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1600" sheetId="1" r:id="rId4"/>
  </sheets>
  <definedNames/>
  <calcPr/>
</workbook>
</file>

<file path=xl/sharedStrings.xml><?xml version="1.0" encoding="utf-8"?>
<sst xmlns="http://schemas.openxmlformats.org/spreadsheetml/2006/main" count="3995" uniqueCount="2727">
  <si>
    <t>name</t>
  </si>
  <si>
    <t>Description</t>
  </si>
  <si>
    <t>Role</t>
  </si>
  <si>
    <t>Rolelink</t>
  </si>
  <si>
    <t>National origin</t>
  </si>
  <si>
    <t>National originlink</t>
  </si>
  <si>
    <t>Manufacturer</t>
  </si>
  <si>
    <t>Manufacturerlink</t>
  </si>
  <si>
    <t>Designer</t>
  </si>
  <si>
    <t>Status</t>
  </si>
  <si>
    <t>Variants</t>
  </si>
  <si>
    <t>Crew</t>
  </si>
  <si>
    <t>Empty weight</t>
  </si>
  <si>
    <t>Fuel capacity</t>
  </si>
  <si>
    <t>Powerplant</t>
  </si>
  <si>
    <t>Propellers</t>
  </si>
  <si>
    <t>Introduction</t>
  </si>
  <si>
    <t>Number built</t>
  </si>
  <si>
    <t>Length</t>
  </si>
  <si>
    <t>Wingspan</t>
  </si>
  <si>
    <t>Height</t>
  </si>
  <si>
    <t>Wing area</t>
  </si>
  <si>
    <t>Airfoil</t>
  </si>
  <si>
    <t>Gross weight</t>
  </si>
  <si>
    <t>Stall speed</t>
  </si>
  <si>
    <t>Range</t>
  </si>
  <si>
    <t>Service ceiling</t>
  </si>
  <si>
    <t>Rate of climb</t>
  </si>
  <si>
    <t>Wing loading</t>
  </si>
  <si>
    <t>Thrust/weight</t>
  </si>
  <si>
    <t>img</t>
  </si>
  <si>
    <t>Designerlink</t>
  </si>
  <si>
    <t>First flight</t>
  </si>
  <si>
    <t>Maximum speed</t>
  </si>
  <si>
    <t>Cruise speed</t>
  </si>
  <si>
    <t>Time to altitude</t>
  </si>
  <si>
    <t>Take-off distance</t>
  </si>
  <si>
    <t>Landing run</t>
  </si>
  <si>
    <t>Capacity</t>
  </si>
  <si>
    <t>Produced</t>
  </si>
  <si>
    <t>Aspect ratio</t>
  </si>
  <si>
    <t>Maximum glide ratio</t>
  </si>
  <si>
    <t>Max takeoff weight</t>
  </si>
  <si>
    <t>Main rotor diameter</t>
  </si>
  <si>
    <t>Developed from</t>
  </si>
  <si>
    <t>Developed fromlink</t>
  </si>
  <si>
    <t>Primary user</t>
  </si>
  <si>
    <t>Primary userlink</t>
  </si>
  <si>
    <t>Fuselage diameter</t>
  </si>
  <si>
    <t>Cabin Altitude</t>
  </si>
  <si>
    <t>Variantslink</t>
  </si>
  <si>
    <t>Retired</t>
  </si>
  <si>
    <t>Endurance</t>
  </si>
  <si>
    <t>Retiredlink</t>
  </si>
  <si>
    <t>Width</t>
  </si>
  <si>
    <t>Takeoff run</t>
  </si>
  <si>
    <t>Never exceed speed</t>
  </si>
  <si>
    <t>Takeoff distance to 15 m (50 ft)</t>
  </si>
  <si>
    <t>Landing distance from 15 m (50 ft)</t>
  </si>
  <si>
    <t>Power/mass</t>
  </si>
  <si>
    <t>g limits</t>
  </si>
  <si>
    <t>Rate of sink</t>
  </si>
  <si>
    <t>Diameter</t>
  </si>
  <si>
    <t>Volume</t>
  </si>
  <si>
    <t>Useful lift</t>
  </si>
  <si>
    <t>Minimum control speed</t>
  </si>
  <si>
    <t>Developed into</t>
  </si>
  <si>
    <t>Developed intolink</t>
  </si>
  <si>
    <t>Combat range</t>
  </si>
  <si>
    <t>Ferry range</t>
  </si>
  <si>
    <t>Bombs</t>
  </si>
  <si>
    <t>Rough air speed max</t>
  </si>
  <si>
    <t>Aerotow speed</t>
  </si>
  <si>
    <t>Winch launch speed</t>
  </si>
  <si>
    <t>Terminal velocity</t>
  </si>
  <si>
    <t>Primary users</t>
  </si>
  <si>
    <t>Primary userslink</t>
  </si>
  <si>
    <t>Take off</t>
  </si>
  <si>
    <t>Hardpoints</t>
  </si>
  <si>
    <t>Rockets</t>
  </si>
  <si>
    <t>Guns</t>
  </si>
  <si>
    <t>First flightlink</t>
  </si>
  <si>
    <t>Statuslink</t>
  </si>
  <si>
    <t>Project for</t>
  </si>
  <si>
    <t>Project forlink</t>
  </si>
  <si>
    <t>Issued by</t>
  </si>
  <si>
    <t>Issued bylink</t>
  </si>
  <si>
    <t>Service</t>
  </si>
  <si>
    <t>Servicelink</t>
  </si>
  <si>
    <t>Proposals</t>
  </si>
  <si>
    <t>Proposalslink</t>
  </si>
  <si>
    <t>Prototypes</t>
  </si>
  <si>
    <t>Prototypeslink</t>
  </si>
  <si>
    <t>Predecessor programs</t>
  </si>
  <si>
    <t>Predecessor programslink</t>
  </si>
  <si>
    <t>Introductionlink</t>
  </si>
  <si>
    <t>L102W</t>
  </si>
  <si>
    <t>Al 102W</t>
  </si>
  <si>
    <t>Takeoff run to and landing run from 15 m (50 ft)</t>
  </si>
  <si>
    <t>Design group</t>
  </si>
  <si>
    <t>Design grouplink</t>
  </si>
  <si>
    <t>Minimum sink rate</t>
  </si>
  <si>
    <t>Lift-to-drag</t>
  </si>
  <si>
    <t>Type</t>
  </si>
  <si>
    <t>Typelink</t>
  </si>
  <si>
    <t>Owners and operators</t>
  </si>
  <si>
    <t>In service</t>
  </si>
  <si>
    <t>Last flight</t>
  </si>
  <si>
    <t>Fate</t>
  </si>
  <si>
    <t>Upper wingspan</t>
  </si>
  <si>
    <t>Lower wingspan</t>
  </si>
  <si>
    <t>Serial</t>
  </si>
  <si>
    <t>Owners and operatorslink</t>
  </si>
  <si>
    <t>Outcome</t>
  </si>
  <si>
    <t>Outcomelink</t>
  </si>
  <si>
    <t>Successor programs</t>
  </si>
  <si>
    <t>Bore</t>
  </si>
  <si>
    <t>Stroke</t>
  </si>
  <si>
    <t>Displacement</t>
  </si>
  <si>
    <t>Dry weight</t>
  </si>
  <si>
    <t>Fuel system</t>
  </si>
  <si>
    <t>Fuel type</t>
  </si>
  <si>
    <t>Oil system</t>
  </si>
  <si>
    <t>Cooling system</t>
  </si>
  <si>
    <t>Reduction gear</t>
  </si>
  <si>
    <t>Power output</t>
  </si>
  <si>
    <t>Compression ratio</t>
  </si>
  <si>
    <t>Sport 2000 80</t>
  </si>
  <si>
    <t>The Sport 2000 80 is an Italian paramotor that was designed by Pietrucci Mauro and produced by Sport 2000 of Capena for powered paragliding. Now out of production, when it was available the aircraft was supplied complete and ready-to-fly.[1] The model 80 was designed to comply with the US FAR 103 Ultralight Vehicles rules as well as European regulations. It features a paraglider-style wing, single-place accommodation and a single 14.5 hp (11 kW) Vittorazi 80 cc engine in pusher configuration. The aircraft is built from a combination of bolted aluminium and 4130 steel tubing.[1] The use of the very small and lightweight Vittorazi engine was hampered by the long development time, early reliability issues and the subsequent death of the engine designer.[1] As is the case with all paramotors, take-off and landing is accomplished by foot. Inflight steering is accomplished via handles that actuate the canopy brakes, creating roll and yaw.[1] Data from Bertrand[1]General characteristics</t>
  </si>
  <si>
    <t>Paramotor</t>
  </si>
  <si>
    <t>https://en.wikipedia.org/Paramotor</t>
  </si>
  <si>
    <t>Italy</t>
  </si>
  <si>
    <t>https://en.wikipedia.org/Italy</t>
  </si>
  <si>
    <t>Sport 2000</t>
  </si>
  <si>
    <t>https://en.wikipedia.org/Sport 2000</t>
  </si>
  <si>
    <t>Pietrucci Mauro</t>
  </si>
  <si>
    <t>Production completed</t>
  </si>
  <si>
    <t>{}</t>
  </si>
  <si>
    <t>one</t>
  </si>
  <si>
    <t>19 kg (42 lb)</t>
  </si>
  <si>
    <t>7.5 litres (1.6 imp gal; 2.0 US gal)</t>
  </si>
  <si>
    <t>1 × Vittorazi 80 cc single cylinder, two-stroke, air-cooled aircraft engine, with a 4</t>
  </si>
  <si>
    <t>single blade wooden, fixed pitch, 1.00 m (3 ft 3 in) diameter</t>
  </si>
  <si>
    <t>Time To Fly Backplane SL</t>
  </si>
  <si>
    <t>The Time To Fly Backplane SL is a Lithuanian paramotor that was designed and produced by Time to Fly of Kaunas for powered paragliding. Now out of production, when it was available the aircraft was supplied complete and ready-to-fly.[1] The Backplane SL was designed to comply with the US FAR 103 Ultralight Vehicles rules as well as European regulations. It features a paraglider-style wing, single-place accommodation and a single 26 hp (19 kW) Simonini Mini 2 Plus engine in pusher configuration with a 2.4:1 ratio reduction drive and a 122 cm (48 in) diameter three-bladed composite propeller. The fuel tank capacity is 12 litres (2.6 imp gal; 3.2 US gal).[1] As is the case with all paramotors, take-off and landing is accomplished by foot. Inflight steering is accomplished via handles that actuate the canopy brakes, creating roll and yaw.[1] Reviewer Rene Coulon said of the company's designs that they are "one of the best chassis designed".[1] Data from Bertrand[1]General characteristics</t>
  </si>
  <si>
    <t>Lithuania</t>
  </si>
  <si>
    <t>https://en.wikipedia.org/Lithuania</t>
  </si>
  <si>
    <t>Time to Fly</t>
  </si>
  <si>
    <t>https://en.wikipedia.org/Time to Fly</t>
  </si>
  <si>
    <t>26 kg (57 lb)</t>
  </si>
  <si>
    <t>12 litres (2.6 imp gal; 3.2 US gal)</t>
  </si>
  <si>
    <t>1 × Simonini Mini 2 Plus single cylinder, two-stroke, air-cooled aircraft engine, with a 2.4</t>
  </si>
  <si>
    <t>3-bladed composite, ground adjustable, 1.22 m (4 ft 0 in) diameter</t>
  </si>
  <si>
    <t>Wasp SP Mk2</t>
  </si>
  <si>
    <t>The Wasp SP Mk2 is a British powered hang glider that was designed and produced by Wasp Systems (now called Wasp Flight Systems) of Crook, Cumbria. Now out of production, when it was available the aircraft was supplied complete and ready-to-fly.[1] The SP Mk2 was introduced at Telford in 2002, following a 12-month development schedule.[1] The SP Mk2 features a cable-braced hang glider-style high-wing, weight-shift controls, single-place accommodation, foot-launching and landing and a single engine in pusher configuration.[1] The aircraft uses a standard hang glider wing, made from bolted-together aluminum tubing, with its single surface wing covered in Dacron sailcloth. The wing is supported by a single tube-type kingpost and uses an "A" frame control bar. The engine is a two-stroke, single cylinder Radne Raket 120 of 15 hp (11 kW) that mounts a tuned exhaust, controlled by a foot pedal. Electric starting is provided via a 12-cell Nickel–metal hydride battery. The harness mounts the engine and the 4.6 litres (1.0 imp gal; 1.2 US gal) fuel tank. Each harness was custom made for the individual pilot to provide an exact fit and improve comfort. The harness incorporates a shaped carbon backplate, with a 10 mm (0.39 in) foam insert, neoprene shoulder inserts, an adjustable prone angle and a multi-setting rotation point. Dual retractable cable-braced skids are provided to protect the two, or optionally three-bladed propeller, during take-off and landing.[1] Data from Bertrand[1]General characteristics</t>
  </si>
  <si>
    <t>Powered hang glider</t>
  </si>
  <si>
    <t>https://en.wikipedia.org/Powered hang glider</t>
  </si>
  <si>
    <t>United Kingdom</t>
  </si>
  <si>
    <t>https://en.wikipedia.org/United Kingdom</t>
  </si>
  <si>
    <t>Wasp Systems</t>
  </si>
  <si>
    <t>https://en.wikipedia.org/Wasp Systems</t>
  </si>
  <si>
    <t>23 kg (51 lb) harness and engine unit only</t>
  </si>
  <si>
    <t>4.6 litres (1.0 imp gal; 1.2 US gal)</t>
  </si>
  <si>
    <t>1 × Radne Raket 120 single cylinder, air-cooled aircraft engine with a 3.5</t>
  </si>
  <si>
    <t>2-bladed or 3-bladed fixed pitch, 1.30 m (4 ft 3 in) diameter</t>
  </si>
  <si>
    <t>Boeing Model 853 Quiet Bird</t>
  </si>
  <si>
    <t>The Boeing Model 853 Quiet Bird was a US Army scout plane study developed by Boeing in the early 1960s.[1] Development of the Model 853 began in 1962 at Boeing Wichita, only a 1/2 scale prototype was produced which never flew, but tests showed that it had a very low radar cross-section (stealth aircraft).[1] Data from Boeing[1]General characteristics Performance  Related development Aircraft of comparable role, configuration, and era</t>
  </si>
  <si>
    <t>US Army observation study</t>
  </si>
  <si>
    <t>Boeing</t>
  </si>
  <si>
    <t>https://en.wikipedia.org/Boeing</t>
  </si>
  <si>
    <t>6,000 lb (2,721 kg)</t>
  </si>
  <si>
    <t>1 × General Electric CF700 , 4,200 lbf (19 kN) thrust</t>
  </si>
  <si>
    <t>1/2 scale mockup produced</t>
  </si>
  <si>
    <t>33 ft 0 in (10.06 m)</t>
  </si>
  <si>
    <t>33 ft 7.8 in (10.26 m)</t>
  </si>
  <si>
    <t>7.7 ft (2.3 m)</t>
  </si>
  <si>
    <t>179.5 sq ft (16.67 m2)</t>
  </si>
  <si>
    <t>65A415</t>
  </si>
  <si>
    <t>8,150 lb (3,696 kg)</t>
  </si>
  <si>
    <t>80 kn (92 mph, 150 km/h)</t>
  </si>
  <si>
    <t>1,160 nmi (1,330 mi, 2,150 km)</t>
  </si>
  <si>
    <t>47,000 ft (14,000 m)</t>
  </si>
  <si>
    <t>3,050 ft/min (15.5 m/s)</t>
  </si>
  <si>
    <t>45.4 lb/sq ft (221 kg/m2)</t>
  </si>
  <si>
    <t>Albert TE.1</t>
  </si>
  <si>
    <t>The Albert TE.1 was a single seat cantilever parasol wing monoplane, wood framed and skinned and built in France in 1926. It made some notable long flights, set a French altitude record for its class and proved a practical light aircraft.  During the early 1920s, considerable effort across northern Europe went into the development of very small and economical aircraft, exemplified for example by those at the British Lympne light aircraft trials  and at the 1925 meeting at Vauville. Despite some progress with, for example, the Pander D or the Caudron C.109, suitable engines were few; aircraft could take off on as little as 15 kW (20 hp) but not do much more and available 45 kW (60 hp) units were heavy. Albert Aviation decided that the 30 kW (40 hp) Salmson 9 AD nine-cylinder air-cooled radial engine was the best compromise.[1] In 1926 this engine was installed in a small, single seat aircraft called the Albert TE.1,[1][2] designed by Robert Duhamel,[3] this aircraft had previously flown in 1925 powered by a 30 kW (40 hp) water-cooled Vaslin V 6 B V6 engine, which had a square radiator on the nose.[4] The TE, or Te in the designation acknowledged the use of multi-layer mahogany skinning methods developed by Alphonse Tellier and widely applied to the construction of early monocoque fuselages.[5] It had a cantilever, one-piece parasol wing built around two wooden box spars, covered with plywood.[1] In plan its trailing edge was straight and unswept and over the inner 50% of the span the leading edge was parallel to it; in the outboard portion the leading edge was curved elliptically.  The wing was attached to the raised centre of the fuselage and braced to each fuselage side with a pair of very short struts. With only six attachment points, involving twelve bolts, it was easy to separate wing and fuselage for transport. Narrow, long-span ailerons filled more than two-thirds of the trailing edge; these were operated by control rods, rather than wires.[3] The fuselage was constructed from spruce and ply box girders and was ply covered, with flat sides and bottom and a pitched top.[3] The engine was mounted uncowled on a steel tube frame[3] and the open single cockpit was half under the trailing edge, allowing clear views above and below the wing.[1] Its empenange was conventional and of similar construction to the wing; the tailplane was  mounted at mid-fuselage and had a plan similar to that of the wing, with full span, narrow chord elevators controlled by rods. The vertical fin was quadrant shaped and carried a cable controlled semi-circular rudder that extended down as far as the tailplane.[1][3] The TE.1 had a wide-track (1,550 mm (61 in)) tailskid undercarriage[1] with mainwheels on  faired, cranked half-axles hinged from the central fuselage underside, their ends independently bungee sprung from the vertices of faired V-struts from the lower fuselage longerons. Its tailskid was a double cantilever steel leaf spring.[3] The exact date of the first flight of the TE.1 remains uncertain but it had completed its official testing at Villacoublay before April 1926.[1] It was economical, with an optimum fuel consumption of about 16 km/l or 45 mpg, and was fully aerobatic. It was proposed as a potential single-seat trainer, a mail plane or a military communications aircraft; it could also be equipped with a machine gun "in place of cavalry".[3] Three different Albert TE.1s were at the two Orly light plane contests[2][6] and another was built under licence in the U.S..[7] There is a report from the 1928 Orly event that Avions Albert were constructing a more powerful version, the Albert TE.2. It had a 95 hp (71 kW) engine and seated two, side by side, for training.[8]  It is not known if this aircraft was completed. In the summer of 1926 Thoret flew a TE.1 on two notable out and return flights. The first, flown in six stages, each lasting between five and nine hours, was from Paris (Villacoublay) to Venice. He left on 5 June 1926 and returned eleven days later after flying some 2,500 km (1,600 mi) and crossing the Alps at 3,000 m (9,800 ft). The following month he flew from Paris to Warsaw, leaving on 16 July and arriving, via Prague, the next day. Early next morning he took off for Paris, returning non-stop in just over ten hours and ending a round trip of 3,000 km (1,900 mi).[9] The same aircraft, along with another TE.1, was amongst eight contestants in the Concours d'Avions Économiques or light-plane contest held at Orly between 9-15 August 1926. The aim was to decide the most practical of the five different types, including ease of folding/wing detachment for road transport, the ability to accommodate parachutes and fire protection, as well as performance (take off distance, climb, speed) and fuel efficiency; more controversial was an economy coefficient which deliberately enhanced the final scores of two-seaters on the grounds of their greater practicality. The two Albert machines were the fastest present and were placed first and second before the economy coefficient was applied, after which they fell behind the two two-seat Avia BH-11s into third and fourth place.[2] There was another Orly light aircraft meeting in 1928, in which a different TE.1 participated. Again it was handicapped against two-seaters and was only at mid-table before the final reliability test, which it failed to complete.[6][10] On 20 June 1927 a TE.1, flown by Albert, set a French altitude record in the lightplane class at 5,535 m (18,159 ft).[11] Data from L'Aérophile (1926),[1][3] Jane's all the World's Aircraft 1928,[12] Aviafrance:Albert TE.1[13]General characteristics Performance</t>
  </si>
  <si>
    <t>Light sports aircraft</t>
  </si>
  <si>
    <t>https://en.wikipedia.org/Light sports aircraft</t>
  </si>
  <si>
    <t>France</t>
  </si>
  <si>
    <t>Avions Albert</t>
  </si>
  <si>
    <t>https://en.wikipedia.org/Avions Albert</t>
  </si>
  <si>
    <t>Robert Duhamel</t>
  </si>
  <si>
    <t>255 kg (562 lb)</t>
  </si>
  <si>
    <t>44 kg (97 lb)</t>
  </si>
  <si>
    <t>1 × Salmson 9 AD 9-cylinder radial, 30 kW (40 hp) 40 CV  at 2,000 rpm</t>
  </si>
  <si>
    <t>2-bladed Duhamel fixed pitch propeller</t>
  </si>
  <si>
    <t>at least 4</t>
  </si>
  <si>
    <t>5.50 m (18 ft 1 in)</t>
  </si>
  <si>
    <t>8.80 m (28 ft 10 in)</t>
  </si>
  <si>
    <t>1.98 m (6 ft 6 in)</t>
  </si>
  <si>
    <t>10 m2 (110 sq ft)</t>
  </si>
  <si>
    <t>387 kg (853 lb)</t>
  </si>
  <si>
    <t>1,000 km (620 mi, 540 nmi)</t>
  </si>
  <si>
    <t>5,500 m (18,000 ft) theoretical</t>
  </si>
  <si>
    <t>39.2 kg/m2 (8.0 lb/sq ft)</t>
  </si>
  <si>
    <t>0.0761 kW/kg (0.0463 hp/lb)</t>
  </si>
  <si>
    <t>//upload.wikimedia.org/wikipedia/commons/thumb/0/09/Albert_TE_photo_NACA_Aircraft_Circular_No.23.jpg/300px-Albert_TE_photo_NACA_Aircraft_Circular_No.23.jpg</t>
  </si>
  <si>
    <t>https://en.wikipedia.org/Robert Duhamel</t>
  </si>
  <si>
    <t>by autumn 1925</t>
  </si>
  <si>
    <t>150 km/h (93 mph, 81 kn) at ground level</t>
  </si>
  <si>
    <t>105 km/h (65 mph, 57 kn) economical</t>
  </si>
  <si>
    <t>13 min 32 sec to 2,000 m (6,600 ft)</t>
  </si>
  <si>
    <t>98 m (320 ft)</t>
  </si>
  <si>
    <t>88 m (290 ft)</t>
  </si>
  <si>
    <t>Arey Tatush</t>
  </si>
  <si>
    <t>The Arey Tatush is a Russian paramotor that was designed and produced by Arey of Krasnoyarsk for powered paragliding. Now out of production, when it was available the aircraft was supplied complete and ready-to-fly.[1] The Tatush was designed to comply with the US FAR 103 Ultralight Vehicles rules as well as European regulations. It features a paraglider-style wing, single-place accommodation and a single engine in pusher configuration with a 124 cm (49 in) diameter two-bladed wooden propeller.[1] The base model T120M uses the inexpensive 16 hp (12 kW) Russian-made Arey A-170 in-house engine, although options include the 24 hp (18 kW) Hirth F33 and the 16 hp (12 kW) Solo 210 on upgraded models.[1][2] As is the case with all paramotors, take-off and landing is accomplished by foot. Inflight steering is accomplished via handles that actuate the canopy brakes, creating roll and yaw.[1] Data from Bertrand[1]General characteristics</t>
  </si>
  <si>
    <t>Russia</t>
  </si>
  <si>
    <t>https://en.wikipedia.org/Russia</t>
  </si>
  <si>
    <t>Arey</t>
  </si>
  <si>
    <t>https://en.wikipedia.org/Arey</t>
  </si>
  <si>
    <t>27 kg (60 lb)</t>
  </si>
  <si>
    <t>5 litres (1.1 imp gal; 1.3 US gal), optionally 8 litres (1.8 imp gal; 2.1 US gal)</t>
  </si>
  <si>
    <t>1 × Arey A-170 single cylinder, two-stroke, air-cooled aircraft engine, with a 2.5</t>
  </si>
  <si>
    <t>2-bladed wooden, 1.24 m (4 ft 1 in) diameter</t>
  </si>
  <si>
    <t>Büttner Crazy Plane</t>
  </si>
  <si>
    <t>The Büttner Crazy Plane is a family of German paramotors designed by Gerald Büttner and produced by Büttner Propeller of Obernkirchen for powered paragliding. The aircraft are supplied complete and ready-to-fly.[1] The Crazy Plane line was designed to comply with the US FAR 103 Ultralight Vehicles rules as well as European regulations. It features a paraglider-style wing, single-place or two-place-in-tandem accommodation and a single engine in pusher configuration with a reduction drive and a 115 to 135 cm (45 to 53 in) diameter Büttner Propeller designed  propeller.[1] As is the case with all paramotors, take-off and landing is accomplished by foot. Inflight steering is accomplished via handles that actuate the canopy brakes, creating roll and yaw.[1] Data from Bertrand[1]General characteristics</t>
  </si>
  <si>
    <t>Germany</t>
  </si>
  <si>
    <t>https://en.wikipedia.org/Germany</t>
  </si>
  <si>
    <t>Büttner Propeller</t>
  </si>
  <si>
    <t>https://en.wikipedia.org/Büttner Propeller</t>
  </si>
  <si>
    <t>Gerald Büttner</t>
  </si>
  <si>
    <t>In production (2015)</t>
  </si>
  <si>
    <t>29.8 kg (66 lb)</t>
  </si>
  <si>
    <t>10 litres (2.2 imp gal; 2.6 US gal)</t>
  </si>
  <si>
    <t>1 × Hirth F33 single cylinder, two-stroke, air-cooled aircraft engine, with a 2.8</t>
  </si>
  <si>
    <t>3-bladed Büttner Propeller, 1.24 m (4 ft 1 in) diameter</t>
  </si>
  <si>
    <t>one passenger</t>
  </si>
  <si>
    <t>De Marçay Passe-Partout</t>
  </si>
  <si>
    <t>The de Marçay Passe-Partout (French: [də maʁsɛ paspaʁtu]; lit. '"de Marçay Master-Key"') was a small, low-powered single-seat sport and touring aircraft built in France just after World War I. The Passe-Partout was the smallest and lightest de Marçay aircraft of the three on display at the Paris Aero Salon of 1919. It had a very low power engine, the same 10 hp (7.5 kW) ABC 8 hp adapted flat-twin motorcycle engine that powered the English Electric Wren.  Flight magazine doubted its practicality with this engine.[1] It was a single bay biplane with a single interplane strut on each side defining a bay braced with a single flying wire and a single landing wire. Both wings  were two spar structures; there was marked forward stagger but no dihedral The interplane struts were slender at the top but smoothly widened towards their feet, linking the upper rear spar to both lower wing spars. The narrow upper joint provided a fixed point about which control wires could warp the trailing edge. Short cabane struts from the fuselage supported the centre of the upper wing. [1] The Passe-Partout had a monocoque fuselage of rounded rectangular cross-section.  Its engine was mounted, with cylinders exposed, in the upper nose. The pilot's open cockpit placed him just aft of the upper trailing edge but over the lower wing because of the stagger.  At the rear a plywood covered tailplane was mounted high on the fuselage and fitted with fabric covered elevators. Both the fin and rounded rudder were also ply covered. Its  fixed landing gear was of the conventional tailskid type with mainwheels on a single axle rubber rubber sprung from a frame consisting of two V-form struts from the lower fuselage with a single cross-member.[1][2] The Passe-Partout hadn't yet flown when it appeared at the Paris Salon in December 1919[3] but it had flown by the following May.[4] Marçay continued to advertise it until at least October 1920[5] but Flight's doubts about its practicality seem to have been justified for in May 1928, when the de Marçay company ceased to exist, Les Ailes noted that the Passe-Partout had undertaken only a few, inconclusive trials and further, that de Marçay himself saw it more of a curiosity than a practical aircraft.[6] Data from Flight, 13 May 1920[4]General characteristics Performance</t>
  </si>
  <si>
    <t>Light sporting aircraft</t>
  </si>
  <si>
    <t>SAECA Edmond de Marçay (Société Anonyme d'Etudes et de Construction Aéronautique Edmond de Marçay)</t>
  </si>
  <si>
    <t>https://en.wikipedia.org/SAECA Edmond de Marçay (Société Anonyme d'Etudes et de Construction Aéronautique Edmond de Marçay)</t>
  </si>
  <si>
    <t>104 kg (230 lb)</t>
  </si>
  <si>
    <t>1 × ABC 8 hp flat-twin motorcycle engine, 7.5 kW (10 hp)</t>
  </si>
  <si>
    <t>2-bladed</t>
  </si>
  <si>
    <t>3.797 m (12 ft 5.5 in)</t>
  </si>
  <si>
    <t>4.04 m (13 ft 3 in)</t>
  </si>
  <si>
    <t>1.37 m (4 ft 6 in)</t>
  </si>
  <si>
    <t>8.50 m2 (91.5 sq ft)</t>
  </si>
  <si>
    <t>189 kg (417 lb)</t>
  </si>
  <si>
    <t>1,000 m (3,300 ft)</t>
  </si>
  <si>
    <t>//upload.wikimedia.org/wikipedia/en/thumb/4/4c/De_Marcay_Passe-Partout.png/300px-De_Marcay_Passe-Partout.png</t>
  </si>
  <si>
    <t>Q1, 1920</t>
  </si>
  <si>
    <t>109 km/h (68 mph, 59 kn)</t>
  </si>
  <si>
    <t>Paramotor Performance M3</t>
  </si>
  <si>
    <t>The Paramotor Performance M3 is a family of Swedish paramotors that was designed and produced by Paramotor Performance of Bandhagen for powered paragliding. The aircraft are supplied complete and ready-to-fly.[1] The M3 series was designed to comply with the US FAR 103 Ultralight Vehicles rules as well as European regulations. They all feature a paraglider-style wing, single-place accommodation and a single 16 hp (12 kW) Solo 210 engine in pusher configuration with a 2.4:1 ratio reduction drive and a 100 cm (39 in) diameter four-bladed composite propeller. The fuel tank capacity is 8 litres (1.8 imp gal; 2.1 US gal). The aircraft is built from a combination of aluminium and steel and the workmanship has been noted as of high quality by reviews. All models have low hang points.[1] As is the case with all paramotors, take-off and landing is accomplished by foot. Inflight steering is accomplished via handles that actuate the canopy brakes, creating roll and yaw.[1] Data from Bertrand[1]General characteristics</t>
  </si>
  <si>
    <t>Sweden</t>
  </si>
  <si>
    <t>https://en.wikipedia.org/Sweden</t>
  </si>
  <si>
    <t>Paramotor Performance AB</t>
  </si>
  <si>
    <t>https://en.wikipedia.org/Paramotor Performance AB</t>
  </si>
  <si>
    <t>24 kg (53 lb)</t>
  </si>
  <si>
    <t>8 litres (1.8 imp gal; 2.1 US gal)</t>
  </si>
  <si>
    <t>1 × Solo 210 single cylinder, two-stroke, air-cooled aircraft engine, with a 2.4</t>
  </si>
  <si>
    <t>4-bladed composite, fixed pitch, 1.00 m (3 ft 3 in) diameter</t>
  </si>
  <si>
    <t>Reflex Solo Elec</t>
  </si>
  <si>
    <t>The Reflex Solo Elec is a French paramotor that was designed by Dominique Cholou and produced by Reflex Paramoteur of Chatou for powered paragliding. Now out of production, when it was available the aircraft was supplied complete and ready-to-fly.[1] The Solo Elec was designed to comply with the European microlight regulations. It features a paraglider-style wing, single-place accommodation and a single Solo 210 12 hp (9 kW) engine in pusher configuration with a 2.5:1 ratio reduction drive and a 123 cm (48 in) diameter three-bladed composite propeller. The fuel tank capacity is 10 litres (2.2 imp gal; 2.6 US gal).[1] As is the case with all paramotors, take-off and landing is accomplished by foot. Inflight steering is accomplished via handles that actuate the canopy brakes, creating roll and yaw.[1] Data from Bertrand[1]General characteristics</t>
  </si>
  <si>
    <t>https://en.wikipedia.org/France</t>
  </si>
  <si>
    <t>Reflex Paramoteur</t>
  </si>
  <si>
    <t>https://en.wikipedia.org/Reflex Paramoteur</t>
  </si>
  <si>
    <t>Dominique Cholou</t>
  </si>
  <si>
    <t>1 × Solo 210 single cylinder, two-stroke, air-cooled aircraft engine, with a 2.5</t>
  </si>
  <si>
    <t>3-bladed composite, ground adjustable, 1.23 m (4 ft 0 in) diameter</t>
  </si>
  <si>
    <t>Skyrunner Basic</t>
  </si>
  <si>
    <t>The Skyrunner Basic is a Russian paramotor that was designed and produced by Skyrunner Paramotor Laboratory of Pskov for powered paragliding. Now out of production, when it was available the aircraft was supplied complete and ready-to-fly.[1] The Basic was designed to comply with the US FAR 103 Ultralight Vehicles rules as well as European regulations. It features a paraglider-style wing, single-place accommodation and a single 17 hp (13 kW) Solo 210 engine in pusher configuration with a 2.5:1 ratio reduction drive and a 110 cm (43 in) diameter two-bladed wooden propeller. The fuel tank capacity is 8.5 litres (1.9 imp gal; 2.2 US gal).[1] A smaller reduction drive ratio and two corresponding propellers were also offered as factory options.[1] As is the case with all paramotors, take-off and landing is accomplished by foot. Inflight steering is accomplished via handles that actuate the canopy brakes, creating roll and yaw.[1] Data from Bertrand[1]General characteristics</t>
  </si>
  <si>
    <t>Skyrunner Paramotor Laboratory</t>
  </si>
  <si>
    <t>https://en.wikipedia.org/Skyrunner Paramotor Laboratory</t>
  </si>
  <si>
    <t>21 kg (46 lb)</t>
  </si>
  <si>
    <t>8.5 litres (1.9 imp gal; 2.2 US gal)</t>
  </si>
  <si>
    <t>2-bladed wooden, fixed pitch, 1.10 m (3 ft 7 in) diameter</t>
  </si>
  <si>
    <t>Skyrunner Booster</t>
  </si>
  <si>
    <t>The Skyrunner Booster is a Russian paramotor that was designed and produced by Skyrunner Paramotor Laboratory of Pskov for powered paragliding. Now out of production, when it was available the aircraft was supplied complete and ready-to-fly.[1] The Booster was designed to comply with the US FAR 103 Ultralight Vehicles rules as well as European regulations. It features a paraglider-style wing, single-place accommodation and a single 26 hp (19 kW) Simonini Racing engine in pusher configuration with a 2.38:1 ratio reduction drive and a 125 cm (49 in) diameter two-bladed wooden propeller. The fuel tank capacity is 8.5 litres (1.9 imp gal; 2.2 US gal).[1] As is the case with all paramotors, take-off and landing is accomplished by foot. Inflight steering is accomplished via handles that actuate the canopy brakes, creating roll and yaw.[1] Data from Bertrand[1]General characteristics</t>
  </si>
  <si>
    <t>23 kg (51 lb)</t>
  </si>
  <si>
    <t>1 × Simonini Racing single cylinder, two-stroke, air-cooled aircraft engine, with a 2.38</t>
  </si>
  <si>
    <t>2-bladed wooden, fixed pitch, 1.25 m (4 ft 1 in) diameter</t>
  </si>
  <si>
    <t>Soaring Concepts Sky Trek</t>
  </si>
  <si>
    <t>The Soaring Concepts Sky Trek is an American powered parachute, designed and produced by Soaring Concepts Inc of Sturgis, Michigan and introduced in 2000. The aircraft is supplied as a complete ready-to-fly-aircraft or as a kit for amateur construction.[1][2] The Sky Trek was designed to comply with the US light-sport aircraft rules and is on the list of Federal Aviation Administration accepted LSAs. It features a 500 sq ft (46 m2) parachute-style wing, two-seats-in-tandem accommodation, tricycle landing gear and a single 64 hp (48 kW) Rotax 582 engine in pusher configuration.[1][3][4] The aircraft carriage is built from large-diameter 4130 steel tubing. In flight steering is accomplished via foot pedals that actuate the canopy brakes, creating roll and yaw. On the ground the aircraft has lever-controlled nosewheel steering. The main landing gear incorporates adjustable gas shock suspension.[1][5] The aircraft has an empty weight of 384 lb (174 kg) and a gross weight of 950 lb (431 kg), giving a useful load of 566 lb (257 kg). With full fuel of 10 U.S. gallons (38 L; 8.3 imp gal) the payload for crew and baggage is 506 kg (1,116 lb).[1][4] The standard day, sea level, no wind, take off with a 64 hp (48 kW) engine is 200 ft (61 m) and the landing roll is 100 ft (30 m).[4] In August 2015, 24 examples were registered in the America with the Federal Aviation Administration, although a total of 25 had been registered at one time.[6] Data from Bertrand and manufacturer[1][4]General characteristics Performance</t>
  </si>
  <si>
    <t>Powered parachute</t>
  </si>
  <si>
    <t>https://en.wikipedia.org/Powered parachute</t>
  </si>
  <si>
    <t>America</t>
  </si>
  <si>
    <t>https://en.wikipedia.org/America</t>
  </si>
  <si>
    <t>Soaring Concepts</t>
  </si>
  <si>
    <t>https://en.wikipedia.org/Soaring Concepts</t>
  </si>
  <si>
    <t>385 lb (175 kg)</t>
  </si>
  <si>
    <t>10 U.S. gallons (38 L; 8.3 imp gal)</t>
  </si>
  <si>
    <t>1 × Rotax 582 twin cylinder, two-stroke, liquid-cooled aircraft engine, 64 hp (48 kW)</t>
  </si>
  <si>
    <t>3-bladed PowerFin ground adjustable, composite, 5 ft 3 in (1.60 m) diameter</t>
  </si>
  <si>
    <t>at least 25</t>
  </si>
  <si>
    <t>10 ft 2 in (3.10 m)</t>
  </si>
  <si>
    <t>32.9 ft (10.0 m)</t>
  </si>
  <si>
    <t>7 ft 0 in (2.13 m) carriage only</t>
  </si>
  <si>
    <t>500 sq ft (46 m2)</t>
  </si>
  <si>
    <t>950 lb (431 kg)</t>
  </si>
  <si>
    <t>900 ft/min (4.6 m/s)</t>
  </si>
  <si>
    <t>1.9 lb/sq ft (9.3 kg/m2)</t>
  </si>
  <si>
    <t>32 mph (51 km/h, 28 kn)</t>
  </si>
  <si>
    <t>30 mph (48 km/h, 26 kn)</t>
  </si>
  <si>
    <t>2000-present</t>
  </si>
  <si>
    <t>Sperwill 3+</t>
  </si>
  <si>
    <t>The Sperwill 3+ is a British paramotor that was designed by Riann Oliver and produced by Sperwill Ltd of Bristol for powered paragliding. Now out of production, when it was available the aircraft was supplied complete and ready-to-fly.[1] The aircraft was designed to comply with the US FAR 103 Ultralight Vehicles rules as well as European regulations. It features a paraglider-style wing, single-place accommodation and a single 33 hp (25 kW) Simonini Mini 3 engine in pusher configuration with a 2.76:1 ratio reduction drive and a three-bladed, fixed-pitch wooden propeller. The fuel tank capacity is 9 litres (2.0 imp gal; 2.4 US gal). The aircraft is built from a combination of bolted aluminium and 4130 steel tubing and dismantles for ground transport.[1] As is the case with all paramotors, take-off and landing is accomplished by foot. Inflight steering is accomplished via handles that actuate the canopy brakes, creating roll and yaw.[1] Data from Bertrand[1]General characteristics</t>
  </si>
  <si>
    <t>Sperwill Ltd</t>
  </si>
  <si>
    <t>https://en.wikipedia.org/Sperwill Ltd</t>
  </si>
  <si>
    <t>Riann Oliver</t>
  </si>
  <si>
    <t>20 kg (44 lb)</t>
  </si>
  <si>
    <t>9 litres (2.0 imp gal; 2.4 US gal)</t>
  </si>
  <si>
    <t>1 × Simonini Mini 3 single cylinder, two-stroke, air-cooled aircraft engine, with a 2.76</t>
  </si>
  <si>
    <t>3-bladed wooden, fixed-pitch</t>
  </si>
  <si>
    <t>Craft Aerotech 200</t>
  </si>
  <si>
    <t>The Craft Aerotech 200 is an American two-seat autogyro that was designed by Jack Craft and produced by Craft Aerotech of Missoula, Montana, America.[1] The autogyro was supplied as a kit for amateur construction and was also available as a plan.[1] The Craft Aerotech 200 has a metal tube frame and a composite structure with two enclosed side by side seats. It has a single two-bladed rotor and is powered by two 52 hp (39 kW) Rotax 503 engines, mounted side-by-side in a pusher configuration. It has a fixed tricycle landing gear.  Data from Brassey's World Aircraft &amp; Systems Directory 1996[1]General characteristics Performance     Related lists</t>
  </si>
  <si>
    <t>Autogyro</t>
  </si>
  <si>
    <t>https://en.wikipedia.org/Autogyro</t>
  </si>
  <si>
    <t>Craft Aerotech</t>
  </si>
  <si>
    <t>https://en.wikipedia.org/Craft Aerotech</t>
  </si>
  <si>
    <t>Jack Craft</t>
  </si>
  <si>
    <t>650 lb (295 kg)</t>
  </si>
  <si>
    <t>2 × Rotax 503 , 52 hp (39 kW)  each</t>
  </si>
  <si>
    <t>15 ft 0 in (4.57 m)</t>
  </si>
  <si>
    <t>8 ft 6 in (2.59 m)</t>
  </si>
  <si>
    <t>250 mi (400 km, 220 nmi)</t>
  </si>
  <si>
    <t>12,000 ft (3,700 m)</t>
  </si>
  <si>
    <t>1990s</t>
  </si>
  <si>
    <t>100 mph (161 km/h, 87 kn)</t>
  </si>
  <si>
    <t>90 mph (144 km/h, 78 kn)</t>
  </si>
  <si>
    <t>454 lb (206 kg)</t>
  </si>
  <si>
    <t>27 ft 4 in (8.33 m)</t>
  </si>
  <si>
    <t>Jaffe/Swearingen SA-32T Turbo Trainer</t>
  </si>
  <si>
    <t>The Jaffe/Swearingen SA-32T is a prototype American turboprop- powered training aircraft with side-by-side seating. A single example was built in the late 1980s, but no production followed. The SA-32T was developed by Ed Swearingen from his Swearingen SX300 piston-engined homebuilt aircraft on behalf of the Jaffe Aircraft Corporation, who hoped to sell it as a relatively low-cost military trainer.[1][2] The resulting design was a low-wing cantilever monoplane, with a mainly metal structure, but with composite engine cowlings and tips of wings and tails. Skin thicknesses were increased by 50% compared with the SX300 to make the airframe stronger. A laminar flow wing was used, which was claimed to give jet-like handling capabilities,[3] while hardpoints could be fitted to allow weapons to be carried.[2] The pilot and instructor sat side by side under a bubble canopy, with provision for ejector seats to be fitted. It had a retractable nosewheel undercarriage. The prototype was powered by a single Allison 250-B17D turboprop engine driving a three-bladed propeller.[3] A single prototype was built by Swearingen Aircraft Corporation, making its first flight on 31 May 1989,[3] which was displayed at the Paris Air Show in June that year.[4] The design was offered to the America Air Force as a replacement for its aging Cessna T-37 Tweet trainers, and to West Germany and Turkey.[2] In 1990, a version with tandem seating rather than the side-by-side seating of the prototype was proposed.[5] Development of the SA-32T had been abandoned by 1992,[6] although as of January 2016, the prototype is still registered as airworthy by the Federal Aviation Administration.[7] Data from Jane's All The World's Aircraft 1990–91[3]General characteristics Performance</t>
  </si>
  <si>
    <t>Training aircraft</t>
  </si>
  <si>
    <t>https://en.wikipedia.org/Training aircraft</t>
  </si>
  <si>
    <t>Jaffe Aircraft Corporation/Swearingen Aircraft Corporation</t>
  </si>
  <si>
    <t>https://en.wikipedia.org/Jaffe Aircraft Corporation/Swearingen Aircraft Corporation</t>
  </si>
  <si>
    <t>Ed Swearingen</t>
  </si>
  <si>
    <t>Prototype only</t>
  </si>
  <si>
    <t>https://en.wikipedia.org/Ed Swearingen</t>
  </si>
  <si>
    <t>Swearingen SX300</t>
  </si>
  <si>
    <t>https://en.wikipedia.org/Swearingen SX300</t>
  </si>
  <si>
    <t>Sperry Land and Sea Triplane</t>
  </si>
  <si>
    <t>The Sperry Land and Sea Triplane was an American three seat amphibious aircraft designed as a coastal reconnaissance/bomber. Two examples were built and tested for the U.S. Navy towards the end of the First World War. The machine performed well on land and water, but no orders were placed.[2] Aircraft designer and aviation pioneer Alfred Verville working with Lawrence Sperry, conceived the aircraft to perform a similar role as the Curtiss HS series of flying boats, with the added ability to operate from land bases. The machine was an equal span two bay triplane with N-type interplane struts of all wood construction.[3] Power was provided by a 400 hp (300 kW) Liberty L-12 water cooled engine turning a four bladed fixed wooden propeller in a pusher configuration.[3] The outrigger style empennage consisted of a single large vertical stabilizer and tailplane connected to the center main wing with two horizontal tubular spars. Two vertical struts were attached to the aft end of each tube spar and met at the extreme rear of the fuselage forming a very robust triangular  structure.[3] The high mounting of the tail was designed to prevent damage in heavy seas. When operating on the water with the engine off, the craft was much more seaworthy running "backwards" into the wind due to its hull design. Because of this, a unique tailskid could be folded down into a vertical drag position to make the machine lie tail into the wind.[3] The retractable hand-operated main landing gear pivoted upward to allow take offs and landings on water and the 360 lb (163 kg) wheel assemblies could also be jettisoned after takeoff, increasing range and performance, but necessitating a water landing.[3] The Sperry Land and Sea Triplane was one of the first American aircraft to make use of retractable landing gear, developed by Sperry in 1915.[4] Data from Aviation and Aircraft Journal[3]General characteristics Performance</t>
  </si>
  <si>
    <t>Bomber, Reconnaissance</t>
  </si>
  <si>
    <t>Sperry Aircraft</t>
  </si>
  <si>
    <t>https://en.wikipedia.org/Sperry Aircraft</t>
  </si>
  <si>
    <t>Alfred Verville</t>
  </si>
  <si>
    <t>Three</t>
  </si>
  <si>
    <t>3,711 lb (1,683 kg)</t>
  </si>
  <si>
    <t>135 gal.</t>
  </si>
  <si>
    <t>1 × Liberty L-12 V 12 water cooled, 400 hp (300 kW)</t>
  </si>
  <si>
    <t>31 ft 6 in (9.60 m)</t>
  </si>
  <si>
    <t>48 ft 0 in (14.63 m)</t>
  </si>
  <si>
    <t>15 ft 4 in (4.67 m)</t>
  </si>
  <si>
    <t>678 sq ft (63.0 m2)</t>
  </si>
  <si>
    <t>5,976 lb (2,711 kg)</t>
  </si>
  <si>
    <t>8.8 lb/sq ft (43 kg/m2) max load</t>
  </si>
  <si>
    <t>//upload.wikimedia.org/wikipedia/commons/thumb/f/f4/Sperry_amphibious_triplane_samf4u.jpg/300px-Sperry_amphibious_triplane_samf4u.jpg</t>
  </si>
  <si>
    <t>https://en.wikipedia.org/Alfred Verville</t>
  </si>
  <si>
    <t>November 1918[1]</t>
  </si>
  <si>
    <t>91 mph (146 km/h, 79 kn)</t>
  </si>
  <si>
    <t>85 mph (137 km/h, 74 kn)</t>
  </si>
  <si>
    <t>Bailey JPX D330</t>
  </si>
  <si>
    <t>The Bailey JPX D330 is a British paramotor that was designed and produced by Bailey Aviation of Bassingbourn, Royston for powered paragliding. Now out of production, when it was available the aircraft was supplied complete and ready-to-fly.[1] The JPX D330 was designed to comply with the US FAR 103 Ultralight Vehicles rules as well as European regulations. It features a paraglider-style wing, single-place accommodation and a single de-rated 19 hp (14 kW) JPX D330 engine in pusher configuration with a 2.38:1 ratio reduction drive and a 110 cm (43 in) diameter three-bladed composite German Helix-Carbon propeller. The de-rated engine is to ensure smooth operation. The fuel tank capacity is 11 litres (2.4 imp gal; 2.9 US gal). The aircraft backpack chassis is built so that it can be quickly disassembled into five parts for ground transport and storage.[1] As is the case with all paramotors, take-off and landing is accomplished by foot. Inflight steering is accomplished via handles that actuate the canopy brakes, creating roll and yaw.[1] Data from Bertrand[1]General characteristics</t>
  </si>
  <si>
    <t>Bailey Aviation</t>
  </si>
  <si>
    <t>https://en.wikipedia.org/Bailey Aviation</t>
  </si>
  <si>
    <t>11 litres (2.4 imp gal; 2.9 US gal)</t>
  </si>
  <si>
    <t>1 × JPX D330 twin cylinder, two-stroke, air-cooled aircraft engine, with a 2.38</t>
  </si>
  <si>
    <t>3-bladed Helix-Carbon, 1.10 m (3 ft 7 in) diameter</t>
  </si>
  <si>
    <t>Walkerjet Simon</t>
  </si>
  <si>
    <t>The Walkerjet Simon is a family of Czech paramotor designs that were designed by Victor Procházka and produced by Walkerjet of Třemošná for powered paragliding. Now out of production, when they were available the aircraft were supplied complete and ready-to-fly.[1] The series was designed to comply with the US FAR 103 Ultralight Vehicles rules as well as European regulations. It features a paraglider-style wing, single-place or two-place-in-tandem accommodation and a single 28 hp (21 kW) Simonini Mini 2 Plus engine in pusher configuration with a 2.2:1 ratio reduction drive and a 110 to 130 cm (43 to 51 in) diameter two-bladed wooden propeller. The fuel tank capacity is 8 litres (1.8 imp gal; 2.1 US gal). The aircraft are built from a combination of bolted aluminium and 4130 steel tubing. The propeller cage can be dismantled for ground transport or storage.[1] As is the case with all paramotors, take-off and landing is accomplished by foot. Inflight steering is accomplished via handles that actuate the canopy brakes, creating roll and yaw.[1] Data from Bertrand[1]General characteristics</t>
  </si>
  <si>
    <t>Czech Republic</t>
  </si>
  <si>
    <t>https://en.wikipedia.org/Czech Republic</t>
  </si>
  <si>
    <t>Walkerjet</t>
  </si>
  <si>
    <t>https://en.wikipedia.org/Walkerjet</t>
  </si>
  <si>
    <t>Victor Procházka</t>
  </si>
  <si>
    <t>1 × Simonini Mini 2 Plus single cylinder, two-stroke, air-cooled aircraft engine, with a 2.2</t>
  </si>
  <si>
    <t>2-bladed wooden, fixed pitch</t>
  </si>
  <si>
    <t>Walkerjet Spider</t>
  </si>
  <si>
    <t>The Walkerjet Spider is a Czech paramotor that was designed by Victor Procházka and produced by Walkerjet of Třemošná for powered paragliding. Now out of production, when it was available the aircraft was supplied complete and ready-to-fly.[1] The Spider was designed to comply with the US FAR 103 Ultralight Vehicles rules as well as European regulations. It features a paraglider-style wing, single-place accommodation and a single 14 hp (10 kW) Radne Raket 120 engine in pusher configuration with a 3:1 ratio reduction drive and a 130 cm (51 in) diameter two-bladed wooden propeller. The fuel tank capacity is 8 litres (1.8 imp gal; 2.1 US gal). The aircraft is built from a combination of bolted aluminium and 4130 steel tubing. The propeller cage can be dismantled for ground transport or storage.[1] As is the case with all paramotors, take-off and landing is accomplished by foot. Inflight steering is accomplished via handles that actuate the canopy brakes, creating roll and yaw.[1] Data from Bertrand[1]General characteristics</t>
  </si>
  <si>
    <t>17.5 kg (39 lb)</t>
  </si>
  <si>
    <t>1 × Radne Raket 120 single cylinder, two-stroke, air-cooled aircraft engine, with a 3</t>
  </si>
  <si>
    <t>2-bladed wooden, fixed pitch, 1.30 m (4 ft 3 in) diameter</t>
  </si>
  <si>
    <t>Winds Italia Orbiter</t>
  </si>
  <si>
    <t>The Winds Italia Orbiter is a family of Italian paramotors that were designed by Randy Haney and produced by his company Winds Italia of Bologna for powered paragliding. Now out of production, when the series was available the aircraft were supplied complete and ready-to-fly.[1] The Orbiter series was designed to comply with the US FAR 103 Ultralight Vehicles rules as well as European regulations. They feature a paraglider-style wing, single-place accommodation and a single engine in pusher configuration with a reduction drive and a 130 cm (51 in) diameter two-bladed wooden propeller. The fuel tank capacity is 5 litres (1.1 imp gal; 1.3 US gal).[1] As is the case with all paramotors, take-off and landing is accomplished by foot. Inflight steering is accomplished via handles that actuate the canopy brakes, creating roll and yaw.[1] Reviewer Rene Coulon noted the Orbiter's design for both its aesthetics and robustness.[1] Data from Bertrand[1]General characteristics</t>
  </si>
  <si>
    <t>Winds Italia</t>
  </si>
  <si>
    <t>https://en.wikipedia.org/Winds Italia</t>
  </si>
  <si>
    <t>Randy Haney</t>
  </si>
  <si>
    <t>21 kg (46 lb) propulsion unit and harness only</t>
  </si>
  <si>
    <t>5 litres (1.1 imp gal; 1.3 US gal)</t>
  </si>
  <si>
    <t>1 × Radne Raket 120 single cylinder, two-stroke, air-cooled aircraft engine, with a 3.54</t>
  </si>
  <si>
    <t>Wrobel Vroby 2</t>
  </si>
  <si>
    <t>The Wrobel Vroby 2 is a French powered parachute that was designed by Gerard Wrobel and produced by Wrobel of Beynes, Alpes-de-Haute-Provence. Now out of production, when it was available the aircraft was supplied as a complete ready-to-fly-aircraft.[1] The  Vroby 2 was designed to comply with the Fédération Aéronautique Internationale microlight category, including the category's maximum gross weight of 450 kg (992 lb). The aircraft has a maximum gross weight of 250 kg (551 lb). It features a 38 m2 (410 sq ft) parachute-style wing, two-seats-in-tandem accommodation in an open-frame structure, tricycle landing gear and a single cylinder 26 hp (19 kW) Zanzottera MZ 34 engine in pusher configuration.[1] The aircraft carriage is built from 4130 steel tubing. In flight steering is accomplished via handles that actuate the canopy brakes, creating roll and yaw. On the ground the aircraft has lever-controlled nosewheel steering. The main landing gear incorporates triangulated spring rod suspension.[1] The aircraft has an empty weight of 58 kg (128 lb) and a gross weight of 250 kg (551 lb), giving a useful load of 192 kg (423 lb). With full fuel of 12 litres (2.6 imp gal; 3.2 US gal) the payload for crew and baggage is 183 kg (403 lb).[1] Reviewer Jean-Pierre le Camus, writing in 2003, described the design as "carefully constructed".[1] Data from Bertrand[1]General characteristics Performance</t>
  </si>
  <si>
    <t>Wrobel</t>
  </si>
  <si>
    <t>Gerard Wrobel</t>
  </si>
  <si>
    <t>58 kg (128 lb)</t>
  </si>
  <si>
    <t>1 × Zanzottera MZ 34 single cylinder, two-stroke, air-cooled aircraft engine, 19 kW (26 hp)</t>
  </si>
  <si>
    <t>15 m (49 ft 3 in)</t>
  </si>
  <si>
    <t>38 m2 (410 sq ft)</t>
  </si>
  <si>
    <t>250 kg (551 lb)</t>
  </si>
  <si>
    <t>30 km/h (19 mph, 16 kn)</t>
  </si>
  <si>
    <t>1 m/s (200 ft/min)</t>
  </si>
  <si>
    <t>6.6 kg/m2 (1.4 lb/sq ft)</t>
  </si>
  <si>
    <t>60 km/h (37 mph, 32 kn)</t>
  </si>
  <si>
    <t>50 km/h (31 mph, 27 kn)</t>
  </si>
  <si>
    <t>Adventure A series</t>
  </si>
  <si>
    <t>The Adventure A series is a family of French paramotors that was designed and produced by Adventure SA of Méré, Yonne for powered paragliding. Now out of production, when they were available the aircraft were supplied complete and ready-to-fly.[1] The A series was designed to comply with the US FAR 103 Ultralight Vehicles rules and is German DULV 1A certified. It features a paraglider-style wing, single-place accommodation and a single 18 hp (13 kW) Solo engine in pusher configuration with a 2.5:1 ratio reduction drive, driving a 115 to 130 cm (45 to 51 in) diameter wooden, fixed pitch propeller. As is the case with all paramotors, take-off and landing is accomplished by foot.[1] The aircraft is built from aluminium tubing, with a nylon seat and harness. Inflight steering is accomplished via handles that actuate the canopy brakes, creating roll and yaw.[1] Data from Bertrand[1]General characteristics</t>
  </si>
  <si>
    <t>Adventure SA</t>
  </si>
  <si>
    <t>https://en.wikipedia.org/Adventure SA</t>
  </si>
  <si>
    <t>1 × Solo single cylinder, two-stroke, air-cooled aircraft engine with a 2.5</t>
  </si>
  <si>
    <t>2-bladed wooden, fixed pitch, 1.15 m (3 ft 9 in) diameter</t>
  </si>
  <si>
    <t>Adventure R series</t>
  </si>
  <si>
    <t>The Adventure R series is a family of French paramotors that was designed and produced by Adventure SA of Méré, Yonne for powered paragliding. Now out of production, when they were available the aircraft were supplied complete and ready-to-fly.[1] The R (for Radne) series was designed as a very lightweight paramotor, to comply with the US FAR 103 Ultralight Vehicles rules as well as European microlight rules. It features a paraglider-style wing, single-place accommodation and a single 14.5 hp (11 kW) Radne Raket 120 engine in pusher configuration with a 3:1 ratio reduction drive, driving a 100 to 120 cm (39 to 47 in) diameter wooden, fixed pitch propeller. As is the case with all paramotors, take-off and landing is accomplished by foot.[1] The aircraft is built from aluminium tubing, with a nylon seat and harness. Inflight steering is accomplished via handles that actuate the canopy brakes, creating roll and yaw.[1] Data from Bertrand[1]General characteristics</t>
  </si>
  <si>
    <t>17 kg (37 lb)</t>
  </si>
  <si>
    <t>1 × Radne Raket 120 single cylinder, two-stroke, air-cooled aircraft engine with a 3</t>
  </si>
  <si>
    <t>2-bladed wooden, fixed pitch, 1.00 m (3 ft 3 in) diameter</t>
  </si>
  <si>
    <t>Airfer Tornado</t>
  </si>
  <si>
    <t>The Airfer Tornado is a Spanish paramotor that was designed and produced by Airfer of Pontevedra for powered paragliding. Now out of production, when it was available the aircraft was supplied complete and ready-to-fly.[1] The Tornado was designed as an aircraft for large pilots, to comply with the US FAR 103 Ultralight Vehicles rules as well as European regulations. It features a paraglider-style wing, single-place accommodation and a single Cors'Air M21Y 23 hp (17 kW) engine in pusher configuration with a 2.2:1 ratio reduction drive and a 99 cm (39 in) diameter two-bladed composite propeller. The fuel tank capacity is 9 litres (2.0 imp gal; 2.4 US gal).  The aircraft is built from a combination of aluminium tubing, with a titanium chassis.[1] As is the case with all paramotors, take-off and landing is accomplished by foot. Inflight steering is accomplished via handles that actuate the canopy brakes, creating roll and yaw.[1] Data from Bertrand[1]General characteristics</t>
  </si>
  <si>
    <t>Spain</t>
  </si>
  <si>
    <t>https://en.wikipedia.org/Spain</t>
  </si>
  <si>
    <t>Airfer</t>
  </si>
  <si>
    <t>https://en.wikipedia.org/Airfer</t>
  </si>
  <si>
    <t>1 × Cors'Air M21Y single cylinder, two-stroke, air-cooled aircraft engine, with a 2.2</t>
  </si>
  <si>
    <t>2-bladed composite, fixed pitch, 0.99 m (3 ft 3 in) diameter</t>
  </si>
  <si>
    <t>Av8er Explorer</t>
  </si>
  <si>
    <t>The Av8er Explorer is a British paramotor that was designed by Paul Taylor and produced by Av8er Limited of Woodford Halse, Northamptonshire for powered paragliding. Now out of production, when it was available the aircraft was supplied complete and ready-to-fly.[1] The Explorer was designed to comply with the US FAR 103 Ultralight Vehicles rules as well as European regulations. It features a paraglider-style wing, single-place accommodation and a single engine in pusher configuration. The aircraft is built with special attention to balancing and vibration isolation. The cage assembly includes small wheels to ease ground movement of the motor unit.[1] As is the case with all paramotors, take-off and landing is accomplished by foot. Inflight steering is accomplished via handles that actuate the canopy brakes, creating roll and yaw.[1] Data from Bertrand[1]General characteristics</t>
  </si>
  <si>
    <t>Av8er Limited</t>
  </si>
  <si>
    <t>https://en.wikipedia.org/Av8er Limited</t>
  </si>
  <si>
    <t>Paul Taylor</t>
  </si>
  <si>
    <t>25 kg (55 lb)</t>
  </si>
  <si>
    <t>1 × Hirth F33 single cylinder, two-stroke, air-cooled aircraft engine, with a 2.2</t>
  </si>
  <si>
    <t>Back Bone Shadow</t>
  </si>
  <si>
    <t>The Back Bone Shadow is a family of French paramotors that was designed by Thierry Simonet and produced by Back Bone of Tallard for powered paragliding. Now out of production, when it was available the aircraft was supplied complete and ready-to-fly.[1] The Shadow was designed to comply with the US FAR 103 Ultralight Vehicles rules as well as European regulations. It features a paraglider-style wing, single-place accommodation and a single engine in pusher configuration. The fuel tank capacity is 7 litres (1.5 imp gal; 1.8 US gal). Each model in the line is named for its metric propeller diameter.[1] As is the case with all paramotors, take-off and landing is accomplished by foot. Inflight steering is accomplished via handles that actuate the canopy brakes, creating roll and yaw.[1] Data from Bertrand[1]General characteristics</t>
  </si>
  <si>
    <t>Back Bone</t>
  </si>
  <si>
    <t>https://en.wikipedia.org/Back Bone</t>
  </si>
  <si>
    <t>Thierry Simonet</t>
  </si>
  <si>
    <t>Back Bone Silver</t>
  </si>
  <si>
    <t>The Back Bone Silver is a French paramotor that was designed by Thierry Simonet and produced by Back Bone of Tallard for powered paragliding. Now out of production, when it was available the aircraft was supplied complete and ready-to-fly.[1] The Silver was designed to comply with the US FAR 103 Ultralight Vehicles rules as well as European regulations. It features a paraglider-style wing, single-place accommodation and a single with a 22 hp (16 kW) RDM 200 engine in pusher configuration with a 4:1 ratio reduction drive and a 130 cm (51 in) diameter two-bladed wooden propeller. Empty weight is 17 kg (37 lb) and the fuel tank capacity is 9 litres (2.0 imp gal; 2.4 US gal).[1] As is the case with all paramotors, take-off and landing is accomplished by foot. Inflight steering is accomplished via handles that actuate the canopy brakes, creating roll and yaw.[1] Data from Bertrand[1]General characteristics</t>
  </si>
  <si>
    <t>16 kg (35 lb)</t>
  </si>
  <si>
    <t>1 × RDM 200 single cylinder, two-stroke, air-cooled aircraft engine, with a 4</t>
  </si>
  <si>
    <t>2-bladed, 1.30 m (4 ft 3 in) diameter</t>
  </si>
  <si>
    <t>H&amp;E Paramotores Corsario</t>
  </si>
  <si>
    <t>The H&amp;E Paramotores Corsario (English: Corsair) is a Spanish paramotor that was designed and produced by H&amp;E Paramotores of Madrid for powered paragliding. Now out of production, when it was available the aircraft was supplied complete and ready-to-fly.[1] The Corsario was designed to comply with the US FAR 103 Ultralight Vehicles rules as well as European regulations. It features a paraglider-style wing, single-place accommodation and a single Cors'Air engine in pusher configuration with a reduction drive and a 99 to 120 cm (39 to 47 in) diameter two-bladed wooden propeller, depending on the model. The fuel tank capacity is 9 litres (2.0 imp gal; 2.4 US gal).[1] As is the case with all paramotors, take-off and landing is accomplished by foot. Inflight steering is accomplished via handles that actuate the canopy brakes, creating roll and yaw.[1] Data from Bertrand[1]General characteristics</t>
  </si>
  <si>
    <t>H&amp;E Paramotores</t>
  </si>
  <si>
    <t>https://en.wikipedia.org/H&amp;E Paramotores</t>
  </si>
  <si>
    <t>29 kg (64 lb)</t>
  </si>
  <si>
    <t>1 × Cors'Air single cylinder, two-stroke, air-cooled aircraft engine, with a 2.6</t>
  </si>
  <si>
    <t>2-bladed wooden, fixed pitch, 1.20 m (3 ft 11 in) diameter</t>
  </si>
  <si>
    <t>Mini-Fly Set</t>
  </si>
  <si>
    <t>The Mini-Fly Set is a German powered hang glider that was designed and produced by Mini-Fly GmbH of Kirchardt. Now out of production, when it was available the aircraft was supplied complete and ready-to-fly.[1] The aircraft features a cable-braced hang glider-style high-wing, weight-shift controls, single-place accommodation, foot-launching and landing and a single engine in pusher configuration.[1] The aircraft uses a standard hang glider wing, made from bolted-together aluminum tubing, with its double surface wing covered in Dacron sailcloth. The wing is supported by a single tube-type kingpost and uses an "A" frame control bar. The engine is a two-stroke, single cylinder Sachs 166 industrial engine of 14 hp (10 kW) driving a 3.4:1 reduction drive. The engine is mounted at the front of, and below the wing on a separate tube running parallel to the wing's keel tube. The 10 litres (2.2 imp gal; 2.6 US gal) fuel tank is mounted above and behind the engine. The two-bladed, wooden, fixed pitch propeller with a 134 cm (53 in) diameter is located at the rear of the wing's keel tube and is protected from ground contact by a tail wheel mounted on a long aluminum tube. The propeller is driven by a long extension shaft.[1] The pilot may take off in the prone position or from a standing start as in a conventional hang glider hill launch.[1] Data from Bertrand[1]General characteristics</t>
  </si>
  <si>
    <t>Mini-Fly GmbH</t>
  </si>
  <si>
    <t>https://en.wikipedia.org/Mini-Fly GmbH</t>
  </si>
  <si>
    <t>16 kg (35 lb) power unit only</t>
  </si>
  <si>
    <t>1 × Sachs 166 single cylinder, air-cooled industrial engine with a 3.4</t>
  </si>
  <si>
    <t>2-bladed wooden, fixed pitch, 1.34 m (4 ft 5 in) diameter</t>
  </si>
  <si>
    <t>NeuraJet Neura Jet</t>
  </si>
  <si>
    <t>The NeuraJet Neura Jet is an Austrian paramotor that was designed by Hans Neudorfer and produced by NeuraJet of Senftenbach for powered paragliding. Now out of production, when it was available the aircraft was supplied complete and ready-to-fly.[1] Confusingly the company name is NeuraJet, while the aircraft model is the Neura Jet.[1][2][3] The Neura Jet was designed as a very light weight paramotor and has an empty weight of 13 kg (29 lb). It was designed to comply with the US FAR 103 Ultralight Vehicles rules as well as European regulations. It features a paraglider-style wing, single-place accommodation and a single 13 hp (10 kW) Husqvarna chainsaw engine in pusher configuration with a 4.1:1 ratio reduction drive and a 115 cm (45 in) diameter three-bladed composite propeller. The fuel tank capacity is 6 litres (1.3 imp gal; 1.6 US gal) in a single tank, although earlier models had two tanks, mounted left and right of the engine.[1] As is the case with all paramotors, take-off and landing is accomplished by foot. Inflight steering is accomplished via handles that actuate the canopy brakes, creating roll and yaw.[1] Data from Bertrand[1]General characteristics</t>
  </si>
  <si>
    <t>Austria</t>
  </si>
  <si>
    <t>https://en.wikipedia.org/Austria</t>
  </si>
  <si>
    <t>NeuraJet</t>
  </si>
  <si>
    <t>https://en.wikipedia.org/NeuraJet</t>
  </si>
  <si>
    <t>Hans Neudorfer</t>
  </si>
  <si>
    <t>13 kg (29 lb)</t>
  </si>
  <si>
    <t>6 litres (1.3 imp gal; 1.6 US gal)</t>
  </si>
  <si>
    <t>1 × Husqvarna Group single cylinder, two-stroke, air-cooled chainsaw engine, with a 4.1</t>
  </si>
  <si>
    <t>3-bladed composite, fixed pitch, 1.15 m (3 ft 9 in) diameter</t>
  </si>
  <si>
    <t>Paraavis Pegasus</t>
  </si>
  <si>
    <t>The Paraavis Pegasus is a Russian paramotor, designed and produced by Paraavis of Moscow for powered paragliding. The aircraft is supplied complete and ready-to-fly.[1] The Pegasus was designed to comply with the US FAR 103 Ultralight Vehicles rules as well as European regulations. It features a paraglider-style wing, single-place accommodation and a single engine in pusher configuration. Early versions were powered by a Solo 210 16 hp (12 kW) motor with a 2.5:1 ratio reduction drive and a 123 cm (48 in) diameter two-bladed wooden propeller. Later versions feature a Cors'Air M21Y 25 hp (19 kW) motor and a 124 cm (49 in) diameter two-bladed wooden propeller. The fuel tank capacity is 8 litres (1.8 imp gal; 2.1 US gal), while later versions offer an option of 15 litres (3.3 imp gal; 4.0 US gal). The aircraft is built in two versions, one predominantly from aluminium and the other from titanium.[1][2] As is the case with all paramotors, take-off and landing is accomplished by foot. Inflight steering is accomplished via handles that actuate the canopy brakes, creating roll and yaw.[1] Data from Bertrand[1]General characteristics</t>
  </si>
  <si>
    <t>Paraavis</t>
  </si>
  <si>
    <t>https://en.wikipedia.org/Paraavis</t>
  </si>
  <si>
    <t>1 × Solo 210 single cylinder, two-stroke, air-cooled aircraft engine, with a X</t>
  </si>
  <si>
    <t>2-bladed wooden, fixed pitch, 1.23 m (4 ft 0 in) diameter</t>
  </si>
  <si>
    <t>early 2000s - present</t>
  </si>
  <si>
    <t>Roll Flight MR V</t>
  </si>
  <si>
    <t>The Roll Flight MR V is a German powered parachute that was designed by Martin Rütter and produced by Roll Flight of Schwelm. A two-seat version is known as the Duo. The aircraft is supplied as a complete ready-to-fly-aircraft.[1] The MR V was designed to comply with the Fédération Aéronautique Internationale microlight category, including the category's maximum gross weight of 450 kg (992 lb). It typically uses a 40 m2 (430 sq ft) parachute-style wing, but a variety of wings can be used and the choice determines the aircraft's gross weight. It features two-seats-in-tandem or single-place accommodation, tricycle landing gear and is set up to accept a single 28 hp (21 kW) Hirth F-33 engine in pusher configuration.[1] The aircraft carriage is built from metal tubing. In flight steering is accomplished via handles that actuate the canopy brakes, creating roll and yaw. On the ground the aircraft has pedal-controlled nosewheel steering. The main landing gear incorporates spring rod suspension.[1] Data from Bertrand[1]General characteristics</t>
  </si>
  <si>
    <t>Roll Flight</t>
  </si>
  <si>
    <t>https://en.wikipedia.org/Roll Flight</t>
  </si>
  <si>
    <t>Martin Rütter</t>
  </si>
  <si>
    <t>In production (2004)</t>
  </si>
  <si>
    <t>63 kg (139 lb)</t>
  </si>
  <si>
    <t>1 × Hirth F-33 single cylinder, two-stroke, air-cooled aircraft engine, 21 kW (28 hp)</t>
  </si>
  <si>
    <t>2-bladed composite, ground adjustable</t>
  </si>
  <si>
    <t>12 m (39 ft 4 in)</t>
  </si>
  <si>
    <t>40 m2 (430 sq ft)</t>
  </si>
  <si>
    <t>Sonex Aircraft Teros</t>
  </si>
  <si>
    <t>The Teros is a UAV developed by Navmar Applied Sciences Corporation. The NASC Teros UAS is a single-engine, low wing, V tail monoplane developed by Navmar Applied Sciences Corporation in collaboration with Sonex using the Sonex built Aircraft Waiex as a base airframe, powered by a turbocharged AeroConversions AeroVee 2180 engine.[1]with fixed tricycle landing gear. Sleek, aerobatic, and highly adaptable, the Teros from Navmar Applied Sciences Corporation is the perfect airframe for a multitude of UAV applications. Designed to meet the expanding requirement for an extended range, high altitude aircraft, the Teros can operate in a wide range of environments and excel at the most challenging missions. The rugged and resilient Teros was derived from a proven airframe that has logged thoAmericands of mishap-free flight hours. Its robust and unique construction makes it highly durable without adding unnecessary weight or sacrificing payload capacity. Putting it simply, the Teros is an American-Made solution that does the job at a fraction of the cost of similarly capable unmanned aerial vehicles. [2] General characteristics</t>
  </si>
  <si>
    <t>UAV Group 4/5</t>
  </si>
  <si>
    <t>Navmar Applied Sciences Corporation</t>
  </si>
  <si>
    <t>https://en.wikipedia.org/Navmar Applied Sciences Corporation</t>
  </si>
  <si>
    <t>In Development</t>
  </si>
  <si>
    <t>1 × AeroConversions AeroVee 2180 four cylinder horizontally-opposed aircraft engine, 100 hp (75 kW)</t>
  </si>
  <si>
    <t>//upload.wikimedia.org/wikipedia/commons/thumb/9/92/Sonex_Teros.jpg/300px-Sonex_Teros.jpg</t>
  </si>
  <si>
    <t>Sonex Aircraft Waiex</t>
  </si>
  <si>
    <t>https://en.wikipedia.org/Sonex Aircraft Waiex</t>
  </si>
  <si>
    <t>ISR (Intelligence, surveillance and reconnaissance)</t>
  </si>
  <si>
    <t>https://en.wikipedia.org/ISR (Intelligence, surveillance and reconnaissance)</t>
  </si>
  <si>
    <t>Xplorer XS</t>
  </si>
  <si>
    <t>The Xplorer XS is a South African paramotor that was designed by Keith Pickersgill and produced by Xplorer UltraFlight of Cape Town for powered paragliding. Now out of production, when it was available the aircraft was supplied complete and ready-to-fly.[1] The XS was designed to comply with the US FAR 103 Ultralight Vehicles rules as well as European regulations. It features a paraglider-style wing, single-place accommodation and a single 15 hp (11 kW) Solo 210 engine in pusher configuration with a 2.5:1 ratio reduction drive and a 100 cm (39 in) diameter two-bladed wooden propeller. The cage assembly breaks down into four parts for ground transport and storage. The fuel tank capacity is 10 litres (2.2 imp gal; 2.6 US gal). The aircraft is built from annealed aluminium.[1] As is the case with all paramotors, take-off and landing is accomplished by foot. Inflight steering is accomplished via handles that actuate the canopy brakes, creating roll and yaw.[1] Data from Bertrand[1]General characteristics</t>
  </si>
  <si>
    <t>South Africa</t>
  </si>
  <si>
    <t>https://en.wikipedia.org/South Africa</t>
  </si>
  <si>
    <t>Xplorer UltraFlight</t>
  </si>
  <si>
    <t>https://en.wikipedia.org/Xplorer UltraFlight</t>
  </si>
  <si>
    <t>Keith Pickersgill</t>
  </si>
  <si>
    <t>Cessna Citation Hemisphere</t>
  </si>
  <si>
    <t>The Cessna Citation Hemisphere is a business jet project by Cessna. Announced in November 2015, it was then expected to fly in 2019 but its development was suspended in April 2018 due to a delay in the development of its Safran Silvercrest engines. It was designed for Mach 0.9 and could cover a 4,500 nautical miles (8,300 km) range. Announced at the 2015 National Business Aviation Association (NBAA) conference with the widest cabin in its class, it was expected to fly in 2019.[1] Although the Snecma Silvercrest was originally selected, the process was re-opened to the Pratt &amp; Whitney Canada PW800.[2] The Silvercrest with over 12,000 lbf (53 kN) of thrust was confirmed for the 2016 NBAA Convention, along the selection of Honeywell Primus Epic cockpit and Thales Group fly-by-wire flight control system.[3] The Silvercrest axial-centrifugal high-pressure compressor architecture is common below 7,000 lbf (31 kN) but rare in its 10,000–12,000 lbf (44–53 kN) range, and the pressure losses complexity at the final centrifugal stage made it slow to respond to commands in high altitude tests. This made Dassault cancel its Silvercrest-powered Falcon 5X, but the Hemisphere business case depends on it as it could lead to the best fuel efficiency in the segment. Textron is confident Safran can resolve the problems before the 2019 first flight.[4] In April 2018, development was suspended to see how Safran manage the Silvercrest problems before a decision on its continuation is made, or to defer it or to switch to another engine.[5] In May 2018, Safran announced it had launched a high-pressure compressor redesign for a go-ahead decision by the middle of 2019, after testing, shelving the Hemisphere program if problems cannot be fixed.[6] The redesigned compressor will be tested in July 2019 to prove the engine operation.[7] On October 15, 2018, fractional operator NetJets announced the purchase of up to 150 Hemispheres, priced at $35 million each, along 175 Citation Longitude, sold for $26 million.[8] In July 2019, Textron suspended the development as its Safran Silvercrest turbofans did not meet objectives.[9] Data from Citation Hemisphere[10]General characteristics Performance  Related development Aircraft of comparable role, configuration, and era</t>
  </si>
  <si>
    <t>Corporate Jet</t>
  </si>
  <si>
    <t>Textron Aviation</t>
  </si>
  <si>
    <t>https://en.wikipedia.org/Textron Aviation</t>
  </si>
  <si>
    <t>development suspended (July 2019)</t>
  </si>
  <si>
    <t>2 × Snecma Silvercrest turbofans, 12,000 lbf (53 kN) thrust each</t>
  </si>
  <si>
    <t>4,500 nmi (5,200 mi, 8,300 km)</t>
  </si>
  <si>
    <t>//upload.wikimedia.org/wikipedia/en/thumb/2/22/Cessna_Citation_Hemisphere.jpg/300px-Cessna_Citation_Hemisphere.jpg</t>
  </si>
  <si>
    <t>516 kn (594 mph, 956 km/h) mach 0.9</t>
  </si>
  <si>
    <t>12 passengers</t>
  </si>
  <si>
    <t>102 inches (260 cm)</t>
  </si>
  <si>
    <t>5,000 ft (1,500 m)</t>
  </si>
  <si>
    <t>Stinson Model R</t>
  </si>
  <si>
    <t>The Stinson Model R was an American light aircraft built by the Stinson Aircraft Company in the early 1930s. It was a single-engine high-winged monoplane, developed from the Stinson Junior. 39 units were built. In 1931, work began on a replacement for Stinson's SM-8  Junior four-seat light aircraft. The new design, the Model R, while based on the SM-8, had a shorter fuselage and a revised cabin. While the aircraft's undercarriage retained the basic tailwheel undercarriage layout of the SM-8, the split-axle mainwheels of the earlier aircraft were replaced by a semi-cantilever design, in which the mainwheels and shock-absorber units were enclosed in streamlined fairings attached to a short stub wing, which was also used to carry wing bracing struts.[1][2] The aircraft had a fabric covered, welded steel-tube fuselage, while the wings were of mixed construction, with spruce spars and steel ribs, covered by fabric.[3] A retractable undercarriage was also designed for the Model R, with the mainwheels retracting upwards and inwards into the lower fuselage. This had less benefit to the aircraft's performance than was expected, however, and only a few aircraft were built with the retractable undercarriage.[4] The aircraft was powered by a single Lycoming R-680 radial engine (Lycoming was controlled by the Cord Corporation, which also owned a controlling stake in Stinson, and so were the preferred powerplants for Stinson aircraft).[5] The prototype made its maiden flight, piloted by Edward Stinson, in autumn 1931 and was certified as airworthy on 25 January 1932. Stinson immediately set off on a sales tour with the prototype, and that same evening was carrying out a demonstration flight from Chicago when fuel shortage forced him down. Stinson was fatally injured in the resulting crash.[6] Production continued, but the Great Depression caused sales to be slow, and only 39 aircraft were built, including five Model R-3s fitted with retractable undercarriage.[7] It was succeeded in production by the Stinson Reliant, which managed similar performance at much lower cost ($3995 compared with $5595 for the Model R and $6495 for the R-3).[8][9] Data from General Dynamics Aircraft and their Predecessors[7]General characteristics Performance</t>
  </si>
  <si>
    <t>Cabin monoplane</t>
  </si>
  <si>
    <t>https://en.wikipedia.org/Cabin monoplane</t>
  </si>
  <si>
    <t>Stinson Aircraft Company</t>
  </si>
  <si>
    <t>https://en.wikipedia.org/Stinson Aircraft Company</t>
  </si>
  <si>
    <t>2,225 lb (1,009 kg)</t>
  </si>
  <si>
    <t>1 × Lycoming R-680 9-cylinder radial engine, 215 hp (160 kW)</t>
  </si>
  <si>
    <t>26 ft 1 in (7.95 m)</t>
  </si>
  <si>
    <t>43 ft 3 in (13.18 m)</t>
  </si>
  <si>
    <t>8 ft 9 in (2.67 m)</t>
  </si>
  <si>
    <t>235 sq ft (21.8 m2)</t>
  </si>
  <si>
    <t>3,325 lb (1,508 kg)</t>
  </si>
  <si>
    <t>52 mph (84 km/h, 45 kn) [9]</t>
  </si>
  <si>
    <t>450 mi (720 km, 390 nmi)</t>
  </si>
  <si>
    <t>12,500 ft (3,800 m)</t>
  </si>
  <si>
    <t>675 ft/min (3.43 m/s)</t>
  </si>
  <si>
    <t>//upload.wikimedia.org/wikipedia/commons/thumb/7/76/AL79-041_Stinson_R_cn_8510_NC12157_Mobiloil_Rouen_France_May32_%2814307393064%29.jpg/300px-AL79-041_Stinson_R_cn_8510_NC12157_Mobiloil_Rouen_France_May32_%2814307393064%29.jpg</t>
  </si>
  <si>
    <t>130 mph (210 km/h, 110 kn)</t>
  </si>
  <si>
    <t>110 mph (180 km/h, 96 kn)</t>
  </si>
  <si>
    <t>3 passengers</t>
  </si>
  <si>
    <t>Stinson Junior</t>
  </si>
  <si>
    <t>https://en.wikipedia.org/Stinson Junior</t>
  </si>
  <si>
    <t>https://en.wikipedia.org/Stinson Reliant</t>
  </si>
  <si>
    <t>Airfer Titan</t>
  </si>
  <si>
    <t>The Airfer Titan is a family of Spanish paramotors that was designed and produced by Airfer of Pontevedra for powered paragliding. Now out of production, when the line was available the aircraft were supplied complete and ready-to-fly.[1] The Titan was designed to comply with the US FAR 103 Ultralight Vehicles rules as well as European regulations. It features a paraglider-style wing, single-place accommodation and a single Falcon 18 to 20 hp (13 to 15 kW) engine in pusher configuration with a 2.2:1 or 3.42:1 ratio reduction drive and a 99 to 122 cm (39 to 48 in) diameter two-bladed composite propeller. The fuel tank capacity is 9 litres (2.0 imp gal; 2.4 US gal).  The aircraft is built from a combination of aluminium tubing, with a titanium chassis.[1] As is the case with all paramotors, take-off and landing is accomplished by foot. Inflight steering is accomplished via handles that actuate the canopy brakes, creating roll and yaw.[1] Data from Bertrand[1]General characteristics</t>
  </si>
  <si>
    <t>1 × Falcon single cylinder, two-stroke, air-cooled aircraft engine, with a 2.2</t>
  </si>
  <si>
    <t>Av8er Orbiter</t>
  </si>
  <si>
    <t>The Av8er Orbiter is a British paramotor that was designed by Paul Taylor and produced by Av8er Limited of Woodford Halse, Northamptonshire for powered paragliding. Now out of production, when it was available the aircraft was supplied complete and ready-to-fly.[1] The Orbiter was designed to comply with the US FAR 103 Ultralight Vehicles rules as well as European regulations. It features a paraglider-style wing, single-place accommodation and a single engine in pusher configuration. The aircraft is built with special attention to balancing and vibration isolation. The cage assembly includes small wheels to ease ground movement of the motor unit.[1] As is the case with all paramotors, take-off and landing is accomplished by foot. Inflight steering is accomplished via handles that actuate the canopy brakes, creating roll and yaw.[1] Data from Bertrand[1]General characteristics</t>
  </si>
  <si>
    <t>1 × Radne Raket 120 Aero ES single cylinder, two-stroke, air-cooled aircraft engine, with a 4</t>
  </si>
  <si>
    <t>2-bladed wooden, fixed pitch, 1.40 m (4 ft 7 in) diameter</t>
  </si>
  <si>
    <t>Bailey Solo</t>
  </si>
  <si>
    <t>The Bailey Solo is a British paramotor that was designed and produced by Bailey Aviation of Bassingbourn, Royston for powered paragliding. Now out of production, when it was available the aircraft was supplied complete and ready-to-fly.[1] The Solo was designed to comply with the US FAR 103 Ultralight Vehicles rules as well as European regulations. It features a paraglider-style wing, single-place accommodation and a single 14 hp (10 kW) Solo 210 engine in pusher configuration with a reduction drive and a 110 cm (43 in) diameter three-bladed composite German Helix-Carbon propeller.  The fuel tank capacity is 10 litres (2.2 imp gal; 2.6 US gal). The aircraft backpack chassis is built so that it can be quickly disassembled into five parts for ground transport and storage.[1] As is the case with all paramotors, take-off and landing is accomplished by foot. Inflight steering is accomplished via handles that actuate the canopy brakes, creating roll and yaw.[1] Data from Bertrand[1]General characteristics</t>
  </si>
  <si>
    <t>22 kg (49 lb)</t>
  </si>
  <si>
    <t>1 × Solo 210 single cylinder, two-stroke, air-cooled aircraft engine, with a reduction drive, 10 kW (14 hp)</t>
  </si>
  <si>
    <t>Dynamic Sport Rocket</t>
  </si>
  <si>
    <t>The Dynamic Sport Rocket is a series of Polish paramotors designed and produced by Dynamic Sport of Kielce for powered paragliding. Now out of production, when it was available the aircraft was supplied complete and ready-to-fly.[1] The Rocket was designed to comply with the US FAR 103 Ultralight Vehicles rules as well as European regulations. It features a paraglider-style wing, single-place accommodation and a single Radne Raket 120 14 hp (10 kW) engine in pusher configuration with a 3.25:1 ratio reduction drive and a 100 to 120 cm (39 to 47 in) diameter propeller, depending on the model. The fuel tank capacity is 5 litres (1.1 imp gal; 1.3 US gal), with 10 litres (2.2 imp gal; 2.6 US gal) optional.[1] As is the case with all paramotors, take-off and landing is accomplished by foot. Inflight steering is accomplished via handles that actuate the canopy brakes, creating roll and yaw.[1] Data from Bertrand[1]General characteristics</t>
  </si>
  <si>
    <t>Poland</t>
  </si>
  <si>
    <t>https://en.wikipedia.org/Poland</t>
  </si>
  <si>
    <t>Dynamic Sport</t>
  </si>
  <si>
    <t>https://en.wikipedia.org/Dynamic Sport</t>
  </si>
  <si>
    <t>1 × Radne Raket 120 single cylinder, two-stroke, air-cooled aircraft engine, with a 3.25</t>
  </si>
  <si>
    <t>2-bladed fixed pitch, 1.00 m (3 ft 3 in) diameter</t>
  </si>
  <si>
    <t>NAGL System NAGL</t>
  </si>
  <si>
    <t>The NAGL System NAGL is an Austrian powered hang glider that was designed and produced by NAGL System of Weißkirchen in Steiermark. Now out of production, when it was available the aircraft was supplied complete and ready-to-fly.[1] The aircraft features a cable-braced hang glider-style high-wing, weight-shift controls, single-place accommodation, foot-launching and landing and a single engine in tractor configuration.[1] The aircraft uses a standard hang glider wing, made from bolted-together aluminum tubing, with its single surface wing covered in Dacron sailcloth. The wing is supported by a single tube-type kingpost and uses an "A" frame control bar. The engine is a two-stroke, single cylinder NAGL. The engine is mounted beneath the glider's keel tube, with the exhaust system facing forward and driving a large 2.0 m (6.6 ft) propeller via an extension shaft. The large diameter propeller makes for quiet operations, including on take off. The fuel tank capacity is 5 litres (1.1 imp gal; 1.3 US gal), with 9 litres (2.0 imp gal; 2.4 US gal) optional.[1] The preferred launch and landing position is prone, with the pilot relying on wheels on the control bar and a short trolley with wheels supporting the pilot's feet and pod. Foot launching is also possible.[1] In reviewing the aircraft, Rene Coulon noted that the NAGL is "a very original design".[1] Data from Bertrand[1]General characteristics</t>
  </si>
  <si>
    <t>NAGL System</t>
  </si>
  <si>
    <t>https://en.wikipedia.org/NAGL System</t>
  </si>
  <si>
    <t>21 kg (46 lb) power pack only</t>
  </si>
  <si>
    <t>5 litres (1.1 imp gal; 1.3 US gal), with 9 litres (2.0 imp gal; 2.4 US gal) optional</t>
  </si>
  <si>
    <t>1 × NAGL single cylinder, air-cooled aircraft engine</t>
  </si>
  <si>
    <t>2-bladed, 2.0 m (6 ft 7 in) diameter</t>
  </si>
  <si>
    <t>Paramania Vortex</t>
  </si>
  <si>
    <t>The Paramania Vortex is a French/British paramotor that was designed by Mike Campbell-Jones and produced by Paramania of Le Chillou, France and later of London, England for powered paragliding. Introduced about 2002 and now out of production, when it was available the aircraft was supplied complete and ready-to-fly.[1] The Vortex was designed to comply with the US FAR 103 Ultralight Vehicles rules as well as European regulations. It features a paraglider-style wing, single-place accommodation and a single engine in pusher configuration with a reduction drive and a diameter two-bladed composite propeller. The engine and propeller used varies by model. The fuel tank capacity is 10 litres (2.2 imp gal; 2.6 US gal). Early wings used in 2002 included the Paramania Reflex, while this was later developed into the Paramania Action wing by 2004.[1] As is the case with all paramotors, take-off and landing is accomplished by foot. Inflight steering is accomplished via handles that actuate the canopy brakes, creating roll and yaw.[1] Data from Bertrand[1]General characteristics</t>
  </si>
  <si>
    <t>France, United Kingdom</t>
  </si>
  <si>
    <t>https://en.wikipedia.org/France, United Kingdom</t>
  </si>
  <si>
    <t>Paramania LLC</t>
  </si>
  <si>
    <t>https://en.wikipedia.org/Paramania LLC</t>
  </si>
  <si>
    <t>Mike Campbell-Jones</t>
  </si>
  <si>
    <t>1 × Solo 210 single cylinder, two-stroke, air-cooled aircraft engine, with a 2.3</t>
  </si>
  <si>
    <t>3-bladed composite, fixed pitch, 0.98 m (3 ft 3 in) diameter</t>
  </si>
  <si>
    <t>Phoenix Skywalker</t>
  </si>
  <si>
    <t>The Phoenix Skywalker is a series of German paramotors that was designed and produced by Phoenix Gleitschirmantriebe of Würselen for powered paragliding. Now out of production, when it was available the aircraft was supplied complete and ready-to-fly.[1] The Skywalker was designed to comply with the US FAR 103 Ultralight Vehicles rules as well as European regulations. It features a paraglider-style wing, single-place accommodation and a single engine in pusher configuration with a 2.25:1 ratio reduction drive and a 86 cm (34 in) diameter four-bladed composite propeller. The use of a four-bladed propeller allows a smaller cage size and reduces the overall dimensions of the aircraft. The fuel tank capacity is 5 litres (1.1 imp gal; 1.3 US gal) and electric start was offered as a factory option.[1] As is the case with all paramotors, take-off and landing is accomplished by foot. Inflight steering is accomplished via handles that actuate the canopy brakes, creating roll and yaw.[1] Data from Bertrand[1]General characteristics</t>
  </si>
  <si>
    <t>Phoenix Gleitschirmantriebe</t>
  </si>
  <si>
    <t>https://en.wikipedia.org/Phoenix Gleitschirmantriebe</t>
  </si>
  <si>
    <t>1 × Solo 210 single cylinder, two-stroke, air-cooled aircraft engine, with a 2.25</t>
  </si>
  <si>
    <t>4-bladed composite, paddle-bladed, fixed pitch, 0.86 m (2 ft 10 in) diameter</t>
  </si>
  <si>
    <t>Reflex J 320</t>
  </si>
  <si>
    <t>The Reflex J 320 is a French paramotor that was designed by Dominique Cholou and produced by Reflex Paramoteur of Chatou for powered paragliding. Now out of production, when it was available the aircraft was supplied complete and ready-to-fly.[1] The J 320 was designed to comply with the European microlight regulations. It features a paraglider-style wing, single-place accommodation and a single JPX D-320 18 hp (13 kW) engine in pusher configuration with a 2.38:1 ratio reduction drive and a 123 cm (48 in) diameter three-bladed composite propeller. The fuel tank capacity is 10 litres (2.2 imp gal; 2.6 US gal).[1] As is the case with all paramotors, take-off and landing is accomplished by foot. Inflight steering is accomplished via handles that actuate the canopy brakes, creating roll and yaw.[1] Data from Bertrand[1]General characteristics</t>
  </si>
  <si>
    <t>1 × JPX D-320 single cylinder, two-stroke, air-cooled aircraft engine, with a 2.38</t>
  </si>
  <si>
    <t>Skyrunner Light</t>
  </si>
  <si>
    <t>The Skyrunner Light is a Russian paramotor that was designed and produced by Skyrunner Paramotor Laboratory of Pskov for powered paragliding. Now out of production, when it was available the aircraft was supplied complete and ready-to-fly.[1] The Light was designed to comply with the US FAR 103 Ultralight Vehicles rules as well as European regulations. It features a paraglider-style wing, single-place accommodation and a single 14.5 hp (11 kW) Radne Raket 120 engine in pusher configuration with a 3.3:1 ratio reduction drive and a 110 cm (43 in) diameter two-bladed wooden propeller. The fuel tank capacity is 8.5 litres (1.9 imp gal; 2.2 US gal).[1] As is the case with all paramotors, take-off and landing is accomplished by foot. Inflight steering is accomplished via handles that actuate the canopy brakes, creating roll and yaw.[1] Data from Bertrand[1]General characteristics</t>
  </si>
  <si>
    <t>1 × Radne Raket 120 single cylinder, two-stroke, air-cooled aircraft engine, with a 3.3</t>
  </si>
  <si>
    <t>Sokopf Falke</t>
  </si>
  <si>
    <t>The Sokopf Falke (English: Hawk) is an Austrian paramotor that was designed by Uli Sokopf and produced by his company Sokopf of Innsbruck for powered paragliding. Now out of production, when it was available the aircraft was supplied complete and ready-to-fly.[1] The aircraft was designed to comply with the US FAR 103 Ultralight Vehicles rules as well as European regulations. It features a paraglider-style wing, single-place or two-place-in-tandem accommodation and a single 26 hp (19 kW) Simonini Racing engine in pusher configuration reduction drive and a 135 cm (53 in) diameter two-bladed, wooden propeller. The aircraft is built from a combination of bolted aluminium and 4130 steel tubing.[1] The Falke series was designed in the late 1990s with an emphasis on maximum thrust, rather than lightness.[1] In an emergency the entire engine unit can be jettisoned.[2] As is the case with all paramotors, take-off and landing is accomplished by foot. Inflight steering is accomplished via handles that actuate the canopy brakes, creating roll and yaw.[1] Data from Bertrand[1]General characteristics</t>
  </si>
  <si>
    <t>Sokopf</t>
  </si>
  <si>
    <t>https://en.wikipedia.org/Sokopf</t>
  </si>
  <si>
    <t>Uli Sokopf</t>
  </si>
  <si>
    <t>1 × Simonini Racing single cylinder, two-stroke, air-cooled aircraft engine, with a 2.42</t>
  </si>
  <si>
    <t>2-bladed wooden, fixed pitch, 1.35 m (4 ft 5 in) diameter</t>
  </si>
  <si>
    <t>Sperwill CA</t>
  </si>
  <si>
    <t>The Sperwill CA is a British paramotor that was designed by Riann Oliver and produced by Sperwill Ltd of Bristol for powered paragliding. Now out of production, when it was available the aircraft was supplied complete and ready-to-fly.[1] The aircraft was designed to comply with the US FAR 103 Ultralight Vehicles rules as well as European regulations. It features a paraglider-style wing, single-place accommodation and a single 21 hp (16 kW) Cors'Air M21Y engine in pusher configuration with a 2.6:1 ratio reduction drive and a three-bladed, fixed-pitch wooden propeller. The fuel tank capacity is 9 litres (2.0 imp gal; 2.4 US gal). The aircraft is built from a combination of bolted aluminium and 4130 steel tubing and dismantles for ground transport.[1] As is the case with all paramotors, take-off and landing is accomplished by foot. Inflight steering is accomplished via handles that actuate the canopy brakes, creating roll and yaw.[1] Data from Bertrand[1]General characteristics</t>
  </si>
  <si>
    <t>1 × Cors'Air M21Y single cylinder, two-stroke, air-cooled aircraft engine, with a 2.6</t>
  </si>
  <si>
    <t>Sun Flightcraft Air-Chopper</t>
  </si>
  <si>
    <t>The Sun Flightcraft Air-Chopper is an Austrian powered parachute that was designed by Herbert Hofbauer and produced by Sun Flightcraft of Innsbruck. Now out of production, when it was available the aircraft was supplied complete and ready-to-fly.[1] The aircraft was introduced before 2003 and production ended in about 2008 when the model was discontinued. The company no longer manufactures powered parachutes.[2] The Air-Chopper was designed to comply with the Fédération Aéronautique Internationale microlight category, including the category's maximum gross weight of 450 kg (992 lb). The aircraft has a maximum gross weight of 376 kg (829 lb). It employs a 51 m2 (550 sq ft) Cruiser 26 Elan rectangular canopy or, optionally, a Chiron Sycon-Aircraft elliptical parachute-style wing. Features include two-seats-in-tandem accommodation with dual throttles, tricycle landing gear and a single 64 hp (48 kW) Rotax 582 engine in pusher configuration with a 2.62:1 "E" gearbox driving a contra-rotating Coax-P aircraft propeller to eliminate torque effects.[1][3] The aircraft carriage is built from bolted 6082-T6 aluminium tubing with 7075-T6 aluminium hardware, plus steel bolts. In flight steering is accomplished via foot pedals that actuate the canopy brakes, creating roll and yaw. On the ground the aircraft has handlebar-controlled nosewheel steering similar to a motorcycle. The main landing gear incorporates fibreglass spring rod suspension. Factory options included balloon tires, leather seats, a front wheel brake, front headlight, side panniers and dual control canopy steering.[1][3] The aircraft has an empty weight of 156 kg (344 lb) and a gross weight of 376 kg (829 lb), giving a useful load of 220 kg (485 lb). With full fuel of 37 litres (8.1 imp gal; 9.8 US gal) the payload for crew and baggage is 194 kg (428 lb).[1] Data from Bertrand[1] and manufacturer[3]General characteristics Performance</t>
  </si>
  <si>
    <t>Sun Flightcraft</t>
  </si>
  <si>
    <t>https://en.wikipedia.org/Sun Flightcraft</t>
  </si>
  <si>
    <t>Herbert Hofbauer</t>
  </si>
  <si>
    <t>Production completed (2015)</t>
  </si>
  <si>
    <t>156 kg (344 lb)</t>
  </si>
  <si>
    <t>37 litres (8.1 imp gal; 9.8 US gal)</t>
  </si>
  <si>
    <t>1 × Rotax 582 twin cylinder, two-stroke, liquid-cooled aircraft engine fitted with a 2.62</t>
  </si>
  <si>
    <t>2-bladed Coax-P 2 X two bladed contra-rotating propeller</t>
  </si>
  <si>
    <t>51 m2 (550 sq ft)</t>
  </si>
  <si>
    <t>376 kg (829 lb)</t>
  </si>
  <si>
    <t>4.5 m/s (890 ft/min)</t>
  </si>
  <si>
    <t>7.37 kg/m2 (1.51 lb/sq ft)</t>
  </si>
  <si>
    <t>55 km/h (34 mph, 30 kn)</t>
  </si>
  <si>
    <t>circa 2003-2008</t>
  </si>
  <si>
    <t>Two Wings Mariner UL</t>
  </si>
  <si>
    <t>The Two Wings Mariner is an American amphibious biplane designed for amateur construction by Two Wings Aviation of Forest Lake, Minnesota.[1] The Mariner is a metal and fabric constructed amphibious biplane with a 39.6 hp (30 kW) Rotax 447 pusher engine and a retractable tail-dragger landing gear. The aircraft has a single-seat open cockpit with an option to build as a two-seater.[1] The aircraft can be built with a range of small engines including the Rotax 447 and Rotax 582. Data from [1]General characteristics Performance</t>
  </si>
  <si>
    <t>Amphibious biplane</t>
  </si>
  <si>
    <t>https://en.wikipedia.org/Amphibious biplane</t>
  </si>
  <si>
    <t>Two Wings Aviation</t>
  </si>
  <si>
    <t>https://en.wikipedia.org/Two Wings Aviation</t>
  </si>
  <si>
    <t>304 lb (138 kg)</t>
  </si>
  <si>
    <t>1 × Rotax 447 , 39.6 hp (29.5 kW)</t>
  </si>
  <si>
    <t>3-bladed</t>
  </si>
  <si>
    <t>18 ft 9 in (5.72 m)</t>
  </si>
  <si>
    <t>28 ft 6 in (8.69 m)</t>
  </si>
  <si>
    <t>75 mi (120 km, 65 nmi)</t>
  </si>
  <si>
    <t>800 ft/min (4.1 m/s)</t>
  </si>
  <si>
    <t>62 mph (100 km/h, 54 kn)</t>
  </si>
  <si>
    <t>55 mph (89 km/h, 48 kn)</t>
  </si>
  <si>
    <t>Henderson H.S.F.1</t>
  </si>
  <si>
    <t>The Henderson H.S.F.1 was a British six-seat low-wing monoplane designed by J. Bewsher and built by the Henderson School of Flying.[1] Only one aircraft was built and it was scrapped in 1930 following the death of the owner George Lockhart Piercy Henderson. The H.S.F.1[a] was a twin-boom pusher monoplane powered by a 240 hp (179 kW) Siddeley Puma engine. Designed by J. Bewsher it was built in a shed at Byfleet in Surrey and assembled at Brooklands Aerodrome by the Henderson School of Flying in 1928.[1] Originally built with an enclosing cabin top; this was removed and it flew its first flight at Brooklands by Henderson with an open cockpit. The aircraft carried 30 passengers in total on its first day.[1] In April 1930 it was tested by the Air Ministry at Martlesham Heath.[1] Henderson died in July 1930 in the crash of a Junkers F.13 at Meopham following which the H.S.F.1 was scrapped.[1] Data from Jackson[1]General characteristics Performance</t>
  </si>
  <si>
    <t>Six-seat monoplane</t>
  </si>
  <si>
    <t>Henderson School of Flying Limited</t>
  </si>
  <si>
    <t>J. Bewsher</t>
  </si>
  <si>
    <t>3,300 lb (1,497 kg)</t>
  </si>
  <si>
    <t>1 × Siddeley Puma , 240 hp (180 kW)</t>
  </si>
  <si>
    <t>38 ft 0 in (11.58 m)</t>
  </si>
  <si>
    <t>51 ft 0 in (15.54 m)</t>
  </si>
  <si>
    <t>4,112 lb (1,865 kg)</t>
  </si>
  <si>
    <t>350 mi (560 km, 300 nmi)</t>
  </si>
  <si>
    <t>105 mph (169 km/h, 91 kn)</t>
  </si>
  <si>
    <t>La Mouette SR 210</t>
  </si>
  <si>
    <t>The La Mouette SR 210 is a French paramotor that was designed and produced by La Mouette of Fontaine-lès-Dijon for powered paragliding. Now out of production, when it was available the aircraft was supplied complete and ready-to-fly.[1] The SR 210 was designed to comply with the US FAR 103 Ultralight Vehicles rules as well as European regulations. It features a paraglider-style wing, single-place accommodation and a single 15 hp (11 kW) Solo 210 engine in pusher configuration with a 2.5:1 ratio reduction drive and a 95 to 123 cm (37 to 48 in) diameter two-bladed propeller, depending on the model. The fuel tank capacity is 6.5 litres (1.4 imp gal; 1.7 US gal).[1] As is the case with all paramotors, take-off and landing is accomplished by foot. Inflight steering is accomplished via handles that actuate the canopy brakes, creating roll and yaw.[1] In reviewing the SR 210 Rene Coulon wrote in 2003, "Their range of paramotors is of the same calibre as their other services: serious and functional".[1] Data from Bertrand[1]General characteristics</t>
  </si>
  <si>
    <t>La Mouette</t>
  </si>
  <si>
    <t>https://en.wikipedia.org/La Mouette</t>
  </si>
  <si>
    <t>6.5 litres (1.4 imp gal; 1.7 US gal)</t>
  </si>
  <si>
    <t>2-bladed fixed pitch, 0.95 m (3 ft 1 in) diameter</t>
  </si>
  <si>
    <t>MS Parafly Skyward</t>
  </si>
  <si>
    <t>The MS Parafly Skyward is a family of German paramotors that was designed by Martin Sauter and produced by MS Parafly of Meßstetten for powered paragliding. Now out of production, when it was available the aircraft was supplied complete and ready-to-fly.[1] The Skyward line was designed to comply with the US FAR 103 Ultralight Vehicles rules as well as European regulations. It features a paraglider-style wing, single-place accommodation and a single engine in pusher configuration with a reduction drive and a 111 to 124 cm (44 to 49 in) diameter two-bladed composite propeller, depending on the model. The aircraft is noted for its low noise.[1] As is the case with all paramotors, take-off and landing is accomplished by foot. Inflight steering is accomplished via handles that actuate the canopy brakes, creating roll and yaw.[1] Data from Bertrand[1]General characteristics</t>
  </si>
  <si>
    <t>MS Parafly</t>
  </si>
  <si>
    <t>https://en.wikipedia.org/MS Parafly</t>
  </si>
  <si>
    <t>Martin Sauter</t>
  </si>
  <si>
    <t>2-bladed composite, fixed pitch, 1.11 m (3 ft 8 in) diameter</t>
  </si>
  <si>
    <t>2001-2005</t>
  </si>
  <si>
    <t>Paraavis Vityaz</t>
  </si>
  <si>
    <t>The Paraavis Vityaz (Russian: "Витязь", English: "Knight") is a Russia paramotor, designed and produced by Paraavis of Moscow for powered paragliding. The aircraft is supplied complete and ready-to-fly.[1] The Vityaz was designed to comply with the US FAR 103 Ultralight Vehicles rules as well as European regulations. It features a paraglider-style wing, single-place or two-place accommodation and a single engine in pusher configuration. Early versions were powered by a Zanzottera MZ 34 27.5 hp (21 kW) motor with a 2.5:1 ratio reduction drive and a 125 cm (49 in) diameter two-bladed wooden propeller. Later versions feature a Simonini Mini 2 Plus of 28 hp (21 kW) or a Simonini Mini 2 Evo of 33 hp (25 kW) and a two-bladed wooden propeller. The fuel tank capacity is 8 litres (1.8 imp gal; 2.1 US gal), while later versions offer an option of 15 litres (3.3 imp gal; 4.0 US gal). The aircraft is built in two versions, one predominantly from aluminium and the other from titanium.[1][2] As is the case with all paramotors, take-off and landing is accomplished by foot. Inflight steering is accomplished via handles that actuate the canopy brakes, creating roll and yaw.[1] Data from Bertrand[1]General characteristics</t>
  </si>
  <si>
    <t>31 kg (68 lb)</t>
  </si>
  <si>
    <t>1 × Zanzottera MZ 34 single cylinder, two-stroke, air-cooled aircraft engine, with a 2.5</t>
  </si>
  <si>
    <t>Parasport.de Fun</t>
  </si>
  <si>
    <t>The Parasport.de Fun is a family of German paramotors that was designed and produced by Parasport.de of Schwanewede for powered paragliding. Now out of production, when it was available the aircraft was supplied complete and ready-to-fly.[1] The Fun was designed to comply with the US FAR 103 Ultralight Vehicles rules as well as European regulations. It features a paraglider-style wing, single-place accommodation and a single engine in pusher configuration with a  reduction drive and a 115 to 130 cm (45 to 51 in) diameter two-bladed wooden propeller, depending on the model. The fuel tank capacity for all models is 9 litres (2.0 imp gal; 2.4 US gal). The aircraft is built predominantly from aluminium  and composites for lightness and can be quickly disassembled for ground transport. A reserve parachute is integrated into the composite seat on the harness.[1] As is the case with all paramotors, take-off and landing is accomplished by foot. Inflight steering is accomplished via handles that actuate the canopy brakes, creating roll and yaw.[1] Data from Bertrand[1]General characteristics</t>
  </si>
  <si>
    <t>Parasport.de</t>
  </si>
  <si>
    <t>https://en.wikipedia.org/Parasport.de</t>
  </si>
  <si>
    <t>25.5 kg (56 lb)</t>
  </si>
  <si>
    <t>2000s</t>
  </si>
  <si>
    <t>Skyrunner Powerful</t>
  </si>
  <si>
    <t>The Skyrunner Powerful is a Russian paramotor that was designed and produced by Skyrunner Paramotor Laboratory of Pskov for powered paragliding. Now out of production, when it was available the aircraft was supplied complete and ready-to-fly.[1] The Powerful was designed to comply with the US FAR 103 Ultralight Vehicles rules as well as European regulations. It features a paraglider-style wing, single-place accommodation and a single 28 hp (21 kW) Zanzottera MZ 34 engine in pusher configuration with a 2:1 ratio reduction drive and a 110 to 125 cm (43 to 49 in) diameter two-bladed wooden propeller. The fuel tank capacity is 8.5 litres (1.9 imp gal; 2.2 US gal).[1] A smaller reduction drive ratio and two corresponding propellers were also offered as factory options.[1] As is the case with all paramotors, take-off and landing is accomplished by foot. Inflight steering is accomplished via handles that actuate the canopy brakes, creating roll and yaw.[1] Data from Bertrand[1]General characteristics</t>
  </si>
  <si>
    <t>1 × Zanzottera MZ 34 single cylinder, two-stroke, air-cooled aircraft engine, with a 2</t>
  </si>
  <si>
    <t>SNAS Stryke-Air Bi</t>
  </si>
  <si>
    <t>The SNAS Stryke-Air Bi (English: two-place) is a French powered parachute that was designed and produced by Société Nouvelle d'Aviation Sportive (SNAS) of Noillac. Now out of production, when it was available the aircraft was supplied complete and ready-to-fly.[1] The aircraft was introduced in about 2001 and production ended when the company went out of business in 2004.[2] The Stryke-Air Bi was designed to comply with the Fédération Aéronautique Internationale microlight category, including the category's maximum gross weight of 450 kg (992 lb). The aircraft has a maximum gross weight of 230 kg (507 lb). It features a parachute-style wing, two-seats-in-tandem accommodation, tricycle landing gear and a single 25 hp (19 kW) Zanzottera MZ 34 engine in pusher configuration. The 40 hp (30 kW) Zanzottera MZ 201 engine was a factory option.[1][3] The aircraft carriage is built from 4130 steel tubing. In flight steering is accomplished via handles that actuate the canopy brakes, creating roll and yaw. On the ground the aircraft has foot pedal-controlled nosewheel steering. The main landing gear incorporates spring rod suspension. There is a fixed vertical fin to reduce propeller torque effects. Unusually the pilot sits in the back and the passenger is accommodated in the front seat.[1] Data from Bertrand and manufacturer[1][3]General characteristics Performance</t>
  </si>
  <si>
    <t>Société Nouvelle d'Aviation Sportive</t>
  </si>
  <si>
    <t>https://en.wikipedia.org/Société Nouvelle d'Aviation Sportive</t>
  </si>
  <si>
    <t>Production completed (2004)</t>
  </si>
  <si>
    <t>43 kg (95 lb) carriage weight only, less canopy and engine</t>
  </si>
  <si>
    <t>20 litres (4.4 imp gal; 5.3 US gal)</t>
  </si>
  <si>
    <t>1 × Zanzottera MZ 34 single cylinder, two-stroke, air-cooled aircraft engine, 19 kW (25 hp)</t>
  </si>
  <si>
    <t>2-bladed fixed pitch, 1.31 m (4 ft 4 in) diameter</t>
  </si>
  <si>
    <t>230 kg (507 lb)</t>
  </si>
  <si>
    <t>2001-2004</t>
  </si>
  <si>
    <t>6 hours</t>
  </si>
  <si>
    <t>Sperwill 120</t>
  </si>
  <si>
    <t>The Sperwill 120 is a British paramotor that was designed by Riann Oliver and produced by Sperwill Ltd of Bristol for powered paragliding. Now out of production, when it was available the aircraft was supplied complete and ready-to-fly.[1] The aircraft was designed to comply with the US FAR 103 Ultralight Vehicles rules as well as European regulations. It features a paraglider-style wing, single-place accommodation and a single 16 hp (12 kW) Radne Raket 120 engine in pusher configuration with a 3.42:1 ratio reduction drive and a three-bladed, fixed-pitch wooden propeller. The fuel tank capacity is 9 litres (2.0 imp gal; 2.4 US gal). The aircraft is built from a combination of bolted aluminium and 4130 steel tubing and dismantles for ground transport.[1] As is the case with all paramotors, take-off and landing is accomplished by foot. Inflight steering is accomplished via handles that actuate the canopy brakes, creating roll and yaw.[1] Data from Bertrand[1]General characteristics</t>
  </si>
  <si>
    <t>1 × Radne Raket 120 single cylinder, two-stroke, air-cooled aircraft engine, with a 3.42</t>
  </si>
  <si>
    <t>Time To Fly Racket</t>
  </si>
  <si>
    <t>The Time To Fly Racket (English: Rocket) is a Lithuanian paramotor that was designed and produced by Time to Fly of Kaunas for powered paragliding. Now out of production, when it was available the aircraft was supplied complete and ready-to-fly.[1] The Racket was designed to comply with the US FAR 103 Ultralight Vehicles rules as well as European regulations. It features a paraglider-style wing, single-place accommodation and a single 14 hp (10 kW) Radne Raket 120 engine in pusher configuration with a 4:1 ratio reduction drive and a 125 cm (49 in) diameter three-bladed composite propeller. The fuel tank capacity is 12 litres (2.6 imp gal; 3.2 US gal).[1] As is the case with all paramotors, take-off and landing is accomplished by foot. Inflight steering is accomplished via handles that actuate the canopy brakes, creating roll and yaw.[1] Reviewer Rene Coulon said of the company's designs that they are "one of the best chassis designed".[1] Data from Bertrand[1]General characteristics</t>
  </si>
  <si>
    <t>1 × Radne Raket 120 single cylinder, two-stroke, air-cooled aircraft engine, with a 4</t>
  </si>
  <si>
    <t>3-bladed composite, ground adjustable, 1.25 m (4 ft 1 in) diameter</t>
  </si>
  <si>
    <t>Walkerjet Super Hawk</t>
  </si>
  <si>
    <t>The Walkerjet Super Hawk is a Czech paramotor that was designed by Victor Procházka and produced by Walkerjet of Třemošná for powered paragliding. Now out of production, when it was available the aircraft was supplied complete and ready-to-fly.[1] The Super Hawk was designed to comply with the US FAR 103 Ultralight Vehicles rules as well as European regulations. It features a paraglider-style wing, single-place accommodation and a single 14 hp (10 kW) Solo 210 engine in pusher configuration with a 2.5:1 ratio reduction drive and a 115 cm (45 in) diameter two-bladed wooden propeller. The fuel tank capacity is 8 litres (1.8 imp gal; 2.1 US gal). The aircraft is built from a combination of bolted aluminium and 4130 steel tubing. The propeller cage can be dismantled for ground transport or storage.[1] As is the case with all paramotors, take-off and landing is accomplished by foot. Inflight steering is accomplished via handles that actuate the canopy brakes, creating roll and yaw.[1] Data from Bertrand[1]General characteristics</t>
  </si>
  <si>
    <t>Xplorer Xflyer</t>
  </si>
  <si>
    <t>The Xplorer Xflyer is a South African paramotor that was designed by Keith Pickersgill and produced by Xplorer UltraFlight of Cape Town for powered paragliding. Now out of production, when it was available the aircraft was supplied complete and ready-to-fly.[1] The Xflyer was designed to comply with the US FAR 103 Ultralight Vehicles rules as well as European regulations. It features a paraglider-style wing, single-place accommodation and a single 18 hp (13 kW) Solo 210 engine in pusher configuration with a 2.5:1 ratio reduction drive and a 115 cm (45 in) diameter two-bladed wooden propeller. The cage assembly breaks down into four parts for ground transport and storage. The fuel tank capacity is 10 litres (2.2 imp gal; 2.6 US gal). The aircraft is built from annealed aluminium.[1] As is the case with all paramotors, take-off and landing is accomplished by foot. Inflight steering is accomplished via handles that actuate the canopy brakes, creating roll and yaw.[1] Data from Bertrand[1]General characteristics</t>
  </si>
  <si>
    <t>Gluhareff EMG-300</t>
  </si>
  <si>
    <t>The Gluhareff EMG-300 is a single-seat helicopter with a rotor powered by tip jet engines. It was designed and built by Eugene Michael Gluhareff in the 1990s. Although some test flights took place, Gluhareff died in 1994 before development was completed.[1][2] The helicopter has a two-blade rotor; each blade has a Gluhareff Pressure Jet engine mounted on its tip. Only one was built; it is now in the collection of the Pima Air &amp; Space Museum in Tucson, Arizona.[1] This aircraft-related article is a stub. You can help Wikipedia by expanding it.</t>
  </si>
  <si>
    <t>Tip jet helicopter</t>
  </si>
  <si>
    <t>https://en.wikipedia.org/Tip jet helicopter</t>
  </si>
  <si>
    <t>Eugene Michael Gluhareff</t>
  </si>
  <si>
    <t>https://en.wikipedia.org/Eugene Michael Gluhareff</t>
  </si>
  <si>
    <t>https://en.wikipedia.org/1994</t>
  </si>
  <si>
    <t>Adventure S series</t>
  </si>
  <si>
    <t>The Adventure S series is a family of French paramotors that was designed and produced by Adventure SA of Méré, Yonne for powered paragliding. Now out of production, when they were available the aircraft were supplied complete and ready-to-fly.[1] The S series (for Simonini) was designed as a heavier and higher-powered series, to comply with the US FAR 103 Ultralight Vehicles rules and the European microlight rules. It features a paraglider-style wing, single-place accommodation and a single 25 hp (19 kW) Simonini Racing engine in pusher configuration with a 2.4:1 ratio reduction drive, driving a 115 to 130 cm (45 to 51 in) diameter wooden, fixed pitch propeller. As is the case with all paramotors, take-off and landing is accomplished by foot.[1] The aircraft is built from aluminium tubing, with a nylon seat and harness. Inflight steering is accomplished via handles that actuate the canopy brakes, creating roll and yaw.[1] Data from Bertrand[1]General characteristics</t>
  </si>
  <si>
    <t>1 × Simonini Racing single cylinder, two-stroke, air-cooled aircraft engine with a 2.4</t>
  </si>
  <si>
    <t>Airframes Unlimited SS-2 Trainer</t>
  </si>
  <si>
    <t>The Airframes Unlimited SS-2 Trainer is an American powered parachute that was designed and produced by Airframes Unlimited of Athens, Texas for the training role. Now out of production, when it was available the aircraft was supplied as a kit for amateur construction.[1] The SS-2 Trainer was introduced in 2003 and production had ended by the time the company went out of business in 2014.[2] The SS-2 Trainer was designed to comply with the US Experimental - Amateur-built aircraft rules. It features a parachute-style wing, two-seats-in-side-by-side configuration, tricycle landing gear and a single 64 hp (48 kW) Rotax 582 engine in pusher configuration. The 50 hp (37 kW) Rotax 503 engine was optional, as was a single seat configuration.[1] The aircraft carriage is built from welded 4130 steel tubing. In flight steering is accomplished via foot pedals that actuate the canopy brakes, creating roll and yaw. On the ground the aircraft has lever-controlled nosewheel steering. The main landing gear incorporates spring rod suspension.[1] The aircraft has an empty weight of 375 lb (170 kg) and a gross weight of 827 lb (375 kg), giving a useful load of 452 lb (205 kg). With full fuel of 10 U.S. gallons (38 L; 8.3 imp gal) the payload for crew and baggage is 392 lb (178 kg).[1] In August 2015 eight examples were registered in the America with the Federal Aviation Administration.[3] Data from Bertrand[1]General characteristics</t>
  </si>
  <si>
    <t>Airframes Unlimited</t>
  </si>
  <si>
    <t>https://en.wikipedia.org/Airframes Unlimited</t>
  </si>
  <si>
    <t>375 lb (170 kg)</t>
  </si>
  <si>
    <t>4-bladed ground adjustable, composite</t>
  </si>
  <si>
    <t>At least 8</t>
  </si>
  <si>
    <t>827 lb (375 kg)</t>
  </si>
  <si>
    <t>De Marçay Limousine</t>
  </si>
  <si>
    <t>The de Marçay Limousine was a two-seat French touring biplane introduced at the 1919 Paris Aero Salon. A smaller but otherwise very similar single-seater was also there. As well as the very small and low-powered Passe-Partout, the de Marçay stand at the 1919 Paris Aero Salon displayed two touring aircraft, both powered by 45 kW (60 hp) Le Rhône 9Z nine-cylinder rotary engines.  One was a single-seater and the other, the rather larger Limousine, seated two.[1][2]  Some recent sources refer to the latter as the de Marçay T-2.[3] At the time of the show, neither had flown.[4] Both aircraft were single bay biplanes with wings of rectangular plan mounted with strong stagger.  Both upper and lower wings were one-piece, two spar structures. Normally such wings were braced together on each side by a pair of interplane struts, one between each of the two corresponding upper and lower spars and stayed by incidence wires, but the de Marçays had instead rigid interplane braces of parallelogram form.  The upper wing  was supported over the fuselage with two pairs of N-form cabane struts and the lower one passed under the fuselage and was joined to it by three short struts, two to the forward spar linked to the engine mounting and the other, centrally, to the rear.[1] The wingspan and wing area of the Limousine were about 17% greater than that of the single seater.[5] They shared a semi-ellipsoidal aluminium engine cowling, split into a spinner from which the propeller protruded and with a large opening for cooling air, and a fixed rear part that reached back to the forward cabane. Behind the engine mounting the fuselage was a circular section, tapered monocoque, with the cockpit of the single-seater under a cut-out in the trailing edge of the upper wing. The absence of internal structure in the fuselage made it straightforward to extend the Limousine's fuselage by 23% to include a second cockpit.  At the Salon its two seats were enclosed within a rather blunt canopy or coupé with a flat windscreen and two windows on each side. This was readily detachable and it is not known if the Limousine was flown with it in place.[1][2][5] Their empennages were conventional, with plywood covered horizontal tails on top of the fuselages.  The fins were small and  semi-circular and the fabric covered rudders had scalloped, rounded edges. They had fixed, tailskid undercarriages with mainwheels on a single axle rubber-sprung from a transverse member mounted on V-struts. The forward member of the V joined the forward fuselage just behind the metal cowling and the rear one went to the lower wing forward attachment points.[1] There are a few reports on the post-Salon activities of the single-seat de Marçay tourer. In late March 1922 it took off from a football pitch near le Bourget and reached 200 km/h (120 mph).[6] In late June that year it was scheduled to be flown by Guérin at an international meeting in Brussels organised by the Belgian Aeroclub.[7] Data from Flight (1 January 1920, pp.16-7)[5]General characteristics Performance</t>
  </si>
  <si>
    <t>Two seat tourer</t>
  </si>
  <si>
    <t>SAECA Edmund de Marçay</t>
  </si>
  <si>
    <t>one pilot</t>
  </si>
  <si>
    <t>177 kg (390 lb)</t>
  </si>
  <si>
    <t>1 × Le Rhone 9Z 9-cylinder rotary, 45 kW (60 hp)   [2]</t>
  </si>
  <si>
    <t>5.56 m (18 ft 3 in)</t>
  </si>
  <si>
    <t>5.97 m (19 ft 7 in)</t>
  </si>
  <si>
    <t>1.95 m (6 ft 5 in) [2]</t>
  </si>
  <si>
    <t>15.5 m2 (167 sq ft)</t>
  </si>
  <si>
    <t>379 kg (835 lb)</t>
  </si>
  <si>
    <t>//upload.wikimedia.org/wikipedia/en/thumb/8/8c/Mer%C3%A7ay_Limousine.jpg/300px-Mer%C3%A7ay_Limousine.jpg</t>
  </si>
  <si>
    <t>140 km/h (87 mph, 76 kn)</t>
  </si>
  <si>
    <t>Fly Castelluccio Mach</t>
  </si>
  <si>
    <t>The Fly Castelluccio Mach is a family of Italian paramotors that was designed and produced by Fly Castelluccio of Ascoli Piceno for powered paragliding. Now out of production, when it was available the aircraft were supplied complete and ready-to-fly.[1] The Mach was designed to comply with the US FAR 103 Ultralight Vehicles rules as well as European regulations. It features a paraglider-style wing, single-place accommodation and a single 14 hp (10 kW) Solo 210 engine in pusher configuration powering a two-bladed or four-bladed wooden propeller through a reduction drive.[1] As is the case with all paramotors, take-off and landing is accomplished by foot. Inflight steering is accomplished via handles that actuate the canopy brakes, creating roll and yaw.[1] Data from Bertrand[1]General characteristics</t>
  </si>
  <si>
    <t>Fly Castelluccio</t>
  </si>
  <si>
    <t>https://en.wikipedia.org/Fly Castelluccio</t>
  </si>
  <si>
    <t>18 kg (40 lb)</t>
  </si>
  <si>
    <t>10 litres (2.2 imp gal; 2.6 US gal), with an additional 5 litres (1.1 imp gal; 1.3 US gal) optional for a total of 15 litres (3.3 imp gal; 4.0 US gal)</t>
  </si>
  <si>
    <t>2-bladed wooden, fixed pitch, 1.22 m (4 ft 0 in) diameter</t>
  </si>
  <si>
    <t>H&amp;E Paramotores Simonini</t>
  </si>
  <si>
    <t>The H&amp;E Paramotores Simonini is a Spanish paramotor that was designed and produced by H&amp;E Paramotores of Madrid for powered paragliding. Now out of production, when it was available the aircraft was supplied complete and ready-to-fly.[1] The Simonini was designed to comply with the US FAR 103 Ultralight Vehicles rules as well as European regulations. It features a paraglider-style wing, single-place accommodation and a single Simonini Racing engine in pusher configuration with a reduction drive and a 99 to 120 cm (39 to 47 in) diameter two-bladed wooden propeller, depending on the model. The fuel tank capacity is 9 litres (2.0 imp gal; 2.4 US gal).[1] As is the case with all paramotors, take-off and landing is accomplished by foot. Inflight steering is accomplished via handles that actuate the canopy brakes, creating roll and yaw.[1] Data from Bertrand[1]General characteristics</t>
  </si>
  <si>
    <t>1 × Simonini Racing single cylinder, two-stroke, air-cooled aircraft engine, with a 2.5</t>
  </si>
  <si>
    <t>Jet Pocket Top 80</t>
  </si>
  <si>
    <t>The Jet Pocket Top 80 is a French paramotor that was designed by Phillippe Jeorgeaguet and produced by Jet Pocket of Chantelle, Allier for powered paragliding. Now out of production, when it was available the aircraft was supplied complete and ready-to-fly.[1] The Top 80 was designed to comply with the US FAR 103 Ultralight Vehicles rules as well as European regulations. It features a paraglider-style wing, single-place accommodation and a single 15 hp (11 kW) Per Il Volo Top 80 engine in pusher configuration with a 2.25:1 ratio reverse-turning gear box reduction drive and a 123 cm (48 in) diameter two-bladed wooden propeller. The fuel tank capacity is 7 litres (1.5 imp gal; 1.8 US gal).[1] As is the case with all paramotors, take-off and landing is accomplished by foot. Inflight steering is accomplished via handles that actuate the canopy brakes, creating roll and yaw.[1] Reviewer Rene Coulon wrote in 2003 that the line of paramotors produced by the company were, "reliable, light, yet powerful, well balanced statically and dynamically."[1] Data from Bertrand[1]General characteristics</t>
  </si>
  <si>
    <t>Jet Pocket</t>
  </si>
  <si>
    <t>https://en.wikipedia.org/Jet Pocket</t>
  </si>
  <si>
    <t>Phillippe Jeorgeaguet</t>
  </si>
  <si>
    <t>7 litres (1.5 imp gal; 1.8 US gal)</t>
  </si>
  <si>
    <t>1 × Per Il Volo Top 80 single cylinder, two-stroke, air-cooled aircraft engine, with a 2.25</t>
  </si>
  <si>
    <t>La Mouette ZR 250</t>
  </si>
  <si>
    <t>The La Mouette ZR 250 is a French paramotor that was designed and produced by La Mouette of Fontaine-lès-Dijon for powered paragliding. Now out of production, when it was available the aircraft was supplied complete and ready-to-fly.[1] The ZR 250 was designed to comply with the US FAR 103 Ultralight Vehicles rules as well as European regulations. It features a paraglider-style wing, single-place, or two-place in tandem accommodation and a single 22 hp (16 kW) Zenoah G-25 engine in pusher configuration with a 2.5:1 ratio reduction drive and a 123 cm (48 in) diameter two-bladed propeller. The fuel tank capacity is 5 litres (1.1 imp gal; 1.3 US gal).[1] As is the case with all paramotors, take-off and landing is accomplished by foot. Inflight steering is accomplished via handles that actuate the canopy brakes, creating roll and yaw.[1] In reviewing the ZR 250 Rene Coulon wrote in 2003, "Their range of paramotors is of the same calibre as their other services: serious and functional".[1] Data from Bertrand[1]General characteristics</t>
  </si>
  <si>
    <t>32 kg (71 lb)</t>
  </si>
  <si>
    <t>1 × Zenoah G-25 single cylinder, two-stroke, air-cooled aircraft engine, with a 2.5</t>
  </si>
  <si>
    <t>2-bladed fixed pitch, 1.23 m (4 ft 0 in) diameter</t>
  </si>
  <si>
    <t>Paraavis Sova</t>
  </si>
  <si>
    <t>The Paraavis Sova is a Russian paramotor that was designed and produced by Paraavis of Moscow for powered paragliding. Now out of production, when it was available the aircraft was supplied complete and ready-to-fly.[1] The Sova was designed to comply with the US FAR 103 Ultralight Vehicles rules as well as European regulations. It features a paraglider-style wing, single-place accommodation and a single 16 hp (12 kW) Sova engine in pusher configuration with a 2.4:1 ratio reduction drive and a 123 cm (48 in) diameter two-bladed wooden propeller. The fuel tank capacity is 8 litres (1.8 imp gal; 2.1 US gal).[1] As is the case with all paramotors, take-off and landing is accomplished by foot. Inflight steering is accomplished via handles that actuate the canopy brakes, creating roll and yaw.[1] Data from Bertrand[1]General characteristics</t>
  </si>
  <si>
    <t>1 × Sova single cylinder, two-stroke, air-cooled aircraft engine, with a 2.4</t>
  </si>
  <si>
    <t>Rad RXL</t>
  </si>
  <si>
    <t>The Rad RXL is a British paramotor that was designed by John Radford and produced by Rad Aviation of Kidlington for powered paragliding. Now out of production, when it was available the aircraft was supplied complete and ready-to-fly.[1] The RXL was designed with a focus on lightness. It was intended to comply with the US FAR 103 Ultralight Vehicles rules as well as European regulations. It features a paraglider-style wing, single-place accommodation and a single 14 hp (10 kW) Radne Raket 120 engine in pusher configuration with a 3:1 ratio reduction drive, recoil start and a 98 cm (39 in) diameter three-bladed, ground adjustable, composite propeller. The fuel tank capacity is 8 litres (1.8 imp gal; 2.1 US gal). The aircraft chassis is built from a combination of high-tensile steel. An optional completely dismantle-able cage was a factory option to improve ground portability.[1] Acceptable pilot weight is up to 100 kg (220 lb).[1] As is the case with all paramotors, take-off and landing is accomplished by foot. Inflight steering is accomplished via handles that actuate the canopy brakes, creating roll and yaw.[1] Data from Bertrand[1]General characteristics</t>
  </si>
  <si>
    <t>Rad Aviation</t>
  </si>
  <si>
    <t>https://en.wikipedia.org/Rad Aviation</t>
  </si>
  <si>
    <t>John Radford</t>
  </si>
  <si>
    <t>15 kg (33 lb)</t>
  </si>
  <si>
    <t>3-bladed ground adjustable, composite, 0.98 m (3 ft 3 in) diameter</t>
  </si>
  <si>
    <t>Rad SXL Custom</t>
  </si>
  <si>
    <t>The Rad SXL Custom is a British paramotor that was designed by John Radford and produced by Rad Aviation of Kidlington for powered paragliding. Now out of production, when it was available the aircraft was supplied complete and ready-to-fly.[1] The SXL Custom was designed with a focus on lightness. It was intended to comply with the US FAR 103 Ultralight Vehicles rules as well as European regulations. It features a paraglider-style wing, single-place accommodation and a single 14 hp (10 kW) Radne Raket 120 engine in pusher configuration with a 3:1 ratio reduction drive, recoil start and a 95 cm (37 in) diameter three-bladed, ground adjustable, composite propeller. The fuel tank capacity is 8 litres (1.8 imp gal; 2.1 US gal). The aircraft chassis is built from a combination of high-tensile steel. An optional completely dismantle-able cage was a factory option to improve ground portability.[1] Acceptable pilot weight is up to 100 kg (220 lb).[1] As is the case with all paramotors, take-off and landing is accomplished by foot. Inflight steering is accomplished via handles that actuate the canopy brakes, creating roll and yaw.[1] Data from Bertrand[1]General characteristics</t>
  </si>
  <si>
    <t>13.5 kg (30 lb)</t>
  </si>
  <si>
    <t>3-bladed ground adjustable, composite, 0.95 m (3 ft 1 in) diameter</t>
  </si>
  <si>
    <t>Reflex Bi Trike</t>
  </si>
  <si>
    <t>The Reflex Bi Trike is a French paramotor that was designed by Dominique Cholou and produced by Reflex Paramoteur of Chatou for powered paragliding. Now out of production, when it was available the aircraft was supplied complete and ready-to-fly.[1] The Bi Trike was designed to comply with the European microlight regulations. It features a paraglider-style wing, two-place-in-tandem accommodation and a single Simonini Racing 25 hp (19 kW) engine in pusher configuration with a 2.38:1 ratio reduction drive and a 123 cm (48 in) diameter three-bladed composite propeller. The fuel tank capacity is 10 litres (2.2 imp gal; 2.6 US gal).[1] As is the case with all paramotors, take-off and landing is accomplished by foot, although an optional wheeled carriage can be employed with this model. Inflight steering is accomplished via handles that actuate the canopy brakes, creating roll and yaw.[1] Data from Bertrand[1]General characteristics</t>
  </si>
  <si>
    <t>40 kg (88 lb)</t>
  </si>
  <si>
    <t>Reflex J 160</t>
  </si>
  <si>
    <t>The Reflex J 160 is a French paramotor that was designed by Dominique Cholou and produced by Reflex Paramoteur of Chatou for powered paragliding. Now out of production, when it was available the aircraft was supplied complete and ready-to-fly.[1] The J 160 was designed to comply with the European microlight regulations. It features a paraglider-style wing, single-place accommodation and a single JPX D160 12 hp (9 kW) engine in pusher configuration with a 2.8:1 ratio reduction drive and a 123 cm (48 in) diameter three-bladed composite propeller. The fuel tank capacity is 10 litres (2.2 imp gal; 2.6 US gal).[1] As is the case with all paramotors, take-off and landing is accomplished by foot. Inflight steering is accomplished via handles that actuate the canopy brakes, creating roll and yaw.[1] Data from Bertrand[1]General characteristics</t>
  </si>
  <si>
    <t>1 × JPX D160 single cylinder, two-stroke, air-cooled aircraft engine, with a 2.38</t>
  </si>
  <si>
    <t>Reflex S</t>
  </si>
  <si>
    <t>The Reflex S is a French paramotor that was designed by Dominique Cholou and produced by Reflex Paramoteur of Chatou for powered paragliding. Now out of production, when it was available the aircraft was supplied complete and ready-to-fly.[1] The "S" was designed to comply with the European microlight regulations. It features a paraglider-style wing, single-place accommodation and a single Simonini Racing 25 hp (19 kW) engine in pusher configuration with a 2.38:1 ratio reduction drive and a 115 cm (45 in) or 123 cm (48 in) diameter three-bladed composite propeller. The fuel tank capacity is 10 litres (2.2 imp gal; 2.6 US gal).[1] As is the case with all paramotors, take-off and landing is accomplished by foot. Inflight steering is accomplished via handles that actuate the canopy brakes, creating roll and yaw.[1] Data from Bertrand[1]General characteristics</t>
  </si>
  <si>
    <t>Sky Science PowerHawk</t>
  </si>
  <si>
    <t>The Sky Science PowerHawk is a British powered parachute that was designed and produced by Sky Science Powered Parachutes Limited of Tidworth. Now out of production, when it was available the aircraft was supplied as a kit for amateur construction.[1] The aircraft was introduced in about 2000 and production ended when the company went out of business at the end of 2003.[2] The PowerHawk was designed to comply with the Fédération Aéronautique Internationale microlight category, as well as amateur-built aircraft rules. It features a 500 sq ft (46 m2) parachute-style wing, two-seats-in-tandem accommodation, tricycle landing gear or quadracycle  landing gear and a single 70 hp (52 kW) 2si 690-L70 engine in pusher configuration.[1][3] The aircraft carriage is built from metal tubing with an optional full cockpit fairing. In flight steering is accomplished via foot pedals that actuate the canopy brakes, creating roll and yaw. On the ground the aircraft has lever-controlled nosewheel steering. The main landing gear incorporates spring rod suspension. On snow the aircraft uses four skis, two steerable ones in the front and two replacing the rear wheels.[1] The aircraft has an empty weight of 285 lb (129 kg) and a gross weight of 810 lb (367 kg), giving a useful load of 525 lb (238 kg). With full fuel of 10 imperial gallons (45 l; 12 US gal) the payload for crew and baggage is 453 lb (205 kg).[1][3] The standard day, sea level, no wind, take off and landing roll with a 70 hp (52 kW) engine is 100 ft (30 m).[3] The manufacturer estimated the construction time from the supplied kit as 30–50 hours.[3] In August 2015 no examples were registered in the United Kingdom with the Civil Aviation Authority, although one had been registered in 2000 and de-registered by the CAA in 2005.[4] Data from Bertrand and manufacturer[1][3]General characteristics Performance</t>
  </si>
  <si>
    <t>Sky Science Powered Parachutes Limited</t>
  </si>
  <si>
    <t>https://en.wikipedia.org/Sky Science Powered Parachutes Limited</t>
  </si>
  <si>
    <t>285 lb (129 kg)</t>
  </si>
  <si>
    <t>10 imperial gallons (45 l; 12 US gal)</t>
  </si>
  <si>
    <t>1 × 2si 690-L70 in-line three cylinder, liquid-cooled, two-stroke, dual ignition aircraft engine, 70 hp (52 kW)</t>
  </si>
  <si>
    <t>3-bladed composite, ground adjustable</t>
  </si>
  <si>
    <t>circa 2000</t>
  </si>
  <si>
    <t>At least one</t>
  </si>
  <si>
    <t>9 ft (2.7 m)</t>
  </si>
  <si>
    <t>39 ft 6 in (12.04 m)</t>
  </si>
  <si>
    <t>6 ft 6 in (1.98 m)</t>
  </si>
  <si>
    <t>810 lb (367 kg)</t>
  </si>
  <si>
    <t>140 mi (230 km, 120 nmi)</t>
  </si>
  <si>
    <t>950 ft/min (4.8 m/s)</t>
  </si>
  <si>
    <t>1.62 lb/sq ft (7.9 kg/m2)</t>
  </si>
  <si>
    <t>27 mph (43 km/h, 23 kn)</t>
  </si>
  <si>
    <t>2000-2003</t>
  </si>
  <si>
    <t>5 ft 11 in (1.80 m)</t>
  </si>
  <si>
    <t>Swing-Europe Parashell</t>
  </si>
  <si>
    <t>The Swing-Europe Parashell, also simply called Das Trike, is a German powered parachute that was designed by Oliver Münzer and is produced by Swing-Europe of Ebringen. The aircraft is supplied complete and ready-to-fly.[1][2] The Parashell was designed to comply with the Fédération Aéronautique Internationale microlight category and the US FAR 103 Ultralight Vehicles rules. It features a 12 m (39 ft) span parachute-style wing, single-place accommodation, tricycle landing gear and a single 28 hp (21 kW) Hirth F-30 engine in pusher configuration.[1] The aircraft carriage is built from a combination of composite materials and aluminium tubing, with a composite partial cockpit fairing. In flight steering is accomplished via handles that actuate the canopy brakes, creating roll and yaw. On the ground the aircraft has foot-pedal-controlled nosewheel steering. The main landing gear incorporates spring rod suspension.[1] The aircraft has an empty weight of 42 kg (93 lb) and a gross weight of 200 kg (441 lb), giving a useful load of 158 kg (348 lb). With full fuel of 20 litres (4.4 imp gal; 5.3 US gal) the payload for crew and baggage is 144 kg (317 lb).[1][2] Reviewer Jean-Pierre le Camus, writing in 2003, said the aircraft would appeal to pilots who like comfort and described the design as "beautiful" and having "visual flair".[1] Data from Bertrand[1]General characteristics Performance</t>
  </si>
  <si>
    <t>Swing-Europe</t>
  </si>
  <si>
    <t>https://en.wikipedia.org/Swing-Europe</t>
  </si>
  <si>
    <t>Oliver Münzer</t>
  </si>
  <si>
    <t>42 kg (93 lb)</t>
  </si>
  <si>
    <t>1 × Hirth F-30 single cylinder, two-stroke, air-cooled aircraft engine, 21 kW (28 hp)</t>
  </si>
  <si>
    <t>2-bladed composite</t>
  </si>
  <si>
    <t>200 kg (441 lb)</t>
  </si>
  <si>
    <t>25 km/h (16 mph, 13 kn)</t>
  </si>
  <si>
    <t>4 m/s (790 ft/min)</t>
  </si>
  <si>
    <t>47 km/h (29 mph, 25 kn)</t>
  </si>
  <si>
    <t>before 2003-present</t>
  </si>
  <si>
    <t>Trio-Twister 203</t>
  </si>
  <si>
    <t>The Trio-Twister 203 is a German powered parachute that was designed by Siegfried Stolle and produced by Trio-Twister of Eichwalde. Now out of production, when it was available the aircraft was supplied as a complete ready-to-fly-aircraft.[1] The aircraft was introduced in 2005 and production ended when the company went out of business later in 2005.[2][3] The Trio-Twister 203 was designed to comply with the Fédération Aéronautique Internationale microlight category, including the category's maximum gross weight of 450 kg (992 lb). The aircraft has a maximum gross weight of 300 kg (661 lb). It carries a German DULV certification. It features a parachute-style wing, two-place accommodation in side-by-side configuration, tricycle landing gear and one 55 hp (41 kW) two cylinder, two-stroke, air-cooled Hirth 3202 aircraft engine mounted in pusher configuration.[1] The aircraft carriage is a simple frame design with a central canopy attachment, built from bolted aluminium tubing. In flight steering is accomplished via foot pedals that actuate the canopy brakes, creating roll and yaw. On the ground the aircraft has nosewheel steering. The main landing gear incorporates spring rod suspension. The design employs a tilting bench seat to allow the pilot and passenger to see up and backwards to ensure that canopy inflates correctly.[1] The aircraft has an empty weight of 105 kg (231 lb) and a gross weight of 300 kg (661 lb), giving a useful load of 195 kg (430 lb). With full fuel of 20 litres (4.4 imp gal; 5.3 US gal) the payload for pilot and baggage is 181 kg (399 lb).[1] Data from Bertrand[1]General characteristics Performance</t>
  </si>
  <si>
    <t>Trio-Twister</t>
  </si>
  <si>
    <t>https://en.wikipedia.org/Trio-Twister</t>
  </si>
  <si>
    <t>Siegfried Stolle</t>
  </si>
  <si>
    <t>Production completed (2005)</t>
  </si>
  <si>
    <t>105 kg (231 lb)</t>
  </si>
  <si>
    <t>1 × Hirth 3202 twin cylinder, two-stroke, air-cooled aircraft engine, 41 kW (55 hp)</t>
  </si>
  <si>
    <t>300 kg (661 lb)</t>
  </si>
  <si>
    <t>Ryan S-C</t>
  </si>
  <si>
    <t>The Ryan S-C (Sports-Coupe) (or Sport Cabin[1]) was an American three-seat cabin monoplane designed and built by the Ryan Aeronautical Company. At least one was impressed into service with the America Army Air Forces as the L-10. The Ryan S-C was a low-wing cantilever monoplane with a fixed tailwheel landing gear, designed to be an up-market version of the Ryan S-T trainer. The prototype first flew in 1937, and had a nose-mounted 150 hp (112 kW) Menasco inline piston engine. Production aircraft were fitted with a 145 hp (108 kW) Warner Super Scarab radial engine. With the company's involvement in producing trainer aircraft for the America military, the S-C was not seriously marketed, and only 11 complete SCs (s/n 202 through 212) were built, all delivered in 1938; two more were later assembled from parts (s/n 213 in 1941 and s/n 214 in 1959). At least one example – probably as many as five, s/n 202, 203, 207, 211 and 212[1] – were impressed into service with the Civil Air Patrol, auxiliary of the America Army Air Forces for anti-submarine patrol and warfare duties on the East coast of the US, and was designated the L-10.[2] At the start of the 21st Century, four examples were still airworthy in the America. Data from American Planes and Engines for 1940[4]General characteristics Performance     Related lists  Media related to Ryan SCW at Wikimedia Commons</t>
  </si>
  <si>
    <t>Three-seat cabin monoplane</t>
  </si>
  <si>
    <t>Ryan Aeronautical Company</t>
  </si>
  <si>
    <t>https://en.wikipedia.org/Ryan Aeronautical Company</t>
  </si>
  <si>
    <t>1,345 lb (610 kg)</t>
  </si>
  <si>
    <t>1 × Warner Super Scarab radial engine, 145 hp (108 kW)</t>
  </si>
  <si>
    <t>25 ft 4+1⁄2 in (7.734 m)</t>
  </si>
  <si>
    <t>37 ft 6 in (11.43 m)</t>
  </si>
  <si>
    <t>6 ft 10 in (2.08 m)</t>
  </si>
  <si>
    <t>202.0 sq ft (18.77 m2)</t>
  </si>
  <si>
    <t>2,150 lb (975 kg)</t>
  </si>
  <si>
    <t>45 mph (72 km/h, 39 kn)</t>
  </si>
  <si>
    <t>525 mi (845 km, 456 nmi)</t>
  </si>
  <si>
    <t>17,200 ft (5,200 m)</t>
  </si>
  <si>
    <t>//upload.wikimedia.org/wikipedia/commons/thumb/4/4d/Ryan_SCW-145_%28NC18914%29_-_1.jpg/300px-Ryan_SCW-145_%28NC18914%29_-_1.jpg</t>
  </si>
  <si>
    <t>150 mph (240 km/h, 130 kn) at sea level</t>
  </si>
  <si>
    <t>135 mph (217 km/h, 117 kn) at 8,500 ft (2,600 m)</t>
  </si>
  <si>
    <t>2 passengers</t>
  </si>
  <si>
    <t>SITAR GY-100 Bagheera</t>
  </si>
  <si>
    <t>The SITAR GY-100 Bagheera (named after Bagheera, a character in Rudyard Kipling's The Jungle Book[2]) was a light aircraft designed and built in France in the late 1960s.[3][4] Designed by Yves Gardan, it was a low-wing, cantilever monoplane of conventional layout with fixed, tricycle undercarriage.[2] The fully enclosed cabin had seating for up to four people in 2+2 configuration.[3][5] Construction was of metal throughout.[2] Type certification was granted in 1971,[6]  and Gardan hoped to market the Bagheera through his company, SITAR.[2] However, with the oil crisis looming[6] and after the prototype disintegrated in flight,[5] Gardan abandoned development.[5][6]  Only two examples were built.[1]  Data from Jane's All the World's Aircraft 1971–72[7]General characteristics Performance</t>
  </si>
  <si>
    <t>Civil utility aircraft</t>
  </si>
  <si>
    <t>SITAR</t>
  </si>
  <si>
    <t>Yves Gardan</t>
  </si>
  <si>
    <t>500 kg (1,102 lb)</t>
  </si>
  <si>
    <t>150 L (33 imp gal; 40 US gal)</t>
  </si>
  <si>
    <t>1 × Lycoming O-320 air-cooled flat-four, 101 kW (135 hp)   (derated from 110 kW (150 hp)</t>
  </si>
  <si>
    <t>2-bladed metal fixed-pitch, 1.88 m (6 ft 2 in) diameter</t>
  </si>
  <si>
    <t>2[1]</t>
  </si>
  <si>
    <t>6.10 m (20 ft 0 in)</t>
  </si>
  <si>
    <t>8.20 m (26 ft 11 in)</t>
  </si>
  <si>
    <t>2.00 m (6 ft 7 in)</t>
  </si>
  <si>
    <t>12.20 m2 (131.3 sq ft)</t>
  </si>
  <si>
    <t>85 km/h (53 mph, 46 kn)</t>
  </si>
  <si>
    <t>980 km (610 mi, 530 nmi)</t>
  </si>
  <si>
    <t>3,800 m (12,500 ft)</t>
  </si>
  <si>
    <t>https://en.wikipedia.org/Yves Gardan</t>
  </si>
  <si>
    <t>20[1] or 21 December 1967[2]</t>
  </si>
  <si>
    <t>235 km/h (146 mph, 127 kn) at sea level</t>
  </si>
  <si>
    <t>225 km/h (140 mph, 121 kn) at 1,500 m (4,900 ft)</t>
  </si>
  <si>
    <t>90 m (300 ft)</t>
  </si>
  <si>
    <t>918 kg (2,024 lb)</t>
  </si>
  <si>
    <t>150 m (490 ft)</t>
  </si>
  <si>
    <t>Sandlin Goat</t>
  </si>
  <si>
    <t>The Sandlin Goat is an American parasol wing, single-seat, ultralight glider that was designed by Mike Sandlin and is provided in the form of technical drawings for amateur construction.[1][2][3][4] The Goat first flew on 1 February 2003. The aircraft was designed as a monoplane development of the biplane Bug. Like the Bug it is intended to be an inexpensive and easy-to-fly three-axis-controlled aircraft similar to a primary glider, although the designer terms it an airchair. The Goat has an empty weight of under 155 lb (70 kg) and so qualifies to be flown under the America FAR 103 Ultralight Vehicles regulations and does not require registration or a pilot license. The aircraft is made available as technical drawings, not plans, to allow potential builders to study them. Sandlin makes his computer assisted design drawings available free of charge as downloads in .dxf, .dwf and .gif formats and has explicitly released them to the public domain. The Goat 1 drawings consist of 71 sheets. The designer considers his aviation activities a hobby only.[1][2][3][4] The aircraft is predominately made from bolted-together aluminium tube and covered with heat-shrunk Dacron fabric. The wing ribs are made from fiberglass, graphite rod and epoxy resin over Styrofoam. It has a 36 ft (11.0 m) span wing supported by lift struts and jury struts or, alternatively, cable bracing. Controls are conventional three axis, with the ailerons and elevator controlled by a center stick and rudder controlled by pedals. The landing gear is a fixed monowheel gear. The pilot sits on an open cockpit seat without a windshield and is secured with a four-point harness. The aircraft is designed to be car-top transportable and can be assembled by one person.[1][2][3] The Goat is designed to be launched by aerotow behind an ultralight aircraft, auto-tow, winch-launch or by rolling it down a slope. It is flown for soaring and is not recommended for aerobatics.[2][3] One Goat was flown on a cross-country flight of more than 60 mi (97 km) that exceeded 13,000 ft (3,962 m).[3] Data from Bertrand and Sandlin[1][3]General characteristics Performance   Aircraft of comparable role, configuration, and era  Related lists</t>
  </si>
  <si>
    <t>Glider</t>
  </si>
  <si>
    <t>https://en.wikipedia.org/Glider</t>
  </si>
  <si>
    <t>Mike Sandlin</t>
  </si>
  <si>
    <t>Technical drawings available</t>
  </si>
  <si>
    <t>{'Goat 1': 'itial version, first flown 1 February 2003, with "V" lift struts and jury struts that fold onto the wing for transport. Landing gear is a 16\xa0in (41\xa0cm) monowheel. Drawings are still available.[3][4]', 'Goat 2': 'ghter-weight version, with a kingpost and steel cable-bracing in place of struts and push-pull tubes eliminated in favor of cables. Landing gear is a 14\xa0in (36\xa0cm) monowheel. Drawings no longer available as it has been replaced by the Goat 4.[3][4]', 'Goat 3': 'ort-wing version, with "V" lift struts and jury struts similar to the Goat 1, plus a higher-speed airfoil. Drawings are still available.[3][4]', 'Goat 4': 'andard-wing version, uses the cable-braced Goat 2 wing with Goat 3  nose and tail. Drawings are still available.[3][4]'}</t>
  </si>
  <si>
    <t>140 lb (64 kg) with emergency airframe parachute</t>
  </si>
  <si>
    <t>17.08 ft (5.21 m)</t>
  </si>
  <si>
    <t>36 ft (11 m)</t>
  </si>
  <si>
    <t>174 sq ft (16.2 m2)</t>
  </si>
  <si>
    <t>300 lb (136 kg)</t>
  </si>
  <si>
    <t>22 mph (35 km/h, 19 kn)</t>
  </si>
  <si>
    <t>1.7 lb/sq ft (8.3 kg/m2)</t>
  </si>
  <si>
    <t>//upload.wikimedia.org/wikipedia/commons/thumb/f/f1/Goatglider.jpg/300px-Goatglider.jpg</t>
  </si>
  <si>
    <t>https://en.wikipedia.org/Mike Sandlin</t>
  </si>
  <si>
    <t>Sandlin Bug</t>
  </si>
  <si>
    <t>https://en.wikipedia.org/Sandlin Bug</t>
  </si>
  <si>
    <t>https://en.wikipedia.org/Aviad Zigolo MG12</t>
  </si>
  <si>
    <t>Short Sturgeon</t>
  </si>
  <si>
    <t>The Short Sturgeon was a planned British carrier-borne reconnaissance bomber whose development began during Second World War with the S.6/43 requirement for a high-performance torpedo bomber, which was later refined into the S.11/43 requirement which was won by the Sturgeon. With the end of the war in the Pacific production of the aircraft carriers from which the Sturgeon was intended to operate was suspended and the original reconnaissance bomber specification was cancelled. The Sturgeon was then redesigned as a target tug which saw service with the fleet for a number of years. Later, the basic Sturgeon design was reworked as a prototype anti-submarine aircraft. The many modifications that resulted turned the promising design into a "hapless and grotesque-looking hybrid."[1] The development process leading to the S.38 Sturgeon began with the 1943 S.6/43 requirement for a high-performance torpedo bomber with a bomb bay that could accommodate six 500-pound (230 kg) bombs or any of the current standard aerial torpedoes, operating from  Audacious and  Centaur-class aircraft carriers. A maximum all-up-weight of 24,000 lb (11,000 kg) was specified. Short Brothers were not invited to respond to S.6/43, but the preliminary responses from the other participating manufacturers indicated that a twin-engined design meeting all requirements was likely to weigh in excess of 24,000 lbs, while a single-engined design was unlikely to exceed the performance of in-service aircraft. S.6/43 was allowed to proceed, and there are indications[2] that Shorts submitted two uninvited tenders, a single-engined Bristol Centaurus design and a twin-Rolls-Royce Merlin design. However, none of the original S.6/43 submissions was adopted and no reference to the Shorts submissions has been located in the official documentation.[3] Focus instead shifted to splitting the requirements, with the torpedo bomber requirement becoming O.5/43, eventually leading to the Fairey Spearfish, while S.11/43 was written for a reconnaissance aircraft able to operate as a bomber.[4] Specification S.11/43 called for the design and construction of a twin-engine naval reconnaissance aircraft for visual and photographic reconnaissance and shadowing, by day or night, and also able to operate as a bomber. The specification included a maximum all-up weight of 24,000 lb, height (stowed) of 17 ft (5.2 m), length of 45 ft (13.7 m) and a wingspan of 60 ft (18.3 m) (spread) / 20 ft (6.1 m) (folded). Powered wing-folding was also required. Shorts submitted the twin-Merlin S.38 Sturgeon as their tender to S.11/43, while Armstrong Whitworth proposed the twin-Merlin powered AW.54. After the AW.54 was criticized for lack of power, the AW.54A with two MetroVick F.3 turbojets was submitted. Submissions were also made by Blackburn and Fairey (also with twin-Merlin designs) and by Westland with a mixed-power design comprising a Pratt &amp; Whitney R-4360 Wasp Major radial in the nose and a Halford H.1 turbojet in the tail. On 19 October 1943, Shorts received the "Instruction to Proceed" and an order for three prototypes designated Sturgeon S.1, with military serials RK787, RK791 and RK794 assigned. The final tailored S.11/43 requirements followed in February 1944.[5] The pilot's cockpit was a sub-assembly bolted to the front of the spar, placing him level with the leading edge of the wing, the navigator was behind the centre section of the wing and the radio operator — separated from the navigator by his equipment — behind him. The navigator and radio operator entered through a door, which acted as a ladder when opened, in the starboard side with their seats being offset to port. The cameras were installed in the fuselage behind the radio operator.[6] One of the Sturgeon's unfortunate failings was in placement of controls. The fire extinguisher switch was located next to the cockpit switches required for firing the engine starter cartridges, resulting in some inadvertent mishaps and some unintended hilarity for ground crews.[7] Armament would be two 0.5 in (12.7 mm) Browning machine guns in the nose with a 1,000-pound (450 kg) bomb or two 500-pound bombs or four 250-pound (110 kg) depth charges carried in the bomb bay [8] and 16 underwing 60-pound (27 kg) RP-3 rockets carried under the wings. ASV radar was fitted and two F.52 cameras and a single F.24 camera were carried for the reconnaissance role. Normal fuel load was 410 imperial gallons (1,900 l; 490 US gal), but for reconnaissance missions a 180-imperial-gallon (820 l; 220 US gal) long-range fuel tank could be carried in the bomb bay.[9] The first Short Sturgeon I RK787 flew at Rochester Airport on 7 June 1946, proving to have excellent handling and appearing at Farnborough in July. By this time, Shorts had adopted the S.B.A.C universal designation system and the S.38 was re-designated the S.A.1.[10] Deck landing trials were successfully completed in 1947. The contract was reassigned from Short Brothers to Short Brothers &amp; Harland and the incomplete aircraft were moved to Belfast where the second prototype, RK791, flew from Sydenham, Belfast on 18 May 1948. RK791 competed in the Air League Challenge Cup Race of 1949 with an average speed of 295 mph. With the end of the Second World War and the suspension of the Audacious  and Centaur-class carriers the Royal Navy no longer had the platforms from which the Sturgeon was intended to operate and the requirement for the Sturgeon S.1 was cancelled. The production order for 30 aircraft was reduced to 23 and changed to a variant reworked under Q.1/46 to accommodate a largely shore-based target tug role as the S.39 (later re-indexed as the S.A.2) Sturgeon TT.2. The third prototype, RK794, was completed to TT.2 standard with a new serial, VR363. The TT.2 was a large, but clean-looking twin-engined, mid-wing cantilever monoplane design with a distinctively elongated glazed nose in its target tug configuration. The all-metal monocoque fuselage was built in four sections ending at a cantilever tailplane with single fin and rudder. Rudder and tailplanes were fabric covered. The wing design featured a swept leading edge and taper on outboard sections, and wing folds outboard of the twin Merlin 140 engines driving contra-rotating propellers (which allowed shorter blades and the Merlins to be mounted closer to the centreline). The main wheels retracted rearwards into the engine nacelles while the tail wheel retracted forwards into the fuselage. Radiators were mounted in the leading edge between the nacelles and the fuselage. The Sturgeon's post-war role began as a naval liaison and target tug aircraft with modifications to the nose, lengthened to provide a manned camera position forward of the propeller arcs, and a winch system.  The crew of two included the pilot and the all-purpose "observer" who had to perform the functions of navigator, wireless operator, target operator and camera operator, for which the fuselage was deepened to allow the observer to crawl beneath the pilot's position, moving between stations in the nose and rear fuselage.[9] In 1953, with the abandonment of throw-off target practice, the requirement for the camera nose disappeared and five TT.2s were converted into the S.B.9 Sturgeon TT.3 variant with a nose profile similar to that of the S.1. The penultimate and last Sturgeons were rebuilt in 1949 as prototypes for the S.B.3, a proposed anti-submarine aircraft to M.6/49, powered by two Armstrong Siddeley Mamba AS Ma3 turboprops of 1,147 shaft horsepower (855 kW) driving two four-bladed propellers. The engine exhausts were directed downwards instead of to the rear. Another major modification was the grafting on of a gigantic bulbous nose that housed two radar operators in stations forward of the engines and the radar itself, below. Acute problems arising from the modifications led to the demise of the project, namely, "the efflux from the Mamba turboprops seriously destabilized the aircraft at some power settings and destroyed the good handling characteristics. It proved impossible to trim for safe flight on one engine which was a necessity for long endurance on anti-submarine patrols."[1] Two S.B.3 prototypes were ordered with the first, WF632 flying on 8 December 1950 at Belfast. The design proved extremely difficult to trim when flying on one engine and so unstable that no effort was made to resolve these problems; consequently, the project was cancelled before the second prototype, WF636 flew. Both aircraft had very short lives, being scrapped in 1951. The main production variant, the TT.2 naval target tug spent most of its life with No. 728 Squadron at Hal Far, Malta. The type was also operated by No. 771 Squadron at RNAS Ford in 1950–1954. Their primary role as a target tug included towing targets for ground-to-air firing practice, photographic marking of ground-to-air firing, target towing for air-to-air practice by night and day, "throw-off" target practice and radar calibration. All existing Sturgeon TT.2s were planned to be modified to a TT.3 standard during the early 1950s, however the conversion programme was halted after five aircraft. The extended TT.2 nose with its synchronised photographic equipment and crew station was removed and replaced by a smaller streamlined nose cone. With the change from carrier operations to ground bases, all deck-landing equipment was also eliminated as well as the wing being modified to have a manual folding gear in place of the TT.2's hydraulic system. One TT.2 (VR363), piloted by "Jock" Eassie, was briefly utilised as a glider tug in flight tests of the Short SB.1. This experimental "tailless" glider, designed by David Keith-Lucas and Professor Geoffrey T. R. Hill, was built by Shorts as a private research venture to test the concept of the aero-isoclinic wing. The first towed launch of the SB.1 piloted by Shorts' Chief Test Pilot, Tom Brooke-Smith, took off from RAF Aldergrove on 30 July 1951. The SB.1 was towed behind to a 10,000 ft altitude with the flight completed successfully.[11] On the second flight of the day, the tow rope was extended and Brooke-Smith experienced the problems inherent in flying a light aircraft in the turbulence caused by the towing aircraft. Brooke-Smith had to cast off at low altitude and while attempting to side-slip out of the wake, struck the ground "nose-down" at 90 mph, injuring himself seriously and damaging the aircraft. With the extensive damage to the Short SB.1 necessitating a rebuild, the decision to power the modified glider (redesignated the Short SB.4 Sherpa) meant the end of the use of the Sturgeon tow aircraft in the programme.[12] Data from The World's Worst Aircraft.,[1] The Aircraft of the World,[15][16]General characteristics Performance   Aircraft of comparable role, configuration, and era  Related lists</t>
  </si>
  <si>
    <t>Torpedo bomberReconnaissance bomberTarget tugAnti-submarine aircraft</t>
  </si>
  <si>
    <t>https://en.wikipedia.org/Torpedo bomberReconnaissance bomberTarget tugAnti-submarine aircraft</t>
  </si>
  <si>
    <t>Short Brothers</t>
  </si>
  <si>
    <t>https://en.wikipedia.org/Short Brothers</t>
  </si>
  <si>
    <t>16,967 lb (7,696 kg)</t>
  </si>
  <si>
    <t>410 imp gal (490 US gal; 1,900 l) fuel in four wing tanks, plus an optional auxiliary bomb bay tank of 180 imp gal (220 US gal; 820 l); 22 imp gal (26 US gal; 100 l) oil per engine</t>
  </si>
  <si>
    <t>2 × Rolls-Royce Merlin 140 V-12 liquid-cooled piston engines, 2,080 hp (1,550 kW)  each at 2,000 ft (610 m)</t>
  </si>
  <si>
    <t>6-bladed Rotol, 10 ft (3.0 m) diameter contra-rotating constant-speed fully feathering propellers with wooden blades</t>
  </si>
  <si>
    <t>44 ft (13 m)</t>
  </si>
  <si>
    <t>59 ft 11 in (18.26 m)</t>
  </si>
  <si>
    <t>13 ft 2+1⁄2 in (4.026 m)</t>
  </si>
  <si>
    <t>518.4 sq ft (48.16 m2)</t>
  </si>
  <si>
    <t>root</t>
  </si>
  <si>
    <t>18,126 lb (8,222 kg)</t>
  </si>
  <si>
    <t>1,600 mi (2,600 km, 1,400 nmi)</t>
  </si>
  <si>
    <t>35,200 ft (10,700 m)</t>
  </si>
  <si>
    <t>2,330 ft/min (11.8 m/s)</t>
  </si>
  <si>
    <t>//upload.wikimedia.org/wikipedia/commons/thumb/a/a4/Short_Sturgeon_S.A.1_T_Mk.1_prototype.jpg/300px-Short_Sturgeon_S.A.1_T_Mk.1_prototype.jpg</t>
  </si>
  <si>
    <t>366 mph (589 km/h, 318 kn)</t>
  </si>
  <si>
    <t>312 mph (502 km/h, 271 kn)</t>
  </si>
  <si>
    <t>21,700 lb (9,843 kg)</t>
  </si>
  <si>
    <t>Fleet Air Arm</t>
  </si>
  <si>
    <t>https://en.wikipedia.org/Fleet Air Arm</t>
  </si>
  <si>
    <t>SITAR GY-90 Mowgli</t>
  </si>
  <si>
    <t>The SITAR GY-90 Mowgli[1] was a light aircraft designed in France in the late 1960s and marketed for homebuilding.[2][3][4] Designer Yves Gardan intended it to be a smaller and simpler version of his Bagheera,[2][3][4] a conventional low-wing, cantilever monoplane with fixed tricycle undercarriage and a fully enclosed cabin.[2][3] However, although the Bagheera had seating for up to four people in 2+2 configuration,[2] the Mowgli had no rear seat and could seat only two people, with space behind the seats for luggage.[2][3][4] Like the Bagheera, construction was of metal throughout.[2] The Mowgli was designed to use either a 67-kW (90-hp) or 75-kW (100-hp) Continental flat-4 engine.[2] The Mowgli was available in the form of plans and kits,[3][4] and plans continued to be available even after SITAR closed in 1972.[5] The first example was expected to fly in 1970.[2]  Data from Jane's All the World's Aircraft 1971–72[6]General characteristics Performance</t>
  </si>
  <si>
    <t>civil utility aircraft</t>
  </si>
  <si>
    <t>SITAR for homebuilding</t>
  </si>
  <si>
    <t>https://en.wikipedia.org/SITAR for homebuilding</t>
  </si>
  <si>
    <t>380 kg (838 lb)</t>
  </si>
  <si>
    <t>1 × Continental air-cooled flat-four engine, 67 kW (90 hp)</t>
  </si>
  <si>
    <t>7.20 m (23 ft 7 in)</t>
  </si>
  <si>
    <t>10.00 m2 (107.6 sq ft)</t>
  </si>
  <si>
    <t>800 km (500 mi, 430 nmi)</t>
  </si>
  <si>
    <t>4,000 m (13,000 ft)</t>
  </si>
  <si>
    <t>225 km/h (140 mph, 121 kn) at sea level(75% power)</t>
  </si>
  <si>
    <t>1passenger</t>
  </si>
  <si>
    <t>630 kg (1,389 lb)</t>
  </si>
  <si>
    <t>Sequoia 300 Sequoia</t>
  </si>
  <si>
    <t>The Sequio 300 Sequoia is an American two-seat utility or aerobatic aircraft, designed by David Thurston for Sequoia Aircraft Corporation for sale as a kit or set of plans for homebuilding.[1] The Sequioa, derived from the smaller Frati designed F.8 Falco, is a low-wing cantilever monoplane with a retractable tricycle landing gear and powered by a 300 hp (224 kW) Textron Lycoming TIO-540-S1AD turbocharged piston engine, although it was designed to take any Lycoming engine between 235-300 hp (175-224 kW).[2] It has an enclosed cockpit for two with side-by-side seating.[2] The design was originally proposed in the 1970s but the first prototype did not fly until 26 April 1992 and by 1993 the program was being offered for sale.[1][2] Data from [2]General characteristics Performance   Aircraft of comparable role, configuration, and era</t>
  </si>
  <si>
    <t>Two-seat utility and aerobatic aircraft</t>
  </si>
  <si>
    <t>Sequoia Aircraft Corporation</t>
  </si>
  <si>
    <t>https://en.wikipedia.org/Sequoia Aircraft Corporation</t>
  </si>
  <si>
    <t>David Thurston</t>
  </si>
  <si>
    <t>1,800 lb (816 kg)</t>
  </si>
  <si>
    <t>1 × Textron Lycoming TIO-540-S1AD turbocharged piston engine , 300 hp (224 kW)</t>
  </si>
  <si>
    <t>25 ft 0 in (7.62 m)</t>
  </si>
  <si>
    <t>30 ft 0 in (9.14 m)</t>
  </si>
  <si>
    <t>9 ft 6 in (2.90 m)</t>
  </si>
  <si>
    <t>130 sq ft (12.08 m2)</t>
  </si>
  <si>
    <t>2,800 lb (1,270 kg)</t>
  </si>
  <si>
    <t>86 mph (139 km/h, 75 kn)</t>
  </si>
  <si>
    <t>1,000 mi (1,609 km, 870 nmi)</t>
  </si>
  <si>
    <t>25,000 ft (7,620 m)</t>
  </si>
  <si>
    <t>2,180 ft/min (11 m/s)</t>
  </si>
  <si>
    <t>https://en.wikipedia.org/David Thurston</t>
  </si>
  <si>
    <t>225 mph (362 km/h, 196 kn)</t>
  </si>
  <si>
    <t>213 mph (343 km/h, 185 kn)</t>
  </si>
  <si>
    <t>Sequoia Falco</t>
  </si>
  <si>
    <t>https://en.wikipedia.org/Sequoia Falco</t>
  </si>
  <si>
    <t>Sherpa Aircraft Sherpa</t>
  </si>
  <si>
    <t>The Sherpa Aircraft Sherpa is an American five-seat utility aircraft designed and built by Sherpa Aircraft Manufacturing Inc.[1] The aircraft is made in two variants, a piston engined K500 and a turboprop K650T. The aircraft has a fixed conventional landing gear with a tailwheel, also available with alternate large tundra tires, skis or floats. Data from Brassey's[1]Brassey's World Aircraft &amp; Systems DirectoryGeneral characteristics       This article on an aircraft of the 1990s is a stub. You can help Wikipedia by expanding it.</t>
  </si>
  <si>
    <t>Five-seat utility aircraft</t>
  </si>
  <si>
    <t>Sherpa Aircraft Manufacturing</t>
  </si>
  <si>
    <t>https://en.wikipedia.org/Sherpa Aircraft Manufacturing</t>
  </si>
  <si>
    <t>2,585 lb (1,172 kg)</t>
  </si>
  <si>
    <t>1 × Lycoming IO-720 piston engine , 400 hp (298 kW)</t>
  </si>
  <si>
    <t>42 ft 7 in (12.98 m)</t>
  </si>
  <si>
    <t>258 sq ft (23.97 m2)</t>
  </si>
  <si>
    <t>4,750 lb (2,154 kg)</t>
  </si>
  <si>
    <t>//upload.wikimedia.org/wikipedia/commons/thumb/c/c5/Sherpa_K650T_N650SA.jpg/300px-Sherpa_K650T_N650SA.jpg</t>
  </si>
  <si>
    <t>Short Silver Streak</t>
  </si>
  <si>
    <t>The Short Silver Streak was the first British all-metal aircraft.[1] It was designed and built by Short Brothers at Rochester, Kent, England.[1] Although Flight magazine claimed that it was the first instance of stressed skin construction in the world,[2] it was preceded by a number of Dornier designs, including the Dornier-Zeppelin D.I, which was ordered into production.[3][4] The Silver Streak was a single-seat biplane with a semi-monocoque duralumin fuselage and duralumin-covered wings.[1] The wing skin was not stressed.[5] The Silver Streak had a conventional landing gear and was powered by a 240 hp (180 kW) Siddeley Puma engine.[1] The Silver Streak was exhibited in July 1920 at the Olympia in London.[1] Registered G-EARQ, it was first flown at Grain on 20 August 1920 by test pilot J. L. Parker.[1] It was later modified as a two-seater and delivered to the Air Ministry in February 1921 for both flight and static testing.[1] The Air Ministry issued a specification for a two-seat reconnaissance biplane and Shorts produced the Springbok based on the Silver Streak. Data from Jackson.[1]General characteristics Performance  Related development</t>
  </si>
  <si>
    <t>Experimental all-metal biplane</t>
  </si>
  <si>
    <t>one (later two)</t>
  </si>
  <si>
    <t>1,865 lb (846 kg)</t>
  </si>
  <si>
    <t>1 × Siddeley Puma 6-cylinder water-cooled inline piston engine, 230 hp (170 kW)</t>
  </si>
  <si>
    <t>26 ft 6 in (8.08 m)</t>
  </si>
  <si>
    <t>370 sq ft (34 m2) [6]</t>
  </si>
  <si>
    <t>2,870 lb (1,302 kg)</t>
  </si>
  <si>
    <t>450 mi (720 km, 390 nmi) [6]</t>
  </si>
  <si>
    <t>//upload.wikimedia.org/wikipedia/commons/thumb/8/84/Short_Streak_Crop_1.jpg/300px-Short_Streak_Crop_1.jpg</t>
  </si>
  <si>
    <t>120 mph (190 km/h, 100 kn)</t>
  </si>
  <si>
    <t>90 mph (140 km/h, 78 kn)</t>
  </si>
  <si>
    <t>Rumpler D.I</t>
  </si>
  <si>
    <t>The Rumpler D.I (factory designation 8D1) was a fighter-reconnaissance aircraft produced in Germany at the end of World War I.[1] It was a conventional single-bay biplane with wings of unequal span braced by I-struts.[2] It featured an open cockpit and a fixed, tailskid undercarriage.[2] The upper wing was fitted with aerodynamically balanced ailerons and fuselage had an oval cross-section.[3] The D.I had a protracted development through the course of 1917, with at least six development prototypes built before Rumpler settled on a final design in 1918 in time for the Idflieg's D-type competition at Adlershof.[2] Two 8D1s participated, powered by Mercedes D.III engines.[2] Another one participated in the follow-on competition in autumn, this time with a BMW engine.[2] The Idflieg approved the type for production and issued the designation D.I, but only a small number were produced; the war was practically over and none saw operational service.[2] Data from Kroschel and Stützer 1994, p. 159.General characteristics Performance Armament</t>
  </si>
  <si>
    <t>Fighter</t>
  </si>
  <si>
    <t>Rumpler</t>
  </si>
  <si>
    <t>https://en.wikipedia.org/Rumpler</t>
  </si>
  <si>
    <t>{'7D1': ' initial prototype with comma-style balanced rudder, wide-chord I-struts, and upper wing supported by pylon faired into engine cowling. The entire fuselage was skinned in ', '7D2': ' identical to 7D1 but with vertical stabiliser added', '7D4': ' similar to 7D2 with conventional struts in place of I-struts, conventional ', '7D5': ']', '7D7': ' similar to 7D4 but with wing bracing again using I-struts (this time of narrow chord) and the bracing wires simplified. The flush-mounted radiator in the wing was replaced by ear-style frontal radiators on the forward fuselage', '7D8': ' very similar to 7D7, with wire bracing simplified further (no landing wires at all)', '8D1': ' final version approved for production as ', 'D I': ']'}</t>
  </si>
  <si>
    <t>One</t>
  </si>
  <si>
    <t>630 kg (1,390 lb)</t>
  </si>
  <si>
    <t>1 × Mercedes D.III , 120 kW (160 hp)</t>
  </si>
  <si>
    <t>5.75 m (18 ft 10 in)</t>
  </si>
  <si>
    <t>8.42 m (27 ft 8 in)</t>
  </si>
  <si>
    <t>2.56 m (8 ft 5 in)</t>
  </si>
  <si>
    <t>846 kg (1,860 lb)</t>
  </si>
  <si>
    <t>360 km (230 mi, 200 nmi)</t>
  </si>
  <si>
    <t>7,000 m (23,000 ft)</t>
  </si>
  <si>
    <t>//upload.wikimedia.org/wikipedia/commons/thumb/4/4b/Rumpler_D.1.jpg/300px-Rumpler_D.1.jpg</t>
  </si>
  <si>
    <t>180 km/h (110 mph, 96 kn) [3]</t>
  </si>
  <si>
    <t>Sands Replica 1929 Primary Glider</t>
  </si>
  <si>
    <t>The Sands Replica 1929 Primary Glider is an American high-wing, wire-braced single-seat, primary glider that was designed by Ron Sands Sr for amateur construction, with kits supplied by Wicks Aircraft Supply. The plans are now sold by Sands' son, Ron Sands Jr.[1][2][3][4][5][6] Sands developed his replica 1929-style primary glider from the original designs of that era. He promotes it as "much safer than hang gliders or ultralights... [an] excellent project for school or clubs".[1] The aircraft is made from wood, tube and doped aircraft fabric. Its 32 ft (9.8 m) span wing is cable-braced from a king post and employs a Clark Y airfoil. Like all primary gliders the cockpit is just a seat mounted on the keel with no windshield fitted. The landing gear is a fixed skid, fitted to the underside of the keel. The aircraft is designed to be bungee launched from a slope or auto-towed. The aircraft can be disassembled for storage or ground transportation.[1][2][5][6] Sands estimates that construction takes 200 hours. In 2011 plans cost US$40 and included two 24" by 36" (60 X 90 cm) sheets, a materials list and "Safety Tips". In 2015 the available Wicks five part kit totaled US$7644.14.[1][2][4] Plans for a steel tube fuselage version are also available.[1][2] Data from Purdy, Sands and Wicks[1][2][4]General characteristics Performance   Aircraft of comparable role, configuration, and era  Related lists</t>
  </si>
  <si>
    <t>Ron Sands Sr</t>
  </si>
  <si>
    <t>Plans available (2014)</t>
  </si>
  <si>
    <t>175 lb (79 kg)</t>
  </si>
  <si>
    <t>55 (1998)</t>
  </si>
  <si>
    <t>17.67 ft (5.39 m)</t>
  </si>
  <si>
    <t>32 ft (9.8 m)</t>
  </si>
  <si>
    <t>7 ft (2.1 m)</t>
  </si>
  <si>
    <t>157 sq ft (14.6 m2)</t>
  </si>
  <si>
    <t>Clark Y</t>
  </si>
  <si>
    <t>30 mph (48 km/h, 26 kn) clean</t>
  </si>
  <si>
    <t>https://en.wikipedia.org/Ron Sands Sr</t>
  </si>
  <si>
    <t>38 mph (61 km/h, 33 kn)</t>
  </si>
  <si>
    <t>Scintex Rubis</t>
  </si>
  <si>
    <t>The Scintex ML 250 Rubis was a French civil utility aircraft of the 1960s. Scintex Aviation had manufactured the two-seat Emeraude from the late 1950s. In 1960 the firm designed the ML 145 four-seat low-wing cabin monoplane, powered by a 145 h.p. Continental O-300-B engine, the single example of which first flew on 25 May 1961.[1]  Scintex developed the ML 250 with a larger five-seat cabin and fitted with a 250 hp (186 kW) Lycoming O-540 engine. This first flew on 3 June 1962.[2] The aircraft was of a graceful design, using an all-wood construction, having a semi-monocoque plywood-covered fuselage and cantilever tapered low wing. The tail fin was swept and the aircraft, unusually, was fitted with a fully retractable tailwheel undercarriage. Eight production examples of the ML 250 Rubis were completed by Scintex during 1964-1965. Whilst the type had an advanced specification, it suffered from competition from contemporary all-metal aircraft types such as the Piper Comanche. The Rubis has remained in service with French private pilots and four were airworthy in 2005.[3] Two of these, including the aircraft pictured right (F-BJMD) were still active on the French civil aircraft register in 2015.[4] Data from Jane's All The World's Aircraft 1965–66[5]General characteristics Performance</t>
  </si>
  <si>
    <t>General aviation aircraft</t>
  </si>
  <si>
    <t>https://en.wikipedia.org/General aviation aircraft</t>
  </si>
  <si>
    <t>Scintex-Aviation</t>
  </si>
  <si>
    <t>https://en.wikipedia.org/Scintex-Aviation</t>
  </si>
  <si>
    <t>800 kg (1,764 lb)</t>
  </si>
  <si>
    <t>52 L (14 US gal; 11 imp gal)</t>
  </si>
  <si>
    <t>1 × Lycoming O-540-A1D5 air-cooled flat-six engine, 190 kW (250 hp)</t>
  </si>
  <si>
    <t>7.75 m (25 ft 5 in)</t>
  </si>
  <si>
    <t>10.25 m (33 ft 8 in)</t>
  </si>
  <si>
    <t>1.90 m (6 ft 3 in)</t>
  </si>
  <si>
    <t>14.78 m2 (159.1 sq ft)</t>
  </si>
  <si>
    <t>98 km/h (61 mph, 53 kn)</t>
  </si>
  <si>
    <t>1,550 km (960 mi, 840 nmi) at 270 km/h (170 mph; 150 kn)</t>
  </si>
  <si>
    <t>6,500 m (21,300 ft)</t>
  </si>
  <si>
    <t>6.48 m/s (1,275 ft/min)</t>
  </si>
  <si>
    <t>//upload.wikimedia.org/wikipedia/commons/thumb/3/3a/Scintex_Rubis_F-BJMD_TOU_06.08.65_edited-2.jpg/300px-Scintex_Rubis_F-BJMD_TOU_06.08.65_edited-2.jpg</t>
  </si>
  <si>
    <t>315 km/h (196 mph, 170 kn) at sea level</t>
  </si>
  <si>
    <t>270 km/h (170 mph, 150 kn) (econ cruise)</t>
  </si>
  <si>
    <t>3–4 passengers</t>
  </si>
  <si>
    <t>ML 145</t>
  </si>
  <si>
    <t>https://en.wikipedia.org/ML 145</t>
  </si>
  <si>
    <t>Private owners</t>
  </si>
  <si>
    <t>348 km/h (216 mph, 188 kn)</t>
  </si>
  <si>
    <t>255 m (837 ft)</t>
  </si>
  <si>
    <t>345 m (1,132 ft)</t>
  </si>
  <si>
    <t>SITAR GY-110 Sher Khan</t>
  </si>
  <si>
    <t>The SITAR GY-110 Sher Khan[1] was a light aircraft designed in France in the late 1960s as a larger and more powerful version of designer Yves Gardan's Bagheera.[2][3][4] Like the Bagheera, it was to be a conventional low-wing, cantilever monoplane with a fully enclosed cabin.[2][3] However, although the Bagheera had seating for up to four people in 2+2 configuration,[2] the Sher Khan was to have a stretched fuselage[2] with full seating for four people.[2][3][4] The wingspan was also to be enlarged,[2] and unlike the Bagheera, whose tricycle undercarriage was fixed, the Sher Khan's was to be retractable.[2][4] Power was to be supplied by engines in the 150-kW to 240-kW (200-hp to 300-hp) range.[4] Data from Taylor 1971, p.78General characteristics</t>
  </si>
  <si>
    <t>1 × piston engine , 150–240 kW (200–300 hp)</t>
  </si>
  <si>
    <t>three passengers</t>
  </si>
  <si>
    <t>Seawind International Seawind</t>
  </si>
  <si>
    <t>Certified Aircraft: none (undergoing certification) The Seawind is a family of composite, four-seat, amphibian airplanes that all feature a single tail-mounted engine. They have been produced as kits and were at one time under development to be sold as completed aircraft. The Seawind design originated in Canada, where the prototype flew for the first time on 23 August 1982. Later development and production was carried out by Seawind International of Haliburton, Ontario, Canada, before the rights were acquired by SNA and production moved to Kimberton, Pennsylvania, America. The major production versions of the Seawind line consist of the kit-built Seawind 2000 and Seawind 3000 and the Seawind 300C that was under development by Seawind LLC, also of Kimberton, Pennsylvania. The Seawind 3000 was introduced in 1993. Production of Seawind 3000 kits was suspended in 2002 to concentrate on certification of the 300C and the kits are no longer available.[1] The Seawind 300C was intended to be the certified production version, derived from the kit-built Seawind 3000. It incorporated many changes required to conform to the certification standards. The company indicated that certification flight testing would continue after the crash of the prototype on August 16, 2007, but did not actually resume until early 2010. Certification flight testing continued through the summer and autumn of 2011, but by the end of 2020 the company website had been taken down and the company seems to have ceased business.[2][3] The Seawind is most distinctive for its engine pod, which juts forward from the leading edge of the very large vertical fin.  The design is also noted for its long, low profile and sleek curves made practical by composite construction. The Seawind is relatively quiet for the crew, primarily because the engine is above and behind the cabin and the exhaust is routed up and aft.  Some amphibian aircraft use a pusher propeller arrangement, which causes the exhaust to pass through the propeller plane which can increase noise.  The Seawind uses a conventional tractor propeller arrangement that avoids this issue. The cabin is very wide for an airplane of this type and seats 4 adults. A factory option replaces the aft executive bucket seats with seating for 3 children. The wide cabin also supports a large instrument panel, allowing installation of virtually any avionics. There are three cargo compartments: under the nose deck ahead of the canopy, behind the rear seats in the cabin, and the tailcone. The wing uses a constant-chord NASA NLF airfoil drooped at the ends.  The wingtips provide some endplate effect to increase ground effect and reduce induced drag.  They also serve as wingtip floats.  The wing has a reflexed (negative angle of attack) trailing edge to reduce drag at cruise. The Seawind 2000 and 3000's retractable landing gear is hinged to the side of the hull and folds up into the wing for flight and water operations. The certified landing gear is a trailing link-type, fully mounted in the wing. An electric/hydraulic powerpack provides hydraulic power for the flaps, landing gear and nose-wheel steering. The hydraulic pack and battery are located in the nose compartment. Fuel is gravity fed from the main tanks to a header tank to supply the engine. Optional long range tanks in the wing tips have electric pumps to transfer fuel to the main tanks.  Fuel can also be pumped from side to side to correct any lateral imbalance. Steering on land is provided by differential braking. Hydraulic nose-wheel steering is available as an option.  A retractable water rudder is slaved to the air rudder for water operation. The Seawind was originally designed in the late seventies in Haliburton, Ontario.[citation needed]  Seawind kits were developed and sold by SNA Inc. of Kimberton, Pennsylvania, America.  Seawind LLC was formed to certify the Seawind design as a complete aircraft and market it as the Seawind 300C. The Seawind 300C factory is located in Saint-Jean-sur-Richelieu, Quebec, Canada. The Seawind 2000 was the first kit prototype, powered by a 200 hp (149 kW) Lycoming IO-360 engine.  Although top and cruise speeds were respectable, SNA felt that the aircraft needed more power.[4] A 300 hp (224 kW) engine was installed, as well as several modifications, to create the Seawind 3000. In addition to the larger engine, the Seawind 3000 had changes to the hull and step configuration.  The Seawind 2000 canopy was hinged to allow opening from either side while the 3000 was hinged to open at the back. The Seawind 3000 first flew in late March 1993.  The first prototype crashed during testing on 3 April 1993 with test pilot Bob Mills and SNA president Dick Silva on board.  After several routine tests, they attempted to simulate an engine-out situation reducing the engine power and setting the prop pitch to high.  However, due to a malfunction, the propeller went into reverse pitch.  This caused excessive drag and prevented the propeller from windmilling.  The crew attempted to reach the runway but, due to the high descent rate and reverse thrust, they landed in rough terrain short of the runway at approximately 80 mph (129 km/h), hitting several boulders on two sides of an embankment.  The crash forces were estimated to be in excess of 20Gs.  Although the aircraft suffered extensive damage, both crew suffered only muscle strains. The crash also showed the strength of the composite structure and, in particular, the vertical fin/engine pylon arrangement.  Some skeptics had felt this was  a potential weak point in the Seawind design,[4] although the pylon is capable of 15G vertical and 20G forward loading, more than twice the certification requirement. The prototype was rebuilt with a non-reversible constant speed propeller and testing resumed in December 1993. SNA estimated that it would take the average builder 2000 hours to complete a Seawind 3000 kit.  A "Kwick Kit" option was also available, which provided some of the major components pre-assembled to reduce the build time to approximately 1600 hours.[5] A standard kit was $59,900 USD in 1999.  A Kwick Kit cost an extra $14,500 USD.  SNA estimated that it would cost $40,000-65,000 USD for the necessary components not included with the kit.  A fully assembled Seawind kit with instruments typically cost over $200,000 USD. The first customer built Seawind 3000 was completed in mid-1994. The Seawind 300C was developed from the 3000 and incorporated many changes needed to conform to the Canadian CAR 523 standards. Flight testing was commenced in Canada as the aircraft is intended to be manufactured at the plant at Saint-Jean-sur-Richelieu, Quebec. Reciprocal certification in the America under FAR 23 was intended to follow Canadian certification. The 300C was undergoing certification testing when the prototype crashed near Winnipeg, Manitoba, on August 16, 2007 killing test pilot Glenn Ralph Holmes.[6] At the time of the accident, the company indicated it would shut down, but in October 2007 stated that test flying would continue once additional personnel were hired and additional funding secured.[4] In July 2008 the company announced that was still pursuing certification and commencement of production, a task it stated would require US$4 million.[7] In September 2008 the company announced that it had raised $1.2 million but required $800,000 more to recall employees to work. The company indicated that it had two Seawind prototypes available which could be used to complete the certification flight test program. Regarding the timeline to restart the flight testing and production, company president Dick Silva stated in September 2008, "There is a limit to how long we can go without resuming the project. Time is our enemy."[8] In April 2009 Silva announced that the company had found sufficient funding to restart, would rehire staff and intended to have a replacement prototype ready to fly by the beginning of August 2009, with the aim of completing the certification of the 300C. The company also stated that investigation into the crash of the prototype ruled out in-flight failures or other problems with the aircraft.[9] The August 2009 date to recommence flight testing was not met and the aircraft was then forecast to start flight testing by contract National Research Council test pilots in February 2010,[10] though this date was not met either.  In early March 2010, Seawind announced the rollout of the test aircraft and the imminent start of taxi tests.[11]  The Seawind finally flew again later that month and was transferred to the NRC facility in Ottawa. Silva publicly announced that certification would be complete in June 2010 and that he was seeking funding for the stages beyond that, including production.[12] By June 2010 the flight testing had just commenced with re-instrumentation and solving a landing gear door flutter issue.[13] By the end of 2010 certification flight testing had identified two problem areas, loss of rudder effectiveness in power-off spins and lack of flap effectiveness. The former problem was to be addressed with stick shaker and stick pusher systems, labeled the Stall Prevention System, and the latter with revised flap hinge geometry to achieve a more effective slot. Flight testing continued in the spring of 2011 with testing for flutter as well as damage tolerance and fatigue testing was completed. Testing of the Stall Prevention System and water handling followed.[14][15] In April 2011 the company announced that it had 50 Seawind 300C orders, that the final design configuration was frozen as a result of progress in the certification test flying and that the company only lacked funding to start building pre-production aircraft. The final design included a "stall prevention system" that will prevent the aircraft from stalling or spinning. By June 2011 the company still confirmed that they had 50 orders.[15][16] Certification flight testing continued through the summer and autumn of 2011 with fixes for problems with adverse yaw, lateral stability, ineffective rudder trim at low power settings, pitch damping, roll/yaw damping, high rotation forces on takeoff and the stall prevention system. The aircraft had still not conducted water trials. Of the certification process the Flight Analyst Designated Airworthiness Representative, John Taylor, said "It should be recognized that the Seawind has a very unconventional configuration and as a consequence, has at times been a very challenging configuration to make compliant with FAR Part 23 certification requirements."[17][18] After a delay of a year to address issues, the prototype Seawind was returned to Ottawa for further flight testing in August 2012.[19] In the fall of 2012 Silva wrote that the company had suffered years of set-backs because of their dealings with Canada Revenue Agency (CRA). The company had been moved from the America because of financial incentives available in Canada that would make aircraft certification affordable. Delays in CRA processing resulted in the company running out of operating capital between 2007 and 2009. In the end CRA denied most of the tax refunds the company had applied for. Silva wrote "This fiasco has put over a 1 million dollar hole in our budget, which was needed to complete certification. We were intent on raising at least the total of the $1,000,000 which we need to complete but which is being withheld by the CRA, who was doing everything possible to make us fail. We don’t know why and they won’t be honest with us." Silva continued, "Once the CRA turned down our 2009 refund, common business sense says slow down and preserve capital until you are sure you will receive the money.  Then when the CRA jerked us around for two more years and held up two refund applications, you know they are not your friend even though they repeatedly claim 'they are from the government and here to help us'. Every week for a year, they said they would give us an answer in two weeks only to ask for more papers and to repeat the cycle.  MORAL OF THE STORY:  Don’t trust them.  Don’t believe their website.  Don’t come to Canada if you have to depend on them."[19] In September 2013 the company announced that the stick shaker/pusher system test certification flying had been completed and all that remained for certification was performance documentation. The company also confirmed that it still retained 50 orders for the aircraft.[20] By the fall of 2014 the company announced that certification water testing was still incomplete, the company lacked funds to commence production and was seeking investors.[21] Further delays were caused by an accident during land test flying when the National Research Council test pilot crashed the prototype from 50 ft (15 m) during a simulated engine failure and recovery test on 24 October 2014. The prototype was repaired but the National Research Council lacked a pilot with sufficient seaplane experience to complete that phase of the certification. The company had to find and install a new data acquisition system and the first one installed did not work right and had to be replaced. The company hired Canadian astronaut Bjarni Tryggvason, who completed the test flying work. The company announced that flight testing had been completed on 18 November 2016 and that all that remained to finish certification was completing and submitting the paperwork to Transport Canada and raising the funds to commence production. The company stated that it still retained 43 orders for the aircraft.[22] On 9 January 2019 Richard Silva, the head of the company and driving force behind the certification process, died at age 82. The company indicated that efforts to certify the design would continue, but by early 2020 the company website claim that development would continue had been removed and the "news" section blanked. By late 2020, the company website had been taken down and the domain was up for sale.[3][23][24] In September 2007 there were 13 Seawind 2000 and 3000 amateur-builts registered in Canada[25] and 58 in the America.[26] Due to kits purchased some time ago being completed, this number is expected to increase over the next few years, minus any aircraft destroyed in accidents. Data from Seawind website,[27] which notes that performance data is from the Seawind 3000 with a Lycoming engineGeneral characteristics Performance Torson, D. "Eddie" (August 1994). "Flying The Seawind 3000". Sport Pilot Magazine. Retrieved 2007-07-17. Lert, Peter (July 1994). "Of Wind And Water". Air Progress Magazine: 36–43. Retrieved 2007-07-17. Boog, Geoffrey (August 1999). "Sunseeker". Flyer: 28–31. Archived from the original on 2011-07-24. Retrieved 2007-07-17.</t>
  </si>
  <si>
    <t>Amphibian</t>
  </si>
  <si>
    <t>https://en.wikipedia.org/Amphibian</t>
  </si>
  <si>
    <t>Seawind LLC</t>
  </si>
  <si>
    <t>Seawind 2000 - production completedSeawind 3000 - production completed in December 2002Seawind 300C - undergoing certification (summer 2014)</t>
  </si>
  <si>
    <t>1 pilot</t>
  </si>
  <si>
    <t>2,300 lb (1,043 kg) useful load 1,100 lb (499 kg))</t>
  </si>
  <si>
    <t>1 × Continental IO-550-N Flat 6 piston engine, 310 hp (231 kW)</t>
  </si>
  <si>
    <t>3-bladed 1, McCauley Constant Speed, 6 ft 4 in (1.93 m) diameter</t>
  </si>
  <si>
    <t>From kits: about 80, prototypes: 2 Certified Aircraft: none (undergoing certification)</t>
  </si>
  <si>
    <t>27 ft 2 in (8.28 m)</t>
  </si>
  <si>
    <t>35 ft 0 in (10.67 m)</t>
  </si>
  <si>
    <t>163 sq ft (15.14 m2)</t>
  </si>
  <si>
    <t>NLF(1)-0215(F)</t>
  </si>
  <si>
    <t>63 kn (72 mph, 116 km/h) in clean configuration</t>
  </si>
  <si>
    <t>905 nmi (1,040 mi, 1,674 km) with main tanks</t>
  </si>
  <si>
    <t>18,000 ft (5,486 m)</t>
  </si>
  <si>
    <t>1,250 ft/min (6.35 m/s)</t>
  </si>
  <si>
    <t>20.8 lb/sq ft (102 kg/m2)</t>
  </si>
  <si>
    <t>//upload.wikimedia.org/wikipedia/commons/thumb/9/97/SeaWind-Landing.jpg/300px-SeaWind-Landing.jpg</t>
  </si>
  <si>
    <t>174 kn (200 mph, 322 km/h) at sea level</t>
  </si>
  <si>
    <t>147 kn (169 mph, 272 km/h) at 55% power at 8,000 ft (2438 m)</t>
  </si>
  <si>
    <t>3 adult passengers or 1 adult passenger and 3 children</t>
  </si>
  <si>
    <t>3,400 lb (1,542 kg)</t>
  </si>
  <si>
    <t>.091 hp/lb (150 W/kg)</t>
  </si>
  <si>
    <t>Rumpler C.III</t>
  </si>
  <si>
    <t>The Rumpler C.III (factory designation 6A 5) was a biplane military reconnaissance aircraft built in Germany during World War I.[1]  It was a development of the Rumpler C.I design incorporating many aerodynamic refinements, including wing planform, airfoil section, and horn-balanced ailerons,[2] revised empennage,[2] and new rear fuselage decking with compound curves.[3] This latter feature was later removed and replaced with a simplified structure, at which point the factory designation was changed to 6A 6.[3] Performance was improved over that of the C.I,[1] and the C.III was  selected for limited production, thought to be about 75 aircraft. The Frontbestand table of C-type aircraft at the front shows a maximum of 42 C.III aircraft at the front on 28 February 1917. With the introduction of the more powerful Rumpler C.IV based on a refined C.III airframe, the number of operational C.III aircraft at the front dropped rapidly and by the autumn of 1917 only one was at the front. The C.III was a qualified success, but its design served mainly as a stepping stone to the further refined C.IV.[2] Data from Kroschel &amp; Stützer 1994, p.127General characteristics Performance Armament</t>
  </si>
  <si>
    <t>Reconnaissance aircraft</t>
  </si>
  <si>
    <t>Two, pilot and observer</t>
  </si>
  <si>
    <t>839 kg (1,845 lb)</t>
  </si>
  <si>
    <t>1 × Benz Bz.IV , 160 kW (220 hp)</t>
  </si>
  <si>
    <t>12.66 m (41 ft 6 in)</t>
  </si>
  <si>
    <t>3.25 m (10 ft 8 in)</t>
  </si>
  <si>
    <t>34.8 m2 (374 sq ft)</t>
  </si>
  <si>
    <t>1,264 kg (2,780 lb)</t>
  </si>
  <si>
    <t>480 km (300 mi, 260 nmi)</t>
  </si>
  <si>
    <t>4,000 m (13,100 ft)</t>
  </si>
  <si>
    <t>//upload.wikimedia.org/wikipedia/commons/thumb/6/6e/Rumpler_C.III_%28right_side%29.jpg/300px-Rumpler_C.III_%28right_side%29.jpg</t>
  </si>
  <si>
    <t>136 km/h (85 mph, 74 kn)</t>
  </si>
  <si>
    <t>Ruppert Archaeopteryx</t>
  </si>
  <si>
    <t>The Ruppert Archaeopteryx (English: ancient wing) is a Swiss high-wing, pod-and-boom, single-seat, microlift glider that was designed by Roger Ruppert and is produced by Ruppert Composite GmbH.[2][3][4] The aircraft is named for the feathered Archaeopteryx dinosaur. The Archaeopteryx was conceived as a foot-launchable microlift sailplane, with the design goals of a light empty weight, low stall speed with gentle stall characteristics, good maneuverability and good high speed performance. A further goal was a sailplane that could be foot-launched in zero wind conditions.[2] The Archaeopteryx design started in 1998 at the Zurich University of Applied Sciences (ZHAW) as a research project. The first flight of the initial prototype was in September 2001. Based on initial lessons the prototype was modified and reflown in May 2002. Further flight tests and modifications were carried out, with the prototype re-flying in its new form in March 2003. The production prototype design was started in 2006 and completed in 2009. The first series production started in the summer of 2009 and production deliveries to customers commenced in May 2010. By the summer of 2021, 18 aircraft had been delivered to customers in Australia, Argentina, Germany, France, Austria and Switzerland.[1][3][5] The controls are conventional, with a stick for ailerons and elevator and rudder pedals. The aircraft uses flaps for glidepath control, which function as airbrakes when set to 45-70 degrees. A ballistic parachute with an area of 62 m2 (670 sq ft) is also fitted. The aircraft can be rigged for flight by one person in 15 minutes. It has been launched by foot, aero-tow, bungee launch, auto-tow and winch-launch and has been landed on its wheel and foot-landed as well.[6][7][8][9] The aircraft can accommodate pilots from 165 to 195 cm (65 to 77 in) in height and 55 to 100 kg (121 to 220 lb).[10] The company further developed a prototype equipped with two electric motors to provide self-launch capability.[11] This prototype did not have satisfactory performance, and a single electric motor version was developed instead. This electric propulsion was introduced in mid-2014 to allow self-launching. About two dozen have been sold (and some were retrofitted to earlier sold models). Takeoff roll distance is 50 m (160 ft) and rate of climb when fully charged is 2.5 m/s (8.2 ft/s). It can run at full power for 11 minutes on one charge. The electrical motor uses 10.5 kW at 3800 rpm, and the propeller delivers 370 N when flying at 75 km/h. Storage is a 14s1p lithium polymer battery (Kokam) with 40 Ah capacity, delivering 2.07 kWh, maximum 58.8 V and maximum continuous current of 200 amps.[12] Data from Sailplane Directory, company website and flight manual[2][10][12]General characteristics Performance Avionics   Aircraft of comparable role, configuration, and era  Related lists</t>
  </si>
  <si>
    <t>Switzerland</t>
  </si>
  <si>
    <t>https://en.wikipedia.org/Switzerland</t>
  </si>
  <si>
    <t>Ruppert Composite GmbH</t>
  </si>
  <si>
    <t>https://en.wikipedia.org/Ruppert Composite GmbH</t>
  </si>
  <si>
    <t>Roger Ruppert</t>
  </si>
  <si>
    <t>In series production</t>
  </si>
  <si>
    <t>54 kg (119 lb)</t>
  </si>
  <si>
    <t>18 (2021)[1]</t>
  </si>
  <si>
    <t>5.7 m (18 ft 10 in)</t>
  </si>
  <si>
    <t>13.6 m (44 ft 7 in)</t>
  </si>
  <si>
    <t>2.9 m (9 ft 7 in)</t>
  </si>
  <si>
    <t>12.8 m2 (138 sq ft)</t>
  </si>
  <si>
    <t>160 kg (353 lb)</t>
  </si>
  <si>
    <t>30–39 km/h (19–24 mph, 16–21 kn)</t>
  </si>
  <si>
    <t>//upload.wikimedia.org/wikipedia/commons/thumb/0/00/Archaeopteryx_being_footlaunched.jpg/300px-Archaeopteryx_being_footlaunched.jpg</t>
  </si>
  <si>
    <t>https://en.wikipedia.org/Roger Ruppert</t>
  </si>
  <si>
    <t>57.5 km/h (35.7 mph, 31.0 kn)</t>
  </si>
  <si>
    <t>2010-present</t>
  </si>
  <si>
    <t>191 kg (421 lb)</t>
  </si>
  <si>
    <t>130 km/h (81 mph, 70 kn)</t>
  </si>
  <si>
    <t>+4.0 / -2.0 at 130 km/h and +5.1 / -3.1 at 100 km/h</t>
  </si>
  <si>
    <t>0.50 m/s (98 ft/min)</t>
  </si>
  <si>
    <t>SSZ class airship</t>
  </si>
  <si>
    <t>The SSZ (Sea Scout Zero) non-rigid airships or "blimps" were developed in United Kingdom during World War I from the earlier SS ("Sea Scout") class. The main role of these craft was to escort convoys and scout or search for German U-boats. A secondary purpose was to detect and destroy mines.[1] The SSZ was built at the Royal Naval Air Service (RNAS) airship station at Capel-le-Ferne[2] near Folkestone to the design of three officers that were serving there[3] as a successor to the SS class.[4] Similar to other SS class types, the SSZs had an envelope of 70,000 cu ft (2,000 m3) capacity containing two ballonets of 6,375 cu ft (180.5 m3) each;[5] and like the SSPs, the fuel was contained in aluminium tanks slung on the axis of the envelope.[6] The design of the car was a departure from that of other SS types. It was streamlined, boat-shaped and watertight, was floored from end-to-end, and was enclosed with sides of fabric-covered 8-ply wood[3] or aluminium. The car was comfortable and accommodated a 3-man crew – the forward position being occupied by the wireless operator/gunner with the pilot seated amidships, and the engineer was stationed at the rear.[6] A single water-cooled 75 hp (56 kW) Rolls-Royce Hawk engine was mounted on bearers above the level of the rear of the car, and drove a 9 ft (2.7 m) diameter four-bladed propeller in pusher configuration.[6] The SSZ design was judged superior to the SSP, which had been developed at  RNAS Kingsnorth at the same time, and so the SSP was cancelled.[4] The SSZ's patrolled extensively from late 1917 to late 1918. The average patrol lasted eight hours, but there were instances of flights of much greater duration – three of 25–26 hours; one of 30 h 20 min; and a record of 50 h 55 min held by SSZ.39 in the summer of 1918.[6] After the Armistice SSZ-73 became the only airship to fly under a bridge. Maj. Thomas Elmhirst (CO RNAS Anglesey), piloted SSZ-73 under the Menai Suspension Bridge. The act did not harm Elmhurst's career.[7] On 16 August 1918, a makeshift SSZ ship was being assembled from the old SSZ-23 envelope and a spare SS Zero car at RNAS Howden airship station.[8] Petrol fumes from a spillage in the car were ignited some time later by a spark when the radio equipment was being tested, and the ensuing fireball, fed by fuel and gas, completely enveloped and destroyed the old SSZ-23 envelope/spare car hybrid and R23X class airship R27  which were sharing a hangar.[8] Although the hangar itself survived, one airman lost his life, and two further blimps that were moored nearby, SSZ.38 and SSZ.54, were also destroyed.[9]  The SSZ's greater stability in flight and longer endurance enabled them to operate in worse weather conditions than had previously been attempted,[6] and early in 1917 all existing SS types were superseded by the SS Zero.[2] They were turned out as fast as they could be built, and a total of 77 SSZs were produced between 1916 and 1918, two of which were acquired by France and two by the America.[5] The US Navy operated two SSZ's. SSZ-23 (A-1030),and SSZ-24 (A-1029), the SSZ-23 envelope  was destroyed in a hangar fire Howden in 1918, SSZ-23 the car was sent from Howden to the US on  4 August 1918.[10] SSZ-24 apparently burned at Hampton Roads in the summer of 1918.[11] The SSZ-23 was at Cape May, NJ, for erection on 5 February 1919. The SSZ-23 was withdrawn by mid-1920.[12]  Data from [5]General characteristics Performance Armament</t>
  </si>
  <si>
    <t>Patrol airship</t>
  </si>
  <si>
    <t>1 × Rolls-Royce Hawk , 75 hp (56 kW)</t>
  </si>
  <si>
    <t>143 ft 5 in (43.70 m)</t>
  </si>
  <si>
    <t>1,200 ft/min (6.1 m/s)</t>
  </si>
  <si>
    <t>//upload.wikimedia.org/wikipedia/commons/thumb/d/d5/Airship_SSZ_37.JPG/300px-Airship_SSZ_37.JPG</t>
  </si>
  <si>
    <t>53 mph (85 km/h, 46 kn)</t>
  </si>
  <si>
    <t>Royal Navy</t>
  </si>
  <si>
    <t>https://en.wikipedia.org/Royal Navy</t>
  </si>
  <si>
    <t>30 ft 0 in (9.10 m)</t>
  </si>
  <si>
    <t>70,000 cu ft (2,000 m3)</t>
  </si>
  <si>
    <t>1,334 lb (605 kg)</t>
  </si>
  <si>
    <t>Savoia-Marchetti SM.80</t>
  </si>
  <si>
    <t>The Savoia-Marchetti SM.80 was a two-seat monoplane amphibian tourer, with a single, tractor engine mounted above the wing, designed in Italy in the early 1930s. The SM.80bis was a four-seat variant, powered by two pusher engines. The SM.80 was a cantilever high-wing monoplane. Like the fin and tailplane, the wing was a fabric covered wooden structure, but one subdivided into sealed cells to provide buoyancy in case of hull flooding. Its tips were rounded; the fin was broad and also rounded with the tailplane, braced from below, mounted a little way above the fuselage.  All control surfaces, the differential ailerons, split elevators and rounded rudder, were steel tube framed and fabric covered.[1][2] The fuselage of the SM.80 was flat sided, with a single stepped, double planked underside, copper riveted for corrosion resistance. It became slender aft. The side-by-side cockpit was set slightly into the wing leading edge and a baggage space or third seat was placed in the trailing edge. On the water, lateral stability was provided by fixed, flat bottomed floats mounted on the wing at mid-span on pairs of parallel struts.  The wheeled undercarriage of the amphibian attracted contemporary notice for its neatness: the mainwheel legs were enclosed in fairings, rotated through about 180° rearwards then upwards along the fuselage sides, positioning the retracted wheels in the wing roots.[1][2] The first SM.80 was originally powered by a 112 kW (150 hp) six cylinder inline engine Alfa-Romeo built Colombo S.63 engine, mounted centrally well above the wing on a parallel pair of forward leaning N-form struts, supplemented by a transverse V-shaped bracing. The mounting struts were tubes of chrome molybdenum steel, enclosed in alloy fairings for corrosion protection. They placed the engine forward of the wing leading edge and the two blade propeller well forward of the pilot's windscreen.[1][2] This aircraft was flying with the Colombo engine when it attended the Egyptian Air Rally in December 1933.[3] The SM.80 also flew with a 112 kW (150 hp) CNA C.VI six-cylinder in-line engine.  The third aircraft, registered in 1934, was more radically re-engined; a four-seater, it was named the SM.80bis.  This is powered by two pusher configuration, 56 kW (75 hp) seven-cylinder radials Pobjoy R engines, placed further aft than the single engine of the SM.80 but located above the wing on either side of the fuselage on very similar mountings.  The cabin is positioned about 950 mm (2 ft) further forward but otherwise the two models were structurally identical.  The SM.80bis was 80 kg (175 lb) heavier and significantly slower, with a decrease of maximum speed of (16 mph), though climb rates were similar.  The speed decrease has been attributed to the extra drag of the twin engine arrangement, since the SM.80 and SM.80bis had the same overall engine power.[2] Apart from its Egyptian visit in late 1933, the activities of the various SM.80s are not well recorded.  An exception is a fatal landing accident which the Fiat heir and Juventas chair Eduardo Agnelli died on 14 July 1935. The aircraft, the first SM.80, was owned by Giovanni Agnelli, the founder of Fiat and Eduardo's father.[4] It seems that Eduardo was thrown forward into the propeller when the aircraft hit a floating obstacle as he was preparing to disembark.  Normal cockpit access on the SM.80 was via separate forward folding windscreens for passenger and pilot. The SM.80bis survived World War II and, re-registered, flew again after it.[4] The SM.80bis c/n 3 and registered as I-TATI before World War II and as I-ELIO afterwards was later on static public display at the Museo G. Caproni, Trento[5] but has moved to Parco Museo del Volo Volandia at Vizzola Ticino.[4] Data from Flight, 21 December 1934[1]General characteristics Performance</t>
  </si>
  <si>
    <t>Two-four seat touring amphibious aircraft</t>
  </si>
  <si>
    <t>https://en.wikipedia.org/Two-four seat touring amphibious aircraft</t>
  </si>
  <si>
    <t>Savoia-Marchetti</t>
  </si>
  <si>
    <t>https://en.wikipedia.org/Savoia-Marchetti</t>
  </si>
  <si>
    <t>700 kg (1,543 lb)</t>
  </si>
  <si>
    <t>1 × Colombo S.63 (Alfa-Romeo) 6-cylinder air-cooled in-line, 110 kW (150 hp)   maximum power</t>
  </si>
  <si>
    <t>2-bladed tractor mounted</t>
  </si>
  <si>
    <t>4 or 5</t>
  </si>
  <si>
    <t>7.80 m (25 ft 7 in)</t>
  </si>
  <si>
    <t>11.0 m (36 ft 1 in)</t>
  </si>
  <si>
    <t>2.60 m (8 ft 6 in)</t>
  </si>
  <si>
    <t>18.0 m2 (194 sq ft)</t>
  </si>
  <si>
    <t>1,000 km (620 mi, 540 nmi) at 200 km/h (125 mph), with normal useful load of 300 kg (661 lb), including two people and 20 kg (44 lb) baggage</t>
  </si>
  <si>
    <t>5,500 m (18,000 ft)</t>
  </si>
  <si>
    <t>55.6 kg/m2 (11.4 lb/sq ft) at normal weight of 1,000 kg (2,205 lb)</t>
  </si>
  <si>
    <t>//upload.wikimedia.org/wikipedia/commons/thumb/2/20/Idrovolante_ambient.jpg/300px-Idrovolante_ambient.jpg</t>
  </si>
  <si>
    <t>227 km/h (141 mph, 123 kn)</t>
  </si>
  <si>
    <t>20 min 19 s to 3,000 m (9,843 ft)</t>
  </si>
  <si>
    <t>1,100 kg (2,425 lb)</t>
  </si>
  <si>
    <t>0.097 kW/kg (0.059 hp /lb) at normal weight and cruise power of 97 kW (130 hp)</t>
  </si>
  <si>
    <t>88 km/h (55 mph, 48 kn)</t>
  </si>
  <si>
    <t>Shahed 129</t>
  </si>
  <si>
    <t>The Shahed 129 (Persian: شاهد ۱۲۹, English: "witness"; sometimes S129) is an Iranian single-engine medium-altitude long-endurance unmanned combat aerial vehicle (UCAV) designed by Shahed Aviation Industries for the Islamic Revolutionary Guard Corps (IRGC). The Shahed 129 is capable of combat and reconnaissance missions and has an endurance of 24 hours; it is similar in size, shape and role to the American MQ-1 Predator[5] and is widely considered the most capable drone in Iranian service. The UAV has been used for airstrikes in the Syrian Civil War and for border patrol on Iran's eastern border.[3] Together with the Saegheh, the Shahed 129 is expected to form the backbone of Iran's high-end UAV fleet for at least the next decade.[3] Development began in 2005 when Iran Aircraft Manufacturing Industrial Company (HESA) began design work on the HESA-100 UAV. This was essentially the same design as the Shahed 129 but was shorter and with a squarish fuselage. Design responsibility was transferred to Shahed Aviation Industries Research Center, which renamed the HESA-100 the Shahed 123. Though little is known about it, the Shahed 123 is a production UAV in its own right, not a research project. The Shahed 123 was later developed into the Shahed 129.[3] Both Shahed Aviation Industries and HESA have close ties to the IRGC.[6]  Alternatively, a number of sources have reported a rumor that the Shahed 129 was copied from an Israeli Hermes 450 UAV that crashed in Iran.[7][8] Two prototypes were built.[8] The first, with model number 129-001, first flew in spring 2012[3] and was first used operationally to livestream footage of ballistic missile tests on July 13, 2012.[8] The second prototype, with airframe model 129–002, flew in June 2012. The Shahed 129 was first seen in Iran's "Great Prophet 7" war games exercise in September of that year.[9][10] The UAV entered serial production in September 2013.[3]  However, it suffered problems with its planned armament and did not make any drone strikes until early 2016, when new Sadid-345 precision-guided munitions were integrated. The UAV is assembled by HESA.[11] A total of 40 aircraft have been ordered, with deliveries scheduled to be completed by 2024.[3] They are built at a rate of about three per year.[3] The Shahed 129 is a large single-engine propeller-driven UAV with V-tail vertical stabilizers, high-mounted straight wings, and a pusher configuration, generally similar to the MQ-1 Predator.[3] It has a long, narrow cylindrical fuselage approximately 65–75 cm in diameter, and is fabricated from large panels of composite material with an aluminum alloy superstructure.[3] It has a  chin-mounted gimbal electro-optic/infrared sensor for day/night missions, retractable landing gear,[a] and a real-time video data link.[12] There is also a payload bay under the drone's body, at the center of gravity.[13] The Shahed 129 is powered by one Rotax 914 aircraft engine and has two twin hardpoints, for a total of up to four munitions.[3] Originally, the Shahed 129 carried Sadid-1 anti-tank guided missiles, also known as Sadid-361 or Fat'h 362 missiles.[3] This is a TV-guided anti-tank missile derived from Iran's Toophan missiles[14] and is described by multiple sources as similar in design to the Israeli Spike-ER missile.[6][8] The Sadid-361 was not operationally deployed; one source says this was due to problems with the launcher mechanism and guidance system,[8] while others say R&amp;D was not completed because American sanctions prevented Iran from obtaining necessary components.[15] Later, this was replaced by the Sadid-345 precision-guided munition,[citation needed] also known as the Sadid guided bomb. Iranian sources claim the UAV can carry up to eight weapons, but in practice it is not seen with more than four.[6] The Shahed 129 does not carry its weapons in canisters, a practice that was criticised by some aerospace experts, as it exposes the weapons' sensitive electronics to flight conditions.[16] Given that Iran regularly makes misleading claims about their UAVs, and that Shahed-129 made no known drone strikes for its first four years of flight, there were long doubts about the Shahed-129's claim to be a legitimate strike UAV. Since 2016, there is a general consensus that it is in fact a legitimate UCAV capable of lethal force.[17] Though the Shahed 129 airframe is likely capable of its claimed 1700 km combat range, it relies on a ground control station, which Iranian state media say is limited to a 200 km datalink.[12] Independent analysts are more positive, saying the effective range is likely 300–400 km, but are clear that the drone's reliance on a ground station severely circumscribes its effective range.[3] Other experts say the Shahed 129's datalink could likely not reach even 200 km.[16] The drone can use an autopilot system, similar to that used on the Karrar UAV, to follow predefined way-points beyond its control station's communication range.[18] The Shahed is claimed to have a 24-hour endurance, which is considered plausible but has not been independently verified.[15] In May 2014, two Shahed 129 aircraft were disassembled and airlifted on an Ilyushin Il-76 strategic airlifter to Damascus International Airport, along with their ground control stations and associated support crews, for use in the Syrian Civil War.[8] The UAVs' first mission was to support the Quds Force and its militia allies.[8] On April 10, 2014, rebels in Syria recorded a UAV resembling a Shahed 129 flying over Eastern Ghouta, Damascus.[19][20] The war in Syria proved a good environment to test the Shahed 129, and three more were later transferred to Syria, where they are operated from Syrian Air Force bases.[8] A Shahed 129 with what appears to be a single munition was spotted in the sky south of Aleppo in November 2014.[8] The Shahed 129 made its first known drone strike in February 2016, which was the first wartime drone strike by Iran.[21][11] There is some evidence Shahed 129s may have made a drone strike with Sadid-1 missiles in November 2015.[22] A Shahed 129 was also used to provide bomb damage assessment for the 2017 Deir ez-Zor missile strike.[8] The Shahed 129s have since performed hundreds of sorties in Syria against the Islamic State and rebel forces.[8] Two Shahed 129s were transferred to Iran's border with Pakistan in 2015, and were later supplemented by two more.[8] Iranian military officials say that Shahed 129 UAV can increase Iran's surveillance capabilities in border areas such as the Persian Gulf and the Sea of Oman.[23] Mohammad Ali Jafari described the UAV as "smart, accurate and inexpensive."[24] Shahed 129s have been broadly dispersed and are not operated from any central airbase. As of 2017, two Shahed 129s were based in Damascus, Syria, three in Tactical Air Base 10 near[25] Konarak, four in Bandar-Abbas, two on Abu MAmerica, and one in Urmia.[3] Some number are also stationed in Semnan,[8] and two are based in Kashan Air Base for training.[26] In Syria, satellite imagery placed Shahed 129s at Hama Air Base[27] and T4 airbase.[28] In general, Iran has said little about the Shahed-129's use in Syria.[17] On 7 June 2017, Hezbollah released video showing an American MQ-1 or MQ-9 UAV flying near al-Tanf. Experts said the footage was "consistent" with video from Shahed-129s.[29] On 8 June 2017, one of the five Shahed 129s deployed to Syria[8] attempted to conduct an airstrike against coalition personnel near al-Tanf, Syria, attacking them with one munition.[5] Though the airstrike "was clearly meant as an attack on the coalition forces and partner forces in the area", it failed to damage any American or partner equipment and failed to injure or kill any American or partner personnel,[5] because the munition failed to explode.[30] The Shahed 129 was shot down by an American F-15E Strike Eagle.[31] Days later, on 20 June 2017, another F-15E Strike Eagle shot down another Shahed 129 drone again near Al-Tanf.[32] The drone approached in a similar manner to the previous incident and was shot down before it reached the range at which it could deploy its weapons.[33] On the same day, on 20 June 2017, a Pakistani JF-17 shot down a Shahed 129 after it entered Pakistani airspace near Panjgur.[34][35] It flew about 3–4 km into Pakistani airspace.[36] Overall, three Shahed 129s have been shot down. An additional aircraft crashed in 2015 near Chabahar[37] and is believed to have been rebuilt.[38] Reportedly two more Shahed-129s were destroyed during Israeli airstrikes on Syria's T-4 airbase,[39][better source needed] and by late 2018 there were no longer any Shahed-129s deployed in Syria.[26][better source needed] In spring 2019, Shahed 129s were used by the IRGC to assist in relief operations in flood-affected regions of Khuzestan Province, Iran.[2] A new Shahed 129 variant distinguishable by a bulging nose was developed by Shahed Aviation Industries in 2015 and revealed in February 2016. Iranian sources say this variant is equipped with satellite navigation, which will extend the range of the UAV.[40] On the other hand, sources hostile to Iran say that as Iran has no satellites, the bulbous nose is unrelated to satellite guidance.[3] Iran has not commented on the purpose of the redesigned nose, and Jane's speculates it could house a Ku-band beyond-line-of-sight satellite link or synthetic aperture radar.[41] In addition, the payload is increased by 100 kg and the range is increased to 3000 km, according to Iran.[3] A naval version called Simorgh was presented in December 2019.[42] Data from Aviation Week[3] unless otherwise citedGeneral characteristics Performance Armament Avionics Related development Aircraft of comparable role, configuration, and era  Related lists</t>
  </si>
  <si>
    <t>Combat / Intelligence / Surveillance / Reconnaissance (CISR)[1]</t>
  </si>
  <si>
    <t>Iran</t>
  </si>
  <si>
    <t>https://en.wikipedia.org/Iran</t>
  </si>
  <si>
    <t>HESA[2]</t>
  </si>
  <si>
    <t>Shahed Aviation Industries Research Center[3]</t>
  </si>
  <si>
    <t>In service, in production</t>
  </si>
  <si>
    <t>none</t>
  </si>
  <si>
    <t>1 × Rotax 914 four cylinder, four stroke aircraft engine 75 kW (100 shp)</t>
  </si>
  <si>
    <t>22/40 (2017)[3]</t>
  </si>
  <si>
    <t>8 m (26 ft 3 in)</t>
  </si>
  <si>
    <t>16 m (52 ft 6 in)</t>
  </si>
  <si>
    <t>3.1 m (10 ft 2 in)</t>
  </si>
  <si>
    <t>7,300 m (24,000 ft)</t>
  </si>
  <si>
    <t>//upload.wikimedia.org/wikipedia/commons/thumb/5/5d/Shahed_129_%284%29.jpg/300px-Shahed_129_%284%29.jpg</t>
  </si>
  <si>
    <t>Spring 2012[3]</t>
  </si>
  <si>
    <t>150 km/h (93 mph, 81 kn)</t>
  </si>
  <si>
    <t>400 kg payload</t>
  </si>
  <si>
    <t>2012-present</t>
  </si>
  <si>
    <t>Shahed 123[3]</t>
  </si>
  <si>
    <t>24h</t>
  </si>
  <si>
    <t>Shahed 149 Gaza[4]</t>
  </si>
  <si>
    <t>https://en.wikipedia.org/Shahed 149 Gaza[4]</t>
  </si>
  <si>
    <t>1,700 km (1,100 mi, 920 nmi)</t>
  </si>
  <si>
    <t>3,400 km (2,100 mi, 1,800 nmi)</t>
  </si>
  <si>
    <t>4 × Sadid-345 PGM</t>
  </si>
  <si>
    <t>Sheffield Skeeter X-1</t>
  </si>
  <si>
    <t>The Sheffield Skeeter X-1 is an American single-seat lightweight homebuilt aircraft designed and built by Kenneth Sheffield of Littleton, Colorado.[1] Designed for amateur construction only the prototype was built. Kenneth Sheffield set out to design a low-cost, easy-to-build aircraft. He included folding wings, a simple structure and powered it with a Volkswagen air-cooled engine.[2] Design was started in 1966 and by April 1970 the Skeeter X-1, registered N117 had flown.[2] The Skeeter X-1 is a parasol strut-braced monoplane with a welded steel fuselage.[2] The fuselage is covered in wood and metal in the cockpit area but the aft-structure is uncovered and the pilot sits in an open cockpit.[2]  The two-spar wings fold for transportation, and they have ailerons, but no trim tabs or flaps.[2] The wooden tail is strut and wire braced and fabric covered, and the landing gear is a fixed tailwheel type with a steerable tailwheel.[2] The Skeeter X-1 was designed to me powered by any converted Volkswagen engine from 50 to 72 hp (37 to 54 kW), the prototype had a 72 hp (54 kW) Volkswagen converted motor-car engine driving a two-bladed fixed pitch tractor propeller designed by Sheffield.[2] The Skeeter X-1 was registered by the Federal Aviation Administration in the experimental homebuilt category and the company planned to sell plans and finished propellers to customers but only the prototype appears to have been built.[2][3] Data from Jane's All the World's Aircraft 1973-74[2]General characteristics Performance</t>
  </si>
  <si>
    <t>Single-seat lightweight homebuilt aircraft</t>
  </si>
  <si>
    <t>https://en.wikipedia.org/Single-seat lightweight homebuilt aircraft</t>
  </si>
  <si>
    <t>Sheffield Aircraft Limited</t>
  </si>
  <si>
    <t>Kenneth Sheffield</t>
  </si>
  <si>
    <t>500 lb (227 kg)</t>
  </si>
  <si>
    <t>1 × Volkswagen converted motor-car engine , 72 hp (54 kW)</t>
  </si>
  <si>
    <t>13 ft 6 in (4.11 m)</t>
  </si>
  <si>
    <t>22 ft 0 in (6.71 m)</t>
  </si>
  <si>
    <t>6 ft 0 in (1.83 m)</t>
  </si>
  <si>
    <t>90 sq ft (8.36 m2)</t>
  </si>
  <si>
    <t>780 lb (354 kg)</t>
  </si>
  <si>
    <t>42 mph (67 km/h, 36 kn)</t>
  </si>
  <si>
    <t>160 mi (257 km, 140 nmi)</t>
  </si>
  <si>
    <t>11,000 ft (3,350 m)</t>
  </si>
  <si>
    <t>600 ft/min (3.0 m/s)</t>
  </si>
  <si>
    <t>85 mph (136 km/h, 74 kn)</t>
  </si>
  <si>
    <t>Rumpler G.I</t>
  </si>
  <si>
    <t>The Rumpler G.I was a bomber aircraft produced in Germany during World War I, together with refined versions known as the G.II and G.III.[1] Based on a prototype with the factory designation 4A15, the G.I and its successors were built to a conventional bomber design for their time, two-bay biplanes with unstaggered wings of unequal span.[2] The pilot sat in an open cockpit just forward of the wings, and open positions were provided in the nose and amidships for a gunner and observer. The engines were mounted pusher-fashion in nacelles atop the lower wings and enclosed in streamlined cowlings.[2] Fixed tricycle undercarriage was fitted, with dual wheels on each unit.[2] The G.II version was almost identical, but featured more powerful engines and carried a second 7.92 mm (.312 in) machine gun and increased bombload.[2] The G.III was again similar, but had engine nacelles that were now mounted on short struts clear of the lower wing.[2] Data from Kroschel &amp; Stützer 1994, p.140General characteristics Performance Armament      K = Kampfflugzeug (battleplane), renamed as G-class, L = bomber midway between K/G and R-classes</t>
  </si>
  <si>
    <t>Bomber aircraft</t>
  </si>
  <si>
    <t>{'4A15': ' prototype with ', '5A15': ' ', 'G.I': 'roduction version with single machine gun and Benz Bz.III or ', '5A16': ' ', 'G.II': 'roduction version with ', '6G2': ' ', 'G.III': 'roduction version with '}</t>
  </si>
  <si>
    <t>2,365 kg (5,203 lb)</t>
  </si>
  <si>
    <t>2 × Mercedes D.IVa , 190 kW (260 hp) each</t>
  </si>
  <si>
    <t>c. 222</t>
  </si>
  <si>
    <t>12.00 m (39 ft 4 in)</t>
  </si>
  <si>
    <t>19.30 m (63 ft 4 in)</t>
  </si>
  <si>
    <t>4.50 m (19 ft 2 in)</t>
  </si>
  <si>
    <t>73.0 m2 (785 sq ft)</t>
  </si>
  <si>
    <t>3,620 kg (7,964 lb)</t>
  </si>
  <si>
    <t>700 km (440 mi, 380 nmi)</t>
  </si>
  <si>
    <t>5,000 m (16,000 ft)</t>
  </si>
  <si>
    <t>//upload.wikimedia.org/wikipedia/commons/thumb/0/08/Rumpler_G.III_%28RFQ%29.jpg/300px-Rumpler_G.III_%28RFQ%29.jpg</t>
  </si>
  <si>
    <t>165 km/h (103 mph, 90 kn)</t>
  </si>
  <si>
    <t>Luftstreitkräfte</t>
  </si>
  <si>
    <t>https://en.wikipedia.org/Luftstreitkräfte</t>
  </si>
  <si>
    <t>Lockheed Senior Prom</t>
  </si>
  <si>
    <t>The Lockheed Senior Prom was a classified black program conducted by the America Air Force in conjunction with the Lockheed Corporation's Skunk Works for the development and testing of a cruise missile using stealth technology. Based on the company's Have Blue demonstrator, the six Senior Prom vehicles proved successful in testing conducted at Area 51 in the late 1970s; despite this, the aircraft was not selected to enter production, and the program was terminated in the early 1980s. Following the success of the test programme for the Lockheed Have Blue stealth technology demonstrator aircraft, the America Air Force awarded a contract to the Lockheed Advanced Development Projects division—the "Skunk Works"—for the development of an unmanned aerial vehicle, intended to act as the prototype of a cruise missile, that would apply the Have Blue's faceted design in order to reduce the radar cross section of the missile by deflecting electromagnetic waves from radar transmitters away from their source, instead of directly back at the radar set's antenna.[1] The program began in 1977, with a reported budget of USD $24,000,000;[2] the design of the aircraft was closely based on that of Have Blue, except scaled down.[3] Intended for launch from Lockheed DC-130 Hercules drone launcher aircraft, the original configuration of the Senior Prom vehicle included winglets and a ventral fin; the aircraft was later modified to include a V-tail and more slender wings, closer in configuration to the F-117 Nighthawk stealth fighter.[3] Radar-absorbent material was applied to the airframe as part of its stealth configuration;[4] in addition to the faceting of the design, similar to that of Have Blue and the F-117, the "sawtooth" wing profile bore similarities to the B-2 stealth bomber's planform.[5] The Senior Prom vehicle was intended to be expendable; however, it was modified to be reAmericable before testing commenced, with a ballistic parachute and inflatable landing bag located under the fuselage.[4] The aircraft is believed to have been fitted with folding wings to facilitate carriage by the launching aircraft,[5] and was powered by a single turbofan engine, with the air intake and exhaust being configured in such a manner that the airframe would shield them from the ground, reducing the aircraft's radar and infrared signatures.[1] Flight testing of the Senior Prom vehicles began in October 1978;[3] a total of six aircraft were built, which completed a total of fourteen flights over the duration of the testing programme.[4] The craft were reportedly capable of flying within 500 feet (150 m) of a SPS-13 radar without generating a discernible return.[1][4] Most testing took place at Groom Lake ("Area 51") in Nevada, with a DC-130 Hercules acting as the launch aircraft;[4] there are also reports that some testing was conducted at Edwards Air Force Base in California, with a B-52 Stratofortress being used as the launch platform,[2] while "Hangar 18" at the Groom Lake test complex was reportedly constructed to house the B-52 and Senior Prom combination.[6] Despite the success of the test programme, Senior Prom was cancelled in 1982; reportedly one reason for the cancellation of the project was that the size and configuration of the Senior Prom aircraft rendered it incapable of being carried in internal weapons bays such as that on the B-1 bomber;[7] the AGM-129 ACM, a competing design to Senior Prom for the cruise missile requirement, had a more slender airframe with retractable wings, which rendered it capable of internal carriage; it began flight testing shortly after the end of the Senior Prom programme.[5] Despite the cancellation of the programme in 1982, the Senior Prom remained highly classified into the 21st century.[5]</t>
  </si>
  <si>
    <t>Experimental stealth UAV</t>
  </si>
  <si>
    <t>Lockheed Corporation</t>
  </si>
  <si>
    <t>https://en.wikipedia.org/Lockheed Corporation</t>
  </si>
  <si>
    <t>Lockheed Have Blue</t>
  </si>
  <si>
    <t>https://en.wikipedia.org/Lockheed Have Blue</t>
  </si>
  <si>
    <t>America Air Force</t>
  </si>
  <si>
    <t>https://en.wikipedia.org/America Air Force</t>
  </si>
  <si>
    <t>SAB C-100 Vulcan</t>
  </si>
  <si>
    <t>The SAB C-100 Vulcan (or C 100) is an Italian ultralight and light-sport aircraft produced by SAB Aviation of Benevento. The aircraft is supplied as a kit for amateur construction or as a complete ready-to-fly-aircraft.[1][2] SAB Aviation purchased Corivi Aviation and their design, the Corivi Pegaso, and the Pegaso was further refined into the C-100 Vulcan.[1][2] The Vulcan was designed to comply with the Fédération Aéronautique Internationale microlight rules and US light-sport aircraft rules. It features a cantilever low wing, a two-seats-in-side-by-side configuration enclosed cockpit under a bubble canopy, fixed or optionally retractable tricycle landing gear and a single engine in tractor configuration.[1][2] The aircraft is made from sheet aluminum. Its 8.0 m (26.2 ft) span wing has an area of 10.61 m2 (114.2 sq ft) and mounts flaps. The standard engine available is the 100 hp (75 kW) Rotax 912ULS four-stroke powerplant.[1][2] The retractable gear version, with its pneumatic retraction mechanism, is intended for the European microlight market, whereas the fixed gear model is sold in the America in the LSA category. The LSA version was first shown at Sun 'n Fun in 2010.[1][2] The design has been accepted by the Federal Aviation Administration as a special light-sport aircraft.[3] Data from Bayerl[1]General characteristics Performance</t>
  </si>
  <si>
    <t>Ultralight aircraft and Light-sport aircraft</t>
  </si>
  <si>
    <t>https://en.wikipedia.org/Ultralight aircraft and Light-sport aircraft</t>
  </si>
  <si>
    <t>SAB Aviation</t>
  </si>
  <si>
    <t>https://en.wikipedia.org/SAB Aviation</t>
  </si>
  <si>
    <t>In production (2012)</t>
  </si>
  <si>
    <t>282 kg (622 lb)</t>
  </si>
  <si>
    <t>96 litres (21 imp gal; 25 US gal)</t>
  </si>
  <si>
    <t>1 × Rotax 912ULS four cylinder, liquid and air-cooled, four stroke aircraft engine, 75 kW (101 hp)</t>
  </si>
  <si>
    <t>8.0 m (26 ft 3 in)</t>
  </si>
  <si>
    <t>10.61 m2 (114.2 sq ft)</t>
  </si>
  <si>
    <t>450 kg (992 lb)</t>
  </si>
  <si>
    <t>62 km/h (39 mph, 33 kn)</t>
  </si>
  <si>
    <t>42.4 kg/m2 (8.7 lb/sq ft)</t>
  </si>
  <si>
    <t>//upload.wikimedia.org/wikipedia/commons/thumb/5/52/SAB_Aviation_Vulcan_C100%2C_Private_JP7611642.jpg/300px-SAB_Aviation_Vulcan_C100%2C_Private_JP7611642.jpg</t>
  </si>
  <si>
    <t>250 km/h (160 mph, 130 kn)</t>
  </si>
  <si>
    <t>230 km/h (140 mph, 120 kn)</t>
  </si>
  <si>
    <t>The Sandlin Bug (Basic Ultralight Glider) is an American biplane, cable-braced, single-seat, ultralight glider that was designed by Mike Sandlin and is provided in the form of technical drawings for amateur construction.[1][2][3][4] The Bug first flew in February 1999. The aircraft was designed to be an inexpensive and easy to fly three axis controlled aircraft similar to a primary glider, although the designer terms it an airchair. The Bug has an empty weight of under 155 lb (70 kg) and so qualifies to be operated under the America FAR 103 Ultralight Vehicles regulations. The aircraft is made available as technical drawings, not plans, to allow potential builders to study them. Sandlin makes his computer assisted design drawings available free of charge as downloads in .dxf, .dwf and .gif formats and has explicitly released them to the public domain. The Bug 4 drawings comprise 66 sheets. The designer considers his aviation activities a hobby only.[1][2][3][4] The aircraft is made from bolted together aluminium tube, braced with steel cables and covered with heat shrunk Dacron fabric. Its 32 ft (9.8 m) span wing uses V-shaped interplane struts. Controls are conventional three axis, with the ailerons and elevator controlled by a center stick and rudder controlled by pedals. The landing gear is a fixed monowheel gear. The pilot sits on an open cockpit seat without a windshield and is secured with a four-point harness. The aircraft is designed to be car-top transportable and can be assembled by one person.[1][2][3] The Bug is designed to be launched by aerotow behind an ultralight aircraft, auto-tow, winch-launch or by rolling it down a slope. It is flown for soaring and is not recommended for aerobatics.[2][3] Data from Bertrand and Sandlin[1][3]General characteristics Performance   Aircraft of comparable role, configuration, and era  Related lists</t>
  </si>
  <si>
    <t>120 lb (54 kg) including airframe parachute</t>
  </si>
  <si>
    <t>172 sq ft (16.0 m2)</t>
  </si>
  <si>
    <t>//upload.wikimedia.org/wikipedia/commons/thumb/6/63/Sandlin_Bug_4_ultralight_glider.jpg/300px-Sandlin_Bug_4_ultralight_glider.jpg</t>
  </si>
  <si>
    <t>https://en.wikipedia.org/Sandlin Goat</t>
  </si>
  <si>
    <t>Schweizer SGS 1-23</t>
  </si>
  <si>
    <t>The Schweizer SGS 1-23 is a America Open and Standard Class, single-seat, mid-wing glider built by Schweizer Aircraft of Elmira, New York.[2] The original "standard" 1-23 was introduced in 1948.[3] The aircraft quickly became the most numerous competition and performance sailplane in the America. A total of 93 of all sub-models were built by the time production was completed in 1967.[2] Schweizer Aircraft started construction of the 1-23 prototype in May 1948. The aircraft was completed and first flew on 5 July 1948, only nine weeks after construction had begun.[1] The prototype had been ordered by Bill Frutchy of Elmira, New York and the aircraft was available for him to fly it in the second half of the US Nationals.[1] The first production 1-23 was ordered by E.J Reeves. The success of this aircraft led to more orders and series production was commenced. The 1-23 was initially sold on a "factory direct" basis, which allowed them to be sold at a lower price than through the dealer network.[1] The 1-23 received Civil Aeronautics Administration type certificate 1G1 on 22 November 1949.[4] The type certificate is currently held by K &amp; L Soaring of Cayuta, New York. K &amp; L Soaring now provides all parts and support for the Schweizer line of sailplanes.[4][5] A 1-23, flown by William Ivans, set a world altitude record for gliders on 30 December 1950, reaching a height of  42,089 ft (12,840 m).[6] 1-23Ds were flown by Paul McCready to win the 1953 US Nationals and to set a distance record of 455.5 miles (733 km) by Joe Lincoln. Lincoln was awarded the Barringer Trophy in 1960 for that distance flight.[2][3] Paul Bikle flew the sole 1-23E to a world absolute altitude record of 46,267 feet for a record gain of 42,300 feet on 25 February 1961. The records were set in the Sierra Nevada lee wave between Mojave, California and Inyokern, California. Bikle flew the record flights without cabin pressurization or a pressure suit. His record stood for many years.[7] In April 2008 there were still 49 1-23s registered in the America[8] and 5 in Canada.[9] Data from The World's Sailplanes:Die Segelflugzeuge der Welt:Les Planeurs du Monde Volume II[16]General characteristics Performance   Aircraft of comparable role, configuration, and era  Related lists</t>
  </si>
  <si>
    <t>Open-class and Standard-class (1-23H-15) sailplane</t>
  </si>
  <si>
    <t>https://en.wikipedia.org/Open-class and Standard-class (1-23H-15) sailplane</t>
  </si>
  <si>
    <t>Schweizer Aircraft Corporation</t>
  </si>
  <si>
    <t>https://en.wikipedia.org/Schweizer Aircraft Corporation</t>
  </si>
  <si>
    <t>Paul A Schweizer</t>
  </si>
  <si>
    <t>{'1-23A': 'ere were no 1-23As built.[2]', '1-23B': 'e "B" model was introduced in 1952 and incorporated a longer wing of 50 feet in span. The spars were standard 1-23 spars with a spliced section added. There was only one "B" model built. It was a custom order for Paul MacCready specifically to fly in the 1952 World Gliding Championships held in Madrid, Spain.[2][3]', '1-23C': 'e "C" model was also built in 1952 and, like the "B", incorporated a longer wing with a 50 foot span. The "C" had heavier wing skins and a heavier spar and, as a result, weighed 90 lbs more than the "B". There was only one "C" model built for the designer Paul A Schweizer specifically to fly in the 1952 World Gliding Championships held in Madrid, Spain.[2][3]', '[object HTMLElement]': {}, '1-23E': 'e 1-23E has 52.8 foot wings equipped with balanced dive brakes. It has a glide ratio of 31:1 at 46 mph and a minimum sink speed of 1.95 feet per second at 40 mph.[2][3]', '1-23F': 'e 1-23F was a 1-23E with the same 52.8 foot wings but was constructed with heavier gauge, butt-constructed wing skins. Only one was built.[2][3]', '1-23G': 'e 1-23G was the production version of the 1-23E and F. It retained the 52.8 foot wing and had the same glide ratio of 31:1 at 46 mph and a minimum sink speed of 1.95 feet per second at 40 mph. The "G" had a redesigned taller fin and top-surface spoilers only.[2][3]', '1-23H and 1-23H-15': 'e 1-23H was designed by adding balanced dive brakes to the "G", designing a square fin and rudder to replace the rounded ones found on earlier models, adding removable wingtips plus other minor changes.[2][3]', '1-23HM': 'e production 1-23H was rebuilt as an experimental aircraft in the "racing-exhibition" category by Sterling Starr and designated SGS 1-23HM.[13][14]'}</t>
  </si>
  <si>
    <t>481 lb (218 kg)</t>
  </si>
  <si>
    <t>93 (all marks)</t>
  </si>
  <si>
    <t>20 ft 5.4 in (6.232 m)</t>
  </si>
  <si>
    <t>52 ft 8.0 in (16.052 m)</t>
  </si>
  <si>
    <t>3 ft 6.7 in (1.085 m)</t>
  </si>
  <si>
    <t>164.94 sq ft (15.323 m2)</t>
  </si>
  <si>
    <t>Root – NACA 43 012A, Mid – NACA 43 012A, Tip – NACA 23 009</t>
  </si>
  <si>
    <t>750 lb (340 kg)</t>
  </si>
  <si>
    <t>4.5 lb/sq ft (22.2 kg/m2)</t>
  </si>
  <si>
    <t>//upload.wikimedia.org/wikipedia/commons/thumb/c/c7/Schweizer1-23DCFXKL02.JPG/300px-Schweizer1-23DCFXKL02.JPG</t>
  </si>
  <si>
    <t>https://en.wikipedia.org/Paul A Schweizer</t>
  </si>
  <si>
    <t>5 July 1948[1]</t>
  </si>
  <si>
    <t>140 mph (225 km/h, 121 kn)</t>
  </si>
  <si>
    <t>+6 -4 at 125.3 kn (232 km/h)</t>
  </si>
  <si>
    <t>123.0 ft/min (0.625 m/s) at 37.3 mph; 32.4 kn (60 km/h)</t>
  </si>
  <si>
    <t>140 mph; 121 kn (225 km/h)</t>
  </si>
  <si>
    <t>110 mph; 96 kn (177 km/h)</t>
  </si>
  <si>
    <t>67.7 mph; 58.9 kn (109 km/h)</t>
  </si>
  <si>
    <t>with full air-brakes at max all-up weight 140 mph; 121 kn (225 km/h)</t>
  </si>
  <si>
    <t>Short Seamew</t>
  </si>
  <si>
    <t>The Short SB.6 Seamew was a British aircraft designed in 1951 by David Keith-Lucas of Shorts as a lightweight anti-submarine platform to replace the Royal Navy Fleet Air Arm (FAA)'s Grumman Avenger AS 4 with the Reserve branch of the service. It first flew on 23 August 1953, but, due to poor performance coupled with shifting defence doctrine, it never reached service and only 24 production aircraft had flown before the project was cancelled. It has been described as a "camel amongst race-horses".[2] The Short Seamew was selected to fulfill Admiralty Specification M.123D for a simple, lightweight anti-submarine aircraft capable of unassisted operation from any of the Royal Navy's aircraft carriers in all but the worst of conditions, in particular escort carriers which the UK still had in considerable numbers from the Second World War.[3] Although specifically designed for naval operations, the Seamew was also intended for land-based use by the RAF.[4] It was to be suitable for mass production and operation by the Air Branch of the Royal Naval Volunteer Reserve (RNVR). This specification was in response to the alarming increase in capabilities of the Soviet submarine forces following the Second World War. Three prototypes were ordered in April 1952 and the first flight (XA209), piloted by test pilot Sqn. Ldr. Walter J. "Wally" Runciman,[5] took place on 23 August 1953. This same aircraft, also piloted by Runciman, took part in the 1953 Farnborough Airshow three weeks later. In 1954 both XA209 and the second prototype XA213 took part at Farnborough, where the following year both prototypes and two production AS Mk 1 models (XE171 and XE172) gave a formation display.[6] The fourth Seamew prototype (XE175) was flown by Runciman for a series of sales tours in 1956 to Italy (March), Yugoslavia (April) and West Germany (May). It was this same aircraft in which Runciman was killed when it crashed during the Sydenham (Belfast) Air Display on 9 June 1956, when he attempted a loop.[7] Rumours that the crash had been caused by a material failure were current at the time, but the accident investigation board did not confirm them.[N 1] The MR Mark 2 for use by Coastal Command was similar in every respect to the AS Mk 1 except that it was optimised for land-based use from hastily prepared airstrips. Naval equipment was deleted although manual wing folding was retained. Slightly heavier than the naval version, the MR Mk 2 had oversize low pressure tyres and could carry a higher weapons load. The pilot and observer were located in tandem cockpits located high up in the front of the deep, narrow fuselage, creating a decidedly "curious" profile.[9] They sat atop the Armstrong Siddeley Mamba turboprop in front and the weapons bay to the rear of them. The design had originally called for the tried and tested Rolls-Royce Merlin piston engine but the Royal Navy had made it policy to phase out piston engines, in order that supplies of highly flammable high octane aviation fuel need not be carried in large quantities on ships. The turboprop engine also caused less airframe vibration so that the pilot could be sat directly over it with the absence of a piston engine ignition system which would have interfered with the radar scanner mounted below the engine housing.[10] For simplicity, and so that a nosewheel would not obscure the forward field of the radar scanner, a fixed tailwheel undercarriage was used. The long stroke necessary on the main undercarriage to allow for heavy deck landings while giving the radar scanner and propeller adequate clearance from the ground resulted in an alarming attitude on the ground and the cockpits mounted at a seemingly perilous height. For landing the tailwheel extended so it could land at a more level attitude.[10] The pilot and observer sat very far forward in order for the pilot to have a reasonable field of downward vision for takeoff and landing and so that both he and the observer had a good field of view for spotting surface vessels even when in level flight. The large, broad-chord wings featured power-folding and pylons for the carriage of rockets, depth charges, flares and small bombs. The large, slab-like tailplane was mounted high on the vertical stabiliser, requiring the rudder to be split into upper and lower sections. The fixed undercarriage legs could be jettisoned in the event of ditching.[9] The weapons bay was 14 ft long and 3 ft wide. By omitting the rotating radar scanner, it could be extended to 17 ft in order to carry longer weapons. The handling characteristics of the Seamew were poor. The prototypes were heavily modified with fixed leading-edge slats, slots added in the trailing-edge flaps, alterations to the ailerons and slats added to the tailplane roots. Although something of an improvement over the initial models, the handling was never wholly satisfactory. Arthur Pearcy wrote "only Short Brothers' test pilot Wally Runciman seemed able to outwit its vicious tendencies and exploit its latent manoeuvrability to the limit."[2][11] The stall speed of the Seamew was 50 knots and it required only 50% of engine power to maintain flight. Runciman said "take off and landing are simple and straightforward", "it is, in fact, impossible to bounce the Seamew", and that its performance in crosswinds was "outstanding".[12] An order was placed in February 1955 for 60 aircraft (split evenly between the FAA and RAF), with Seamew XA213 successfully completing carrier trials on HMS Bulwark in July and December 1955.  Naval service flight trials with two Seamews were carried out with 700 Naval Air Squadron in November 1956, which included catapult trials and around 200 takeoffs and landings on HMS Warrior. The RAF lost interest after four Mk 2s were built[9] with three of them converted to AS1 standard; the fourth (XE175) was flown by S/L W. "Wally" J. Runciman for a series of sales tours in 1956 to Italy (March), Yugoslavia (April) and West Germany (May). Meanwhile, the FAA decided that the RNVR Avengers would be replaced by Seamews, but only four had been taken on charge by the time the RNVR squadrons were disbanded in March 1957 in keeping with the 1957 Defence White Paper, before any Seamews were allocated to them. Seven aircraft eventually delivered to the FAA were scrapped at RNAS Lossiemouth, and the other 11, complete and awaiting delivery, were scrapped at Sydenham. The last surviving Seamew, XE180 which had been purchased by Shorts on 31 August 1959 for ground instruction at its Apprentice Training School, was scrapped in 1967.[13] The Rolls-Royce Heritage Trust has preserved a Seamew engine, which is found at its Coventry branch. Data from [11][14][15]General characteristics Performance Armament Avionics   Aircraft of comparable role, configuration, and era  Related lists</t>
  </si>
  <si>
    <t>Anti-submarine aircraft</t>
  </si>
  <si>
    <t>https://en.wikipedia.org/Anti-submarine aircraft</t>
  </si>
  <si>
    <t>two</t>
  </si>
  <si>
    <t>9,795 lb (4,443 kg)</t>
  </si>
  <si>
    <t>1 × Armstrong Siddeley Mamba turboprop, 1,590 shp (1,190 kW)</t>
  </si>
  <si>
    <t>4-bladed Rotol, 10 ft 0 in (3.05 m) diameter</t>
  </si>
  <si>
    <t>41 ft 0 in (12.50 m)</t>
  </si>
  <si>
    <t>55 ft 0 in (16.76 m) (23 ft 0 in (7.01 m) folded)</t>
  </si>
  <si>
    <t>13 ft 5 in (4.09 m) (15 ft 7.5 in (4.76 m) with wings folded)</t>
  </si>
  <si>
    <t>550 sq ft (51 m2)</t>
  </si>
  <si>
    <t>14,400 lb (6,532 kg)</t>
  </si>
  <si>
    <t>750 mi (1,210 km, 650 nmi)</t>
  </si>
  <si>
    <t>1,600 ft/min (8.1 m/s) initial</t>
  </si>
  <si>
    <t>//upload.wikimedia.org/wikipedia/commons/thumb/e/ea/Short_Seamew_landing_on_HMS_Bulwark_%28R08%29_1955.jpg/300px-Short_Seamew_landing_on_HMS_Bulwark_%28R08%29_1955.jpg</t>
  </si>
  <si>
    <t>23 August 1953[1]</t>
  </si>
  <si>
    <t>236 mph (380 km/h, 205 kn)</t>
  </si>
  <si>
    <t>15,000 lb (6,804 kg)</t>
  </si>
  <si>
    <t>4 hr at 140 mph (120 kn; 230 km/h) and 5,000 ft (1,500 m)[15]</t>
  </si>
  <si>
    <t>https://en.wikipedia.org/1957</t>
  </si>
  <si>
    <t>1× torpedo4× depth charges275-lb A/S bombs20 28-lb Sonobuoys</t>
  </si>
  <si>
    <t>Royal Navy Fleet Air ArmRoyal Naval Volunteer Reserve</t>
  </si>
  <si>
    <t>https://en.wikipedia.org/Royal Navy Fleet Air ArmRoyal Naval Volunteer Reserve</t>
  </si>
  <si>
    <t>500 ft (150 m) at 69.9 kn (80.4 mph; 129.5 km/h) tas into 12 kn (14 mph; 22 km/h) wind</t>
  </si>
  <si>
    <t>1,844 lb (836 kg) of weapons</t>
  </si>
  <si>
    <t>Several rockets carried underwing</t>
  </si>
  <si>
    <t>SAN Jodel D.150 Mascaret</t>
  </si>
  <si>
    <t>100+ (homebuilt) The Jodel D.150 Mascaret is a French two-seat single-engined light aircraft of the 1960s built by Société Aéronautique Normande (SAN) as a replacement for the earlier Jodel D11 trainer/tourer aircraft. In 1961, Jean Délémontez designed a two-seat light aircraft for the Société Aeronautique Normande (SAN) at Bernay in Normandy to replace his earlier Jodel D.11, which SAN (amongst other manufacturers) were building to meet a requirement for aircraft to equip flying clubs subsidised by the French government. Délémontez based the new design on his three–four seat Jodel Ambassadeur, (also being built by SAN), with a reduced span wing and shorter fuselage.[2][3] The new aircraft, the D.150 Mascaret - named after a tidal bore[3] first flew on 2 June 1962, production beginning in 1963.[2] Like all the light aircraft that Délémontez designed under the Jodel and Robin names, the D.150 is a low-winged monoplane of wooden construction, with distinctive upturned outer wings. The D.150 was the first Jodel fitted with an all-moving tail, later fitted on larger models such as DR.1051 model (Sicile Record). It has a fixed tailwheel undercarriage, with its crew of two sitting side by side under a two-door canopy.  It was offered with the same range of engines as the larger Ambassadeur, giving a good performance for a two-seat trainer/tourer.[2][3][4] Sixty-one D.150s had been completed by 1969, when SAN went into liquidation, the factory being brought by Avions Mudry.[3][5] [1]Plans for homebuilt construction of the Mascaret remain available, over 100 having been built, including completion of an unfinished factory airframe.[3][6][1] Data from Jane's All The World's Aircraft 1965-66 [7]General characteristics Performance</t>
  </si>
  <si>
    <t>Two-seat light aircraft</t>
  </si>
  <si>
    <t>Société Aéronautique Normande (SAN)</t>
  </si>
  <si>
    <t>https://en.wikipedia.org/Société Aéronautique Normande (SAN)</t>
  </si>
  <si>
    <t>414 kg (913 lb)</t>
  </si>
  <si>
    <t>187 L</t>
  </si>
  <si>
    <t>1 × Rolls-Royce Continental O-200-A air-cooled flat-four, 75 kW (100 hp)</t>
  </si>
  <si>
    <t>61 (Factory built)[1] 100+ (homebuilt)</t>
  </si>
  <si>
    <t>6.30 m (20 ft 8 in)</t>
  </si>
  <si>
    <t>8.15 m (26 ft 9 in)</t>
  </si>
  <si>
    <t>1.76 m (5 ft 9 in)</t>
  </si>
  <si>
    <t>13.10 m2 (141.0 sq ft)</t>
  </si>
  <si>
    <t>80 km/h (50 mph, 43 kn)</t>
  </si>
  <si>
    <t>1,610 km (1,000 mi, 870 nmi)</t>
  </si>
  <si>
    <t>4,875 m (15,994 ft)</t>
  </si>
  <si>
    <t>4.1 m/s (800 ft/min)</t>
  </si>
  <si>
    <t>//upload.wikimedia.org/wikipedia/commons/thumb/c/cb/Jodel_D.150_Mascaret.jpg/300px-Jodel_D.150_Mascaret.jpg</t>
  </si>
  <si>
    <t>241 km/h (150 mph, 130 kn) at sea level</t>
  </si>
  <si>
    <t>214 km/h (133 mph, 116 kn) (75% power)</t>
  </si>
  <si>
    <t>720 kg (1,587 lb)</t>
  </si>
  <si>
    <t>8 hours</t>
  </si>
  <si>
    <t>Servoplant Aerocraft</t>
  </si>
  <si>
    <t>The Servoplant Aerocraft is a Romanian agricultural ultralight biplane, designed and produced by agricultural machinery manufacturer Servoplant, of Bucharest. The aircraft is supplied as a kit for amateur construction or as a complete ready-to-fly-aircraft.[1][2] The aircraft complies with the Fédération Aéronautique Internationale microlight rules. It features a strut-braced biplane layout, a two-seats-in-tandem open cockpit, fixed tricycle landing gear and a single engine in pusher configuration. The aircraft can also be fitted with floats for water operations.[1][2] The Aerocraft is made with a composite fuselage and aluminum wings. Its 8.75 m (28.7 ft) span wing has an area of 17.50 m2 (188.4 sq ft). The standard engine is the 104 hp (78 kW) Subaru EA81 automotive four-stroke powerplant.[1][2] In Romania the Aerocraft's popularity for agricultural aerial application is greater than that of the Antonov An-2.[1] Data from Bayerl and Tacke[1][2]General characteristics Performance</t>
  </si>
  <si>
    <t>Ultralight aircraft</t>
  </si>
  <si>
    <t>https://en.wikipedia.org/Ultralight aircraft</t>
  </si>
  <si>
    <t>Romania</t>
  </si>
  <si>
    <t>https://en.wikipedia.org/Romania</t>
  </si>
  <si>
    <t>Servoplant</t>
  </si>
  <si>
    <t>https://en.wikipedia.org/Servoplant</t>
  </si>
  <si>
    <t>275 kg (606 lb)</t>
  </si>
  <si>
    <t>55 litres (12 imp gal; 15 US gal)</t>
  </si>
  <si>
    <t>1 × Subaru EA81 four cylinder, air-cooled, four stroke automotive engine, 78 kW (104 hp)</t>
  </si>
  <si>
    <t>6-bladed composite</t>
  </si>
  <si>
    <t>8.75 m (28 ft 8 in)</t>
  </si>
  <si>
    <t>17.50 m2 (188.4 sq ft)</t>
  </si>
  <si>
    <t>450 kg (992 lb) or as high as 540 kg (1,190 lb), depending on engine fitted</t>
  </si>
  <si>
    <t>65 km/h (40 mph, 35 kn)</t>
  </si>
  <si>
    <t>30.9 kg/m2 (6.3 lb/sq ft) at a gross weight of 540 kg (1,190 lb)</t>
  </si>
  <si>
    <t>145 km/h (90 mph, 78 kn)</t>
  </si>
  <si>
    <t>95 km/h (59 mph, 51 kn)</t>
  </si>
  <si>
    <t>Shober Willie II</t>
  </si>
  <si>
    <t>The Shober Willie II is an American two-seat sporting or aerobatic aircraft designed and built by Shober Aircraft Enterprises.[1] The aircraft was designed to be sold as plans for amateur construction.[1][2] The Willie II is a braced single-bay biplane with a fabric covered welded steel fuselage.[1] The two-spar wooden wings are fabric covered with wide-span ailerons on the lower wing and a fabric covered wired-braced welded steel tail unit.[1] The prototype is powered by a 180 hp (134 kW) Lycoming O-360-A3A four-cylinder piston engine.[1] It has two open cockpits in tandem and a fixed conventional landing gear with a tailwheel.[1] Data from Jane's All the World's Aircraft 1973-74[1]General characteristics Performance   Aircraft of comparable role, configuration, and era</t>
  </si>
  <si>
    <t>Two-seat sporting or aerobatic aircraft</t>
  </si>
  <si>
    <t>https://en.wikipedia.org/Two-seat sporting or aerobatic aircraft</t>
  </si>
  <si>
    <t>Shober Aircraft Enterprises</t>
  </si>
  <si>
    <t>https://en.wikipedia.org/Shober Aircraft Enterprises</t>
  </si>
  <si>
    <t>388 kg (856 lb)</t>
  </si>
  <si>
    <t>1 × Lycoming O-360-A3A four-cylinder horizontally-opposed air-cooled piston , 60 kW (80 hp)</t>
  </si>
  <si>
    <t>5.79 m (19 ft 0 in)</t>
  </si>
  <si>
    <t>13.75 m2 (148 sq ft)</t>
  </si>
  <si>
    <t>612 kg (1,350 lb)</t>
  </si>
  <si>
    <t>96 km/h (60 mph, 52 kn)</t>
  </si>
  <si>
    <t>603 km (375 mi, 326 nmi)</t>
  </si>
  <si>
    <t>4,570 m (15,000 ft)</t>
  </si>
  <si>
    <t>15 m/s (3,000 ft/min)</t>
  </si>
  <si>
    <t>241 km/h (150 mph, 130 kn)</t>
  </si>
  <si>
    <t>+9 -9g</t>
  </si>
  <si>
    <t>Breda A.3</t>
  </si>
  <si>
    <t>The Breda A.3 was a prototype twin-engined biplane, designed by Società Italiana Ernesto Breda, as a night bomber in 1924.  After entering the civil aviation market, in the early part of the 1920s, Breda envisaged its first military aircraft design, the A.3. biplane bomber, utilizing the sesquiplane configuration, also featuring a biplane tail and four engines arranged in tandem nacelles. Early test flights with the SPA 6A engines showed very modest performance, so it was decided to replace the four SPA 6As with two Lorraine 12Db V-12 engines, each yielding 298 kW (400 hp). However, this modification failed to translate into much better performance, and development of the A.3 was halted.[1][2] Given the disappointing performance of the A.3, Breda conceived a new night bomber with better performance than the A.3 the Breda A.8. Data from Annuario dell'aeronautica Italiana 1929-30[3]General characteristics Performance Armament</t>
  </si>
  <si>
    <t>Night bomber</t>
  </si>
  <si>
    <t>Società Italiana Ernesto Breda</t>
  </si>
  <si>
    <t>https://en.wikipedia.org/Società Italiana Ernesto Breda</t>
  </si>
  <si>
    <t>three</t>
  </si>
  <si>
    <t>3,850 kg (8,488 lb)</t>
  </si>
  <si>
    <t>4 × SPA 6A 6-cyinder water-cooled in-line piston engines, 160 kW (220 hp)  each</t>
  </si>
  <si>
    <t>2-bladed fixed-pitch propellers</t>
  </si>
  <si>
    <t>17 m (55 ft 9 in)</t>
  </si>
  <si>
    <t>23 m (75 ft 6 in)</t>
  </si>
  <si>
    <t>148 m2 (1,590 sq ft)</t>
  </si>
  <si>
    <t>5,650 kg (12,456 lb)</t>
  </si>
  <si>
    <t>75 km/h (47 mph, 40 kn)</t>
  </si>
  <si>
    <t>38 kg/m2 (7.8 lb/sq ft)</t>
  </si>
  <si>
    <t>//upload.wikimedia.org/wikipedia/commons/thumb/e/ea/Breda_A.3-i.jpg/300px-Breda_A.3-i.jpg</t>
  </si>
  <si>
    <t>175 km/h (109 mph, 94 kn)</t>
  </si>
  <si>
    <t>1,800 kg (4,000 lb) disposable load</t>
  </si>
  <si>
    <t>6h</t>
  </si>
  <si>
    <t>Breda A.8</t>
  </si>
  <si>
    <t>https://en.wikipedia.org/Breda A.8</t>
  </si>
  <si>
    <t>800 kg (1,800 lb) of bombs</t>
  </si>
  <si>
    <t>3x 7.7 mm (0.30 in) Lewis guns in nose, dorsal and ventral positions</t>
  </si>
  <si>
    <t>Breda Ba.32</t>
  </si>
  <si>
    <t>The Breda Ba.32 was an Italian airliner prototype designed and built by the Breda company.[1] The Breda Ba.32 was a low-wing trimotor monoplane with fixed, spatted main landing gear. It was powered by three Pratt &amp; Whitney R-985 Wasp Junior nine-cylinder air-cooled radial engines. It had a crew of two, and its cabin could accommodate up to 10 passengers.[1] The Ba.32 prototype first flew in 1931, but despite displaying good flight characteristics, no production orders ensued and no further examples were built.[1]  Data from Italian Civil and Military aircraft 1930–1945[1]General characteristics Performance   Aircraft of comparable role, configuration, and era</t>
  </si>
  <si>
    <t>Airliner</t>
  </si>
  <si>
    <t>https://en.wikipedia.org/Airliner</t>
  </si>
  <si>
    <t>Breda</t>
  </si>
  <si>
    <t>https://en.wikipedia.org/Breda</t>
  </si>
  <si>
    <t>3,792 kg (8,360 lb)</t>
  </si>
  <si>
    <t>3 × Pratt &amp; Whitney Wasp Junior 9-cyl. air-cooled radial piston engine, 240 kW (320 hp)  each</t>
  </si>
  <si>
    <t>2?(second, with FIAT engines, may have been a conversion)[1]</t>
  </si>
  <si>
    <t>16.749 m (54 ft 11.4 in)</t>
  </si>
  <si>
    <t>26.67 m (87 ft 6 in)</t>
  </si>
  <si>
    <t>4.153 m (13 ft 7.5 in)</t>
  </si>
  <si>
    <t>84.97 m2 (914.6 sq ft)</t>
  </si>
  <si>
    <t>6,441 kg (14,200 lb)</t>
  </si>
  <si>
    <t>93 km/h (58 mph, 50 kn)</t>
  </si>
  <si>
    <t>1,350 km (840 mi, 730 nmi)</t>
  </si>
  <si>
    <t>5,300 m (17,400 ft)</t>
  </si>
  <si>
    <t>1.6 m/s (310 ft/min)</t>
  </si>
  <si>
    <t>//upload.wikimedia.org/wikipedia/commons/thumb/f/f3/Breda_Ba.32.jpg/300px-Breda_Ba.32.jpg</t>
  </si>
  <si>
    <t>1931[1]</t>
  </si>
  <si>
    <t>237 km/h (147 mph, 128 kn)</t>
  </si>
  <si>
    <t>211 km/h (131 mph, 114 kn)</t>
  </si>
  <si>
    <t>16,400 in 52 minutes</t>
  </si>
  <si>
    <t>8–11</t>
  </si>
  <si>
    <t>8hrs</t>
  </si>
  <si>
    <t>Breda Ba.82</t>
  </si>
  <si>
    <t>The Breda Ba.82 was an Italian medium bomber prototype of the late 1930s; it was designed and built by the Breda company. The Breda company began design work on the Ba.82 high-speed medium bomber in 1937. It was a four-seat mid-wing twin-engine monoplane with retractable landing gear, powered by two 745-kilowatt (1,000-horsepower) Fiat A.80 RC 41 engines. It was armed with three 7.7-millimeter (0.303-inch) Breda-SAFAT machine guns. Breda constructed a single Ba.82 prototype, which it presented publicly for the first time at the Aeronautica di Milano ("Aviation Milan") air show in 1937. Even before its first flight, the Ba.82 ran into trouble with the Italian Air Ministry, which after examining its design decided that it was outdated. However, the Ministry considered placing a small production order with Breda provided that the Ba.82's performance and flight characteristics could be improved enough to allow it to complete official trials successfully. During company test flights, the prototype suffered from frequent engine problems, and the company was forced to make numerous alterations to it. The problems delayed official testing of the prototype until 1939. By that time, the Air Ministry had decided that a trimotor layout would be standard for Regia Aeronautica (Italian Royal Air Force) medium bombers, making the Ba.82 prototype's twin-engine design undesirable; moreover, by 1939 the prototype fell short of Regia Aeronautica requirements for maximum speed, range, and bombload. No production order for the Ba.82 materialized, and the single prototype was soon scrapped. Data from Italian Civil &amp; Military Aircraft 1930-1945[1]General characteristics Performance Armament   Aircraft of comparable role, configuration, and era</t>
  </si>
  <si>
    <t>bomber</t>
  </si>
  <si>
    <t>https://en.wikipedia.org/bomber</t>
  </si>
  <si>
    <t>6,840 kg (15,080 lb)</t>
  </si>
  <si>
    <t>2 × Fiat A.80 RC 41 air-cooled radial piston engine, 750 kW (1,000 hp)  each</t>
  </si>
  <si>
    <t>14 m (45 ft 11 in)</t>
  </si>
  <si>
    <t>21 m (68 ft 11 in)</t>
  </si>
  <si>
    <t>4.5 m (14 ft 9 in)</t>
  </si>
  <si>
    <t>66 m2 (710 sq ft)</t>
  </si>
  <si>
    <t>10,400 kg (22,928 lb)</t>
  </si>
  <si>
    <t>9,800 m (32,200 ft)</t>
  </si>
  <si>
    <t>//upload.wikimedia.org/wikipedia/commons/thumb/e/e9/Breda_Ba.82.jpg/300px-Breda_Ba.82.jpg</t>
  </si>
  <si>
    <t>425 km/h (264 mph, 229 kn)</t>
  </si>
  <si>
    <t>368 km/h (229 mph, 199 kn)</t>
  </si>
  <si>
    <t>https://en.wikipedia.org/1937</t>
  </si>
  <si>
    <t>Breda-Pittoni BP.471</t>
  </si>
  <si>
    <t>The Breda-Pittoni B.P.471 was an Italian twin-engine airliner/military transport produced by Breda. As part of its efforts to get back into aircraft manufacturing following the war, Breda commissioned Mario Pittoni to develop a twin-engine medium transport designated the Breda-Pittoni B.P.471. The prototype first flew in 1950. It was an all-metal twin-engine monoplane of stressed-skin construction. It had a retractable tricycle undercarriage and wings were of an inverted-gull configuration, this allowed the main landing gear to be short and light. The cabin had room for 18-passengers or freight. The company proposed many uses for the aircraft including a civil airliner and freighter, military navigation trainer or utility freighter. With no interest from buyers the prototype was operated by the Italian Air Ministry as a staff transport. Data from Jane's All The World's Aircraft 1951–52[2]General characteristics Performance</t>
  </si>
  <si>
    <t>Utility transport/airliner</t>
  </si>
  <si>
    <t>Mario Pittoni</t>
  </si>
  <si>
    <t>2 × Pratt &amp; Whitney R-1830-92 Twin Wasp 14-cylinder air-cooled radial engine, 890 kW (1,200 hp)  each (take off power), 780 kW (1,050 hp) at 2,300 m (7,500 ft)</t>
  </si>
  <si>
    <t>17.5 m (57 ft 5 in)</t>
  </si>
  <si>
    <t>23.0 m (75 ft 6 in)</t>
  </si>
  <si>
    <t>10,000 kg (22,046 lb)</t>
  </si>
  <si>
    <t>2,000 km (1,200 mi, 1,100 nmi) at 395 km/h (245 mph; 213 kn)</t>
  </si>
  <si>
    <t>7,500 m (24,600 ft)</t>
  </si>
  <si>
    <t>//upload.wikimedia.org/wikipedia/commons/thumb/e/ef/Breda_Pittoni_B_P_471_I-BIPI.jpg/300px-Breda_Pittoni_B_P_471_I-BIPI.jpg</t>
  </si>
  <si>
    <t>https://en.wikipedia.org/Mario Pittoni</t>
  </si>
  <si>
    <t>473 km/h (294 mph, 255 kn)</t>
  </si>
  <si>
    <t>412 km/h (256 mph, 222 kn)</t>
  </si>
  <si>
    <t>9 min 39 sec to 4,000 m (13,100 ft)</t>
  </si>
  <si>
    <t>18 passengers</t>
  </si>
  <si>
    <t>1954[1]</t>
  </si>
  <si>
    <t>https://en.wikipedia.org/1950</t>
  </si>
  <si>
    <t>Boeing B-29 Superfortress variants</t>
  </si>
  <si>
    <t>The Boeing B-29 Superfortress was an aircraft produced in many experimental and production models. The XB-29, Boeing Model 345, was the first accepted prototype or experimental model delivered to the Army Air Corps, incorporating a number of improvements on the design originally submitted, including more and larger guns and self-sealing fuel tanks. Two aircraft were ordered in August 1940, and a third was ordered in December. A mockup was completed in the spring of 1941, and it first flew on September 21, 1942. Testing continued until February 18, 1943, when the second prototype crashed. Flown by Boeing's chief test pilot, Edmund T. "Eddie" Allen on a two-hour powerplant performance test, leaking fuel from a filler cap in the wing leading edge ran down inside the leading-edge and ignited, spreading to the engines. Due to the much reduced power, the aircraft, unable to climb, crashed into the Frye meat-packing plant, demolishing the majority of the packing plant and killing all eleven crew, 22 employees at the plant and one fireman.[4] The crash killed many elite Boeing personnel involved in the design; the pilot, Allen, was chief of the Research Division. After the crash, the America Army Air Forces and a congressional committee headed by then-Senator Harry S. Truman investigated the B-29 program, issuing a scathing report, prompting the Army Air Forces to take control of the program. The YB-29 was an improved XB-29 and 14 were built for service testing. Testing began in the summer of 1943, and dozens of modifications were made to the planes. The engines were upgraded from Wright R-3350-13s to R-3350-21s. Where the XB-29 had three-bladed props, the YB-29 had four-bladed propellers. Various alternatives to the remote-controlled defensive systems were tested on a number of them, particularly the fourth one delivered. After alternative arrangements had been fully tested, defensive armament was standardised at ten .50-calibre machine guns in turret-mounted pairs. The YB-29 also featured a better fire control system.[5] The B-29 was the original production version of the Superfortress. Since the new bomber was urgently needed, the production design was developed in tandem with the service testing. In fact, the first B-29 was completed only two months after the delivery of the first YB-29. Forty-six B-29s of this variant, built by the Glenn L. Martin Company at its Omaha plant, were used as the aircraft for the atomic bomb missions, modified to Silverplate specifications. Some 2,513 B-29s were manufactured by Boeing-Wichita (1,620), Bell-Atlanta (357), and Martin-Omaha (536).[6] The B-29A was an improved version of the original B-29 production model. This is the definitive wartime variant of the B-29. All 1,119 B-29A's were built at the Boeing plant in Renton, Washington, formerly used by the America Navy. Enhancements made in the B-29A included a better wing design and defensive modifications. Due to a demonstrated weakness to head-on fighter attacks, the number of machine guns in the forward dorsal turrets was doubled to four. Where the wings of previous models had been made by the sub-assembly of two sections, the B-29A wing was built up from three. This made construction easier, and increased the strength of the airframe. The B-29A was produced until May 1946, when the last aircraft was completed. It was much used during the Korean War, but was quickly phased out when the jet bomber (B-47 Stratojet) became operational. Washington B Mk 1 – This was the service name given to 88 B-29As supplied to the Royal Air Force. The B-29B was a modification used for low-level raids, designed with the intent of firebombing Japan. Since fighter opposition was minimal over Japan in late 1944, many of the Army Air Force leadership — most notably Curtis LeMay, commander of the XXI Bomber Command — felt that a (lighter) faster bomber would better evade Japanese flak. In the B-29B, as with the atomic raid-dedicated Silverplate versions earlier, all defensive armament was removed except for that in the tail turret. Initially the armament was two .50 in AN/M2 machine guns and one 20 mm M2 cannon which was soon changed to three .50 in AN/M2s. The weight saved by removing the guns increased the top speed from 357 mph to 364 mph (575 km/h to 586 km/h). Also incorporated on this version was an improved APQ-7 "Eagle" bombing-through-overcast radar that was fitted in an airfoil-shaped radome under the fuselage.[10] All 311 B-29Bs were built at the Bell plant in Marietta, Georgia ("Bell-Atlanta"). The B-29C was a modification of the B-29A re-engined with improved Wright R-3350 engines. The Army Air Force originally ordered 5,000, but cancelled its request when World War II ended and none were built.[11] The B-29D was an improved version of the original B-29 design, featuring 28-cylinder Pratt &amp; Whitney R-4360-35 Wasp Major engines of 3500 hp (2600 kW) each — nearly 60% more powerful than the usual Duplex-Cyclone. It also had a taller vertical stabilizer and a strengthened wing. The XB-44 was the testbed designation for the D model. When World War II ended, the B-29D was given the quartet of Wasp Major engines to become the B-50, which served throughout the 1950s in the U.S. bomber fleet. A number of B-29s were converted to serve as test beds for new systems. These all received variant designation, even though many existed only as a single converted aircraft. The XB-29E for fire-control systems (one converted) was a model B-29-45-BW.[13] The B-29F for cold-weather operation in Alaska were six converted B-29-BWs.[14] The B-29 was used in the development of jet engines. Stripped of armament, a converted B-29B-55-BA[15] (44-84043)(Bell) designated the XB-29G carried experimental jet engines in its bomb bay, which were extended into the airstream for testing during flight. This plane was used to test the Allison J35, General Electric J47 and J73 jet engines.[16] The XB-29H to test armament configurations was a converted B-29A.[17] Experimentation in piston engines continued. Six B-29s (redesignated YB-29J)[18] of various designation were upgraded to R-3350-79 engines. Other engine-associated items were also upgraded, including new Curtiss propellers, and 'Andy Gump' cowlings, in which the oil coolers have separate air intakes. Two were later converted to aerial refueling tanker prototypes, and redesignated YKB-29J. The remainder were used for reconnaissance, and designated RB-29J. The EB-29 (E stands for exempt), was used as a carrier aircraft in which the bomb bay was modified to accept and launch experimental aircraft. They were converted in the years following World War II. One EB-29 was converted to carry the famous Bell X-1 until it was replaced by a B-50. Another was used to carry and test the XF-85 'parasite fighter'. This fighter was intended to be carried by the Convair B-36 on long-range missions to protect it from Soviet fighters. Another EB-29 was used to carry two EF-84B Thunderjet fighters as part of Project Tom-Tom. All three Tom-Tom aircraft (the B-29 and the two jet fighters) and their crews were lost in a crash on April 24, 1953.[20] Early B-29/B-29As that were modified for photo reconnaissance carried the F-13/F-13A designations, with "F" meaning 'photo'. The aircraft (118 modified B-29BWs and B-29As) carried three K-17B, two K-22 and one K-18 cameras. Between the end of World War II (1945) and 1948 the designation was changed to FB-29J. In 1948, the F-13/FB-29s were redesignated RB-29 and RB-29A. Six B-29A/F-13As were modified with the Wright R-3350-CA-2 fuel injected engines and designated at YB-29Js. These were then converted to RB-29Js.[22] In January 1949, RB-29s were assigned to the 91st Strategic Reconnaissance Wing and moved to Yokota AB, Japan in December 1950; to provide support to the Korean War and attached to the 15th Air Force, Far East Air Force. The SB-29 'Super Dumbo' was a version of the B-29 adapted for air-sea rescue duty after World War II. Sixteen B-29s were modified to carry a droppable A-3 lifeboat under the fuselage; redesignated SB-29, they were used mainly as rescue support for air units that flew long distances over water. The first SB-29s were received by the Air Rescue Service in February 1947. With the exception of the forward lower gun turret, all defensive armament was retained; the aircraft additionally carried a variety of radio equipment, provisions, survival kits, and extra crew. The SB-29 was used operationally throughout the Korean War into the mid-1950s. It received its nickname from Dumbo, the Disney character, whose name was given to the aircraft used in previous missions to pick airmen up when they crashed at sea. The TB-29 was a trainer conversion of B-29 used to train crew for bombing missions; some were also used to tow targets, and the designation included B-29s modified solely for that purpose. Their most important role was serving as radar targets in the 1950s when the America Air Force was developing intercept tactics for its fighters. The WB-29s were production aircraft modified to perform weather monitoring missions. An observation position was fitted above the central fuselage section. They conducted standard data-gathering flights, including from the UK over the Atlantic. They were also used to fly into the eye of a hurricane or typhoon to gather information. Following nuclear weapons tests, some WB-29s used air sampling scoops to test radiation levels. On 3 September 1949, a WB-29 returning from Yokota AB, Japan, to Eielson AFB, Alaska, recovered radioactive debris in air sampling scoops from the cloud generated by the first atomic bomb test by the Soviet Union on 29 August.[23] In 1951, three B-29s were modified for use in the Airborne Early Warning programme. The upper section of the forward fuselage was extensively modified to house an AN/APS-20C search radar, and the interior was modified to house radar and Electronic Counter Measures (ECM) equipment. This development led to production radar picket aircraft, including the EC-121 Warning Star. (×3, converted) A Soviet-built copy of the B-29, the Tu-4, was used as the platform for a Chinese experimental airborne early warning aircraft, the KJ-1 AEWC, in the 1970s. A study for the conversion of B-29s to long-range cruise missiles was conducted by the Air Material Command between 1946 and 1950; given the designation MX-767, it was given the codename Project Banshee. Flight tests were conducted, however no full conversions were carried out before the project was abandoned.[24] The U.S. Navy acquired four B-29-BWs from the U.S. Army Air Forces on March 14, 1947. These aircraft were modified for long-range patrol missions and given the designation P2B-1S with Navy Bureau Numbers (BuNo) 84028, 84029, 84030 and 84031. BuNo 84029, previously AAF Ser. No. 45-21787,[26] later went through modifications to carry the Navy's Douglas D-558-2 Skyrocket high-speed rocket-powered research aircraft. The bomb bay was modified to carry the Skyrocket II under the belly and dropped for supersonic speed testing. The first Skyrocket test flight occurred on September 8, 1950, with test pilot William B. Bridgeman, and George Jansen flying the B-29. Scott Crossfield later broke Mach 2 with the Skyrocket on November 20, 1953; the last Skyrocket flight was in December 1956. The P2B-1S "mother-ship" was nicknamed Fertile Myrtle and was assigned the NACA number 137. As of May 2013, this aircraft was in the collection of Kermit Weeks at his Fantasy of Flight aviation museum in Polk City, Florida. The forward fuselage section was restored and briefly displayed at the Florida Air Museum in Lakeland, Florida. It has since been relocated to Fantasy of Flight's "Golden Hill" storage facility along with the remainder of the disassembled aircraft and is awaiting full restoration to airworthy flying status at a future date.[27][28] BuNo 84030 and 84031 were later modified into anti-submarine patrol bombers and redesignated P2B-2S.[29] The XB-39 Superfortress was a single YB-29 modified to use water-cooled Allison V-3420-17 Vee type engines. Since the Army Air Force was concerned that problems might develop with their first choice of engine, the Wright R-3350, they contracted General Motors to test a modified aircraft to show that it could still be used if the R-3350 development was not successful. Since the R-3350 did not have significant enough problems to prevent its use, no XB-39s were ordered. In 1945, three B-29s were forced to land in Soviet territory after a bombing raid on Japan because of lack of fuel. Since the Soviet Union was not at war with Japan at the time, the aircraft and crew were interned. Eventually, the B-29 crew members were returned, but the aircraft remained in Russian hands. Seeking a modern long-range bomber, Joseph Stalin ordered the Tupolev OKB to reverse-engineer the Superfortress. The resulting aircraft first flew on May 19, 1947, and immediately began series production, totalling 847 Tu-4s. Although largely identical in appearance to American B-29s, the Tu-4 (NATO reporting name: "Bull") had Soviet-designed defensive guns and had been re-engineered to suit production using material of metric thicknesses, resulting in an aircraft that was slightly heavier and slower than the B-29. The Tu-4 presented a significant leap forward in Soviet strategic bombing. Not only did the Soviet Air Forces have the means to deliver nuclear weapons, but the Tu-4 had sufficient range to reach the America on a one-way trip. On October 18, 1951, a Tu-4 was used in the first air-drop test of a Soviet atomic bomb. The Tu-4 had been phased out of Soviet service by the early 1960s, being replaced by more modern aircraft such as the Tupolev Tu-95. Although the Tu-4 had never delivered any explosive payload with offensive intent, it influenced Soviet aircraft technology, particularly airframe construction and onboard systems. Advanced transport and bomber variants of the Tu-4 design such as the Tu-70, Tu-75, Tu-80, and Tu-85, were developed and built, but none of these achieved series production. The People's Liberation Army Air Force of China attempted to use the Tu-4 airframe in the KJ-1 AWACS aircraft.[31]</t>
  </si>
  <si>
    <t>Strategic bomber</t>
  </si>
  <si>
    <t>https://en.wikipedia.org/Strategic bomber</t>
  </si>
  <si>
    <t>Retired (see Surviving aircraft)</t>
  </si>
  <si>
    <t>All modelsBoeing KB-29 SuperfortressXB-39 SuperfortressBoeing XB-44 SuperfortressBoeing B-50 Superfortress</t>
  </si>
  <si>
    <t>//upload.wikimedia.org/wikipedia/commons/thumb/2/26/B29.maxwell.750pix.jpg/300px-B29.maxwell.750pix.jpg</t>
  </si>
  <si>
    <t>21 September 1942[1]</t>
  </si>
  <si>
    <t>1943–1946[2]</t>
  </si>
  <si>
    <t>https://en.wikipedia.org/All modelsBoeing KB-29 SuperfortressXB-39 SuperfortressBoeing XB-44 SuperfortressBoeing B-50 Superfortress</t>
  </si>
  <si>
    <t>Boeing 377 StratocruiserTupolev Tu-4</t>
  </si>
  <si>
    <t>https://en.wikipedia.org/Boeing 377 StratocruiserTupolev Tu-4</t>
  </si>
  <si>
    <t>America Army Air ForcesAmerica Air ForceRoyal Air Force</t>
  </si>
  <si>
    <t>https://en.wikipedia.org/America Army Air ForcesAmerica Air ForceRoyal Air Force</t>
  </si>
  <si>
    <t>https://en.wikipedia.org/Retired (see Surviving aircraft)</t>
  </si>
  <si>
    <t>Bomber B</t>
  </si>
  <si>
    <t>Bomber B was a German military aircraft design competition organised just before the start of World War II to develop a second-generation high-speed bomber for the Luftwaffe. The new designs would be a direct successor to the Schnellbomber philosophy of the Dornier Do 17 and Junkers Ju 88, relying on high speed as its primary defence. Bomber B would also be a much larger and more capable aircraft, with range and payload far greater than the Schnellbomber, besting even the largest conventional designs then under consideration. The winning design was intended to form the backbone of the Luftwaffe's bomber force, replacing the wide collection of semi-specialized designs then in service. The Reich Air Ministry was so optimistic that more modest projects were generally cancelled; when the project failed the Luftwaffe was left with hopelessly outdated aircraft. By the late 1930s, airframe construction methods had progressed to the point where airframes could be built to any required size, founded on the all-metal airframe design technologies pioneered by Hugo Junkers in 1915 and constantly improved upon for over two decades to follow – especially in Germany with aircraft like the Dornier Do X flying boat and the Junkers G 38 airliner, and the Soviet Union with the enormous Maksim Gorki, the largest aircraft built anywhere in the 1930s. Engines for such designs was a great problem; mid-30s aero engines were limited to about 600 hp and the first 1000 hp engines were just entering the prototype stage – notably the Rolls-Royce Merlin and Daimler-Benz DB 601. Even the latest engines were limited in the sort of designs they could power; a twin-engine aircraft would have about 1,500 kW (2,000 hp), the same power as a mid-war single engined fighter aircraft like the Hawker Typhoon or Republic P-47 Thunderbolt. Although using a larger number of engines was possible, and achieved in some airframe examples for both the United Kingdom and the Third Reich, the production capacity of both nations was considered too small to equip a fleet with such designs. The America, confident in its ability to produce aviation engines in any needed quantity, opted for four-engine designs with massed defensive firepower, as seen in the Boeing B-17 Flying Fortress. In Germany, most bomber designs in service were adapted from pre-war designs, many of them passenger aircraft or dual-use designs. The first specialist bomber aircraft was the Junkers Ju 88, which had limited range and payload, forcing the Luftwaffe to maintain the Heinkel He 111 for other missions. A shortage of both types forced the early-war Luftwaffe to improvise with a collection of aircraft, a problem no one in the Luftwaffe was at all happy with. In the early 1930s, Luftwaffe General Walther Wever had started the Ural bomber program to design a long-range bomber capable of bombing factories in the Ural Mountain area from bases far to the west. Limited engine power led to very large designs with limited performance and neither of the designs, the Dornier Do 19 and Junkers Ju 89, were put into production. Wever's death on June 3, 1936 prompted the RLM to release the "Bomber A" heavy bomber design specification the same day, looking for a new heavy bomber with much better range and payload than the Ural Bomber prototypes. The winning design, given its RLM airframe number on November 5, 1937 was the Heinkel He 177.[1] The Bomber A program was still in the process of selecting the winning design when the first German large capacity engines began testing. Compared to the Jumo 211s in the Ju 88, a pair of such engines would more than double available power, upwards to 5,000 hp (3680 kW). With this sort of power, a significantly more capable design could be built, one with considerably larger internal space for a much larger bomb load, more fuel for longer range, and even better speed. Junkers had been studying dramatically more capable versions of the Ju 88 powered by their relatively compact Jumo 222 or the four-crankshaft Jumo 223 diesel engine design from late 1937. No serious work was undertaken, but after Heinrich Hertel left Heinkel and joined Junkers in 1939, the EF 74 design was submitted to the RLM in May 1939. Apparently excited by the possibilities of an aircraft with the payload and range of the He 177 combined with even higher performance than the Ju 88, the RLM sent out the specifications for "Bomber B" in July 1939. The specification called for a new medium bomber with a maximum speed of 600 km/h (375 mph), able to carry a bomb load of 4000 kg (8,820 lb) to any part of Britain from bases in France or Norway. To improve crew performance and defensive firepower, the designs were to have a pressurized cabin with remotely aimed armament. As it was meant to have the desirable combination of extended range, larger payload and better performance, whatever design won the Bomber B competition would replace all bombers in service. With engines in the 2,000 to 2,500 hp range, twin-engined aircraft would have considerably more surplus power, allowing for much greater payloads. In theory, the more powerful engine would take no longer to produce than a 1,000 hp design, it would simply be larger. By the late 1930s, engines of this sort of power began to be seriously considered and the British and Germans drew up bomber designs based on them. In the UK, Avro and Handley Page drew up proposals for a large bomber based on two Rolls-Royce Vulture engines. The Vulture was a quartet of six-cylinder-long cylinder blocks connected to a common crankcase and crankshaft, to make a larger displacement X-block design. As the bomber matured, problems with the Vulture became evident. Contrary to hopes, bringing together two V-12 engines' "quartet" of cylinder banks onto one crankcase for a larger design led to all sorts of problems. Development of the Avro Manchester pressed ahead but Handley Page was asked to adapt their HP.56 design for four smaller engines instead. When the Manchester flew with all of the problems with the Vulture remaining, it too received a four-engine revision by its designer, Roy Chadwick. The Avro Lancaster and Handley Page Halifax designs formed the backbone of RAF Bomber Command for the rest of the war. In Germany, the Bomber A program in mid-1936 had led to the Heinkel He 177 A, powered by two Daimler-Benz DB 606 "power system" engines. The 606 was a late-1930s attempt to use two Daimler-Benz DB 601 powerplants mated to a common gear reduction case to arrive at a 24-cylinder powerplant like the Vulture but using twin crankcases for the demanding German Heinkel He 119 high-speed reconnaissance design and the Messerschmitt Me 261 long range aircraft. The pair of DB 601 component engines of the DB 606 were arranged in an inverted W-block layout, keeping each component engine as a discrete, "all up" engine as much as possible (except for the "final drive" to the propeller shaft) instead of the X-crankcase/cylinder layout. Daimler-Benz was also working on a single-crankcase 24-cylinder design in parallel with the DB 606, creating the Daimler-Benz DB 604 as an X-engine design of their own, from 1939 through September 1942. Like the Vulture, DB engineers found the DB 606, weighing in at a massive 1.5 tonnes apiece was mediocre, particularly when the airframe mounting them possessed an engine accommodation design that prevented adequate maintenance access and ventilation. Production of the He 177A continued and in service with deficient powerplant installation, engine nacelle internal design and maintenance access, it was plagued by engine failures, overheating and fires while airborne, earning it the nickname "Flaming Coffin" by its crews. Unlike the British and Ernst Heinkel, who complained in November 1938 over what Reichsmarschall Hermann Göring was calling welded-together engines by August 1942, the Luftwaffe was partly hesitant of the need for a truly "four-engined" Heinkel He 177B for level bombing, due to the November 1937-imposed dive bombing requirement on the existing He 177A, until Goering cancelled that requirement on September 15, 1942.[2] Simultaneously with the early development of the "coupled" engines, Daimler-Benz's began work on a 1,500 kW class design using a single crankcase. The result was the twenty-four cylinder Daimler-Benz DB 604, with four banks of six cylinders each. Possessing essentially the same displacement of 46.5 litres (2830 in3) as the initial version of the Junkers Jumo 222, its protracted development was diverting valuable German aviation powerplant research resources, and with more development of the DB 610 coupled engine giving improved results at the time, the Reich Air Ministry stopped all work on the DB 604 in September 1942.[3] BMW worked on what was essentially an enlarged version of its highly successful BMW 801 design from the Focke-Wulf Fw 190. This led to the 53.7-litre displacement BMW 802 in 1943, an eighteen-cylinder air-cooled radial, and the even larger, 83.5 litre displacement BMW 803 28-cylinder liquid-cooled radial. As both the 802 and 803 proved to be dismal failures in testing,[4] their development only went so far as to prioritize the 802 for "completion and prototype construction as a secondary issue", while the 803 only received attention to "its design and development". This state of affairs at BMW led to the company's engineering staff being redirected to place all efforts on improving the 801 to develop it to its full potential.[5] Only the BMW 801F radial development, through its use of features coming from the 801E subtype, was able to substantially exceed the over-1,500 kW output level — the F-version was tested at a top output level of some 1,765 kW (2,400 PS) of take-off power.   The Junkers company's own 24-cylinder Junkers Jumo 222, liquid cooled six-bank inline engine, with four cylinders in each bank, came the closest to being the only production, single-crankcase design high-output powerplant candidate during the war years, intended to power not only the Junkers Ju 288, but also many other German multi-engined advanced combat aircraft projects. The 222 was a remarkably compact and efficient engine design, being almost identical in cylinder number, displacement and weight to the British Napier Sabre H-type four-bank sleeve valved inline engine, and the best attempt at creating a German aviation engine that could routinely exceed 1,500 kW output at altitude, but as with the BMW designs and even the later Heinkel HeS 011 advanced turbojet engine, never came close to being a production-ready aircraft powerplant, with just under 300 examples of the Jumo 222 produced in total between several different versions.[6][7] Arado, Dornier, Focke-Wulf and Junkers all responded with designs and Henschel later added the Hs 130. It was clear even at this point that the call for designs was to some extent a formality, as the Junkers design had already been selected for production. The Ar 340 was dropped in the design stage and Do 317 was relegated to low-priority development, while prototype orders were placed for the Fw 191 and the Ju 288. With the Focke-Wulf and Dornier projects as first and second backups, the Technisches-Amt technical development office of the RLM started using these other designs as experimental testbeds. The Fw 191 was based around an all-electric platform to power nearly all its flight accessories, in place of hydraulics. The Fw 191 thus earned the nickname of Das Fliegende Kraftwerk (the flying power station). This dramatically increased the complexity of wiring the planes and the chance that one of the many motors would fail was considerable but that was not considered terribly important—it was felt that the Junkers design would work anyway. Prototype airframes of the Ju 288 and Fw 191 designs were ready mid-1940 but neither the Jumo 222 nor the DB 604 were ready. Both teams decided to power their prototypes with the BMW 801 radial engine, although with 900 hp less per engine and with the BMW 801 radials themselves barely out of initial development, the planes were seriously underpowered. For comparative purposes, the nearly-equal displacement Wright Twin Cyclone radial engine was powering the American B-25 Mitchell twin-engined medium bomber with some 1,270 kW (1,700 hp) apiece of output, even with the B-25 having only a top airspeed of some 440 km/h (273 mph) at a take off weight of 15.9 tonnes (35,000 lb). The first Jumo 222A/B development engines did not arrive until October 1941 and some eleven months later the DB 604 project was cancelled. By May 1942, in desperation, it was suggested that the Daimler-Benz DB 606 be used instead, even though it was considerably larger and heavier (1.5 tonnes) and was well known to have serious problems. Prototypes of both designs with these engines were ordered, although the Fw 191 was just getting into the air with the BMW 801 radials at this point and the Ju 288 was showing a continual tendency to break its main landing gear on touchdown, partly due to its undercarriage problems caused by its complex method of stowing the oleo struts during retraction.[8] The RLM had no designs to fill the gap left if Bomber B did not work, even though some minor designs like the Henschel Hs 130, usually powered with two DB 603 or 605 engines and the Dornier Do 317, being tried with the same, trouble-prone DB 606 or 610 "welded-together engines" on some of its prototype airframes were also being considered. A slightly improved Ju 88, based on the prototype Ju 88B design, was ordered as the Ju 188 and several prototypes of stretched versions of existing bomber designs with four engines were also ordered, as with Junkers' Ju 488 in 1943–44. In June 1943, the T-Amt finally gave up; by this point, even if the Jumo 222 started working reliably, as it had begun to do in the summer of 1943, a shortage of the metals needed for the high-temperature alloys it used meant it would not be able to enter production anyway, with just under 300 development powerplants built. The three-year development period during the war in Europe, with no combat-ready designs to show for the effort, meant that the Bomber B project was a time-consuming venture that delivered nothing, while also serving to ensure that no other designs were available in late 1943, when their existing twin-engined medium bombers, most developed in the mid–late 30s, started to become hopelessly outdated. With the failure of Bomber B, four engine versions of the He 177, which had first been officially considered as early as October 1941 with the "He 177H" paper-only derivative, the ancestor of the Heinkel He 274 high-altitude design project, were considered as replacements for the mainline variants of the He 177A through most of 1943.[9] The trio of completed DB 603-powered He 177B prototypes would start their flight tests by the end of 1943. Production of the B-series He 177s by Arado Flugzeugwerke, the prime subcontractor for Heinkel's heavy bombers, was never undertaken as the Arado firm had priority for its jet-powered Arado Ar 234 bomber and by early July 1944, four months before Arado would be able to commence license-built construction of the He 177B-5, the Luftwaffe began the Emergency Fighter Program.[10]</t>
  </si>
  <si>
    <t>//upload.wikimedia.org/wikipedia/commons/thumb/a/ac/Bundesarchiv_Bild_146-1996-027-04A%2C_Junkers_Ju_288_V_2.jpg/300px-Bundesarchiv_Bild_146-1996-027-04A%2C_Junkers_Ju_288_V_2.jpg</t>
  </si>
  <si>
    <t>Second-generation high-speed bomber</t>
  </si>
  <si>
    <t>https://en.wikipedia.org/Second-generation high-speed bomber</t>
  </si>
  <si>
    <t>Reich Air Ministry</t>
  </si>
  <si>
    <t>https://en.wikipedia.org/Reich Air Ministry</t>
  </si>
  <si>
    <t>Luftwaffe</t>
  </si>
  <si>
    <t>https://en.wikipedia.org/Luftwaffe</t>
  </si>
  <si>
    <t>Arado, Dornier, Focke-Wulf, Junkers and Henschel</t>
  </si>
  <si>
    <t>https://en.wikipedia.org/Arado, Dornier, Focke-Wulf, Junkers and Henschel</t>
  </si>
  <si>
    <t>Dornier Do 317 Focke-Wulf Fw 191  Henschel Hs 130  Junkers Ju 288</t>
  </si>
  <si>
    <t>https://en.wikipedia.org/Dornier Do 317 Focke-Wulf Fw 191  Henschel Hs 130  Junkers Ju 288</t>
  </si>
  <si>
    <t>Schnellbomber</t>
  </si>
  <si>
    <t>https://en.wikipedia.org/Schnellbomber</t>
  </si>
  <si>
    <t>The Breda A.8 was a prototype twin-engined biplane, designed by Società Italiana Ernesto Breda, as a night bomber in 1927.  The A.8, designed as an improvement to the Breda A.3, was modified to rectify problems experienced with the A.3. When the aircraft was tested using two 330 kW (440 hp) Lorraine-Dietrich 12Db engines, the results were quite modest. In response, the designers changed to 370 kW (500 hp) Isotta Fraschini Asso 500 engines, but the performance was still disappointing and the design was abandoned. Data from Jane's all the World's Aircraft 1928[1]General characteristics Performance Armament</t>
  </si>
  <si>
    <t>four</t>
  </si>
  <si>
    <t>3,800 kg (8,378 lb)</t>
  </si>
  <si>
    <t>2 × Lorraine-Dietrich 12Db V-12 water-cooled piston engines, 330 kW (440 hp)  each</t>
  </si>
  <si>
    <t>16.7 m (54 ft 9 in)</t>
  </si>
  <si>
    <t>5.5 m (18 ft 1 in)</t>
  </si>
  <si>
    <t>143 m2 (1,540 sq ft)</t>
  </si>
  <si>
    <t>5,600 kg (12,346 lb)</t>
  </si>
  <si>
    <t>3,500 m (11,500 ft)</t>
  </si>
  <si>
    <t>39 kg/m2 (8.0 lb/sq ft)</t>
  </si>
  <si>
    <t>//upload.wikimedia.org/wikipedia/commons/a/a5/Breda_A.8-3_small.jpg</t>
  </si>
  <si>
    <t>https://en.wikipedia.org/Breda A.3</t>
  </si>
  <si>
    <t>3x 7.7 mm (0.30 in) Lewis machine-guns in nose, dorsal and ventral positions</t>
  </si>
  <si>
    <t>Breda A.2</t>
  </si>
  <si>
    <t>The Breda A.2 was a small sport and touring aircraft developed in Italy in 1921. An advanced design for its time, the A.2 was a low-wing cantilever monoplane with fixed tailskid undercarriage. The pilot and passenger sat in tandem, open cockpits. Originally powered by an inverted inline engine  of 97 kW (130 hp), a more powerful version was developed with a 187 kW (250 hp) engine as a reconnaissance aircraft. General characteristics Performance</t>
  </si>
  <si>
    <t>Sports plane</t>
  </si>
  <si>
    <t>950 kg (2,094 lb)</t>
  </si>
  <si>
    <t>1 × inverted in-line engine , 97 kW (130 hp)   - 190 kW (250 hp)</t>
  </si>
  <si>
    <t>34 m2 (370 sq ft)</t>
  </si>
  <si>
    <t>1,400 kg (3,086 lb)</t>
  </si>
  <si>
    <t>6,000 m (20,000 ft)</t>
  </si>
  <si>
    <t>//upload.wikimedia.org/wikipedia/commons/thumb/5/5a/Breda_A.2_3-view_L%27Air_April_15%2C1927.png/300px-Breda_A.2_3-view_L%27Air_April_15%2C1927.png</t>
  </si>
  <si>
    <t>340 kg (750 lb)</t>
  </si>
  <si>
    <t>https://en.wikipedia.org/1921</t>
  </si>
  <si>
    <t>Breda Ba.33</t>
  </si>
  <si>
    <t>The Breda Ba.33 was an Italian light sport aircraft designed and built by the Breda company.[1] Ing Cesare Pallavicino of the Breda company led the design and development of the Ba.33. The first version, the Ba.33 Serie 1, was a two-seat low-wing monoplane with external bracing between the wings and the fuselage. It was powered by an 89-kilowatt (120-horsepower) de Havilland Gipsy III four-cylinder air-cooled inline engine.[1] Later, two versions of the Ba.33 Serie 2 appeared, one with the de Havilland Gipsy engine and another with a Colombo engine.[2] Breda also developed a single-seat version of the aircraft, the Ba.33S; differing from the Ba.33 in being a single-seater and having an enclosed cockpit and a more powerful engine, the 97 kW (130.08 hp) Colombo S63 engine. After the Ba.33 first flew in 1930, the aircraft and its variants proved to be a very successful series of touring and racing aircraft during the 1930s.[2] In 1931, a Ba.33 won the Giro aereo d'Italia ("Air Tour of Italy") race.[1] Ba.33s were the equipment of the Italian team for the International Touring Competition in 1932, with which also Winifred Spooner entered the contest. Ambrogio Colombo was a leader in the contest after technical trials. However, two Bredas crashed on 23 August 1932, due to weak wing construction (one mechanic died bailing out), and Italy decided to withdraw all the Italian teams from the contest.[3]  Japan Data from Italian Civil and Military aircraft 1930-1945[1]General characteristics Performance   Aircraft of comparable role, configuration, and era</t>
  </si>
  <si>
    <t>Light sport aircraft</t>
  </si>
  <si>
    <t>Ing Cesare Pallavicino[1]</t>
  </si>
  <si>
    <t>429 kg (946 lb)</t>
  </si>
  <si>
    <t>1 × Colombo S.63 6-cyl. air-cooled in-line piston engine,, 100 kW (140 hp)   (Serie 2 and Ba.33S)</t>
  </si>
  <si>
    <t>6.78 m (22 ft 3 in)</t>
  </si>
  <si>
    <t>9.40 m (30 ft 10 in)</t>
  </si>
  <si>
    <t>15.00 m2 (161.5 sq ft)</t>
  </si>
  <si>
    <t>828 kg (1,826 lb)</t>
  </si>
  <si>
    <t>1,800 km (1,120 mi, 970 nmi)</t>
  </si>
  <si>
    <t>7,000 m (22,960 ft)</t>
  </si>
  <si>
    <t>4.44 m/s (874 ft/min)</t>
  </si>
  <si>
    <t>//upload.wikimedia.org/wikipedia/commons/thumb/6/67/Breda_Ba.33.jpg/300px-Breda_Ba.33.jpg</t>
  </si>
  <si>
    <t>https://en.wikipedia.org/Ing Cesare Pallavicino[1]</t>
  </si>
  <si>
    <t>1930[1]</t>
  </si>
  <si>
    <t>230 km/h (143 mph, 124 kn)</t>
  </si>
  <si>
    <t>200 km/h (124 mph, 108 kn)</t>
  </si>
  <si>
    <t>13,120 ft (3,998.98 m) in 15 minutes</t>
  </si>
  <si>
    <t>Breda Ba.39</t>
  </si>
  <si>
    <t>The Breda Ba.39, a touring and liaison aircraft designed and built in Italy, was a scaled-up version of the Breda Ba.33, achieving some success in sporting events, and distance flights.[1] The Italian air ministry ordered 60 Ba.39s, one of which was flown on a circuit of the Mediterranean Sea by Folonari and Malinverni, starting and finishing at Turin. One Ba.39 was registered in Paraguay as ZP-PAA in early 1940, owned by Elías Navarro and Antonio Soljancic. Powered by a Colombo S.63 engine, it was used for express flights by a company called Navarro Expreso Aéreo. In October, 1940, this plane was destroyed in an accident near São Paulo, Brazil. Data from Italian Civil and Military aircraft 1930-1945[1]General characteristics Performance</t>
  </si>
  <si>
    <t>touring and liaison</t>
  </si>
  <si>
    <t>{'Ba.39': 'e standard two-seat touring and liaison aircraft', 'Ba.39S': 'ndem three-seat touring, communications aircraft introduced in 1934.', 'Ba.39 Met': '', 'Ba.39 Col': '', 'Ba.42': ' 1934 the Ba.42 was introduced powered by a 179.7\xa0hp (134.00\xa0kW) Fiat A.70S radial engine, with a NACA cowling.'}</t>
  </si>
  <si>
    <t>2 (3 for the Ba.39S)</t>
  </si>
  <si>
    <t>560 kg (1,235 lb)</t>
  </si>
  <si>
    <t>1 × Colombo S.63 6-cyl. inline piston engine, 100 kW (140 hp)</t>
  </si>
  <si>
    <t>7.44 m (24 ft 5 in)</t>
  </si>
  <si>
    <t>10.41 m (34 ft 2 in)</t>
  </si>
  <si>
    <t>2.64 m (8 ft 8 in)</t>
  </si>
  <si>
    <t>17.51 m2 (188.5 sq ft)</t>
  </si>
  <si>
    <t>840 kg (1,852 lb)</t>
  </si>
  <si>
    <t>900 km (560 mi, 490 nmi)</t>
  </si>
  <si>
    <t>6,000 m (19,700 ft)</t>
  </si>
  <si>
    <t>3.2 m/s (630 ft/min)</t>
  </si>
  <si>
    <t>//upload.wikimedia.org/wikipedia/commons/8/89/Breda_Ba.39.jpg</t>
  </si>
  <si>
    <t>September 1932[1]</t>
  </si>
  <si>
    <t>220 km/h (137 mph, 119 kn)</t>
  </si>
  <si>
    <t>13,210 ft (4,026 m) in 21 minutes</t>
  </si>
  <si>
    <t>935 kg (2,062 lb)</t>
  </si>
  <si>
    <t>3 hr 30min</t>
  </si>
  <si>
    <t>Breda Ba.44</t>
  </si>
  <si>
    <t>The Breda Ba.44 was a biplane airliner developed in Italy in the mid-1930s and which saw limited military service when impressed into the Regia Aeronautica as transports. The design of the Ba.44 was developed from that of the de Havilland Dragon Rapide, for which Breda had purchased a manufacturing licence. Breda engineers believed that making some changes would better suit the aircraft to the company's manufacturing techniques, the biggest differences in the prototype Ba.44 being the design of the cockpit and empennage, and the change to locally produced Colombo S.63 engines. In production, however, these were changed back to the same de Havilland Gipsy Six engines as the Dragon Rapide. Four examples were purchased by Ala Littoria, which utilized it on its Albanian routes, while the prototype was sold to the Regia Aeronautica, which deployed it as a VIP transport and air ambulance in Libya. The pleasing performance of the aircraft in this role led to the air force impressing the civil Ba.44s in 1936. The government of Paraguay purchased one Ba.44 for its Military Aviation in 1933 and it was used as an air ambulance/transport in the Chaco War. In 1945, this Ba.44 was transferred to the first Paraguayan Airline, L.A.T.N. (Líneas Aéreas de Transporte Nacional) and was withdrawn from service in 1947. Besides North Africa, the Ba.44s saw service in the Italian campaigns in Albania, Greece, and Yugoslavia. General characteristics Performance  Related development   Related lists</t>
  </si>
  <si>
    <t>1, pilot</t>
  </si>
  <si>
    <t>1,520 kg (3,350 lb)</t>
  </si>
  <si>
    <t>2 × de Havilland Gipsy Six inverted inlines , 138 kW (185 hp) each</t>
  </si>
  <si>
    <t>10.50 m (34 ft 5 in)</t>
  </si>
  <si>
    <t>14.65 m (48 ft 1 in)</t>
  </si>
  <si>
    <t>3.20 m (10 ft 6 in)</t>
  </si>
  <si>
    <t>31.2 m2 (336 sq ft)</t>
  </si>
  <si>
    <t>2,820 kg (6,220 lb)</t>
  </si>
  <si>
    <t>860 km (536 mi, 466 nmi)</t>
  </si>
  <si>
    <t>5,800 m (19,020 ft)</t>
  </si>
  <si>
    <t>//upload.wikimedia.org/wikipedia/commons/thumb/3/32/Breda_Ba.44.jpg/300px-Breda_Ba.44.jpg</t>
  </si>
  <si>
    <t>248 km/h (155 mph, 135 kn)</t>
  </si>
  <si>
    <t>9 passengers</t>
  </si>
  <si>
    <t>de Havilland DH.89</t>
  </si>
  <si>
    <t>https://en.wikipedia.org/de Havilland DH.89</t>
  </si>
  <si>
    <t>Ala Littoria</t>
  </si>
  <si>
    <t>https://en.wikipedia.org/Ala Littoria</t>
  </si>
  <si>
    <t>https://en.wikipedia.org/1934</t>
  </si>
  <si>
    <t>Bowlus 1-S-2100</t>
  </si>
  <si>
    <t>The Bowlus 1-S-2100 Senior Albatross was a 1930s single-seat glider designed by William Hawley Bowlus for Bowlus Sailplane Company Ltd. The aircraft is based on a prototype glider the "Super Sailplane" designed by Bowlus, and instructor Martin Schempp, built by students at the Curtiss-Wright Technical Institute.[1] Data from [2]General characteristics Performance     Related lists</t>
  </si>
  <si>
    <t>Single-seat Glider</t>
  </si>
  <si>
    <t>Bowlus Sailplane Company Ltd</t>
  </si>
  <si>
    <t>https://en.wikipedia.org/Bowlus Sailplane Company Ltd</t>
  </si>
  <si>
    <t>William Hawley Bowlus</t>
  </si>
  <si>
    <t>340 lb (154 kg)</t>
  </si>
  <si>
    <t>61 ft 9 in (18.82 m)</t>
  </si>
  <si>
    <t>204.75 sq ft (19 m2)</t>
  </si>
  <si>
    <t>520 lb (236 kg)</t>
  </si>
  <si>
    <t>//upload.wikimedia.org/wikipedia/commons/thumb/3/3c/Bowlus_1-S-2100_Senior_Albatross_%22Falcon%22_%282%29.jpg/300px-Bowlus_1-S-2100_Senior_Albatross_%22Falcon%22_%282%29.jpg</t>
  </si>
  <si>
    <t>https://en.wikipedia.org/William Hawley Bowlus</t>
  </si>
  <si>
    <t>Breda A.7</t>
  </si>
  <si>
    <t>The Breda A.7 was a reconnaissance aircraft developed in Italy for use by the Regia Aeronautica in 1929. It was a braced parasol monoplane of conventional configuration with tailskid undercarriage. The pilot and observer sat in tandem, open cockpits. A single prototype of a long-range example, originally designated A.7 Raid and later A.16 (or Ba.16) was also constructed, but the air force showed no interest in it. Data from Jane's all the World's Aircraft 1928[1]General characteristics Performance Armament     Related lists</t>
  </si>
  <si>
    <t>1,500 kg (3,307 lb)</t>
  </si>
  <si>
    <t>1 × Isotta Fraschini Asso 500 V-12 water-cooled piston engine, 370 kW (500 hp)</t>
  </si>
  <si>
    <t>2-bladed fixed pitch wooden propeller</t>
  </si>
  <si>
    <t>14, plus 1 A.16</t>
  </si>
  <si>
    <t>10.515 m (34 ft 6 in)</t>
  </si>
  <si>
    <t>15.78 m (51 ft 9 in)</t>
  </si>
  <si>
    <t>3.15 m (10 ft 4 in)</t>
  </si>
  <si>
    <t>43 m2 (460 sq ft)</t>
  </si>
  <si>
    <t>2,500 kg (5,512 lb)</t>
  </si>
  <si>
    <t>1,200 km (750 mi, 650 nmi)</t>
  </si>
  <si>
    <t>4.6 m/s (910 ft/min)</t>
  </si>
  <si>
    <t>58 kg/m2 (12 lb/sq ft)</t>
  </si>
  <si>
    <t>//upload.wikimedia.org/wikipedia/commons/7/7b/Breda_A.7.jpg</t>
  </si>
  <si>
    <t>235 km/h (146 mph, 127 kn)</t>
  </si>
  <si>
    <t>Regia Aeronautica</t>
  </si>
  <si>
    <t>https://en.wikipedia.org/Regia Aeronautica</t>
  </si>
  <si>
    <t>0.150 kW/kg (0.091 hp/lb)</t>
  </si>
  <si>
    <t>1x fixed synchronised forward-firing 7.7 mm (0.303 in) Vickers machine-gun plus 1× 7.7 mm (0.303 in) Lewis Gun on a flexible mount for the observer</t>
  </si>
  <si>
    <t>https://en.wikipedia.org/1929</t>
  </si>
  <si>
    <t>Breda A.9</t>
  </si>
  <si>
    <t>The Breda A.9 was a biplane trainer produced in Italy in 1928 for the Regia Aeronautica. Conventional in design, it featured a single-bay, unstaggered wing cellule and fixed tailskid undercarriage. The student and instructor sat in tandem, open cockpits. A slightly smaller version, designated A.9-bis was developed for use in Italy's aeroclubs. Data from Jane's all the World's Aircraft 1928.[1]General characteristics Performance     Related lists</t>
  </si>
  <si>
    <t>Trainer</t>
  </si>
  <si>
    <t>770 kg (1,698 lb)</t>
  </si>
  <si>
    <t>1 × Isotta Fraschini Asso 200 6-cylinder water-cooled in-line piston engine, 190 kW (250 hp)</t>
  </si>
  <si>
    <t>2-bladed fixed pitch propeller</t>
  </si>
  <si>
    <t>7.95 m (26 ft 1 in)</t>
  </si>
  <si>
    <t>9.32 m (30 ft 7 in)</t>
  </si>
  <si>
    <t>2.97 m (9 ft 9 in)</t>
  </si>
  <si>
    <t>27 m2 (290 sq ft)</t>
  </si>
  <si>
    <t>1,050 kg (2,315 lb)</t>
  </si>
  <si>
    <t>//upload.wikimedia.org/wikipedia/commons/thumb/d/d4/Breda_A.9%2C_scheda_Aerei_da_Guerra.jpg/300px-Breda_A.9%2C_scheda_Aerei_da_Guerra.jpg</t>
  </si>
  <si>
    <t>185 km/h (115 mph, 100 kn)</t>
  </si>
  <si>
    <t>3 hours</t>
  </si>
  <si>
    <t>0.196 kW/kg (0.119 hp/lb)</t>
  </si>
  <si>
    <t>https://en.wikipedia.org/1928</t>
  </si>
  <si>
    <t>Breda A.14</t>
  </si>
  <si>
    <t>The Breda A.14 was a prototype three-engined biplane, designed by Società Italiana Ernesto Breda as a night bomber in 1928. The aircraft was proposed to the Regia Aeronautica, but failed assessments, and was abandoned. The aircraft was designed to solve the flight problems experienced on the A.8. The A.14 was tested in 1928, powered by three 340 kW (450 hp) Alfa Romeo Jupiter engines. Although performance was improved, the Regia Aeronautica decided not to accept the A.14. To make up for the costs, it was suggested that a demilitarised version be sold to civilians, but a lack of civilian interest resulted in the abandonment of the project. Data from Jane's all the World's Aircraft 1928[1]General characteristics Performance Armament</t>
  </si>
  <si>
    <t>https://en.wikipedia.org/Night bomber</t>
  </si>
  <si>
    <t>Italian</t>
  </si>
  <si>
    <t>3,900 kg (8,598 lb)</t>
  </si>
  <si>
    <t>3 × Alfa Romeo Jupiter piston radial engine, 340 kW (450 hp)  each</t>
  </si>
  <si>
    <t>2-bladed fixed pitch wooden propellers</t>
  </si>
  <si>
    <t>15.7 m (51 ft 6 in)</t>
  </si>
  <si>
    <t>23.06 m (75 ft 8 in)</t>
  </si>
  <si>
    <t>5.7 m (18 ft 8 in)</t>
  </si>
  <si>
    <t>6,500 kg (14,330 lb)</t>
  </si>
  <si>
    <t>44 kg/m2 (9.0 lb/sq ft)</t>
  </si>
  <si>
    <t>//upload.wikimedia.org/wikipedia/commons/thumb/b/b4/Breda_A.14_Le_Document_a%C3%A9ronautique_September%2C1928.jpg/300px-Breda_A.14_Le_Document_a%C3%A9ronautique_September%2C1928.jpg</t>
  </si>
  <si>
    <t>190 km/h (120 mph, 100 kn)</t>
  </si>
  <si>
    <t>2,600 kg (5,700 lb)</t>
  </si>
  <si>
    <t>6h 30min</t>
  </si>
  <si>
    <t>0.1404 kW/kg (0.0854 hp/lb)</t>
  </si>
  <si>
    <t>3x 7.7 mm (0.30 in) Lewis machine-guns</t>
  </si>
  <si>
    <t>Breda Ba.46</t>
  </si>
  <si>
    <t>The Breda Ba.46 was a three-engined Italian bomber transport, developed from a similar but lower-powered civil transport.  It was designed in Italy in the mid-1930s for colonial policing but not put into production. The Breda Ba.46, which first flew in 1934, was a military development of the Ba.32 8-11 seat airliner from two years earlier.  The Ba.46 was designed to fill a colonial policing rôle with an aircraft capable both of bombing and troop transportation. Troop/bombload mixtures could range from 12 men and 1,000 kg (2,200 lb) of bombs of weights 100 kg (220 lb), 250 kg (550 lb) and 500 kg (1,100 lb), up to a maximum bombload of 2,000 kg (4,400 lb) without troops.[1] Both the Ba.32 and Ba.46 were three engine, cantilever low wing monoplanes with fixed,  conventional undercarriages. Since the Ba.46's military equipment, chiefly bombs and defensive armament, raised the all-up weight by some 45%, it was re-engined with 650 hp (485 kW) Alfa Romeo-built Bristol Pegasus radials which provided more than twice the power of the Ba.32's Pratt and Whitney Wasp Juniors.  Wing span and area were also increased, by 12% and 22% respectively. Other dimensions remained the same.  As a result, the Ba.46 was quicker both in level flight and particularly in the climb, reaching 5,000 m in 18 minutes rather than the B.32's 52 minutes.[1] The cockpit of the Ba.46 was enclosed and the fuselage had side windows. There were four machine gun positions, two dorsal and two ventral.  Bombs were stored internally, each weight in its own bay and above separate doors. The Ba.46 had a braced tailplane positioned on top of the fuselage and a single fin.  The wide-spaced mainwheels were spatted; the outer engines were faired with Townend rings, the central one remaining uncowled.[1] The Breda Ba.46 made its first flight in 1934, by which time the company's focus had moved to more modern, retractable undercarriage and single-purpose bomber designs for European wars; there was no further development.[1]  Data from Italian Civil and Military Aircraft 1930-45[1]General characteristics Performance Armament</t>
  </si>
  <si>
    <t>bomber/troop transport</t>
  </si>
  <si>
    <t>5,488 kg (12,100 lb)</t>
  </si>
  <si>
    <t>3 × Alfa Romeo 125 RC.35 (licence built Bristol Pegasus) radial, 480 kW (650 hp)  each</t>
  </si>
  <si>
    <t>16.75 m (54 ft 11 in)</t>
  </si>
  <si>
    <t>30.00 m (98 ft 5 in)</t>
  </si>
  <si>
    <t>104.0 m2 (1,119 sq ft)</t>
  </si>
  <si>
    <t>2,000 km (1,243 mi, 1,080 nmi) with 1,000 kg (2,200 lb) bombload and no troops.</t>
  </si>
  <si>
    <t>7,730 m (25,360 ft)</t>
  </si>
  <si>
    <t>//upload.wikimedia.org/wikipedia/commons/thumb/9/96/Breda_46_San_Diego_Air_%26_Space_Museum_2.jpg/300px-Breda_46_San_Diego_Air_%26_Space_Museum_2.jpg</t>
  </si>
  <si>
    <t>315 km/h (196 mph, 170 kn) at 5,000 m (16,400 ft)</t>
  </si>
  <si>
    <t>259 km/h (161 mph, 140 kn) at 3,000 m (9,840 ft)</t>
  </si>
  <si>
    <t>18 min to 5,000 m (16,400 ft)</t>
  </si>
  <si>
    <t>12 troops</t>
  </si>
  <si>
    <t>9,280 kg (20,460 lb)</t>
  </si>
  <si>
    <t>2,000 kg (4,400 lb) with no troops; 1,000 kg (2,200 lb) with 12 troops</t>
  </si>
  <si>
    <t>3 positions, dorsal forward and ventral forward and aft, each with 1 7.7 mm (0.303 in) Breda-SAFAT machine guns, plus 1 rear upper position with either 2× 7.7 mm (0.303 in) or 1× 12. mm (0.5 in) guns.</t>
  </si>
  <si>
    <t>Breda-Zappata BZ.308</t>
  </si>
  <si>
    <t>The Breda-Zappata B.Z.308 was an Italian four-engined airliner produced by Breda. The B.Z.308 was a four-engined civil transport developed in the late 1940s for operation over both European and transatlantic routes. A large low-wing monoplane of all-metal construction, it was powered by four Bristol Centaurus radial engines driving five-bladed propellers. It had a large tailplane with endplate fins and rudders, and had retractable landing gear. The fuselage, oval in cross-section, accommodated a flight crew of five and 55 passengers in two cabins; a high-density model was planned with seats for 80. Construction began during 1946, under aircraft designer Filippo Zappata at Breda's Sesto San Giovanni works. The Allied Commission halted the work, which was not resumed until January 1947. Further delays in the delivery of Bristol Centaurus engines delayed the first flight, which was on 27 August 1948, piloted by Mario Stoppani. Although flight testing went well, the project was abandoned as a result of financial problems, anticipated competition from American airliners in the postwar market, and pressure (under the Marshall plan) to close down Breda's aeronautical section. Breda subsequently stopped producing aircraft entirely. The prototype B.Z.308 was acquired by the Italian Air Force in 1949 as a transport aircraft (MM61802). Despite orders in 1950 from India, Argentina and Persia, only the prototype was built, allegedly also due to pressure from the allies for Italy to refrain from competing in civilian aircraft manufacture after the war. On 27 August 1948 the Bz 308 made its maiden flight in front of civil and military authorities, politicians and the Italian President. The prototype, which passed to the Italian Air Force in 1950, was used to fly between Rome and Mogadishu until 21 February 1954, when it was damaged beyond repair by a collision with a cement truck, and was abandoned in a field in Somalia before being broken up.[1] It was also the first Italian transatlantic aircraft, and the first aircraft to fly into the new Malpensa airport in 1948.[citation needed] The aircraft has a brief appearance in the 1953 movie Roman Holiday[2] Data from Jane's All The World's Aircraft 1951–52[3]General characteristics Performance       Media related to Breda-Zappata BZ.308 at Wikimedia Commons</t>
  </si>
  <si>
    <t>Four-engined airliner</t>
  </si>
  <si>
    <t>Filippo Zappata</t>
  </si>
  <si>
    <t>five (two pilots, flight engineer, navigator and radio operator)</t>
  </si>
  <si>
    <t>27,500 kg (60,627 lb)</t>
  </si>
  <si>
    <t>18,000 L (4,800 US gal; 4,000 imp gal)</t>
  </si>
  <si>
    <t>4 × Bristol Centaurus 568 18-cylinder air-cooled radial engines, 1,900 kW (2,500 hp)  each</t>
  </si>
  <si>
    <t>33.52 m (110 ft 0 in)</t>
  </si>
  <si>
    <t>42.1 m (138 ft 1 in)</t>
  </si>
  <si>
    <t>7.15 m (23 ft 5 in)</t>
  </si>
  <si>
    <t>208 m2 (2,240 sq ft)</t>
  </si>
  <si>
    <t>135 km/h (84 mph, 73 kn)</t>
  </si>
  <si>
    <t>7,700 km (4,800 mi, 4,200 nmi)</t>
  </si>
  <si>
    <t>8,000 m (26,000 ft)</t>
  </si>
  <si>
    <t>//upload.wikimedia.org/wikipedia/commons/thumb/0/05/Breda-Zappata_BZ.308.jpg/300px-Breda-Zappata_BZ.308.jpg</t>
  </si>
  <si>
    <t>https://en.wikipedia.org/Filippo Zappata</t>
  </si>
  <si>
    <t>573 km/h (356 mph, 309 kn)</t>
  </si>
  <si>
    <t>441 km/h (274 mph, 238 kn) at 4,300 m (14,100 ft)</t>
  </si>
  <si>
    <t>54 passengers</t>
  </si>
  <si>
    <t>46,500 kg (102,515 lb)</t>
  </si>
  <si>
    <t>Italian Air Force</t>
  </si>
  <si>
    <t>https://en.wikipedia.org/Italian Air Force</t>
  </si>
  <si>
    <t>Breda A.4</t>
  </si>
  <si>
    <t>The Breda A.4 was a biplane trainer produced in Italy in the mid-1920s. It was of conventional configuration with a two-bay unstaggered wing cellule and seating for the pilot and instructor in tandem open cockpits. Apart from civil use, the A.4 was also adopted by the Regia Aeronautica as a trainer. At least some examples were produced in floatplane configuration as the A.4idro.  Data from Jane's all the World's Aircraft 1928[1]General characteristics Performance     Related lists</t>
  </si>
  <si>
    <t>Training biplane</t>
  </si>
  <si>
    <t>750 kg (1,653 lb) landplane; 950 kg (2,090 lb) seaplane</t>
  </si>
  <si>
    <t>1 × Hispano-Suiza 8 V-8 water-cooled piston engine, 130 kW (180 hp)</t>
  </si>
  <si>
    <t>8.25 m (27 ft 1 in) ; seaplane 9.3 m (31 ft)</t>
  </si>
  <si>
    <t>10.9 m (35 ft 9 in)</t>
  </si>
  <si>
    <t>3.3 m (10 ft 10 in) ; seaplane 3.85 m (12.6 ft)</t>
  </si>
  <si>
    <t>1,010 kg (2,227 lb) landplane; 1,210 kg (2,670 lb) seaplane</t>
  </si>
  <si>
    <t>60 km/h (37 mph, 32 kn) landplane; 65 km/h (40 mph; 35 kn) seaplane</t>
  </si>
  <si>
    <t>4,500 m (14,800 ft) landplane; 3,000 m (9,800 ft) seaplane</t>
  </si>
  <si>
    <t>6.8 kg/m2 (1.4 lb/sq ft)</t>
  </si>
  <si>
    <t>//upload.wikimedia.org/wikipedia/commons/thumb/a/a7/Yemeni_student_pilots_c._1932_with_Breda_A.4_trainer.jpg/300px-Yemeni_student_pilots_c._1932_with_Breda_A.4_trainer.jpg</t>
  </si>
  <si>
    <t>160 km/h (99 mph, 86 kn) landplane; 140 km/h (87 mph; 76 kn) seaplane</t>
  </si>
  <si>
    <t>4 hours</t>
  </si>
  <si>
    <t>0.13 kW/kg (0.08 hp/lb) landplane; 0.0934 kW/kg (0.0568 hp/lb) floatplane</t>
  </si>
  <si>
    <t>https://en.wikipedia.org/1926</t>
  </si>
  <si>
    <t>Breda A.1</t>
  </si>
  <si>
    <t>The Breda A.1 was a touring aircraft developed in Italy in 1924. The Breda A.1 was a conventional two-seat, single engine biplane with a fixed bogie. The Colombo 110 engine was positioned at the front apex of the fuselage combined with a two-blade wooden propeller with fixed pitch.[1] The A.1 was intended for the civil aviation tourism market, and several aircraft of this type were constructed.  Data from Airwar:Breda A.1[2]General characteristics Performance  This article on an aircraft of the 1920s is a stub. You can help Wikipedia by expanding it.</t>
  </si>
  <si>
    <t>860 kg (1,896 lb)</t>
  </si>
  <si>
    <t>1 × Colombo E.150 6-cylinder water-cooled inline piston engine, 100 kW (140 hp)</t>
  </si>
  <si>
    <t>2-bladed fixed-pitch propeller</t>
  </si>
  <si>
    <t>9.0 m (29 ft 6 in)</t>
  </si>
  <si>
    <t>10.2 m (33 ft 6 in)</t>
  </si>
  <si>
    <t>3.2 m (10 ft 6 in)</t>
  </si>
  <si>
    <t>43.0 m2 (463 sq ft)</t>
  </si>
  <si>
    <t>3,000 m (9,800 ft)</t>
  </si>
  <si>
    <t>138 km/h (86 mph, 75 kn)</t>
  </si>
  <si>
    <t>110 km/h (68 mph, 59 kn)</t>
  </si>
  <si>
    <t>https://en.wikipedia.org/1924</t>
  </si>
  <si>
    <t>CAC Wackett</t>
  </si>
  <si>
    <t>The CAC Wackett Trainer was the first aircraft type designed in-house by the Commonwealth Aircraft Corporation of Australia. The name was derived from its designer Lawrence Wackett. "In acknowledgement of the CAC Manager's enormous contribution, the RAAF were to call the aircraft the Wackett Trainer" (although often referred to as simply the Wackett) [2]  The type was designed to meet RAAF Specification 3/38 for an ab initio training aircraft.[1] It was a tandem seat fixed tailwheel-undercarriage monoplane aircraft with a fuselage of steel tube and fabric construction and wings and tail made of wood. Despite the simplicity of the design, construction of the first of two CA-2 prototypes, begun in October 1938, was not completed until September 1939 (this was partly because CAC was still building its factory during this time period). The first prototype flew for the first time on 19 September 1939 fitted with a Gipsy Major series II engine, fitted with a metal DH variable pitch propeller.[1] The aircraft proved to be underpowered with this engine so the second prototype was fitted with a Gipsy Six, removed from a Tugan Gannet, along with its wooden propeller, prior to its first flight in early November the same year (the first prototype was subsequently also re-engined with a Gypsy Six from a Tugan Gannet).[3] Although in-flight performance was improved, the heavier engine negated any benefits to take-off performance obtained from the increased power, so the decision was made to install a 165D Warner Scarab radial engine driving a Hamilton Standard 2B20 two-bladed propeller. The two prototypes were fitted with Scarabs in mid-1940. Several months passed before the RAAF committed to the type, partly because for a time it appeared that the organisation's training needs could be met with other types already being procured. However, RAAF Specification 1/40 for the "Supply of [the] CAC Wackett..."[4] was eventually issued in August 1940 and the Wackett Trainer entered production.   The first CA-6 production Wackett Trainer recorded its first flight on 6 February 1941 and entered service in March that year. Supplies of Hamilton Standard 2B20 propellers, which were being manufactured locally by de Havilland Australia, and the Scarab engines, were erratic during the first half of 1941. The propeller supply problem was not fully resolved until October of that year, so many unflyable aircraft accumulated at the CAC factory at Fishermans Bend. However, during this time the opportunity was taken to incorporate modifications to the thickness of the lower wing skins that in-service use had shown were required. Following the outbreak of the Pacific War production was increased to make way for the Boomerang and the last Wackett was delivered to the Royal Australian Air Force on 22 April 1942. In the 1950s several aircraft were converted by Kingsford Smith Aviation Services Pty. Ltd. as agricultural aircraft, being renamed the KS-2 or KS-3 Cropmaster. The KS-2 had a hopper installed in the front cockpit; the single conversion was not a success so it was re-modified as the KS-3 with the hopper located in the rear cockpit. Four more Wacketts were converted to KS-3s and the type was further developed as the Yeoman Cropmaster. The Wackett Trainer served primarily as wireless trainers with No. 1 Wireless Air Gunnery School (WAGS) at Ballarat, Victoria No. 2 WAGS at Parkes, New South Wales; and No. 3 WAGS at Maryborough, Queensland, but also as an initial dual flying trainer with ; 1 Elementary Flying Training School at Tamworth, New South Wales; 3 Elementary Flying Training School at Essendon, Victoria; ; 11 Elementary Flying Training School at Benalla, Victoria; and No. 5 Operational Training Unit at Tocumwal, New South Wales. It also served at several other Empire Air Training Scheme establishments in Australia. About one-third of the 200 aircraft were written-off during the type's service with the RAAF and after the end of World War II the remaining aircraft were withdrawn from use and sold to civilian individuals and organisations. About thirty aircraft were subsequently re-sold to the Netherlands East Indies Air Force and the survivors of these were transferred to the nascent Indonesian Air Force at independence, although it is thought that they did not see further use.[5] Several dozen more were placed on the Australian civil register.[6] On 14 January 1962 James Knight commenced a flight from Ceduna, South Australia to Cook, South Australia (c.220 miles WNW) in Wackett VH-BEC (ex-RAAF A3-139). He was never seen again.[7] Over three years later, on 28 March 1965, VH-BEC was found by chance two hundred miles north of Cook.[7] Knight had remained with the aircraft after it force-landed and inscribed a diary and his Last Will and Testament on the fuselage panels;[7] the last diary entry was made on 20 January 1962. It was subsequently determined that the mount of the magnetic compass was loose and displayed headings that were 30 degrees in error. VH-BEC was recovered in 1977 and is now on display at the Central Australian Aviation Museum at Alice Springs. Several other Wackett Trainers and a KS-3 Cropmaster are in other museums and in private hands in Australia.[6] Data from Holmes, 2005. p. 135General characteristics Performance     Related lists</t>
  </si>
  <si>
    <t>Military trainer aircraft</t>
  </si>
  <si>
    <t>https://en.wikipedia.org/Military trainer aircraft</t>
  </si>
  <si>
    <t>Commonwealth Aircraft Corporation</t>
  </si>
  <si>
    <t>https://en.wikipedia.org/Commonwealth Aircraft Corporation</t>
  </si>
  <si>
    <t>Lawrence Wackett</t>
  </si>
  <si>
    <t>{'CA-2 Wackett Trainer': ' Prototypes. Two aircraft were built.', 'CA-6 Wackett Trainer': ' Two-seat basic trainer aircraft for the RAAF. 200 aircraft were built.'}</t>
  </si>
  <si>
    <t>866 kg (1,910 lb)</t>
  </si>
  <si>
    <t>1 × Warner Scarab , 130 kW (175 hp)</t>
  </si>
  <si>
    <t>7.92 m (26 ft 0 in)</t>
  </si>
  <si>
    <t>11.28 m (37 ft 0 in)</t>
  </si>
  <si>
    <t>3.0 m (9 ft 10 in)</t>
  </si>
  <si>
    <t>1,175 kg (2,590 lb)</t>
  </si>
  <si>
    <t>684 km (425 mi, 369 nmi)</t>
  </si>
  <si>
    <t>//upload.wikimedia.org/wikipedia/commons/thumb/1/10/Wackett_trainer_%28AWM_AC0154%29.jpg/300px-Wackett_trainer_%28AWM_AC0154%29.jpg</t>
  </si>
  <si>
    <t>https://en.wikipedia.org/Lawrence Wackett</t>
  </si>
  <si>
    <t>19 September 1939[1]</t>
  </si>
  <si>
    <t>Royal Australian Air Force</t>
  </si>
  <si>
    <t>https://en.wikipedia.org/Royal Australian Air Force</t>
  </si>
  <si>
    <t>https://en.wikipedia.org/Kingsford Smith CropmasterYeoman Cropmaster</t>
  </si>
  <si>
    <t>Albatros L102</t>
  </si>
  <si>
    <t>The Albatros L102 (company designation) / Albatros Al 102 (RLM designation), was a German  trainer aircraft of the 1930s. It was a parasol-wing landplane, seating the student pilot and instructor in separate, open cockpits.  A biplane floatplane version was also built as the Al 102W, with strut-braced lower wings.[1] Data from Die Deutsche Luftrüstung 1933-1945[2] &amp; German Aircraft  between 1919 - 1945[1]General characteristics Performance</t>
  </si>
  <si>
    <t>https://en.wikipedia.org/Trainer</t>
  </si>
  <si>
    <t>Albatros Flugzeugwerke</t>
  </si>
  <si>
    <t>https://en.wikipedia.org/Albatros Flugzeugwerke</t>
  </si>
  <si>
    <t>{'[object HTMLElement]': {}, 'Focke-Wulf Fw 55W': '', 'Al 102L': 'M designation for the L102L landplane', 'Al 102W': 'M designation for the L102W floatplane'}</t>
  </si>
  <si>
    <t>780 kg (1,720 lb)</t>
  </si>
  <si>
    <t>160 kg (353 lb) + Oil 20 kg (44 lb)</t>
  </si>
  <si>
    <t>1 × Argus As 10C inverted  V-8, air-cooled piston engine, 177 kW (237 hp)</t>
  </si>
  <si>
    <t>10[1]</t>
  </si>
  <si>
    <t>8.8 m (28 ft 10 in)</t>
  </si>
  <si>
    <t>13.3 m (43 ft 8 in)</t>
  </si>
  <si>
    <t>22.2 m2 (239 sq ft) monoplane</t>
  </si>
  <si>
    <t>1,200 kg (2,646 lb)</t>
  </si>
  <si>
    <t>680 km (420 mi, 370 nmi)</t>
  </si>
  <si>
    <t>4.9 m/s (960 ft/min)</t>
  </si>
  <si>
    <t>54.05 kg/m2 (11.07 lb/sq ft)</t>
  </si>
  <si>
    <t>//upload.wikimedia.org/wikipedia/commons/thumb/a/a4/Albatros_L_102_L%27Aerophile_November_1932.jpg/300px-Albatros_L_102_L%27Aerophile_November_1932.jpg</t>
  </si>
  <si>
    <t>210 km/h (130 mph, 110 kn) at sea level</t>
  </si>
  <si>
    <t>195 km/h (121 mph, 105 kn) at sea level</t>
  </si>
  <si>
    <t>3.5 hours</t>
  </si>
  <si>
    <t>42.99 kg/m2 (8.8 lb/ft2)</t>
  </si>
  <si>
    <t>31.40 m2 (338 sq ft) (sesquiplane)</t>
  </si>
  <si>
    <t>Albatros L103</t>
  </si>
  <si>
    <t>The Albatros L 103 (company designation) / Albatros Al 103 (RLM designation) was a German experimental aircraft of the 1930s. It was a parasol-wing landplane of conventional configuration, seating the pilot and flight test observer in separate, open cockpits. The Al 103 was used to test variations in sweepback, dihedral and tailplane area.[1][2] Data from [3] &amp; German Aircraft  between 1919 - 1945[1]General characteristics Performance</t>
  </si>
  <si>
    <t>Experimental aircraft</t>
  </si>
  <si>
    <t>https://en.wikipedia.org/Experimental aircraft</t>
  </si>
  <si>
    <t>925 kg (2,039 lb)</t>
  </si>
  <si>
    <t>100 kg (220 lb) + Oil 10 kg (22 lb)</t>
  </si>
  <si>
    <t>1 × Argus As 10C inverted  V-8, air-cooled piston engine, 176.5 kW (236.7 hp)</t>
  </si>
  <si>
    <t>1[1]</t>
  </si>
  <si>
    <t>11.15 m (36 ft 7 in)</t>
  </si>
  <si>
    <t>15.4 m (50 ft 6 in) with 10° sweepback</t>
  </si>
  <si>
    <t>3.66 m (12 ft 0 in)</t>
  </si>
  <si>
    <t>32.86 m2 (353.7 sq ft)</t>
  </si>
  <si>
    <t>1,450 kg (3,197 lb)</t>
  </si>
  <si>
    <t>322 km (200 mi, 174 nmi)</t>
  </si>
  <si>
    <t>2.7 m/s (530 ft/min)</t>
  </si>
  <si>
    <t>44.12 kg/m2 (9.04 lb/sq ft)</t>
  </si>
  <si>
    <t>1933[1]</t>
  </si>
  <si>
    <t>180 km/h (110 mph, 97 kn) at sea level</t>
  </si>
  <si>
    <t>193 km/h (120 mph, 104 kn) at altitude[2]</t>
  </si>
  <si>
    <t>2 hours</t>
  </si>
  <si>
    <t>Arado SC I</t>
  </si>
  <si>
    <t>The Arado SC I was a biplane trainer developed in Germany in the 1920s. It was based on the S I, but powered by a far more powerful inline engine. Accordingly, the structure received considerable strengthening. The aircraft was intended for the clandestine military flying school at Lipetsk, but it was not accepted for this service. Instead, a small number were built for the Deutsche Verkehrsfliegerschule. General characteristics Performance     Related lists  This article on an aircraft of the 1920s is a stub. You can help Wikipedia by expanding it.</t>
  </si>
  <si>
    <t>Civil trainer</t>
  </si>
  <si>
    <t>https://en.wikipedia.org/Civil trainer</t>
  </si>
  <si>
    <t>Arado</t>
  </si>
  <si>
    <t>https://en.wikipedia.org/Arado</t>
  </si>
  <si>
    <t>two, pilot and instructor</t>
  </si>
  <si>
    <t>1,000 kg (2,205 lb)</t>
  </si>
  <si>
    <t>1 × BMW IV , 170 kW (230 hp)</t>
  </si>
  <si>
    <t>9.70 m (31 ft 10 in)</t>
  </si>
  <si>
    <t>12.92 m (42 ft 3 in)</t>
  </si>
  <si>
    <t>3.10 m (10 ft 2 in)</t>
  </si>
  <si>
    <t>29.3 m2 (315 sq ft)</t>
  </si>
  <si>
    <t>1,500 kg (3,309 lb)</t>
  </si>
  <si>
    <t>5,200 m (17,100 ft)</t>
  </si>
  <si>
    <t>//upload.wikimedia.org/wikipedia/commons/thumb/0/07/Arado_SC_I_NACA_Aircraft_Circular_56.jpg/300px-Arado_SC_I_NACA_Aircraft_Circular_56.jpg</t>
  </si>
  <si>
    <t>180 km/h (110 mph, 96 kn)</t>
  </si>
  <si>
    <t>Arado SC II</t>
  </si>
  <si>
    <t>The Arado SC II was a biplane trainer, developed in Germany in the 1920s. It was based heavily on the SC I, with a more powerful BMW Va engine. Ten examples were built for the Deutsche Verkehrsfliegerschule. Data from Jane's all the World's Aircraft 1928[1]General characteristics Performance     Related lists</t>
  </si>
  <si>
    <t>1,275 kg (2,811 lb)</t>
  </si>
  <si>
    <t>1 × BMW Va six-cylinder in-line water-cooled piston engine, 240 kW (320 hp)</t>
  </si>
  <si>
    <t>13.2 m (43 ft 4 in)</t>
  </si>
  <si>
    <t>3.47 m (11 ft 5 in)</t>
  </si>
  <si>
    <t>39.98 m2 (430.3 sq ft)</t>
  </si>
  <si>
    <t>1,985 kg (4,376 lb)</t>
  </si>
  <si>
    <t>50 kg/m2 (10 lb/sq ft)</t>
  </si>
  <si>
    <t>180 km/h (110 mph, 97 kn)</t>
  </si>
  <si>
    <t>1,000 m (3,300 ft) in 3 minutes 30 seconds</t>
  </si>
  <si>
    <t>0.1208 kW/kg (0.0735 hp/lb)</t>
  </si>
  <si>
    <t>Saab 36</t>
  </si>
  <si>
    <t>The Saab 36 (also known as Projekt 1300) was a supersonic bomber planned by Saab AB during the 1950s. The aircraft was intended to be able to carry an 800 kg free-falling nuclear weapon, but the Swedish nuclear weapons program was cancelled in the 1960s; the plans for the bomber had been cancelled in 1957.[1]  The Saab 36 was to be fitted with delta wings, as was the Saab 35 Draken fighter. The engine was to be a version of the British Bristol Olympus turbojet, the same engine powering the Avro Vulcan jet bomber. General characteristics Performance Armament   Aircraft of comparable role, configuration, and era</t>
  </si>
  <si>
    <t>Bomber</t>
  </si>
  <si>
    <t>Saab AB</t>
  </si>
  <si>
    <t>https://en.wikipedia.org/Saab AB</t>
  </si>
  <si>
    <t>Cancelled project</t>
  </si>
  <si>
    <t>9,000 kg (19,840 lb)</t>
  </si>
  <si>
    <t>2 × Bristol Olympus , 44 kN (10,000 lbf) thrust  each</t>
  </si>
  <si>
    <t>9.6 m (31 ft 6 in)</t>
  </si>
  <si>
    <t>54 m2 (581 sq ft)</t>
  </si>
  <si>
    <t>15,000 kg (33,070 lb)</t>
  </si>
  <si>
    <t>18,000 m (59,100 ft)</t>
  </si>
  <si>
    <t>//upload.wikimedia.org/wikipedia/commons/thumb/c/c0/Saab_1300-71D_Vindtunnelmodell.jpg/300px-Saab_1300-71D_Vindtunnelmodell.jpg</t>
  </si>
  <si>
    <t>Mach 2.14</t>
  </si>
  <si>
    <t>AMD Alarus</t>
  </si>
  <si>
    <t>The AMD Alarus CH2000 is a two-seat, fixed tricycle gear general aviation airplane, used primarily for flight training, that was designed by Chris Heintz. It is manufactured by Aircraft Manufacturing and Design Co. in Eastman, Georgia. It is a low-wing aircraft, with one door located above each wing, respectively.[1] It can be considered a competitor to similar aircraft used for flight training, such as the Diamond DA20. The Alarus features Garmin avionics and a 46-inch-wide (1,200 mm) cabin.[1] As of 2011 the aircraft is no longer in production by AMD, although Zenair provides parts support.[2] The Alarus was offered in two variants: the AMD Alarus CH2000 general aviation aircraft[1] and the SAMA CH2000 Military Tactical Surveillance Aircraft (MTSA).[3] The SAMA CH2000 is a military surveillance variant of the Alarus.  It is equipped with forward looking infrared – a multi sensor imager offering high performance, precision and high level imaging.[3] The aircraft is also equipped with state-of-the-art communications systems for secure air-to-air and air-to-ground communications and is equipped for day and night missions. The aircraft is manufactured in Amman, Jordan and Baghdad, Iraq.[3][4] The America Army acquired 8 aircraft at a cost of USD$5.8M for the Iraqi Air Force in 2004, and the first two SAMA CH2000s were delivered on 18 January 2005. The first four CH2000s were used by the 3rd Squadron, based at Kirkuk Air Base, and the others by the 70th Squadron at Basra International Airport. In 2008, following the service entry of the Cessna 208 in the Iraqi Air Force, SAMA CH2000s used by the 3rd Squadron were transferred to the 70th Squadron.[5] The four seat kit aircraft derivative of the Alarus is the Zenair CH 640.[6] The Alarus is used by some flight schools in the America.[1] In February 2008 there were 113 CH2000 Alarus registered in the America[7] and four in Canada.[8] The first military user of the CH2000 was the Iraqi Air Force, currently operating 8 aircraft.  The Peruvian Air Force will receive six CH2000s built under licence by SEMAN with some custom modifications. The Peruvian version is called the Antarqui (which was a special elite of Chasqui messengers in service with the Inca Empire, that are believed to have used a paragliding device to jump from one hill to another).[citation needed] Data from AMD Website [10]General characteristics Performance Avionics Related development</t>
  </si>
  <si>
    <t>Personal use &amp; Trainer aircraft</t>
  </si>
  <si>
    <t>https://en.wikipedia.org/Personal use &amp; Trainer aircraft</t>
  </si>
  <si>
    <t>Aircraft Manufacturing and Development</t>
  </si>
  <si>
    <t>https://en.wikipedia.org/Aircraft Manufacturing and Development</t>
  </si>
  <si>
    <t>Chris Heintz, Zenair</t>
  </si>
  <si>
    <t>1,085 lb (492 kg) basic VFR-equipped</t>
  </si>
  <si>
    <t>28 US Gallons (106 litres)</t>
  </si>
  <si>
    <t>1 × Lycoming O-235-N2C four cylinder, horizontally opposed, four stroke aircraft engine, 116 hp (87 kW)</t>
  </si>
  <si>
    <t>2-bladed Sensenich fixed pitch, 6 ft 0 in (1.83 m) diameter</t>
  </si>
  <si>
    <t>23 ft 0 in (7.01 m)</t>
  </si>
  <si>
    <t>28 ft 10 in (8.79 m)</t>
  </si>
  <si>
    <t>137 sq ft (12.7 m2)</t>
  </si>
  <si>
    <t>48 kn (55 mph, 89 km/h)</t>
  </si>
  <si>
    <t>486 nmi (559 mi, 900 km)</t>
  </si>
  <si>
    <t>750 ft/min (3.8 m/s)</t>
  </si>
  <si>
    <t>12.3 lb/sq ft (60 kg/m2)</t>
  </si>
  <si>
    <t>//upload.wikimedia.org/wikipedia/commons/thumb/e/e9/AMD_Alarus_side_view.jpg/300px-AMD_Alarus_side_view.jpg</t>
  </si>
  <si>
    <t>https://en.wikipedia.org/Chris Heintz, Zenair</t>
  </si>
  <si>
    <t>99 kn (114 mph, 183 km/h)</t>
  </si>
  <si>
    <t>1,692 lb (767 kg)</t>
  </si>
  <si>
    <t>Iraqi Air Force</t>
  </si>
  <si>
    <t>https://en.wikipedia.org/Iraqi Air Force</t>
  </si>
  <si>
    <t>https://en.wikipedia.org/Zenair CH 640</t>
  </si>
  <si>
    <t>143 kn (165 mph, 265 km/h)</t>
  </si>
  <si>
    <t>14.6 lb/hp (0.11 kW/kg)</t>
  </si>
  <si>
    <t>+4.4/-2.2 (utility category 1,606 lbs) +3.8/-1.9 (normal category 1,692 lbs)</t>
  </si>
  <si>
    <t>Anahuac Tauro</t>
  </si>
  <si>
    <t>The Anahuac Tauro is a Mexican agricultural aircraft built in small numbers in the late 1960s and 1970s. The first prototype flew on 3 December 1968, with Mexican Type certification (the first type approved by Mexico's DGAC) following on 8 August 1969.[1] It was a low-wing braced monoplane of conventional configuration with fixed tailwheel undercarriage. The wing was of constant chord and had spray bars installed along its trailing edge. Data from Jane's All The World's Aircraft 1980-81 [1]General characteristics Performance        This article on an aircraft of the 1960s is a stub. You can help Wikipedia by expanding it.</t>
  </si>
  <si>
    <t>Agricultural aircraft</t>
  </si>
  <si>
    <t>Fabrica de Aviones Anahuac</t>
  </si>
  <si>
    <t>https://en.wikipedia.org/Fabrica de Aviones Anahuac</t>
  </si>
  <si>
    <t>{'Tauro 300': ' prototype and seven production examples with 300\xa0hp ', 'Tauro 350': ' four examples with 350\xa0hp '}</t>
  </si>
  <si>
    <t>958 kg (2,112 lb)</t>
  </si>
  <si>
    <t>140 L (31 imp gal; 37 US gal)</t>
  </si>
  <si>
    <t>1 × Jacobs R-755-SM turbocharged seven-cylinder radial engine, 260 kW (350 hp)</t>
  </si>
  <si>
    <t>2-bladed Sensenich 5404/MA 96K, 2.44 m (8 ft 0 in) diameter</t>
  </si>
  <si>
    <t>8.21 m (26 ft 11 in)</t>
  </si>
  <si>
    <t>11.44 m (37 ft 6 in)</t>
  </si>
  <si>
    <t>2.34 m (7 ft 8 in)</t>
  </si>
  <si>
    <t>20.24 m2 (217.9 sq ft)</t>
  </si>
  <si>
    <t>US 35B</t>
  </si>
  <si>
    <t>68 km/h (42 mph, 37 kn)</t>
  </si>
  <si>
    <t>375 km (233 mi, 202 nmi)</t>
  </si>
  <si>
    <t>5,790 m (19,000 ft)</t>
  </si>
  <si>
    <t>4.3 m/s (850 ft/min)</t>
  </si>
  <si>
    <t>193 km/h (120 mph, 104 kn) at sea level</t>
  </si>
  <si>
    <t>137 km/h (85 mph, 74 kn) at 1,525 m (5,000 ft) (econ. cruise)</t>
  </si>
  <si>
    <t>870 L (190 imp gal; 230 US gal) of liquid or 800 kg (1,800 lb) of dry chemicals</t>
  </si>
  <si>
    <t>2,064 kg (4,550 lb)</t>
  </si>
  <si>
    <t>225 km/h (140 mph, 121 kn)</t>
  </si>
  <si>
    <t>350 m (1,150 ft)</t>
  </si>
  <si>
    <t>RWD-25</t>
  </si>
  <si>
    <t>The RWD-25 was a proposed Polish low-wing light fighter aircraft of 1939 designed by RWD.  The project was abandoned when Poland was invaded.[1] In late 1930s the Polish Army sought several replacements for the rapidly aging PZL P.11c, the backbone of Polish aviation of the epoch. One of the specifications issued by the new commander of Polish aviation General Józef Zając in the spring of 1939 was for a Jockey-class plane, a light, inexpensive and easy to produce interceptor. The plane was to use a cheaper, less powerful radial engine than more advanced multi-purpose fighters. The Jockeys were to be used in accordance with the French concept of "chimney flights", that is for aerial defence of valuable factories and other military targets behind friendly lines. For that purpose they needed less speed, but more manoeuvrability and a faster rate of climb. The plane was to rise quickly after the alarm is sounded and attack formations of enemy bombers in a dive, thus enhancing its speed. One of such fighters designed and produced in France was the Caudron C.710. Three Polish aircraft design studios produced designs to that specification.  All were to be powered by the 800 hp (597 kW) Gnome-Rhône Mars radial engine. The Podlaska Wytwórnia Samolotów created the PWS-42, the Państwowe Zakłady Lotnicze created the PZL.45 Sokół. The last to propose a new design was the RWD, with its RWD-25 by Jerzy Drzewiecki and Tadeusz Chyliński, Henryk Millicer, Jan Idzikowski. The RWD 25 was proposed as a single-seat cantilever low-wing monoplane fighter powered by an 800 hp (597 kW) Gnome-Rhône Mars 14M05 radial engine.[1] It was to be armed with four wing-mounted KMO wz.37 "Szczeniak" machine-guns. The construction was to be mixed for cheaper and faster production: steel fuselage frame covered with linen and plywood. The wings were to be made entirely of wood. For lighter weight and cheaper production, the design included a fixed landing gear, though it is probable that the eventual series would have a retractable landing gear. Although the RWD received orders for a prototype and a full-scale mock-up for further tests, the outbreak of World War II interrupted the development and no planes were ever built.</t>
  </si>
  <si>
    <t>Monoplane fighter</t>
  </si>
  <si>
    <t>https://en.wikipedia.org/Monoplane fighter</t>
  </si>
  <si>
    <t>DWL</t>
  </si>
  <si>
    <t>https://en.wikipedia.org/DWL</t>
  </si>
  <si>
    <t>RWD</t>
  </si>
  <si>
    <t>Abandoned</t>
  </si>
  <si>
    <t>None</t>
  </si>
  <si>
    <t>https://en.wikipedia.org/RWD</t>
  </si>
  <si>
    <t>Wibault 280</t>
  </si>
  <si>
    <t>The Wibault 280-T was a French 12-passenger civil airliner produced by Wibault backed by money from the Penhoët shipyards and also known as 'Penhoët Wibault'.[1] The prototype Penhoët Wibault 280-T first flew at Villacoublay in November 1930 with the development backed by funds from the Penhoët shipyards of St Nazaire. It was an all-metal low-wing cantilever monoplane powered by three 300 hp (224 kW) Hispano-Wright 9Qa radial engines although these were soon replaced by three Gnome-Rhône 7Kb and the aircraft was redesignated the Wibault 281-T. A second aircraft was built to the 281 standard but then it was converted to a Wibault 282-T with three 350 hp (261 kW) Gnome-Rhône 7Kd engines and room for 12 passengers, seven further aircraft were built as 282s. Some of the 282s were operated by Air Union on the Paris-London Voile d'Or ("Golden Clipper") service in 1933. In 1934 Air France took delivery of the first of ten Wibault 283-Ts which had an increased fuel capacity and modified tail. Some of the 282s were converted to 283 standard. Some of the commercial aircraft were later taken over as military transports. Data from European Transport Aircraft since 1910[7]General characteristics Performance</t>
  </si>
  <si>
    <t>12-passenger transport monoplane</t>
  </si>
  <si>
    <t>Wibault</t>
  </si>
  <si>
    <t>https://en.wikipedia.org/Wibault</t>
  </si>
  <si>
    <t>Michel Wibault</t>
  </si>
  <si>
    <t>4,266 kg (9,405 lb)</t>
  </si>
  <si>
    <t>3 × Gnome-Rhône Titan Major 7Kd 7-cylinder air-cooled radial engine, 260 kW (350 hp)  each</t>
  </si>
  <si>
    <t>17.0 m (55 ft 9 in)</t>
  </si>
  <si>
    <t>22.61 m (74 ft 2 in)</t>
  </si>
  <si>
    <t>5.75 m (18 ft 10 in) [8]</t>
  </si>
  <si>
    <t>64.4 m2 (693 sq ft)</t>
  </si>
  <si>
    <t>6,350 kg (13,999 lb)</t>
  </si>
  <si>
    <t>//upload.wikimedia.org/wikipedia/commons/thumb/5/5f/Wibault283t_mae.jpg/300px-Wibault283t_mae.jpg</t>
  </si>
  <si>
    <t>https://en.wikipedia.org/Michel Wibault</t>
  </si>
  <si>
    <t>251 km/h (156 mph, 136 kn)</t>
  </si>
  <si>
    <t>10 passengers</t>
  </si>
  <si>
    <t>Air FranceAir Union Aero Portuguesa</t>
  </si>
  <si>
    <t>https://en.wikipedia.org/Air FranceAir Union Aero Portuguesa</t>
  </si>
  <si>
    <t>Mil Mi-58</t>
  </si>
  <si>
    <t>The Mil Mi-58 was a projected twin-turbine passenger helicopter based on the Mil Mi-28 first announced at the 1995 Paris Air Show. It was planned to have two 2,088 kW Klimov TV3-117VMA-SB3 turboshaft engines, Mi-28's main rotor and Delta H tail rotor, and fixed tricycle-type landing gear with one nosewheel and two rear wheels on long sponsons. It was said to accommodate 20 passengers with various seating configurations.This article on an aircraft of the 1990s is a stub. You can help Wikipedia by expanding it.</t>
  </si>
  <si>
    <t>Passenger Helicopter</t>
  </si>
  <si>
    <t>Mil</t>
  </si>
  <si>
    <t>Mil Mi-28</t>
  </si>
  <si>
    <t>https://en.wikipedia.org/Mil Mi-28</t>
  </si>
  <si>
    <t>Aériane Swift</t>
  </si>
  <si>
    <t>The Aériane Swift[2]  is a lightweight (48 kg) foot-launched tailless sailplane whose rigid wings have a span of 40 feet. The Swift has been succeeded by the "Swift'Lite". Although designed in California, Swift aircraft are now manufactured by Aériane, a European firm based in Gembloux, Belgium.[3] Aériane first manufactured the Swift under licence, but the firm is now the sole manufacturer. The Swift (supposedly an acronym for 'Swept Wing with Inboard Flap Trim') was originally conceived as a rigid hang glider with sailplane-like performance. Bright Star Gliders had developed the 1989 U.S. National Hang Gliding Championship winning Odyssey prototype. Meanwhile Professor Ilan Kroo and a group of graduate students at Stanford University had developed the Stanford SWIFT design project. When Brian Porter of Bright Star met Stanford student Steve Morris, the projects merged. Bright Star constructed the revised SWIFT and its first flight took place in December 1989.[1] The swept wing has control surfaces along the entire trailing edge: flaps occupy the inner 42%, and elevons take up 58%  of the outer span.  Large winglets act as vertical stabilizers and the models with an enclosed cockpit also have conventional fuselage stabilising surfaces that contribute to yaw stability. The winglets  on the 1989 prototype were fixed surfaces, so the pilot effected turns using the elevons.[1] The original Swift is now out of production, having been replaced by a refined version called the Swift'Lite.  This new model has winglets that, like those on the Rutan Long-EZ, are rudders when used singly, and air-brakes when used together.[4]  In addition, compared to its predecessor, the Swift'Lite is claimed to be: 20% lighter, with lighter and more responsive controls, a lower stall speed, an improved glide ratio of 27:1, better pilot visibility and comfort, and simplified assembly procedure.[5] A variety of different "fuselage pods" have been fitted beneath the wings to create a range of aircraft, as follows:  The various fuselage frames are interchangeable and any can be added to the same basic wing. Swift gliders with engines originally had Arplast EcoProp folding propellers, which feather for soaring when then engine is turned off.  Powered Swift gliders are not foot-launched, having instead two main wheels in tandem layout, and small wing-tip castors. As of October 2020, Aériane are producing only 2 versions of the Swift'Lite: data from flight manual[7]  Data from [8]General characteristics Performance   Aircraft of comparable role, configuration, and era Mitchell U-2 Superwing</t>
  </si>
  <si>
    <t>Foot-launched glider</t>
  </si>
  <si>
    <t>Aériane</t>
  </si>
  <si>
    <t>https://en.wikipedia.org/Aériane</t>
  </si>
  <si>
    <t>106 lb (48 kg)</t>
  </si>
  <si>
    <t>42 ft 0 in (12.80 m)</t>
  </si>
  <si>
    <t>136 sq ft (12.6 m2)</t>
  </si>
  <si>
    <t>//upload.wikimedia.org/wikipedia/commons/thumb/8/84/Swift%27Lite_glider_foot_launched_glider_prior_to_take-off.jpg/300px-Swift%27Lite_glider_foot_launched_glider_prior_to_take-off.jpg</t>
  </si>
  <si>
    <t>Bright Star Odyssey</t>
  </si>
  <si>
    <t>200 ft/min (1.0 m/s) in a 100 ft (30 m) radius turn</t>
  </si>
  <si>
    <t>Bright Star Millennium[1]</t>
  </si>
  <si>
    <t>Bright Star Gliders and Stanford University.</t>
  </si>
  <si>
    <t>https://en.wikipedia.org/Bright Star Gliders and Stanford University.</t>
  </si>
  <si>
    <t>118 ft/min (0.6 m/s)</t>
  </si>
  <si>
    <t>Avro 643 Cadet</t>
  </si>
  <si>
    <t>The Avro Cadet was a single-engined British biplane trainer designed and built by Avro in the 1930s as a smaller development of the Avro Tutor for civil use. The Avro 631 Cadet was developed in 1931 as a smaller, more economical, derivative of the Tutor military trainer, for flying club or personal use. The first prototype, G-ABRS flew in October 1931.[1] It was publicly unveiled at the opening of Skegness airfield in May 1932, although by this time, the first orders for the type, for the Irish Army Air Corps, had already been placed and the order (for six Cadets) delivered. The Avro 631 Cadet was replaced in production in September 1934[2] by the improved Avro 643 Cadet, which had a revised rear fuselage with a raised rear seat, retaining the 135 hp (101 kW) Armstrong Siddeley Genet Major 1 engine of the Avro 631. In turn, this formed the basis for the more powerful Avro 643 Mk II Cadet; it was also strengthened and had improved parachute egress. This model entered service in 1935, and was built in the largest numbers, including 34 fitted with a tailwheel for the Royal Australian Air Force.[1] The Cadet, while smaller and more economical than the Tutor, was still more expensive to run than competing two-seat light civil aircraft and was harder to hangar because of its lack of folding wings, so it was used mainly as a trainer for flying schools or the military. By far, the largest civil user was Air Service Training Ltd, which operated 17 Avro 631s at Hamble, together with a further four operated by its Hong Kong subsidiary, the Far East Aviation Co. Air Service Training also operated 23 Mk II Cadets, with both these and the earlier Cadets remaining in service with Reserve Training Schools run by Air Service Training until they were impressed as ATC instructional airframes in 1941.[1] The other major operator was the RAAF, which acquired 34 Mk II Cadets, delivered between November 1935 and February 1939.[1] These remained in service until 1946, when the surviving 16 were sold for civil use.[2] Two of these were re-engined in 1963 with 220 hp (160 kW) Jacobs R-755 engines for use as crop sprayers. In the UK, only two Cadets survived the war. Data from Avro Aircraft since 1908 [1]General characteristics Performance  Related development   Related lists</t>
  </si>
  <si>
    <t>Avro</t>
  </si>
  <si>
    <t>https://en.wikipedia.org/Avro</t>
  </si>
  <si>
    <t>1,286 lb (583 kg)</t>
  </si>
  <si>
    <t>1 × Armstrong Siddeley Genet Major 1A 5-cylinder air-cooled radial piston engine, 150 hp (110 kW)</t>
  </si>
  <si>
    <t>24 ft 9 in (7.54 m)</t>
  </si>
  <si>
    <t>30 ft 2 in (9.19 m)</t>
  </si>
  <si>
    <t>8 ft 10 in (2.69 m)</t>
  </si>
  <si>
    <t>2,000 lb (907 kg)</t>
  </si>
  <si>
    <t>325 mi (523 km, 282 nmi)</t>
  </si>
  <si>
    <t>700 ft/min (3.6 m/s)</t>
  </si>
  <si>
    <t>7.63 lb/sq ft (37.3 kg/m2)</t>
  </si>
  <si>
    <t>//upload.wikimedia.org/wikipedia/commons/thumb/6/6b/Avro_Cadet.jpg/300px-Avro_Cadet.jpg</t>
  </si>
  <si>
    <t>116 mph (187 km/h, 101 kn)</t>
  </si>
  <si>
    <t>100 mph (160 km/h, 87 kn)</t>
  </si>
  <si>
    <t>1932–1939</t>
  </si>
  <si>
    <t>Avro Tutor</t>
  </si>
  <si>
    <t>https://en.wikipedia.org/Avro Tutor</t>
  </si>
  <si>
    <t>https://en.wikipedia.org/Avro 638 Club Cadet</t>
  </si>
  <si>
    <t>0.075 hp/lb (0.123 kW/kg)</t>
  </si>
  <si>
    <t>https://en.wikipedia.org/October 1931</t>
  </si>
  <si>
    <t>Avro 730</t>
  </si>
  <si>
    <t>The Avro 730 was a planned Mach 3 reconnaissance aircraft and strategic bomber that was being developed by Avro Aircraft for the Royal Air Force (RAF). It had been originally envisioned as a very high-speed aircraft to perform aerial reconnaissance missions, conforming with the requirements of Air Ministry Specification OR.330. Avro subsequently decided to modify the design of the proposed 730 in order to accommodate its arming with nuclear weapons; this change therefore meant that the type would be able to perform the nuclear weapons delivery mission as well, which had been called for under Air Ministry Specification RB.156T which sought a high speed reconnaissance-bomber aircraft. If the Avro 730 had proceeded into service, it would have replaced the V bombers as the primary airborne platform as a part of Britain's nuclear deterrent.[1] In early 1957, the Avro 730 was abruptly cancelled, along with the development of a number of other crewed aircraft, as a consequence of the 1957 Defence White Paper. Part of the reason for the cancellation was the perception that by the time it would enter service, Soviet anti-aircraft capabilities would have improved to the point where it would not be able to succeed in its mission; a preference for missile development over crewed aircraft was another factor. A successor high-speed bomber would be developed to meet Air Ministry Specification GOR.339, designated as the BAC TSR-2; however, this too would be eventually cancelled. Following the end of the Second World War and facing the threats of the newly emerging Cold War, the Royal Air Force (RAF) was keen to not only preserve but to strengthen its strategic capabilities.[2] In particular, RAF Bomber Command sought to replace its inventory of wartime bombers with more capable models that would take advantage of the latest technologies, such as jet propulsion and nuclear weapons. During the late 1940s and early 1950s, an entirely new jet-powered bomber fleet comprising three aircraft, the Vickers Valiant, the Avro Vulcan, and Handley Page Victor, which were collectively known as the V-bombers, were developed and introduced to service with the RAF. The V-bombers were purpose-built to be armed with the first generation of Britain's nuclear weapons, designated as Blue Danube, and served as the airborne carriers of Britain's nuclear deterrence for many years.[2] Even as the V-bombers were being introduced, the RAF had identified a need for a very-long range supersonic strategic reconnaissance aircraft for the purpose of supporting the V bombers during their offensive mission.[3] As such, the Air Staff set about formulating an Operational Requirement; in 1954, Specification OR.330, which specified the required performance attributes for such an aircraft, was issued accordingly.[4] The envisioned reconnaissance aircraft would be capable of successfully entering the airspace of the Soviet Union while avoiding the sophisticated hostile air defenses intended to combat such an intrusion.[5] In order to achieve this feat, the aircraft would have to be capable of maintaining Mach 2.5 at an altitude of 60,000 ft (18,300 m), along with the ability to attain at least Mach 3 and operate at a maximum range of 5,754 mi (9,260 km). By operating at such a high altitude and speed, along with assorted advanced electronic systems on board, it was believed that the specified aircraft would be capable of evading the threats posed by Soviet interceptor aircraft and newly developed surface-to-air missiles alike.[4] Upon its issuing, Specification OR.330 effectively called for the most ambitious high-performance aircraft in the world.[5] At the time, Britain lacked any operational combat aircraft capable of supersonic flight; as such, meeting the specification required industry to embrace leading edge aerodynamic theory, new materials and futuristic propulsion systems.[4] In response, there were a total three submissions made from British aircraft manufacturers: the Handley Page HP.100, Vickers SP4, and the Avro Type 730.[4][5] All were futuristic delta or needle shapes in appearance employing multiple engines, 12 on the HP.100, 16 mounted horizontally at the rear of the Vickers. Work on the HP.100 proceeded to a full-scale mockup and large-scale wind tunnel testing.[4] However, in mid-1955, Avro were issued with a contract by the Ministry of Supply to develop their submission aircraft.[5] The Avro 730 was an unswept canard design, making extensive use of stainless steel and powered by a total of four Armstrong Siddeley P.176 turbojet engines.[6] As an aid to development, the Bristol Type 188 aircraft was built to test the compound-delta wing shape, and later, the effects of prolonged supersonic flight on metal.[7] Up to 10 prototypes of the aircraft were proposed, necessitated in part by a decision made part-way through the development process to give the aircraft a bombing capability.[8][9] The initial version of the aircraft had been intended strictly for the aerial reconnaissance role, for which it would have employed its "Red Drover" sideways-looking radar to find targets for attack by the V bomber force that would follow. As development had progressed, it became clear that the radar would not necessitate as bulky an antenna as initially believed, which had the result of freeing up considerable internal space.[9] In response, the RAF began to concentrate on a secondary bombing role for the type, for which it was to carry both the radar along with a long bomb bay, in which either a weapon or additional fuel could be contained within. A high-speed bomber requirement was also being studied at the time, OR.336, so the two projects were combined into the new RB.156 requirement in October 1955.[9] This led to the Avro 730 undergoing a fairly substantial redesign to correspond with the new requirements being issued.[8] Avro had anticipated this eventuality in their original submission.[9] The envisioned test program was to have been quite thorough, which would have involved subjected full-scale aircraft to the severe temperatures anticipated at Mach 2.5 flight via a purpose-built heat chamber; upon reaching the flight testing phase, the prototypes had been scheduled to perform a total of 1,400 flight hours.[10] The first prototype, which had received the internal designation Avro 731, a three-eighths scale aircraft for testing purposes, was scheduled to fly in 1959.[11][9] A pair of Avro 731 prototypes were set to be built and flown in advance of the full-scale prototypes.[12] The first prototype was under construction when the minister, Duncan Sandys, announced the decision to cancel its development in 1957.[13] It had been suspected that by the time the aircraft came into service a decade later it would have been vulnerable to Soviet advances in anti-aircraft missile technology.[14] Effort was instead transferred to the Blue Streak medium-range ballistic missile, while the sole 730 test fuselage was cut up.[12] The Bristol 188 project continued despite the cancellation of the 730. Aspects and influences of the Avro 730 encouraged studies at the Royal Aircraft Establishment, Farnborough, into supersonic transport aircraft, which in turn eventually contributed to the development effort behind Concorde.[15][16] The Avro 730 was a very high speed aircraft, originally designed solely for aerial reconnaissance purposes. In order to achieve the desired high speed performance, the aircraft consisted of a long, slender fuselage with a high fineness ratio; a small tapered almost-rectangular wing was mounted centrally on the fuselage.[17] The characteristics of the wing, being relatively short and straight, enabled the lengthy aerial for the primary reconnaissance sensor, the Red Drover X-band radar, to be contained within the fuselage, as the wing provided little obstruction and therefore interference with the radar.[17] A total of four Armstrong-Siddeley P.156 engines, two each being mounted in an over-under arrangement in pods positioned at the extreme tips of the wings, provided propulsion. The engine nacelles included variable-geometry air intakes, while the engines themselves were equipped with convergent-divergent nozzles.[17] Alternative arrangements of two or three shock cones could have been installed on the nacelles.[18] The aircraft adopted an atypical tail-first configuration; this approach had the effect of greatly reducing trim-drag while also generating increased lift at slower speeds.[17][19] Longitudinal control was provided by the nose-mounted tail plane via trailing edge elevators, lateral control was enacted by ailerons located on the wing's trailing edge, and directional control was achieved by a conventional rudder. All four of the primary flight control surfaces were actuated by a quadruple-redundant electro-hydraulic control unit, designed by Boulton Paul.[17] Fly-by-wire electrical controls and automatic control systems were also to be employed on the type. The undercarriage, designed by Dowty Group, used an arrangement of a single centre-fuselage main unit complete with four wheels, a nose unit with two wheels, and a pair of outriggers located on the engine nacelles.[17] The Avro 730 lacked a conventional canopy in order to maintain the fineness ratio, the cockpit featured only two small windows facing to the side. On the intended initial development models, a raised canopy would have been present for direct vision; however, production aircraft would have made sole use of an electrically operated retractable periscope in order to provide an external view, including during take-off and landing.[20] As originally envisioned, a crew of three would be carried: pilot, navigator and radar operator.[8] All three were to be contained within the same compartment, which was both pressurised and refrigerated for passenger comfort; lightweight ejection seats were to be provisioned for all crew members.[17] Due to features such as the automatic flight controls and stabilisation systems, the pilot was intended to be capable of supervising some of the aircraft's engineering functions as well, such as the control system, cooling and fuel systems.[17] Cooling was a critical issue for the Avro 730; at Mach 2, the external skin was anticipated to reach 190 °C, this would rise to 277 °C at Mach 2.7.[17] Much of the aircraft was composed of a stainless steel brazed-honeycomb structure.[4] Fuel onboard had the additional role of serving as a heat sink, and a fully duplicated freon-based refrigeration system provided by Normalair was also present.[17] During development, the Avro 730 underwent re-design work so that it could perform as a bomber as well as a reconnaissance platform. Although the new version looked much like the original, it was larger overall and featured a new wing planform.[10] In order to increase wing area, extra "winglettes" were added outside of the engine pods and the entire planform was re-shaped to be more of a classic delta wing. The wing inside the engine pods, about ⅔ of the overall span, was swept at about 45°, the smaller area outboard of the engine was more highly swept at about 60°. The forward sweep on the trailing edge was removed. The engine pods were now specified to carry four Armstrong-Siddeley P.176 engines each, for a total of eight.[8][12] The pods were circular at the front and mounted a single large shock cone, and grew progressively more "square" to the rear, where they ended flush with the rear of the wing. Much of the layout was generally the same as the earlier version, with the rectangular canards, "hidden" cockpit and large cropped-delta vertical fin at the rear. In the new version, the crew was reduced to two members. The bomb bay was narrow but very long at 50 ft (15 m), and was intended to be armed with a nuclear-tipped stand-off missile.[9] A suitable warhead had started development as Blue Rosette.[8] Data from Spyplane: The U-2 History Declassified[8]General characteristics Performance Related development Aircraft of comparable role, configuration, and era  Related lists Citations Bibliography</t>
  </si>
  <si>
    <t>Reconnaissance aircraft, strategic bomber</t>
  </si>
  <si>
    <t>https://en.wikipedia.org/Reconnaissance aircraft, strategic bomber</t>
  </si>
  <si>
    <t>Avro Aircraft</t>
  </si>
  <si>
    <t>https://en.wikipedia.org/Avro Aircraft</t>
  </si>
  <si>
    <t>Proposed design</t>
  </si>
  <si>
    <t>8 × Armstrong Siddeley P.176 afterburning turbojet engines, 9,700 lbf (43 kN) thrust each</t>
  </si>
  <si>
    <t>163 ft 6 in (49.83 m)</t>
  </si>
  <si>
    <t>59 ft 9 in (18.21 m)</t>
  </si>
  <si>
    <t>2,000 sq ft (190 m2)</t>
  </si>
  <si>
    <t>5,754 mi (9,260 km, 5,000 nmi)</t>
  </si>
  <si>
    <t>66,400 ft (20,200 m)</t>
  </si>
  <si>
    <t>//upload.wikimedia.org/wikipedia/commons/thumb/6/6c/Avro_730.jpg/300px-Avro_730.jpg</t>
  </si>
  <si>
    <t>Mach 3</t>
  </si>
  <si>
    <t>1,250 mph (2,010 km/h, 1,090 kn) / M2.5</t>
  </si>
  <si>
    <t>220,000 lb (99,790 kg)</t>
  </si>
  <si>
    <t>1957 (cancellation)</t>
  </si>
  <si>
    <t>Albatros L 57</t>
  </si>
  <si>
    <t>The Albatros L 57 was an early monoplane. It was a project for an airliner but was never completed, and as such never entered production. The cockpit was placed higher in relation to the wing, thus making it a low wing plane, and the top covering of the fuselage is swept up higher as compared to other similar planes of the era. The plane was designed to have up to six passengers.  This aircraft-related article is a stub. You can help Wikipedia by expanding it.</t>
  </si>
  <si>
    <t>Albatros L 56</t>
  </si>
  <si>
    <t>The Albatros L 56 was an open transport biplane. It was cancelled when aircraft such as the Fokker F.II, Junkers F 13, and Sablatnig P.III were built.</t>
  </si>
  <si>
    <t>Bagalini Colombo</t>
  </si>
  <si>
    <t>The Bagalini Colombo (English: Dove) is an Italian homebuilt aircraft that was designed by Marino Bagalini. The aircraft is supplied in the form of plans for amateur construction.[1] The Colombo features a strut-braced parasol wing, a two-seats in side-by-side configuration open cockpit with a windshield, fixed conventional landing gear, or optional tricycle landing gear, and a single engine in tractor configuration.[1] The aircraft is made from wood and metal, with its flying surfaces covered in doped aircraft fabric. Its 10.5 m (34.4 ft) span wing employs an RSG 35 airfoil at the wing root, transitioning to an RSG 36 airfoil at the wing tip. The wing mounts Junkers ailerons and has a wing area of 16.723 m2 (180.00 sq ft). The standard engine used is the 40 hp (30 kW) Rotax 447 two-stroke powerplant.[1][2] The Colombo has an empty weight of 150 kg (330 lb) and a gross weight of 320 kg (710 lb), giving a useful load of 170 kg (370 lb). With full fuel of 23 litres (5.1 imp gal; 6.1 US gal) the payload is 151 kg (333 lb).[1] The manufacturer estimates construction time from the supplied kit to be 700 hours.[1] Data from AeroCrafter and The Incomplete Guide to Airfoil Americage[1][2]General characteristics Performance</t>
  </si>
  <si>
    <t>Homebuilt aircraft</t>
  </si>
  <si>
    <t>https://en.wikipedia.org/Homebuilt aircraft</t>
  </si>
  <si>
    <t>Marino Bagalini</t>
  </si>
  <si>
    <t>Plans available (1998)</t>
  </si>
  <si>
    <t>150 kg (330 lb)</t>
  </si>
  <si>
    <t>23 litres (5.1 imp gal; 6.1 US gal)</t>
  </si>
  <si>
    <t>1 × Rotax 447 twin cylinder, air-cooled, two-stroke aircraft engine, 30 kW (40 hp)</t>
  </si>
  <si>
    <t>3-bladed composite</t>
  </si>
  <si>
    <t>6.40 m (21 ft 0 in)</t>
  </si>
  <si>
    <t>10.49 m (34.40 ft)</t>
  </si>
  <si>
    <t>318 kg (700 lb)</t>
  </si>
  <si>
    <t>42 km/h (26 mph, 23 kn)</t>
  </si>
  <si>
    <t>190 km (120 mi, 100 nmi)</t>
  </si>
  <si>
    <t>19 kg/m2 (3.9 lb/sq ft)</t>
  </si>
  <si>
    <t>https://en.wikipedia.org/Marino Bagalini</t>
  </si>
  <si>
    <t>100 km/h (62 mph, 54 kn)</t>
  </si>
  <si>
    <t>66 km/h (41 mph, 36 kn)</t>
  </si>
  <si>
    <t>Duane's Hangar Ultrababy</t>
  </si>
  <si>
    <t>The Duane's Hangar Ultrababy (sometimes Ultra Baby) is an American homebuilt aircraft that was designed by Duane Patrick and produced by Duane's Hangar of Liberty, South Carolina, introduced about 1997. When it was available the aircraft was supplied in the form of plans for amateur construction.[1] The aircraft is a 75% scale version of the Bowers Fly Baby intended to comply with the US FAR 103 Ultralight Vehicles rules, including the category's maximum empty weight of 254 lb (115 kg). It can have a sufficiently low enough empty weight for that category when a light enough engine is fitted. The Ultrababy can also be registered in the American homebuilt aircraft category.[1] The Ultrababy features a wire-braced low-wing, a single-seat open cockpit with a windshield, fixed conventional landing gear and a single engine in tractor configuration.[1] The aircraft is made from wood, with its flying surfaces covered in doped aircraft fabric. Its 27.50 ft (8.4 m) span wing lacks flaps and has a wing area of 121.5 sq ft (11.29 m2). The acceptable power range is 35 to 52 hp (26 to 39 kW) and the standard engine used is the 48 hp (36 kW) Half VW powerplant.[1] With the Half VW engine the Ultrababy has a typical empty weight of 300 lb (140 kg) and a gross weight of 620 lb (280 kg), giving a useful load of 320 lb (150 kg). With full fuel of 5 U.S. gallons (19 L; 4.2 imp gal) the payload for pilot and baggage is 290 lb (130 kg).[1] The designer estimates the construction time from the supplied plans as 700 hours.[1] By 1998 the company reported that 40 sets of plans had been sold and one aircraft was flying.[1] Data from AeroCrafter[1]General characteristics Performance</t>
  </si>
  <si>
    <t>Duane's Hangar</t>
  </si>
  <si>
    <t>https://en.wikipedia.org/Duane's Hangar</t>
  </si>
  <si>
    <t>Duane Patrick</t>
  </si>
  <si>
    <t>5 U.S. gallons (19 L; 4.2 imp gal)</t>
  </si>
  <si>
    <t>1 × Half VW two cylinder, air-cooled, four stroke automotive conversion engine, 48 hp (36 kW)</t>
  </si>
  <si>
    <t>2-bladed wooden</t>
  </si>
  <si>
    <t>circa 1997</t>
  </si>
  <si>
    <t>16 ft 0 in (4.88 m)</t>
  </si>
  <si>
    <t>27 ft 6 in (8.38 m)</t>
  </si>
  <si>
    <t>121.5 sq ft (11.29 m2)</t>
  </si>
  <si>
    <t>620 lb (281 kg)</t>
  </si>
  <si>
    <t>35 mph (56 km/h, 30 kn)</t>
  </si>
  <si>
    <t>150 mi (240 km, 130 nmi)</t>
  </si>
  <si>
    <t>10,000 ft (3,000 m)</t>
  </si>
  <si>
    <t>5.1 lb/sq ft (25 kg/m2)</t>
  </si>
  <si>
    <t>75 mph (121 km/h, 65 kn)</t>
  </si>
  <si>
    <t>60 mph (97 km/h, 52 kn)</t>
  </si>
  <si>
    <t>Bowers Fly Baby</t>
  </si>
  <si>
    <t>https://en.wikipedia.org/Bowers Fly Baby</t>
  </si>
  <si>
    <t>Lebaudy Morning Post</t>
  </si>
  <si>
    <t>The Lebaudy Morning Post was a French semi-rigid airship built for the British Army in Moisson, France, by  manufacturers Lebaudy Frères. The airship was commissioned by the newspaper The Morning Post, who created a fund to purchase the airship and present it to the British Army. The airship's envelope was damaged on the delivery flight and then it was destroyed on a subsequent trial flight after repair.  At the time of construction it was the largest airship that had been built in France.[1] The Morning Post was designed by Henri Julliot to the same principles as the earlier Lebaudy République and Lebaudy Patrie but was larger and faster.[2] The envelope was made of panels of waterproof canvas with two valves at the bottom to allow the hydrogen to be released, either automatically or by hand.[2] An additional manual valve on the top of the envelope could be used to completely deflate the envelope.[2] Two long quick-release panels were also built into the envelope for emergency deflation.[2] The gas bag had three ballonets, one at the front, one in the centre and one at the rear: the front and rear ballonets could be used to fly the airship up or down.[2] Two centrifugal fans were used to inflate the ballonets.[2] Small fixed vertical and horizontal stabilisers were mounted at the rear of the envelope. Suspended below the envelope  a diamond-section keel constructed from steel tubing extended nearly the whole length of the envelope. This contained a horizontal stabilising surface for the front two-thirds of its length: the rear part also had a fixed vertical surface.  It carried two pairs of elevators, one pair forward and the other aft, and a single rear-mounted rudder.[1]  Below this  the car, also made from steel tubes was suspended.  This had a single landing pivot in the bow.[2] and was divided into compartments and could carry 20 persons.[2] Also inside the car were two Panhard four-cylinder water-cooled piston engines rated at 135 hp, driving a pair of two-bladed  pusher propellers through clutches and a gearbox.[2] The propellers, which rotated in opposite directions, were 16 ft 5in (5 m) in diameter and revolved at about one third of the engines' speed.[1] The airship made its first flight on 14 September 1910[3] and this was followed by a series of test flights before it was formally accepted by the Army. The Morning Post left Moisson on delivery to Farnborough at 10:15 in the morning of 26 October 1910, carrying eight people including the pilot Louis Capazza  and three passengers: the designer Henri Julliot, the newly appointed commander of the Army Balloon School Major Sir A. Bannerman, and a representative of The Morning Post.[4]  By two o'clock it had reached Brighton on the English southern coast, it then travelled north over Horsham towards Aldershot.[2]  It soon approached North Camp at Farnborough for an attempted landing on the common close to the Army Balloon Works.[2] Due to the strong winds it took a number of approaches to the common before troops managed to grab the ropes and secure the airship.[2] The airship was towed to a balloon works shed specially built to house it. It was soon realised it would be a close fit but as it had been measured to fit for the Morning Post all that was required was that care was taken in moving the airship into the shed.[2] With all but ten feet inside the shed, a large hiss was heard as the envelope had caught on a girder.[2] A number of troops were under the airship as it collapsed but nobody was hurt.[2] On 4 May 1911 the Morning Post was on its first flight since being damaged in October 1910 when it was delivered.[5] The airship with a crew of seven was at the end of the one-hour trial flight, it had deployed ropes to allow the soldiers on the ground to bring the ship to the ground, the men could not hold it.[5] The airship drifted into some trees and the envelope burst, causing the airship to collapse over the trees and a house.[5] One of the French mechanics was badly burned but all the crew were rescued from the debris.[5] Data from [2]General characteristics     Related lists  Media related to Morning Post (airship) at Wikimedia Commons</t>
  </si>
  <si>
    <t>Lebaudy Frères, Moisson, France</t>
  </si>
  <si>
    <t>https://en.wikipedia.org/Lebaudy Frères, Moisson, France</t>
  </si>
  <si>
    <t>2 × Panhard &amp; Levassor 4M 4-cyl. in-line water-cooled piston engines, 135 hp (101 kW)  each</t>
  </si>
  <si>
    <t>2-bladed 2x Chauvière Integrale, 16 ft 5 in (5.00 m) diameter (two propeller shafts driven by one engine)</t>
  </si>
  <si>
    <t>337 ft 10 in (103 m)</t>
  </si>
  <si>
    <t>//upload.wikimedia.org/wikipedia/commons/thumb/9/95/Lebaudy_airship_RAE-O426.jpg/300px-Lebaudy_airship_RAE-O426.jpg</t>
  </si>
  <si>
    <t>39 ft 4 in (12 m)</t>
  </si>
  <si>
    <t>353,168 cu ft (10,000.6 m3)</t>
  </si>
  <si>
    <t>Military reconnaissance airship</t>
  </si>
  <si>
    <t>https://en.wikipedia.org/Military reconnaissance airship</t>
  </si>
  <si>
    <t>British Army</t>
  </si>
  <si>
    <t>1910-1911</t>
  </si>
  <si>
    <t>Destroyed</t>
  </si>
  <si>
    <t>Maestranza Central de Aviación Triciclo-Experimental</t>
  </si>
  <si>
    <t>The Maestranza Central de Aviación Triciclo-Experimental (also designated XX-01[1]) was a prototype Chilean light aircraft of the 1940s. In 1947, the Maestranza Central de Aviación, the Central Workshops of the Chilean Air Force designed and built the first Chilean-designed aircraft, the Triciclo-Experimental, unveiled in May 1947. The Triciclo, designed by Alfredo D. Ferrer,[2] was a low-winged monoplane of wooden construction with a fixed tricycle landing gear and a twin tail. The crew of two sat side by side in an enclosed cockpit, and were provided with dual flight controls. A single Franklin air-cooled horizontally-opposed piston engine drove a two-bladed propeller.[3] Data from Jane's All The World's Aircraft 1951–52[3]General characteristics Performance</t>
  </si>
  <si>
    <t>Light aircraft</t>
  </si>
  <si>
    <t>Chile</t>
  </si>
  <si>
    <t>Maestranza Central de Aviación</t>
  </si>
  <si>
    <t>https://en.wikipedia.org/Maestranza Central de Aviación</t>
  </si>
  <si>
    <t>Prototype</t>
  </si>
  <si>
    <t>355 kg (783 lb)</t>
  </si>
  <si>
    <t>1 × Franklin four-cylinder air-cooled horizontally-opposed piston engine, 75 kW (100 hp)</t>
  </si>
  <si>
    <t>6.50 m (21 ft 4 in)</t>
  </si>
  <si>
    <t>1.80 m (5 ft 11 in)</t>
  </si>
  <si>
    <t>13 m2 (140 sq ft)</t>
  </si>
  <si>
    <t>600 kg (1,323 lb)</t>
  </si>
  <si>
    <t>160 km/h (99 mph, 86 kn)</t>
  </si>
  <si>
    <t>Weinberg S.E.5a Replica</t>
  </si>
  <si>
    <t>The Weinberg S.E.5a Replica is an American homebuilt biplane that was designed by William Weinberg of Kansas City, Missouri. The aircraft was supplied in the form of plans for amateur construction, but the plans seem to no longer be available.[1] The Weinberg S.E.5a Replica is an 80% replica of the First World War Royal Aircraft Factory S.E.5a fighter aircraft.[1] Like the original S.E.5a fighter, the S.E.5a Replica features a biplane layout, a single-seat open cockpit, fixed conventional landing gear and a single engine in tractor configuration.[1] The aircraft is predominantly made from wood with the aft fuselage and tail made from welded steel tubing. The 22.0 ft (6.7 m) span wings are built with wooden spars, wooden ribs and center-section. The wings, tail and aft fuselage are covered in doped aircraft fabric, with the forward fuselage covered in plywood. There is a small baggage compartment behind the pilot's seat.[1] The aircraft has an empty weight of 900 lb (410 kg) and a gross weight of 1,100 lb (500 kg), giving a useful load of 200 lb (91 kg). With full fuel of 24 U.S. gallons (91 L; 20 imp gal) the payload is only 66 lb (30 kg).[1] At least one example was constructed in 1970 and registered with the US Federal Aviation Administration as an Experimental - Amateur-built. The aircraft was removed from the registry on 30 April 2016.[2] Data from Plane and Pilot[1]General characteristics Performance Armament</t>
  </si>
  <si>
    <t>William Weinberg</t>
  </si>
  <si>
    <t>900 lb (408 kg)</t>
  </si>
  <si>
    <t>24 U.S. gallons (91 L; 20 imp gal)</t>
  </si>
  <si>
    <t>1 × aircraft engine</t>
  </si>
  <si>
    <t>at least one</t>
  </si>
  <si>
    <t>18 ft 0 in (5.49 m)</t>
  </si>
  <si>
    <t>1,100 lb (499 kg)</t>
  </si>
  <si>
    <t>50 mph (80 km/h, 43 kn)</t>
  </si>
  <si>
    <t>95 mph (153 km/h, 83 kn)</t>
  </si>
  <si>
    <t>one replica Vickers machine gun and one replica Lewis gun.</t>
  </si>
  <si>
    <t>Hummel Ultracruiser</t>
  </si>
  <si>
    <t>The Hummel Ultracruiser (also variously called the Ultra Cruiser and UltraCruiser) is an American amateur-built aircraft, designed by Morry Hummel and produced by Hummel Aviation. The aircraft is supplied as a kit or plans for amateur construction or as a complete ready-to-fly aircraft.[1][2] The Ultracruiser is a development of the heavier Hummel Bird, designed to comply with the US FAR 103 Ultralight Vehicles rules, including the category's maximum empty weight of 254 lb (115 kg). The aircraft has a standard empty weight of 249 lb (113 kg).[1][3][4] The Ultracruiser features a cantilever low-wing, a single-seat open, or optionally enclosed, cockpit that is 23.5 in (60 cm) wide, fixed conventional landing gear, or optionally tricycle landing gear and a single engine in tractor configuration.[1] The aircraft is made from sheet aluminum. Its 25 ft (7.6 m) span wing employs a Harry Ribblett GA30-618 airfoil and  has an area of 112 sq ft (10.4 m2). The aircraft's recommended engine power range is 28 to 45 hp (21 to 34 kW) and standard engines used include the 37 hp (28 kW) 1/2 VW four-stroke powerplant. Construction time from the supplied kit is estimated as 420 hours.[1][3] By December 2011 100 examples had been completed and flown.[1] Data from Kitplanes and Hummel Aviation[1][3]General characteristics Performance</t>
  </si>
  <si>
    <t>Amateur-built aircraft</t>
  </si>
  <si>
    <t>https://en.wikipedia.org/Amateur-built aircraft</t>
  </si>
  <si>
    <t>Hummel Aviation</t>
  </si>
  <si>
    <t>https://en.wikipedia.org/Hummel Aviation</t>
  </si>
  <si>
    <t>Morry Hummel</t>
  </si>
  <si>
    <t>249 lb (113 kg)</t>
  </si>
  <si>
    <t>1 × 1/2 VW two cylinder, air-cooled, four stroke automotive conversion, 37 hp (28 kW)</t>
  </si>
  <si>
    <t>100 (2011)</t>
  </si>
  <si>
    <t>16 ft (4.9 m)</t>
  </si>
  <si>
    <t>25 ft (7.6 m)</t>
  </si>
  <si>
    <t>112 sq ft (10.4 m2)</t>
  </si>
  <si>
    <t>Harry Ribblett GA30-618</t>
  </si>
  <si>
    <t>28 mph (45 km/h, 24 kn)</t>
  </si>
  <si>
    <t>1,000 ft/min (5.1 m/s)</t>
  </si>
  <si>
    <t>4.5 lb/sq ft (22 kg/m2)</t>
  </si>
  <si>
    <t>//upload.wikimedia.org/wikipedia/commons/thumb/7/74/Hummel_Ultracruiser_in_flight.JPG/300px-Hummel_Ultracruiser_in_flight.JPG</t>
  </si>
  <si>
    <t>Hummel Bird</t>
  </si>
  <si>
    <t>https://en.wikipedia.org/Hummel Bird</t>
  </si>
  <si>
    <t>https://en.wikipedia.org/Hummel H5</t>
  </si>
  <si>
    <t>LTV A-7P Corsair II</t>
  </si>
  <si>
    <t>The Portuguese Air Force (PoAF) operated 50 LTV A-7 Corsair II aircraft in the anti-ship, air interdiction and air defense roles between 1981 and 1999. The Portuguese government acquired the Corsair II to replace the PoAF's North American F-86 Sabre fighters, with two orders being placed for a total of 50 A-7P and TA-7P. As part of the program one TA-7C belonging to the America Navy was also loaned to the PoAF. During its 18 years of service in the PoAF the A-7 fleet suffered 14 accidents and suffered from numerous maintenance and logistic problems in its last years of service due to the lack of spare parts and financial problems. Nevertheless, the program was seen as a success due to the evolution that it allowed the Air Force in aircraft maintenance, with focus in modern computer and electronic systems, and in the qualification of technicians and the modernization of the Portuguese military aviation industry. The acquisition of the A-7P Corsair II was the result of many attempts by Portugal to replace its F-86F Sabre in the air defense role and, to some extent, the Fiat G.91 in the ground attack role. The first attempts started in 1968, during the Ultramar War, due to the performance of the Portuguese fighters in Africa. After the end of the war, the Portuguese Air Force (PoAF) renewed its attempts in procuring new air combat aircraft because of the F-86 and G.91 being outdated compared to the aircraft fielded by its NATO allies and the countries of the Warsaw Pact.[1] During this process the PoAF evaluated the Dassault Mirage III, Dassault Mirage 5, Northrop F-5, McDonnell Douglas F-4 Phantom II, and the SAAB J-35 Draken before selecting the Corsair II in 1980. During the Ultramar War the Portuguese Air Force operated the F-84 Thunderjet, F-86 Sabre, and Fiat G.91 without much resistance from the guerrilla forces until the appearance of the Strela 2, in Guinea, in the early 1970s threatened the Portuguese air superiority. However, it had also become clear in the late-1960s that Portugal lacked a modern fighter capable of carrying out strikes with heavy payloads deep inside enemy territory. The fighters in service also lacked a self-defense capability when operating without escorts and were not able to counter the Soviet-made fighter aircraft that could potentially be supplied by communist states to the rebels and operated from the neighboring countries of Portugal's oversea territories.[2] In 1968, a rearmament study by the Air Force perceived the need for a new fighter capable of reaching Mach 2 in horizontal flight and a rate of climb that allowed it to reach 40,000 ft in less than five minutes. The study also gave preference to twin-engine aircraft and specified the armament capacity and the capability to operate in hot environments, in addition to being capable of flying directly from mainland Portugal to Sal, Cape Verde.[2] The preferred contenders at the time were the Dassault Mirage III, Dassault Mirage 5, Northrop F-5A, and McDonnell-Douglas F-4C Phantom II.[3] Nonetheless, it was only in 1971 that the Portuguese government gave priority to the procurement of new fighters and approved a new rearmament plan for the purchase of 64 fighters, 28 of which would be for the defense of mainland Portugal and 36 to be deployed overseas. This plan called for an initial order of 30 aircraft (27 single-seat and three twin-seat). At the time Portugal was under a United Nations arms embargo and the America was against the Portuguese colonial war and Portugal's presence in Africa, having even previously put limitations on the use of Portuguese F-86F Sabre fighters in Africa. Meanwhile, France saw a Portuguese presence in Africa as coinciding with its own interests and had become, between 1964 and 1971, in the largest supplier of weapons to Portugal. As such, the Dassault Mirage was seen as the best option.[4] In 1969 the French government's foreign relations underwent a change with Charles de Gaulle leaving office and Georges Pompidou taking over as president. This change in policy included improving French relations with French speaking African countries, which resulted in defense accords with Senegal. Talks about the purchase of French fighters started in December 1971, but the French government was then worried that Portuguese Mirage fighters stationed in Africa would be in range of Guinea-Conakry and Senegal, and would result in protests against France by these countries. In 1972 France gave permission for the start of negotiations as long as conditions for the basing of the aircraft were agreed on before any acquisition took place. However, by then the Portuguese government was facing financial problems and the difference between Portugal's and France's strategy for Africa had also further slowed any talks.[5] In March 1973 the Portuguese minister of Defense, Horácio José de Sá Viana Rebelo, contacted the French government regarding the procurement of 50 to 100 Dassault Mirage F1 fighters, which were more expensive than either the Mirage III or Mirage 5.[5] Later in November Viana Rebelo was replaced as minister of Defense by Silva Cunha, who was able to obtain additional funding for the rearmament of the armed forces.[6] Following new funding, a new plan was made in February 1974 to acquire new aircraft for the Air Force, which included 32 Dassault Mirage 5 fighters along with 239 other airplanes and helicopters.[7] This plan dismissed the option of acquiring the Mirage F1 because of its cost and the fact that it would take four years for the aircraft to be delivered.[8] The conflict in Guinea escalated in March 1973 and the PAIGC was able to shoot down five aircraft with newly acquired Strela 2 surface-to-air missile launchers. The commander of the PoAF's Cape Verde and Guinea Air Zone (Portuguese: Zona Aérea de Cabo Verde e Guiné, ZACVG) requested 12 of the planned Mirage 5 to replace the North American T-6G and Fiat G.91 then operated.[9] Later in August 1973 it was reported that the rebels were receiving pilot training in the Soviet Union with the objective of operating MiG fighters from Guinea-Conakry.[10] Further reports mentioned the possible involvement of the Guinea Air Force, which had started receiving help from Cuban pilots and technicians to maintain its MiG-17F fleet that were mostly inoperable.[11] On February 20, 1974, the French minister of Defense, Robert Galley, wrote to the minister of Foreign Affairs, Michel Jobert, about Portugal's purchase of 26 to 28 Mirage III or Mirage 5 fighters, under the condition that the fighters were not to be based in Guinea or in Cape Verde. Nevertheless, Galley didn't see a problem with these fighters being stationed in Angola and Mozambique, especially since France had already sold Mirage fighters to South Africa.[12] The African and Malagasy Affairs Directorate (French: Direction des Affaires Africaines et Malgaches, DAM) of the ministry of Foreign Affairs went further and was against allowing any future Portuguese Mirage aircraft being based in Angola and Mozambique since Congo, Tanzania, Zaire, or Zambia could be against it.[13] Upon the stalemate between the two ministries, France's then-prime minister Pierre Messmer agreed with the minister of Defense to only impose basing restrictions to Cape Verde and Guinea.[14] On April 3, 1974, the International Affairs assistant director of the French Ministry of Defense, Philippe Esper, met in Lisbon with the Portuguese government to start negotiations and discuss the imposition of restrictions, delivery schedule, and pilot and ground crew training. The Portuguese government then decided on the purchase of a variant of the Mirage IIIE, to be designated Mirage IIIEPL, instead of the Mirage 5.[14][15] Later on April 24, 1974, the Portuguese minister of Foreign Affairs, Rui Patrício, met with the French ambassador Bernard Durand in Lisbon to further discuss the restrictions regarding the basing of any fighters supplied by France in Guinea, given the need to dissuade attacks by rebel aircraft operating from Guinea-Conakry. At this time the French prime minister had already given permission for the sale of 32 Mirage IIIE aircraft valued at 750 million francs while maintaining the restrictions that the Portuguese had not agreed with.[16] After the Carnation Revolution, on April 25, 1974, Portugal started its decolonization process and withdrew its military forces from its oversea territories. With this change in policy and strategy the acquisition of the Mirage III stopped being a priority and the new political regime did not continue the negotiation process. With the end of the conflict in Africa the Portuguese Armed Forces went through a reorganization and shifted their focus back from counter-insurgency to honoring Portugal's commitments to NATO and preparing for a possible conflict in Europe against the Warsaw Pact. The Portuguese Air Force's F-86F Sabre and G.91 fighters were considered to be outdated in both the air defense and ground attack roles to face Soviet forces in the European operations theater and only a few Sabre fighters were in service due to problems with the engines[17] and lack of spare parts.[1][18] After the revolution Portugal faced financial problems and the new government didn't see the modernization of the armed forces as a priority, as such the Air Force counted on the support from the America through the military assistance programs and the offsets and compensations for the use of the Lajes Air Base. In June 1974 the Air Force Chief of Staff, General Manuel Diogo Neto, informed the US Military Assistance Advisory Group (MAAG) in Lisbon of the interest in acquiring one F-5E Tiger II squadron and one F-4E Phantom II squadron, as well as T-38A Talon, to replace the T-33 Shooting Star, and T-41, to replace the DHC-1 Chipmunk.[19] During a meeting on July 30, 1974, at the Foreign Affairs Ministry regarding an agreement for the use of the Lajes Air Base, a revised request was presented, which only listed 16 F-5E Tiger II, 16 T-38A Talon, 20 T-41A and 12 AH-1Q for the PoAF at an estimated value of 165 million dollars. In addition to the offsets from the use of Lajes, Portugal relied on the offsets of an agreement with the German Air Force for the use of Beja Air Base to acquire former German Fiat G.91 aircraft. The America delegation to NATO was worried with Portugal's capability in contributing to NATO operations and felt that the intention to purchase either the F-4E Phantom II or the F-5E Tiger II to replace the F-86F Sabre was inappropriate given that it felt that the A-7D Corsair II or the A-4N Skyhawk provided a better platform for the Portuguese role in an eventual conflict with the Warsaw Pact, which was to mainly protect the Atlantic Ocean resupply routes from the America to Europe.[20] Additionally, in case of an escalation of the Cold War, the air defense of Portugal and of the Iberian Peninsula was assigned to the Spanish Air Force and the America Air Force's 401st Tactical Fighter Wing based at Torrejon Air Base, Spain.[21] In this context, both the Skyhawk and Corsair II were better suited for the naval attack role. By 1976 the Northrop F-5E Tiger II had become the sole preferred aircraft by the military command, which believed that this aircraft could be supplied by The Pentagon at a lower cost through the Military Assistance Program (MAP) and the Foreign Military Sales (FMS).[22] To this end, Portugal leased Northrop T-38A Talon jet trainers, as part of the "Peace Talon" program, to establish and provide supersonic-capable lead-in fighter training[23] and to eventually provide operational conversion.[24][25] Later in March, 1976, a camouflage scheme for the F-5 was published in the Diário da República.[1][26] Nonetheless, at the time the PoAF had already started analyzing the acquisition of the A-7 Corsair II as an alternative to the F-5, per the suggestion of the America.[23][27] On November 15, 1979, a meeting took place with a US delegation and the Portuguese government and military command to discuss the acquisition of the new fighters. A first proposal was for the purchase of 20 F-5 Tiger II to be delivered between May and October 1981, at a cost of 120 million dollars; additional spare parts were not included. Since the agreement for the use of the Lajes Air Base by the America was only valued at 72 million dollars, Portugal would have been required to take out a 48 million dollar loan through the FMS, which would also dry up funds to acquire other types of aircraft and would require the additional payment of loan interest rates. Another proposal valued at 79 million dollars was for 12 F-5 fighters to be delivered between May and August 1981. This proposal would still have required a loan of 7 million dollars through the FMS and would not even have allowed for the formation of a complete squadron. The final proposal was for the acquisition of 30 A-7A Corsair II for 49 million dollars, which would be paid completely with the money from the Lajes agreement and that would have still have left funds for the modernization of the aircraft.[25][28][29] In addition to the most financial viable option, and while the A-7 lacked the interception and air superiority capabilities initially required for the F-86 replacement, it was seen that the aircraft would still provide a technological leap and an improvement in human resources qualification to the Air Force.[18][27] Furthermore, the selection of the A-7 permitted more cost reductions by allowing the Air Force to move from two distinct aircraft types, one dedicated to air defense and the other to ground attack, to a single aircraft.[1] The A-7 Corsair II was officially selected and on May 5, 1980, the V-519 contract was signed for twenty aircraft, in which the program costs were shared by Portugal and the America as part of both the Military Assistance Program and the agreement between the two countries for the use of the Lajes Air Base.[30][31] Later in May 1983, Portugal ordered an additional thirty aircraft.[31][32][33] Even with the A-7 taking precedence, the PoAF continued interested in acquiring the F-5 for the air defense role and as a proper replacement for the F-86F Sabre. As such, a delegation was sent to Norway in July 1979 to evaluate F-5A/B aircraft of the Royal Norwegian Air Force (RNoAF). However, with the selection of the A-7, it was only in 1982 that new talks took place, with the RNoAF offering the sale of 11 F-5A that would require additional repairs due to cracks found in the airframe. While these fighters were offered at a low price, Portugal would have had to pay for the repairs. Furthermore, the PoAF was particularly interested in twin-seat F-5 fighters, but the RNoAF did not plan on retiring any of its F-5B aircraft. In November 1984, the America offered four F-5A with spare engines to Portugal, but the latter declined the offer since the aircraft had logged over 3,000 flight hours. In the same year the RNoAF made a new offer of 15 to 20 F-5A/B, but the PoAF declined; since most of the aircraft would have required repairs and the airframes had few flight hours left.[34][35] Unable to purchase the F-5 the PoAF studied the purchase of the SAAB J-35 Draken and of second-hand French Mirage IIIs, but without any success.[35] Without a dedicated air-to-air combat fighter, the A-7P permanently took over the air defense role until the entry in Portuguese service of the F-16 Fighting Falcon in 1994.[1][18] The A-7P version acquired by Portugal were reconstructed and converted A-7A airframes powered by the Pratt &amp; Whitney TF30-P-408 engine and equipped with A-7E/A-7D avionics. The initial 20 airframes for this conversion were chosen from 28 former-America Navy airframes stored at AMARC, with the remaining 8 airframes being used for spare parts.[30][33] Six TA-7P later bought were also former A-7A airframes converted to tandem, twin-seat aircraft for training and operational pilot conversion that had the same capabilities as the A-7P with the exception of the guns, which were replaced by an oxygen system.[18] The airframes from both orders that were selected from AMARC already had between 2,331 and 4,523 flight hours before their conversion.[36] The avionics of the P version included the AN/ASN-91B armament control and navigation system, which consisted primarily of the Navigation/Weapon Delivery Computer (NWDC), air data computer (ADC), Flight Data Computer (FDC), AN/AVQ head-up display (HUD), ASCU/JBOX armament pylon station control unit, projected map display system (PMDS), and was equipped with the AN/ASN-90 inertial navigation system, AN/ASN-190 navigation Doppler radar, and the AN/APQ-126 terrain-following radar.[37] This version was equipped with two Colt Mk 12 cannon that originally were used by the USN's A-7A and was capable of using newer missiles and bombs due to its modern avionics and sensors.[38] All aircraft retained their in-flight refueling systems, making the A-7 the first aircraft operated by the PoAF with this capability. These armament included the AIM-9 Sidewinder missile (P version) and in its last years of service the L version, BAP 100, M-117, Mk 20, Mk 82, Mk 83, Mk 84, BL755 bombs, Folding-Fin Aerial Rocket, CRV-7 rockets, AGM-65 Maverick (B and G versions).[38][39][40] Between 1982 and 1989 the A-7 fleet was modernized with a hydraulic system upgrade, AN/ALR-46 radar warning receiver installation, IFF system implementation, and the installation of an Engine Condition Monitoring (ECM) system. In 1990 the HUD was further upgraded and received the CTVRDS recording system, the AN/ALR-46 was replaced by the SPS-1000 system, AN/ALE-40 Chaff and Flare dispenser system, and received the Improved Night Lights update and TA-7P were installed with Automatic Maneuvering Flaps (AMF).[41] In 1991, the PoAF bought AN/ALQ-131 electronic countermeasure pods to equip the A-7P.[40] Later in 1995 the fire control and navigation computer (OFP-2) received a major update.[41] The Portuguese Air Force operated the A-7 primarily in the tactical air support for maritime operations and air interdiction roles, with air defense and counter air operations as a secondary role. These aircraft were operated by 302 Squadron, replacing the F-86F Sabre, and 304 Squadron, later created to operate the A-7, and served alongside the Fiat G.91 until this aircraft's retirement in 1993.[42][43][44] While these aircraft did not see any combat it was an important part of Portugal's commitment to NATO during the Cold War with both its operating squadrons being under the command of the Supreme Allied Commander Atlantic.[43][44] During their service the loss of several aircraft in accidents allied to lack of spare parts and logistics problems led to severe maintenance problems in the fleet and several aircraft were cannibalized for spare parts to service other fighters.[18][45] This resulted in the available fighters no longer being assigned and dedicated to one specific squadron but shared and assigned to a squadron as needed. These maintenance difficulties and financial problems resulted in the reduction of the squadron's flight hours, with the fleet only flying two hours in May 1988 and another 16 hours in August 1995, having the fleet been completely grounded in September of that year.[18] The initial team of Portuguese pilot instructors (Portuguese: núcleo inicial de pilotos) underwent theoretical instruction and flight qualification training at Vought's facilities in Dallas, Texas, from October 12 to December 23, 1981. A cheaper alternative to train these first Portuguese A-7 pilots with the Air National Guard's A-7D at Tucson Air National Guard Base was also studied but the idea was discarded because of the differences between the A-7D and the A-7P versions.[30] Official delivery of the A-7P took place on  August 18, 1981, at Andrews Air Force Base, where the Portuguese ambassador announced the intention to order a second squadron. The first part of the delivery of the aircraft to mainland Portugal, nicknamed Operation Peregrine Falcon (Portuguese: Operação Falcão Peregrino), started on December 21, 1981, with the first nine A-7P piloted by Vought and PoAF pilots taking off from Dallas and being supported by one PoAF C-130 Hercules, from 501 Squadron. These aircraft arrived on December 24, 1981, at Monte Real Air Base and the reception ceremony taking place on January 8, 1982.[46] The remaining 11 aircraft were flown from Dallas by contracted civilian pilots and arrived in Portugal between February and September 29, 1982.[47] These aircraft equipped 302 Squadron. Additionally, one TA-7C (s/n 154404; c/n B-044) was temporarily provided by the America Navy to Portugal in April 1982 to support the operational conversion of fighter pilots. This aircraft, a A-7B-1-CV Corsair II converted to TA-7C tandem twin-seat trainer,[48] was nicknamed "White Dove" (Portuguese: Pomba Branca) due to the original USN white painting that was kept and its maintenance was provided by Vought technicians. It was later returned to the USN in June 1985.[32] In 1983 a second order was placed for an additional 24 A-7P and six TA-7P with deliveries taking place between October 8, 1984 and April 30, 1986, with one A-7P being lost prior to its delivery. These additional A-7P were to equip the 304 Squadron and the TA-7P were to be divided between the two squadrons.[31][32][33][49] As part of the acquisition program the Portuguese Air Force received equipment and its technicians were instructed in the first two echelons of maintenance. The first echelon performed by the squadron mechanics was responsible for service of the aircraft and their equipment, preflight and daily inspections, light repairs, anti-corrosive treatments, parts replacement, and refueling, while the second echelon was carried out at dedicated facilities at Monte Real Air Base (BA5) and was responsible for the periodic preventive inspections and the periodic servicing for the systems, engines and other aircraft equipment.[45] The third echelon responsible for Standard Depot Level Maintenance (SDLM) such as advanced periodic inspections and repairs to the airframe, avionics, electric systems, hydraulic components and engines was performed at the workshops at Indústria Aeronáutica de Portugal S.A. (OGMA), then part of the Air Force. Later, after the separation of OGMA from the Air Force and its creation as a company, some of the third echelon maintenance started being performed at BA5.[45] The PoAF's Corsairs suffered several air crashes and accidents with the first taking place on May 9, 1984, in the America. This first A-7P (PoAF s/n 15540; BuAer s/n 154346) was lost and destroyed prior to its delivery while undergoing flight testing due to a bird strike incident, resulting in the death of the pilot.[49] In 1985 and 1986 three separate accidents resulted in the loss of five aircraft, with the more serious accident on May 26 during a ground attack training mission at Field Firing Range of Alcochete resulting in the death of one pilot.[50] The following accidents between March 27, 1987, and July 25, 1995, resulted in the further loss of nine aircraft and five deaths. Most losses occurred in Portugal with some accidents occurring in Greece, Spain, and the Netherlands during squadron exchanges and international exercises. The origin of these accidents were at least four bird strikes, one engine failure and one aircraft sliding off the runway during a landing.[50] The loss of a number of aircraft to accidents and problems with obtaining spare parts led Portugal in the late 1980s to begin the process of replacing the A-7 fleet, and in early 1990 a decision was made to acquire the General Dynamics F-16 Fighting Falcon.[53][54][55] On July 8, 1994, the first F-16 arrived in Portugal and in May 1996 the first A-7 squadron, 302 Squadron was deactivated and all personnel and A-7 aircraft were transferred to 304 Squadron. On July 9, 1999, 304 Sqn. was disbanded and the Portuguese Air Force A-7 fleet was finally retired from service, having performed a total of 63,600 flight hours.[42][56] The retired airframes belonging to the PoAF were then transferred to the General Storage Complex of the Air Force (Portuguese: Depósito Geral de Material da Força Aérea, DGMFA) in Alverca. In the mid-2000s most of these airframes were sold as scrap metal and  several were stored at Ota, Monte Real and Beja Air Base[57] installations, with one example (PoAF s/n 15502, BueAer s/n 153200) being transferred to the Polish Aviation Museum in Kraków[58] and at least two aircraft being restored and displayed at the Air Force's museum, three aircraft have been preserved as gate guardians.[49][59]</t>
  </si>
  <si>
    <t>Attack aircraft</t>
  </si>
  <si>
    <t>https://en.wikipedia.org/Attack aircraft</t>
  </si>
  <si>
    <t>Ling-Temco-Vought</t>
  </si>
  <si>
    <t>https://en.wikipedia.org/Ling-Temco-Vought</t>
  </si>
  <si>
    <t>//upload.wikimedia.org/wikipedia/commons/thumb/3/33/Portuguese_A-7P_Corsair_II_in_flight_c1984_II.jpg/300px-Portuguese_A-7P_Corsair_II_in_flight_c1984_II.jpg</t>
  </si>
  <si>
    <t>LTV A-7 Corsair II</t>
  </si>
  <si>
    <t>https://en.wikipedia.org/LTV A-7 Corsair II</t>
  </si>
  <si>
    <t>Portuguese Air Force (historical)</t>
  </si>
  <si>
    <t>https://en.wikipedia.org/Portuguese Air Force (historical)</t>
  </si>
  <si>
    <t>Redfern Nieuport 17/24</t>
  </si>
  <si>
    <t>The Redfern Nieuport 17/24 is an American homebuilt aircraft that was designed by Walter Redfern and produced by the Walter Redfern Company of Post Falls, Idaho, based upon the First World War Nieuport 17 and Nieuport 24 fighter aircraft. When it was available the aircraft was supplied in the form of plans for amateur construction.[1] The plans allow a builder to complete the aircraft as either a Nieuport 17 or Nieuport 24.[1] The Nieuport 17/24 features a biplane layout, a single-seat open cockpit, fixed conventional landing gear with and a single engine in tractor configuration.[1] The replica is built from a combination of wood and metal tubing, all covered in doped aircraft fabric. Its 26.92 ft (8.2 m) span wing, has a wing area of 162.0 sq ft (15.05 m2) and is supported by interplane struts, cabane struts and flying wires. The tail is also cable-braced. The acceptable power range is 145 to 180 hp (108 to 134 kW) and the standard engine used is the 145 hp (108 kW) Warner Scarab seven cylinder radial engine.[1] Changes over the original aircraft design include the addition of main wheel brakes and a tailwheel, whereas the original aircraft had no brakes and fitted a tailskid.[1] The Nieuport 17/24 has a typical empty weight of 1,000 lb (450 kg) and a gross weight of 1,280 lb (580 kg), giving a useful load of 280 lb (130 kg). With full fuel of 25 U.S. gallons (95 L; 21 imp gal) the payload for the pilot and baggage is 130 lb (59 kg).[1] The standard day, sea level, no wind, take off with a 145 hp (108 kW) engine is 125 ft (38 m) and the landing roll is 300 ft (91 m).[1] The manufacturer estimated the construction time from the supplied plans as 2000 hours.[1] By 1998 the company reported that 100 aircraft were completed and flying.[1] Data from AeroCrafter[1]General characteristics Performance Armament</t>
  </si>
  <si>
    <t>Walter Redfern Company</t>
  </si>
  <si>
    <t>https://en.wikipedia.org/Walter Redfern Company</t>
  </si>
  <si>
    <t>Walter Redfern</t>
  </si>
  <si>
    <t>Plans no longer available</t>
  </si>
  <si>
    <t>100 (1998)</t>
  </si>
  <si>
    <t>Nieuport 17Nieuport 24</t>
  </si>
  <si>
    <t>https://en.wikipedia.org/Nieuport 17Nieuport 24</t>
  </si>
  <si>
    <t>Lancair Tigress</t>
  </si>
  <si>
    <t>The Lancair Tigress was an American homebuilt aircraft that was designed by Lance Neibauer and intended for production by Lancair of Redmond, Oregon. Introduced in mid-late 1990s, it was essentially a Lancair IV with a much more powerful engine. When the engine was cancelled just as it was entering production, the Tigress project ended with it. Only prototypes were produced.[1] The concept of a higher-powered Lancair IV derivative was finally filled by the Lancair Propjet. The Tigress was intended to be a development of the Lancair IV adapted to employ the 600 hp (447 kW) Orenda OE600 V-8 engine, giving it a cruise speed of 405 mph (652 km/h). To accept the higher power and the increased speeds the airframe was structurally strengthened. The engine was later cancelled by its manufacturer, Orenda Aerospace, and the Tigress kit was not produced as a result.[1] The aircraft featured a cantilever low-wing, a four-seat pressurized cabin, retractable tricycle landing gear and a single engine in tractor configuration.[1] The Tigress was made from composites, including graphite fiber. Its 30.20 ft (9.2 m) span was 5.30 ft (1.6 m) shorter than that used on the Lancair IV, mounted flaps and had a wing area of 98.00 sq ft (9.104 m2). The Tigress's wing used a McWilliams RXM5-217 airfoil at the wing root, transitioning to a NACA 64-212 at the wing tip, the same as employed on the Lancair IV.[1][2] The aircraft had a typical empty weight of 2,400 lb (1,100 kg) and a gross weight of 3,400 lb (1,500 kg), giving a useful load of 1,000 lb (450 kg). With full fuel of 115 U.S. gallons (440 L; 96 imp gal) the payload for pilot, passengers and baggage was 310 lb (140 kg).[1] The sole prototype was deregistered on 27 June 2013 and sold, with the tail number (N750L) reserved through 2018.[3] It is preserved on a concrete pad in front of the Civil Aerospace Medical Institute building at the Mike Monroney Aeronautical Center in Oklahoma City, Oklahoma.[citation needed] Data from AeroCrafter and The Incomplete Guide to Airfoil Americage[1][2]General characteristics Performance</t>
  </si>
  <si>
    <t>Lancair</t>
  </si>
  <si>
    <t>https://en.wikipedia.org/Lancair</t>
  </si>
  <si>
    <t>Lance Neibauer</t>
  </si>
  <si>
    <t>Prototypes only flown</t>
  </si>
  <si>
    <t>2,400 lb (1,089 kg)</t>
  </si>
  <si>
    <t>115 U.S. gallons (440 L; 96 imp gal)</t>
  </si>
  <si>
    <t>1 × Orenda OE600 eight cylinder, four stroke aircraft engine, 600 hp (450 kW)</t>
  </si>
  <si>
    <t>4-bladed constant speed propeller</t>
  </si>
  <si>
    <t>late 1990s</t>
  </si>
  <si>
    <t>30.20 ft (9.20 m)</t>
  </si>
  <si>
    <t>98.00 sq ft (9.104 m2)</t>
  </si>
  <si>
    <t>1,450 mi (2,330 km, 1,260 nmi)</t>
  </si>
  <si>
    <t>34.7 lb/sq ft (169 kg/m2)</t>
  </si>
  <si>
    <t>//upload.wikimedia.org/wikipedia/en/thumb/0/08/Lancair_Tigress_prototype.jpg/300px-Lancair_Tigress_prototype.jpg</t>
  </si>
  <si>
    <t>405 mph (652 km/h, 352 kn)</t>
  </si>
  <si>
    <t>Lancair IV</t>
  </si>
  <si>
    <t>https://en.wikipedia.org/Lancair IV</t>
  </si>
  <si>
    <t>Vintage Ultralight SR-1 Hornet</t>
  </si>
  <si>
    <t>The Vintage Ultralight SR-1 Hornet is an American homebuilt aircraft produced by the Vintage Ultralight and Lightplane Association of Marietta, Georgia, introduced in the early 1980s. The aircraft was supplied in the form of plans for amateur construction, although plans are no longer available.[1][2][3] The aircraft was designed to comply with the US FAR 103 Ultralight Vehicles rules, including the category's maximum empty weight of 254 lb (115 kg). The aircraft has a standard empty weight of 245 lb (111 kg).[1] The SR-1 Hornet features a strut-braced and cable-braced biplane layout, a single-seat open cockpit, fixed conventional landing gear with a steerable tail wheel, and a single engine in pusher configuration.[1] The aircraft is made from bolted-together aluminum tubing, with its flying surfaces covered in doped aircraft fabric. Its 33.00 ft (10.1 m) span wing has a wing area of 220.0 sq ft (20.44 m2). The Hornet has the largest wing area and lightest wing loading of any ultralight of its period. The acceptable power range is 30 to 35 hp (22 to 26 kW) and the standard engine used is the 35 hp (26 kW) Cuyuna 430 powerplant. The engine is mounted between four tubes that support the tail surfaces.[1][3] The SR-1 Hornet has a typical empty weight of 245 lb (111 kg) and a gross weight of 600 lb (270 kg), giving a useful load of 355 lb (161 kg). With full fuel of 5 U.S. gallons (19 L; 4.2 imp gal) the payload for the pilot and baggage is 325 lb (147 kg).[1] The standard day, sea level, no wind, take off and landing roll with a 35 hp (26 kW) engine is 75 ft (23 m).[1] The designer estimated the construction time from the supplied plans as 250 hours.[1] The Hornet was widely sold in the America in the 1980s.[1] In the America ultralights are not required to be registered, and in April 2014 no examples were in fact registered in the America with the Federal Aviation Administration, although a total of two had been registered at one time.[4] Data from AeroCrafter and the Virtual Ultralight Museum[1][3]General characteristics Performance</t>
  </si>
  <si>
    <t>Vintage Ultralight and Lightplane Association</t>
  </si>
  <si>
    <t>https://en.wikipedia.org/Vintage Ultralight and Lightplane Association</t>
  </si>
  <si>
    <t>Plans no longer available (2021)</t>
  </si>
  <si>
    <t>245 lb (111 kg)</t>
  </si>
  <si>
    <t>1 × Cuyuna 430 twin cylinder, air-cooled, two stroke aircraft engine, 35 hp (26 kW)</t>
  </si>
  <si>
    <t>2-bladed wooden fixed pitch</t>
  </si>
  <si>
    <t>Early 1980s</t>
  </si>
  <si>
    <t>At least two</t>
  </si>
  <si>
    <t>220.0 sq ft (20.44 m2)</t>
  </si>
  <si>
    <t>600 lb (272 kg)</t>
  </si>
  <si>
    <t>16 mph (26 km/h, 14 kn)</t>
  </si>
  <si>
    <t>2.7 lb/sq ft (13 kg/m2)</t>
  </si>
  <si>
    <t>63 mph (101 km/h, 55 kn)</t>
  </si>
  <si>
    <t>VSR SR-1 Snoshoo</t>
  </si>
  <si>
    <t>The VSR SR-1 Snoshoo (English: Snowshoe) is an American homebuilt Formula One racing aircraft that was designed by Alan VanMeter and A.J. Smith and produced by VanMeter Smith Racing (VSR) of Wichita, Kansas. It was designed in 1993 and first flown in 1997. The aircraft is supplied in the form of plans for amateur construction, with some key parts available to speed construction.[1][2] The SR-1 Snoshoo features a cantilever mid-wing, a single-seat enclosed cockpit under a bubble canopy, fixed conventional landing gear with wheel pants and a single engine in tractor configuration.[1] The aircraft fuselage is made from welded 4130 steel tubing covered in carbon-fiber-reinforced polymer fairings ahead of the wing and doped aircraft fabric aft. Its 19.91 ft (6.1 m) span wing is made from Sitka spruce wood, has no flaps and has a wing area of 66.00 sq ft (6.132 m2). The cockpit width is 22 in (56 cm). The acceptable power range is 95 to 100 hp (71 to 75 kW) and the standard engine used is the 100 hp (75 kW) Continental O-200A powerplant, as required by the Formula One rules. The aircraft is stressed to +/-8 g[1][2][3] The SR-1 Snoshoo has a typical empty weight of 530 lb (240 kg) and a gross weight of 760 lb (340 kg), giving a useful load of 230 lb (100 kg). With full fuel of 6 U.S. gallons (23 L; 5.0 imp gal) the payload for the pilot and baggage is 200 lb (91 kg).[1][2] The designers estimate the construction time from the supplied plans as 1500 hours.[1] By 1998 the company reported that 20 kits and sets of plans had been sold.[1] In March 2014 one example was registered in the America with the Federal Aviation Administration.[4] Data from AeroCrafter and VSR[1][2][3]General characteristics Performance</t>
  </si>
  <si>
    <t>VanMeter Smith Racing</t>
  </si>
  <si>
    <t>Alan VanMeter and A.J. Smith</t>
  </si>
  <si>
    <t>In production (2014)</t>
  </si>
  <si>
    <t>530 lb (240 kg)</t>
  </si>
  <si>
    <t>6 U.S. gallons (23 L; 5.0 imp gal)</t>
  </si>
  <si>
    <t>1 × Continental O-200A four cylinder, air-cooled, four stroke aircraft engine, 100 hp (75 kW)</t>
  </si>
  <si>
    <t>17.91 ft (5.46 m)</t>
  </si>
  <si>
    <t>19.91 ft (6.07 m)</t>
  </si>
  <si>
    <t>4 ft 1 in (1.24 m)</t>
  </si>
  <si>
    <t>66.00 sq ft (6.132 m2)</t>
  </si>
  <si>
    <t>760 lb (345 kg) (746 lbs (338 kg) for racing)</t>
  </si>
  <si>
    <t>65 mph (105 km/h, 56 kn)</t>
  </si>
  <si>
    <t>2,500 ft/min (13 m/s)</t>
  </si>
  <si>
    <t>11.5 lb/sq ft (56 kg/m2)</t>
  </si>
  <si>
    <t>280 mph (450 km/h, 240 kn)</t>
  </si>
  <si>
    <t>220 mph (350 km/h, 190 kn)</t>
  </si>
  <si>
    <t>1993-present</t>
  </si>
  <si>
    <t>350 mph (560 km/h, 300 kn)</t>
  </si>
  <si>
    <t>+/-8</t>
  </si>
  <si>
    <t>Williams-Cangie WC-1 Sundancer</t>
  </si>
  <si>
    <t>The Williams-Cangie WC-1 Sundancer is an American homebuilt biplane racing aircraft that was designed by Art Williams and Carl Cangie and built by Ralph Thenhaus in 1974. Plans were at one time available from Williams' company, the Williams Aircraft Design Co of Northridge, California. Only one was built.[1] The WC-1 Sundancer features an unusual biplane layout, with the upper wing just below the cockpit canopy and the lower gull wing mounted at the bottom of the fuselage. The wings are joined by a single interplane strut. It has a single-seat enclosed cockpit under a bubble canopy, fixed conventional landing gear and a single engine in tractor configuration. The fuselage was derived from the Bushby Midget Mustang.[1] The aircraft is made from aluminum sheet, with the fuselage flush riveted stressed skin. Its 19.75 ft (6.0 m) span wing has no flaps. The engine used was the 135 hp (101 kW) Lycoming O-290-D2 powerplant.[1] The aircraft has an empty weight of 835 lb (379 kg) and a gross weight of 1,115 lb (506 kg), giving a useful load of 280 lb (130 kg). With full fuel of 16 U.S. gallons (61 L; 13 imp gal) the payload is 184 lb (83 kg).[1] On its first flight the WC-1 set a national class record of 194 mph (312 km/h).[1] Only one example was built. It was registered in the America with the Federal Aviation Administration in 1974.[2] The WC-1 was raced by pilot Sidney White and won the biplane class at the Reno Air Races. It also won five more class races in 1974.[1] Data from Plane and Pilot, Aerofiles[1][3]General characteristics Performance</t>
  </si>
  <si>
    <t>Ralph Thenhaus</t>
  </si>
  <si>
    <t>Art Williams and Carl Cangie</t>
  </si>
  <si>
    <t>Production completed (1974)</t>
  </si>
  <si>
    <t>835 lb (379 kg)</t>
  </si>
  <si>
    <t>16 U.S. gallons (61 L; 13 imp gal)</t>
  </si>
  <si>
    <t>1 × Lycoming O-290-D2 four cylinder, air-cooled, four stroke aircraft engine, 135 hp (101 kW)</t>
  </si>
  <si>
    <t>2-bladed metal</t>
  </si>
  <si>
    <t>16 ft 1 in (4.90 m)</t>
  </si>
  <si>
    <t>1,115 lb (506 kg)</t>
  </si>
  <si>
    <t>235 mph (378 km/h, 204 kn)</t>
  </si>
  <si>
    <t>19 ft 9 in (6.02 m)</t>
  </si>
  <si>
    <t>12 ft 9 in (3.89 m)</t>
  </si>
  <si>
    <t>ARV Griffin</t>
  </si>
  <si>
    <t>The ARV Griffin is a Canadian homebuilt aircraft that was designed by Dave Marsden of the University of Alberta and produced by Canada Air RV and later by AC Millennium Corp, both of Edmonton. When it was available the aircraft was supplied as a kit for amateur construction.[1][2][3][4][5] Both companies are out of business and production ended. The aircraft features a strut-braced high wing, a two-seats-in-side-by-side configuration enclosed cockpit accessed via doors, fixed tricycle landing gear, or, optionally conventional landing gear with wheel pants and a single engine in tractor configuration.[1] The aircraft is made from sheet aluminum. Its 35.50 ft (10.8 m) span high aspect ratio wing employs a Marsden-designed IARV 419 airfoil, mounts flaps and has a wing area of 136.00 sq ft (12.635 m2). Winglets were a factory option to improve low speed handling, lateral control and STOL performance. The cabin width is 47 in (120 cm) and the wings detach for ground transportation or storage. The acceptable power range for the Griffin Mark III is 65 to 150 hp (48 to 112 kW) and the standard engines used are the 100 hp (75 kW) Continental O-200A, 80 hp (60 kW) Rotax 912, 74 hp (55 kW) Rotax 618 two-stroke or the 100 hp (75 kW) CAM 100 powerplants. Mounts were also available for the 130 hp (97 kW) Subaru EA81, 108 hp (81 kW) Lycoming O-235  and Suzuki engines.[1][3][6][7] The Griffin Mark III has a typical empty weight of 840 lb (380 kg) and a gross weight of 1,500 lb (680 kg), giving a useful load of 660 lb (300 kg). With a full fuel load of 37 U.S. gallons (140 L; 31 imp gal) the payload for pilot, passenger and baggage is 438 lb (199 kg). The seats are fully adjustable and removable.[1] The fitting of floats and skis was listed as being under development in 1998. The Mark III kit included all-aluminum parts cut and bent, with fuselage, wing and tail assemblies pre-jigged. The aircraft could be bought as four separate sub-kits. The manufacturer estimates the construction time from the supplied kit as 800 hours for the Mark III and 600 hours for the Mark IV.[1][3][4][5] By 1998 the company reported that 18 kits had been sold and three aircraft were flying.[1] In December 2013 four were registered with Transport Canada and one in the America with the Federal Aviation Administration.[8][9] Data from AeroCrafter and The Incomplete Guide to Airfoil Americage[1][6]General characteristics Performance</t>
  </si>
  <si>
    <t>Canada</t>
  </si>
  <si>
    <t>https://en.wikipedia.org/Canada</t>
  </si>
  <si>
    <t>Canada Air RVAC Millennium Corp</t>
  </si>
  <si>
    <t>https://en.wikipedia.org/Canada Air RVAC Millennium Corp</t>
  </si>
  <si>
    <t>Dave Marsden</t>
  </si>
  <si>
    <t>840 lb (381 kg)</t>
  </si>
  <si>
    <t>37 U.S. gallons (140 L; 31 imp gal)</t>
  </si>
  <si>
    <t>2-bladed fixed pitch</t>
  </si>
  <si>
    <t>5 (2013)</t>
  </si>
  <si>
    <t>21 ft 0 in (6.40 m)</t>
  </si>
  <si>
    <t>35 ft 6 in (10.82 m)</t>
  </si>
  <si>
    <t>136.00 sq ft (12.635 m2)</t>
  </si>
  <si>
    <t>IARV 419</t>
  </si>
  <si>
    <t>1,500 lb (680 kg)</t>
  </si>
  <si>
    <t>45 mph (72 km/h, 39 kn) flaps down</t>
  </si>
  <si>
    <t>700 mi (1,100 km, 610 nmi)</t>
  </si>
  <si>
    <t>13,000 ft (4,000 m)</t>
  </si>
  <si>
    <t>1,030 ft/min (5.2 m/s)</t>
  </si>
  <si>
    <t>11.0 lb/sq ft (54 kg/m2)</t>
  </si>
  <si>
    <t>135 mph (217 km/h, 117 kn)</t>
  </si>
  <si>
    <t>121 mph (195 km/h, 105 kn)</t>
  </si>
  <si>
    <t>DTA Magic</t>
  </si>
  <si>
    <t>The DTA Magic is a French double-surface ultralight trike wing, designed and produced by DTA sarl of Montélimar and introduced in 2010. The trike wing was the first "topless" design to be offered by a French manufacturer.[1] The Magic is a strut-braced "topless" hang glider-style wing designed as a touring wing for two-place trikes. It comes in one size with a wing area of 12.0 m2 (129 sq ft). The wing is comparatively small in area, which gives a higher cruise speed. Its low drag design means that trikes equipped with this wing require less installed power.[1] The wing is made from bolted-together aluminum tubing, with its 84% double surface wing covered in Dacron sailcloth. Its 9.4 m (30.8 ft) span wing has a nose angle of 130°, an aspect ratio of 6.4:1  and uses an "A" frame weight-shift control bar. The wing tips feature small winglets. It is manufactured by DTA's subcontractor, La société Ellipse.[1][2] Data from Bayerl and DTA[1][2]General characteristics Performance</t>
  </si>
  <si>
    <t>Ultralight trike wing</t>
  </si>
  <si>
    <t>https://en.wikipedia.org/Ultralight trike wing</t>
  </si>
  <si>
    <t>DTA sarl</t>
  </si>
  <si>
    <t>https://en.wikipedia.org/DTA sarl</t>
  </si>
  <si>
    <t>In production (2013)</t>
  </si>
  <si>
    <t>59 kg (130 lb) wing weight</t>
  </si>
  <si>
    <t>2.68 m (8 ft 10 in)</t>
  </si>
  <si>
    <t>12.0 m2 (129 sq ft)</t>
  </si>
  <si>
    <t>450 kg (992 lb) maximum aircraft gross weight allowed</t>
  </si>
  <si>
    <t>53 km/h (33 mph, 29 kn)</t>
  </si>
  <si>
    <t>37.5 kg/m2 (7.7 lb/sq ft) maximum</t>
  </si>
  <si>
    <t>//upload.wikimedia.org/wikipedia/commons/thumb/6/67/Aerosport_2013_%28Igualada%29_EC-GE2_%28aircraft%29.JPG/300px-Aerosport_2013_%28Igualada%29_EC-GE2_%28aircraft%29.JPG</t>
  </si>
  <si>
    <t>+4/-2</t>
  </si>
  <si>
    <t>DTA Voyageur</t>
  </si>
  <si>
    <t>The DTA Voyageur is a French ultralight trike, designed by Jean-Michel Dizier and produced by DTA sarl of Montélimar. The aircraft is supplied complete and ready-to-fly.[1][2] The aircraft was initially designed as an agricultural aircraft to comply with the Fédération Aéronautique Internationale microlight category, including the category's maximum gross weight of 450 kg (992 lb). The Voyageur is intended as a bush aircraft for flying from unprepared surfaces and as such mounts heavy duty landing gear, tundra tires and lacks a cockpit fairing and a front wing strut.[1][2] The Voyageur has a maximum gross weight of 450 kg (992 lb), depending on the wing fitted. It features a cable-braced hang glider-style high-wing, weight-shift controls, a two-seats-in-tandem open cockpit, tricycle landing gear without wheel pants and a single engine in pusher configuration.[1][2] The aircraft is made from bolted-together aluminum tubing, with its double surface wing covered in Dacron sailcloth. When fitted with a DTA Dynamic 450 wing it has a span of 10.20 m (33.5 ft), supported by a single tube-type kingpost and uses an "A" frame weight-shift control bar. The powerplant is a twin cylinder, liquid-cooled, two-stroke, dual-ignition 64 hp (48 kW) Rotax 582 engine or the four cylinder, air and liquid-cooled, four-stroke, dual-ignition 100 hp (75 kW) Rotax 912S engine.[1][2] A number of different wings can be fitted to the basic carriage, including the DTA Dynamic 450, the DTA Dynamic 15/430 DTA Magic and DTA Diva.[1][2][3] The Voyageur II model is accepted as a light-sport aircraft in the America.[3][4] Data from Bayerl[1]General characteristics Performance</t>
  </si>
  <si>
    <t>Ultralight trike</t>
  </si>
  <si>
    <t>https://en.wikipedia.org/Ultralight trike</t>
  </si>
  <si>
    <t>Jean-Michel Dizier</t>
  </si>
  <si>
    <t>226 kg (498 lb)</t>
  </si>
  <si>
    <t>75 litres (16 imp gal; 20 US gal)</t>
  </si>
  <si>
    <t>10.20 m (33 ft 6 in)</t>
  </si>
  <si>
    <t>15.50 m2 (166.8 sq ft)</t>
  </si>
  <si>
    <t>6.0 m/s (1,180 ft/min)</t>
  </si>
  <si>
    <t>29.0 kg/m2 (5.9 lb/sq ft)</t>
  </si>
  <si>
    <t>136 km/h (85 mph, 73 kn)</t>
  </si>
  <si>
    <t>Aeros Still</t>
  </si>
  <si>
    <t>The Aeros Still is a Ukrainian single-surface ultralight trike wing, designed and produced by Aeros of Kyiv. The wing is widely used on Aeros trikes as well as by other ultralight aircraft manufacturers.[1] The Still wing is a cable-braced, king post-equipped hang glider-style wing designed as a docile beginner and flight training wing for two-place trikes. It comes in one size, the Still-17, named for its metric wing area of 17.4 m2 (187 sq ft).[1][2] The wing is made from bolted-together aluminum tubing, with its single surface wing covered in Dacron sailcloth. The wing's crosstube is exposed and is of a floating design. Its 10.3 m (33.8 ft) span wing has a nose angle of 122°, an aspect ratio of 6.1:1 and uses an "A" frame weight-shift control bar.[1][3] Data from Bayerl and Aeros[1][3]General characteristics Performance</t>
  </si>
  <si>
    <t>Ukraine</t>
  </si>
  <si>
    <t>https://en.wikipedia.org/Ukraine</t>
  </si>
  <si>
    <t>Aeros</t>
  </si>
  <si>
    <t>https://en.wikipedia.org/Aeros</t>
  </si>
  <si>
    <t>45 kg (99 lb) wing weight</t>
  </si>
  <si>
    <t>10.3 m (33 ft 10 in)</t>
  </si>
  <si>
    <t>17.4 m2 (187 sq ft)</t>
  </si>
  <si>
    <t>25.9 kg/m2 (5.3 lb/sq ft) maximum</t>
  </si>
  <si>
    <t>105 km/h (65 mph, 57 kn)</t>
  </si>
  <si>
    <t>Eurofly Fire Cat</t>
  </si>
  <si>
    <t>The Eurofly Fire Cat is an Italian ultralight aircraft that was designed and produced by Eurofly srl of Galliera Veneta. Now out of production, when it was available the aircraft was supplied as a complete ready-to-fly-aircraft or as a kit for amateur construction.[1] The Fire Cat was designed to comply with the Fédération Aéronautique Internationale microlight category, including the category's maximum gross weight of 450 kg (992 lb). The Fire Cat features a strut-braced high-wing, a two-seats-in-side-by-side configuration enclosed cockpit, fixed tricycle landing gear with wheel pants and a single engine in pusher configuration.[1] The aircraft is made from aluminum tubing, with its flying surfaces covered in Dacron sailcloth envelopes. Its 31.50 ft (9.6 m) span wing lacks flaps and has a wing area of 172.1 sq ft (15.99 m2). Each wing is supported by two parallel struts with jury struts. The standard engine used is the 50 hp (37 kW) Rotax 503 two-stroke powerplant with standard electric start.[1] The Fire Cat has a typical empty weight of 217 kg (478 lb) and a gross weight of 450 kg (990 lb), giving a useful load of 233 kg (514 lb). With full fuel of 49 litres (11 imp gal; 13 US gal) the payload for pilot, passengers and baggage is 203 kg (448 lb).[1] Data from AeroCrafter[1]General characteristics Performance</t>
  </si>
  <si>
    <t>Eurofly srl</t>
  </si>
  <si>
    <t>https://en.wikipedia.org/Eurofly srl</t>
  </si>
  <si>
    <t>218 kg (480 lb)</t>
  </si>
  <si>
    <t>49 litres (11 imp gal; 13 US gal)</t>
  </si>
  <si>
    <t>1 × Rotax 503 twin cylinder, air-cooled, two stroke aircraft engine, 37 kW (50 hp)</t>
  </si>
  <si>
    <t>6.20 m (20.33 ft)</t>
  </si>
  <si>
    <t>9.60 m (31.50 ft)</t>
  </si>
  <si>
    <t>15.99 m2 (172.1 sq ft)</t>
  </si>
  <si>
    <t>45 km/h (28 mph, 24 kn)</t>
  </si>
  <si>
    <t>5.00 m/s (984 ft/min)</t>
  </si>
  <si>
    <t>28.1 kg/m2 (5.75 lb/sq ft)</t>
  </si>
  <si>
    <t>90 km/h (56 mph, 49 kn)</t>
  </si>
  <si>
    <t>Exkluziv Joker</t>
  </si>
  <si>
    <t>The Exkluziv Joker is a Slovakian ultralight trike that was designed by Jindrich Zahumensky and produced by Exkluziv sro of Topoľčany. The aircraft is supplied as a complete ready-to-fly-aircraft.[1] Zahumensky intended the Joker as a clean-sheet attempt to rethink how ultralight trikes are designed, including styling and pilot seating. The resulting aircraft was designed to comply with the Fédération Aéronautique Internationale microlight category, including the category's maximum gross weight of 450 kg (992 lb). The aircraft has a maximum gross weight of 450 kg (992 lb). It features a strut-braced hang glider-style high-wing with electric trim, weight-shift controls, a two-seats-in-tandem open cockpit with a non-structural fibreglass cockpit fairing, tricycle landing gear with wheel pants and a single engine in pusher configuration.[1] The aircraft is made from bolted-together aluminum tubing, with its double surface wing covered in Dacron sailcloth. The Bautek Pico S "topless" wing has a span of 12.2 m (40.0 ft), is supported by struts and uses an "A" frame weight-shift control bar. The powerplant is a four-cylinder, air and liquid-cooled, four-stroke, dual-ignition 80 hp (60 kW) Rotax 912S engine or a twin cylinder, air-cooled, two-stroke, dual-ignition 55 hp (41 kW) Hirth 2703 engine.[1] The aircraft has an empty weight of 219 kg (483 lb) and a gross weight of 450 kg (992 lb), giving a useful load of 231 kg (509 lb). With full fuel of 50 litres (11 imp gal; 13 US gal) the payload is 195 kg (430 lb).[1] A number of different strut-braced wings can be fitted to the basic carriage, including the Bautek Pico S and the Aeros Profi TL.[1] Data from Bayerl[1]General characteristics Performance</t>
  </si>
  <si>
    <t>Slovakia</t>
  </si>
  <si>
    <t>https://en.wikipedia.org/Slovakia</t>
  </si>
  <si>
    <t>Exkluziv sro</t>
  </si>
  <si>
    <t>https://en.wikipedia.org/Exkluziv sro</t>
  </si>
  <si>
    <t>Jindrich Zahumensky</t>
  </si>
  <si>
    <t>219 kg (483 lb)</t>
  </si>
  <si>
    <t>50 litres (11 imp gal; 13 US gal)</t>
  </si>
  <si>
    <t>1 × Rotax 912UL four cylinder, liquid and air-cooled, four stroke aircraft engine, 60 kW (80 hp)</t>
  </si>
  <si>
    <t>12.2 m (40 ft 0 in)</t>
  </si>
  <si>
    <t>9.5 m2 (102 sq ft)</t>
  </si>
  <si>
    <t>5 m/s (980 ft/min)</t>
  </si>
  <si>
    <t>47.4 kg/m2 (9.7 lb/sq ft)</t>
  </si>
  <si>
    <t>120 km/h (75 mph, 65 kn)</t>
  </si>
  <si>
    <t>Let-Mont Tulak</t>
  </si>
  <si>
    <t>The Let-Mont Tulak (English: rogue, wanderer or tramp) is a Czech microlight aircraft that was designed and produced by Let-Mont sro of Vikýřovice. When it was available the aircraft was supplied as a complete ready-to-fly-aircraft or a kit for amateur construction.[1][2] The aircraft was marketed in Austria and Germany under the name Amigo.[2] The aircraft was designed to comply with the European Fédération Aéronautique Internationale microlight category, including the category's maximum gross weight of 450 kg (992 lb). It was also marketed in the America as a kit only for the US homebuilt category.[1][2] The Tulak features a strut-braced high-wing, a two-seats-in-side-by-side configuration enclosed cockpit accessed via doors, fixed conventional landing gear with wheel pants and a single engine in tractor configuration.[1][2] The aircraft fuselage is made from welded steel tubing, with the whole aircraft covered in doped aircraft fabric. Its 10.0 m (32.8 ft) span wing employs a Clark Y airfoil, mounts flaps, has a wing area of 13.01 m2 (140.0 sq ft) and is supported by "V" struts and jury struts. The standard engine used is the 50 hp (37 kW) Rotax 503 two-stroke and 80 hp (60 kW) Rotax 912 four-stroke powerplant, although a four-stroke BMW boxer engine was also available as a factory option[1][2][3] The Tulak has a typical empty weight of 230 kg (510 lb) and a gross weight of 450 kg (990 lb), giving a useful load of 220 kg (490 lb).[1] The manufacturer estimated the construction time from the supplied kit as 700 hours.[1] By 1998 the company reported that 10 aircraft were completed and flying.[1] In September 2014 no examples were registered in the America with the Federal Aviation Administration.[4] Data from AeroCrafter and The Incomplete Guide to Airfoil Americage[1][3]General characteristics Performance</t>
  </si>
  <si>
    <t>Microlight aircraft</t>
  </si>
  <si>
    <t>https://en.wikipedia.org/Microlight aircraft</t>
  </si>
  <si>
    <t>Let-Mont sro</t>
  </si>
  <si>
    <t>https://en.wikipedia.org/Let-Mont sro</t>
  </si>
  <si>
    <t>10 (1998)</t>
  </si>
  <si>
    <t>13.01 m2 (140.0 sq ft)</t>
  </si>
  <si>
    <t>43 km/h (27 mph, 23 kn) flaps down</t>
  </si>
  <si>
    <t>2.8 m/s (550 ft/min)</t>
  </si>
  <si>
    <t>35 kg/m2 (7.1 lb/sq ft)</t>
  </si>
  <si>
    <t>//upload.wikimedia.org/wikipedia/commons/thumb/7/74/Let-Mont_TUL-01_Tulak_Piper_UL_AN1625466.jpg/300px-Let-Mont_TUL-01_Tulak_Piper_UL_AN1625466.jpg</t>
  </si>
  <si>
    <t>+6/-6</t>
  </si>
  <si>
    <t>Star-Lite Warp 1-A</t>
  </si>
  <si>
    <t>The Star-Lite Warp 1-A is an American homebuilt aircraft that was designed and produced by Star-Lite Engineering of Englewood, Ohio, introduced in 1996. When it was available the aircraft was supplied as a kit for amateur construction.[1] The aircraft was designed to comply with the US FAR 103 Ultralight Vehicles rules, including the category's maximum empty weight of 254 lb (115 kg). The aircraft has a standard empty weight of 250 lb (113 kg).[1] The Warp 1-A features a cantilever mid-wing, a single-seat enclosed cockpit under a bubble canopy, fixed tricycle landing gear with wheel pants, a boom-mounted T-tail and a single pod-mounted engine in pusher configuration.[1] The aircraft is made from composites. Its 25.0 ft (7.6 m) span wing is made with an aluminum spar and S-glass vinyl-ester resin, is detachable for ground transport or storage and has a wing area of 87.5 sq ft (8.13 m2). The standard engine used is the 50 hp (37 kW) Rotax 503 two-stroke powerplant.[1][2] The Warp 1-A has a typical empty weight of 250 lb (110 kg) and a gross weight of 575 lb (261 kg), giving a useful load of 325 lb (147 kg). With full fuel of 5 U.S. gallons (19 L; 4.2 imp gal) the payload for the pilot and baggage is 295 lb (134 kg).[1][2] The standard day, sea level, no wind, take off and landing roll with a 50 hp (37 kW) engine is 150 ft (46 m).[1] The manufacturer estimates the construction time from the supplied kit as 100 hours.[1] In March 2014 one example, the prototype, was registered in the America with the Federal Aviation Administration as an Experimental - Amateur-built, although its registration expired in June 2013.[3] Data from AeroCrafter and the manufacturer[1][2]General characteristics Performance</t>
  </si>
  <si>
    <t>Star-Lite Engineering</t>
  </si>
  <si>
    <t>https://en.wikipedia.org/Star-Lite Engineering</t>
  </si>
  <si>
    <t>250 lb (113 kg)</t>
  </si>
  <si>
    <t>1 × Rotax twin cylinder, air-cooled, two stroke aircraft engine, 50 hp (37 kW)</t>
  </si>
  <si>
    <t>87.50 sq ft (8.129 m2)</t>
  </si>
  <si>
    <t>575 lb (261 kg)</t>
  </si>
  <si>
    <t>40 mph (64 km/h, 35 kn)</t>
  </si>
  <si>
    <t>6.6 lb/sq ft (32 kg/m2)</t>
  </si>
  <si>
    <t>Sud Aviation Alouette III in Portuguese service</t>
  </si>
  <si>
    <t>The Portuguese Air Force (PoAF) has operated Sud Aviation Alouette III light utility helicopters since 1963. The Portuguese government originally purchased 142 helicopters to replace the Sud Aviation Alouette II and for use in the roles of tactical transport, medical evacuation, and flight training, with several being adopted for combat air support. Prior to the acquisition of the Alouette III, Portugal had operated a single Sikorsky H-19, used exclusively in search and rescue, and seven Sud Aviation Alouette II. The acquisition of the latter, with the training of the first pilots and technicians in France, in 1957, and the arrival of the first helicopters on January 27, 1958, finally allowed the Portuguese Air Force (PAF) to create a helicopter force and establish a military doctrine.[1][2][3] With the start of the Overseas War (Portuguese: Guerra do Ultramar), in 1961, and the subsequent gained experience in the operational use of the Alouette II in Africa, the military became aware of the necessity of a more capable helicopter and in greater numbers. Therefore, a demonstration between the Agusta-Bell AB 204B and Sud Aviation Alouette III took place in 1963 at OGMA (then part of the PAF) to select a new helicopter type to complement and eventually replace the Alouette II. The Portuguese government then selected the Alouette III and ordered the first 80 helicopters from Sud Aviation (later Aérospatiale). A total of 142[1] units were purchased and delivered between April 1963 and February 1975.[3] All helicopters introduced into service were allocated a serial number from one of three sets: 9251 to 9316, 9332 to 9401, and 9412 to 9417. The first twelve Alouette III of the Portuguese Air Force were directly sent from Sud Aviation installation's in France to Angola. These aircraft arrived on April 25, 1963, and were based at Air Base No. 9 (Portuguese: Base Aérea Nº 9, BA9) in Luanda, where the first flight of a Portuguese Alouette III took place on June 18, 1963.[3] The remaining helicopters were sent to the units in Africa with only a few being sent to Portugal, where they were based at Air Base No. 3 (Portuguese: Base Aérea Nº 3, BA3), in Tancos, for training. The latter equipped the Airplane and Helicopter Mix Instruction Squadron (Portuguese: Esquadra Mista de Instrução de Aviões e Helicópteros, EMIAH).[2] In Guinea the Alouette III was operated by 122 Squadron "Canibais", based at Air Base No. 12 (Portuguese: Base Aérea Nº 12, BA12), Bissalanca, with the first operational flight taking place on November 3, 1965. This squadron was composed of two flights: "Canibais" (Cannibals) and "Lobo Mau" (Bad wolf), which had its Alouette III's equipped with cannons for combat support. The use of helicopters in Guinea was specially important due to its local natural terrain that made transportation by road more difficult and dangerous. The Alouette III in Angola was operated by 94 Squadron, based at Luanda, while operating in all of the Angolan territory. They were initially mainly used in the north area and permanent detachments were later established in Cuito Cuanavale until the end of the war.[2][4] In 1969, with a high number of Alouette III in service, the Air Force established 402 Squadron "Saltimbancos" at the Luso Auxiliary Aerodrome, part of the Base Airfield No. 4 (Portuguese: Aeródromo Base Nº 4, AB4).[2][4] Alouette III operations in Mozambique started in 1967. These helicopters were operated by 503 Squadron "Índios", based at Base Airfield No. 5 (Portuguese: Aeródromo Base Nº 5, AB5) in Nacala, and 703 Squadron "Vampiros", based at Base Airfield No. 7 (Portuguese: Aeródromo Base Nº 7, AB7) in Tete.[2][3][4] 503 Squadron was stationed at Maneuvers Airfield No. 52 (Portuguese: Aeródromo de Manobra Nº 52, AM52) in Nampula for several years, and maintained permanent detachments of five Alouette III at Maneuvers Airfield No. 51 (Portuguese: Aeródromo de Manobra Nº 51, AM51), in Mueda, and of two Alouette III at Maneuvers Airfield No. 61 (Portuguese: Aeródromo de Manobra Nº 61, AM61), in Vila Cabral, Niassa.[2][3] 703 Squadron maintained temporary detachments at Furancungo, Macanga, and Mutarara. It later started maintaining a permanent detachment in Estima due to the increase in terrorist attacks against the Cahora Bassa Dam's construction site.[2][3] In 1968, the EMIAH was re-designated as Helicopter Complementary Instruction Squadron (Portuguese: Esquadra de Instrução Complementar de Helicópteros, EICH)  No. 33 "Zangões" (Drones). Starting in March 1971, this squadron was temporarily transferred from Tancos (BA3) to Montijo (BA6) due to sabotage at the aforementioned air base.[2] Portugal became the first country to use the Alouette III in combat during the Overseas War, where it was operated extensively by the Portuguese Air Force in the Portuguese overseas territories until the end of the war and the subsequent withdrawal of all Portuguese troops from Africa in 1974 and 1975. Helicopters, particularly the Alouette III, became an important asset during the conflict in counter-insurgency operations, as they allowed for rapid deployment of ground forces, as well as close air support, and delivery of supplies to remote areas and the ability to withdraw wounded troops during combat.[4][5] The Air Force also operated the Alouette III in the general transport, liaison, and reconnaissance rules. In addition to its squadrons operating from their assigned bases and maintaining detachments at forward airfields, squadrons in Africa would also occasionally maintain temporary detachments at remote Portuguese Army outposts and were often used for hunting local game. The use of the Alouette III in air assaults revealed early on the need for fire support during the deployment of the ground forces, with air crews using their personal assault rifles, which were considered to be ineffective. As such the Air Force tested at Tancos an Alouette III equipped with the same machine gun pods as the ones used on the North American T-6, also operated in Africa. This configuration was also considered to be ineffective. In 1964 the units in Angola modified some Alouette III helicopters with a wider side door and installed a pair of M2 Browning machine guns in the rear capable of being fired from the left side door. After initial operational testing these modified aircraft, nicknamed Falcão (Falcon), started being used in the protection and support of the non-armed Alouette IIIs, nicknamed Cotovia (Lark). Two years later, in 1966, the Air Force adopted a permanent solution for their armed Alouette III: a special version with a single MG 151 20 mm autocannon mounted in the rear in order to fire from the left side door. The MG 151 showed to be ideal since it suffered from less recoil than the M2 Browning machine guns and, as such, caused less vibrations on the aircraft. This version of the Alouette III was designated heli-canhão (heli-cannon) and gained the nickname lobo mau (big bad wolf), after the 122 Squadron's nickname for flight no. 2 which operated them in Angola. In addition to supporting air assault operations, the heli-canhão was also used to support horse mounted combat patrols of the Army.[6][7] Later in 1973, the use of rocket launcher pods on the Alouette III was tested but was never used in combat during the war.[1] The Alouette III helicopters used for tactical transport in air assault operations differed from other versions by having the front left seat facing backwards to allow its occupant to exit the helicopter more quickly through the back side door. Portuguese air assault operations were executed by a group of five to six transport helicopters and a group of one or two helicopter gunships, which made the final approach to the target area at low altitude and by taking advantage of the terrain and vegetation as cover. Each transport helicopter, later nicknamed canibais (cannibals), would usually carry five paratroopers (then part of the Air Force) or Portuguese Army Commandos. The practice was for the canibais to approach the landing zone and launch its troops while hovering two or three meters from the ground, instead of landing, by having them jump out of the helicopter.[8] After the troops landed the canibais would leave the combat area and the Alouette III gunship would stay and provide support to the ground forces during the ground assault, by destroying the enemy resistance and providing firepower with its 20 mm autocannon. Finished the ground combat, the transport helicopters would return, in a first wave collecting the wounded and subsequently the remaining troops.[8] As the war progressed, and as enemy forces were equipped with improved anti-aircraft weapons, the Alouette III were also used in combat search and rescue of downed Portuguese pilots. In 1973, the pilot of a shot down Fiat G.91 in Guinea was rescued by four Alouette III gunships as he was surrounded by enemy troops. During the war, from 1963 to 1974, a total of 30 Alouette III were destroyed, resulting in the loss of 30 crew members and 10 passengers. In 1975, with the end of the war in Africa the previous year, all surviving Alouette III returned to mainland Portugal and were based at Air Base No. 3, in Tancos, and Air Base No. 6 (Portuguese: Base Aérea Nº 6, BA6), in Montijo. The helicopters in Tancos were operated by the existing 33 Squadron, while in Montijo these were operated by a squadron of the newly created Helicopter Air Group (Portuguese: Grupo Aéreo de Helicópteros, GAH). In April 1976, 33 Squadron formed a four Alouette III aerobatic team, Rotores de Portugal, to perform at the Portuguese Air Force's 24th anniversary air show at Sintra Air Base that same year. With the 1978 reorganization of the Air Force, the Alouette III started being operated by the following squadrons: That year the Air Force operated a total of 36 Alouette III helicopters, which was reduced to 26 helicopters by 1988. The Alouette III was also employed in the combat of wildfires from the late 1970s to early 1980s by being used to transport first response firefighter teams and as forward air controllers for other firefighting aircraft.[9] Further reorganization of the Air Force in 1986 resulted in 551 Squadron being disbanded in September and all helicopters being transferred to 552 Squadron. Later in 1993, 111 Squadron was disbanded, with all its helicopters being transferred to 552 Squadron, which was relocated to Air Base No. 11 (Portuguese: Base Aérea Nº 11, BA11), in Beja. The squadron became responsible for transport, tactical support, basic and advanced flight instruction, and coastal search and rescue.[10] 552 Squadron maintained a detachment with four Alouette III helicopters and 31 personnel, between February 2000 and July 2002, in East Timor as part of the United Nations missions. During that time, a total of 127 personnel served in East Timor and executed a 2,700 flight hours, transporting 10,000 passengers and 131 wounded people.[10] Presently, 552 Squadron provides helicopter flight training to PoAF, Portuguese Navy, and Portuguese Army pilots. It also maintains a permanent search and rescue detachment at Maneuvers Airfield No. 1 (Portuguese: Aeródromo de Manobra Nº 1, AM1), at Ovar, with one Alouette III.[4] In May 2017, the Portuguese Air Force finally decided to replace the aging Alouette III fleet which then counts 8 helicopters.[11] Five AgustaWestland AW119 Koala plus two options are ordered in October 2018 for €20 million ($23 million). Deliveries of the helicopters begin in late 2018, running until 2020.[12]</t>
  </si>
  <si>
    <t>Sud AviationAérospatiale</t>
  </si>
  <si>
    <t>https://en.wikipedia.org/Sud AviationAérospatiale</t>
  </si>
  <si>
    <t>//upload.wikimedia.org/wikipedia/commons/thumb/1/10/Sud_SE-3160_Alouette_III%2C_Portugal_-_Air_Force_AN1017766.jpg/300px-Sud_SE-3160_Alouette_III%2C_Portugal_-_Air_Force_AN1017766.jpg</t>
  </si>
  <si>
    <t>Light utility helicopter</t>
  </si>
  <si>
    <t>https://en.wikipedia.org/Light utility helicopter</t>
  </si>
  <si>
    <t>Portuguese Air Force</t>
  </si>
  <si>
    <t>1963–2020</t>
  </si>
  <si>
    <t>9251–9316, 9332–9401, 9412–9417</t>
  </si>
  <si>
    <t>https://en.wikipedia.org/Portuguese Air Force</t>
  </si>
  <si>
    <t>Du Temple Monoplane</t>
  </si>
  <si>
    <t>The du Temple Monoplane was a steam-powered aircraft made of aluminium, built in Brest, France, by naval officer Félix du Temple in 1874. It had a wingspan of 13 m (43 ft) and weighed 80 kg (180 lb) without the pilot. Several trials were made with the aircraft, and it is generally recognized that it achieved lift-off – described by Dollfus as "short hop or leap" and in Flight International as "staggered briefly into the air" – (from a combination of its own power and running down an inclined ramp),[1][2] glided for a short time and returned safely to the ground, making it the first successful powered flight in history though not the first self-powered one. It was displayed at the 1878 Exposition Universelle ("World Fair") in Paris. The aircraft used a very compact, high-speed circulation steam engine for which Félix du Temple applied for a patent on 28 April 1876. The engine used very small pipes packed together "to obtain the highest possible contact surface for the smallest possible volume" [3] This type of boiler, which boils the water instantly, has come to be known as a flash boiler. The engine design was later adopted by the French Navy for the propulsion of the first French torpedo boats:</t>
  </si>
  <si>
    <t>Experimental Steam aircraft</t>
  </si>
  <si>
    <t>https://en.wikipedia.org/Experimental Steam aircraft</t>
  </si>
  <si>
    <t>Félix du Temple</t>
  </si>
  <si>
    <t>https://en.wikipedia.org/Félix du Temple</t>
  </si>
  <si>
    <t>//upload.wikimedia.org/wikipedia/commons/thumb/9/9a/1874DuTemple.jpg/300px-1874DuTemple.jpg</t>
  </si>
  <si>
    <t>Early Bird Jenny</t>
  </si>
  <si>
    <t>The Early Bird Jenny is an American homebuilt aircraft that was designed by Dennis Wiley and produced by the Early Bird Aircraft Company of Erie, Colorado, also by Leading Edge Airfoils of Peyton, Colorado. When it was available the aircraft was supplied as a kit and also in the form of plans for amateur construction.[1] The aircraft is a 67% scale replica of the First World War Curtiss JN-4 Jenny. It features a strut-braced biplane layout, a two-seats-in-tandem open cockpit, fixed conventional landing gear and a single engine in tractor configuration.[1] At the time the kit was first made available the aircraft could be constructed as a US FAR 103 Ultralight Vehicles exemption two-seat trainer or as an amateur-built aircraft.[1] The Jenny is made from a mix of steel and aluminum tubing, with some wooden parts and its flying surfaces covered with doped aircraft fabric. Its 27.50 ft (8.4 m) span wing has a wing area of 175.0 sq ft (16.26 m2) and the cockpit width is 24 in (61 cm). The acceptable power range is 46 to 65 hp (34 to 48 kW) and the standard engines used are the 50 hp (37 kW) Rotax 503, 64 hp (48 kW) Rotax 532, 64 hp (48 kW) Rotax 582, 74 hp (55 kW) Rotax 618 two-stroke engines and the 62 hp (46 kW) Geo Metro-based fuel injected Raven 1000 UL three cylinder, inline, liquid-cooled, four stroke automotive conversion powerplant.[1] The aircraft has a typical empty weight of 419 lb (190 kg) and a gross weight of 800 lb (360 kg), giving a useful load of 381 lb (173 kg). With full fuel of 9 U.S. gallons (34 L; 7.5 imp gal) the payload for pilot, passenger and baggage is 327 lb (148 kg).[1] The supplied kit included the Rotax 503 engine. The manufacturer estimated the aircraft's construction time from the kit to be 500 hours.[1] By 1998 the company reported that 53 kits had been sold and 24 aircraft were flying.[1]  Data from AeroCrafter[1]General characteristics Performance</t>
  </si>
  <si>
    <t>Early Bird Aircraft CompanyLeading Edge Airfoils</t>
  </si>
  <si>
    <t>https://en.wikipedia.org/Early Bird Aircraft CompanyLeading Edge Airfoils</t>
  </si>
  <si>
    <t>Dennis Wiley</t>
  </si>
  <si>
    <t>419 lb (190 kg)</t>
  </si>
  <si>
    <t>9 U.S. gallons (34 L; 7.5 imp gal)</t>
  </si>
  <si>
    <t>1 × Rotax 503 twin cylinder, inline, air-cooled, two stroke aircraft engine, 50 hp (37 kW)</t>
  </si>
  <si>
    <t>18 ft 4 in (5.59 m)</t>
  </si>
  <si>
    <t>175.0 sq ft (16.26 m2)</t>
  </si>
  <si>
    <t>800 lb (363 kg)</t>
  </si>
  <si>
    <t>130 mi (210 km, 110 nmi)</t>
  </si>
  <si>
    <t>14,000 ft (4,300 m)</t>
  </si>
  <si>
    <t>4.6 lb/sq ft (22 kg/m2)</t>
  </si>
  <si>
    <t>//upload.wikimedia.org/wikipedia/commons/thumb/0/00/Early_Bird_JN-4_Jenny_C-GCLU_01.jpg/300px-Early_Bird_JN-4_Jenny_C-GCLU_01.jpg</t>
  </si>
  <si>
    <t>70 mph (110 km/h, 61 kn)</t>
  </si>
  <si>
    <t>Curtiss JN-4 Jenny</t>
  </si>
  <si>
    <t>https://en.wikipedia.org/Curtiss JN-4 Jenny</t>
  </si>
  <si>
    <t>Icaro Laminar</t>
  </si>
  <si>
    <t>The Icaro Laminar is a large family of Italian high-wing, single-place and two-place hang gliders, designed and produced by Icaro 2000.[1] The Laminar family of hang gliders was introduced in 1994 and has undergone continuous product improvement, keeping the line at the top of world competition.[1][2] The aircraft is made from aluminum and carbon fibre tubing, with the wing covered in Dacron sailcloth. Some models use Mylar sail components. The competition Laminars are "topless" designs with no kingpost or upper rigging. The MastR model was introduced for pilots who wanted the Laminar wing with a kingpost.[1][2] The Laminar series has won many World Hang Gliding Championships, including the 2011 contest held at Monte Cucco, Italy, when first and second places went to Alex Ploner and Christian Ciech flying Laminar Z9 models.[2] Data from Company[2]General characteristics</t>
  </si>
  <si>
    <t>Hang glider</t>
  </si>
  <si>
    <t>https://en.wikipedia.org/Hang glider</t>
  </si>
  <si>
    <t>Icaro 2000</t>
  </si>
  <si>
    <t>https://en.wikipedia.org/Icaro 2000</t>
  </si>
  <si>
    <t>In production</t>
  </si>
  <si>
    <t>32.5 kg (72 lb)</t>
  </si>
  <si>
    <t>10.54 m (34 ft 7 in)</t>
  </si>
  <si>
    <t>14.16 m2 (152.4 sq ft)</t>
  </si>
  <si>
    <t>142.5 kg (314 lb)</t>
  </si>
  <si>
    <t>Williams W-17 Stinger</t>
  </si>
  <si>
    <t>The Williams W-17 Stinger is an American homebuilt racing aircraft that was designed for Formula One Air Racing by Art Williams and produced by his company, Williams Aircraft Design of Northridge, California, introduced in 1971. The aircraft was at one time available in the form of plans for amateur construction, but only one was ever constructed.[1] The W-17 Stinger features a cantilever mid-wing, a single-seat enclosed cockpit under a bubble canopy, fixed conventional landing gear and a single engine in tractor configuration.[1] The aircraft fuselage is made from sheet aluminum in a monocoque structure. The wings are all-wood, with laminated spruce spars. Its 19.0 ft (5.8 m) span wing employs a NACA 64008 airfoil at the wing root, transitioning to a NACA 64010 at the wing tip. As the Formula One rules require, the engine is a 100 hp (75 kW) Continental O-200A powerplant.[1][2][3] The W-17 has an empty weight of 585 lb (265 kg) and a gross weight of 835 lb (379 kg), giving a useful load of 250 lb (110 kg). With full fuel of 8 U.S. gallons (30 L; 6.7 imp gal) the payload is 202 lb (92 kg).[1] Only one example of the W-17 Stinger was registered in the America with the Federal Aviation Administration in 1971.[4] The sole example was raced at the Reno Air Races by pilot John P. Jones in 1973 and captured second place.[1] Data from Plane and Pilot[1]General characteristics Performance</t>
  </si>
  <si>
    <t>Formula One Air Racing aircraft</t>
  </si>
  <si>
    <t>https://en.wikipedia.org/Formula One Air Racing aircraft</t>
  </si>
  <si>
    <t>Williams Aircraft Design Co</t>
  </si>
  <si>
    <t>https://en.wikipedia.org/Williams Aircraft Design Co</t>
  </si>
  <si>
    <t>Art Williams</t>
  </si>
  <si>
    <t>Production completed (1971)</t>
  </si>
  <si>
    <t>585 lb (265 kg)</t>
  </si>
  <si>
    <t>8 U.S. gallons (30 L; 6.7 imp gal)</t>
  </si>
  <si>
    <t>15 ft 10 in (4.83 m)</t>
  </si>
  <si>
    <t>19 ft 0 in (5.79 m)</t>
  </si>
  <si>
    <t>Root</t>
  </si>
  <si>
    <t>//upload.wikimedia.org/wikipedia/commons/thumb/7/76/Williams_W-17_Stinger_%E2%80%98N21X_-_21%E2%80%99_%2826235777843%29.jpg/300px-Williams_W-17_Stinger_%E2%80%98N21X_-_21%E2%80%99_%2826235777843%29.jpg</t>
  </si>
  <si>
    <t>260 mph (420 km/h, 230 kn)</t>
  </si>
  <si>
    <t>Air Creation NuviX</t>
  </si>
  <si>
    <t>The Air Creation NuviX is a French double-surface ultralight trike wing, designed and produced by Air Creation of Aubenas. The wing is widely used on Air Creation trikes.[1] The wing is a cable-braced, king post-equipped hang glider-style wing that was designed as an advanced, top-of-the-line wing for the Air Creation Skypper two-place trike, although it can also be fitted on the earlier Air Creation GT series of trikes as well. It comes in one size, with a wing area of 15.2 m2 (164 sq ft).[1][2][3] The wing is made from bolted-together aluminum tubing, with its double surface wing covered in Dacron sailcloth. It has a span of 9.55 m (31.3 ft) span wing, a nose angle of 130°, an aspect ratio of 6.0:1 and uses an "A" frame weight-shift control bar. Like the similar Air Creation BioniX wing, the NuviX incorporates a unique "corset" system that allows the pilot to adjust the wing's trailing edge geometry in flight to optimize performance. This results in a large speed range and good handling characteristics in turbulence, without heavy roll control.[1][3][4] Data from Bayerl and Air Creation[1][3]General characteristics Performance</t>
  </si>
  <si>
    <t>Air Creation</t>
  </si>
  <si>
    <t>https://en.wikipedia.org/Air Creation</t>
  </si>
  <si>
    <t>52 kg (115 lb) wing weight</t>
  </si>
  <si>
    <t>9.55 m (31 ft 4 in)</t>
  </si>
  <si>
    <t>15.2 m2 (164 sq ft)</t>
  </si>
  <si>
    <t>462 kg (1,019 lb) maximum aircraft gross weight allowed</t>
  </si>
  <si>
    <t>61 km/h (38 mph, 33 kn)</t>
  </si>
  <si>
    <t>30.4 kg/m2 (6.2 lb/sq ft) maximum</t>
  </si>
  <si>
    <t>Eurofly Fox</t>
  </si>
  <si>
    <t>The Eurofly Fox is an Italian ultralight aircraft that was designed and produced by Eurofly srl of Galliera Veneta. When it was available the aircraft was supplied as a complete ready-to-fly-aircraft or as a kit for amateur construction.[1] The aircraft was designed to comply with the Fédération Aéronautique Internationale microlight category, including the category's maximum gross weight of 450 kg (992 lb). The Fox features a strut-braced parasol wing, a two-seats-in-side-by-side configuration open cockpit with a windshield, fixed tricycle landing gear with wheel pants and a single engine in pusher configuration.[1] The aircraft is made from mixed steel and aluminum tubing, with its flying surfaces covered in Dacron sailcloth envelopes. Its 9.60 m (31.5 ft) span wing has no flaps and has a wing area of 16.09 m2 (173.2 sq ft). Each wing is supported by two parallel struts with jury struts. The standard engine used is the 50 hp (37 kW) Rotax 503 two-stroke powerplant.[1] Data from AeroCrafter[1]General characteristics Performance</t>
  </si>
  <si>
    <t>190 kg (418 lb)</t>
  </si>
  <si>
    <t>9.60 m (31.48 ft)</t>
  </si>
  <si>
    <t>16.09 m2 (173.2 sq ft)</t>
  </si>
  <si>
    <t>40 km/h (25 mph, 22 kn)</t>
  </si>
  <si>
    <t>5.0 m/s (980 ft/min)</t>
  </si>
  <si>
    <t>121 km/h (75 mph, 65 kn)</t>
  </si>
  <si>
    <t>Fly-Fan Shark</t>
  </si>
  <si>
    <t>The Fly-Fan Shark is a Slovak light aircraft designed by Frantisek Sustek and initially developed by Fly-Fan of Trenčín. Development continues under the new owner of the design, AENEA Services s. r. o.. The design was introduced at the AERO Friedrichshafen show in 2007 as a mock up and in 2011 as a flying aircraft. The aircraft first flew on 29 June 2011 and is intended to be supplied as a complete ready-to-fly-aircraft.[1][2][3][4] The Shark was designed with the goal of providing similar performance to other twin-engined light aircraft, but on 30% less power. It features a cantilever low-wing, a five-seat enclosed cabin, retractable tricycle landing gear and twin wing-mounted engines in tractor configuration.[1][3] The aircraft is made from Kevlar and carbon fibre. Its 11.4 m (37.4 ft) span wing employs a Jd 16 (40) 162 airfoil at the wing root, transitioning to a Jd 17 (40) 157 at mid-span and a Jd 15 (35) 136 at the wing tip. The wing has an area of 16.2 m2 (174 sq ft) and mounts split flaps that can be extended 50°. The standard engines fitted are a pair of 160 hp (119 kW) Lycoming O-320-D1A four-stroke powerplants.[1][3][5] The aircraft has an empty weight of 1,221 kg (2,692 lb) and a gross weight of 1,500 kg (3,300 lb), giving a useful load of 279 kg (615 lb).[1] Data from Bayerl and Fly-Fan[1][5][6]General characteristics Performance</t>
  </si>
  <si>
    <t>https://en.wikipedia.org/Light aircraft</t>
  </si>
  <si>
    <t>Fly-Fan, AENEA Services</t>
  </si>
  <si>
    <t>https://en.wikipedia.org/Fly-Fan, AENEA Services</t>
  </si>
  <si>
    <t>Frantisek Sustek</t>
  </si>
  <si>
    <t>Under development (2015)</t>
  </si>
  <si>
    <t>1,221 kg (2,692 lb)</t>
  </si>
  <si>
    <t>2 × Lycoming O-320-D1A four cylinder, air-cooled, four stroke aircraft engine, 120 kW (160 hp)  each</t>
  </si>
  <si>
    <t>3-bladed MT-Propeller or Hartzell Propeller constant speed, 1.78 m (5 ft 10 in) diameter</t>
  </si>
  <si>
    <t>8.9 m (29 ft 2 in)</t>
  </si>
  <si>
    <t>11.4 m (37 ft 5 in)</t>
  </si>
  <si>
    <t>3.07 m (10 ft 1 in)</t>
  </si>
  <si>
    <t>16.2 m2 (174 sq ft)</t>
  </si>
  <si>
    <t>wing root</t>
  </si>
  <si>
    <t>1,600 km (990 mi, 860 nmi)</t>
  </si>
  <si>
    <t>10.6 m/s (2,090 ft/min)</t>
  </si>
  <si>
    <t>92.6 kg/m2 (19.0 lb/sq ft)</t>
  </si>
  <si>
    <t>//upload.wikimedia.org/wikipedia/commons/thumb/a/ac/Fly-Fan_Shark_OM-SHA_%2847695562351%29.jpg/300px-Fly-Fan_Shark_OM-SHA_%2847695562351%29.jpg</t>
  </si>
  <si>
    <t>260 km/h (160 mph, 140 kn)</t>
  </si>
  <si>
    <t>four passengers</t>
  </si>
  <si>
    <t>330 km/h (210 mph, 180 kn)</t>
  </si>
  <si>
    <t>Hinz BLT-ARA</t>
  </si>
  <si>
    <t>The Hinz BLT-ARA is a German homebuilt aircraft that was designed and produced by L and B Hinz of Filderstadt. When it was available the aircraft was supplied as in the form of plans and a 300-page builder's manual for amateur construction.[1] The BLT-ARA is a development of the earlier Hinz BL1-KEA which was first flown in 1989.[1] The BLT-ARA features a cantilever low-wing, a two-seats-in-side-by-side configuration enclosed cockpit under a bubble canopy, T-tail, retractable conventional landing gear and a single engine in tractor configuration.[1] The aircraft is made from fibreglass, using a moldless construction technique. Its 10.1 m (33.1 ft) span wing has a wing area of 12.0 m2 (129 sq ft). The wings and tailplane are detachable, similar to a glider's to allow ground transport or storage in a trailer. The cabin width is 101 cm (40 in). The acceptable power range is 90 to 110 hp (67 to 82 kW) and the standard engine used is the 95 hp (71 kW) Limbach L2400 powerplant.[1] The BLT-ARA has a typical empty weight of 454 kg (1,001 lb) and a gross weight of 726 kg (1,601 lb), giving a useful load of 272 kg (600 lb). With full fuel of 100 litres (22 imp gal; 26 US gal) the payload for the pilot, passenger and baggage is 201 kg (443 lb).[1] The manufacturer estimated the construction time from the supplied plans as 3000 hours.[1] By 1998 the company reported that 13 sets of plans had been sold.[1] Data from AeroCrafter[1]General characteristics Performance</t>
  </si>
  <si>
    <t>L and B Hinz</t>
  </si>
  <si>
    <t>https://en.wikipedia.org/L and B Hinz</t>
  </si>
  <si>
    <t>454 kg (1,000 lb)</t>
  </si>
  <si>
    <t>100 litres (22 imp gal; 26 US gal)</t>
  </si>
  <si>
    <t>1 × Limbach L2400 four cylinder, air-cooled, four stroke aircraft engine, 71 kW (95 hp)</t>
  </si>
  <si>
    <t>6.71 m (22 ft 0 in)</t>
  </si>
  <si>
    <t>10.06 m (33 ft 0 in)</t>
  </si>
  <si>
    <t>726 kg (1,600 lb)</t>
  </si>
  <si>
    <t>1,600 km (1,000 mi, 870 nmi)</t>
  </si>
  <si>
    <t>61 kg/m2 (12.4 lb/sq ft)</t>
  </si>
  <si>
    <t>270 km/h (168 mph, 146 kn)</t>
  </si>
  <si>
    <t>254 km/h (158 mph, 137 kn)</t>
  </si>
  <si>
    <t>Hinz BL1-KEA</t>
  </si>
  <si>
    <t>https://en.wikipedia.org/Hinz BL1-KEA</t>
  </si>
  <si>
    <t>Washington T-411 Wolverine</t>
  </si>
  <si>
    <t>The Washington T-411 Wolverine is an American homebuilt aircraft that was produced by Washington Aeroprogress of Seattle, Washington, introduced in the 1990s. When it was available the aircraft was supplied as a kit or in the form of plans for amateur construction.[1] Developed from the Russian Khrunichev T-411 Aist, the T-411 Wolverine features a strut-braced high-wing, a five-seat enclosed cabin with doors, fixed conventional landing gear with wheel pants and a single engine in tractor configuration.[1] Like its Russian predecessor the T-411 Wolverine was designed for operations from unprepared surfaces.[1] The aircraft is made from a mix of steel and aluminum, covered in doped aircraft fabric. Its 41.33 ft (12.6 m) span wing is supported by "V" struts and jury struts and has a wing area of 258.9 sq ft (24.05 m2). The cabin width is 45 in (110 cm). The acceptable power range is 300 to 400 hp (224 to 298 kW) and the standard engines used are the 360 hp (268 kW) Vedeneyev M14P radial engine, the 350 hp (261 kW) Continental IO-550 and the 350 hp (261 kW) Lycoming O-540 horizontally opposed powerplants. The aircraft includes provisions for floats and skis.[1] The T-411 Wolverine has a typical empty weight of 2,425 lb (1,100 kg) and a gross weight of 4,190 lb (1,900 kg), giving a useful load of 1,765 lb (801 kg). With full fuel of 88 U.S. gallons (330 L; 73 imp gal) the payload for the pilot, passengers and baggage is 1,237 lb (561 kg).[1] The standard day, sea level, no wind, take off with a 360 hp (268 kW) engine is 345 ft (105 m) and the landing roll is 400 ft (122 m).[1] The manufacturer estimated the construction time from the supplied kit as 1000 hours.[1] By 1998 the company reported that 10 kits had been sold and were completed and flying.[1] In May 2014 two examples were registered in the America with the Federal Aviation Administration, although a total of three had been registered at one time.[2] Data from AeroCrafter[1]General characteristics Performance</t>
  </si>
  <si>
    <t>Washington Aeroprogress</t>
  </si>
  <si>
    <t>https://en.wikipedia.org/Washington Aeroprogress</t>
  </si>
  <si>
    <t>2,425 lb (1,100 kg)</t>
  </si>
  <si>
    <t>88 U.S. gallons (330 L; 73 imp gal)</t>
  </si>
  <si>
    <t>1 × Vedeneyev M14P nine cylinder, air-cooled, four stroke radial aircraft engine, 360 hp (270 kW)</t>
  </si>
  <si>
    <t>2-bladed metal constant speed propeller</t>
  </si>
  <si>
    <t>At least ten</t>
  </si>
  <si>
    <t>30.71 ft (9.36 m)</t>
  </si>
  <si>
    <t>41.33 ft (12.60 m)</t>
  </si>
  <si>
    <t>258.9 sq ft (24.05 m2)</t>
  </si>
  <si>
    <t>41.33 lb (19 kg)</t>
  </si>
  <si>
    <t>510 mi (820 km, 440 nmi)</t>
  </si>
  <si>
    <t>990 ft/min (5.0 m/s)</t>
  </si>
  <si>
    <t>16.2 lb/sq ft (79 kg/m2)</t>
  </si>
  <si>
    <t>150 mph (240 km/h, 130 kn)</t>
  </si>
  <si>
    <t>Khrunichev T-411 Aist</t>
  </si>
  <si>
    <t>https://en.wikipedia.org/Khrunichev T-411 Aist</t>
  </si>
  <si>
    <t>Windward Performance Perlan II</t>
  </si>
  <si>
    <t>The Windward Performance Perlan 2 (English: Pearl) is an American mid-wing, two-seats-in-tandem, pressurized, experimental research glider that was designed by Greg Cole and built by Windward Performance for the Perlan Project.[2] The aircraft first flew on 23 September 2015 at Redmond Municipal Airport, Oregon.[1] The Perlan 2 is a follow-up design to the successful Perlan 1 and has as its design goal a flight exceeding 90,000 ft (27 km) in altitude. The project's goals include science, engineering and education. The aircraft will be used to study the northern polar vortex and its influence on global weather patterns.[2] The program also hopes to beat the 85,069 ft altitude record set in 1975 by a SR-71.[3] The aircraft is made from composites. Its 83.83 ft (25.55 m) span wing has a high aspect ratio of 27:1 and is equipped with airbrakes. The pressurization system produces an 8.5 psi differential, and the two-person crew will not wear pressure suits. The landing gear is a non-retractable monowheel gear. Because the aircraft will operate at extreme altitudes, in only 3% of sea level atmospheric pressure, it will also be flying at true airspeeds in excess of 0.5 Mach.[2] The aircraft was designed to minimize flutter and manage shock wave formation. The original funding for the Perlan Project was provided by Steve Fossett and he flew the Perlan 1, along with test pilot Einar Enevoldson to a glider altitude record of 50,761 ft (15 km) in the mountain waves of El Calafate, Argentina on 30 August 2006. Fossett was killed in a light aircraft crash a year later and the project floundered without funding. Since then more than US$2.8M has been raised to build the Perlan 2, including a donation from Dennis Tito.[2] In November 2013, a crowd-funding effort was undertaken. In August 2014 Airbus became a partner in the project.[4] The Perlan 2 first flew in early 2013 and started with flights in the U.S. Sierra Nevada mountain wave. The record setting and research flights started in southern Argentina in 2016,[5] by Einar Envoldson[2] or Perrenod using rebreather oxygen systems.[6] The aircraft was displayed at AirVenture in July 2015.[7][8][6] The Perlan II first flew in September 2015, and research flights to  100,000 ft (30,480 m) are expected to start in 2019.[7] On 3 September 2017 Perlan II, flown by Jim Payne and Morgan Sandercock, reached an altitude of 52,172 ft (15,902 m), establishing a new world record.[9][10] On 2 September 2018, Jim Payne and Tim Gardner reached an altitude of 76,124 ft (23,203 m), surpassing the 73,737 ft (22,475 m) attained by Jerry Hoyt on April 17, 1989 in a Lockheed U-2: the highest subsonic flight.[11] Data from FreeFlight[2]General characteristics Performance   Aircraft of comparable role, configuration, and era  Related lists</t>
  </si>
  <si>
    <t>Windward Performance</t>
  </si>
  <si>
    <t>https://en.wikipedia.org/Windward Performance</t>
  </si>
  <si>
    <t>Greg Cole</t>
  </si>
  <si>
    <t>Under development</t>
  </si>
  <si>
    <t>33.33 ft (10.16 m)</t>
  </si>
  <si>
    <t>83.83 ft (25.55 m)</t>
  </si>
  <si>
    <t>7.25 ft (2.21 m)</t>
  </si>
  <si>
    <t>263 sq ft (24.4 m2)</t>
  </si>
  <si>
    <t>90,000 ft (27,000 m)</t>
  </si>
  <si>
    <t>//upload.wikimedia.org/wikipedia/commons/thumb/4/4d/Windward_Performance_Perlan_II.jpg/300px-Windward_Performance_Perlan_II.jpg</t>
  </si>
  <si>
    <t>https://en.wikipedia.org/Greg Cole</t>
  </si>
  <si>
    <t>23 September 2015[1]</t>
  </si>
  <si>
    <t>Perlan Project</t>
  </si>
  <si>
    <t>https://en.wikipedia.org/Perlan Project</t>
  </si>
  <si>
    <t>377 kn (434 mph, 698 km/h) true airspeed, 56kts indicated</t>
  </si>
  <si>
    <t>+6/-4</t>
  </si>
  <si>
    <t>Drachen Studio Kecur EOS 15</t>
  </si>
  <si>
    <t>The Drachen Studio Kecur EOS 15 is a German double-surface ultralight trike wing, designed and produced by Drachen Studio Kecur of Mettmann.[1] The wing is used on their own Drachen Studio Kecur Royal 912 line of trikes as well as by other ultralight aircraft manufacturers.[1] The wing is a cable-braced, king post-equipped hang glider-style wing designed as touring wing for two-place trikes. It comes in one size, the EOS 15, named for its metric wing area of 15 m2 (160 sq ft).[1] The wing is made from bolted-together aluminum tubing, with its double surface wing covered in Dacron sailcloth. The wing's crosstube is enclosed in the double surface. Its 10.48 m (34.4 ft) span wing uses an "A" frame weight-shift control bar and is equipped with spoilers.[1] Data from Bayerl[1]General characteristics Performance</t>
  </si>
  <si>
    <t>Drachen Studio Kecur</t>
  </si>
  <si>
    <t>https://en.wikipedia.org/Drachen Studio Kecur</t>
  </si>
  <si>
    <t>10.48 m (34 ft 5 in)</t>
  </si>
  <si>
    <t>15 m2 (160 sq ft)</t>
  </si>
  <si>
    <t>30.0 kg/m2 (6.1 lb/sq ft) maximum</t>
  </si>
  <si>
    <t>115 km/h (71 mph, 62 kn)</t>
  </si>
  <si>
    <t>Eurofly Fire Fox</t>
  </si>
  <si>
    <t>The Eurofly Fire Fox (sometimes Firefox) is an Italian ultralight aircraft designed and produced by Eurofly srl of Galliera Veneta. The aircraft is supplied as a complete ready-to-fly-aircraft or as a kit for amateur construction.[1] The aircraft was designed to comply with the Fédération Aéronautique Internationale microlight category, including the category's maximum gross weight of 450 kg (992 lb). The Fire Fox features a strut-braced high-wing, a two-seats-in-tandem enclosed cockpit, fixed tricycle landing gear with wheel pants and a single engine in pusher configuration.[1] The aircraft is made from a combination of ALS 500 steel tubing and 6082 aluminium alloy tubing, with its flying surfaces covered in Dacron sailcloth. Its 9.60 m (31.5 ft) span wing lacks flaps and has a wing area of 16.09 m2 (173.2 sq ft). Each wing is supported by two parallel struts with jury struts. The standard engine used is the 50 hp (37 kW) Rotax 503 two-stroke powerplant.[1] The Fire Fox has a typical empty weight of 220 kg (490 lb) and a gross weight of 450 kg (990 lb), giving a useful load of 230 kg (510 lb). With full fuel of 49 litres (11 imp gal; 13 US gal) the payload for pilot, passengers and baggage is 194 kg (428 lb).[1] Data from AeroCrafter and Eurofly srl[1][3]General characteristics Performance</t>
  </si>
  <si>
    <t>220 kg (484 lb)</t>
  </si>
  <si>
    <t>1.85 m (6 ft 1 in)</t>
  </si>
  <si>
    <t>28 kg/m2 (5.7 lb/sq ft)</t>
  </si>
  <si>
    <t>//upload.wikimedia.org/wikipedia/commons/thumb/d/df/Eurofly_Fire_Fox_takeoff_from_Nervesa.jpg/300px-Eurofly_Fire_Fox_takeoff_from_Nervesa.jpg</t>
  </si>
  <si>
    <t>2.0 m/s (390 ft/min) at 90 km/h (55 mph)</t>
  </si>
  <si>
    <t>Let-Mont Piper UL</t>
  </si>
  <si>
    <t>The Let-Mont Piper UL is a Czech microlight aircraft that was designed and produced by Let-Mont sro of Vikýřovice. When it was available the aircraft was supplied as a complete ready-to-fly-aircraft or a kit for amateur construction.[1] The aircraft was designed to comply with the European Fédération Aéronautique Internationale microlight category, including the category's maximum gross weight of 450 kg (992 lb). It was also marketed in the America as a kit only for the US homebuilt category.[1] The Piper UL is based on early Piper Aircraft designs, such as the Piper PA-15 Vagabond, which it resembles. It features a strut-braced high-wing, a two-seats-in-side-by-side configuration enclosed cockpit accessed via doors, fixed conventional landing gear with wheel pants and a single engine in tractor configuration.[1] The aircraft fuselage is made from welded steel tubing, with the whole aircraft covered in doped aircraft fabric. Its 9.4 m (30.8 ft) span wing, mounts flaps, has a wing area of 12.7 m2 (137 sq ft) and is supported by "V" struts and jury struts. The standard engine used is the 50 hp (37 kW) Rotax 503 two-stroke powerplant.[1] The Piper UL has a typical empty weight of 250 kg (550 lb) and a gross weight of 450 kg (990 lb), giving a useful load of 200 kg (440 lb).[1] The manufacturer estimated the construction time from the supplied kit as 800 hours.[1] By 1998 the company reported that 25 aircraft were completed and flying.[1] In September 2014 no examples were registered in the America with the Federal Aviation Administration.[2] Data from AeroCrafter[1]General characteristics Performance</t>
  </si>
  <si>
    <t>25 (1998)</t>
  </si>
  <si>
    <t>6.08 m (19.95 ft)</t>
  </si>
  <si>
    <t>9.40 m (30.84 ft)</t>
  </si>
  <si>
    <t>12.70 m2 (136.7 sq ft)</t>
  </si>
  <si>
    <t>55 km/h (34 mph, 30 kn) flaps down</t>
  </si>
  <si>
    <t>2.5 m/s (500 ft/min)</t>
  </si>
  <si>
    <t>35 kg/m2 (7.2 lb/sq ft)</t>
  </si>
  <si>
    <t>//upload.wikimedia.org/wikipedia/commons/thumb/0/05/UL_Piper_AN1625468.jpg/300px-UL_Piper_AN1625468.jpg</t>
  </si>
  <si>
    <t>160 km/h (100 mph, 87 kn)</t>
  </si>
  <si>
    <t>Piper PA-15 Vagabond</t>
  </si>
  <si>
    <t>https://en.wikipedia.org/Piper PA-15 Vagabond</t>
  </si>
  <si>
    <t>Letov ST-4 Aztek</t>
  </si>
  <si>
    <t>The Letov ST-4 Aztek (English: Aztec) is a Czech microlight aircraft that was designed and produced by Letov Kbely of Prague - Letňany, in the 1990s. When it was available, the aircraft was supplied as a complete ready-to-fly aircraft, or as a kit for amateur construction.[1] In January 2014, the ST-4 was no longer listed as a product of the company.[2] The aircraft was designed to comply with the Fédération Aéronautique Internationale microlight category, including the category's maximum gross weight of 450 kg (992 lb). The ST-4 Aztek features a strut-braced high-wing, a two-seats-in-side-by-side configuration enclosed cockpit, fixed tricycle landing gear with wheel pants, a small tailskid and a single engine in tractor configuration.[1] The aircraft is made from aluminum tubing with fairings made from fibreglass and its flying surfaces are covered in Dacron sailcloth. Its 10.40 m (34.1 ft) span wing mounts flaps and has a wing area of 15.21 m2 (163.7 sq ft). The wings are supported by V-struts with jury struts and the empennage is cable-braced. The acceptable power range is 45 to 50 hp (34 to 37 kW) and the standard engine used is the 50 hp (37 kW) Rotax 503 two-stroke powerplant. The engine is mounted high above the cockpit on the front end of the aluminum tube that acts as the tailboom.[1] The ST-4 Aztek has a typical empty weight of 220 kg (490 lb) and a gross weight of 450 kg (990 lb), giving a useful load of 230 kg (510 lb). With full fuel of 57 litres (13 imp gal; 15 US gal) the payload for pilot, passenger and baggage is 189 kg (417 lb).[1] The manufacturer estimated the construction time from the supplied kit as 80 hours.[1] By 1998 the company reported that 26 kits had been sold, and that 15 aircraft were completed and flying.[1]  Data from AeroCrafter[1]General characteristics Performance</t>
  </si>
  <si>
    <t>Letov Kbely</t>
  </si>
  <si>
    <t>https://en.wikipedia.org/Letov Kbely</t>
  </si>
  <si>
    <t>15 U.S. gallons (57 L; 12 imp gal)</t>
  </si>
  <si>
    <t>4-bladed composite</t>
  </si>
  <si>
    <t>15 (1998)</t>
  </si>
  <si>
    <t>5.91 m (19.40 ft)</t>
  </si>
  <si>
    <t>10.40 m (34 ft 1 in)</t>
  </si>
  <si>
    <t>15.21 m2 (163.7 sq ft)</t>
  </si>
  <si>
    <t>50 km/h (31 mph, 27 kn) flaps down</t>
  </si>
  <si>
    <t>341 km (212 mi, 184 nmi)</t>
  </si>
  <si>
    <t>2,700 m (9,000 ft)</t>
  </si>
  <si>
    <t>3.8 m/s (750 ft/min)</t>
  </si>
  <si>
    <t>29.5 kg/m2 (6.05 lb/sq ft)</t>
  </si>
  <si>
    <t>//upload.wikimedia.org/wikipedia/commons/thumb/e/ea/Letov_ST-4MT_Aztek_AN1547258.jpg/300px-Letov_ST-4MT_Aztek_AN1547258.jpg</t>
  </si>
  <si>
    <t>132 km/h (82 mph, 71 kn)</t>
  </si>
  <si>
    <t>97 km/h (60 mph, 52 kn)</t>
  </si>
  <si>
    <t>AVIC Lucky Bird</t>
  </si>
  <si>
    <t>The AVIC Lucky Bird (Chinese: Jixiangniao) is a Chinese ultralight trike, under development by Aviation Industry Corporation of China. The aircraft is envisioned for the police, border patrol, traffic and pollution surveillance, reconnaissance, aerial photography, forest fire patrol and touring roles.[1][2] The aircraft has been noted as unusual due to its national origin and also being the project of a large state-run aviation company that also produces fighters and jet transport aircraft.[1] Very little technical data has been released about the Lucky Bird to date. It is known that it features a cable-braced hang glider-style high-wing, weight-shift controls, a two-seats-in-tandem open cockpit, tricycle landing gear with wheel pants and a single engine in pusher configuration. A three-seat version is also being developed.[1][2] The aircraft resembles most western-designed trikes. It is made from bolted-together aluminum tubing, with its double surface wing covered in Dacron sailcloth. Its wing is supported by a single tube-type kingpost and uses an "A" frame weight-shift control bar. The powerplant is an Austrian-made four cylinder, air and liquid-cooled, four-stroke, dual-ignition 80 hp (60 kW) Rotax 912 engine.[1] Data from Bayerl[1]General characteristics</t>
  </si>
  <si>
    <t>China</t>
  </si>
  <si>
    <t>https://en.wikipedia.org/China</t>
  </si>
  <si>
    <t>Aviation Industry Corporation of China</t>
  </si>
  <si>
    <t>https://en.wikipedia.org/Aviation Industry Corporation of China</t>
  </si>
  <si>
    <t>Under development (2013)</t>
  </si>
  <si>
    <t>one or two passengers</t>
  </si>
  <si>
    <t>DTA Dynamic</t>
  </si>
  <si>
    <t>The DTA Dynamic is a series of French double-surface ultralight trike wings, designed and produced by DTA sarl of Montélimar. The wings are widely used on DTA trikes as well as by other ultralight aircraft manufacturers.[1] The Dynamic is a cable-braced, king post-equipped hang glider-style wing designed as a touring wing for two-place trikes. It comes in three sizes.[1] All members of the series are made from bolted-together aluminum tubing, with its 84% double surface wing covered in Dacron sailcloth. The wing's crosstube is of a floating design and all models have a nose angle of 125° and use an "A" frame weight-shift control bar. It is manufactured by DTA's subcontractor, La société Ellipse.[1] Data from Bayerl and DTA[1][2]General characteristics Performance</t>
  </si>
  <si>
    <t>3.00 m (9 ft 10 in)</t>
  </si>
  <si>
    <t>2.70 m (8 ft 10 in)</t>
  </si>
  <si>
    <t>29.0 kg/m2 (5.9 lb/sq ft) maximum</t>
  </si>
  <si>
    <t>//upload.wikimedia.org/wikipedia/commons/thumb/e/eb/Aerosport_2013_-_DTA_Dynamic_450.jpg/300px-Aerosport_2013_-_DTA_Dynamic_450.jpg</t>
  </si>
  <si>
    <t>Flylight Motorfloater</t>
  </si>
  <si>
    <t>The Flylight Motorfloater is a British ultralight trike, designed by Ben Ashman and produced by Flylight Airsports of Northamptonshire. The aircraft is supplied as a complete ready-to-fly-aircraft.[1] The Motorfloater was introduced at the Flying Show in Birmingham in 2010.[1] The Motorfloater is intended as a simple, light and inexpensive aircraft with an emphasis on ease of handling and enjoyment, rather than speed. It was derived from the more complex Flylight Dragonfly and designed to comply with the Fédération Aéronautique Internationale microlight category as well as the US FAR 103 Ultralight Vehicles rules. It features a cable-braced hang glider-style high-wing, weight-shift controls, a single-seat open cockpit without a cockpit fairing, tricycle landing gear without wheel pants and a single engine in pusher configuration.[1] The aircraft is made from bolted-together aluminum tubing, with its single surface wing covered in Dacron sailcloth. Its standard 9.60 m (31.5 ft) span Aeros Fox 16T wing is supported by a single tube-type kingpost and uses an "A" frame weight-shift control bar. Powerplants available are the single cylinder, air-cooled, four-stroke, 22 hp (16 kW) Bailey V4 200 engine and the single cylinder, air-cooled, two-stroke, 25 hp (19 kW) Simonini Mini 2 engine. The aircraft has an empty weight of 72 kg (159 lb) and a gross weight of 205 kg (452 lb), giving a useful load of 133 kg (293 lb). With full fuel of 20 litres (4.4 imp gal; 5.3 US gal) the payload is 118 kg (260 lb).[1] A number of different wings can be fitted to the basic carriage, including the standard Aeros Fox 16T, Aeros Discus 14T and 15T as well as the Aeros Combat 12T.[1] Data from Bayerl[1]General characteristics Performance</t>
  </si>
  <si>
    <t>Flight Airsports</t>
  </si>
  <si>
    <t>https://en.wikipedia.org/Flight Airsports</t>
  </si>
  <si>
    <t>Ben Ashman</t>
  </si>
  <si>
    <t>72 kg (159 lb)</t>
  </si>
  <si>
    <t>1 × Simonini Mini 2 single cylinder, air-cooled, two stroke aircraft engine, 19 kW (25 hp)</t>
  </si>
  <si>
    <t>9.60 m (31 ft 6 in)</t>
  </si>
  <si>
    <t>205 kg (452 lb)</t>
  </si>
  <si>
    <t>2.5 m/s (490 ft/min)</t>
  </si>
  <si>
    <t>12.7 kg/m2 (2.6 lb/sq ft)</t>
  </si>
  <si>
    <t>//upload.wikimedia.org/wikipedia/commons/thumb/0/02/G-LOAM_MotorFloater_first_flight.jpg/300px-G-LOAM_MotorFloater_first_flight.jpg</t>
  </si>
  <si>
    <t>Humbert La Moto Du Ciel</t>
  </si>
  <si>
    <t>The Humbert La Moto Du Ciel (Motorbike of the Sky) is a French ultralight aircraft, designed and produced by Humbert Aviation of Ramonchamp, introduced in the mid-1980s. The aircraft is supplied as a complete ready-to-fly-aircraft.[1] The aircraft complies with the Fédération Aéronautique Internationale microlight rules. It features a strut-braced high-wing, a two-seats-in-tandem open cockpit under a bubble canopy, fixed tricycle landing gear and a single engine in pusher configuration.[1] The aircraft fuselage is made from welded steel tubing, with the tailboom left uncovered. The flying surfaces are made from aluminium sheet, with a foam core. Its 11.3 m (37.1 ft) span wing has an area of 17.4 m2 (187 sq ft). Standard engines available are the 64 hp (48 kW) Rotax 582 two-stroke, the 80 hp (60 kW) Rotax 912UL, the 100 hp (75 kW) Rotax 912ULS four-stroke powerplants. Kits for aerial application are also available.[1] Data from Bayerl and Tacke[1]General characteristics Performance</t>
  </si>
  <si>
    <t>Humbert Aviation</t>
  </si>
  <si>
    <t>https://en.wikipedia.org/Humbert Aviation</t>
  </si>
  <si>
    <t>240 kg (529 lb)</t>
  </si>
  <si>
    <t>60 litres (13 imp gal; 16 US gal)</t>
  </si>
  <si>
    <t>1 × Rotax 582 twin cylinder, liquid-cooled, two stroke aircraft engine, 48 kW (64 hp)</t>
  </si>
  <si>
    <t>11.3 m (37 ft 1 in)</t>
  </si>
  <si>
    <t>6 m/s (1,200 ft/min)</t>
  </si>
  <si>
    <t>25.9 kg/m2 (5.3 lb/sq ft)</t>
  </si>
  <si>
    <t>New Fighter Aircraft Project</t>
  </si>
  <si>
    <t>The New Fighter Aircraft Project (NFA) was a Government of Canada defence procurement project undertaken in the late 1970s that saw the Department of National Defence (DND) select a single new fighter jet to replace the fleets of CF-101 Voodoo, CF-104 Starfighter and CF-116 Freedom Fighter aircraft in the Canadian Forces.[1] Several aircraft were considered for the project, which led to some internal friction among federal government procurement staff as different aircraft were favoured among different departments. Despite several changes of government, and after a somewhat contentious selection process starting on 17 March 1977, the McDonnell Douglas F/A-18 Hornet was selected as the winner of the NFA project on 10 April 1980. Designated, the CF-18 Hornet by Canadian Forces Air Command (now called the Royal Canadian Air Force), a total of 138 aircraft were delivered between 1982 and 1988. Air resources within the Canadian Forces had suffered from a long period of neglect and downsizing during the late 1960s and early 1970s that led to the aging of much of their military equipment. In the early 1970s the government came under increasing pressure from its NATO allies to redress this imbalance. This period came to an end in November 1975 after the governing Liberal Party of Canada's tenth National Convention saw a policy reversing defence budget cutbacks in the early 1970s and the beginning of a modernization process across the entire Canadian Forces structure; this followed a decision in September 1975 that saw all air resources within the Canadian Forces merged into a new entity called Air Command (AIRCOM).[2] As there had been little military capital expenditure over the prior five years, modernizing the forces would be an expensive process. In order to lower fiscal spending for the ambitious program, a series of individual procurement projects were proposed to be spread out over the five-year period from 1977 to 1982. During the 1970s, the Canadian Forces was tasked with four primary military duties; air defence of North America as part of NORAD, anti-submarine and related duties in the North Atlantic as part of NATO, a small role within the overall land-force structure of NATO in Western Europe, and the specialist role of reinforcing Norway with one brigade and all required air, sea and other support that might be needed for that mission (collectively known as "CAST").[3] With the exception of air transport, equipment for all of these tasks was deemed to be lacking. Six procurement projects became the initial focus of the late 1970s upgrade process. For Maritime Command (MARCOM) a new "Long Range Patrol Aircraft Project" (LRPA) would dramatically increase their anti-submarine capabilities, while a new "Patrol Frigate Project" would supplement the recently procured and extremely capable  Iroquois-class destroyer. Force Mobile Command needed a new main battle tank to replace the outdated Centurion as well as new command and logistics vehicles. Force Mobile Command also identified the need for a new tactical ground attack aircraft to support Canada's ground forces in Western Europe, while the newly created Air Command needed a new aircraft to replace their somewhat motley collection of increasingly dated fighter and interceptor aircraft. Inter-service priorities were quickly decided.[2] First up was the Long Range Patrol Aircraft Project (LRPA), eventually filled by the Lockheed CP-140 Aurora, a modified version of the P-3 Orion. Problems that arose during the LRPA project were particularly worrying for the other procurement initiatives. The LRPA project had initially settled on the Orion in November 1975,[2] however, the project was cancelled in May 1976, before being re-instated at a later date. In 1978 the Minister of Supply and Services, Jean-Pierre Goyer, stated that he had been deliberately misled on the topic, a claim that led to a slander lawsuit.[4] A breakdown in communications between the various departments led to the budget request being $300 million smaller than was needed in startup costs, delaying service entry. Adding to the LRPA project's woes, the procurement procedure resulted in the addition of various "required features" that led to the aircraft's sensor suite being modified at considerable expense, a problem known in military circles as "gold plating". The need for a new high-performance fighter was next on the list of priorities for the government's Department of National Defence (DND). With the problems in the LRPA project still ongoing, it was imperative that the NFA project avoid these issues at all costs. There was serious concern that the DND would be considered incapable of handling its newly increased budget if problems resulting from the LRPA project continued. In this case, they might be stripped of their direction over the purchasing process, or at least face a shake up within the ranks. Immediately following the NFA project would be the new Canadian Patrol Frigate Project (CPF), and if the NFA project ran into the same sorts of problems as the LRPA project, the CPF project would likely suffer from budgetary constraints, downsizing, or potential cancellation.[5] In order to avoid these possibilities, DND put into place a number of new policies for the NFA project aimed at ensuring the established budget would be followed. For one, the NFA project demanded that whatever aircraft was selected would have to be completely "off the shelf", in order to avoid "gold plating" problems that had driven up the price of the LRPA. Additionally, the NFA project would request a budget that included all costs; training, spares, even the 12% import taxes that would have to be paid to the federal Department of Finance and any similar fees that might have to be paid to the foreign government to offset research and development they had spent on the program.[5] Finally, a NFA project office was set up to ensure that all three stakeholders would have their requirements fairly presented in the procurement. Under the LRPA project the various departments responsible for coordinating military procurement reported to DND, however, under the NFA project they all co-managed a new NFA Project Office (NFA/PO). This ensured that the technical requirements of the DND would not override the budgetary ones of the federal Department of Supply and Services (DSS), nor the industrial benefits package required by the federal Department of Industry, Trade and Commerce (DITC). All three proposed aircraft considered for the NFA project would be considered peers, and the NFA project staff's work would be overseen by a group of deputy ministers and senior bureaucrats from the federal Department of External Affairs, the Treasury Board of Canada Secretariat and the Privy Council Office.[6] The existing AIRCOM fleet consisted of the CF-101 Voodoo as the primary all-weather interceptor for duties within the NORAD framework, the CF-104 Starfighter as the primary day fighter and tactical attack aircraft in Europe, and the CF-116 Freedom Fighter supplementing both in multiple roles. By the late 1970s the Voodoo was considered outdated and growing increasingly expensive to operate and maintain, given its tube-based electronics. None of its primary systems - missiles, radar or engines - were still being used in other operational aircraft in the Canadian Forces or its allies, and spares had to be taken from mothballed units. The CF-104 Starfighter was originally the day counterpart to the CF-101 Voodoo and it had also served a nuclear-strike role when that was the basis for most military thinking in NATO. Since 1971 the nuclear weapons role of the Canadian Forces had been abandoned, and since then the CF-104 Starfighter saw its mission switched primarily to a low-level strike role that it was not particularly well suited to. The CF-116 Freedom Fighter was considerably more modern, but was a much simpler aircraft that was useful primarily in a supporting light strike role. The goal of the NFA project was to select a single multi-purpose aircraft that could fill all of the roles of the existing fleet, while also reducing operational costs and improving availability and capability. In the fifteen years since the CF-104s had been procured, there had been significant advancements in engines, aerodynamics and especially mission electronics to permit all of these roles to be combined in a single multi-role aircraft. A number of such designs were in the process of being introduced by air forces around the world. Of particular interest was the recent Lightweight Fighter (LWF) project in the America that had produced the F-16 Fighting Falcon for the America Air Force (AmericaF), an aircraft of such versatility that it had rapidly generated orders from other air forces around the world in what American public broadcaster PBS described as "The Sale of the Century."[7] In September 1977 the NFA project office published a four-volume request for proposals (RFP), each volume outlining one area of interest. These included the technical specifications, risk mitigation, costs, the industrial benefit program and contractual obligations. In a subsequent decision, the NFA project budget was limited to around $2.34 billion [CAD] to procure between 130 and 150 aircraft, ideally as many as possible within the budget.[8] This represented a decrease in fleet numbers; there were 66 CF-101 Voodoo and 200 CF-104 Starfighter aircraft being replaced by less than half that number of NFA aircraft. Cabinet officially approved the NFA budget on 27 November 1977. The RFP was sent to six companies who had aircraft that might fit the requirements; the Grumman Aerospace Corporation's F-14 Tomcat, McDonnell Douglas Corporation's F-15 Eagle and F/A-18, Northrop Corporation's F-18L (a Northrop-only stripped down version of the joint Northrop and McDonnell Douglas F/A-18), General Dynamic Corporation's F-16, Dassault-Breguet's Mirage F1 and the Panavia Tornado. The NFA project quickly eliminated the F-14, F-15, and the Tornado due to the high purchase prices. The Mirage F1 was withdrawn as it could not compete with the others in performance terms, however, Dassault-Breguet proposed the Mirage 2000 in its place. This proposal was not received by the February 1, 1978 cut-off date imposed by the NFA project, thus in 1978, the NFA project short listed just three aircraft; the F-16, the F-18L and the F/A-18. The F/A-18 had started life as the Northrop F-17 Cobra, a direct competitor to the F-16 during the LWF competition.[9] When the America Navy expressed an interest in a new multi-role fighter jet under their VFAX project, the America Congress instead cancelled VFAX and demanded that the U.S. Navy use one of the LWF aircraft under a new program called the "Navy Air Combat Fighter Project" (NACF). Accordingly, the U.S. Navy asked for proposals for versions of the two aircraft with various carrier-based features, including arrestor hooks, catapult bars, folding wings and dramatically strengthened landing gear and fuselage. Another requirement was that the entries would have to be built by companies with recent naval aircraft experience, however, neither General Dynamics nor Northrop had built a carrier aircraft for some time. Both partnered with other companies for the modified design; General Dynamics with Ling-Temco-Vought for what would be termed the F-16N, and Northrop with McDonnell Douglas for what would become the F/A-18. Among the many features that fighter jets used by the U.S. Navy for carrier operations required was the ability to quickly "spool up" their engines to full power. Should the aircraft miss the arrestor wires as it attempts to land on a carrier, there is no way that it can stop in time and must immediately add power for a go-around. This is not a minor concern; it occurs so commonly that such a landing has its own name, a "bolter". Generally speaking, the rate that an engine can be spooled up is roughly a function of its cross-sectional size, so an otherwise identical aircraft mounting two smaller engines instead of one larger one will typically have much better throttle response. For this reason, among others, the U.S. Navy favored the two-engine layout of the F-18 from the start, and selected it as the winner of NACF project in 1976. When the two companies joined forces for the F/A-18, part of the agreement was that Northrop would develop a land-based version of the F/A-18 that removed the naval equipment and lightened the airframe. The resulting F-18L was about 30% lighter than the F/A-18A, about 27400 lb (12400 kg) take-off weight as opposed to 33700 lb (15300 kg) and as a result had considerably better performance and range.[10] The aircraft was over 80% similar otherwise, and would be built on the same production lines. Naval versions (the F/A-18 Hornet) would be built 60% by McDonnell and 40% by Northrop, while the land versions would reverse this arrangement.[9] Like the U.S. Navy, the upper upper echelons of the Canadian Forces Air Command (AIRCOM) also favoured having an aircraft with two engines, although for different reasons. Additionally, AIRCOM was adamant about having the ability to fire the medium-range AIM-7 Sparrow air-to-air missile.[11] Neither the F-16 Falcon nor the YF-17 Cobra supported the Sparrow, in keeping with the short-range "dogfighter" role as originally envisioned. The U.S. Navy had also demanded support for the Sparrow, as they were less interested in fighter-to-fighter combat as they were in long-range interception of both aircraft and anti-shipping missiles. Both aircraft in the LWF project studied supporting longer-range radar as part of their naval modifications, but as the F-16 modification never proceeded beyond the mockup stage, only the F/A-18 actually added AIM-7 support.[Note 1] This put the two F-18 variants in the lead from the start. From a strict technical point of view the F-18L (the Northrop version) was the better aircraft for the NFA project, with performance roughly equal to the F-16, Sparrow capability, and the twin-engine design that the Canadian Forces favored. Compared to the F/A-18A (the McDonnel-Douglas version), its lower weight and resulting better range would also be very useful in the air defence role over Canada. The F-18L was also offered with a lucrative industrial program; Northrop agreed to move major portions of the F-18L project to Canada, including investing in carbon composite construction techniques to build the wings and tail sections.[5] If accepted, Canada would become the primary construction site for all of these components, which meant that any additional orders for the F-18L from other countries would result in major export contracts for Canadian companies. Unsurprisingly, the federal Department of Industry, Trade and Commerce (DITC) strongly favored the F-18L offer for the industrial benefits to the Canadian economy. However, contrary to the original conception of the NFA project office, DITC had only two full-time staff in the office compared to dozens from the Department of National Defence (DND) and the Department of Supply and Services (DSS). Both of the other groups expressed concerns about the offer. As there appeared to be no orders from the America for the F-18L variant, any production run would be based on the Canadian procurement and any potential exports. Several other countries had expressed a similar interest in the F-18L, notably Greece, Turkey, Spain and Australia, but none of these were a "sure thing." If these deals did not go through, Canada would be the only operator of the aircraft, something DND considered completely unacceptable. Likewise, DSS's primary interest was iron-clad contracts with predictable delivery time frames and budgets, and strongly supported the "off the shelf" requirement. Therefore, in October 1978 the NFA project office overrode DITC's concerns and reduced the list to only the F-16 and the F/A-18A, a decision that the federal cabinet accepted on 23 November 1978.[5] At the time there was some talk of going ahead with the F-18L based on the potential Canadian order alone.[12] Several other air forces were in the process of looking at similar aircraft, and the upgrades carried out during the conversion from the F-17 to the F/A-18 made the F-18L a much more worthy competitor to the F-16 in the export market. However, Northrop found themselves constantly being outmaneuvered by the McDonnell Douglas sales team who would make counteroffers whenever the F-18L was proposed for foreign sales.[13] This eventually led to a lawsuit between the companies, which was settled in 1985 with McDonnell Douglas agreeing to pay Northrop $50 million for complete rights to the design without admitting wrongdoing. By then Northrop had ended work on F-18L.[14] With the elimination of the F-18L on November 23, 1978 the NFA project moved into its final phase. In order to expedite the eventual order, the NFA project office started negotiating contracts with both companies with the understanding that one would be selected once a final decision had been made. This led to intensive investigations of the industrial offset programs.[5] General Dynamics was somewhat limited in their offers due to similar arrangements made with European countries, which stated that 15% of all aircraft delivered to 3rd party countries, including Canada, would have to be built in Europe. This would not be insurmountable, but definitely presented some problems in negotiations.[11] Douglas (prior to the formation of McDonnell Douglas) had been building tail assemblies for the DC-9 at the former Avro Canada factories at the Toronto International Airport for some time. Their industrial offset program would include modernizing these plants and moving in additional work to include wings for the KC-10 and MD-11, wings, empennage and cabin floors for the MD-80, as well as side panels and pylons for the F/A-18.[15] This proposal was greatly worrying to the DITC, and they became much more active in the negotiations. Their concern was based on existing Defence Production Sharing Agreement (DPSA) between the America and Canada that was put in place to balance the amount of trade in military goods between the countries. A major procurement like the NFA meant the America either had to purchase a similar amount of military equipment from Canada, or alternately offset the purchase though military production in Canada. A program like Northop's F-18L was purely military in nature, so any production in Canada would be counted against this balance, but the McDonnell Douglas offer was mostly in civilian goods, which had to be accounted separately. McDonnell was adamant that their DC-9 and DC-10 work be counted against the balance, an attitude the Canadians described as "insistent".[11] The DITC was concerned that the U.S. government would have to be persuaded to re-negotiate the agreement in this case, or make a large military purchase. Neither option seemed straightforward, and would have placed a burden on the DITC's dealings in the future.[5] While the negotiations with McDonnell Douglas were continuing, Air Canada announced it was purchasing the Lockheed L-1011 to add to its wide-body fleet. This greatly angered James Smith McDonnell, the Chief Executive Officer of McDonnell Douglas, who personally threatened to cancel his company's participation in the NFA project.[5] Neither DND and DSS wanted this to happen, and wanted both the F-16 and F/A-18 aircraft to remain in contention for the NFA project. However, these concerns were later muted when a report was leaked that suggested the F/A-18 was favoured to win the NFA project, and it appeared that the DITC's concerns were going to be overridden. As a result, McDonnell Douglas became much less vocal about the Air Canada purchase.[5] Contract negotiations went on throughout 1978 and 1979, continuing through two federal elections. The proposed contracts were finalized by June, when then new Progressive Conservative Party of Canada formed a minority government. A lengthy review of the contracts followed, and was completed in early December. These were tabled to be signed off on December 14, however, on the 13th the Progressive Conservative government failed a vote of non-confidence and the NFA project was set aside. The Liberal Party of Canada was elected to a majority government in the ensuing elections, and on February 19, 1980 formal negotiations for the NFA project started again. Rumours that the F/A-18 was the winner had surfaced by this point, and General Dynamics started a campaign to have the selection discarded. As part of their industrial program, the Pratt &amp; Whitney F100 engines used in the F-16 would be built at Pratt &amp; Whitney Canada in Quebec, which would have been a major windfall for that province. In late March René Lévesque of the governing Parti Québécois publicly announced that the F-16 should be selected because it would provide Quebec with considerably more than the competing McDonnell Douglas offer. This led to a meeting between several interested parties in the federal government on April 9, 1980 and after transferring several million dollars from federal projects in Ontario to Quebec the objections disappeared.[5] Among these, General Electric agreed to open a plant in Quebec that would produce turbine fan blades for commercial engines.[8] The following day (April 10, 1980) the F/A-18 Hornet was officially announced as the winner of the NFA project. On 16 April the procurement contracts were signed, with a ceiling of  $2.369 billion (USD) for 137 aircraft, and an industrial package of C$2.453 billion to be invested by McDonnell Douglas in Canada over a period ending in 1995. The next day (April 11, 1980) the federal government ran a series of advertisements in national newspapers to explain their choice for the NFA project. The arguments focused primarily on the financial aspects of the deal. Despite the higher unit cost of the F/A-18 Hornet, the industrial program would more than pay for the entire program. Reasons for the selection listed by the Canadian Forces included two engines for reliability (considered essential for conducting Arctic sovereignty and over-the-water patrols), an excellent radar set, and a lower cost than the F-14 or F-15. Nevertheless, the press was skeptical of the program, particularly its aircraft carrier-based design, even though Canada operated no aircraft carriers. As the CBC's As It Happens noted, the F/A-18 could not even fly from Toronto to Montreal without carrying extra fuel. In spite of outward appearances, the selection of the F/A-18 Hornet for the NFA project was not a "sure thing". The contract had been left open to the very last minute and continued to see changes even in the weeks immediately before the selection was announced. Additionally, the F-14 almost ended up being purchased from Iran, as their fleet was facing the prospect of falling into disuse due to a lack of spares in the aftermath of the Iranian Revolution. Canadian diplomats tried to convince the Iranians to sell its fleet of eighty almost-new fighters at cut-rate prices. However, the negotiations fell through in the aftermath of the Canadian caper in which six American diplomats were smuggled out of Iran from the Canadian embassy.[12] Several changes were made to the program in the following years. The government came under increasing criticism for replacing a large number of aircraft with a much smaller one, a number that would not allow the forces to provide both their NORAD role as well as their ground attack role in Europe. Over the next months a deal was worked out with the US government that dropped $70 million from the price of each aircraft's embedded R&amp;D costs, in exchange for the promise to buy additional aircraft to the same total cost. This raised the purchase to 137 aircraft, eight more than originally planned. The same deal also allowed the purchase of an additional 20 "attrition aircraft" without paying any R&amp;D, reducing the price by $880,000 per aircraft.[8] A total of 138 aircraft, designated the CF-188 Hornet, were delivered to Canada from 1982 to 1988.[14]</t>
  </si>
  <si>
    <t>//upload.wikimedia.org/wikipedia/commons/thumb/8/8a/Canadian_CF-18_2.jpg/300px-Canadian_CF-18_2.jpg</t>
  </si>
  <si>
    <t>Multirole fighter</t>
  </si>
  <si>
    <t>https://en.wikipedia.org/Multirole fighter</t>
  </si>
  <si>
    <t>Canadian Forces</t>
  </si>
  <si>
    <t>https://en.wikipedia.org/Canadian Forces</t>
  </si>
  <si>
    <t>General Dynamics F-16 Fighting Falcon  McDonnell Douglas F/A-18 Hornet</t>
  </si>
  <si>
    <t>https://en.wikipedia.org/General Dynamics F-16 Fighting Falcon  McDonnell Douglas F/A-18 Hornet</t>
  </si>
  <si>
    <t>CF-101 Voodoo, CF-104 Starfighter and CF-116 Freedom Fighter</t>
  </si>
  <si>
    <t>https://en.wikipedia.org/CF-101 Voodoo, CF-104 Starfighter and CF-116 Freedom Fighter</t>
  </si>
  <si>
    <t>F/A-18 selected for production as the CF-188</t>
  </si>
  <si>
    <t>https://en.wikipedia.org/F/A-18 selected for production as the CF-188</t>
  </si>
  <si>
    <t>TBD</t>
  </si>
  <si>
    <t>Royal Aircraft Factory B.E.10</t>
  </si>
  <si>
    <t>The Royal Aircraft Factory B.E.10 was an aircraft based on the B.E.2c, designed in May 1914. The aircraft was intended to be built with a fabric-covered steel-tube fuselage with pressed alloy sheet ribs, and full-length ailerons. Its wingspan was slightly less than that of the B.E.2c, while it also had a deeper coaming and utilized an oleo undercarriage with a small "buffer" nosewheel. As well, the aerofoil had a reflex trailing edge.[1] Although 4 units were ordered from the Bristol Aeroplane Company, they were never completed before the order was cancelled.[1] Data from The Royal Aircraft Factory[1]General characteristics  This article on an aircraft of the 1910s is a stub. You can help Wikipedia by expanding it.</t>
  </si>
  <si>
    <t>Multi-role aircraft</t>
  </si>
  <si>
    <t>British</t>
  </si>
  <si>
    <t>Royal Aircraft Factory</t>
  </si>
  <si>
    <t>https://en.wikipedia.org/Royal Aircraft Factory</t>
  </si>
  <si>
    <t>cancelled</t>
  </si>
  <si>
    <t>1 × Renault WB V-8 air-cooled piston engine, 70 hp (52 kW)</t>
  </si>
  <si>
    <t>27 ft 1 in (8.26 m)</t>
  </si>
  <si>
    <t>35 ft 8 in (10.87 m)</t>
  </si>
  <si>
    <t>10 ft 9 in (3.28 m)</t>
  </si>
  <si>
    <t>355 sq ft (33.0 m2)</t>
  </si>
  <si>
    <t>Royal Aircraft Factory B.E.2</t>
  </si>
  <si>
    <t>https://en.wikipedia.org/Royal Aircraft Factory B.E.2</t>
  </si>
  <si>
    <t>DTA Diva</t>
  </si>
  <si>
    <t>The DTA Diva is a French double-surface ultralight trike wing, designed and produced by DTA sarl of Montélimar and introduced in 2009. The wing is widely used on DTA trikes as well as by other ultralight aircraft manufacturers.[1] The Diva is a cable-braced, king post-equipped hang glider-style wing designed as a touring wing for two-place trikes. It comes in one size with a wing area of 12.0 m2 (129 sq ft). The wing is comparatively small in area, which gives a higher cruise speed at the cost of a higher stall speed.[1] The wing is made from bolted-together aluminum tubing, with its 84% double surface wing covered in Dacron sailcloth. The wing's crosstube is of a floating design. Its 9.4 m (30.8 ft) span wing has a nose angle of 130°, an aspect ratio of 5.2:1  and uses an "A" frame weight-shift control bar. The wing tips feature small winglets. It is manufactured by DTA's subcontractor, La société Ellipse.[1][2] Data from Bayerl and DTA[1][2]General characteristics Performance</t>
  </si>
  <si>
    <t>54 kg (119 lb) wing weight</t>
  </si>
  <si>
    <t>2.96 m (9 ft 9 in)</t>
  </si>
  <si>
    <t>2.90 m (9 ft 6 in)</t>
  </si>
  <si>
    <t>2009-present</t>
  </si>
  <si>
    <t>Hirth F-36</t>
  </si>
  <si>
    <t>The Hirth F-36 is a single-cylinder, two-stroke, carburetted aircraft engine designed for use on ultralight aircraft, especially powered paragliders and ultralight trikes. It is noted for its extremely small equipped weight of 28 lb (13 kg) including exhaust system, reduction drive and carburetor. It is manufactured by Hirth of Germany.[1] The F-36 was formerly known as the Solo 210, before the design was purchased by Hirth.[2][3] The engine uses free air cooling, single capacitor discharge ignition, with a single integral pump-type carburetor. The cylinder walls are electrochemically coated with Nikasil. Standard starting is recoil start with electric start optional. A quadruple V belt reduction drive system is an option with ratios of 1.8:1, 2.0:1 or 2.5:1.[1] The engine runs on a 50:1 pre-mix of unleaded 93 octane auto fuel and oil and produces 15 hp (11 kW) at 6000 rpm.[1] Data from Recreational Power  Engineering[1]</t>
  </si>
  <si>
    <t>Hirth</t>
  </si>
  <si>
    <t>https://en.wikipedia.org/Hirth</t>
  </si>
  <si>
    <t>275 mm (10.8 in)</t>
  </si>
  <si>
    <t>341 mm (13.4 in)</t>
  </si>
  <si>
    <t>359 mm (14.1 in)</t>
  </si>
  <si>
    <t>Single cylinder, two-stroke, aircraft engine</t>
  </si>
  <si>
    <t>https://en.wikipedia.org/Single-cylinder two-stroke aircraft engine</t>
  </si>
  <si>
    <t>70 mm (2.8 in)</t>
  </si>
  <si>
    <t>54 mm (2.1 in)</t>
  </si>
  <si>
    <t>208 cc (12.7 cu in)</t>
  </si>
  <si>
    <t>28 lb (12.7 kg) with reduction drive, exhaust system and recoil start</t>
  </si>
  <si>
    <t>1 X integral pumper carburetor</t>
  </si>
  <si>
    <t>Minimum of unleaded 93 octane auto fuel</t>
  </si>
  <si>
    <t>free air</t>
  </si>
  <si>
    <t>four element cog belt with ratios of 1.8</t>
  </si>
  <si>
    <t>15 hp (11 kW) at 6000 rpm</t>
  </si>
  <si>
    <t>Javelin V6 STOL</t>
  </si>
  <si>
    <t>The Javelin V6 STOL is an American STOL homebuilt aircraft that was designed and produced by Javelin Aircraft of Wichita, Kansas. When it was available the aircraft was supplied in the form of plans for amateur construction.[1] The V6 STOL consists of plans to power an existing certified Piper PA-20 Pacer airframe with a Ford Motor Company V6 engine and moving it from the Certified Category to the Experimental Amateur-built category.[1] The aircraft features a strut-braced high wing, a four-seat enclosed cabin accessed via doors, fixed conventional landing gear and a single engine in tractor configuration.[1] Since it uses a standard Piper Pacer airframe, the aircraft is made from welded steel tubing, covered in  doped aircraft fabric. Its 32.00 ft (9.8 m) span wing employs a America 35B airfoil, mounts flaps and has a wing area of 168.00 sq ft (15.608 m2). The standard conversion installs a 230 hp (172 kW) Ford V6 powerplant, driving a fixed pitch propeller, although engines of up to 300 hp (224 kW) can be employed. The 230 hp (172 kW) engine gives the aircraft a sea level, standard day takeoff distance of 150 ft (46 m) and a landing distance of 300 ft (91 m).[1][2] The V6 STOL has a typical empty weight of 1,200 lb (540 kg) and a gross weight of 2,200 lb (1,000 kg), giving a useful load of 1,000 lb (450 kg). With full fuel of 36 U.S. gallons (140 L; 30 imp gal) the payload for pilot, passengers and baggage is 784 lb (356 kg).[1] The manufacturer estimates the time to complete the conversion from the supplied plans as 400 hours.[1] In January 2014, 14 examples were registered in the America with the Federal Aviation Administration, but a total of 25 had been registered at one time.[3][4] Data from AeroCrafter and The Incomplete Guide to Airfoil Americage[1][2]General characteristics Performance</t>
  </si>
  <si>
    <t>Javelin Aircraft</t>
  </si>
  <si>
    <t>https://en.wikipedia.org/Javelin Aircraft</t>
  </si>
  <si>
    <t>1,200 lb (544 kg)</t>
  </si>
  <si>
    <t>36 U.S. gallons (140 L; 30 imp gal)</t>
  </si>
  <si>
    <t>1 × Ford Motor Company V6 six cylinder, liquid-cooled, four stroke automotive conversion engine, 230 hp (170 kW)</t>
  </si>
  <si>
    <t>At least 25</t>
  </si>
  <si>
    <t>22 ft 3 in (6.78 m)</t>
  </si>
  <si>
    <t>32 ft 0 in (9.75 m)</t>
  </si>
  <si>
    <t>168.00 sq ft (15.608 m2)</t>
  </si>
  <si>
    <t>America 35B</t>
  </si>
  <si>
    <t>2,200 lb (998 kg)</t>
  </si>
  <si>
    <t>52 mph (84 km/h, 45 kn)</t>
  </si>
  <si>
    <t>18,000 ft (5,500 m)</t>
  </si>
  <si>
    <t>1,800 ft/min (9.1 m/s)</t>
  </si>
  <si>
    <t>13.1 lb/sq ft (64 kg/m2)</t>
  </si>
  <si>
    <t>140 mph (230 km/h, 120 kn)</t>
  </si>
  <si>
    <t>Piper PA-20 Pacer</t>
  </si>
  <si>
    <t>https://en.wikipedia.org/Piper PA-20 Pacer</t>
  </si>
  <si>
    <t>Storm 320E</t>
  </si>
  <si>
    <t>The Storm 320E, sometimes written Storm 320 E, is an Italian microlight aircraft that was designed and produced by Storm Aircraft of Sabaudia. Storm Aircraft was originally called SG Aviation srl. When it was available the aircraft was supplied as a kit for amateur construction.[1] Designed for the Fédération Aéronautique Internationale European microlight class, the Storm 320E features a cantilever low-wing, a two-seats-in-side-by-side configuration enclosed cockpit under a forward-hinged bubble canopy, fixed tricycle landing gear with wheel pants, and a single engine in tractor configuration. A conventional landing gear version is designated the Storm 280.[1] The aircraft is made from aluminum sheet with some fibreglass parts. Its 8.60 m (28.2 ft) span wing employs a NACA 4415 airfoil, mounts flaps and has a wing area of 11.065 m2 (119.10 sq ft). The wing planform is rectangular, but the ailerons taper outboard, giving an overall tapered result. The cabin width is 112 cm (44 in). The acceptable power range is 80 to 115 hp (60 to 86 kW) and the standard engine used is the 80 hp (60 kW) Rotax 912UL powerplant.[1][2] The Storm 320E has a typical empty weight of 280 kg (620 lb) and a gross weight of 450 kg (990 lb), giving a useful load of 170 kg (370 lb). With full fuel of 61 litres (13 imp gal; 16 US gal) the payload for pilot, passenger and baggage is 126 kg (278 lb).[1] The standard day, sea level, no wind, take off with a 80 hp (60 kW) engine is 122 m (400 ft) and the landing roll is 152 m (499 ft).[1] The manufacturer estimated the construction time from the supplied kit as 400 hours or 250 hours from the quick-build kit.[1] By 1998 the company reported that 100 of the 280 and 320E model kits combined had been sold and 70 aircraft were completed and flying.[1] Data from AeroCrafter and The Incomplete Guide to Airfoil Americage[1][2]General characteristics Performance</t>
  </si>
  <si>
    <t>Storm Aircraft</t>
  </si>
  <si>
    <t>https://en.wikipedia.org/Storm Aircraft</t>
  </si>
  <si>
    <t>280 kg (617 lb)</t>
  </si>
  <si>
    <t>61 litres (13 imp gal; 16 US gal)</t>
  </si>
  <si>
    <t>1 × Rotax 912UL four cylinder, air and liquid-cooled, four stroke aircraft engine, 60 kW (80 hp)</t>
  </si>
  <si>
    <t>2-bladed ground adjustable composite</t>
  </si>
  <si>
    <t>70 (1998)</t>
  </si>
  <si>
    <t>6.55 m (21 ft 6 in)</t>
  </si>
  <si>
    <t>8.60 m (28.20 ft)</t>
  </si>
  <si>
    <t>11.06 m2 (119.1 sq ft)</t>
  </si>
  <si>
    <t>NACA 4415</t>
  </si>
  <si>
    <t>999 km (621 mi, 540 nmi)</t>
  </si>
  <si>
    <t>3,700 m (12,000 ft)</t>
  </si>
  <si>
    <t>6.1 m/s (1,200 ft/min)</t>
  </si>
  <si>
    <t>41 kg/m2 (8.3 lb/sq ft)</t>
  </si>
  <si>
    <t>293 km/h (182 mph, 158 kn)</t>
  </si>
  <si>
    <t>243 km/h (151 mph, 131 kn)</t>
  </si>
  <si>
    <t>Vidor Champion V</t>
  </si>
  <si>
    <t>The Vidor Champion V is an Italian homebuilt aircraft that was designed by Giuseppe Vidor, first flying on 10 June 1995. The aircraft is supplied in the form of plans for amateur construction.[1][2] It is also known as the Asso Aerei V Champion. The Champion V was developed into the Alpi Pioneer 300, with the addition of composite skin.[3] The Champion V features a cantilever low-wing, a two-seats-in-side-by-side configuration enclosed cockpit under a bubble canopy, fixed or optionally retractable tricycle landing gear and a single engine in tractor configuration.[1][2] The aircraft is made from wood, with its flying surfaces covered in doped aircraft fabric. Its 8.321 m (27.3 ft) span wing mounts flaps and has a wing area of 11 m2 (120 sq ft). The wings are removable in about 15 minutes for ground transport or storage. The cabin width is 42 in (110 cm). The acceptable power range is 75 to 100 hp (56 to 75 kW) and the standard engine used is the 75 hp (56 kW) Volkswagen air-cooled engine four cylinder, air-cooled, four stroke automotive conversion powerplant.[1][2] The Champion V has a typical empty weight of 272 kg (600 lb) and a gross weight of 480 kg (1,058.2 lb), giving a useful load of 208 kg (459 lb). With full fuel of 49 litres (11 imp gal; 13 US gal) the payload for the pilot, passenger and baggage is 173 kg (381 lb).[1] The manufacturer estimates the construction time from the supplied kit as 1500 hours.[1] By 1998 the company reported that 15 kits had been sold and three aircraft were completed and flying.[1] In January 2014 one example was registered in the America with the Federal Aviation Administration.[4] Data from AeroCrafter[1]General characteristics Performance</t>
  </si>
  <si>
    <t>Giuseppe Vidor</t>
  </si>
  <si>
    <t>Alpi Pioneer 300</t>
  </si>
  <si>
    <t>272 kg (600 lb)</t>
  </si>
  <si>
    <t>1 × Volkswagen air-cooled engine four cylinder, air-cooled, four stroke automotive conversion engine, 56 kW (75 hp)</t>
  </si>
  <si>
    <t>6.10 m (20.00 ft)</t>
  </si>
  <si>
    <t>8.32 m (27.30 ft)</t>
  </si>
  <si>
    <t>11 m2 (120 sq ft)</t>
  </si>
  <si>
    <t>480 kg (1,058 lb)</t>
  </si>
  <si>
    <t>64 km/h (40 mph, 35 kn) flaps down</t>
  </si>
  <si>
    <t>720 km (450 mi, 390 nmi)</t>
  </si>
  <si>
    <t>43 kg/m2 (8.8 lb/sq ft)</t>
  </si>
  <si>
    <t>//upload.wikimedia.org/wikipedia/commons/thumb/a/a5/Asso_Aeri_Asso_V_Champion_V%2C_Private_JP7467191.jpg/300px-Asso_Aeri_Asso_V_Champion_V%2C_Private_JP7467191.jpg</t>
  </si>
  <si>
    <t>https://en.wikipedia.org/Giuseppe Vidor</t>
  </si>
  <si>
    <t>201 km/h (125 mph, 109 kn)</t>
  </si>
  <si>
    <t>https://en.wikipedia.org/Alpi Pioneer 300</t>
  </si>
  <si>
    <t>Warner Revolution I</t>
  </si>
  <si>
    <t>The Warner Revolution I, also marketed as the Spacewalker I, is an American homebuilt aircraft that was designed and produced by Warner Aerocraft of Seminole, Florida. When it was available the aircraft was supplied as a kit or in the form of plans for amateur construction.[1] The aircraft is intended to be reminiscent of the open cockpit monoplanes of the 1930s, such as the Ryan ST.[1] The Revolution I features a cantilever low-wing, a single-seat, open cockpit with a windshield, fixed conventional landing gear with wheel pants and a single engine in tractor configuration.[1] The aircraft is made from a combination of wood and metal tubing, covered in doped aircraft fabric. Its 26.00 ft (7.9 m) span wing lacks flaps. The standard engine used is the 65 hp (48 kW) Continental A65 powerplant. The aircraft has a typical empty weight of 540 lb (240 kg) and a gross weight of 840 lb (380 kg), giving a useful load of 300 lb (140 kg).[1] The Revolution I was later developed into a two-seat model called the Warner Revolution II.[1] In May 2014 two examples were registered in the America with the Federal Aviation Administration, although a total of three had been registered at one time.[2][3] Data from AeroCrafter[1]General characteristics Performance</t>
  </si>
  <si>
    <t>Warner Aerocraft</t>
  </si>
  <si>
    <t>https://en.wikipedia.org/Warner Aerocraft</t>
  </si>
  <si>
    <t>Warner Revolution II</t>
  </si>
  <si>
    <t>540 lb (245 kg)</t>
  </si>
  <si>
    <t>1 × Continental A65 four cylinder, air-cooled, four stroke aircraft engine, 65 hp (48 kW)</t>
  </si>
  <si>
    <t>At least three</t>
  </si>
  <si>
    <t>26 ft 0 in (7.92 m)</t>
  </si>
  <si>
    <t>300 mi (480 km, 260 nmi)</t>
  </si>
  <si>
    <t>//upload.wikimedia.org/wikipedia/commons/thumb/0/03/Warner_Aerocraft_Spacewalker_1_%28N516RM%29.jpg/300px-Warner_Aerocraft_Spacewalker_1_%28N516RM%29.jpg</t>
  </si>
  <si>
    <t>125 mph (201 km/h, 109 kn)</t>
  </si>
  <si>
    <t>https://en.wikipedia.org/Warner Revolution II</t>
  </si>
  <si>
    <t>The Warner Revolution II, also marketed as the Space Walker II, is an American homebuilt aircraft that was designed and produced by Warner Aerocraft of Seminole, Florida. When it was available the aircraft was supplied as a kit or in the form of plans for amateur construction.[1] The aircraft is intended to be reminiscent of the open cockpit monoplanes of the 1930s, such as the Ryan ST.[1] Developed from the single-seat Warner Revolution I, the Revolution II features a cantilever low wing, a two-seat tandem open cockpit with dual windshields, fixed conventional landing gear with wheel pants and a single engine in tractor configuration.[1] The aircraft is made from a combination of wood and metal tubing, covered in doped aircraft fabric. Its 28.00 ft (8.5 m) span wing lacks flaps and has a wing area of 126.0 sq ft (11.71 m2). The acceptable power range is 85 to 160 hp (63 to 119 kW) and the standard engines used are the 125 hp (93 kW) Continental O-240 or the 125 hp (93 kW) Lycoming O-290 powerplants.[1] The Revolution II has a typical empty weight of 800 lb (360 kg) and a gross weight of 1,400 lb (640 kg), giving a useful load of 600 lb (270 kg).  With full fuel of 17 U.S. gallons (64 L; 14 imp gal) the payload for the pilot, passenger and baggage is 498 lb (226 kg).[1] The standard day, sea level, no wind takeoff with a 125 hp (93 kW) engine is 400 ft (122 m) and the landing roll is 450 ft (137 m).[1] In May 2014, 19 examples were registered in the America with the Federal Aviation Administration, although a total of 30 had been registered at one time.[2][3] Data from AeroCrafter[1]General characteristics Performance</t>
  </si>
  <si>
    <t>17 U.S. gallons (64 L; 14 imp gal)</t>
  </si>
  <si>
    <t>1 × Lycoming O-290 four cylinder, air-cooled, four stroke aircraft engine, 125 hp (93 kW)</t>
  </si>
  <si>
    <t>2-bladed metal, fixed pitch</t>
  </si>
  <si>
    <t>At least 30</t>
  </si>
  <si>
    <t>19 ft 8 in (5.99 m)</t>
  </si>
  <si>
    <t>28 ft 0 in (8.53 m)</t>
  </si>
  <si>
    <t>126.0 sq ft (11.71 m2)</t>
  </si>
  <si>
    <t>1,400 lb (635 kg)</t>
  </si>
  <si>
    <t>42 mph (68 km/h, 36 kn)</t>
  </si>
  <si>
    <t>11.1 lb/sq ft (54 kg/m2)</t>
  </si>
  <si>
    <t>//upload.wikimedia.org/wikipedia/commons/thumb/f/fa/Frola_94931_1283660401_%285719600471%29.jpg/300px-Frola_94931_1283660401_%285719600471%29.jpg</t>
  </si>
  <si>
    <t>115 mph (185 km/h, 100 kn)</t>
  </si>
  <si>
    <t>https://en.wikipedia.org/Warner Revolution I</t>
  </si>
  <si>
    <t>160 mph (260 km/h, 140 kn)</t>
  </si>
  <si>
    <t>CANT 37</t>
  </si>
  <si>
    <t>The CANT 37 was an Italian reconnaissance flying boat built by CANT in the early 1930s. The CANT 37 was a classic center-shaped seaplane; biplane, single-seater, and single-engine in pushing configuration. The hull was characterized by a keel with a redan and had three open cabins, one positioned on the bow with a defensive post, a central one that served as an open cockpit protected by a windshield followed by a third one also with a defensive function. Posteriormente ended in a single-sided cruciform caulking with horizontal braced planes. The wing configuration was biplane-sesquiplana, with the upper wing from the opening, mounted high to parasol, significantly larger than the lower one, the latter characterized by a sensitive angle of positive dihedral, and which integrated the floats into the lower part of the wings. Balancers and the two attacks for light bombs. The two wings were connected by a double pair of "N" uprights on each side, in the "Warren" configuration, and the upper part was supplemented by diagonal uprights connecting it to the upper part of the hull.[1] Data from [1]General characteristics Performance</t>
  </si>
  <si>
    <t>Reconnaissance bomber seaplane</t>
  </si>
  <si>
    <t>CANT</t>
  </si>
  <si>
    <t>https://en.wikipedia.org/CANT</t>
  </si>
  <si>
    <t>Raffaele Conflenti</t>
  </si>
  <si>
    <t>1,820 lb (826 kg)</t>
  </si>
  <si>
    <t>1 × Isotta Fraschini Asso 500 V-12 water-cooled piston engine, 400 hp (300 kW)</t>
  </si>
  <si>
    <t>3-bladed metal propeller</t>
  </si>
  <si>
    <t>33 ft 11 in (10.34 m)</t>
  </si>
  <si>
    <t>54 ft 6 in (16.60 m)</t>
  </si>
  <si>
    <t>1,400 mi (2,200 km, 1,200 nmi)</t>
  </si>
  <si>
    <t>//upload.wikimedia.org/wikipedia/commons/thumb/e/e2/Cant_37.png/300px-Cant_37.png</t>
  </si>
  <si>
    <t>https://en.wikipedia.org/Raffaele Conflenti</t>
  </si>
  <si>
    <t>200 mph (320 km/h, 170 kn)</t>
  </si>
  <si>
    <t>CANT 35</t>
  </si>
  <si>
    <t>https://en.wikipedia.org/CANT 35</t>
  </si>
  <si>
    <t>Caproni Ca.18</t>
  </si>
  <si>
    <t>The Caproni Ca.18 was a military reconnaissance aircraft built in Italy shortly prior to World War I. It became the first Italian-designed and -built aircraft to see service with the Italian armed forces. The Ca.18 was a monoplane of conventional configuration and fixed tailskid undercarriage. The wings were mounted to the fuselage with a bayonet fitting, to facilitate the rapid erection and dismantling of the aircraft. Originally designed for a government competition in early 1913, no production order for the aircraft was forthcoming until the nationalisation of the Caproni company later in the year, whereupon a small batch was built for the 15th Squadron. General characteristics Performance</t>
  </si>
  <si>
    <t>Caproni</t>
  </si>
  <si>
    <t>https://en.wikipedia.org/Caproni</t>
  </si>
  <si>
    <t>Gianni Caproni</t>
  </si>
  <si>
    <t>2, pilot and observer</t>
  </si>
  <si>
    <t>400 kg (880 lb)</t>
  </si>
  <si>
    <t>1 × Gnome rotary , 60 kW (80 hp)</t>
  </si>
  <si>
    <t>7.67 m (25 ft 2 in)</t>
  </si>
  <si>
    <t>10.92 m (35 ft 10 in)</t>
  </si>
  <si>
    <t>22 m2 (237 sq ft)</t>
  </si>
  <si>
    <t>600 kg (1,320 lb)</t>
  </si>
  <si>
    <t>//upload.wikimedia.org/wikipedia/commons/thumb/a/ad/Caproni_Ca.18_front.jpg/300px-Caproni_Ca.18_front.jpg</t>
  </si>
  <si>
    <t>https://en.wikipedia.org/Gianni Caproni</t>
  </si>
  <si>
    <t>5 hours</t>
  </si>
  <si>
    <t>https://en.wikipedia.org/1913</t>
  </si>
  <si>
    <t>CANT 21</t>
  </si>
  <si>
    <t>The CANT 21 was an Italian reconnaissance flying boat built by CANT in the late 1920s. In 1926 the Regia Aeronautica contacted the CNT assigning it a contract that provided for the supply of a prototype for a two-seater, single-engine long-life hydro-ridicitor. The task was entrusted to the chief designer of the company, Raffaele Conflenti, who developed the new model, which assumed the designation CANT 21, based on the previous CANT 10 and CANT 13 maintaining the biplana central hull and from which it was essentially differentiated a different design of the hull, without a keel and with a reduced redan. The CANT 21 was taken to the air for the first time in 1927 by the new test pilot of the company, the commander Adriano Bacula, then transferred to Vigna di Valle for comparative evaluations with the competitor Savoia-Marchetti S.62. However, the examining commission considered the S.62 much higher, declaring it the winner of the competition, but the Ministry of Aeronautics gave the CNT the necessary documentation authorizing its production for the foreign market. The company presented it to the public at the Prague Air Show of 1928, then offered to the governments of Argentina, Portugal and Turkey . Of these, only the Argentine government showed an initial interest, requiring a sample followed by a supply order for three others, subsequently reduced to one and then definitively terminated together with the first while the specimens were being built. According to other exemplary sources, however, it was delivered in 1930 and remained in service until 1940 in the Aviación Naval. production had already started and the first completed, registered I-AALN, had been provisionally assigned to the flight school headquarters of the SISA airline near Portorož followed by a second one, registered I-AAPW. At the end of the 1930s a new competition was announced for a further supply to the Navy's Auxiliary Aviation of a new water-repeller for the replacement of the Savoia-Marchetti S.59. The CNT managed to secure a contract for the supply of a prototype again, developed as the development of CANT 21 and which took the designation 21bis. The new model, now suitable for three crew members, adopted a different hull, returned to a more classic solution, equipped with a keel and with a considerably lengthened redan, and which housed a second station for the tail machine gun positioned behind the wingspan. For the engine we chose an Isotta Fraschini Asso 500Ri, the version equipped with a speed reducer, installed in a tractor configuration and combined with a double metal propeller. After the first flight, carried out by Bacula on 13 April 1931, he was transferred to Vigna di Valle where he again competed with the Savoia-Marchetti S.62. The S.62 was able to guarantee better performance thanks to a more powerful engine, but before the deadline, the CNT tried to remedy the problem by launching an intense development program. We returned to the solution with a drive unit in a pushing configuration, enclosing it in a gondola to reduce the overall aerodynamic drag, and adopting a quadripal helix with variable pitch, with the possibility of adjustment to the ground, coming from another model. Also the wings were subsequently modified, decaled, and adopting Handley-Page flaps on the leading edge to improve the characteristics at low speeds. The improvements were able to increase the overall performance, but despite this the choice remained on S.62. However not even the Savoia-Marchetti obtained a supply contract because after a short time the competition was canceled for the second time.[1] Data from [1]General characteristics Performance</t>
  </si>
  <si>
    <t>936 kg (2,064 lb)</t>
  </si>
  <si>
    <t>1 × Isotta Fraschini Asso 500 V-12 water-cooled piston engine, 380 kW (510 hp)</t>
  </si>
  <si>
    <t>3-bladed metal propellers</t>
  </si>
  <si>
    <t>10.55 m (34 ft 7 in)</t>
  </si>
  <si>
    <t>16.00 m (52 ft 6 in)</t>
  </si>
  <si>
    <t>3.96 m (13 ft 0 in)</t>
  </si>
  <si>
    <t>58.4 m2 (629 sq ft)</t>
  </si>
  <si>
    <t>1,100 km (680 mi, 590 nmi)</t>
  </si>
  <si>
    <t>4,350 m (14,270 ft)</t>
  </si>
  <si>
    <t>//upload.wikimedia.org/wikipedia/commons/thumb/b/b9/Cant_21.png/300px-Cant_21.png</t>
  </si>
  <si>
    <t>330 km/h (205 mph, 178 kn)</t>
  </si>
  <si>
    <t>Caproni Ca.13</t>
  </si>
  <si>
    <t>The Caproni Ca.13 was a two-seater single-engine monoplane built by Caproni in the early 1910s. It was a modern high wing monoplane with a wooden structure and canvas covering, equipped with a wing warping system to control roll and reinforced by metal tie rods connected to the fuselage and to a special structure placed above it; the fuselage was based on a wooden lattice structure, in turn reinforced by metal cables, and was covered in cloth only for the front half; the same wooden structure with a canvas covering characterized the empennages. The trolley, fixed, was composed of two front wheels with anti-overblank pads and another smaller, tailed shoe. The Ca.13, like the Ca.12 from which it was directly derived, was a two-seater with the two habitats arranged "in tandem" (ie one behind the other); the engine was an Anzani radial capable of developing a power of 70 hp. The Ca.13 differed from the immediate predecessor for the different curvature of the wings and for the different ratios between the areas of the front and rear surfaces.[1] The Ca.13 was a single-seater designed for training and experimental military applications. It flew for the first time around the middle of 1912 (probably on 11 June) and soon showed excellent characteristics especially in terms of speed, reaching 129,900 km / h during a test flight. Meanwhile, on May 20, Caproni had made arrangements with the Italian Aviation Society (S.I.A.) for the supply of a Caproni Ca.13 so that it, in turn, could offer it to the Royal Army. Thanks to this economic agreement, Caproni (which was in financial straits) could get a 70-80 hp Anzani, a particularly powerful and expensive engine. However, when he learned of an international aviation competition to be held in Vienna, he asked and obtained to postpone the delivery of the aircraft to the Holy See. in order to allow the new aircraft to participate in the competition; as a driver Enrico Cobioni was chosen, who had already distinguished himself by beating a series of national and world records with the previous Caproni models. When they arrived at Aspern, near Vienna, in the second half of June, Ca.13 and his pilot gave good proof especially as regards speed; however, on 27 June, towards the end of the Wiener Neustadt-Aspern race, the engine went down and Cobioni, who was also among the first at the head of the race, was forced to make a lucky landing; there were no consequences, but the race ended for the Caproni team with nothing done. At the same time, in Vizzola Ticino, another example of Ca.13 was prepared to satisfy the request of S.I.A. The plane was ready for testing on 12 July 1912 and, on that date, a sort of party was held at the Caproni workshops, a public celebration for the delivery of the new aircraft to which a crowd of curious, journalists, sportsmen and military. The plane, called "Milano I" with the traditional naval ceremony of the breaking of a bottle, took off without problems either with only the Cobioni on board, or with a passenger in the rear passenger compartment. Even the lady who had baptized the aircraft, the marquise Diana Crespi, was flown by Cobioni. The altitude test was also successful; however, a few days later, while Ca.13 was subjected to a flight duration test, the engine broke in the same way as that of the plane brought to Vienna; both were then replaced, and the aircraft were equipped with 60 hp engines. Later, however, the order given by the Aviation Battalion Battalion of the Air Force Service to train all military pilots in military schools (which greatly reduced the activity of the Caproni civil school) and the removal of Cobioni (which, returning to Switzerland in search of more substantial earnings, deprived Caproni of his most experienced pilot and the only pilot who had piloted aircraft with power greater than 35 hp) made sure that the activity of the Caproni company was reduced a lot; the situation remained stagnant for the rest of the summer of 1912. Data from Aeroplani Caproni – Gianni Caproni ideatore e costruttore di ali italiane[2]General characteristics Performance</t>
  </si>
  <si>
    <t>Two</t>
  </si>
  <si>
    <t>400 kg (882 lb)</t>
  </si>
  <si>
    <t>1 × Anzani 6-cylinder air-cooled radial piston engine, 52 kW (70 hp)</t>
  </si>
  <si>
    <t>2-bladed wooden fixed-pitch propeller</t>
  </si>
  <si>
    <t>8.40 m (27 ft 7 in)</t>
  </si>
  <si>
    <t>22 m2 (240 sq ft)</t>
  </si>
  <si>
    <t>650 kg (1,433 lb)</t>
  </si>
  <si>
    <t>//upload.wikimedia.org/wikipedia/commons/thumb/d/d2/Caproni_Ca.13_%22Milano_I%22_side_view.JPG/300px-Caproni_Ca.13_%22Milano_I%22_side_view.JPG</t>
  </si>
  <si>
    <t>Caproni Ca.22</t>
  </si>
  <si>
    <t>The Caproni Ca.22 was a single-engine monoplane made by the Italian company Aeronautica Caproni in 1913. Developed on the initiative of Giovanni Battista "Gianni" Caproni was made in a single sample for research purposes to study the characteristics of an aircraft equipped with an angle wing of variable incidence. In fact, the wing was in three pieces and was anteriorly hinged on the front side member which served as a rotation axis for the same; the variation of incidence of the wing was commanded by a handwheel that commanded a helical tube that acted on the rear pylon. Moreover, with a system of tie-rods, the rear planes of the tail were controlled so as to compensate for the variations in pressure exerted on the wing, maintaining the longitudinal equilibrium of the optimal aircraft. The Ca.22 in 1913 obtained various world records of height and ascent.[1] On June 30, 1915 the pilots of the 15th Reconnaissance and Combat Squadron withdraw the Caproni 2 Parasol 100 hp to Vizzola Ticino , taking them to the flight field of Pordenone but after the accidents on the new aircraft, one of which causes the death of a pilot for the breaking of a wing, the squadron was dissolved on September 15, 1915.[2] Data from [3]General characteristics Performance</t>
  </si>
  <si>
    <t>experimental aircraft</t>
  </si>
  <si>
    <t>Giovanni Battista Caproni</t>
  </si>
  <si>
    <t>1 × Gnome Lambda 9-cylinder air-cooled rotary piston engines, 60 kW (80 hp)</t>
  </si>
  <si>
    <t>2-bladed fixed pitch propellers</t>
  </si>
  <si>
    <t>14.14 m (46 ft 5 in)</t>
  </si>
  <si>
    <t>3.5 m (11 ft 6 in)</t>
  </si>
  <si>
    <t>29.18 m2 (314.1 sq ft)</t>
  </si>
  <si>
    <t>980 kg (2,161 lb)</t>
  </si>
  <si>
    <t>1.66 m/s (327 ft/min)</t>
  </si>
  <si>
    <t>//upload.wikimedia.org/wikipedia/commons/thumb/4/4b/NZ290315_Omaka_Caproni_CA22_01.jpg/300px-NZ290315_Omaka_Caproni_CA22_01.jpg</t>
  </si>
  <si>
    <t>https://en.wikipedia.org/Giovanni Battista Caproni</t>
  </si>
  <si>
    <t>125 km/h (78 mph, 67 kn)</t>
  </si>
  <si>
    <t>CNT-II</t>
  </si>
  <si>
    <t>The CNT-II was a single-engine biplane seaplane built by the Italian shipyard Cantiere Navale Triestino (CNT) in 1924.  It was destined to participate in the 1925 edition of the Schneider Cup. The CNT-II was characterized by a pushing motor configuration, with one V12 motor  engine delivering 465 hp (347 kW). Due to the probable little care in the construction of the hulls, both aircraft sank during the flotation tests. Although recovered and sent for repairs, the project was interrupted.[1]</t>
  </si>
  <si>
    <t>Racer</t>
  </si>
  <si>
    <t>Cantieri Navale Triestino (CNT)</t>
  </si>
  <si>
    <t>https://en.wikipedia.org/Cantieri Navale Triestino (CNT)</t>
  </si>
  <si>
    <t>Alessandro Guidoni</t>
  </si>
  <si>
    <t>https://en.wikipedia.org/Alessandro Guidoni</t>
  </si>
  <si>
    <t>CANT 13</t>
  </si>
  <si>
    <t>The CANT 13 was an amphibious aircraft designed for use on Regia Marina ships in response to a 1925 competition.  The CANT 13 was a conventional amphibious aircraft, a two-seater single-engined biplane amphibian with retractable undercarriage, made entirely of wood. The hull had an open two-seat side-by-side cockpit with an internal passage that allowed the second member of the crew to reach the two defensive positions, front and rear, both equipped with a machine gun. The equal span foldable wings were connected  by a pair of inter-plane struts on each side, braced by tie rods in steel cable, with the upper wing equipped with ailerons. The landing gear was manually retractable operated by the pilot. Propulsion was supplied by a Lorraine-Dietrich 12Db  liquid-cooled V-12 delivering 400 hp (300 kW), driving with a fixed-pitch 2-bladed propeller placed between the two wings above the hull on a tubular steel central supporting . In 1925 the Ministry of Aeronautics issued a specification for the supply of a new amphibious aircraft to equip naval units of the Regia Marina. The CNT took part in the competition with a project entrusted to the engineer Raffaele Conflenti. Two aircraft were built and were evaluated by the Regia Aeronautica but due to changes in the plans of the General Staff, no mass production was decided, but they were employed by the Regia Marina for at least the following two years. Data from C.N.T. CANT.13[1]General characteristics Performance Armament     Related lists</t>
  </si>
  <si>
    <t>Shipboard amphibious aircraft</t>
  </si>
  <si>
    <t>1 × Lorraine-Dietrich 12Db V-12 water-cooled piston engine, 300 kW (400 hp)</t>
  </si>
  <si>
    <t>10 m (32 ft 10 in)</t>
  </si>
  <si>
    <t>14.68 m (48 ft 2 in)</t>
  </si>
  <si>
    <t>1,150 km (710 mi, 620 nmi)</t>
  </si>
  <si>
    <t>4,600 m (15,100 ft)</t>
  </si>
  <si>
    <t>//upload.wikimedia.org/wikipedia/commons/thumb/f/f3/Cant_13.png/300px-Cant_13.png</t>
  </si>
  <si>
    <t>100 kg (220 lb) of bombs</t>
  </si>
  <si>
    <t>2 × 7.7 mm (0.303 in) Lewis guns</t>
  </si>
  <si>
    <t>https://en.wikipedia.org/1925</t>
  </si>
  <si>
    <t>CANT 23</t>
  </si>
  <si>
    <t>The CANT 23 was an Italian trimotor airliner built by CANT in the late 1920s. The CANT 23 was an entirely metallic aircraft with a conventional look, a three-engine, biplane with a fixed trolley. The fuselage, with a rectangular section, was made of duraluminium and was characterized by a closed passenger compartment equipped with 10 single armchairs that overlooked a series of 5 rectangular windows on each side. The cockpit was external, placed on the upper part in front of the wings in an open cockpit protected by a windshield. The wing configuration was biplane-sesquiplane with the upper wing, more open, connected to the lower, considerably smaller, thanks to a Warren truss configuration. Both were made with a structure of side members in profile and ribs in square section tube covered in painted canvas. In 1927 the airline company Società Italiana Servizi Aerei (SISA), a company owned by the brothers Callisto and Alberto Cosulich as well as the CRDA, had begun to operate on the route that joined the Italian Trieste with Budapest, capital of the then Kingdom of Hungary. In anticipation of an increase in demand from the air transport market with the possibility of making new connections to Central and Eastern Europe and in particular the opening of a route capable of connecting Trieste airport - Ronchi dei Legionari or, alternatively, the new Noghere airport, then under construction near the village of Zaule, in Vienna to continue to Budapest. The project, the first of the CRDA-CANT that was not a seaplane, was supervised by the engineer Raffaele Conflenti, who at that time held the position of chief designer and director of the technical office of the company of Monfalcone, which took experience gained in the creation of the CANT 22 hydro line. The new aircraft, designated CANT 23, appeared to possess a conventional appearance and presented a new, for the company, fuselage made of duralumin characterized by the closed passenger compartment and an open cockpit for the pilot. The veiling and the three- engine propulsion in the tractor configuration were substantially similar to the previous CANT 22. The construction of the aircraft began as early as 1927, but its progress was not so fast, continuing until the beginning of the 1930s . [3] In 1929 a cell was created for static tests but the prototype, serial number NC.136, managed to be registered (I-ABLA) only on 11 July 1932. Although the design of CANT 23 benefited from all-metal construction, the constant development of the aeronautic industry determined the early technical aging of the model and definitively undermined any further development. The program was suspended on 1 May 1933 and the project was therefore abandoned.[1] Data from [1]General characteristics Performance   Aircraft of comparable role, configuration, and era</t>
  </si>
  <si>
    <t>4,400 lb (1,996 kg)</t>
  </si>
  <si>
    <t>2 × Isotta Fraschini Asso 200 6-cylinder water-cooled in-line piston engines, 260 hp (190 kW)  each</t>
  </si>
  <si>
    <t>48 ft 11 in (14.90 m)</t>
  </si>
  <si>
    <t>66 ft 7 in (20.30 m)</t>
  </si>
  <si>
    <t>590 mi (950 km, 510 nmi)</t>
  </si>
  <si>
    <t>12,630 ft (3,850 m)</t>
  </si>
  <si>
    <t>//upload.wikimedia.org/wikipedia/commons/thumb/2/2d/CANT_23_2-View_L%27Air_January_15%2C1929.png/300px-CANT_23_2-View_L%27Air_January_15%2C1929.png</t>
  </si>
  <si>
    <t>214 mph (344 km/h, 186 kn)</t>
  </si>
  <si>
    <t>CANT 22</t>
  </si>
  <si>
    <t>https://en.wikipedia.org/CANT 22</t>
  </si>
  <si>
    <t>Caproni Ca.12</t>
  </si>
  <si>
    <t>The Caproni Ca.12 was a two-seater single-engine monoplane built by Caproni in the early 1910s.  It was a modern high wing monoplane with a wooden structure and canvas covering, equipped with a wing warping system to control the roll and reinforced by metal tie rods connected to the fuselage and to a special structure placed above it; the fuselage was based on a wooden lattice structure, in turn reinforced by metal cables, and was covered in cloth only for the front half; the same wooden structure with a canvas covering characterized the empennages. The trolley, fixed, was composed of two front wheels with anti-overblank pads and another smaller, tailed shoe. The Ca.12 differed from its immediate predecessors mainly due to the fact of being a two-seater, with the two cockpits arranged "in tandem" (ie one behind the other); moreover, the Ca.12 differed from the Ca.11 for the greatly enlarged wing opening and for the engine, a radial Anzani 6A3 6- cylinder double star capable of developing a power of 60 hp. Other versions of the same model were powered by 50 or 70 HP engines.[1] In the afternoon of March 20, 1912 the pilot Enrico Cobioni (who had obtained the flying license in the aviation school annexed to the Caproni workshops in Vizzola Ticino and had become a brilliant test driver, distinguishing among other things for the primate flights on Caproni Ca. 9 and Ca.11 ) took off from the field of Vizzola aboard a standard Ca.12, a two-seater with 50 hp engine, and began to repeatedly travel a circuit of 5 km marked on the ground by six pylons. Driving the first 100 km (20 laps) in 56 min, the second 100 km in 57 min and the third 100 km back in 56 min, at an almost constant average speed of 106.5 km / h, Cobioni beat the world speed record both on the distance of 250 km and on that of 300 km, as well as on the duration of 3 h . [7] [8] The official nature of the test was guaranteed by the engineer Vogel, commissioner of the Italian Aviation Society (SIA), and by the commissioners added lieutenants Del Giudice and Garino. [8] [9] Cobioni, still having plenty of fuel and lubricant, nevertheless remained in flight and traveled another 30 km (6 laps) before the dark (it was now 8 pm) forced him to return to the ground; it is believed that the flight could have continued for a long time, as there still remained 45 of the original 94 liters of gasoline (48%) and 18 of the 58 liters of engine oil (31%). On April 5 of the same year, the same Cobioni took off from Vizzola to Locarno and wanted to fly over Lake Maggiore . Despite it was a cloudy day, at 4:37 pm the aviator took flight and, having reached Lake Maggiore at Ispra and Ronco, flew over it without difficulty; he reached Locarno, on the opposite bank, 42 min 44 s after take-off (having covered 75 km at an average speed of 105.3 km/h) and landed after making some changes over the city. A Ca.12 was the first aircraft in Italy to take a paying passenger, a certain Mr. Weil, photographed on board with the Cobioni driver. On April 16, always with Cobioni's commands, a Ca.12 (this time with a 60 HP Anzani engine) took off from Vizzola for a long non-stop flight (called, in the jargon of the time, raid ) to Adria, at the mouth of the Po . Originally, according to the Caproni project (eager for "successes [...] not only more impressive on the minds of the general public, but even more persuasive for the competent people") the goal of the raid should have been Pordenone, reachable from Vizzola with a path in a straight line thanks to the autonomy of Ca.12. However Cobioni did not know the area that would have to fly well enough to orientate itself to the goal, and moreover on the chosen day there was a thick fog. It was therefore decided to follow the course of the river Ticino at low altitude up to the point where it flows into the Po, and to continue flying over it to the mouth, then veering along the Adriatic coast heading north towards Pordenone. [12] Cobioni took off at 5:40 and followed closely the courses of the Ticino and Po in all their loops; his passage was confirmed by the commissioners of the Italian Touring Club in Pavia, Ostiglia, Ferrara and Adria. Here, at 9:40 am, after traveling 449 km (a distance greater than that which, as the crow flies, separates Vizzola Ticino from Pordenone) at an average speed of 112 km / h, Cobioni was forced to land to refuel. Since Adria was not available for fuel, however, the raid had to be stopped and the plane, dismounted, was transported to Venice by train . It was also the longest non-stop flight completed in Italy until then. In Venice, starting from April 22, Cobioni made a series of demonstration flights that impressed the Venetian press and public. One of the flights performed on April 26 also took part Caproni and that same day, having paid a ticket to get on board, Commendatore Weil became the first paying passenger of an airplane in Italy. On 11 June 1912 a Ca.12 with an engine of 50 CV Anzani beat the Italian record for maximum duration in flight with a passenger on board. Although the sky was cloudy, Cobioni took off with the pilot student of the school Caproni Fausto Minozzi and remained in the air for 3 h 12 min keeping an average speed of 114 km / h. The previous national record of duration with passenger was beaten by almost an hour, and it is believed that a record of speed would have been established if the test had been conducted on a properly prepared track. The SIA commissioners who formalized the test were the aforementioned and Vogel and the captains Moreno and Biego.[2] Data from Aeroplani Caproni – Gianni Caproni ideatore e costruttore di ali italiane[3]General characteristics Performance</t>
  </si>
  <si>
    <t>1 × Anzani 6-cylinder air-cooled radial piston engine, 37 kW (50 hp)</t>
  </si>
  <si>
    <t>590 kg (1,301 lb)</t>
  </si>
  <si>
    <t>//upload.wikimedia.org/wikipedia/commons/thumb/4/43/Caproni_Ca.12_final_approach.JPG/300px-Caproni_Ca.12_final_approach.JPG</t>
  </si>
  <si>
    <t>https://en.wikipedia.org/1912</t>
  </si>
  <si>
    <t>Caproni Ca.134</t>
  </si>
  <si>
    <t>The Caproni Ca.134 was a biplane reconnaissance aircraft built by the Italian company Caproni in the 1930s. The Ca.134 was a conventional-looking, single-biplane, two-seater fixed-cart aircraft. The fuselage, made of a metal structure covered with panels that were also metal, incorporated the two tandem cabins with windshield, the front for the pilot and the rear of the observer, the latter equipped with side windows to facilitate the location targets and a defensive brandable machine gun. Laterally it continued in a tail characterized by the biplane bi-fletching drift with double control planes from the accentuated positive dihedral angle.  The wing configuration was inverted biplane-sesquiplane, with the upper wing opening lower than the one mounted low on the fuselage. The two wings were connected to each other by an N- shaped mullion on each side integrated with steel wire tie -rods, with the upper connected to the fuselage by a central tubular castle.  The landing gear was a simple two- wheeled cycle with shock-absorbed power legs fitted with a "trouser" fairing, integrated at the back by a small wheel.  The propulsion was entrusted to an Isotta Fraschini Asso XI RC.40 engine positioned at the front apex of the fuselage, a liquid-cooled 12-cylinder V engine capable of delivering a power output of 900 hp (662 kW ), covered by a metal casing and combined with a triple helix. The armament consisted of a pair of Breda-SAFAT machine guns of different caliber, the heaviest 12.7 mm mounted on the hunt and the lighter 7.7 mm mounted on a tilting support and positioned in the rear passenger compartment.  In 1936 the Ministry of Aeronautics issued a specification for the supply of a new terrestrial strategic reconnaissance aircraft. The Caproni also participated in the competition announcement with a design assigned to the designation Ca.134. The Ca.134 was evaluated in Guidonia on January 23, 1937 by the commission examining the Regia Aeronautica but did not get any commission. There is no certain information about the use that was made but it appears to have been permanently put on the ground on 11 May 1939, radiated by age.[1]  Data from [2]General characteristics Performance Armament</t>
  </si>
  <si>
    <t>https://en.wikipedia.org/Reconnaissance aircraft</t>
  </si>
  <si>
    <t>Rodolfo Verduzio</t>
  </si>
  <si>
    <t>prototype only</t>
  </si>
  <si>
    <t>1,620 kg (3,571 lb)</t>
  </si>
  <si>
    <t>1 × Isotta Fraschini Asso XI R.C.40 V-12 liquid-cooled piston engine, 670 kW (900 hp)</t>
  </si>
  <si>
    <t>12.32 m (40 ft 5 in)</t>
  </si>
  <si>
    <t>3.4 m (11 ft 2 in)</t>
  </si>
  <si>
    <t>32.6 m2 (351 sq ft)</t>
  </si>
  <si>
    <t>2,380 kg (5,247 lb)</t>
  </si>
  <si>
    <t>1,800 km (1,100 mi, 970 nmi)</t>
  </si>
  <si>
    <t>7,800 m (25,600 ft)</t>
  </si>
  <si>
    <t>https://en.wikipedia.org/Rodolfo Verduzio</t>
  </si>
  <si>
    <t>486 km/h (302 mph, 262 kn)</t>
  </si>
  <si>
    <t>424 km/h (263 mph, 229 kn)</t>
  </si>
  <si>
    <t>Caproni Ca.105</t>
  </si>
  <si>
    <t>The Caproni Ca.105 was a multirole high wing single engine monoplane developed by the Italian aeronautical company Aeronautica Caproni in the late 1920s. The Ca.105 was an aircraft made in mixed technique that proposed a classic setting for the type of aircraft and for the role it was intended to cover both in civil and military, single engine in tractor configuration, high wing monoplane with closed cabin and fixed cart. The fuselage, with rectangular section and realized with a structure in welded metallic trellis covered with treated canvas, integrates the cockpit to four places, the two front ones equipped with double controls and the others destined to the passengers. The wing configuration was monoplane, with the wing positioned high on the fuselage and connected to it through a pair of brace rods on each side, rods that also served as a support for the cart. The structure was made of wood and was also covered in treated canvas, characterized by the possibility of being folded along the fuselage to facilitate hangarage operations.[1] The landing gear was a fixed bicycle with independent wheels, with the structure consisting of a vertical cushioned element connected to the bracing rods and anchored below the fuselage by V-shaped uprights, integrated at the back by a support pad positioned underneath tail. Although owned by the Regia Aeronautica, the aircraft was given civil registration I-ABCE in anticipation of the raid that was to join Rome with Cape Town, South Africa . At the controls of the pilot couple Francis Lombardi and Leonida Robbiano, the aircraft took off from the airport of Rome in December 1931 in a southerly direction, but the long journey was interrupted in Tabora due to an inconvenience mechanic who forced the crew to return home. On December 12, 1932 the aircraft was re-registered I-FOCO by the Ministry of Aeronautics and intended to remember the fallen of the first transatlantic Atlantic with a commemorative flight Rome-Bolama ( Portuguese Guinea ) on the occasion of the second anniversary on December 17 following. On that occasion the crew was formed by Leonida Robbiano and the journalist Mario Massai.[2] The Ca.105 remained in staff at the Regia Aeronautica until October 14, 1934, the date on which it was involved in an accident that compromised its repair. Declared out of commission, it was sent for demolition. Data from ,[3] Aeroplani Caproni dal 1908 al 1935[4]General characteristics Performance     Related lists</t>
  </si>
  <si>
    <t>Reconnaissance aircraft/Airliner</t>
  </si>
  <si>
    <t>https://en.wikipedia.org/Reconnaissance aircraft/Airliner</t>
  </si>
  <si>
    <t>850 kg (1,874 lb)</t>
  </si>
  <si>
    <t>1 × Alfa Romeo Lynx 7-cylinder air-cooled radial piston engine, 150 kW (200 hp)</t>
  </si>
  <si>
    <t>9.68 m (31 ft 9 in)</t>
  </si>
  <si>
    <t>3 m (9 ft 10 in)</t>
  </si>
  <si>
    <t>26 m2 (280 sq ft)</t>
  </si>
  <si>
    <t>//upload.wikimedia.org/wikipedia/commons/thumb/3/36/Caproni_Ca.105-I-ABCE.jpg/300px-Caproni_Ca.105-I-ABCE.jpg</t>
  </si>
  <si>
    <t>3-4 passengers / 600 kg (1,300 lb) payload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</si>
</sst>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 mmmm yyyy"/>
    <numFmt numFmtId="165" formatCode="mmmm d, yyyy"/>
    <numFmt numFmtId="166" formatCode="mmmm yyyy"/>
    <numFmt numFmtId="167" formatCode="m-d"/>
    <numFmt numFmtId="168" formatCode="yyyy mmmm d"/>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3"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France" TargetMode="External"/><Relationship Id="rId190" Type="http://schemas.openxmlformats.org/officeDocument/2006/relationships/hyperlink" Target="https://en.wikipedia.org/Ling-Temco-Vought" TargetMode="External"/><Relationship Id="rId42" Type="http://schemas.openxmlformats.org/officeDocument/2006/relationships/hyperlink" Target="https://en.wikipedia.org/France" TargetMode="External"/><Relationship Id="rId41" Type="http://schemas.openxmlformats.org/officeDocument/2006/relationships/hyperlink" Target="https://en.wikipedia.org/Paramotor" TargetMode="External"/><Relationship Id="rId44" Type="http://schemas.openxmlformats.org/officeDocument/2006/relationships/hyperlink" Target="https://en.wikipedia.org/Spain" TargetMode="External"/><Relationship Id="rId194" Type="http://schemas.openxmlformats.org/officeDocument/2006/relationships/hyperlink" Target="https://en.wikipedia.org/America" TargetMode="External"/><Relationship Id="rId43" Type="http://schemas.openxmlformats.org/officeDocument/2006/relationships/hyperlink" Target="https://en.wikipedia.org/Paramotor" TargetMode="External"/><Relationship Id="rId193" Type="http://schemas.openxmlformats.org/officeDocument/2006/relationships/hyperlink" Target="https://en.wikipedia.org/Lancair" TargetMode="External"/><Relationship Id="rId46" Type="http://schemas.openxmlformats.org/officeDocument/2006/relationships/hyperlink" Target="https://en.wikipedia.org/Paramotor" TargetMode="External"/><Relationship Id="rId192" Type="http://schemas.openxmlformats.org/officeDocument/2006/relationships/hyperlink" Target="https://en.wikipedia.org/America" TargetMode="External"/><Relationship Id="rId45" Type="http://schemas.openxmlformats.org/officeDocument/2006/relationships/hyperlink" Target="https://en.wikipedia.org/Germany" TargetMode="External"/><Relationship Id="rId191" Type="http://schemas.openxmlformats.org/officeDocument/2006/relationships/hyperlink" Target="https://en.wikipedia.org/America" TargetMode="External"/><Relationship Id="rId48" Type="http://schemas.openxmlformats.org/officeDocument/2006/relationships/hyperlink" Target="https://en.wikipedia.org/NeuraJet" TargetMode="External"/><Relationship Id="rId187" Type="http://schemas.openxmlformats.org/officeDocument/2006/relationships/hyperlink" Target="https://en.wikipedia.org/America" TargetMode="External"/><Relationship Id="rId47" Type="http://schemas.openxmlformats.org/officeDocument/2006/relationships/hyperlink" Target="https://en.wikipedia.org/Austria" TargetMode="External"/><Relationship Id="rId186" Type="http://schemas.openxmlformats.org/officeDocument/2006/relationships/hyperlink" Target="https://en.wikipedia.org/America" TargetMode="External"/><Relationship Id="rId185" Type="http://schemas.openxmlformats.org/officeDocument/2006/relationships/hyperlink" Target="https://en.wikipedia.org/Avro" TargetMode="External"/><Relationship Id="rId49" Type="http://schemas.openxmlformats.org/officeDocument/2006/relationships/hyperlink" Target="https://en.wikipedia.org/Paramotor" TargetMode="External"/><Relationship Id="rId184" Type="http://schemas.openxmlformats.org/officeDocument/2006/relationships/hyperlink" Target="https://en.wikipedia.org/America" TargetMode="External"/><Relationship Id="rId189" Type="http://schemas.openxmlformats.org/officeDocument/2006/relationships/hyperlink" Target="https://en.wikipedia.org/America" TargetMode="External"/><Relationship Id="rId188" Type="http://schemas.openxmlformats.org/officeDocument/2006/relationships/hyperlink" Target="https://en.wikipedia.org/America" TargetMode="External"/><Relationship Id="rId31" Type="http://schemas.openxmlformats.org/officeDocument/2006/relationships/hyperlink" Target="https://en.wikipedia.org/Paramotor" TargetMode="External"/><Relationship Id="rId30" Type="http://schemas.openxmlformats.org/officeDocument/2006/relationships/hyperlink" Target="https://en.wikipedia.org/France" TargetMode="External"/><Relationship Id="rId33" Type="http://schemas.openxmlformats.org/officeDocument/2006/relationships/hyperlink" Target="https://en.wikipedia.org/Paramotor" TargetMode="External"/><Relationship Id="rId183" Type="http://schemas.openxmlformats.org/officeDocument/2006/relationships/hyperlink" Target="https://en.wikipedia.org/Russia" TargetMode="External"/><Relationship Id="rId32" Type="http://schemas.openxmlformats.org/officeDocument/2006/relationships/hyperlink" Target="https://en.wikipedia.org/France" TargetMode="External"/><Relationship Id="rId182" Type="http://schemas.openxmlformats.org/officeDocument/2006/relationships/hyperlink" Target="https://en.wikipedia.org/Wibault" TargetMode="External"/><Relationship Id="rId35" Type="http://schemas.openxmlformats.org/officeDocument/2006/relationships/hyperlink" Target="https://en.wikipedia.org/Paramotor" TargetMode="External"/><Relationship Id="rId181" Type="http://schemas.openxmlformats.org/officeDocument/2006/relationships/hyperlink" Target="https://en.wikipedia.org/RWD" TargetMode="External"/><Relationship Id="rId34" Type="http://schemas.openxmlformats.org/officeDocument/2006/relationships/hyperlink" Target="https://en.wikipedia.org/France" TargetMode="External"/><Relationship Id="rId180" Type="http://schemas.openxmlformats.org/officeDocument/2006/relationships/hyperlink" Target="https://en.wikipedia.org/DWL" TargetMode="External"/><Relationship Id="rId37" Type="http://schemas.openxmlformats.org/officeDocument/2006/relationships/hyperlink" Target="https://en.wikipedia.org/Airfer" TargetMode="External"/><Relationship Id="rId176" Type="http://schemas.openxmlformats.org/officeDocument/2006/relationships/hyperlink" Target="https://en.wikipedia.org/Arado" TargetMode="External"/><Relationship Id="rId36" Type="http://schemas.openxmlformats.org/officeDocument/2006/relationships/hyperlink" Target="https://en.wikipedia.org/Spain" TargetMode="External"/><Relationship Id="rId175" Type="http://schemas.openxmlformats.org/officeDocument/2006/relationships/hyperlink" Target="https://en.wikipedia.org/Trainer" TargetMode="External"/><Relationship Id="rId39" Type="http://schemas.openxmlformats.org/officeDocument/2006/relationships/hyperlink" Target="https://en.wikipedia.org/Paramotor" TargetMode="External"/><Relationship Id="rId174" Type="http://schemas.openxmlformats.org/officeDocument/2006/relationships/hyperlink" Target="https://en.wikipedia.org/1924" TargetMode="External"/><Relationship Id="rId38" Type="http://schemas.openxmlformats.org/officeDocument/2006/relationships/hyperlink" Target="https://en.wikipedia.org/Paramotor" TargetMode="External"/><Relationship Id="rId173" Type="http://schemas.openxmlformats.org/officeDocument/2006/relationships/hyperlink" Target="https://en.wikipedia.org/Breda" TargetMode="External"/><Relationship Id="rId179" Type="http://schemas.openxmlformats.org/officeDocument/2006/relationships/hyperlink" Target="https://en.wikipedia.org/1928" TargetMode="External"/><Relationship Id="rId178" Type="http://schemas.openxmlformats.org/officeDocument/2006/relationships/hyperlink" Target="https://en.wikipedia.org/Arado" TargetMode="External"/><Relationship Id="rId177" Type="http://schemas.openxmlformats.org/officeDocument/2006/relationships/hyperlink" Target="https://en.wikipedia.org/1926" TargetMode="External"/><Relationship Id="rId20" Type="http://schemas.openxmlformats.org/officeDocument/2006/relationships/hyperlink" Target="https://en.wikipedia.org/Paramotor" TargetMode="External"/><Relationship Id="rId22" Type="http://schemas.openxmlformats.org/officeDocument/2006/relationships/hyperlink" Target="https://en.wikipedia.org/America" TargetMode="External"/><Relationship Id="rId21" Type="http://schemas.openxmlformats.org/officeDocument/2006/relationships/hyperlink" Target="https://en.wikipedia.org/Autogyro" TargetMode="External"/><Relationship Id="rId24" Type="http://schemas.openxmlformats.org/officeDocument/2006/relationships/hyperlink" Target="https://en.wikipedia.org/Paramotor" TargetMode="External"/><Relationship Id="rId23" Type="http://schemas.openxmlformats.org/officeDocument/2006/relationships/hyperlink" Target="https://en.wikipedia.org/Paramotor" TargetMode="External"/><Relationship Id="rId26" Type="http://schemas.openxmlformats.org/officeDocument/2006/relationships/hyperlink" Target="https://en.wikipedia.org/Paramotor" TargetMode="External"/><Relationship Id="rId25" Type="http://schemas.openxmlformats.org/officeDocument/2006/relationships/hyperlink" Target="https://en.wikipedia.org/Walkerjet" TargetMode="External"/><Relationship Id="rId28" Type="http://schemas.openxmlformats.org/officeDocument/2006/relationships/hyperlink" Target="https://en.wikipedia.org/Paramotor" TargetMode="External"/><Relationship Id="rId27" Type="http://schemas.openxmlformats.org/officeDocument/2006/relationships/hyperlink" Target="https://en.wikipedia.org/Walkerjet" TargetMode="External"/><Relationship Id="rId29" Type="http://schemas.openxmlformats.org/officeDocument/2006/relationships/hyperlink" Target="https://en.wikipedia.org/Italy" TargetMode="External"/><Relationship Id="rId11" Type="http://schemas.openxmlformats.org/officeDocument/2006/relationships/hyperlink" Target="https://en.wikipedia.org/Paramotor" TargetMode="External"/><Relationship Id="rId10" Type="http://schemas.openxmlformats.org/officeDocument/2006/relationships/hyperlink" Target="https://en.wikipedia.org/Germany" TargetMode="External"/><Relationship Id="rId13" Type="http://schemas.openxmlformats.org/officeDocument/2006/relationships/hyperlink" Target="https://en.wikipedia.org/Paramotor" TargetMode="External"/><Relationship Id="rId12" Type="http://schemas.openxmlformats.org/officeDocument/2006/relationships/hyperlink" Target="https://en.wikipedia.org/Sweden" TargetMode="External"/><Relationship Id="rId15" Type="http://schemas.openxmlformats.org/officeDocument/2006/relationships/hyperlink" Target="https://en.wikipedia.org/Paramotor" TargetMode="External"/><Relationship Id="rId198" Type="http://schemas.openxmlformats.org/officeDocument/2006/relationships/hyperlink" Target="https://en.wikipedia.org/France" TargetMode="External"/><Relationship Id="rId14" Type="http://schemas.openxmlformats.org/officeDocument/2006/relationships/hyperlink" Target="https://en.wikipedia.org/France" TargetMode="External"/><Relationship Id="rId197" Type="http://schemas.openxmlformats.org/officeDocument/2006/relationships/hyperlink" Target="https://en.wikipedia.org/Canada" TargetMode="External"/><Relationship Id="rId17" Type="http://schemas.openxmlformats.org/officeDocument/2006/relationships/hyperlink" Target="https://en.wikipedia.org/Paramotor" TargetMode="External"/><Relationship Id="rId196" Type="http://schemas.openxmlformats.org/officeDocument/2006/relationships/hyperlink" Target="https://en.wikipedia.org/America" TargetMode="External"/><Relationship Id="rId16" Type="http://schemas.openxmlformats.org/officeDocument/2006/relationships/hyperlink" Target="https://en.wikipedia.org/Russia" TargetMode="External"/><Relationship Id="rId195" Type="http://schemas.openxmlformats.org/officeDocument/2006/relationships/hyperlink" Target="https://en.wikipedia.org/America" TargetMode="External"/><Relationship Id="rId19" Type="http://schemas.openxmlformats.org/officeDocument/2006/relationships/hyperlink" Target="https://en.wikipedia.org/America" TargetMode="External"/><Relationship Id="rId18" Type="http://schemas.openxmlformats.org/officeDocument/2006/relationships/hyperlink" Target="https://en.wikipedia.org/Russia" TargetMode="External"/><Relationship Id="rId199" Type="http://schemas.openxmlformats.org/officeDocument/2006/relationships/hyperlink" Target="https://en.wikipedia.org/France" TargetMode="External"/><Relationship Id="rId84" Type="http://schemas.openxmlformats.org/officeDocument/2006/relationships/hyperlink" Target="https://en.wikipedia.org/Germany" TargetMode="External"/><Relationship Id="rId83" Type="http://schemas.openxmlformats.org/officeDocument/2006/relationships/hyperlink" Target="https://en.wikipedia.org/Paramotor" TargetMode="External"/><Relationship Id="rId86" Type="http://schemas.openxmlformats.org/officeDocument/2006/relationships/hyperlink" Target="https://en.wikipedia.org/Parasport.de" TargetMode="External"/><Relationship Id="rId85" Type="http://schemas.openxmlformats.org/officeDocument/2006/relationships/hyperlink" Target="http://parasport.de" TargetMode="External"/><Relationship Id="rId88" Type="http://schemas.openxmlformats.org/officeDocument/2006/relationships/hyperlink" Target="https://en.wikipedia.org/Russia" TargetMode="External"/><Relationship Id="rId150" Type="http://schemas.openxmlformats.org/officeDocument/2006/relationships/hyperlink" Target="https://en.wikipedia.org/Breda" TargetMode="External"/><Relationship Id="rId87" Type="http://schemas.openxmlformats.org/officeDocument/2006/relationships/hyperlink" Target="https://en.wikipedia.org/Paramotor" TargetMode="External"/><Relationship Id="rId89" Type="http://schemas.openxmlformats.org/officeDocument/2006/relationships/hyperlink" Target="https://en.wikipedia.org/France" TargetMode="External"/><Relationship Id="rId80" Type="http://schemas.openxmlformats.org/officeDocument/2006/relationships/hyperlink" Target="https://en.wikipedia.org/Paramotor" TargetMode="External"/><Relationship Id="rId82" Type="http://schemas.openxmlformats.org/officeDocument/2006/relationships/hyperlink" Target="https://en.wikipedia.org/Paraavis" TargetMode="External"/><Relationship Id="rId81" Type="http://schemas.openxmlformats.org/officeDocument/2006/relationships/hyperlink" Target="https://en.wikipedia.org/Russia" TargetMode="External"/><Relationship Id="rId1" Type="http://schemas.openxmlformats.org/officeDocument/2006/relationships/hyperlink" Target="https://en.wikipedia.org/Paramotor" TargetMode="External"/><Relationship Id="rId2" Type="http://schemas.openxmlformats.org/officeDocument/2006/relationships/hyperlink" Target="https://en.wikipedia.org/Italy" TargetMode="External"/><Relationship Id="rId3" Type="http://schemas.openxmlformats.org/officeDocument/2006/relationships/hyperlink" Target="https://en.wikipedia.org/Paramotor" TargetMode="External"/><Relationship Id="rId149" Type="http://schemas.openxmlformats.org/officeDocument/2006/relationships/hyperlink" Target="https://en.wikipedia.org/Airliner" TargetMode="External"/><Relationship Id="rId4" Type="http://schemas.openxmlformats.org/officeDocument/2006/relationships/hyperlink" Target="https://en.wikipedia.org/Lithuania" TargetMode="External"/><Relationship Id="rId148" Type="http://schemas.openxmlformats.org/officeDocument/2006/relationships/hyperlink" Target="https://en.wikipedia.org/Italy" TargetMode="External"/><Relationship Id="rId9" Type="http://schemas.openxmlformats.org/officeDocument/2006/relationships/hyperlink" Target="https://en.wikipedia.org/Paramotor" TargetMode="External"/><Relationship Id="rId143" Type="http://schemas.openxmlformats.org/officeDocument/2006/relationships/hyperlink" Target="https://en.wikipedia.org/America" TargetMode="External"/><Relationship Id="rId142" Type="http://schemas.openxmlformats.org/officeDocument/2006/relationships/hyperlink" Target="https://en.wikipedia.org/Glider" TargetMode="External"/><Relationship Id="rId141" Type="http://schemas.openxmlformats.org/officeDocument/2006/relationships/hyperlink" Target="https://en.wikipedia.org/Italy" TargetMode="External"/><Relationship Id="rId140" Type="http://schemas.openxmlformats.org/officeDocument/2006/relationships/hyperlink" Target="https://en.wikipedia.org/Rumpler" TargetMode="External"/><Relationship Id="rId5" Type="http://schemas.openxmlformats.org/officeDocument/2006/relationships/hyperlink" Target="https://en.wikipedia.org/Boeing" TargetMode="External"/><Relationship Id="rId147" Type="http://schemas.openxmlformats.org/officeDocument/2006/relationships/hyperlink" Target="https://en.wikipedia.org/Servoplant" TargetMode="External"/><Relationship Id="rId6" Type="http://schemas.openxmlformats.org/officeDocument/2006/relationships/hyperlink" Target="https://en.wikipedia.org/Paramotor" TargetMode="External"/><Relationship Id="rId146" Type="http://schemas.openxmlformats.org/officeDocument/2006/relationships/hyperlink" Target="https://en.wikipedia.org/Romania" TargetMode="External"/><Relationship Id="rId7" Type="http://schemas.openxmlformats.org/officeDocument/2006/relationships/hyperlink" Target="https://en.wikipedia.org/Russia" TargetMode="External"/><Relationship Id="rId145" Type="http://schemas.openxmlformats.org/officeDocument/2006/relationships/hyperlink" Target="https://en.wikipedia.org/1957" TargetMode="External"/><Relationship Id="rId8" Type="http://schemas.openxmlformats.org/officeDocument/2006/relationships/hyperlink" Target="https://en.wikipedia.org/Arey" TargetMode="External"/><Relationship Id="rId144" Type="http://schemas.openxmlformats.org/officeDocument/2006/relationships/hyperlink" Target="https://en.wikipedia.org/America" TargetMode="External"/><Relationship Id="rId73" Type="http://schemas.openxmlformats.org/officeDocument/2006/relationships/hyperlink" Target="https://en.wikipedia.org/Paramotor" TargetMode="External"/><Relationship Id="rId72" Type="http://schemas.openxmlformats.org/officeDocument/2006/relationships/hyperlink" Target="https://en.wikipedia.org/Sokopf" TargetMode="External"/><Relationship Id="rId75" Type="http://schemas.openxmlformats.org/officeDocument/2006/relationships/hyperlink" Target="https://en.wikipedia.org/America" TargetMode="External"/><Relationship Id="rId74" Type="http://schemas.openxmlformats.org/officeDocument/2006/relationships/hyperlink" Target="https://en.wikipedia.org/Austria" TargetMode="External"/><Relationship Id="rId77" Type="http://schemas.openxmlformats.org/officeDocument/2006/relationships/hyperlink" Target="https://en.wikipedia.org/France" TargetMode="External"/><Relationship Id="rId76" Type="http://schemas.openxmlformats.org/officeDocument/2006/relationships/hyperlink" Target="https://en.wikipedia.org/Paramotor" TargetMode="External"/><Relationship Id="rId79" Type="http://schemas.openxmlformats.org/officeDocument/2006/relationships/hyperlink" Target="https://en.wikipedia.org/Germany" TargetMode="External"/><Relationship Id="rId78" Type="http://schemas.openxmlformats.org/officeDocument/2006/relationships/hyperlink" Target="https://en.wikipedia.org/Paramotor" TargetMode="External"/><Relationship Id="rId71" Type="http://schemas.openxmlformats.org/officeDocument/2006/relationships/hyperlink" Target="https://en.wikipedia.org/Austria" TargetMode="External"/><Relationship Id="rId70" Type="http://schemas.openxmlformats.org/officeDocument/2006/relationships/hyperlink" Target="https://en.wikipedia.org/Paramotor" TargetMode="External"/><Relationship Id="rId139" Type="http://schemas.openxmlformats.org/officeDocument/2006/relationships/hyperlink" Target="https://en.wikipedia.org/Iran" TargetMode="External"/><Relationship Id="rId138" Type="http://schemas.openxmlformats.org/officeDocument/2006/relationships/hyperlink" Target="https://en.wikipedia.org/Iran" TargetMode="External"/><Relationship Id="rId137" Type="http://schemas.openxmlformats.org/officeDocument/2006/relationships/hyperlink" Target="https://en.wikipedia.org/Savoia-Marchetti" TargetMode="External"/><Relationship Id="rId132" Type="http://schemas.openxmlformats.org/officeDocument/2006/relationships/hyperlink" Target="https://en.wikipedia.org/Amphibian" TargetMode="External"/><Relationship Id="rId131" Type="http://schemas.openxmlformats.org/officeDocument/2006/relationships/hyperlink" Target="https://en.wikipedia.org/Scintex-Aviation" TargetMode="External"/><Relationship Id="rId130" Type="http://schemas.openxmlformats.org/officeDocument/2006/relationships/hyperlink" Target="https://en.wikipedia.org/France" TargetMode="External"/><Relationship Id="rId136" Type="http://schemas.openxmlformats.org/officeDocument/2006/relationships/hyperlink" Target="https://en.wikipedia.org/Italy" TargetMode="External"/><Relationship Id="rId135" Type="http://schemas.openxmlformats.org/officeDocument/2006/relationships/hyperlink" Target="https://en.wikipedia.org/Switzerland" TargetMode="External"/><Relationship Id="rId134" Type="http://schemas.openxmlformats.org/officeDocument/2006/relationships/hyperlink" Target="https://en.wikipedia.org/Glider" TargetMode="External"/><Relationship Id="rId133" Type="http://schemas.openxmlformats.org/officeDocument/2006/relationships/hyperlink" Target="https://en.wikipedia.org/Rumpler" TargetMode="External"/><Relationship Id="rId62" Type="http://schemas.openxmlformats.org/officeDocument/2006/relationships/hyperlink" Target="https://en.wikipedia.org/Austria" TargetMode="External"/><Relationship Id="rId61" Type="http://schemas.openxmlformats.org/officeDocument/2006/relationships/hyperlink" Target="https://en.wikipedia.org/Poland" TargetMode="External"/><Relationship Id="rId64" Type="http://schemas.openxmlformats.org/officeDocument/2006/relationships/hyperlink" Target="https://en.wikipedia.org/Paramotor" TargetMode="External"/><Relationship Id="rId63" Type="http://schemas.openxmlformats.org/officeDocument/2006/relationships/hyperlink" Target="https://en.wikipedia.org/Paramotor" TargetMode="External"/><Relationship Id="rId66" Type="http://schemas.openxmlformats.org/officeDocument/2006/relationships/hyperlink" Target="https://en.wikipedia.org/Paramotor" TargetMode="External"/><Relationship Id="rId172" Type="http://schemas.openxmlformats.org/officeDocument/2006/relationships/hyperlink" Target="https://en.wikipedia.org/1926" TargetMode="External"/><Relationship Id="rId65" Type="http://schemas.openxmlformats.org/officeDocument/2006/relationships/hyperlink" Target="https://en.wikipedia.org/Germany" TargetMode="External"/><Relationship Id="rId171" Type="http://schemas.openxmlformats.org/officeDocument/2006/relationships/hyperlink" Target="https://en.wikipedia.org/Breda" TargetMode="External"/><Relationship Id="rId68" Type="http://schemas.openxmlformats.org/officeDocument/2006/relationships/hyperlink" Target="https://en.wikipedia.org/Paramotor" TargetMode="External"/><Relationship Id="rId170" Type="http://schemas.openxmlformats.org/officeDocument/2006/relationships/hyperlink" Target="https://en.wikipedia.org/Breda" TargetMode="External"/><Relationship Id="rId67" Type="http://schemas.openxmlformats.org/officeDocument/2006/relationships/hyperlink" Target="https://en.wikipedia.org/France" TargetMode="External"/><Relationship Id="rId60" Type="http://schemas.openxmlformats.org/officeDocument/2006/relationships/hyperlink" Target="https://en.wikipedia.org/Paramotor" TargetMode="External"/><Relationship Id="rId165" Type="http://schemas.openxmlformats.org/officeDocument/2006/relationships/hyperlink" Target="https://en.wikipedia.org/Breda" TargetMode="External"/><Relationship Id="rId69" Type="http://schemas.openxmlformats.org/officeDocument/2006/relationships/hyperlink" Target="https://en.wikipedia.org/Russia" TargetMode="External"/><Relationship Id="rId164" Type="http://schemas.openxmlformats.org/officeDocument/2006/relationships/hyperlink" Target="https://en.wikipedia.org/1934" TargetMode="External"/><Relationship Id="rId163" Type="http://schemas.openxmlformats.org/officeDocument/2006/relationships/hyperlink" Target="https://en.wikipedia.org/Breda" TargetMode="External"/><Relationship Id="rId162" Type="http://schemas.openxmlformats.org/officeDocument/2006/relationships/hyperlink" Target="https://en.wikipedia.org/1921" TargetMode="External"/><Relationship Id="rId169" Type="http://schemas.openxmlformats.org/officeDocument/2006/relationships/hyperlink" Target="https://en.wikipedia.org/Italy" TargetMode="External"/><Relationship Id="rId168" Type="http://schemas.openxmlformats.org/officeDocument/2006/relationships/hyperlink" Target="https://en.wikipedia.org/1928" TargetMode="External"/><Relationship Id="rId167" Type="http://schemas.openxmlformats.org/officeDocument/2006/relationships/hyperlink" Target="https://en.wikipedia.org/Breda" TargetMode="External"/><Relationship Id="rId166" Type="http://schemas.openxmlformats.org/officeDocument/2006/relationships/hyperlink" Target="https://en.wikipedia.org/1929" TargetMode="External"/><Relationship Id="rId51" Type="http://schemas.openxmlformats.org/officeDocument/2006/relationships/hyperlink" Target="https://en.wikipedia.org/Paraavis" TargetMode="External"/><Relationship Id="rId50" Type="http://schemas.openxmlformats.org/officeDocument/2006/relationships/hyperlink" Target="https://en.wikipedia.org/Russia" TargetMode="External"/><Relationship Id="rId53" Type="http://schemas.openxmlformats.org/officeDocument/2006/relationships/hyperlink" Target="https://en.wikipedia.org/Paramotor" TargetMode="External"/><Relationship Id="rId52" Type="http://schemas.openxmlformats.org/officeDocument/2006/relationships/hyperlink" Target="https://en.wikipedia.org/Germany" TargetMode="External"/><Relationship Id="rId55" Type="http://schemas.openxmlformats.org/officeDocument/2006/relationships/hyperlink" Target="https://en.wikipedia.org/Paramotor" TargetMode="External"/><Relationship Id="rId161" Type="http://schemas.openxmlformats.org/officeDocument/2006/relationships/hyperlink" Target="https://en.wikipedia.org/Breda" TargetMode="External"/><Relationship Id="rId54" Type="http://schemas.openxmlformats.org/officeDocument/2006/relationships/hyperlink" Target="https://en.wikipedia.org/America" TargetMode="External"/><Relationship Id="rId160" Type="http://schemas.openxmlformats.org/officeDocument/2006/relationships/hyperlink" Target="https://en.wikipedia.org/Italy" TargetMode="External"/><Relationship Id="rId57" Type="http://schemas.openxmlformats.org/officeDocument/2006/relationships/hyperlink" Target="https://en.wikipedia.org/Airfer" TargetMode="External"/><Relationship Id="rId56" Type="http://schemas.openxmlformats.org/officeDocument/2006/relationships/hyperlink" Target="https://en.wikipedia.org/Spain" TargetMode="External"/><Relationship Id="rId159" Type="http://schemas.openxmlformats.org/officeDocument/2006/relationships/hyperlink" Target="https://en.wikipedia.org/Schnellbomber" TargetMode="External"/><Relationship Id="rId59" Type="http://schemas.openxmlformats.org/officeDocument/2006/relationships/hyperlink" Target="https://en.wikipedia.org/Paramotor" TargetMode="External"/><Relationship Id="rId154" Type="http://schemas.openxmlformats.org/officeDocument/2006/relationships/hyperlink" Target="https://en.wikipedia.org/1937" TargetMode="External"/><Relationship Id="rId58" Type="http://schemas.openxmlformats.org/officeDocument/2006/relationships/hyperlink" Target="https://en.wikipedia.org/Paramotor" TargetMode="External"/><Relationship Id="rId153" Type="http://schemas.openxmlformats.org/officeDocument/2006/relationships/hyperlink" Target="https://en.wikipedia.org/Italy" TargetMode="External"/><Relationship Id="rId152" Type="http://schemas.openxmlformats.org/officeDocument/2006/relationships/hyperlink" Target="https://en.wikipedia.org/Breda" TargetMode="External"/><Relationship Id="rId151" Type="http://schemas.openxmlformats.org/officeDocument/2006/relationships/hyperlink" Target="https://en.wikipedia.org/bomber" TargetMode="External"/><Relationship Id="rId158" Type="http://schemas.openxmlformats.org/officeDocument/2006/relationships/hyperlink" Target="https://en.wikipedia.org/Luftwaffe" TargetMode="External"/><Relationship Id="rId157" Type="http://schemas.openxmlformats.org/officeDocument/2006/relationships/hyperlink" Target="https://en.wikipedia.org/Boeing" TargetMode="External"/><Relationship Id="rId156" Type="http://schemas.openxmlformats.org/officeDocument/2006/relationships/hyperlink" Target="https://en.wikipedia.org/1950" TargetMode="External"/><Relationship Id="rId155" Type="http://schemas.openxmlformats.org/officeDocument/2006/relationships/hyperlink" Target="https://en.wikipedia.org/Breda" TargetMode="External"/><Relationship Id="rId107" Type="http://schemas.openxmlformats.org/officeDocument/2006/relationships/hyperlink" Target="https://en.wikipedia.org/Paramotor" TargetMode="External"/><Relationship Id="rId228" Type="http://schemas.openxmlformats.org/officeDocument/2006/relationships/hyperlink" Target="https://en.wikipedia.org/Italy" TargetMode="External"/><Relationship Id="rId106" Type="http://schemas.openxmlformats.org/officeDocument/2006/relationships/hyperlink" Target="https://en.wikipedia.org/France" TargetMode="External"/><Relationship Id="rId227" Type="http://schemas.openxmlformats.org/officeDocument/2006/relationships/hyperlink" Target="https://en.wikipedia.org/America" TargetMode="External"/><Relationship Id="rId105" Type="http://schemas.openxmlformats.org/officeDocument/2006/relationships/hyperlink" Target="https://en.wikipedia.org/Paramotor" TargetMode="External"/><Relationship Id="rId226" Type="http://schemas.openxmlformats.org/officeDocument/2006/relationships/hyperlink" Target="https://en.wikipedia.org/America" TargetMode="External"/><Relationship Id="rId104" Type="http://schemas.openxmlformats.org/officeDocument/2006/relationships/hyperlink" Target="https://en.wikipedia.org/Spain" TargetMode="External"/><Relationship Id="rId225" Type="http://schemas.openxmlformats.org/officeDocument/2006/relationships/hyperlink" Target="https://en.wikipedia.org/Italy" TargetMode="External"/><Relationship Id="rId109" Type="http://schemas.openxmlformats.org/officeDocument/2006/relationships/hyperlink" Target="https://en.wikipedia.org/Paramotor" TargetMode="External"/><Relationship Id="rId108" Type="http://schemas.openxmlformats.org/officeDocument/2006/relationships/hyperlink" Target="https://en.wikipedia.org/France" TargetMode="External"/><Relationship Id="rId229" Type="http://schemas.openxmlformats.org/officeDocument/2006/relationships/hyperlink" Target="https://en.wikipedia.org/CANT" TargetMode="External"/><Relationship Id="rId220" Type="http://schemas.openxmlformats.org/officeDocument/2006/relationships/hyperlink" Target="https://en.wikipedia.org/France" TargetMode="External"/><Relationship Id="rId103" Type="http://schemas.openxmlformats.org/officeDocument/2006/relationships/hyperlink" Target="https://en.wikipedia.org/Paramotor" TargetMode="External"/><Relationship Id="rId224" Type="http://schemas.openxmlformats.org/officeDocument/2006/relationships/hyperlink" Target="https://en.wikipedia.org/America" TargetMode="External"/><Relationship Id="rId102" Type="http://schemas.openxmlformats.org/officeDocument/2006/relationships/hyperlink" Target="https://en.wikipedia.org/Italy" TargetMode="External"/><Relationship Id="rId223" Type="http://schemas.openxmlformats.org/officeDocument/2006/relationships/hyperlink" Target="https://en.wikipedia.org/Hirth" TargetMode="External"/><Relationship Id="rId101" Type="http://schemas.openxmlformats.org/officeDocument/2006/relationships/hyperlink" Target="https://en.wikipedia.org/Paramotor" TargetMode="External"/><Relationship Id="rId222" Type="http://schemas.openxmlformats.org/officeDocument/2006/relationships/hyperlink" Target="https://en.wikipedia.org/Germany" TargetMode="External"/><Relationship Id="rId100" Type="http://schemas.openxmlformats.org/officeDocument/2006/relationships/hyperlink" Target="https://en.wikipedia.org/France" TargetMode="External"/><Relationship Id="rId221" Type="http://schemas.openxmlformats.org/officeDocument/2006/relationships/hyperlink" Target="https://en.wikipedia.org/France" TargetMode="External"/><Relationship Id="rId217" Type="http://schemas.openxmlformats.org/officeDocument/2006/relationships/hyperlink" Target="https://en.wikipedia.org/Italy" TargetMode="External"/><Relationship Id="rId216" Type="http://schemas.openxmlformats.org/officeDocument/2006/relationships/hyperlink" Target="https://en.wikipedia.org/Germany" TargetMode="External"/><Relationship Id="rId215" Type="http://schemas.openxmlformats.org/officeDocument/2006/relationships/hyperlink" Target="https://en.wikipedia.org/America" TargetMode="External"/><Relationship Id="rId214" Type="http://schemas.openxmlformats.org/officeDocument/2006/relationships/hyperlink" Target="https://en.wikipedia.org/Glider" TargetMode="External"/><Relationship Id="rId219" Type="http://schemas.openxmlformats.org/officeDocument/2006/relationships/hyperlink" Target="https://en.wikipedia.org/France" TargetMode="External"/><Relationship Id="rId218" Type="http://schemas.openxmlformats.org/officeDocument/2006/relationships/hyperlink" Target="https://en.wikipedia.org/China" TargetMode="External"/><Relationship Id="rId213" Type="http://schemas.openxmlformats.org/officeDocument/2006/relationships/hyperlink" Target="https://en.wikipedia.org/America" TargetMode="External"/><Relationship Id="rId212" Type="http://schemas.openxmlformats.org/officeDocument/2006/relationships/hyperlink" Target="https://en.wikipedia.org/Germany" TargetMode="External"/><Relationship Id="rId211" Type="http://schemas.openxmlformats.org/officeDocument/2006/relationships/hyperlink" Target="https://en.wikipedia.org/Slovakia" TargetMode="External"/><Relationship Id="rId210" Type="http://schemas.openxmlformats.org/officeDocument/2006/relationships/hyperlink" Target="https://en.wikipedia.org/Italy" TargetMode="External"/><Relationship Id="rId129" Type="http://schemas.openxmlformats.org/officeDocument/2006/relationships/hyperlink" Target="https://en.wikipedia.org/America" TargetMode="External"/><Relationship Id="rId128" Type="http://schemas.openxmlformats.org/officeDocument/2006/relationships/hyperlink" Target="https://en.wikipedia.org/Glider" TargetMode="External"/><Relationship Id="rId127" Type="http://schemas.openxmlformats.org/officeDocument/2006/relationships/hyperlink" Target="https://en.wikipedia.org/Rumpler" TargetMode="External"/><Relationship Id="rId126" Type="http://schemas.openxmlformats.org/officeDocument/2006/relationships/hyperlink" Target="https://en.wikipedia.org/America" TargetMode="External"/><Relationship Id="rId121" Type="http://schemas.openxmlformats.org/officeDocument/2006/relationships/hyperlink" Target="https://en.wikipedia.org/Swing-Europe" TargetMode="External"/><Relationship Id="rId242" Type="http://schemas.openxmlformats.org/officeDocument/2006/relationships/hyperlink" Target="https://en.wikipedia.org/Caproni" TargetMode="External"/><Relationship Id="rId120" Type="http://schemas.openxmlformats.org/officeDocument/2006/relationships/hyperlink" Target="https://en.wikipedia.org/Germany" TargetMode="External"/><Relationship Id="rId241" Type="http://schemas.openxmlformats.org/officeDocument/2006/relationships/hyperlink" Target="https://en.wikipedia.org/Caproni" TargetMode="External"/><Relationship Id="rId240" Type="http://schemas.openxmlformats.org/officeDocument/2006/relationships/hyperlink" Target="https://en.wikipedia.org/1912" TargetMode="External"/><Relationship Id="rId125" Type="http://schemas.openxmlformats.org/officeDocument/2006/relationships/hyperlink" Target="https://en.wikipedia.org/Glider" TargetMode="External"/><Relationship Id="rId124" Type="http://schemas.openxmlformats.org/officeDocument/2006/relationships/hyperlink" Target="https://en.wikipedia.org/France" TargetMode="External"/><Relationship Id="rId123" Type="http://schemas.openxmlformats.org/officeDocument/2006/relationships/hyperlink" Target="https://en.wikipedia.org/Trio-Twister" TargetMode="External"/><Relationship Id="rId122" Type="http://schemas.openxmlformats.org/officeDocument/2006/relationships/hyperlink" Target="https://en.wikipedia.org/Germany" TargetMode="External"/><Relationship Id="rId243" Type="http://schemas.openxmlformats.org/officeDocument/2006/relationships/drawing" Target="../drawings/drawing1.xml"/><Relationship Id="rId95" Type="http://schemas.openxmlformats.org/officeDocument/2006/relationships/hyperlink" Target="https://en.wikipedia.org/Paramotor" TargetMode="External"/><Relationship Id="rId94" Type="http://schemas.openxmlformats.org/officeDocument/2006/relationships/hyperlink" Target="https://en.wikipedia.org/Walkerjet" TargetMode="External"/><Relationship Id="rId97" Type="http://schemas.openxmlformats.org/officeDocument/2006/relationships/hyperlink" Target="https://en.wikipedia.org/Paramotor" TargetMode="External"/><Relationship Id="rId96" Type="http://schemas.openxmlformats.org/officeDocument/2006/relationships/hyperlink" Target="https://en.wikipedia.org/1994" TargetMode="External"/><Relationship Id="rId99" Type="http://schemas.openxmlformats.org/officeDocument/2006/relationships/hyperlink" Target="https://en.wikipedia.org/America" TargetMode="External"/><Relationship Id="rId98" Type="http://schemas.openxmlformats.org/officeDocument/2006/relationships/hyperlink" Target="https://en.wikipedia.org/France" TargetMode="External"/><Relationship Id="rId91" Type="http://schemas.openxmlformats.org/officeDocument/2006/relationships/hyperlink" Target="https://en.wikipedia.org/Paramotor" TargetMode="External"/><Relationship Id="rId90" Type="http://schemas.openxmlformats.org/officeDocument/2006/relationships/hyperlink" Target="https://en.wikipedia.org/Paramotor" TargetMode="External"/><Relationship Id="rId93" Type="http://schemas.openxmlformats.org/officeDocument/2006/relationships/hyperlink" Target="https://en.wikipedia.org/Paramotor" TargetMode="External"/><Relationship Id="rId92" Type="http://schemas.openxmlformats.org/officeDocument/2006/relationships/hyperlink" Target="https://en.wikipedia.org/Lithuania" TargetMode="External"/><Relationship Id="rId118" Type="http://schemas.openxmlformats.org/officeDocument/2006/relationships/hyperlink" Target="https://en.wikipedia.org/Paramotor" TargetMode="External"/><Relationship Id="rId239" Type="http://schemas.openxmlformats.org/officeDocument/2006/relationships/hyperlink" Target="https://en.wikipedia.org/Caproni" TargetMode="External"/><Relationship Id="rId117" Type="http://schemas.openxmlformats.org/officeDocument/2006/relationships/hyperlink" Target="https://en.wikipedia.org/France" TargetMode="External"/><Relationship Id="rId238" Type="http://schemas.openxmlformats.org/officeDocument/2006/relationships/hyperlink" Target="https://en.wikipedia.org/CANT" TargetMode="External"/><Relationship Id="rId116" Type="http://schemas.openxmlformats.org/officeDocument/2006/relationships/hyperlink" Target="https://en.wikipedia.org/Paramotor" TargetMode="External"/><Relationship Id="rId237" Type="http://schemas.openxmlformats.org/officeDocument/2006/relationships/hyperlink" Target="https://en.wikipedia.org/1925" TargetMode="External"/><Relationship Id="rId115" Type="http://schemas.openxmlformats.org/officeDocument/2006/relationships/hyperlink" Target="https://en.wikipedia.org/France" TargetMode="External"/><Relationship Id="rId236" Type="http://schemas.openxmlformats.org/officeDocument/2006/relationships/hyperlink" Target="https://en.wikipedia.org/CANT" TargetMode="External"/><Relationship Id="rId119" Type="http://schemas.openxmlformats.org/officeDocument/2006/relationships/hyperlink" Target="https://en.wikipedia.org/France" TargetMode="External"/><Relationship Id="rId110" Type="http://schemas.openxmlformats.org/officeDocument/2006/relationships/hyperlink" Target="https://en.wikipedia.org/Russia" TargetMode="External"/><Relationship Id="rId231" Type="http://schemas.openxmlformats.org/officeDocument/2006/relationships/hyperlink" Target="https://en.wikipedia.org/1913" TargetMode="External"/><Relationship Id="rId230" Type="http://schemas.openxmlformats.org/officeDocument/2006/relationships/hyperlink" Target="https://en.wikipedia.org/Caproni" TargetMode="External"/><Relationship Id="rId114" Type="http://schemas.openxmlformats.org/officeDocument/2006/relationships/hyperlink" Target="https://en.wikipedia.org/Paramotor" TargetMode="External"/><Relationship Id="rId235" Type="http://schemas.openxmlformats.org/officeDocument/2006/relationships/hyperlink" Target="https://en.wikipedia.org/Italy" TargetMode="External"/><Relationship Id="rId113" Type="http://schemas.openxmlformats.org/officeDocument/2006/relationships/hyperlink" Target="https://en.wikipedia.org/Paramotor" TargetMode="External"/><Relationship Id="rId234" Type="http://schemas.openxmlformats.org/officeDocument/2006/relationships/hyperlink" Target="https://en.wikipedia.org/Caproni" TargetMode="External"/><Relationship Id="rId112" Type="http://schemas.openxmlformats.org/officeDocument/2006/relationships/hyperlink" Target="https://en.wikipedia.org/Paramotor" TargetMode="External"/><Relationship Id="rId233" Type="http://schemas.openxmlformats.org/officeDocument/2006/relationships/hyperlink" Target="https://en.wikipedia.org/Caproni" TargetMode="External"/><Relationship Id="rId111" Type="http://schemas.openxmlformats.org/officeDocument/2006/relationships/hyperlink" Target="https://en.wikipedia.org/Paraavis" TargetMode="External"/><Relationship Id="rId232" Type="http://schemas.openxmlformats.org/officeDocument/2006/relationships/hyperlink" Target="https://en.wikipedia.org/CANT" TargetMode="External"/><Relationship Id="rId206" Type="http://schemas.openxmlformats.org/officeDocument/2006/relationships/hyperlink" Target="https://en.wikipedia.org/America" TargetMode="External"/><Relationship Id="rId205" Type="http://schemas.openxmlformats.org/officeDocument/2006/relationships/hyperlink" Target="https://en.wikipedia.org/France" TargetMode="External"/><Relationship Id="rId204" Type="http://schemas.openxmlformats.org/officeDocument/2006/relationships/hyperlink" Target="https://en.wikipedia.org/America" TargetMode="External"/><Relationship Id="rId203" Type="http://schemas.openxmlformats.org/officeDocument/2006/relationships/hyperlink" Target="https://en.wikipedia.org/Slovakia" TargetMode="External"/><Relationship Id="rId209" Type="http://schemas.openxmlformats.org/officeDocument/2006/relationships/hyperlink" Target="https://en.wikipedia.org/France" TargetMode="External"/><Relationship Id="rId208" Type="http://schemas.openxmlformats.org/officeDocument/2006/relationships/hyperlink" Target="https://en.wikipedia.org/America" TargetMode="External"/><Relationship Id="rId207" Type="http://schemas.openxmlformats.org/officeDocument/2006/relationships/hyperlink" Target="https://en.wikipedia.org/Italy" TargetMode="External"/><Relationship Id="rId202" Type="http://schemas.openxmlformats.org/officeDocument/2006/relationships/hyperlink" Target="https://en.wikipedia.org/Italy" TargetMode="External"/><Relationship Id="rId201" Type="http://schemas.openxmlformats.org/officeDocument/2006/relationships/hyperlink" Target="https://en.wikipedia.org/Aeros" TargetMode="External"/><Relationship Id="rId200" Type="http://schemas.openxmlformats.org/officeDocument/2006/relationships/hyperlink" Target="https://en.wikipedia.org/Ukrain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tr">
        <f>IFERROR(__xludf.DUMMYFUNCTION("GOOGLETRANSLATE(E:E, ""en"", ""te"")"),"పాత్ర")</f>
        <v>పాత్ర</v>
      </c>
      <c r="G1" s="1" t="s">
        <v>3</v>
      </c>
      <c r="H1" s="1" t="s">
        <v>4</v>
      </c>
      <c r="I1" s="1" t="str">
        <f>IFERROR(__xludf.DUMMYFUNCTION("GOOGLETRANSLATE(H:H, ""en"", ""te"")"),"జాతీయ మూలం")</f>
        <v>జాతీయ మూలం</v>
      </c>
      <c r="J1" s="1" t="s">
        <v>5</v>
      </c>
      <c r="K1" s="1" t="s">
        <v>6</v>
      </c>
      <c r="L1" s="1" t="str">
        <f>IFERROR(__xludf.DUMMYFUNCTION("GOOGLETRANSLATE(K:K, ""en"", ""te"")"),"తయారీదారు")</f>
        <v>తయారీదారు</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c r="DJ1" s="1" t="s">
        <v>108</v>
      </c>
      <c r="DK1" s="1" t="s">
        <v>109</v>
      </c>
      <c r="DL1" s="1" t="s">
        <v>110</v>
      </c>
      <c r="DM1" s="1" t="s">
        <v>111</v>
      </c>
      <c r="DN1" s="1" t="s">
        <v>112</v>
      </c>
      <c r="DO1" s="1" t="s">
        <v>113</v>
      </c>
      <c r="DP1" s="1" t="s">
        <v>114</v>
      </c>
      <c r="DQ1" s="1" t="s">
        <v>115</v>
      </c>
      <c r="DR1" s="1" t="s">
        <v>116</v>
      </c>
      <c r="DS1" s="1" t="s">
        <v>117</v>
      </c>
      <c r="DT1" s="1" t="s">
        <v>118</v>
      </c>
      <c r="DU1" s="1" t="s">
        <v>119</v>
      </c>
      <c r="DV1" s="1" t="s">
        <v>120</v>
      </c>
      <c r="DW1" s="1" t="s">
        <v>121</v>
      </c>
      <c r="DX1" s="1" t="s">
        <v>122</v>
      </c>
      <c r="DY1" s="1" t="s">
        <v>123</v>
      </c>
      <c r="DZ1" s="1" t="s">
        <v>124</v>
      </c>
      <c r="EA1" s="1" t="s">
        <v>125</v>
      </c>
      <c r="EB1" s="1" t="s">
        <v>126</v>
      </c>
    </row>
    <row r="2">
      <c r="A2" s="1" t="s">
        <v>127</v>
      </c>
      <c r="B2" s="1" t="str">
        <f>IFERROR(__xludf.DUMMYFUNCTION("GOOGLETRANSLATE(A:A, ""en"", ""te"")"),"స్పోర్ట్ 2000 80")</f>
        <v>స్పోర్ట్ 2000 80</v>
      </c>
      <c r="C2" s="1" t="s">
        <v>128</v>
      </c>
      <c r="D2" s="1" t="str">
        <f>IFERROR(__xludf.DUMMYFUNCTION("GOOGLETRANSLATE(C:C, ""en"", ""te"")"),"స్పోర్ట్ 2000 80 అనేది ఇటాలియన్ పారామోటర్, దీనిని పియట్రూచి మౌరో రూపొందించారు మరియు శక్తితో కూడిన పారాగ్లైడింగ్ కోసం కాపెనా యొక్క స్పోర్ట్ 2000 చేత నిర్మించబడింది. ఇప్పుడు ఉత్పత్తిలో లేదు, ఇది అందుబాటులో ఉన్నప్పుడు విమానం పూర్తి మరియు సిద్ధంగా ఉండటానికి స"&amp;"ిద్ధంగా ఉంది. [1] మోడల్ 80 యుఎస్ ఫార్ 103 అల్ట్రాలైట్ వెహికల్స్ నిబంధనలతో పాటు యూరోపియన్ నిబంధనలను పాటించేలా రూపొందించబడింది. ఇది పారాగ్లైడర్ తరహా వింగ్, సింగిల్-ప్లేస్ వసతి మరియు ఒకే 14.5 హెచ్‌పి (11 కిలోవాట్) విట్టోరాజీ 80 సిసి ఇంజిన్‌ను పషర్ కాన్ఫిగరేష"&amp;"న్‌లో కలిగి ఉంది. ఈ విమానం బోల్టెడ్ అల్యూమినియం మరియు 4130 స్టీల్ గొట్టాల కలయిక నుండి నిర్మించబడింది. [1] చాలా చిన్న మరియు తేలికపాటి విట్టోరాజీ ఇంజిన్ యొక్క ఉపయోగం సుదీర్ఘ అభివృద్ధి సమయం, ప్రారంభ విశ్వసనీయత సమస్యలు మరియు ఇంజిన్ డిజైనర్ మరణం ద్వారా దెబ్బతి"&amp;"ంది.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స్పోర్ట్ 2000 80 అనేది ఇటాలియన్ పారామోటర్, దీనిని పియట్రూచి మౌరో రూపొందించారు మరియు శక్తితో కూడిన పారాగ్లైడింగ్ కోసం కాపెనా యొక్క స్పోర్ట్ 2000 చేత నిర్మించబడింది. ఇప్పుడు ఉత్పత్తిలో లేదు, ఇది అందుబాటులో ఉన్నప్పుడు విమానం పూర్తి మరియు సిద్ధంగా ఉండటానికి సిద్ధంగా ఉంది. [1] మోడల్ 80 యుఎస్ ఫార్ 103 అల్ట్రాలైట్ వెహికల్స్ నిబంధనలతో పాటు యూరోపియన్ నిబంధనలను పాటించేలా రూపొందించబడింది. ఇది పారాగ్లైడర్ తరహా వింగ్, సింగిల్-ప్లేస్ వసతి మరియు ఒకే 14.5 హెచ్‌పి (11 కిలోవాట్) విట్టోరాజీ 80 సిసి ఇంజిన్‌ను పషర్ కాన్ఫిగరేషన్‌లో కలిగి ఉంది. ఈ విమానం బోల్టెడ్ అల్యూమినియం మరియు 4130 స్టీల్ గొట్టాల కలయిక నుండి నిర్మించబడింది. [1] చాలా చిన్న మరియు తేలికపాటి విట్టోరాజీ ఇంజిన్ యొక్క ఉపయోగం సుదీర్ఘ అభివృద్ధి సమయం, ప్రారంభ విశ్వసనీయత సమస్యలు మరియు ఇంజిన్ డిజైనర్ మరణం ద్వారా దెబ్బతింది.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2" s="1" t="s">
        <v>129</v>
      </c>
      <c r="F2" s="1" t="str">
        <f>IFERROR(__xludf.DUMMYFUNCTION("GOOGLETRANSLATE(E:E, ""en"", ""te"")"),"పారామోటర్")</f>
        <v>పారామోటర్</v>
      </c>
      <c r="G2" s="2" t="s">
        <v>130</v>
      </c>
      <c r="H2" s="1" t="s">
        <v>131</v>
      </c>
      <c r="I2" s="1" t="str">
        <f>IFERROR(__xludf.DUMMYFUNCTION("GOOGLETRANSLATE(H:H, ""en"", ""te"")"),"ఇటలీ")</f>
        <v>ఇటలీ</v>
      </c>
      <c r="J2" s="2" t="s">
        <v>132</v>
      </c>
      <c r="K2" s="1" t="s">
        <v>133</v>
      </c>
      <c r="L2" s="1" t="str">
        <f>IFERROR(__xludf.DUMMYFUNCTION("GOOGLETRANSLATE(K:K, ""en"", ""te"")"),"స్పోర్ట్ 2000")</f>
        <v>స్పోర్ట్ 2000</v>
      </c>
      <c r="M2" s="1" t="s">
        <v>134</v>
      </c>
      <c r="N2" s="1" t="s">
        <v>135</v>
      </c>
      <c r="O2" s="1" t="s">
        <v>136</v>
      </c>
      <c r="P2" s="1" t="s">
        <v>137</v>
      </c>
      <c r="Q2" s="1" t="s">
        <v>138</v>
      </c>
      <c r="R2" s="1" t="s">
        <v>139</v>
      </c>
      <c r="S2" s="1" t="s">
        <v>140</v>
      </c>
      <c r="T2" s="1" t="s">
        <v>141</v>
      </c>
      <c r="U2" s="1" t="s">
        <v>142</v>
      </c>
    </row>
    <row r="3">
      <c r="A3" s="1" t="s">
        <v>143</v>
      </c>
      <c r="B3" s="1" t="str">
        <f>IFERROR(__xludf.DUMMYFUNCTION("GOOGLETRANSLATE(A:A, ""en"", ""te"")"),"బ్యాక్‌ప్లేన్ ఎస్‌ఎల్‌గా ఎగరడానికి సమయం")</f>
        <v>బ్యాక్‌ప్లేన్ ఎస్‌ఎల్‌గా ఎగరడానికి సమయం</v>
      </c>
      <c r="C3" s="1" t="s">
        <v>144</v>
      </c>
      <c r="D3" s="1" t="str">
        <f>IFERROR(__xludf.DUMMYFUNCTION("GOOGLETRANSLATE(C:C, ""en"", ""te"")"),"బ్యాక్‌ప్లేన్ SL ను ఎగరడానికి సమయం ఒక లిథువేనియన్ పారామోటర్, ఇది శక్తితో కూడిన పారాగ్లైడింగ్ కోసం కౌనాస్ యొక్క ఎగరడానికి సమయం ద్వారా రూపొందించబడింది మరియు ఉత్పత్తి చేయబడింది. ఇప్పుడు ఉత్పత్తిలో లేదు, ఇది అందుబాటులో ఉన్నప్పుడు విమానం పూర్తి మరియు సిద్ధంగా "&amp;"ఉండటానికి సిద్ధంగా ఉంది. [1] బ్యాక్‌ప్లేన్ SL US FAR 103 అల్ట్రాలైట్ వెహికల్స్ నిబంధనలతో పాటు యూరోపియన్ నిబంధనలను పాటించేలా రూపొందించబడింది. ఇది పారాగ్లైడర్-స్టైల్ వింగ్, సింగిల్-ప్లేస్ వసతి మరియు ఒకే 26 హెచ్‌పి (19 కిలోవాట్ ప్రొపెల్లర్. ఇంధన ట్యాంక్ సామర"&amp;"్థ్యం 12 లీటర్లు (2.6 ఇంప్ గల్; 3.2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సమీక్షకుడు"&amp;" రెనే కూలన్ సంస్థ యొక్క డిజైన్ల గురించి వారు ""రూపొందించిన ఉత్తమ చట్రం"" అని చెప్పారు. [1] బెర్ట్రాండ్ నుండి డేటా [1] సాధారణ లక్షణాలు")</f>
        <v>బ్యాక్‌ప్లేన్ SL ను ఎగరడానికి సమయం ఒక లిథువేనియన్ పారామోటర్, ఇది శక్తితో కూడిన పారాగ్లైడింగ్ కోసం కౌనాస్ యొక్క ఎగరడానికి సమయం ద్వారా రూపొందించబడింది మరియు ఉత్పత్తి చేయబడింది. ఇప్పుడు ఉత్పత్తిలో లేదు, ఇది అందుబాటులో ఉన్నప్పుడు విమానం పూర్తి మరియు సిద్ధంగా ఉండటానికి సిద్ధంగా ఉంది. [1] బ్యాక్‌ప్లేన్ SL US FAR 103 అల్ట్రాలైట్ వెహికల్స్ నిబంధనలతో పాటు యూరోపియన్ నిబంధనలను పాటించేలా రూపొందించబడింది. ఇది పారాగ్లైడర్-స్టైల్ వింగ్, సింగిల్-ప్లేస్ వసతి మరియు ఒకే 26 హెచ్‌పి (19 కిలోవాట్ ప్రొపెల్లర్. ఇంధన ట్యాంక్ సామర్థ్యం 12 లీటర్లు (2.6 ఇంప్ గల్; 3.2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సమీక్షకుడు రెనే కూలన్ సంస్థ యొక్క డిజైన్ల గురించి వారు "రూపొందించిన ఉత్తమ చట్రం" అని చెప్పారు. [1] బెర్ట్రాండ్ నుండి డేటా [1] సాధారణ లక్షణాలు</v>
      </c>
      <c r="E3" s="1" t="s">
        <v>129</v>
      </c>
      <c r="F3" s="1" t="str">
        <f>IFERROR(__xludf.DUMMYFUNCTION("GOOGLETRANSLATE(E:E, ""en"", ""te"")"),"పారామోటర్")</f>
        <v>పారామోటర్</v>
      </c>
      <c r="G3" s="2" t="s">
        <v>130</v>
      </c>
      <c r="H3" s="1" t="s">
        <v>145</v>
      </c>
      <c r="I3" s="1" t="str">
        <f>IFERROR(__xludf.DUMMYFUNCTION("GOOGLETRANSLATE(H:H, ""en"", ""te"")"),"లిథువేనియా")</f>
        <v>లిథువేనియా</v>
      </c>
      <c r="J3" s="2" t="s">
        <v>146</v>
      </c>
      <c r="K3" s="1" t="s">
        <v>147</v>
      </c>
      <c r="L3" s="1" t="str">
        <f>IFERROR(__xludf.DUMMYFUNCTION("GOOGLETRANSLATE(K:K, ""en"", ""te"")"),"ఎగరడానికి సమయం")</f>
        <v>ఎగరడానికి సమయం</v>
      </c>
      <c r="M3" s="1" t="s">
        <v>148</v>
      </c>
      <c r="O3" s="1" t="s">
        <v>136</v>
      </c>
      <c r="Q3" s="1" t="s">
        <v>138</v>
      </c>
      <c r="R3" s="1" t="s">
        <v>149</v>
      </c>
      <c r="S3" s="1" t="s">
        <v>150</v>
      </c>
      <c r="T3" s="1" t="s">
        <v>151</v>
      </c>
      <c r="U3" s="1" t="s">
        <v>152</v>
      </c>
    </row>
    <row r="4">
      <c r="A4" s="1" t="s">
        <v>153</v>
      </c>
      <c r="B4" s="1" t="str">
        <f>IFERROR(__xludf.DUMMYFUNCTION("GOOGLETRANSLATE(A:A, ""en"", ""te"")"),"WASP SP MK2")</f>
        <v>WASP SP MK2</v>
      </c>
      <c r="C4" s="1" t="s">
        <v>154</v>
      </c>
      <c r="D4" s="1" t="str">
        <f>IFERROR(__xludf.DUMMYFUNCTION("GOOGLETRANSLATE(C:C, ""en"", ""te"")"),"WASP SP MK2 అనేది బ్రిటిష్ శక్తితో పనిచేసే హాంగ్ గ్లైడర్, దీనిని కుంబ్రియాలోని క్రూక్ యొక్క కందిరీగ వ్యవస్థలు (ఇప్పుడు WASP ఫ్లైట్ సిస్టమ్స్ అని పిలుస్తారు) రూపొందించారు. ఇప్పుడు ఉత్పత్తిలో లేదు, ఇది అందుబాటులో ఉన్నప్పుడు విమానం పూర్తి మరియు సిద్ధంగా ఉండట"&amp;"ానికి సిద్ధంగా ఉంది. [1] 12 నెలల అభివృద్ధి షెడ్యూల్ తరువాత 2002 లో టెల్ఫోర్డ్‌లో SP MK2 ప్రవేశపెట్టబడింది. [1] SP MK2 లో కేబుల్-బ్రేస్డ్ హాంగ్ గ్లైడర్-స్టైల్ హై-వింగ్, వెయిట్-షిఫ్ట్ నియంత్రణలు, సింగిల్-ప్లేస్ వసతి, ఫుట్-లాంచింగ్ మరియు ల్యాండింగ్ మరియు పషర"&amp;"్ కాన్ఫిగరేషన్‌లో ఒకే ఇంజిన్ ఉన్నాయి. [1] ఈ విమానం ప్రామాణిక హాంగ్ గ్లైడర్ వింగ్‌ను ఉపయోగిస్తుంది, ఇది బోల్ట్-టుగేథర్ అల్యూమినియం గొట్టాలతో తయారు చేయబడింది, దాని సింగిల్ ఉపరితల వింగ్ డాక్రాన్ సెయిల్‌క్లాత్‌లో కప్పబడి ఉంటుంది. రెక్కకు ఒకే ట్యూబ్-రకం కింగ్‌"&amp;"పోస్ట్ మద్దతు ఇస్తుంది మరియు ""ఎ"" ఫ్రేమ్ కంట్రోల్ బార్‌ను ఉపయోగిస్తుంది. ఇంజిన్ రెండు-స్ట్రోక్, సింగిల్ సిలిండర్ రాడ్నే రాకెట్ 15 హెచ్‌పి (11 కిలోవాట్) లో 120, ఇది ఒక ట్యూన్డ్ ఎగ్జాస్ట్‌ను మౌంట్ చేస్తుంది, ఇది ఫుట్ పెడల్ ద్వారా నియంత్రించబడుతుంది. ఎలక్ట్"&amp;"రిక్ ప్రారంభం 12-సెల్ నికెల్-మెటల్ హైడ్రైడ్ బ్యాటరీ ద్వారా అందించబడుతుంది. జీను ఇంజిన్ మరియు 4.6 లీటర్లు (1.0 ఇంప్ గల్; 1.2 యుఎస్ గాల్) ఇంధన ట్యాంక్‌ను మౌంట్ చేస్తుంది. ప్రతి జీను వ్యక్తిగత పైలట్ ఖచ్చితమైన ఫిట్ మరియు సౌకర్యాన్ని మెరుగుపరచడానికి ఆచారం చేయబ"&amp;"డింది. జీను ఆకారపు కార్బన్ బ్యాక్‌ప్లేట్‌ను కలిగి ఉంటుంది, 10 మిమీ (0.39 అంగుళాలు) నురుగు ఇన్సర్ట్, నియోప్రేన్ భుజం ఇన్సర్ట్‌లు, సర్దుబాటు చేయగల పీడిత కోణం మరియు బహుళ-సెట్టింగ్ రొటేషన్ పాయింట్. టేకాఫ్ మరియు ల్యాండింగ్ సమయంలో రెండింటినీ, లేదా ఐచ్ఛికంగా మూడ"&amp;"ు-బ్లేడెడ్ ప్రొపెల్లర్‌ను రక్షించడానికి ద్వంద్వ ముడుచుకునే కేబుల్-బ్రేస్డ్ స్కిడ్‌లు అందించబడతాయి. [1] బెర్ట్రాండ్ నుండి డేటా [1] సాధారణ లక్షణాలు")</f>
        <v>WASP SP MK2 అనేది బ్రిటిష్ శక్తితో పనిచేసే హాంగ్ గ్లైడర్, దీనిని కుంబ్రియాలోని క్రూక్ యొక్క కందిరీగ వ్యవస్థలు (ఇప్పుడు WASP ఫ్లైట్ సిస్టమ్స్ అని పిలుస్తారు) రూపొందించారు. ఇప్పుడు ఉత్పత్తిలో లేదు, ఇది అందుబాటులో ఉన్నప్పుడు విమానం పూర్తి మరియు సిద్ధంగా ఉండటానికి సిద్ధంగా ఉంది. [1] 12 నెలల అభివృద్ధి షెడ్యూల్ తరువాత 2002 లో టెల్ఫోర్డ్‌లో SP MK2 ప్రవేశపెట్టబడింది. [1] SP MK2 లో కేబుల్-బ్రేస్డ్ హాంగ్ గ్లైడర్-స్టైల్ హై-వింగ్, వెయిట్-షిఫ్ట్ నియంత్రణలు, సింగిల్-ప్లేస్ వసతి, ఫుట్-లాంచింగ్ మరియు ల్యాండింగ్ మరియు పషర్ కాన్ఫిగరేషన్‌లో ఒకే ఇంజిన్ ఉన్నాయి. [1] ఈ విమానం ప్రామాణిక హాంగ్ గ్లైడర్ వింగ్‌ను ఉపయోగిస్తుంది, ఇది బోల్ట్-టుగేథర్ అల్యూమినియం గొట్టాలతో తయారు చేయబడింది, దాని సింగిల్ ఉపరితల వింగ్ డాక్రాన్ సెయిల్‌క్లాత్‌లో కప్పబడి ఉంటుంది. రెక్కకు ఒకే ట్యూబ్-రకం కింగ్‌పోస్ట్ మద్దతు ఇస్తుంది మరియు "ఎ" ఫ్రేమ్ కంట్రోల్ బార్‌ను ఉపయోగిస్తుంది. ఇంజిన్ రెండు-స్ట్రోక్, సింగిల్ సిలిండర్ రాడ్నే రాకెట్ 15 హెచ్‌పి (11 కిలోవాట్) లో 120, ఇది ఒక ట్యూన్డ్ ఎగ్జాస్ట్‌ను మౌంట్ చేస్తుంది, ఇది ఫుట్ పెడల్ ద్వారా నియంత్రించబడుతుంది. ఎలక్ట్రిక్ ప్రారంభం 12-సెల్ నికెల్-మెటల్ హైడ్రైడ్ బ్యాటరీ ద్వారా అందించబడుతుంది. జీను ఇంజిన్ మరియు 4.6 లీటర్లు (1.0 ఇంప్ గల్; 1.2 యుఎస్ గాల్) ఇంధన ట్యాంక్‌ను మౌంట్ చేస్తుంది. ప్రతి జీను వ్యక్తిగత పైలట్ ఖచ్చితమైన ఫిట్ మరియు సౌకర్యాన్ని మెరుగుపరచడానికి ఆచారం చేయబడింది. జీను ఆకారపు కార్బన్ బ్యాక్‌ప్లేట్‌ను కలిగి ఉంటుంది, 10 మిమీ (0.39 అంగుళాలు) నురుగు ఇన్సర్ట్, నియోప్రేన్ భుజం ఇన్సర్ట్‌లు, సర్దుబాటు చేయగల పీడిత కోణం మరియు బహుళ-సెట్టింగ్ రొటేషన్ పాయింట్. టేకాఫ్ మరియు ల్యాండింగ్ సమయంలో రెండింటినీ, లేదా ఐచ్ఛికంగా మూడు-బ్లేడెడ్ ప్రొపెల్లర్‌ను రక్షించడానికి ద్వంద్వ ముడుచుకునే కేబుల్-బ్రేస్డ్ స్కిడ్‌లు అందించబడతాయి. [1] బెర్ట్రాండ్ నుండి డేటా [1] సాధారణ లక్షణాలు</v>
      </c>
      <c r="E4" s="1" t="s">
        <v>155</v>
      </c>
      <c r="F4" s="1" t="str">
        <f>IFERROR(__xludf.DUMMYFUNCTION("GOOGLETRANSLATE(E:E, ""en"", ""te"")"),"శక్తితో కూడిన హాంగ్ గ్లైడర్")</f>
        <v>శక్తితో కూడిన హాంగ్ గ్లైడర్</v>
      </c>
      <c r="G4" s="1" t="s">
        <v>156</v>
      </c>
      <c r="H4" s="1" t="s">
        <v>157</v>
      </c>
      <c r="I4" s="1" t="str">
        <f>IFERROR(__xludf.DUMMYFUNCTION("GOOGLETRANSLATE(H:H, ""en"", ""te"")"),"యునైటెడ్ కింగ్‌డమ్")</f>
        <v>యునైటెడ్ కింగ్‌డమ్</v>
      </c>
      <c r="J4" s="1" t="s">
        <v>158</v>
      </c>
      <c r="K4" s="1" t="s">
        <v>159</v>
      </c>
      <c r="L4" s="1" t="str">
        <f>IFERROR(__xludf.DUMMYFUNCTION("GOOGLETRANSLATE(K:K, ""en"", ""te"")"),"కందిరీగ వ్యవస్థలు")</f>
        <v>కందిరీగ వ్యవస్థలు</v>
      </c>
      <c r="M4" s="1" t="s">
        <v>160</v>
      </c>
      <c r="O4" s="1" t="s">
        <v>136</v>
      </c>
      <c r="Q4" s="1" t="s">
        <v>138</v>
      </c>
      <c r="R4" s="1" t="s">
        <v>161</v>
      </c>
      <c r="S4" s="1" t="s">
        <v>162</v>
      </c>
      <c r="T4" s="1" t="s">
        <v>163</v>
      </c>
      <c r="U4" s="1" t="s">
        <v>164</v>
      </c>
      <c r="V4" s="1">
        <v>2002.0</v>
      </c>
    </row>
    <row r="5">
      <c r="A5" s="1" t="s">
        <v>165</v>
      </c>
      <c r="B5" s="1" t="str">
        <f>IFERROR(__xludf.DUMMYFUNCTION("GOOGLETRANSLATE(A:A, ""en"", ""te"")"),"బోయింగ్ మోడల్ 853 నిశ్శబ్ద పక్షి")</f>
        <v>బోయింగ్ మోడల్ 853 నిశ్శబ్ద పక్షి</v>
      </c>
      <c r="C5" s="1" t="s">
        <v>166</v>
      </c>
      <c r="D5" s="1" t="str">
        <f>IFERROR(__xludf.DUMMYFUNCTION("GOOGLETRANSLATE(C:C, ""en"", ""te"")"),"బోయింగ్ మోడల్ 853 నిశ్శబ్ద పక్షి 1960 ల ప్రారంభంలో బోయింగ్ అభివృద్ధి చేసిన యుఎస్ ఆర్మీ స్కౌట్ విమానం అధ్యయనం. [1] మోడల్ 853 యొక్క అభివృద్ధి 1962 లో బోయింగ్ విచిత వద్ద ప్రారంభమైంది, 1/2 స్కేల్ ప్రోటోటైప్ మాత్రమే ఉత్పత్తి చేయబడింది, ఇది ఎప్పుడూ ప్రయాణించలేద"&amp;"ు, కానీ పరీక్షలు దీనికి చాలా తక్కువ రాడార్ క్రాస్-సెక్షన్ (స్టీల్త్ విమానం) ఉన్నాయని చూపించాయి. [1] బోయింగ్ నుండి డేటా [1] సాధారణ లక్షణాలు పనితీరు సంబంధిత అభివృద్ధి అభివృద్ధి విమానం పోల్చదగిన పాత్ర, కాన్ఫిగరేషన్ మరియు ERA")</f>
        <v>బోయింగ్ మోడల్ 853 నిశ్శబ్ద పక్షి 1960 ల ప్రారంభంలో బోయింగ్ అభివృద్ధి చేసిన యుఎస్ ఆర్మీ స్కౌట్ విమానం అధ్యయనం. [1] మోడల్ 853 యొక్క అభివృద్ధి 1962 లో బోయింగ్ విచిత వద్ద ప్రారంభమైంది, 1/2 స్కేల్ ప్రోటోటైప్ మాత్రమే ఉత్పత్తి చేయబడింది, ఇది ఎప్పుడూ ప్రయాణించలేదు, కానీ పరీక్షలు దీనికి చాలా తక్కువ రాడార్ క్రాస్-సెక్షన్ (స్టీల్త్ విమానం) ఉన్నాయని చూపించాయి. [1] బోయింగ్ నుండి డేటా [1] సాధారణ లక్షణాలు పనితీరు సంబంధిత అభివృద్ధి అభివృద్ధి విమానం పోల్చదగిన పాత్ర, కాన్ఫిగరేషన్ మరియు ERA</v>
      </c>
      <c r="E5" s="1" t="s">
        <v>167</v>
      </c>
      <c r="F5" s="1" t="str">
        <f>IFERROR(__xludf.DUMMYFUNCTION("GOOGLETRANSLATE(E:E, ""en"", ""te"")"),"యుఎస్ ఆర్మీ అబ్జర్వేషన్ స్టడీ")</f>
        <v>యుఎస్ ఆర్మీ అబ్జర్వేషన్ స్టడీ</v>
      </c>
      <c r="K5" s="1" t="s">
        <v>168</v>
      </c>
      <c r="L5" s="1" t="str">
        <f>IFERROR(__xludf.DUMMYFUNCTION("GOOGLETRANSLATE(K:K, ""en"", ""te"")"),"బోయింగ్")</f>
        <v>బోయింగ్</v>
      </c>
      <c r="M5" s="2" t="s">
        <v>169</v>
      </c>
      <c r="Q5" s="1">
        <v>1.0</v>
      </c>
      <c r="R5" s="1" t="s">
        <v>170</v>
      </c>
      <c r="T5" s="1" t="s">
        <v>171</v>
      </c>
      <c r="W5" s="1" t="s">
        <v>172</v>
      </c>
      <c r="X5" s="1" t="s">
        <v>173</v>
      </c>
      <c r="Y5" s="1" t="s">
        <v>174</v>
      </c>
      <c r="Z5" s="1" t="s">
        <v>175</v>
      </c>
      <c r="AA5" s="1" t="s">
        <v>176</v>
      </c>
      <c r="AB5" s="1" t="s">
        <v>177</v>
      </c>
      <c r="AC5" s="1" t="s">
        <v>178</v>
      </c>
      <c r="AD5" s="1" t="s">
        <v>179</v>
      </c>
      <c r="AE5" s="1" t="s">
        <v>180</v>
      </c>
      <c r="AF5" s="1" t="s">
        <v>181</v>
      </c>
      <c r="AG5" s="1" t="s">
        <v>182</v>
      </c>
      <c r="AH5" s="1" t="s">
        <v>183</v>
      </c>
      <c r="AI5" s="1">
        <v>0.52</v>
      </c>
    </row>
    <row r="6">
      <c r="A6" s="1" t="s">
        <v>184</v>
      </c>
      <c r="B6" s="1" t="str">
        <f>IFERROR(__xludf.DUMMYFUNCTION("GOOGLETRANSLATE(A:A, ""en"", ""te"")"),"ఆల్బర్ట్ TE.1")</f>
        <v>ఆల్బర్ట్ TE.1</v>
      </c>
      <c r="C6" s="1" t="s">
        <v>185</v>
      </c>
      <c r="D6" s="1" t="str">
        <f>IFERROR(__xludf.DUMMYFUNCTION("GOOGLETRANSLATE(C:C, ""en"", ""te"")"),"ఆల్బర్ట్ TE.1 అనేది ఒకే సీటు కాంటిలివర్ పారాసోల్ వింగ్ మోనోప్లేన్, కలప ఫ్రేమ్డ్ మరియు స్కిన్డ్ మరియు 1926 లో ఫ్రాన్స్‌లో నిర్మించబడింది. ఇది కొన్ని గుర్తించదగిన పొడవైన విమానాలను చేసింది, దాని తరగతికి ఫ్రెంచ్ ఎత్తులో రికార్డు సృష్టించింది మరియు ఆచరణాత్మక త"&amp;"ేలికపాటి విమానం నిరూపించింది. 1920 ల ప్రారంభంలో, ఉత్తర ఐరోపా అంతటా గణనీయమైన ప్రయత్నం చాలా చిన్న మరియు ఆర్థిక విమానాల అభివృద్ధికి వెళ్ళింది, ఉదాహరణకు బ్రిటిష్ లింప్నే లైట్ ఎయిర్క్రాఫ్ట్ ట్రయల్స్‌లో మరియు 1925 లో వావిల్లెలో జరిగిన సమావేశంలో వారు ఉదాహరణగా చె"&amp;"ప్పబడింది. ఉదాహరణకు, పాండర్ డి లేదా కాడ్రాన్ C.109 తో కొంత పురోగతి ఉన్నప్పటికీ, తగిన ఇంజన్లు చాలా తక్కువ; విమానం 15 కిలోవాట్ల (20 హెచ్‌పి) కంటే తక్కువగా ఉంటుంది, కాని ఎక్కువ చేయదు మరియు అందుబాటులో ఉన్న 45 కిలోవాట్ల (60 హెచ్‌పి) యూనిట్లు భారీగా ఉన్నాయి. ఆల"&amp;"్బర్ట్ ఏవియేషన్ 30 kW (40 HP) సాల్మ్సన్ 9 AD తొమ్మిది సిలిండర్ ఎయిర్-కూల్డ్ రేడియల్ ఇంజిన్ ఉత్తమ రాజీ అని నిర్ణయించింది. [1] 1926 లో, ఈ ఇంజిన్ ఆల్బర్ట్ TE.1 అని పిలువబడే ఒక చిన్న, ఒకే సీటు విమానంలో వ్యవస్థాపించబడింది, [1] [2] రాబర్ట్ డుహామెల్ రూపొందించారు"&amp;", [3] ఈ విమానం గతంలో 1925 లో 30 kW (40 HP) శక్తితో ఎగిరింది. వాటర్-కూల్డ్ వాస్లిన్ V 6 B V6 ఇంజిన్, ఇది ముక్కుపై చదరపు రేడియేటర్ కలిగి ఉంది. [4] అల్ఫోన్స్ టెల్లియర్ అభివృద్ధి చేసిన బహుళ-పొర మహోగని స్కిన్నింగ్ పద్ధతుల వాడకాన్ని హోదాలోని TE, లేదా TE గుర్తిం"&amp;"చింది మరియు ప్రారంభ మోనోకోక్ ఫ్యూజ్‌లేజ్‌ల నిర్మాణానికి విస్తృతంగా వర్తించబడుతుంది. [5] ఇది ఒక కాంటిలివర్, వన్-పీస్ పారాసోల్ వింగ్ కలిగి ఉంది, ఇది రెండు చెక్క పెట్టె స్పార్స్ చుట్టూ నిర్మించబడింది, ఇది ప్లైవుడ్‌తో కప్పబడి ఉంటుంది. [1] ప్రణాళికలో దాని వెను"&amp;"కంజలో ఉన్న అంచు నిటారుగా మరియు అన్‌వెప్ట్ గా ఉంది మరియు లోపలి 50% స్పాన్‌లో ప్రముఖ అంచు దానికి సమాంతరంగా ఉంది; అవుట్‌బోర్డ్ భాగంలో ప్రముఖ అంచు దీర్ఘవృత్తాకారంగా వక్రంగా ఉంది. రెక్క ఫ్యూజ్‌లేజ్ యొక్క పెరిగిన కేంద్రానికి జతచేయబడింది మరియు ప్రతి ఫ్యూజ్‌లేజ్ "&amp;"వైపుకు చాలా చిన్న స్ట్రట్‌లతో కలుపుతారు. పన్నెండు బోల్ట్‌లతో కూడిన ఆరు అటాచ్మెంట్ పాయింట్లతో, రవాణా కోసం వింగ్ మరియు ఫ్యూజ్‌లేజ్‌ను వేరు చేయడం సులభం. ఇరుకైన, పొడవైన-విస్తరించి ఉన్న ఐలెరాన్లు వెనుకంజలో మూడింట రెండు వంతుల కంటే ఎక్కువ నింపాయి; వీటిని వైర్లు "&amp;"కాకుండా కంట్రోల్ రాడ్లచే నిర్వహించబడుతున్నాయి. [3] ఫ్యూజ్‌లేజ్ స్ప్రూస్ మరియు ప్లై బాక్స్ గిర్డర్‌ల నుండి నిర్మించబడింది మరియు ఫ్లాట్ వైపులా మరియు దిగువ మరియు పిచ్ టాప్ తో కప్పబడి ఉంది. [3] ఇంజిన్ స్టీల్ ట్యూబ్ ఫ్రేమ్ [3] పై అన్‌కౌల్ చేయబడింది మరియు ఓపెన్"&amp;" సింగిల్ కాక్‌పిట్ వెనుకంజలో ఉన్న అంచు కింద సగం, ఇది రెక్క పైన మరియు క్రింద స్పష్టమైన వీక్షణలను అనుమతిస్తుంది. [1] దాని సానుభూతి సాంప్రదాయిక మరియు రెక్కల మాదిరిగానే ఉంది; టెయిల్‌ప్లేన్ మధ్య-ఫ్యూజ్‌లేజ్ వద్ద అమర్చబడింది మరియు వింగ్ మాదిరిగానే ఒక ప్రణాళికను"&amp;" కలిగి ఉంది, పూర్తి వ్యవధి, ఇరుకైన తీగ ఎలివేటర్లతో రాడ్లచే నియంత్రించబడుతుంది. నిలువు FIN క్వాడ్రంట్ ఆకారంలో ఉంది మరియు కేబుల్ నియంత్రిత సెమీ-వృత్తాకార చుక్కాను తీసుకువెళ్ళింది, ఇది టెయిల్‌ప్లేన్ వరకు విస్తరించింది. [1] [3] TE.1 లో వైడ్-ట్రాక్ (1,550 మిమీ"&amp;" (61 అంగుళాలు)) టెయిల్స్కిడ్ అండర్ క్యారేజ్ [1] మెయిన్‌వీల్స్‌తో ఫెయిర్‌గా, సెంట్రల్ ఫ్యూజ్‌లేజ్ అండర్‌సైడ్ నుండి అతుక్కొని ఉన్న సగం-ఆక్సిల్స్, వాటి చివరలు స్వతంత్రంగా బంగీ శీర్షికల నుండి పుట్టుకొచ్చాయి దిగువ ఫ్యూజ్‌లేజ్ లాంగన్స్ నుండి స్ట్రట్స్. దీని టెయ"&amp;"ిల్‌స్కిడ్ డబుల్ కాంటిలివర్ స్టీల్ లీఫ్ స్ప్రింగ్. [3] TE.1 యొక్క మొదటి ఫ్లైట్ యొక్క ఖచ్చితమైన తేదీ అనిశ్చితంగా ఉంది, అయితే ఇది ఏప్రిల్ 1926 లోపు విల్లాకౌబ్లేలో తన అధికారిక పరీక్షను పూర్తి చేసింది. [1] ఇది ఆర్థికంగా ఉంది, సుమారు 16 కిమీ/ఎల్ లేదా 45 ఎమ్‌పి"&amp;"జి వాంఛనీయ ఇంధన వినియోగం, మరియు పూర్తిగా ఏరోబాటిక్. ఇది సింగిల్-సీట్ ట్రైనర్, మెయిల్ విమానం లేదా సైనిక సమాచార విమానంగా ప్రతిపాదించబడింది; ఇది ""అశ్వికదళం స్థానంలో"" మెషిన్ గన్ కూడా ఉంటుంది. [3] మూడు వేర్వేరు ఆల్బర్ట్ TE.1 లు రెండు ఓర్లీ లైట్ ప్లేన్ పోటీలల"&amp;"ో ఉన్నాయి [2] [6] మరియు మరొకటి U.S లో లైసెన్స్ క్రింద నిర్మించబడింది .. [7] ఏవియన్లు ఆల్బర్ట్ మరింత శక్తివంతమైన సంస్కరణ అయిన ఆల్బర్ట్ TE.2 ను నిర్మిస్తున్నట్లు 1928 ఓర్లీ ఈవెంట్ నుండి ఒక నివేదిక ఉంది. ఇది 95 హెచ్‌పి (71 కిలోవాట్) ఇంజిన్‌ను కలిగి ఉంది మరియ"&amp;"ు శిక్షణ కోసం రెండు, పక్కపక్కనే కూర్చుంది. [8] ఈ విమానం పూర్తయిందో తెలియదు. 1926 వేసవిలో థొరెట్ రెండు గుర్తించదగిన మరియు తిరిగి విమానాలలో TE.1 ను ఎగరవేసింది. మొదటిది, ఆరు దశల్లో ఎగిరింది, ఒక్కొక్కటి ఐదు నుండి తొమ్మిది గంటల మధ్య ఉంటుంది, పారిస్ (విల్లాకౌబ్"&amp;"లే) నుండి వెనిస్ వరకు ఉంది. అతను 5 జూన్ 1926 న బయలుదేరాడు మరియు పదకొండు రోజుల తరువాత తిరిగి 2,500 కిమీ (1,600 మైళ్ళు) ఎగురుతూ 3,000 మీటర్ల (9,800 అడుగులు) ఆల్ప్స్ దాటింది. మరుసటి నెలలో అతను పారిస్ నుండి వార్సాకు వెళ్లి, జూలై 16 న బయలుదేరి, మరుసటి రోజు ప్ర"&amp;"ేగ్ ద్వారా వచ్చాడు. మరుసటి రోజు తెల్లవారుజామున అతను పారిస్ కోసం బయలుదేరాడు, నాన్-స్టాప్ తిరిగి పది గంటల్లో తిరిగి వచ్చాడు మరియు 3,000 కిలోమీటర్ల (1,900 మైళ్ళు) రౌండ్ ట్రిప్ ముగించాడు. [9] అదే విమానం, మరొక TE.1 తో పాటు, 1926 ఆగస్టు 9-15 మధ్య ఓర్లీ వద్ద జరి"&amp;"గిన కాంకోర్స్ డి'అన్కోమిక్స్ లేదా లైట్-ప్లేన్ పోటీలో ఎనిమిది మంది పోటీదారులలో ఉన్నారు. . మరింత వివాదాస్పదమైన ఆర్థిక గుణకం, ఇది వారి ఎక్కువ ప్రాక్టికాలిటీ ఆధారంగా రెండు సీట్ల తుది స్కోర్‌లను ఉద్దేశపూర్వకంగా మెరుగుపరిచింది. రెండు ఆల్బర్ట్ యంత్రాలు వేగంగా ఉన"&amp;"్నాయి మరియు ఆర్థిక గుణకం వర్తించే ముందు మొదటి మరియు రెండవ స్థానంలో ఉంచబడ్డాయి, ఆ తరువాత అవి రెండు రెండు-సీట్ల AVIA BH-11S వెనుక మూడవ మరియు నాల్గవ స్థానానికి పడిపోయాయి. [2] 1928 లో మరొక ఓర్లీ లైట్ ఎయిర్క్రాఫ్ట్ సమావేశం జరిగింది, దీనిలో వేరే TE.1 పాల్గొంది."&amp;" మళ్ళీ ఇది రెండు-సీటర్లకు వ్యతిరేకంగా వికలాంగులు మరియు తుది విశ్వసనీయత పరీక్షకు ముందు మిడ్-టేబుల్ వద్ద మాత్రమే ఉంది, ఇది పూర్తి చేయడంలో విఫలమైంది. [6] [10] 20 జూన్ 1927 న ఆల్బర్ట్ ఎగిరిన ఒక టె 1, లైట్ ప్లేన్ తరగతిలో 5,535 మీ (18,159 అడుగులు) వద్ద ఫ్రెంచ్ "&amp;"ఆల్టిట్యూడ్ రికార్డును నెలకొల్పింది. [11] ఎల్'అరోఫైల్ (1926), [1] [3] జేన్ యొక్క ఆల్ ది వరల్డ్ విమానాలు 1928, [12] ఏవియాఫ్రాన్స్: ఆల్బర్ట్ టె .1 [13] సాధారణ లక్షణాల పనితీరు")</f>
        <v>ఆల్బర్ట్ TE.1 అనేది ఒకే సీటు కాంటిలివర్ పారాసోల్ వింగ్ మోనోప్లేన్, కలప ఫ్రేమ్డ్ మరియు స్కిన్డ్ మరియు 1926 లో ఫ్రాన్స్‌లో నిర్మించబడింది. ఇది కొన్ని గుర్తించదగిన పొడవైన విమానాలను చేసింది, దాని తరగతికి ఫ్రెంచ్ ఎత్తులో రికార్డు సృష్టించింది మరియు ఆచరణాత్మక తేలికపాటి విమానం నిరూపించింది. 1920 ల ప్రారంభంలో, ఉత్తర ఐరోపా అంతటా గణనీయమైన ప్రయత్నం చాలా చిన్న మరియు ఆర్థిక విమానాల అభివృద్ధికి వెళ్ళింది, ఉదాహరణకు బ్రిటిష్ లింప్నే లైట్ ఎయిర్క్రాఫ్ట్ ట్రయల్స్‌లో మరియు 1925 లో వావిల్లెలో జరిగిన సమావేశంలో వారు ఉదాహరణగా చెప్పబడింది. ఉదాహరణకు, పాండర్ డి లేదా కాడ్రాన్ C.109 తో కొంత పురోగతి ఉన్నప్పటికీ, తగిన ఇంజన్లు చాలా తక్కువ; విమానం 15 కిలోవాట్ల (20 హెచ్‌పి) కంటే తక్కువగా ఉంటుంది, కాని ఎక్కువ చేయదు మరియు అందుబాటులో ఉన్న 45 కిలోవాట్ల (60 హెచ్‌పి) యూనిట్లు భారీగా ఉన్నాయి. ఆల్బర్ట్ ఏవియేషన్ 30 kW (40 HP) సాల్మ్సన్ 9 AD తొమ్మిది సిలిండర్ ఎయిర్-కూల్డ్ రేడియల్ ఇంజిన్ ఉత్తమ రాజీ అని నిర్ణయించింది. [1] 1926 లో, ఈ ఇంజిన్ ఆల్బర్ట్ TE.1 అని పిలువబడే ఒక చిన్న, ఒకే సీటు విమానంలో వ్యవస్థాపించబడింది, [1] [2] రాబర్ట్ డుహామెల్ రూపొందించారు, [3] ఈ విమానం గతంలో 1925 లో 30 kW (40 HP) శక్తితో ఎగిరింది. వాటర్-కూల్డ్ వాస్లిన్ V 6 B V6 ఇంజిన్, ఇది ముక్కుపై చదరపు రేడియేటర్ కలిగి ఉంది. [4] అల్ఫోన్స్ టెల్లియర్ అభివృద్ధి చేసిన బహుళ-పొర మహోగని స్కిన్నింగ్ పద్ధతుల వాడకాన్ని హోదాలోని TE, లేదా TE గుర్తించింది మరియు ప్రారంభ మోనోకోక్ ఫ్యూజ్‌లేజ్‌ల నిర్మాణానికి విస్తృతంగా వర్తించబడుతుంది. [5] ఇది ఒక కాంటిలివర్, వన్-పీస్ పారాసోల్ వింగ్ కలిగి ఉంది, ఇది రెండు చెక్క పెట్టె స్పార్స్ చుట్టూ నిర్మించబడింది, ఇది ప్లైవుడ్‌తో కప్పబడి ఉంటుంది. [1] ప్రణాళికలో దాని వెనుకంజలో ఉన్న అంచు నిటారుగా మరియు అన్‌వెప్ట్ గా ఉంది మరియు లోపలి 50% స్పాన్‌లో ప్రముఖ అంచు దానికి సమాంతరంగా ఉంది; అవుట్‌బోర్డ్ భాగంలో ప్రముఖ అంచు దీర్ఘవృత్తాకారంగా వక్రంగా ఉంది. రెక్క ఫ్యూజ్‌లేజ్ యొక్క పెరిగిన కేంద్రానికి జతచేయబడింది మరియు ప్రతి ఫ్యూజ్‌లేజ్ వైపుకు చాలా చిన్న స్ట్రట్‌లతో కలుపుతారు. పన్నెండు బోల్ట్‌లతో కూడిన ఆరు అటాచ్మెంట్ పాయింట్లతో, రవాణా కోసం వింగ్ మరియు ఫ్యూజ్‌లేజ్‌ను వేరు చేయడం సులభం. ఇరుకైన, పొడవైన-విస్తరించి ఉన్న ఐలెరాన్లు వెనుకంజలో మూడింట రెండు వంతుల కంటే ఎక్కువ నింపాయి; వీటిని వైర్లు కాకుండా కంట్రోల్ రాడ్లచే నిర్వహించబడుతున్నాయి. [3] ఫ్యూజ్‌లేజ్ స్ప్రూస్ మరియు ప్లై బాక్స్ గిర్డర్‌ల నుండి నిర్మించబడింది మరియు ఫ్లాట్ వైపులా మరియు దిగువ మరియు పిచ్ టాప్ తో కప్పబడి ఉంది. [3] ఇంజిన్ స్టీల్ ట్యూబ్ ఫ్రేమ్ [3] పై అన్‌కౌల్ చేయబడింది మరియు ఓపెన్ సింగిల్ కాక్‌పిట్ వెనుకంజలో ఉన్న అంచు కింద సగం, ఇది రెక్క పైన మరియు క్రింద స్పష్టమైన వీక్షణలను అనుమతిస్తుంది. [1] దాని సానుభూతి సాంప్రదాయిక మరియు రెక్కల మాదిరిగానే ఉంది; టెయిల్‌ప్లేన్ మధ్య-ఫ్యూజ్‌లేజ్ వద్ద అమర్చబడింది మరియు వింగ్ మాదిరిగానే ఒక ప్రణాళికను కలిగి ఉంది, పూర్తి వ్యవధి, ఇరుకైన తీగ ఎలివేటర్లతో రాడ్లచే నియంత్రించబడుతుంది. నిలువు FIN క్వాడ్రంట్ ఆకారంలో ఉంది మరియు కేబుల్ నియంత్రిత సెమీ-వృత్తాకార చుక్కాను తీసుకువెళ్ళింది, ఇది టెయిల్‌ప్లేన్ వరకు విస్తరించింది. [1] [3] TE.1 లో వైడ్-ట్రాక్ (1,550 మిమీ (61 అంగుళాలు)) టెయిల్స్కిడ్ అండర్ క్యారేజ్ [1] మెయిన్‌వీల్స్‌తో ఫెయిర్‌గా, సెంట్రల్ ఫ్యూజ్‌లేజ్ అండర్‌సైడ్ నుండి అతుక్కొని ఉన్న సగం-ఆక్సిల్స్, వాటి చివరలు స్వతంత్రంగా బంగీ శీర్షికల నుండి పుట్టుకొచ్చాయి దిగువ ఫ్యూజ్‌లేజ్ లాంగన్స్ నుండి స్ట్రట్స్. దీని టెయిల్‌స్కిడ్ డబుల్ కాంటిలివర్ స్టీల్ లీఫ్ స్ప్రింగ్. [3] TE.1 యొక్క మొదటి ఫ్లైట్ యొక్క ఖచ్చితమైన తేదీ అనిశ్చితంగా ఉంది, అయితే ఇది ఏప్రిల్ 1926 లోపు విల్లాకౌబ్లేలో తన అధికారిక పరీక్షను పూర్తి చేసింది. [1] ఇది ఆర్థికంగా ఉంది, సుమారు 16 కిమీ/ఎల్ లేదా 45 ఎమ్‌పిజి వాంఛనీయ ఇంధన వినియోగం, మరియు పూర్తిగా ఏరోబాటిక్. ఇది సింగిల్-సీట్ ట్రైనర్, మెయిల్ విమానం లేదా సైనిక సమాచార విమానంగా ప్రతిపాదించబడింది; ఇది "అశ్వికదళం స్థానంలో" మెషిన్ గన్ కూడా ఉంటుంది. [3] మూడు వేర్వేరు ఆల్బర్ట్ TE.1 లు రెండు ఓర్లీ లైట్ ప్లేన్ పోటీలలో ఉన్నాయి [2] [6] మరియు మరొకటి U.S లో లైసెన్స్ క్రింద నిర్మించబడింది .. [7] ఏవియన్లు ఆల్బర్ట్ మరింత శక్తివంతమైన సంస్కరణ అయిన ఆల్బర్ట్ TE.2 ను నిర్మిస్తున్నట్లు 1928 ఓర్లీ ఈవెంట్ నుండి ఒక నివేదిక ఉంది. ఇది 95 హెచ్‌పి (71 కిలోవాట్) ఇంజిన్‌ను కలిగి ఉంది మరియు శిక్షణ కోసం రెండు, పక్కపక్కనే కూర్చుంది. [8] ఈ విమానం పూర్తయిందో తెలియదు. 1926 వేసవిలో థొరెట్ రెండు గుర్తించదగిన మరియు తిరిగి విమానాలలో TE.1 ను ఎగరవేసింది. మొదటిది, ఆరు దశల్లో ఎగిరింది, ఒక్కొక్కటి ఐదు నుండి తొమ్మిది గంటల మధ్య ఉంటుంది, పారిస్ (విల్లాకౌబ్లే) నుండి వెనిస్ వరకు ఉంది. అతను 5 జూన్ 1926 న బయలుదేరాడు మరియు పదకొండు రోజుల తరువాత తిరిగి 2,500 కిమీ (1,600 మైళ్ళు) ఎగురుతూ 3,000 మీటర్ల (9,800 అడుగులు) ఆల్ప్స్ దాటింది. మరుసటి నెలలో అతను పారిస్ నుండి వార్సాకు వెళ్లి, జూలై 16 న బయలుదేరి, మరుసటి రోజు ప్రేగ్ ద్వారా వచ్చాడు. మరుసటి రోజు తెల్లవారుజామున అతను పారిస్ కోసం బయలుదేరాడు, నాన్-స్టాప్ తిరిగి పది గంటల్లో తిరిగి వచ్చాడు మరియు 3,000 కిలోమీటర్ల (1,900 మైళ్ళు) రౌండ్ ట్రిప్ ముగించాడు. [9] అదే విమానం, మరొక TE.1 తో పాటు, 1926 ఆగస్టు 9-15 మధ్య ఓర్లీ వద్ద జరిగిన కాంకోర్స్ డి'అన్కోమిక్స్ లేదా లైట్-ప్లేన్ పోటీలో ఎనిమిది మంది పోటీదారులలో ఉన్నారు. . మరింత వివాదాస్పదమైన ఆర్థిక గుణకం, ఇది వారి ఎక్కువ ప్రాక్టికాలిటీ ఆధారంగా రెండు సీట్ల తుది స్కోర్‌లను ఉద్దేశపూర్వకంగా మెరుగుపరిచింది. రెండు ఆల్బర్ట్ యంత్రాలు వేగంగా ఉన్నాయి మరియు ఆర్థిక గుణకం వర్తించే ముందు మొదటి మరియు రెండవ స్థానంలో ఉంచబడ్డాయి, ఆ తరువాత అవి రెండు రెండు-సీట్ల AVIA BH-11S వెనుక మూడవ మరియు నాల్గవ స్థానానికి పడిపోయాయి. [2] 1928 లో మరొక ఓర్లీ లైట్ ఎయిర్క్రాఫ్ట్ సమావేశం జరిగింది, దీనిలో వేరే TE.1 పాల్గొంది. మళ్ళీ ఇది రెండు-సీటర్లకు వ్యతిరేకంగా వికలాంగులు మరియు తుది విశ్వసనీయత పరీక్షకు ముందు మిడ్-టేబుల్ వద్ద మాత్రమే ఉంది, ఇది పూర్తి చేయడంలో విఫలమైంది. [6] [10] 20 జూన్ 1927 న ఆల్బర్ట్ ఎగిరిన ఒక టె 1, లైట్ ప్లేన్ తరగతిలో 5,535 మీ (18,159 అడుగులు) వద్ద ఫ్రెంచ్ ఆల్టిట్యూడ్ రికార్డును నెలకొల్పింది. [11] ఎల్'అరోఫైల్ (1926), [1] [3] జేన్ యొక్క ఆల్ ది వరల్డ్ విమానాలు 1928, [12] ఏవియాఫ్రాన్స్: ఆల్బర్ట్ టె .1 [13] సాధారణ లక్షణాల పనితీరు</v>
      </c>
      <c r="E6" s="1" t="s">
        <v>186</v>
      </c>
      <c r="F6" s="1" t="str">
        <f>IFERROR(__xludf.DUMMYFUNCTION("GOOGLETRANSLATE(E:E, ""en"", ""te"")"),"లైట్ స్పోర్ట్స్ విమానం")</f>
        <v>లైట్ స్పోర్ట్స్ విమానం</v>
      </c>
      <c r="G6" s="1" t="s">
        <v>187</v>
      </c>
      <c r="H6" s="1" t="s">
        <v>188</v>
      </c>
      <c r="I6" s="1" t="str">
        <f>IFERROR(__xludf.DUMMYFUNCTION("GOOGLETRANSLATE(H:H, ""en"", ""te"")"),"ఫ్రాన్స్")</f>
        <v>ఫ్రాన్స్</v>
      </c>
      <c r="K6" s="1" t="s">
        <v>189</v>
      </c>
      <c r="L6" s="1" t="str">
        <f>IFERROR(__xludf.DUMMYFUNCTION("GOOGLETRANSLATE(K:K, ""en"", ""te"")"),"ఏవియన్లు ఆల్బర్ట్")</f>
        <v>ఏవియన్లు ఆల్బర్ట్</v>
      </c>
      <c r="M6" s="1" t="s">
        <v>190</v>
      </c>
      <c r="N6" s="1" t="s">
        <v>191</v>
      </c>
      <c r="Q6" s="1" t="s">
        <v>138</v>
      </c>
      <c r="R6" s="1" t="s">
        <v>192</v>
      </c>
      <c r="S6" s="1" t="s">
        <v>193</v>
      </c>
      <c r="T6" s="1" t="s">
        <v>194</v>
      </c>
      <c r="U6" s="1" t="s">
        <v>195</v>
      </c>
      <c r="W6" s="1" t="s">
        <v>196</v>
      </c>
      <c r="X6" s="1" t="s">
        <v>197</v>
      </c>
      <c r="Y6" s="1" t="s">
        <v>198</v>
      </c>
      <c r="Z6" s="1" t="s">
        <v>199</v>
      </c>
      <c r="AA6" s="1" t="s">
        <v>200</v>
      </c>
      <c r="AC6" s="1" t="s">
        <v>201</v>
      </c>
      <c r="AE6" s="1" t="s">
        <v>202</v>
      </c>
      <c r="AF6" s="1" t="s">
        <v>203</v>
      </c>
      <c r="AH6" s="1" t="s">
        <v>204</v>
      </c>
      <c r="AI6" s="1" t="s">
        <v>205</v>
      </c>
      <c r="AJ6" s="1" t="s">
        <v>206</v>
      </c>
      <c r="AK6" s="1" t="s">
        <v>207</v>
      </c>
      <c r="AL6" s="1" t="s">
        <v>208</v>
      </c>
      <c r="AM6" s="1" t="s">
        <v>209</v>
      </c>
      <c r="AN6" s="1" t="s">
        <v>210</v>
      </c>
      <c r="AO6" s="1" t="s">
        <v>211</v>
      </c>
      <c r="AP6" s="1" t="s">
        <v>212</v>
      </c>
      <c r="AQ6" s="1" t="s">
        <v>213</v>
      </c>
    </row>
    <row r="7">
      <c r="A7" s="1" t="s">
        <v>214</v>
      </c>
      <c r="B7" s="1" t="str">
        <f>IFERROR(__xludf.DUMMYFUNCTION("GOOGLETRANSLATE(A:A, ""en"", ""te"")"),"Arey tatush")</f>
        <v>Arey tatush</v>
      </c>
      <c r="C7" s="1" t="s">
        <v>215</v>
      </c>
      <c r="D7" s="1" t="str">
        <f>IFERROR(__xludf.DUMMYFUNCTION("GOOGLETRANSLATE(C:C, ""en"", ""te"")"),"అరే టాటష్ అనేది రష్యన్ పారామోటర్, దీనిని శక్తితో కూడిన పారాగ్లైడింగ్ కోసం క్రాస్నోయార్స్క్ యొక్క అరే చేత రూపొందించబడింది మరియు ఉత్పత్తి చేయబడింది. ఇప్పుడు ఉత్పత్తిలో లేదు, ఇది అందుబాటులో ఉన్నప్పుడు విమానం పూర్తి మరియు సిద్ధంగా ఉండటానికి సిద్ధంగా ఉంది. [1]"&amp;" టాటష్ యుఎస్ ఫార్ 103 అల్ట్రాలైట్ వెహికల్స్ నిబంధనలతో పాటు యూరోపియన్ నిబంధనలను పాటించేలా రూపొందించబడింది. ఇది పారాగ్లైడర్-స్టైల్ వింగ్, సింగిల్-ప్లేస్ వసతి మరియు 124 సెం.మీ (49 అంగుళాలు) వ్యాసం కలిగిన రెండు-బ్లేడెడ్ చెక్క ప్రొపెల్లర్‌తో పషర్ కాన్ఫిగరేషన్‌"&amp;"లో ఒకే ఇంజిన్ కలిగి ఉంది. [1] బేస్ మోడల్ T120M చవకైన 16 HP (12 kW) రష్యన్-మేడ్ AREY A-170 అంతర్గత ఇంజిన్‌ను ఉపయోగిస్తుంది, అయినప్పటికీ ఎంపికలలో 24 HP (18 kW) హిర్త్ F33 మరియు అప్‌గ్రేడ్ మోడళ్లపై 16 HP (12 kW) సోలో 210 ఉన్నాయి . [[1] [2] అన్ని పారామోటర్ల మ"&amp;"ాదిరిగానే,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అరే టాటష్ అనేది రష్యన్ పారామోటర్, దీనిని శక్తితో కూడిన పారాగ్లైడింగ్ కోసం క్రాస్నోయార్స్క్ యొక్క అరే చేత రూపొందించబడింది మరియు ఉత్పత్తి చేయబడింది. ఇప్పుడు ఉత్పత్తిలో లేదు, ఇది అందుబాటులో ఉన్నప్పుడు విమానం పూర్తి మరియు సిద్ధంగా ఉండటానికి సిద్ధంగా ఉంది. [1] టాటష్ యుఎస్ ఫార్ 103 అల్ట్రాలైట్ వెహికల్స్ నిబంధనలతో పాటు యూరోపియన్ నిబంధనలను పాటించేలా రూపొందించబడింది. ఇది పారాగ్లైడర్-స్టైల్ వింగ్, సింగిల్-ప్లేస్ వసతి మరియు 124 సెం.మీ (49 అంగుళాలు) వ్యాసం కలిగిన రెండు-బ్లేడెడ్ చెక్క ప్రొపెల్లర్‌తో పషర్ కాన్ఫిగరేషన్‌లో ఒకే ఇంజిన్ కలిగి ఉంది. [1] బేస్ మోడల్ T120M చవకైన 16 HP (12 kW) రష్యన్-మేడ్ AREY A-170 అంతర్గత ఇంజిన్‌ను ఉపయోగిస్తుంది, అయినప్పటికీ ఎంపికలలో 24 HP (18 kW) హిర్త్ F33 మరియు అప్‌గ్రేడ్ మోడళ్లపై 16 HP (12 kW) సోలో 210 ఉన్నాయి . [[1] [2]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7" s="1" t="s">
        <v>129</v>
      </c>
      <c r="F7" s="1" t="str">
        <f>IFERROR(__xludf.DUMMYFUNCTION("GOOGLETRANSLATE(E:E, ""en"", ""te"")"),"పారామోటర్")</f>
        <v>పారామోటర్</v>
      </c>
      <c r="G7" s="2" t="s">
        <v>130</v>
      </c>
      <c r="H7" s="1" t="s">
        <v>216</v>
      </c>
      <c r="I7" s="1" t="str">
        <f>IFERROR(__xludf.DUMMYFUNCTION("GOOGLETRANSLATE(H:H, ""en"", ""te"")"),"రష్యా")</f>
        <v>రష్యా</v>
      </c>
      <c r="J7" s="2" t="s">
        <v>217</v>
      </c>
      <c r="K7" s="1" t="s">
        <v>218</v>
      </c>
      <c r="L7" s="1" t="str">
        <f>IFERROR(__xludf.DUMMYFUNCTION("GOOGLETRANSLATE(K:K, ""en"", ""te"")"),"Arey")</f>
        <v>Arey</v>
      </c>
      <c r="M7" s="2" t="s">
        <v>219</v>
      </c>
      <c r="O7" s="1" t="s">
        <v>136</v>
      </c>
      <c r="P7" s="1" t="s">
        <v>137</v>
      </c>
      <c r="Q7" s="1" t="s">
        <v>138</v>
      </c>
      <c r="R7" s="1" t="s">
        <v>220</v>
      </c>
      <c r="S7" s="1" t="s">
        <v>221</v>
      </c>
      <c r="T7" s="1" t="s">
        <v>222</v>
      </c>
      <c r="U7" s="1" t="s">
        <v>223</v>
      </c>
    </row>
    <row r="8">
      <c r="A8" s="1" t="s">
        <v>224</v>
      </c>
      <c r="B8" s="1" t="str">
        <f>IFERROR(__xludf.DUMMYFUNCTION("GOOGLETRANSLATE(A:A, ""en"", ""te"")"),"Bāttner క్రేజీ ప్లేన్")</f>
        <v>Bāttner క్రేజీ ప్లేన్</v>
      </c>
      <c r="C8" s="1" t="s">
        <v>225</v>
      </c>
      <c r="D8" s="1" t="str">
        <f>IFERROR(__xludf.DUMMYFUNCTION("GOOGLETRANSLATE(C:C, ""en"", ""te"")"),"బాట్నర్ క్రేజీ ప్లేన్ అనేది జెరాల్డ్ బాట్నర్ రూపొందించిన జర్మన్ పారామోటర్ల కుటుంబం మరియు శక్తితో కూడిన పారాగ్లైడింగ్ కోసం ఒబెర్న్‌కిర్చెన్‌కు చెందిన బోట్నర్ ప్రొపెల్లర్ నిర్మించారు. విమానం పూర్తి మరియు రెడీ టు-ఫ్లై సరఫరా చేయబడుతుంది. [1] క్రేజీ ప్లేన్ లైన"&amp;"్ యుఎస్ ఫార్ 103 అల్ట్రాలైట్ వెహికల్స్ నిబంధనలతో పాటు యూరోపియన్ నిబంధనలను పాటించేలా రూపొందించబడింది. ఇది పారాగ్లైడర్-స్టైల్ వింగ్, సింగిల్-ప్లేస్ లేదా రెండు-ప్లేస్-ఇన్-టెన్డం వసతి మరియు రిడక్షన్ డ్రైవ్‌తో పషర్ కాన్ఫిగరేషన్‌లో ఒకే ఇంజిన్ మరియు 115 నుండి 13"&amp;"5 సెం.మీ (45 నుండి 53 అంగుళాలు) వ్యాసం కలిగిన బోట్నర్ ప్రొపెల్లర్ రూపకల్పన చేసిన ప్రొపెల్లర్‌ను కలిగి ఉంది. 1] అన్ని పారామోటర్ల మాదిరిగానే, టేకాఫ్ మరియు ల్యాండింగ్ కాలినడకన సాధించబడుతుంది. పందిరి బ్రేక్‌లను అమలు చేసే, రోల్ మరియు యావ్ సృష్టించే హ్యాండిల్స్"&amp;" ద్వారా ఇన్ఫ్లైట్ స్టీరింగ్ సాధించబడుతుంది. [1] బెర్ట్రాండ్ నుండి డేటా [1] సాధారణ లక్షణాలు")</f>
        <v>బాట్నర్ క్రేజీ ప్లేన్ అనేది జెరాల్డ్ బాట్నర్ రూపొందించిన జర్మన్ పారామోటర్ల కుటుంబం మరియు శక్తితో కూడిన పారాగ్లైడింగ్ కోసం ఒబెర్న్‌కిర్చెన్‌కు చెందిన బోట్నర్ ప్రొపెల్లర్ నిర్మించారు. విమానం పూర్తి మరియు రెడీ టు-ఫ్లై సరఫరా చేయబడుతుంది. [1] క్రేజీ ప్లేన్ లైన్ యుఎస్ ఫార్ 103 అల్ట్రాలైట్ వెహికల్స్ నిబంధనలతో పాటు యూరోపియన్ నిబంధనలను పాటించేలా రూపొందించబడింది. ఇది పారాగ్లైడర్-స్టైల్ వింగ్, సింగిల్-ప్లేస్ లేదా రెండు-ప్లేస్-ఇన్-టెన్డం వసతి మరియు రిడక్షన్ డ్రైవ్‌తో పషర్ కాన్ఫిగరేషన్‌లో ఒకే ఇంజిన్ మరియు 115 నుండి 135 సెం.మీ (45 నుండి 53 అంగుళాలు) వ్యాసం కలిగిన బోట్నర్ ప్రొపెల్లర్ రూపకల్పన చేసిన ప్రొపెల్లర్‌ను కలిగి ఉంది.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8" s="1" t="s">
        <v>129</v>
      </c>
      <c r="F8" s="1" t="str">
        <f>IFERROR(__xludf.DUMMYFUNCTION("GOOGLETRANSLATE(E:E, ""en"", ""te"")"),"పారామోటర్")</f>
        <v>పారామోటర్</v>
      </c>
      <c r="G8" s="2" t="s">
        <v>130</v>
      </c>
      <c r="H8" s="1" t="s">
        <v>226</v>
      </c>
      <c r="I8" s="1" t="str">
        <f>IFERROR(__xludf.DUMMYFUNCTION("GOOGLETRANSLATE(H:H, ""en"", ""te"")"),"జర్మనీ")</f>
        <v>జర్మనీ</v>
      </c>
      <c r="J8" s="2" t="s">
        <v>227</v>
      </c>
      <c r="K8" s="1" t="s">
        <v>228</v>
      </c>
      <c r="L8" s="1" t="str">
        <f>IFERROR(__xludf.DUMMYFUNCTION("GOOGLETRANSLATE(K:K, ""en"", ""te"")"),"బాట్నర్ ప్రొపెల్లర్")</f>
        <v>బాట్నర్ ప్రొపెల్లర్</v>
      </c>
      <c r="M8" s="1" t="s">
        <v>229</v>
      </c>
      <c r="N8" s="1" t="s">
        <v>230</v>
      </c>
      <c r="O8" s="1" t="s">
        <v>231</v>
      </c>
      <c r="P8" s="1" t="s">
        <v>137</v>
      </c>
      <c r="Q8" s="1" t="s">
        <v>138</v>
      </c>
      <c r="R8" s="1" t="s">
        <v>232</v>
      </c>
      <c r="S8" s="1" t="s">
        <v>233</v>
      </c>
      <c r="T8" s="1" t="s">
        <v>234</v>
      </c>
      <c r="U8" s="1" t="s">
        <v>235</v>
      </c>
      <c r="AR8" s="1" t="s">
        <v>236</v>
      </c>
    </row>
    <row r="9">
      <c r="A9" s="1" t="s">
        <v>237</v>
      </c>
      <c r="B9" s="1" t="str">
        <f>IFERROR(__xludf.DUMMYFUNCTION("GOOGLETRANSLATE(A:A, ""en"", ""te"")"),"డి మారికే పాస్సే-పార్టౌట్")</f>
        <v>డి మారికే పాస్సే-పార్టౌట్</v>
      </c>
      <c r="C9" s="1" t="s">
        <v>238</v>
      </c>
      <c r="D9" s="1" t="str">
        <f>IFERROR(__xludf.DUMMYFUNCTION("GOOGLETRANSLATE(C:C, ""en"", ""te"")"),"డి మారికే పాస్సే-పార్టౌట్ (ఫ్రెంచ్: [də maʁsɛ paspaʁtu]; లిట్. పాస్సే-పార్టౌట్ 1919 యొక్క పారిస్ ఏరో సెలూన్లో ప్రదర్శనలో ఉన్న ముగ్గురి యొక్క అతిచిన్న మరియు తేలికైన డి మారికే విమానం. దీనికి చాలా తక్కువ పవర్ ఇంజిన్ ఉంది, అదే 10 HP (7.5 kW) ABC 8 HP ఫ్లాట్-ట"&amp;"్విన్ మోటార్‌సైకిల్ ఇంజిన్ అది ఇంగ్లీష్ ఎలక్ట్రిక్ రెన్కు శక్తినిచ్చింది. ఫ్లైట్ మ్యాగజైన్ ఈ ఇంజిన్‌తో దాని ప్రాక్టికాలిటీని అనుమానించింది. [1] ఇది సింగిల్ బే బైప్‌లేన్, ప్రతి వైపు ఒకే ఇంటర్‌ప్లేన్ స్ట్రట్‌తో ఒకే ఎగిరే తీగ మరియు ఒకే ల్యాండింగ్ వైర్‌తో బంధ"&amp;"ించిన బేను నిర్వచిస్తుంది. రెండు రెక్కలు రెండు స్పార్ నిర్మాణాలు; ఫార్వర్డ్ స్ట్రాగర్ గుర్తించబడింది, కాని డిహెడ్రల్ లేదు ఇంటర్‌ప్లేన్ స్ట్రట్స్ పైభాగంలో సన్నగా ఉండేవి కాని వారి పాదాల వైపు సజావుగా విస్తరించి, ఎగువ వెనుక స్పార్‌ను దిగువ వింగ్ స్పార్‌లతో కల"&amp;"ుపుతాయి. ఇరుకైన ఎగువ ఉమ్మడి ఏ కంట్రోల్ వైర్లు వెనుకంజలో ఉన్న అంచుని వార్ప్ చేయగలవు అనే దాని గురించి ఒక స్థిర బిందువును అందించింది. ఫ్యూజ్‌లేజ్ నుండి చిన్న కాబేన్ స్ట్రట్స్ అప్పర్ వింగ్ మధ్యలో మద్దతు ఇచ్చాయి. [1] పాస్సే-పార్టౌట్ గుండ్రని దీర్ఘచతురస్రాకార క"&amp;"్రాస్-సెక్షన్ యొక్క మోనోకోక్ ఫ్యూజ్‌లేజ్ కలిగి ఉంది. దాని ఇంజిన్ ఎగువ ముక్కులో, సిలిండర్లు బహిర్గతమయ్యారు. పైలట్ యొక్క ఓపెన్ కాక్‌పిట్ అతన్ని ఎగువ వెనుకంజలో ఉన్న అంచుని వెనుకకు ఉంచింది, కాని అస్థిరత కారణంగా దిగువ వింగ్ మీదుగా ఉంది. వెనుక భాగంలో ఒక ప్లైవుడ"&amp;"్ కప్పబడిన టెయిల్‌ప్లేన్ ఫ్యూజ్‌లేజ్‌పై ఎత్తైనది మరియు ఫాబ్రిక్ కప్పబడిన ఎలివేటర్లతో అమర్చబడి ఉంటుంది. ఫిన్ మరియు గుండ్రని చుక్కాని రెండూ కూడా కప్పబడి ఉన్నాయి. దీని స్థిర ల్యాండింగ్ గేర్ సాంప్రదాయిక టెయిల్స్కిడ్ రకం, సింగిల్ యాక్సిల్ రబ్బరు రబ్బరుపై మెయిన"&amp;"్‌వీల్స్‌తో కూడిన ఫ్రేమ్ నుండి రెండు V- ఫార్మ్ స్ట్రట్‌లను దిగువ ఫ్యూజ్‌లేజ్ నుండి ఒకే క్రాస్-సభ్యులతో కలిగి ఉంది. [1] [2] పాస్సే-పార్టౌట్ డిసెంబర్ 1919 లో పారిస్ సెలూన్లో కనిపించినప్పుడు ఇంకా ఎగరలేదు [3] కానీ అది తరువాతి మే నాటికి ఎగిరింది. [4] మారికే కన"&amp;"ీసం అక్టోబర్ 1920 వరకు దీనిని ప్రచారం చేస్తూనే ఉన్నాడు [5] కానీ ఫ్లైట్ యొక్క ప్రాక్టికాలిటీ గురించి సందేహాలు మే 1928 లో సమర్థించబడుతున్నట్లు అనిపిస్తుంది, డి మారికే కంపెనీ ఉనికిలో లేనప్పుడు, లెస్ ఐల్స్ పాస్సే-పార్టౌట్ మాత్రమే చేపట్టారని గుర్తించారు a a కొ"&amp;"న్ని, అసంబద్ధమైన ట్రయల్స్ మరియు ఇంకా, డి మారయ్ స్వయంగా ఆచరణాత్మక విమానం కంటే ఎక్కువ ఉత్సుకతను చూశాడు. [6] ఫ్లైట్ నుండి డేటా, 13 మే 1920 [4] సాధారణ లక్షణాల పనితీరు")</f>
        <v>డి మారికే పాస్సే-పార్టౌట్ (ఫ్రెంచ్: [də maʁsɛ paspaʁtu]; లిట్. పాస్సే-పార్టౌట్ 1919 యొక్క పారిస్ ఏరో సెలూన్లో ప్రదర్శనలో ఉన్న ముగ్గురి యొక్క అతిచిన్న మరియు తేలికైన డి మారికే విమానం. దీనికి చాలా తక్కువ పవర్ ఇంజిన్ ఉంది, అదే 10 HP (7.5 kW) ABC 8 HP ఫ్లాట్-ట్విన్ మోటార్‌సైకిల్ ఇంజిన్ అది ఇంగ్లీష్ ఎలక్ట్రిక్ రెన్కు శక్తినిచ్చింది. ఫ్లైట్ మ్యాగజైన్ ఈ ఇంజిన్‌తో దాని ప్రాక్టికాలిటీని అనుమానించింది. [1] ఇది సింగిల్ బే బైప్‌లేన్, ప్రతి వైపు ఒకే ఇంటర్‌ప్లేన్ స్ట్రట్‌తో ఒకే ఎగిరే తీగ మరియు ఒకే ల్యాండింగ్ వైర్‌తో బంధించిన బేను నిర్వచిస్తుంది. రెండు రెక్కలు రెండు స్పార్ నిర్మాణాలు; ఫార్వర్డ్ స్ట్రాగర్ గుర్తించబడింది, కాని డిహెడ్రల్ లేదు ఇంటర్‌ప్లేన్ స్ట్రట్స్ పైభాగంలో సన్నగా ఉండేవి కాని వారి పాదాల వైపు సజావుగా విస్తరించి, ఎగువ వెనుక స్పార్‌ను దిగువ వింగ్ స్పార్‌లతో కలుపుతాయి. ఇరుకైన ఎగువ ఉమ్మడి ఏ కంట్రోల్ వైర్లు వెనుకంజలో ఉన్న అంచుని వార్ప్ చేయగలవు అనే దాని గురించి ఒక స్థిర బిందువును అందించింది. ఫ్యూజ్‌లేజ్ నుండి చిన్న కాబేన్ స్ట్రట్స్ అప్పర్ వింగ్ మధ్యలో మద్దతు ఇచ్చాయి. [1] పాస్సే-పార్టౌట్ గుండ్రని దీర్ఘచతురస్రాకార క్రాస్-సెక్షన్ యొక్క మోనోకోక్ ఫ్యూజ్‌లేజ్ కలిగి ఉంది. దాని ఇంజిన్ ఎగువ ముక్కులో, సిలిండర్లు బహిర్గతమయ్యారు. పైలట్ యొక్క ఓపెన్ కాక్‌పిట్ అతన్ని ఎగువ వెనుకంజలో ఉన్న అంచుని వెనుకకు ఉంచింది, కాని అస్థిరత కారణంగా దిగువ వింగ్ మీదుగా ఉంది. వెనుక భాగంలో ఒక ప్లైవుడ్ కప్పబడిన టెయిల్‌ప్లేన్ ఫ్యూజ్‌లేజ్‌పై ఎత్తైనది మరియు ఫాబ్రిక్ కప్పబడిన ఎలివేటర్లతో అమర్చబడి ఉంటుంది. ఫిన్ మరియు గుండ్రని చుక్కాని రెండూ కూడా కప్పబడి ఉన్నాయి. దీని స్థిర ల్యాండింగ్ గేర్ సాంప్రదాయిక టెయిల్స్కిడ్ రకం, సింగిల్ యాక్సిల్ రబ్బరు రబ్బరుపై మెయిన్‌వీల్స్‌తో కూడిన ఫ్రేమ్ నుండి రెండు V- ఫార్మ్ స్ట్రట్‌లను దిగువ ఫ్యూజ్‌లేజ్ నుండి ఒకే క్రాస్-సభ్యులతో కలిగి ఉంది. [1] [2] పాస్సే-పార్టౌట్ డిసెంబర్ 1919 లో పారిస్ సెలూన్లో కనిపించినప్పుడు ఇంకా ఎగరలేదు [3] కానీ అది తరువాతి మే నాటికి ఎగిరింది. [4] మారికే కనీసం అక్టోబర్ 1920 వరకు దీనిని ప్రచారం చేస్తూనే ఉన్నాడు [5] కానీ ఫ్లైట్ యొక్క ప్రాక్టికాలిటీ గురించి సందేహాలు మే 1928 లో సమర్థించబడుతున్నట్లు అనిపిస్తుంది, డి మారికే కంపెనీ ఉనికిలో లేనప్పుడు, లెస్ ఐల్స్ పాస్సే-పార్టౌట్ మాత్రమే చేపట్టారని గుర్తించారు a a కొన్ని, అసంబద్ధమైన ట్రయల్స్ మరియు ఇంకా, డి మారయ్ స్వయంగా ఆచరణాత్మక విమానం కంటే ఎక్కువ ఉత్సుకతను చూశాడు. [6] ఫ్లైట్ నుండి డేటా, 13 మే 1920 [4] సాధారణ లక్షణాల పనితీరు</v>
      </c>
      <c r="E9" s="1" t="s">
        <v>239</v>
      </c>
      <c r="F9" s="1" t="str">
        <f>IFERROR(__xludf.DUMMYFUNCTION("GOOGLETRANSLATE(E:E, ""en"", ""te"")"),"తేలికపాటి క్రీడా విమానం")</f>
        <v>తేలికపాటి క్రీడా విమానం</v>
      </c>
      <c r="H9" s="1" t="s">
        <v>188</v>
      </c>
      <c r="I9" s="1" t="str">
        <f>IFERROR(__xludf.DUMMYFUNCTION("GOOGLETRANSLATE(H:H, ""en"", ""te"")"),"ఫ్రాన్స్")</f>
        <v>ఫ్రాన్స్</v>
      </c>
      <c r="K9" s="1" t="s">
        <v>240</v>
      </c>
      <c r="L9" s="1" t="str">
        <f>IFERROR(__xludf.DUMMYFUNCTION("GOOGLETRANSLATE(K:K, ""en"", ""te"")"),"SAECA ఎడ్మండ్ డి మారికే (SOCIETé ANOMEE D'ETUDES ET DE CONTRUTION")</f>
        <v>SAECA ఎడ్మండ్ డి మారికే (SOCIETé ANOMEE D'ETUDES ET DE CONTRUTION</v>
      </c>
      <c r="M9" s="1" t="s">
        <v>241</v>
      </c>
      <c r="Q9" s="1" t="s">
        <v>138</v>
      </c>
      <c r="R9" s="1" t="s">
        <v>242</v>
      </c>
      <c r="T9" s="1" t="s">
        <v>243</v>
      </c>
      <c r="U9" s="1" t="s">
        <v>244</v>
      </c>
      <c r="W9" s="1">
        <v>1.0</v>
      </c>
      <c r="X9" s="1" t="s">
        <v>245</v>
      </c>
      <c r="Y9" s="1" t="s">
        <v>246</v>
      </c>
      <c r="Z9" s="1" t="s">
        <v>247</v>
      </c>
      <c r="AA9" s="1" t="s">
        <v>248</v>
      </c>
      <c r="AC9" s="1" t="s">
        <v>249</v>
      </c>
      <c r="AF9" s="1" t="s">
        <v>250</v>
      </c>
      <c r="AJ9" s="1" t="s">
        <v>251</v>
      </c>
      <c r="AL9" s="1" t="s">
        <v>252</v>
      </c>
      <c r="AM9" s="1" t="s">
        <v>253</v>
      </c>
    </row>
    <row r="10">
      <c r="A10" s="1" t="s">
        <v>254</v>
      </c>
      <c r="B10" s="1" t="str">
        <f>IFERROR(__xludf.DUMMYFUNCTION("GOOGLETRANSLATE(A:A, ""en"", ""te"")"),"పారామోటర్ పనితీరు M3")</f>
        <v>పారామోటర్ పనితీరు M3</v>
      </c>
      <c r="C10" s="1" t="s">
        <v>255</v>
      </c>
      <c r="D10" s="1" t="str">
        <f>IFERROR(__xludf.DUMMYFUNCTION("GOOGLETRANSLATE(C:C, ""en"", ""te"")"),"పారామోటర్ పెర్ఫార్మెన్స్ M3 అనేది స్వీడిష్ పారామోటర్ల కుటుంబం, ఇది శక్తితో కూడిన పారాగ్లైడింగ్ కోసం బండ్‌హాగన్ యొక్క పారామోటర్ పనితీరు ద్వారా రూపొందించబడింది మరియు ఉత్పత్తి చేయబడింది. విమానం పూర్తి మరియు రెడీ టు-ఫ్లై సరఫరా చేయబడుతుంది. [1] M3 సిరీస్ యుఎస్"&amp;" ఫార్ 103 అల్ట్రాలైట్ వెహికల్స్ నిబంధనలతో పాటు యూరోపియన్ నిబంధనలను పాటించేలా రూపొందించబడింది. అవన్నీ పారాగ్లైడర్-స్టైల్ వింగ్, సింగిల్-ప్లేస్ వసతి మరియు ఒకే 16 హెచ్‌పి (12 కిలోవాట్) సోలో 210 ఇంజిన్‌ను పషర్ కాన్ఫిగరేషన్‌లో 2.4: 1 నిష్పత్తి తగ్గింపు డ్రైవ్ "&amp;"మరియు 100 సెం.మీ (39 అంగుళాలు) వ్యాసం కలిగిన నాలుగు-బ్లేడెడ్ కాంపోజిట్ ప్రొపెల్లర్ కలిగి ఉంటాయి . ఇంధన ట్యాంక్ సామర్థ్యం 8 లీటర్లు (1.8 ఇంప్ గల్; 2.1 యుఎస్ గాల్). ఈ విమానం అల్యూమినియం మరియు స్టీల్ కలయిక నుండి నిర్మించబడింది మరియు పనితనం సమీక్షల ద్వారా అధి"&amp;"క నాణ్యతతో గుర్తించబడింది. అన్ని మోడళ్లకు తక్కువ హాంగ్ పాయింట్లు ఉన్నాయి. [1] అన్ని పారామోటర్ల మాదిరిగానే, టేకాఫ్ మరియు ల్యాండింగ్ కాలినడకన సాధించబడుతుంది. పందిరి బ్రేక్‌లను అమలు చేసే, రోల్ మరియు యావ్ సృష్టించే హ్యాండిల్స్ ద్వారా ఇన్ఫ్లైట్ స్టీరింగ్ సాధిం"&amp;"చబడుతుంది. [1] బెర్ట్రాండ్ నుండి డేటా [1] సాధారణ లక్షణాలు")</f>
        <v>పారామోటర్ పెర్ఫార్మెన్స్ M3 అనేది స్వీడిష్ పారామోటర్ల కుటుంబం, ఇది శక్తితో కూడిన పారాగ్లైడింగ్ కోసం బండ్‌హాగన్ యొక్క పారామోటర్ పనితీరు ద్వారా రూపొందించబడింది మరియు ఉత్పత్తి చేయబడింది. విమానం పూర్తి మరియు రెడీ టు-ఫ్లై సరఫరా చేయబడుతుంది. [1] M3 సిరీస్ యుఎస్ ఫార్ 103 అల్ట్రాలైట్ వెహికల్స్ నిబంధనలతో పాటు యూరోపియన్ నిబంధనలను పాటించేలా రూపొందించబడింది. అవన్నీ పారాగ్లైడర్-స్టైల్ వింగ్, సింగిల్-ప్లేస్ వసతి మరియు ఒకే 16 హెచ్‌పి (12 కిలోవాట్) సోలో 210 ఇంజిన్‌ను పషర్ కాన్ఫిగరేషన్‌లో 2.4: 1 నిష్పత్తి తగ్గింపు డ్రైవ్ మరియు 100 సెం.మీ (39 అంగుళాలు) వ్యాసం కలిగిన నాలుగు-బ్లేడెడ్ కాంపోజిట్ ప్రొపెల్లర్ కలిగి ఉంటాయి . ఇంధన ట్యాంక్ సామర్థ్యం 8 లీటర్లు (1.8 ఇంప్ గల్; 2.1 యుఎస్ గాల్). ఈ విమానం అల్యూమినియం మరియు స్టీల్ కలయిక నుండి నిర్మించబడింది మరియు పనితనం సమీక్షల ద్వారా అధిక నాణ్యతతో గుర్తించబడింది. అన్ని మోడళ్లకు తక్కువ హాంగ్ పాయింట్లు ఉన్నాయి.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0" s="1" t="s">
        <v>129</v>
      </c>
      <c r="F10" s="1" t="str">
        <f>IFERROR(__xludf.DUMMYFUNCTION("GOOGLETRANSLATE(E:E, ""en"", ""te"")"),"పారామోటర్")</f>
        <v>పారామోటర్</v>
      </c>
      <c r="G10" s="2" t="s">
        <v>130</v>
      </c>
      <c r="H10" s="1" t="s">
        <v>256</v>
      </c>
      <c r="I10" s="1" t="str">
        <f>IFERROR(__xludf.DUMMYFUNCTION("GOOGLETRANSLATE(H:H, ""en"", ""te"")"),"స్వీడన్")</f>
        <v>స్వీడన్</v>
      </c>
      <c r="J10" s="2" t="s">
        <v>257</v>
      </c>
      <c r="K10" s="1" t="s">
        <v>258</v>
      </c>
      <c r="L10" s="1" t="str">
        <f>IFERROR(__xludf.DUMMYFUNCTION("GOOGLETRANSLATE(K:K, ""en"", ""te"")"),"పారామోటర్ పనితీరు అబ్")</f>
        <v>పారామోటర్ పనితీరు అబ్</v>
      </c>
      <c r="M10" s="1" t="s">
        <v>259</v>
      </c>
      <c r="O10" s="1" t="s">
        <v>231</v>
      </c>
      <c r="P10" s="1" t="s">
        <v>137</v>
      </c>
      <c r="Q10" s="1" t="s">
        <v>138</v>
      </c>
      <c r="R10" s="1" t="s">
        <v>260</v>
      </c>
      <c r="S10" s="1" t="s">
        <v>261</v>
      </c>
      <c r="T10" s="1" t="s">
        <v>262</v>
      </c>
      <c r="U10" s="1" t="s">
        <v>263</v>
      </c>
    </row>
    <row r="11">
      <c r="A11" s="1" t="s">
        <v>264</v>
      </c>
      <c r="B11" s="1" t="str">
        <f>IFERROR(__xludf.DUMMYFUNCTION("GOOGLETRANSLATE(A:A, ""en"", ""te"")"),"రిఫ్లెక్స్ సోలో ఎలెక్")</f>
        <v>రిఫ్లెక్స్ సోలో ఎలెక్</v>
      </c>
      <c r="C11" s="1" t="s">
        <v>265</v>
      </c>
      <c r="D11" s="1" t="str">
        <f>IFERROR(__xludf.DUMMYFUNCTION("GOOGLETRANSLATE(C:C, ""en"", ""te"")"),"రిఫ్లెక్స్ సోలో ఎలెక్ ఒక ఫ్రెంచ్ పారామోటర్, దీనిని డొమినిక్ చోలౌ రూపొందించారు మరియు శక్తితో కూడిన పారాగ్లైడింగ్ కోసం చటౌ యొక్క రిఫ్లెక్స్ పారామోటూర్ చేత ఉత్పత్తి చేయబడింది. ఇప్పుడు ఉత్పత్తిలో లేదు, ఇది అందుబాటులో ఉన్నప్పుడు విమానం పూర్తి మరియు సిద్ధంగా ఉం"&amp;"డటానికి సిద్ధంగా ఉంది. [1] సోలో ఎలెక్ యూరోపియన్ మైక్రోలైట్ నిబంధనలను పాటించేలా రూపొందించబడింది. ఇది పారాగ్లైడర్-స్టైల్ వింగ్, సింగిల్-ప్లేస్ వసతి మరియు ఒకే సోలో 210 12 హెచ్‌పి (9 కిలోవాట్) ఇంజిన్‌ను పషర్ కాన్ఫిగరేషన్‌లో 2.5: 1 నిష్పత్తి తగ్గింపు డ్రైవ్ మర"&amp;"ియు 123 సెం.మీ (48 అంగుళాలు) వ్యాసం కలిగిన మూడు-బ్లేడెడ్ కాంపోజిట్ ప్రొపెల్లర్‌తో కలిగి ఉంది. ఇంధన ట్యాంక్ సామర్థ్యం 10 లీటర్లు (2.2 ఇంప్ గల్; 2.6 యుఎస్ గాల్). [1] అన్ని పారామోటర్ల మాదిరిగానే, టేకాఫ్ మరియు ల్యాండింగ్ కాలినడకన సాధించబడుతుంది. పందిరి బ్రేక్"&amp;"‌లను అమలు చేసే, రోల్ మరియు యావ్ సృష్టించే హ్యాండిల్స్ ద్వారా ఇన్ఫ్లైట్ స్టీరింగ్ సాధించబడుతుంది. [1] బెర్ట్రాండ్ నుండి డేటా [1] సాధారణ లక్షణాలు")</f>
        <v>రిఫ్లెక్స్ సోలో ఎలెక్ ఒక ఫ్రెంచ్ పారామోటర్, దీనిని డొమినిక్ చోలౌ రూపొందించారు మరియు శక్తితో కూడిన పారాగ్లైడింగ్ కోసం చటౌ యొక్క రిఫ్లెక్స్ పారామోటూర్ చేత ఉత్పత్తి చేయబడింది. ఇప్పుడు ఉత్పత్తిలో లేదు, ఇది అందుబాటులో ఉన్నప్పుడు విమానం పూర్తి మరియు సిద్ధంగా ఉండటానికి సిద్ధంగా ఉంది. [1] సోలో ఎలెక్ యూరోపియన్ మైక్రోలైట్ నిబంధనలను పాటించేలా రూపొందించబడింది. ఇది పారాగ్లైడర్-స్టైల్ వింగ్, సింగిల్-ప్లేస్ వసతి మరియు ఒకే సోలో 210 12 హెచ్‌పి (9 కిలోవాట్) ఇంజిన్‌ను పషర్ కాన్ఫిగరేషన్‌లో 2.5: 1 నిష్పత్తి తగ్గింపు డ్రైవ్ మరియు 123 సెం.మీ (48 అంగుళాలు) వ్యాసం కలిగిన మూడు-బ్లేడెడ్ కాంపోజిట్ ప్రొపెల్లర్‌తో కలిగి ఉంది. ఇంధన ట్యాంక్ సామర్థ్యం 10 లీటర్లు (2.2 ఇంప్ గల్; 2.6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1" s="1" t="s">
        <v>129</v>
      </c>
      <c r="F11" s="1" t="str">
        <f>IFERROR(__xludf.DUMMYFUNCTION("GOOGLETRANSLATE(E:E, ""en"", ""te"")"),"పారామోటర్")</f>
        <v>పారామోటర్</v>
      </c>
      <c r="G11" s="2" t="s">
        <v>130</v>
      </c>
      <c r="H11" s="1" t="s">
        <v>188</v>
      </c>
      <c r="I11" s="1" t="str">
        <f>IFERROR(__xludf.DUMMYFUNCTION("GOOGLETRANSLATE(H:H, ""en"", ""te"")"),"ఫ్రాన్స్")</f>
        <v>ఫ్రాన్స్</v>
      </c>
      <c r="J11" s="2" t="s">
        <v>266</v>
      </c>
      <c r="K11" s="1" t="s">
        <v>267</v>
      </c>
      <c r="L11" s="1" t="str">
        <f>IFERROR(__xludf.DUMMYFUNCTION("GOOGLETRANSLATE(K:K, ""en"", ""te"")"),"రిఫ్లెక్స్ పారామోటూర్")</f>
        <v>రిఫ్లెక్స్ పారామోటూర్</v>
      </c>
      <c r="M11" s="1" t="s">
        <v>268</v>
      </c>
      <c r="N11" s="1" t="s">
        <v>269</v>
      </c>
      <c r="O11" s="1" t="s">
        <v>136</v>
      </c>
      <c r="Q11" s="1" t="s">
        <v>138</v>
      </c>
      <c r="R11" s="1" t="s">
        <v>149</v>
      </c>
      <c r="S11" s="1" t="s">
        <v>233</v>
      </c>
      <c r="T11" s="1" t="s">
        <v>270</v>
      </c>
      <c r="U11" s="1" t="s">
        <v>271</v>
      </c>
    </row>
    <row r="12">
      <c r="A12" s="1" t="s">
        <v>272</v>
      </c>
      <c r="B12" s="1" t="str">
        <f>IFERROR(__xludf.DUMMYFUNCTION("GOOGLETRANSLATE(A:A, ""en"", ""te"")"),"స్కైరన్నర్ బేసిక్")</f>
        <v>స్కైరన్నర్ బేసిక్</v>
      </c>
      <c r="C12" s="1" t="s">
        <v>273</v>
      </c>
      <c r="D12" s="1" t="str">
        <f>IFERROR(__xludf.DUMMYFUNCTION("GOOGLETRANSLATE(C:C, ""en"", ""te"")"),"స్కైరన్నర్ బేసిక్ అనేది రష్యన్ పారామోటర్, దీనిని శక్తితో కూడిన పారాగ్లైడింగ్ కోసం PSKOV యొక్క స్కైరన్నర్ పారామోటర్ ప్రయోగశాల రూపొందించింది మరియు ఉత్పత్తి చేసింది. ఇప్పుడు ఉత్పత్తిలో లేదు, ఇది అందుబాటులో ఉన్నప్పుడు విమానం పూర్తి మరియు సిద్ధంగా ఉండటానికి సి"&amp;"ద్ధంగా ఉంది. [1] యుఎస్ ఫార్ 103 అల్ట్రాలైట్ వెహికల్స్ నిబంధనలతో పాటు యూరోపియన్ నిబంధనలతో పాటించడానికి బేసిక్ రూపొందించబడింది. ఇది పారాగ్లైడర్-స్టైల్ వింగ్, సింగిల్-ప్లేస్ వసతి మరియు ఒకే 17 హెచ్‌పి (13 కిలోవాట్ల) సోలో 210 ఇంజిన్‌ను పషర్ కాన్ఫిగరేషన్‌లో 2.5"&amp;": 1 నిష్పత్తి తగ్గింపు డ్రైవ్ మరియు 110 సెం.మీ (43 అంగుళాలు) వ్యాసం కలిగిన రెండు-బ్లేడెడ్ చెక్క ప్రొపెల్లర్‌తో కలిగి ఉంది. ఇంధన ట్యాంక్ సామర్థ్యం 8.5 లీటర్లు (1.9 ఇంప్ గల్; 2.2 యుఎస్ గాల్). [1] చిన్న తగ్గింపు డ్రైవ్ నిష్పత్తి మరియు రెండు సంబంధిత ప్రొపెల్ల"&amp;"ర్లు కూడా ఫ్యాక్టరీ ఎంపికలుగా అందించబడ్డాయి.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ను"&amp;"ండి డేటా [1] సాధారణ లక్షణాలు")</f>
        <v>స్కైరన్నర్ బేసిక్ అనేది రష్యన్ పారామోటర్, దీనిని శక్తితో కూడిన పారాగ్లైడింగ్ కోసం PSKOV యొక్క స్కైరన్నర్ పారామోటర్ ప్రయోగశాల రూపొందించింది మరియు ఉత్పత్తి చేసింది. ఇప్పుడు ఉత్పత్తిలో లేదు, ఇది అందుబాటులో ఉన్నప్పుడు విమానం పూర్తి మరియు సిద్ధంగా ఉండటానికి సిద్ధంగా ఉంది. [1] యుఎస్ ఫార్ 103 అల్ట్రాలైట్ వెహికల్స్ నిబంధనలతో పాటు యూరోపియన్ నిబంధనలతో పాటించడానికి బేసిక్ రూపొందించబడింది. ఇది పారాగ్లైడర్-స్టైల్ వింగ్, సింగిల్-ప్లేస్ వసతి మరియు ఒకే 17 హెచ్‌పి (13 కిలోవాట్ల) సోలో 210 ఇంజిన్‌ను పషర్ కాన్ఫిగరేషన్‌లో 2.5: 1 నిష్పత్తి తగ్గింపు డ్రైవ్ మరియు 110 సెం.మీ (43 అంగుళాలు) వ్యాసం కలిగిన రెండు-బ్లేడెడ్ చెక్క ప్రొపెల్లర్‌తో కలిగి ఉంది. ఇంధన ట్యాంక్ సామర్థ్యం 8.5 లీటర్లు (1.9 ఇంప్ గల్; 2.2 యుఎస్ గాల్). [1] చిన్న తగ్గింపు డ్రైవ్ నిష్పత్తి మరియు రెండు సంబంధిత ప్రొపెల్లర్లు కూడా ఫ్యాక్టరీ ఎంపికలుగా అందించబడ్డాయి.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2" s="1" t="s">
        <v>129</v>
      </c>
      <c r="F12" s="1" t="str">
        <f>IFERROR(__xludf.DUMMYFUNCTION("GOOGLETRANSLATE(E:E, ""en"", ""te"")"),"పారామోటర్")</f>
        <v>పారామోటర్</v>
      </c>
      <c r="G12" s="2" t="s">
        <v>130</v>
      </c>
      <c r="H12" s="1" t="s">
        <v>216</v>
      </c>
      <c r="I12" s="1" t="str">
        <f>IFERROR(__xludf.DUMMYFUNCTION("GOOGLETRANSLATE(H:H, ""en"", ""te"")"),"రష్యా")</f>
        <v>రష్యా</v>
      </c>
      <c r="J12" s="2" t="s">
        <v>217</v>
      </c>
      <c r="K12" s="1" t="s">
        <v>274</v>
      </c>
      <c r="L12" s="1" t="str">
        <f>IFERROR(__xludf.DUMMYFUNCTION("GOOGLETRANSLATE(K:K, ""en"", ""te"")"),"స్కైరన్నర్ పారామోటర్ ప్రయోగశాల")</f>
        <v>స్కైరన్నర్ పారామోటర్ ప్రయోగశాల</v>
      </c>
      <c r="M12" s="1" t="s">
        <v>275</v>
      </c>
      <c r="O12" s="1" t="s">
        <v>136</v>
      </c>
      <c r="Q12" s="1" t="s">
        <v>138</v>
      </c>
      <c r="R12" s="1" t="s">
        <v>276</v>
      </c>
      <c r="S12" s="1" t="s">
        <v>277</v>
      </c>
      <c r="T12" s="1" t="s">
        <v>270</v>
      </c>
      <c r="U12" s="1" t="s">
        <v>278</v>
      </c>
      <c r="V12" s="1">
        <v>1996.0</v>
      </c>
    </row>
    <row r="13">
      <c r="A13" s="1" t="s">
        <v>279</v>
      </c>
      <c r="B13" s="1" t="str">
        <f>IFERROR(__xludf.DUMMYFUNCTION("GOOGLETRANSLATE(A:A, ""en"", ""te"")"),"స్కైరన్నర్ బూస్టర్")</f>
        <v>స్కైరన్నర్ బూస్టర్</v>
      </c>
      <c r="C13" s="1" t="s">
        <v>280</v>
      </c>
      <c r="D13" s="1" t="str">
        <f>IFERROR(__xludf.DUMMYFUNCTION("GOOGLETRANSLATE(C:C, ""en"", ""te"")"),"స్కైరన్నర్ బూస్టర్ ఒక రష్యన్ పారామోటర్, దీనిని శక్తితో కూడిన పారాగ్లైడింగ్ కోసం PSKOV యొక్క స్కైరన్నర్ పారామోటర్ ప్రయోగశాల రూపొందించింది మరియు ఉత్పత్తి చేసింది. ఇప్పుడు ఉత్పత్తిలో లేదు, ఇది అందుబాటులో ఉన్నప్పుడు విమానం పూర్తి మరియు సిద్ధంగా ఉండటానికి సిద్"&amp;"ధంగా ఉంది. [1] యుఎస్ ఫార్ 103 అల్ట్రాలైట్ వెహికల్స్ నిబంధనలతో పాటు యూరోపియన్ నిబంధనలతో పాటించేలా బూస్టర్ రూపొందించబడింది. ఇది పారాగ్లైడర్ తరహా వింగ్, సింగిల్-ప్లేస్ వసతి మరియు ఒకే 26 హెచ్‌పి (19 కిలోవాట్) సిమోనిని రేసింగ్ ఇంజిన్‌ను పషర్ కాన్ఫిగరేషన్‌లో 2."&amp;"38: 1 నిష్పత్తి తగ్గింపు డ్రైవ్ మరియు 125 సెం.మీ (49 అంగుళాలు) వ్యాసం కలిగిన రెండు-బ్లేడెడ్ చెక్క ప్రొపెల్లర్‌తో కలిగి ఉంది. ఇంధన ట్యాంక్ సామర్థ్యం 8.5 లీటర్లు (1.9 ఇంప్ గల్; 2.2 యుఎస్ గాల్). [1] అన్ని పారామోటర్ల మాదిరిగానే, టేకాఫ్ మరియు ల్యాండింగ్ కాలినడ"&amp;"కన సాధించబడుతుంది. పందిరి బ్రేక్‌లను అమలు చేసే, రోల్ మరియు యావ్ సృష్టించే హ్యాండిల్స్ ద్వారా ఇన్ఫ్లైట్ స్టీరింగ్ సాధించబడుతుంది. [1] బెర్ట్రాండ్ నుండి డేటా [1] సాధారణ లక్షణాలు")</f>
        <v>స్కైరన్నర్ బూస్టర్ ఒక రష్యన్ పారామోటర్, దీనిని శక్తితో కూడిన పారాగ్లైడింగ్ కోసం PSKOV యొక్క స్కైరన్నర్ పారామోటర్ ప్రయోగశాల రూపొందించింది మరియు ఉత్పత్తి చేసింది. ఇప్పుడు ఉత్పత్తిలో లేదు, ఇది అందుబాటులో ఉన్నప్పుడు విమానం పూర్తి మరియు సిద్ధంగా ఉండటానికి సిద్ధంగా ఉంది. [1] యుఎస్ ఫార్ 103 అల్ట్రాలైట్ వెహికల్స్ నిబంధనలతో పాటు యూరోపియన్ నిబంధనలతో పాటించేలా బూస్టర్ రూపొందించబడింది. ఇది పారాగ్లైడర్ తరహా వింగ్, సింగిల్-ప్లేస్ వసతి మరియు ఒకే 26 హెచ్‌పి (19 కిలోవాట్) సిమోనిని రేసింగ్ ఇంజిన్‌ను పషర్ కాన్ఫిగరేషన్‌లో 2.38: 1 నిష్పత్తి తగ్గింపు డ్రైవ్ మరియు 125 సెం.మీ (49 అంగుళాలు) వ్యాసం కలిగిన రెండు-బ్లేడెడ్ చెక్క ప్రొపెల్లర్‌తో కలిగి ఉంది. ఇంధన ట్యాంక్ సామర్థ్యం 8.5 లీటర్లు (1.9 ఇంప్ గల్; 2.2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3" s="1" t="s">
        <v>129</v>
      </c>
      <c r="F13" s="1" t="str">
        <f>IFERROR(__xludf.DUMMYFUNCTION("GOOGLETRANSLATE(E:E, ""en"", ""te"")"),"పారామోటర్")</f>
        <v>పారామోటర్</v>
      </c>
      <c r="G13" s="2" t="s">
        <v>130</v>
      </c>
      <c r="H13" s="1" t="s">
        <v>216</v>
      </c>
      <c r="I13" s="1" t="str">
        <f>IFERROR(__xludf.DUMMYFUNCTION("GOOGLETRANSLATE(H:H, ""en"", ""te"")"),"రష్యా")</f>
        <v>రష్యా</v>
      </c>
      <c r="J13" s="2" t="s">
        <v>217</v>
      </c>
      <c r="K13" s="1" t="s">
        <v>274</v>
      </c>
      <c r="L13" s="1" t="str">
        <f>IFERROR(__xludf.DUMMYFUNCTION("GOOGLETRANSLATE(K:K, ""en"", ""te"")"),"స్కైరన్నర్ పారామోటర్ ప్రయోగశాల")</f>
        <v>స్కైరన్నర్ పారామోటర్ ప్రయోగశాల</v>
      </c>
      <c r="M13" s="1" t="s">
        <v>275</v>
      </c>
      <c r="O13" s="1" t="s">
        <v>136</v>
      </c>
      <c r="Q13" s="1" t="s">
        <v>138</v>
      </c>
      <c r="R13" s="1" t="s">
        <v>281</v>
      </c>
      <c r="S13" s="1" t="s">
        <v>277</v>
      </c>
      <c r="T13" s="1" t="s">
        <v>282</v>
      </c>
      <c r="U13" s="1" t="s">
        <v>283</v>
      </c>
      <c r="V13" s="1">
        <v>1996.0</v>
      </c>
    </row>
    <row r="14">
      <c r="A14" s="1" t="s">
        <v>284</v>
      </c>
      <c r="B14" s="1" t="str">
        <f>IFERROR(__xludf.DUMMYFUNCTION("GOOGLETRANSLATE(A:A, ""en"", ""te"")"),"పెరుగుతున్న భావనలు స్కై ట్రెక్")</f>
        <v>పెరుగుతున్న భావనలు స్కై ట్రెక్</v>
      </c>
      <c r="C14" s="1" t="s">
        <v>285</v>
      </c>
      <c r="D14" s="1" t="str">
        <f>IFERROR(__xludf.DUMMYFUNCTION("GOOGLETRANSLATE(C:C, ""en"", ""te"")"),"పెరుగుతున్న కాన్సెప్ట్స్ స్కై ట్రెక్ అనేది ఒక అమెరికన్ శక్తితో కూడిన పారాచూట్, ఇది మిచిగాన్ లోని స్టుర్గిస్ యొక్క కాన్సెప్ట్స్ ఇంక్ చేత రూపొందించబడింది మరియు ఉత్పత్తి చేయబడింది మరియు 2000 లో పరిచయం చేయబడింది. ఈ విమానం పూర్తి రెడీ-టు-ఫ్లై-విమానయానంగా లేదా "&amp;"te త్సాహిక నిర్మాణానికి కిట్‌గా సరఫరా చేయబడుతుంది. [[[ 7.ఎన్ 1] స్కై ట్రెక్ యుఎస్ లైట్-స్పోర్ట్ ఎయిర్క్రాఫ్ట్ నిబంధనలను పాటించటానికి రూపొందించబడింది మరియు ఇది ఫెడరల్ ఏవియేషన్ అడ్మినిస్ట్రేషన్ అంగీకరించిన LSA ల జాబితాలో ఉంది. ఇది 500 చదరపు అడుగుల (46 మీ 2)"&amp;" పారాచూట్-స్టైల్ వింగ్, రెండు-సీట్ల-టెన్డం వసతి, ట్రైసైకిల్ ల్యాండింగ్ గేర్ మరియు ఒకే 64 హెచ్‌పి (48 కిలోవాట్) రోటాక్స్ 582 ఇంజిన్‌ను కలిగి ఉంది. [1] [3] [ 4] విమానం క్యారేజ్ పెద్ద-వ్యాసం కలిగిన 4130 స్టీల్ గొట్టాల నుండి నిర్మించబడింది. ఫ్లైట్ స్టీరింగ్‌ల"&amp;"ో పందిరి బ్రేక్‌లను అమలు చేసే ఫుట్ పెడల్స్ ద్వారా సాధించబడుతుంది, రోల్ మరియు యావ్ సృష్టిస్తుంది. మైదానంలో విమానంలో లివర్-నియంత్రిత నోస్‌వీల్ స్టీరింగ్ ఉంది. ప్రధాన ల్యాండింగ్ గేర్ సర్దుబాటు చేయగల గ్యాస్ షాక్ సస్పెన్షన్‌ను కలిగి ఉంటుంది. [1] [5] ఈ విమానం ఖ"&amp;"ాళీ బరువు 384 పౌండ్లు (174 కిలోలు) మరియు స్థూల బరువు 950 ఎల్బి (431 కిలోలు), ఇది 566 ఎల్బి (257 కిలోల) ఉపయోగకరమైన లోడ్‌ను ఇస్తుంది. 10 యు.ఎస్. గ్యాలన్ల పూర్తి ఇంధనంతో (38 ఎల్; 8.3 ఇంప్ గల్) సిబ్బంది మరియు సామాను కోసం పేలోడ్ 506 కిలోలు (1,116 ఎల్బి). [1] ["&amp;"4] ప్రామాణిక రోజు, సముద్ర మట్టం, గాలి, 64 హెచ్‌పి (48 కిలోవాట్) ఇంజిన్‌తో టేకాఫ్ 200 అడుగులు (61 మీ) మరియు ల్యాండింగ్ రోల్ 100 అడుగులు (30 మీ). [4] ఆగష్టు 2015 లో, ఫెడరల్ ఏవియేషన్ అడ్మినిస్ట్రేషన్తో 24 ఉదాహరణలు అమెరికాలో నమోదు చేయబడ్డాయి, అయినప్పటికీ మొత్"&amp;"తం 25 ఒకేసారి నమోదు చేయబడ్డాయి. [6] బెర్ట్రాండ్ మరియు తయారీదారు నుండి డేటా [1] [4] సాధారణ లక్షణాల పనితీరు")</f>
        <v>పెరుగుతున్న కాన్సెప్ట్స్ స్కై ట్రెక్ అనేది ఒక అమెరికన్ శక్తితో కూడిన పారాచూట్, ఇది మిచిగాన్ లోని స్టుర్గిస్ యొక్క కాన్సెప్ట్స్ ఇంక్ చేత రూపొందించబడింది మరియు ఉత్పత్తి చేయబడింది మరియు 2000 లో పరిచయం చేయబడింది. ఈ విమానం పూర్తి రెడీ-టు-ఫ్లై-విమానయానంగా లేదా te త్సాహిక నిర్మాణానికి కిట్‌గా సరఫరా చేయబడుతుంది. [[[ 7.ఎన్ 1] స్కై ట్రెక్ యుఎస్ లైట్-స్పోర్ట్ ఎయిర్క్రాఫ్ట్ నిబంధనలను పాటించటానికి రూపొందించబడింది మరియు ఇది ఫెడరల్ ఏవియేషన్ అడ్మినిస్ట్రేషన్ అంగీకరించిన LSA ల జాబితాలో ఉంది. ఇది 500 చదరపు అడుగుల (46 మీ 2) పారాచూట్-స్టైల్ వింగ్, రెండు-సీట్ల-టెన్డం వసతి, ట్రైసైకిల్ ల్యాండింగ్ గేర్ మరియు ఒకే 64 హెచ్‌పి (48 కిలోవాట్) రోటాక్స్ 582 ఇంజిన్‌ను కలిగి ఉంది. [1] [3] [ 4] విమానం క్యారేజ్ పెద్ద-వ్యాసం కలిగిన 4130 స్టీల్ గొట్టాల నుండి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ల్యాండింగ్ గేర్ సర్దుబాటు చేయగల గ్యాస్ షాక్ సస్పెన్షన్‌ను కలిగి ఉంటుంది. [1] [5] ఈ విమానం ఖాళీ బరువు 384 పౌండ్లు (174 కిలోలు) మరియు స్థూల బరువు 950 ఎల్బి (431 కిలోలు), ఇది 566 ఎల్బి (257 కిలోల) ఉపయోగకరమైన లోడ్‌ను ఇస్తుంది. 10 యు.ఎస్. గ్యాలన్ల పూర్తి ఇంధనంతో (38 ఎల్; 8.3 ఇంప్ గల్) సిబ్బంది మరియు సామాను కోసం పేలోడ్ 506 కిలోలు (1,116 ఎల్బి). [1] [4] ప్రామాణిక రోజు, సముద్ర మట్టం, గాలి, 64 హెచ్‌పి (48 కిలోవాట్) ఇంజిన్‌తో టేకాఫ్ 200 అడుగులు (61 మీ) మరియు ల్యాండింగ్ రోల్ 100 అడుగులు (30 మీ). [4] ఆగష్టు 2015 లో, ఫెడరల్ ఏవియేషన్ అడ్మినిస్ట్రేషన్తో 24 ఉదాహరణలు అమెరికాలో నమోదు చేయబడ్డాయి, అయినప్పటికీ మొత్తం 25 ఒకేసారి నమోదు చేయబడ్డాయి. [6] బెర్ట్రాండ్ మరియు తయారీదారు నుండి డేటా [1] [4] సాధారణ లక్షణాల పనితీరు</v>
      </c>
      <c r="E14" s="1" t="s">
        <v>286</v>
      </c>
      <c r="F14" s="1" t="str">
        <f>IFERROR(__xludf.DUMMYFUNCTION("GOOGLETRANSLATE(E:E, ""en"", ""te"")"),"శక్తితో కూడిన పారాచూట్")</f>
        <v>శక్తితో కూడిన పారాచూట్</v>
      </c>
      <c r="G14" s="1" t="s">
        <v>287</v>
      </c>
      <c r="H14" s="1" t="s">
        <v>288</v>
      </c>
      <c r="I14" s="1" t="str">
        <f>IFERROR(__xludf.DUMMYFUNCTION("GOOGLETRANSLATE(H:H, ""en"", ""te"")"),"అమెరికా")</f>
        <v>అమెరికా</v>
      </c>
      <c r="J14" s="2" t="s">
        <v>289</v>
      </c>
      <c r="K14" s="1" t="s">
        <v>290</v>
      </c>
      <c r="L14" s="1" t="str">
        <f>IFERROR(__xludf.DUMMYFUNCTION("GOOGLETRANSLATE(K:K, ""en"", ""te"")"),"పెరుగుతున్న భావనలు")</f>
        <v>పెరుగుతున్న భావనలు</v>
      </c>
      <c r="M14" s="1" t="s">
        <v>291</v>
      </c>
      <c r="O14" s="1" t="s">
        <v>231</v>
      </c>
      <c r="Q14" s="1" t="s">
        <v>138</v>
      </c>
      <c r="R14" s="1" t="s">
        <v>292</v>
      </c>
      <c r="S14" s="1" t="s">
        <v>293</v>
      </c>
      <c r="T14" s="1" t="s">
        <v>294</v>
      </c>
      <c r="U14" s="1" t="s">
        <v>295</v>
      </c>
      <c r="V14" s="1">
        <v>2000.0</v>
      </c>
      <c r="W14" s="1" t="s">
        <v>296</v>
      </c>
      <c r="X14" s="1" t="s">
        <v>297</v>
      </c>
      <c r="Y14" s="1" t="s">
        <v>298</v>
      </c>
      <c r="Z14" s="1" t="s">
        <v>299</v>
      </c>
      <c r="AA14" s="1" t="s">
        <v>300</v>
      </c>
      <c r="AC14" s="1" t="s">
        <v>301</v>
      </c>
      <c r="AG14" s="1" t="s">
        <v>302</v>
      </c>
      <c r="AH14" s="1" t="s">
        <v>303</v>
      </c>
      <c r="AM14" s="1" t="s">
        <v>304</v>
      </c>
      <c r="AN14" s="1" t="s">
        <v>305</v>
      </c>
      <c r="AR14" s="1" t="s">
        <v>236</v>
      </c>
      <c r="AS14" s="1" t="s">
        <v>306</v>
      </c>
      <c r="AT14" s="1">
        <v>2.17</v>
      </c>
      <c r="AU14" s="1">
        <v>4.0</v>
      </c>
    </row>
    <row r="15">
      <c r="A15" s="1" t="s">
        <v>307</v>
      </c>
      <c r="B15" s="1" t="str">
        <f>IFERROR(__xludf.DUMMYFUNCTION("GOOGLETRANSLATE(A:A, ""en"", ""te"")"),"Sperwill 3+")</f>
        <v>Sperwill 3+</v>
      </c>
      <c r="C15" s="1" t="s">
        <v>308</v>
      </c>
      <c r="D15" s="1" t="str">
        <f>IFERROR(__xludf.DUMMYFUNCTION("GOOGLETRANSLATE(C:C, ""en"", ""te"")"),"స్పెర్విల్ 3+ అనేది బ్రిటిష్ పారామోటర్, దీనిని రియాన్ ఆలివర్ రూపొందించారు మరియు శక్తితో కూడిన పారాగ్లైడింగ్ కోసం బ్రిస్టల్ యొక్క స్పెర్విల్ లిమిటెడ్ చేత నిర్మించబడింది. ఇప్పుడు ఉత్పత్తిలో లేదు, ఇది అందుబాటులో ఉన్నప్పుడు విమానం పూర్తి మరియు సిద్ధంగా ఉండటాన"&amp;"ికి సిద్ధంగా ఉంది. [1] ఈ విమానం యుఎస్ ఫార్ 103 అల్ట్రాలైట్ వెహికల్స్ నిబంధనలతో పాటు యూరోపియన్ నిబంధనలను పాటించేలా రూపొందించబడింది. ఇది పారాగ్లైడర్ తరహా వింగ్, సింగిల్-ప్లేస్ వసతి మరియు ఒకే 33 హెచ్‌పి (25 కిలోవాట్) సిమోనిని మినీ 3 ఇంజిన్ పషర్ కాన్ఫిగరేషన్‌"&amp;"లో 2.76: 1 నిష్పత్తి తగ్గింపు డ్రైవ్ మరియు మూడు-బ్లేడెడ్, ఫిక్స్‌డ్-పిచ్ చెక్క ప్రొపెల్లర్‌తో ఉంది. ఇంధన ట్యాంక్ సామర్థ్యం 9 లీటర్లు (2.0 ఇంప్ గల్; 2.4 యుఎస్ గాల్). ఈ విమానం బోల్టెడ్ అల్యూమినియం మరియు 4130 స్టీల్ గొట్టాలు మరియు భూ రవాణా కోసం కూల్చివేసిన వ"&amp;"ాటి కలయిక నుండి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"&amp;"సాధారణ లక్షణాలు")</f>
        <v>స్పెర్విల్ 3+ అనేది బ్రిటిష్ పారామోటర్, దీనిని రియాన్ ఆలివర్ రూపొందించారు మరియు శక్తితో కూడిన పారాగ్లైడింగ్ కోసం బ్రిస్టల్ యొక్క స్పెర్విల్ లిమిటెడ్ చేత నిర్మించబడింది. ఇప్పుడు ఉత్పత్తిలో లేదు, ఇది అందుబాటులో ఉన్నప్పుడు విమానం పూర్తి మరియు సిద్ధంగా ఉండటానికి సిద్ధంగా ఉంది. [1] ఈ విమానం యుఎస్ ఫార్ 103 అల్ట్రాలైట్ వెహికల్స్ నిబంధనలతో పాటు యూరోపియన్ నిబంధనలను పాటించేలా రూపొందించబడింది. ఇది పారాగ్లైడర్ తరహా వింగ్, సింగిల్-ప్లేస్ వసతి మరియు ఒకే 33 హెచ్‌పి (25 కిలోవాట్) సిమోనిని మినీ 3 ఇంజిన్ పషర్ కాన్ఫిగరేషన్‌లో 2.76: 1 నిష్పత్తి తగ్గింపు డ్రైవ్ మరియు మూడు-బ్లేడెడ్, ఫిక్స్‌డ్-పిచ్ చెక్క ప్రొపెల్లర్‌తో ఉంది. ఇంధన ట్యాంక్ సామర్థ్యం 9 లీటర్లు (2.0 ఇంప్ గల్; 2.4 యుఎస్ గాల్). ఈ విమానం బోల్టెడ్ అల్యూమినియం మరియు 4130 స్టీల్ గొట్టాలు మరియు భూ రవాణా కోసం కూల్చివేసిన వాటి కలయిక నుండి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5" s="1" t="s">
        <v>129</v>
      </c>
      <c r="F15" s="1" t="str">
        <f>IFERROR(__xludf.DUMMYFUNCTION("GOOGLETRANSLATE(E:E, ""en"", ""te"")"),"పారామోటర్")</f>
        <v>పారామోటర్</v>
      </c>
      <c r="G15" s="2" t="s">
        <v>130</v>
      </c>
      <c r="H15" s="1" t="s">
        <v>157</v>
      </c>
      <c r="I15" s="1" t="str">
        <f>IFERROR(__xludf.DUMMYFUNCTION("GOOGLETRANSLATE(H:H, ""en"", ""te"")"),"యునైటెడ్ కింగ్‌డమ్")</f>
        <v>యునైటెడ్ కింగ్‌డమ్</v>
      </c>
      <c r="J15" s="1" t="s">
        <v>158</v>
      </c>
      <c r="K15" s="1" t="s">
        <v>309</v>
      </c>
      <c r="L15" s="1" t="str">
        <f>IFERROR(__xludf.DUMMYFUNCTION("GOOGLETRANSLATE(K:K, ""en"", ""te"")"),"Sperwill ltd")</f>
        <v>Sperwill ltd</v>
      </c>
      <c r="M15" s="1" t="s">
        <v>310</v>
      </c>
      <c r="N15" s="1" t="s">
        <v>311</v>
      </c>
      <c r="O15" s="1" t="s">
        <v>136</v>
      </c>
      <c r="Q15" s="1" t="s">
        <v>138</v>
      </c>
      <c r="R15" s="1" t="s">
        <v>312</v>
      </c>
      <c r="S15" s="1" t="s">
        <v>313</v>
      </c>
      <c r="T15" s="1" t="s">
        <v>314</v>
      </c>
      <c r="U15" s="1" t="s">
        <v>315</v>
      </c>
    </row>
    <row r="16">
      <c r="A16" s="1" t="s">
        <v>316</v>
      </c>
      <c r="B16" s="1" t="str">
        <f>IFERROR(__xludf.DUMMYFUNCTION("GOOGLETRANSLATE(A:A, ""en"", ""te"")"),"క్రాఫ్ట్ ఏరోటెక్ 200")</f>
        <v>క్రాఫ్ట్ ఏరోటెక్ 200</v>
      </c>
      <c r="C16" s="1" t="s">
        <v>317</v>
      </c>
      <c r="D16" s="1" t="str">
        <f>IFERROR(__xludf.DUMMYFUNCTION("GOOGLETRANSLATE(C:C, ""en"", ""te"")"),"క్రాఫ్ట్ ఏరోటెక్ 200 అనేది ఒక అమెరికన్ రెండు-సీట్ల ఆటోజీరో, దీనిని జాక్ క్రాఫ్ట్ రూపొందించారు మరియు మిస్సౌలా, మోంటానా, అమెరికాకు చెందిన క్రాఫ్ట్ ఏరోటెక్ నిర్మించారు. [1] ఆటోజొరోను te త్సాహిక నిర్మాణానికి కిట్‌గా సరఫరా చేశారు మరియు ఇది ఒక ప్రణాళికగా కూడా అ"&amp;"ందుబాటులో ఉంది. [1] క్రాఫ్ట్ ఏరోటెక్ 200 లో మెటల్ ట్యూబ్ ఫ్రేమ్ మరియు మిశ్రమ నిర్మాణాన్ని కలిగి ఉంది. ఇది ఒకే రెండు-బ్లేడెడ్ రోటర్‌ను కలిగి ఉంది మరియు ఇది రెండు 52 హెచ్‌పి (39 కిలోవాట్) రోటాక్స్ 503 ఇంజన్లతో పనిచేస్తుంది, పషర్ కాన్ఫిగరేషన్‌లో పక్కపక్కనే అ"&amp;"మర్చబడి ఉంటుంది. ఇది స్థిర ట్రైసైకిల్ ల్యాండింగ్ గేర్‌ను కలిగి ఉంది. బ్రాస్సీ యొక్క ప్రపంచ విమానం &amp; సిస్టమ్స్ డైరెక్టరీ 1996 నుండి డేటా [1] సాధారణ లక్షణాలు పనితీరు సంబంధిత జాబితాలు")</f>
        <v>క్రాఫ్ట్ ఏరోటెక్ 200 అనేది ఒక అమెరికన్ రెండు-సీట్ల ఆటోజీరో, దీనిని జాక్ క్రాఫ్ట్ రూపొందించారు మరియు మిస్సౌలా, మోంటానా, అమెరికాకు చెందిన క్రాఫ్ట్ ఏరోటెక్ నిర్మించారు. [1] ఆటోజొరోను te త్సాహిక నిర్మాణానికి కిట్‌గా సరఫరా చేశారు మరియు ఇది ఒక ప్రణాళికగా కూడా అందుబాటులో ఉంది. [1] క్రాఫ్ట్ ఏరోటెక్ 200 లో మెటల్ ట్యూబ్ ఫ్రేమ్ మరియు మిశ్రమ నిర్మాణాన్ని కలిగి ఉంది. ఇది ఒకే రెండు-బ్లేడెడ్ రోటర్‌ను కలిగి ఉంది మరియు ఇది రెండు 52 హెచ్‌పి (39 కిలోవాట్) రోటాక్స్ 503 ఇంజన్లతో పనిచేస్తుంది, పషర్ కాన్ఫిగరేషన్‌లో పక్కపక్కనే అమర్చబడి ఉంటుంది. ఇది స్థిర ట్రైసైకిల్ ల్యాండింగ్ గేర్‌ను కలిగి ఉంది. బ్రాస్సీ యొక్క ప్రపంచ విమానం &amp; సిస్టమ్స్ డైరెక్టరీ 1996 నుండి డేటా [1] సాధారణ లక్షణాలు పనితీరు సంబంధిత జాబితాలు</v>
      </c>
      <c r="E16" s="1" t="s">
        <v>318</v>
      </c>
      <c r="F16" s="1" t="str">
        <f>IFERROR(__xludf.DUMMYFUNCTION("GOOGLETRANSLATE(E:E, ""en"", ""te"")"),"ఆటోజీరో")</f>
        <v>ఆటోజీరో</v>
      </c>
      <c r="G16" s="2" t="s">
        <v>319</v>
      </c>
      <c r="H16" s="1" t="s">
        <v>288</v>
      </c>
      <c r="I16" s="1" t="str">
        <f>IFERROR(__xludf.DUMMYFUNCTION("GOOGLETRANSLATE(H:H, ""en"", ""te"")"),"అమెరికా")</f>
        <v>అమెరికా</v>
      </c>
      <c r="K16" s="1" t="s">
        <v>320</v>
      </c>
      <c r="L16" s="1" t="str">
        <f>IFERROR(__xludf.DUMMYFUNCTION("GOOGLETRANSLATE(K:K, ""en"", ""te"")"),"క్రాఫ్ట్ ఏరోటెక్")</f>
        <v>క్రాఫ్ట్ ఏరోటెక్</v>
      </c>
      <c r="M16" s="1" t="s">
        <v>321</v>
      </c>
      <c r="N16" s="1" t="s">
        <v>322</v>
      </c>
      <c r="Q16" s="1">
        <v>1.0</v>
      </c>
      <c r="R16" s="1" t="s">
        <v>323</v>
      </c>
      <c r="T16" s="1" t="s">
        <v>324</v>
      </c>
      <c r="X16" s="1" t="s">
        <v>325</v>
      </c>
      <c r="Z16" s="1" t="s">
        <v>326</v>
      </c>
      <c r="AE16" s="1" t="s">
        <v>327</v>
      </c>
      <c r="AF16" s="1" t="s">
        <v>328</v>
      </c>
      <c r="AL16" s="1" t="s">
        <v>329</v>
      </c>
      <c r="AM16" s="1" t="s">
        <v>330</v>
      </c>
      <c r="AN16" s="1" t="s">
        <v>331</v>
      </c>
      <c r="AR16" s="1">
        <v>1.0</v>
      </c>
      <c r="AV16" s="1" t="s">
        <v>332</v>
      </c>
      <c r="AW16" s="1" t="s">
        <v>333</v>
      </c>
    </row>
    <row r="17">
      <c r="A17" s="1" t="s">
        <v>334</v>
      </c>
      <c r="B17" s="1" t="str">
        <f>IFERROR(__xludf.DUMMYFUNCTION("GOOGLETRANSLATE(A:A, ""en"", ""te"")"),"జాఫ్")</f>
        <v>జాఫ్</v>
      </c>
      <c r="C17" s="1" t="s">
        <v>335</v>
      </c>
      <c r="D17" s="1" t="str">
        <f>IFERROR(__xludf.DUMMYFUNCTION("GOOGLETRANSLATE(C:C, ""en"", ""te"")"),"జాఫ్ఫ్/స్వారింగెన్ SA-32T అనేది ఒక ప్రోటోటైప్ అమెరికన్ టర్బోప్రాప్-పవర్డ్ ట్రైనింగ్ విమానం, సైడ్-బై-సైడ్ సీటింగ్‌తో. ఒక ఉదాహరణ 1980 ల చివరలో నిర్మించబడింది, కాని ఉత్పత్తి తరువాత లేదు. SA-32T ను ఎడ్ స్వియెర్న్ తన స్వలింగన్ SX300 పిస్టన్-ఇంజిన్ హోమ్‌బిల్ట్ "&amp;"విమానం నుండి జాఫ్ఫ్ ఎయిర్‌క్రాఫ్ట్ కార్పొరేషన్ తరపున అభివృద్ధి చేశారు, దీనిని సాపేక్షంగా తక్కువ ఖర్చుతో కూడిన సైనిక శిక్షకుడిగా విక్రయించాలని భావించారు. [1] [2] ఫలిత రూపకల్పన తక్కువ-వింగ్ కాంటిలివర్ మోనోప్లేన్, ప్రధానంగా లోహ నిర్మాణంతో, కానీ మిశ్రమ ఇంజిన్"&amp;" కౌలింగ్స్ మరియు రెక్కలు మరియు తోకలు చిట్కాలతో. ఎయిర్‌ఫ్రేమ్‌ను బలోపేతం చేయడానికి SX300 తో పోలిస్తే చర్మం మందాలు 50% పెరిగాయి. లామినార్ ఫ్లో వింగ్ ఉపయోగించబడింది, ఇది జెట్ లాంటి నిర్వహణ సామర్థ్యాలను ఇస్తుందని పేర్కొంది, [3] ఆయుధాలను తీసుకువెళ్ళడానికి హార్"&amp;"డ్ పాయింట్లు అమర్చవచ్చు. [2] పైలట్ మరియు బోధకుడు బబుల్ పందిరి కింద పక్కపక్కనే కూర్చున్నారు, ఎజెక్టర్ సీట్లు అమర్చడానికి నిబంధనలు ఉన్నాయి. ఇది ముడుచుకునే నోస్‌వీల్ అండర్ క్యారేజ్ కలిగి ఉంది. ఈ నమూనాను ఒకే అల్లిసన్ 250-బి 17 డి టర్బోప్రాప్ ఇంజిన్ మూడు-బ్లేడ"&amp;"ెడ్ ప్రొపెల్లర్‌ను నడుపుతుంది. [3] స్విరింగెన్ ఎయిర్‌క్రాఫ్ట్ కార్పొరేషన్ చేత ఒకే నమూనాను నిర్మించింది, 31 మే 1989 న దాని మొదటి విమానంలో ఉంది, [3] ఆ సంవత్సరం జూన్‌లో పారిస్ ఎయిర్ షోలో ప్రదర్శించబడింది. [4] ఈ డిజైన్ దాని వృద్ధాప్య సెస్నా టి -37 ట్వీట్ శిక్"&amp;"షకులకు మరియు పశ్చిమ జర్మనీ మరియు టర్కీలకు బదులుగా అమెరికా వైమానిక దళానికి అందించబడింది. [2] 1990 లో, ప్రోటోటైప్ యొక్క పక్కపక్కనే సీటింగ్ కాకుండా టెన్డం సీటింగ్ ఉన్న సంస్కరణ ప్రతిపాదించబడింది. [5] SA-32T యొక్క అభివృద్ధి 1992 నాటికి వదిలివేయబడింది, [6] జనవర"&amp;"ి 2016 నాటికి, ఈ నమూనా ఇప్పటికీ ఫెడరల్ ఏవియేషన్ అడ్మినిస్ట్రేషన్ చేత గాలికి నమోదు చేయబడింది. [7] జేన్ యొక్క అన్ని ప్రపంచ విమానాల నుండి డేటా 1990-91 [3] సాధారణ లక్షణాల పనితీరు")</f>
        <v>జాఫ్ఫ్/స్వారింగెన్ SA-32T అనేది ఒక ప్రోటోటైప్ అమెరికన్ టర్బోప్రాప్-పవర్డ్ ట్రైనింగ్ విమానం, సైడ్-బై-సైడ్ సీటింగ్‌తో. ఒక ఉదాహరణ 1980 ల చివరలో నిర్మించబడింది, కాని ఉత్పత్తి తరువాత లేదు. SA-32T ను ఎడ్ స్వియెర్న్ తన స్వలింగన్ SX300 పిస్టన్-ఇంజిన్ హోమ్‌బిల్ట్ విమానం నుండి జాఫ్ఫ్ ఎయిర్‌క్రాఫ్ట్ కార్పొరేషన్ తరపున అభివృద్ధి చేశారు, దీనిని సాపేక్షంగా తక్కువ ఖర్చుతో కూడిన సైనిక శిక్షకుడిగా విక్రయించాలని భావించారు. [1] [2] ఫలిత రూపకల్పన తక్కువ-వింగ్ కాంటిలివర్ మోనోప్లేన్, ప్రధానంగా లోహ నిర్మాణంతో, కానీ మిశ్రమ ఇంజిన్ కౌలింగ్స్ మరియు రెక్కలు మరియు తోకలు చిట్కాలతో. ఎయిర్‌ఫ్రేమ్‌ను బలోపేతం చేయడానికి SX300 తో పోలిస్తే చర్మం మందాలు 50% పెరిగాయి. లామినార్ ఫ్లో వింగ్ ఉపయోగించబడింది, ఇది జెట్ లాంటి నిర్వహణ సామర్థ్యాలను ఇస్తుందని పేర్కొంది, [3] ఆయుధాలను తీసుకువెళ్ళడానికి హార్డ్ పాయింట్లు అమర్చవచ్చు. [2] పైలట్ మరియు బోధకుడు బబుల్ పందిరి కింద పక్కపక్కనే కూర్చున్నారు, ఎజెక్టర్ సీట్లు అమర్చడానికి నిబంధనలు ఉన్నాయి. ఇది ముడుచుకునే నోస్‌వీల్ అండర్ క్యారేజ్ కలిగి ఉంది. ఈ నమూనాను ఒకే అల్లిసన్ 250-బి 17 డి టర్బోప్రాప్ ఇంజిన్ మూడు-బ్లేడెడ్ ప్రొపెల్లర్‌ను నడుపుతుంది. [3] స్విరింగెన్ ఎయిర్‌క్రాఫ్ట్ కార్పొరేషన్ చేత ఒకే నమూనాను నిర్మించింది, 31 మే 1989 న దాని మొదటి విమానంలో ఉంది, [3] ఆ సంవత్సరం జూన్‌లో పారిస్ ఎయిర్ షోలో ప్రదర్శించబడింది. [4] ఈ డిజైన్ దాని వృద్ధాప్య సెస్నా టి -37 ట్వీట్ శిక్షకులకు మరియు పశ్చిమ జర్మనీ మరియు టర్కీలకు బదులుగా అమెరికా వైమానిక దళానికి అందించబడింది. [2] 1990 లో, ప్రోటోటైప్ యొక్క పక్కపక్కనే సీటింగ్ కాకుండా టెన్డం సీటింగ్ ఉన్న సంస్కరణ ప్రతిపాదించబడింది. [5] SA-32T యొక్క అభివృద్ధి 1992 నాటికి వదిలివేయబడింది, [6] జనవరి 2016 నాటికి, ఈ నమూనా ఇప్పటికీ ఫెడరల్ ఏవియేషన్ అడ్మినిస్ట్రేషన్ చేత గాలికి నమోదు చేయబడింది. [7] జేన్ యొక్క అన్ని ప్రపంచ విమానాల నుండి డేటా 1990-91 [3] సాధారణ లక్షణాల పనితీరు</v>
      </c>
      <c r="E17" s="1" t="s">
        <v>336</v>
      </c>
      <c r="F17" s="1" t="str">
        <f>IFERROR(__xludf.DUMMYFUNCTION("GOOGLETRANSLATE(E:E, ""en"", ""te"")"),"శిక్షణా విమానం")</f>
        <v>శిక్షణా విమానం</v>
      </c>
      <c r="G17" s="1" t="s">
        <v>337</v>
      </c>
      <c r="H17" s="1" t="s">
        <v>288</v>
      </c>
      <c r="I17" s="1" t="str">
        <f>IFERROR(__xludf.DUMMYFUNCTION("GOOGLETRANSLATE(H:H, ""en"", ""te"")"),"అమెరికా")</f>
        <v>అమెరికా</v>
      </c>
      <c r="K17" s="1" t="s">
        <v>338</v>
      </c>
      <c r="L17" s="1" t="str">
        <f>IFERROR(__xludf.DUMMYFUNCTION("GOOGLETRANSLATE(K:K, ""en"", ""te"")"),"జాఫ్ఫ్ ఎయిర్క్రాఫ్ట్ కార్పొరేషన్/స్వారింగెన్ ఎయిర్క్రాఫ్ట్ కార్పొరేషన్")</f>
        <v>జాఫ్ఫ్ ఎయిర్క్రాఫ్ట్ కార్పొరేషన్/స్వారింగెన్ ఎయిర్క్రాఫ్ట్ కార్పొరేషన్</v>
      </c>
      <c r="M17" s="1" t="s">
        <v>339</v>
      </c>
      <c r="N17" s="1" t="s">
        <v>340</v>
      </c>
      <c r="O17" s="1" t="s">
        <v>341</v>
      </c>
      <c r="W17" s="1">
        <v>1.0</v>
      </c>
      <c r="AK17" s="1" t="s">
        <v>342</v>
      </c>
      <c r="AL17" s="3">
        <v>32659.0</v>
      </c>
      <c r="AX17" s="1" t="s">
        <v>343</v>
      </c>
      <c r="AY17" s="1" t="s">
        <v>344</v>
      </c>
    </row>
    <row r="18">
      <c r="A18" s="1" t="s">
        <v>345</v>
      </c>
      <c r="B18" s="1" t="str">
        <f>IFERROR(__xludf.DUMMYFUNCTION("GOOGLETRANSLATE(A:A, ""en"", ""te"")"),"స్పెర్రీ ల్యాండ్ మరియు సీ ట్రిప్లేన్")</f>
        <v>స్పెర్రీ ల్యాండ్ మరియు సీ ట్రిప్లేన్</v>
      </c>
      <c r="C18" s="1" t="s">
        <v>346</v>
      </c>
      <c r="D18" s="1" t="str">
        <f>IFERROR(__xludf.DUMMYFUNCTION("GOOGLETRANSLATE(C:C, ""en"", ""te"")"),"స్పెర్రీ ల్యాండ్ మరియు సీ ట్రిప్లేన్ ఒక అమెరికన్ మూడు సీట్ల ఉభయచర విమానం, ఇది తీర నిఘా/బాంబర్‌గా రూపొందించబడింది. మొదటి ప్రపంచ యుద్ధం ముగిసే సమయానికి యు.ఎస్. నేవీ కోసం రెండు ఉదాహరణలు నిర్మించబడ్డాయి మరియు పరీక్షించబడ్డాయి. యంత్రం భూమి మరియు నీటిపై బాగా పన"&amp;"ిచేసింది, కాని ఎటువంటి ఉత్తర్వులు ఉంచబడలేదు. [2] ఎయిర్క్రాఫ్ట్ డిజైనర్ మరియు ఏవియేషన్ పయనీర్ ఆల్ఫ్రెడ్ వెర్విల్లే లారెన్స్ స్పెర్రీతో కలిసి పనిచేస్తూ, కర్టిస్ హెచ్ఎస్ సిరీస్ ఎగిరే పడవల మాదిరిగానే పాత్రను ప్రదర్శించడానికి ఈ విమానాన్ని రూపొందించారు, భూ స్థా"&amp;"వరాల నుండి పనిచేసే అదనపు సామర్థ్యంతో. ఈ యంత్రం అన్ని కలప నిర్మాణాల యొక్క N- రకం ఇంటర్‌ప్లేన్ స్ట్రట్‌లతో సమానమైన రెండు బే ట్రిప్లేన్. [3] 400 హెచ్‌పి (300 కిలోవాట్ల) లిబర్టీ ఎల్ -12 వాటర్ కూల్డ్ ఇంజిన్ ద్వారా అధికారాన్ని అందించారు, పషర్ కాన్ఫిగరేషన్‌లో నా"&amp;"లుగు బ్లేడెడ్ ఫిక్స్‌డ్ వుడెన్ ప్రొపెల్లర్‌ను తిప్పడం. [3] Rig ట్‌రిగర్ స్టైల్ ఎంపెనేజ్ ఒకే పెద్ద నిలువు స్టెబిలైజర్ మరియు టెయిల్‌ప్లేన్‌ను కలిగి ఉంది, ఇది రెండు క్షితిజ సమాంతర గొట్టపు స్పార్‌లతో సెంటర్ మెయిన్ వింగ్‌కు అనుసంధానించబడి ఉంది. ప్రతి ట్యూబ్ స్"&amp;"పార్ యొక్క వెనుక భాగంలో రెండు నిలువు స్ట్రట్‌లు జతచేయబడ్డాయి మరియు ఫ్యూజ్‌లేజ్ యొక్క విపరీతమైన వెనుక భాగంలో కలుసుకున్నాయి, చాలా బలమైన త్రిభుజాకార నిర్మాణాన్ని ఏర్పరుస్తాయి. [3] భారీ సముద్రాలలో నష్టాన్ని నివారించడానికి తోక యొక్క అధిక మౌంటు రూపొందించబడింది."&amp;" ఇంజిన్ ఆఫ్ తో నీటిపై పనిచేసేటప్పుడు, క్రాఫ్ట్ దాని పొట్టు రూపకల్పన కారణంగా గాలిలోకి ""వెనుకకు"" నడుస్తుంది. ఈ కారణంగా, యంత్రం గాలిలోకి తోకను అబద్ధం చేయడానికి ఒక ప్రత్యేకమైన టెయిల్‌స్కిడ్‌ను నిలువు డ్రాగ్ పొజిషన్‌లోకి ముడుచుకోవచ్చు. [3] ఉపసంహరించదగిన చేతి"&amp;"తో పనిచేసే మెయిన్ ల్యాండింగ్ గేర్ నీటిపై టేకాఫ్ మరియు ల్యాండింగ్లను అనుమతించడానికి పైకి ఎగబాకింది మరియు 360 ఎల్బి (163 కిలోల) చక్రాల సమావేశాలు కూడా టేకాఫ్, పెరుగుతున్న పరిధి మరియు పనితీరు తర్వాత జెట్టిసన్ చేయబడతాయి, కానీ నీటి ల్యాండింగ్ అవసరం. [3] 1915 లో"&amp;" స్పెర్రీ అభివృద్ధి చేసిన ముడుచుకునే ల్యాండింగ్ గేర్‌ను ఉపయోగించిన మొదటి అమెరికన్ విమానంలో స్పెర్రీ ల్యాండ్ మరియు సీ ట్రిప్లేన్ ఒకటి. [4] ఏవియేషన్ మరియు ఎయిర్క్రాఫ్ట్ జర్నల్ నుండి డేటా [3] సాధారణ లక్షణాల పనితీరు")</f>
        <v>స్పెర్రీ ల్యాండ్ మరియు సీ ట్రిప్లేన్ ఒక అమెరికన్ మూడు సీట్ల ఉభయచర విమానం, ఇది తీర నిఘా/బాంబర్‌గా రూపొందించబడింది. మొదటి ప్రపంచ యుద్ధం ముగిసే సమయానికి యు.ఎస్. నేవీ కోసం రెండు ఉదాహరణలు నిర్మించబడ్డాయి మరియు పరీక్షించబడ్డాయి. యంత్రం భూమి మరియు నీటిపై బాగా పనిచేసింది, కాని ఎటువంటి ఉత్తర్వులు ఉంచబడలేదు. [2] ఎయిర్క్రాఫ్ట్ డిజైనర్ మరియు ఏవియేషన్ పయనీర్ ఆల్ఫ్రెడ్ వెర్విల్లే లారెన్స్ స్పెర్రీతో కలిసి పనిచేస్తూ, కర్టిస్ హెచ్ఎస్ సిరీస్ ఎగిరే పడవల మాదిరిగానే పాత్రను ప్రదర్శించడానికి ఈ విమానాన్ని రూపొందించారు, భూ స్థావరాల నుండి పనిచేసే అదనపు సామర్థ్యంతో. ఈ యంత్రం అన్ని కలప నిర్మాణాల యొక్క N- రకం ఇంటర్‌ప్లేన్ స్ట్రట్‌లతో సమానమైన రెండు బే ట్రిప్లేన్. [3] 400 హెచ్‌పి (300 కిలోవాట్ల) లిబర్టీ ఎల్ -12 వాటర్ కూల్డ్ ఇంజిన్ ద్వారా అధికారాన్ని అందించారు, పషర్ కాన్ఫిగరేషన్‌లో నాలుగు బ్లేడెడ్ ఫిక్స్‌డ్ వుడెన్ ప్రొపెల్లర్‌ను తిప్పడం. [3] Rig ట్‌రిగర్ స్టైల్ ఎంపెనేజ్ ఒకే పెద్ద నిలువు స్టెబిలైజర్ మరియు టెయిల్‌ప్లేన్‌ను కలిగి ఉంది, ఇది రెండు క్షితిజ సమాంతర గొట్టపు స్పార్‌లతో సెంటర్ మెయిన్ వింగ్‌కు అనుసంధానించబడి ఉంది. ప్రతి ట్యూబ్ స్పార్ యొక్క వెనుక భాగంలో రెండు నిలువు స్ట్రట్‌లు జతచేయబడ్డాయి మరియు ఫ్యూజ్‌లేజ్ యొక్క విపరీతమైన వెనుక భాగంలో కలుసుకున్నాయి, చాలా బలమైన త్రిభుజాకార నిర్మాణాన్ని ఏర్పరుస్తాయి. [3] భారీ సముద్రాలలో నష్టాన్ని నివారించడానికి తోక యొక్క అధిక మౌంటు రూపొందించబడింది. ఇంజిన్ ఆఫ్ తో నీటిపై పనిచేసేటప్పుడు, క్రాఫ్ట్ దాని పొట్టు రూపకల్పన కారణంగా గాలిలోకి "వెనుకకు" నడుస్తుంది. ఈ కారణంగా, యంత్రం గాలిలోకి తోకను అబద్ధం చేయడానికి ఒక ప్రత్యేకమైన టెయిల్‌స్కిడ్‌ను నిలువు డ్రాగ్ పొజిషన్‌లోకి ముడుచుకోవచ్చు. [3] ఉపసంహరించదగిన చేతితో పనిచేసే మెయిన్ ల్యాండింగ్ గేర్ నీటిపై టేకాఫ్ మరియు ల్యాండింగ్లను అనుమతించడానికి పైకి ఎగబాకింది మరియు 360 ఎల్బి (163 కిలోల) చక్రాల సమావేశాలు కూడా టేకాఫ్, పెరుగుతున్న పరిధి మరియు పనితీరు తర్వాత జెట్టిసన్ చేయబడతాయి, కానీ నీటి ల్యాండింగ్ అవసరం. [3] 1915 లో స్పెర్రీ అభివృద్ధి చేసిన ముడుచుకునే ల్యాండింగ్ గేర్‌ను ఉపయోగించిన మొదటి అమెరికన్ విమానంలో స్పెర్రీ ల్యాండ్ మరియు సీ ట్రిప్లేన్ ఒకటి. [4] ఏవియేషన్ మరియు ఎయిర్క్రాఫ్ట్ జర్నల్ నుండి డేటా [3] సాధారణ లక్షణాల పనితీరు</v>
      </c>
      <c r="E18" s="1" t="s">
        <v>347</v>
      </c>
      <c r="F18" s="1" t="str">
        <f>IFERROR(__xludf.DUMMYFUNCTION("GOOGLETRANSLATE(E:E, ""en"", ""te"")"),"బాంబర్, నిఘా")</f>
        <v>బాంబర్, నిఘా</v>
      </c>
      <c r="H18" s="1" t="s">
        <v>288</v>
      </c>
      <c r="I18" s="1" t="str">
        <f>IFERROR(__xludf.DUMMYFUNCTION("GOOGLETRANSLATE(H:H, ""en"", ""te"")"),"అమెరికా")</f>
        <v>అమెరికా</v>
      </c>
      <c r="J18" s="2" t="s">
        <v>289</v>
      </c>
      <c r="K18" s="1" t="s">
        <v>348</v>
      </c>
      <c r="L18" s="1" t="str">
        <f>IFERROR(__xludf.DUMMYFUNCTION("GOOGLETRANSLATE(K:K, ""en"", ""te"")"),"స్పెర్రీ విమానం")</f>
        <v>స్పెర్రీ విమానం</v>
      </c>
      <c r="M18" s="1" t="s">
        <v>349</v>
      </c>
      <c r="N18" s="1" t="s">
        <v>350</v>
      </c>
      <c r="Q18" s="1" t="s">
        <v>351</v>
      </c>
      <c r="R18" s="1" t="s">
        <v>352</v>
      </c>
      <c r="S18" s="1" t="s">
        <v>353</v>
      </c>
      <c r="T18" s="1" t="s">
        <v>354</v>
      </c>
      <c r="W18" s="1">
        <v>2.0</v>
      </c>
      <c r="X18" s="1" t="s">
        <v>355</v>
      </c>
      <c r="Y18" s="1" t="s">
        <v>356</v>
      </c>
      <c r="Z18" s="1" t="s">
        <v>357</v>
      </c>
      <c r="AA18" s="1" t="s">
        <v>358</v>
      </c>
      <c r="AC18" s="1" t="s">
        <v>359</v>
      </c>
      <c r="AH18" s="1" t="s">
        <v>360</v>
      </c>
      <c r="AJ18" s="1" t="s">
        <v>361</v>
      </c>
      <c r="AK18" s="1" t="s">
        <v>362</v>
      </c>
      <c r="AL18" s="1" t="s">
        <v>363</v>
      </c>
      <c r="AM18" s="1" t="s">
        <v>364</v>
      </c>
      <c r="AN18" s="1" t="s">
        <v>365</v>
      </c>
    </row>
    <row r="19">
      <c r="A19" s="1" t="s">
        <v>366</v>
      </c>
      <c r="B19" s="1" t="str">
        <f>IFERROR(__xludf.DUMMYFUNCTION("GOOGLETRANSLATE(A:A, ""en"", ""te"")"),"బెయిలీ జెపిఎక్స్ డి 330")</f>
        <v>బెయిలీ జెపిఎక్స్ డి 330</v>
      </c>
      <c r="C19" s="1" t="s">
        <v>367</v>
      </c>
      <c r="D19" s="1" t="str">
        <f>IFERROR(__xludf.DUMMYFUNCTION("GOOGLETRANSLATE(C:C, ""en"", ""te"")"),"బెయిలీ జెపిఎక్స్ డి 330 అనేది బ్రిటిష్ పారామోటర్, దీనిని పవర్డ్ పారాగ్లైడింగ్ కోసం రాయ్‌స్టన్లోని బాసింగ్‌బోర్న్ యొక్క బెయిలీ ఏవియేషన్ రూపొందించారు మరియు నిర్మించారు. ఇప్పుడు ఉత్పత్తిలో లేదు, ఇది అందుబాటులో ఉన్నప్పుడు విమానం పూర్తి మరియు సిద్ధంగా ఉండటానిక"&amp;"ి సిద్ధంగా ఉంది. [1] జెపిఎక్స్ డి 330 యుఎస్ ఫార్ 103 అల్ట్రాలైట్ వెహికల్స్ నిబంధనలతో పాటు యూరోపియన్ నిబంధనలను పాటించేలా రూపొందించబడింది. ఇది పారాగ్లైడర్-స్టైల్ వింగ్, సింగిల్-ప్లేస్ వసతి మరియు ఒకే డి-రేటెడ్ 19 హెచ్‌పి (14 కిలోవాట్ మిశ్రమ జర్మన్ హెలిక్స్-క"&amp;"ార్బన్ ప్రొపెల్లర్. డి-రేటెడ్ ఇంజిన్ సున్నితమైన ఆపరేషన్‌ను నిర్ధారించడం. ఇంధన ట్యాంక్ సామర్థ్యం 11 లీటర్లు (2.4 ఇంప్ గల్; 2.9 యుఎస్ గాల్). విమానం బ్యాక్‌ప్యాక్ చట్రం నిర్మించబడింది, తద్వారా ఇది భూమి రవాణా మరియు నిల్వ కోసం త్వరగా ఐదు భాగాలుగా విడదీయబడుతుంద"&amp;"ి.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బెయిలీ జెపిఎక్స్ డి 330 అనేది బ్రిటిష్ పారామోటర్, దీనిని పవర్డ్ పారాగ్లైడింగ్ కోసం రాయ్‌స్టన్లోని బాసింగ్‌బోర్న్ యొక్క బెయిలీ ఏవియేషన్ రూపొందించారు మరియు నిర్మించారు. ఇప్పుడు ఉత్పత్తిలో లేదు, ఇది అందుబాటులో ఉన్నప్పుడు విమానం పూర్తి మరియు సిద్ధంగా ఉండటానికి సిద్ధంగా ఉంది. [1] జెపిఎక్స్ డి 330 యుఎస్ ఫార్ 103 అల్ట్రాలైట్ వెహికల్స్ నిబంధనలతో పాటు యూరోపియన్ నిబంధనలను పాటించేలా రూపొందించబడింది. ఇది పారాగ్లైడర్-స్టైల్ వింగ్, సింగిల్-ప్లేస్ వసతి మరియు ఒకే డి-రేటెడ్ 19 హెచ్‌పి (14 కిలోవాట్ మిశ్రమ జర్మన్ హెలిక్స్-కార్బన్ ప్రొపెల్లర్. డి-రేటెడ్ ఇంజిన్ సున్నితమైన ఆపరేషన్‌ను నిర్ధారించడం. ఇంధన ట్యాంక్ సామర్థ్యం 11 లీటర్లు (2.4 ఇంప్ గల్; 2.9 యుఎస్ గాల్). విమానం బ్యాక్‌ప్యాక్ చట్రం నిర్మించబడింది, తద్వారా ఇది భూమి రవాణా మరియు నిల్వ కోసం త్వరగా ఐదు భాగాలుగా విడదీయబడుతుంది.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19" s="1" t="s">
        <v>129</v>
      </c>
      <c r="F19" s="1" t="str">
        <f>IFERROR(__xludf.DUMMYFUNCTION("GOOGLETRANSLATE(E:E, ""en"", ""te"")"),"పారామోటర్")</f>
        <v>పారామోటర్</v>
      </c>
      <c r="G19" s="2" t="s">
        <v>130</v>
      </c>
      <c r="H19" s="1" t="s">
        <v>157</v>
      </c>
      <c r="I19" s="1" t="str">
        <f>IFERROR(__xludf.DUMMYFUNCTION("GOOGLETRANSLATE(H:H, ""en"", ""te"")"),"యునైటెడ్ కింగ్‌డమ్")</f>
        <v>యునైటెడ్ కింగ్‌డమ్</v>
      </c>
      <c r="J19" s="1" t="s">
        <v>158</v>
      </c>
      <c r="K19" s="1" t="s">
        <v>368</v>
      </c>
      <c r="L19" s="1" t="str">
        <f>IFERROR(__xludf.DUMMYFUNCTION("GOOGLETRANSLATE(K:K, ""en"", ""te"")"),"బెయిలీ ఏవియేషన్")</f>
        <v>బెయిలీ ఏవియేషన్</v>
      </c>
      <c r="M19" s="1" t="s">
        <v>369</v>
      </c>
      <c r="O19" s="1" t="s">
        <v>136</v>
      </c>
      <c r="Q19" s="1" t="s">
        <v>138</v>
      </c>
      <c r="R19" s="1" t="s">
        <v>149</v>
      </c>
      <c r="S19" s="1" t="s">
        <v>370</v>
      </c>
      <c r="T19" s="1" t="s">
        <v>371</v>
      </c>
      <c r="U19" s="1" t="s">
        <v>372</v>
      </c>
    </row>
    <row r="20">
      <c r="A20" s="1" t="s">
        <v>373</v>
      </c>
      <c r="B20" s="1" t="str">
        <f>IFERROR(__xludf.DUMMYFUNCTION("GOOGLETRANSLATE(A:A, ""en"", ""te"")"),"వాకర్జెట్ సైమన్")</f>
        <v>వాకర్జెట్ సైమన్</v>
      </c>
      <c r="C20" s="1" t="s">
        <v>374</v>
      </c>
      <c r="D20" s="1" t="str">
        <f>IFERROR(__xludf.DUMMYFUNCTION("GOOGLETRANSLATE(C:C, ""en"", ""te"")"),"వాకర్‌జెట్ సైమన్ చెక్ పారామోటర్ డిజైన్ల కుటుంబం, దీనిని విక్టర్ ప్రోచజ్కా రూపొందించారు మరియు శక్తితో కూడిన పారాగ్లైడింగ్ కోసం టెమోనాకు చెందిన వాకర్జెట్ నిర్మించారు. ఇప్పుడు ఉత్పత్తికి దూరంగా, అవి అందుబాటులో ఉన్నప్పుడు విమానం పూర్తి మరియు సిద్ధంగా ఉండటానిక"&amp;"ి సిద్ధంగా ఉంది. [1] యుఎస్ ఫార్ 103 అల్ట్రాలైట్ వెహికల్స్ రూల్స్ మరియు యూరోపియన్ రెగ్యులేషన్స్‌తో పాటించేలా ఈ సిరీస్ రూపొందించబడింది. ఇది పారాగ్లైడర్-శైలి వింగ్, సింగిల్-ప్లేస్ లేదా రెండు-ప్లేస్-ఇన్-టెన్డం వసతి మరియు ఒకే 28 హెచ్‌పి (21 కిలోవాట్) సిమోనిని "&amp;"మినీ 2 ప్లస్ ఇంజిన్ పషర్ కాన్ఫిగరేషన్‌లో 2.2: 1 నిష్పత్తి తగ్గింపు డ్రైవ్ మరియు 110 నుండి 130 సెం.మీ (43 నుండి 51 అంగుళాలు) వ్యాసం రెండు-బ్లేడెడ్ చెక్క ప్రొపెల్లర్. ఇంధన ట్యాంక్ సామర్థ్యం 8 లీటర్లు (1.8 ఇంప్ గల్; 2.1 యుఎస్ గాల్). ఈ విమానం బోల్ట్ అల్యూమిని"&amp;"యం మరియు 4130 స్టీల్ గొట్టాల కలయిక నుండి నిర్మించబడింది. భూమి రవాణా లేదా నిల్వ కోసం ప్రొపెల్లర్ కేజ్‌ను కూల్చివేయవచ్చు. [1] అన్ని పారామోటర్ల మాదిరిగానే, టేకాఫ్ మరియు ల్యాండింగ్ కాలినడకన సాధించబడుతుంది. పందిరి బ్రేక్‌లను అమలు చేసే, రోల్ మరియు యావ్ సృష్టించ"&amp;"ే హ్యాండిల్స్ ద్వారా ఇన్ఫ్లైట్ స్టీరింగ్ సాధించబడుతుంది. [1] బెర్ట్రాండ్ నుండి డేటా [1] సాధారణ లక్షణాలు")</f>
        <v>వాకర్‌జెట్ సైమన్ చెక్ పారామోటర్ డిజైన్ల కుటుంబం, దీనిని విక్టర్ ప్రోచజ్కా రూపొందించారు మరియు శక్తితో కూడిన పారాగ్లైడింగ్ కోసం టెమోనాకు చెందిన వాకర్జెట్ నిర్మించారు. ఇప్పుడు ఉత్పత్తికి దూరంగా, అవి అందుబాటులో ఉన్నప్పుడు విమానం పూర్తి మరియు సిద్ధంగా ఉండటానికి సిద్ధంగా ఉంది. [1] యుఎస్ ఫార్ 103 అల్ట్రాలైట్ వెహికల్స్ రూల్స్ మరియు యూరోపియన్ రెగ్యులేషన్స్‌తో పాటించేలా ఈ సిరీస్ రూపొందించబడింది. ఇది పారాగ్లైడర్-శైలి వింగ్, సింగిల్-ప్లేస్ లేదా రెండు-ప్లేస్-ఇన్-టెన్డం వసతి మరియు ఒకే 28 హెచ్‌పి (21 కిలోవాట్) సిమోనిని మినీ 2 ప్లస్ ఇంజిన్ పషర్ కాన్ఫిగరేషన్‌లో 2.2: 1 నిష్పత్తి తగ్గింపు డ్రైవ్ మరియు 110 నుండి 130 సెం.మీ (43 నుండి 51 అంగుళాలు) వ్యాసం రెండు-బ్లేడెడ్ చెక్క ప్రొపెల్లర్. ఇంధన ట్యాంక్ సామర్థ్యం 8 లీటర్లు (1.8 ఇంప్ గల్; 2.1 యుఎస్ గాల్). ఈ విమానం బోల్ట్ అల్యూమినియం మరియు 4130 స్టీల్ గొట్టాల కలయిక నుండి నిర్మించబడింది. భూమి రవాణా లేదా నిల్వ కోసం ప్రొపెల్లర్ కేజ్‌ను కూల్చివేయవచ్చు.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20" s="1" t="s">
        <v>129</v>
      </c>
      <c r="F20" s="1" t="str">
        <f>IFERROR(__xludf.DUMMYFUNCTION("GOOGLETRANSLATE(E:E, ""en"", ""te"")"),"పారామోటర్")</f>
        <v>పారామోటర్</v>
      </c>
      <c r="G20" s="2" t="s">
        <v>130</v>
      </c>
      <c r="H20" s="1" t="s">
        <v>375</v>
      </c>
      <c r="I20" s="1" t="str">
        <f>IFERROR(__xludf.DUMMYFUNCTION("GOOGLETRANSLATE(H:H, ""en"", ""te"")"),"చెక్ రిపబ్లిక్")</f>
        <v>చెక్ రిపబ్లిక్</v>
      </c>
      <c r="J20" s="1" t="s">
        <v>376</v>
      </c>
      <c r="K20" s="1" t="s">
        <v>377</v>
      </c>
      <c r="L20" s="1" t="str">
        <f>IFERROR(__xludf.DUMMYFUNCTION("GOOGLETRANSLATE(K:K, ""en"", ""te"")"),"వాకర్‌జెట్")</f>
        <v>వాకర్‌జెట్</v>
      </c>
      <c r="M20" s="2" t="s">
        <v>378</v>
      </c>
      <c r="N20" s="1" t="s">
        <v>379</v>
      </c>
      <c r="O20" s="1" t="s">
        <v>136</v>
      </c>
      <c r="P20" s="1" t="s">
        <v>137</v>
      </c>
      <c r="Q20" s="1" t="s">
        <v>138</v>
      </c>
      <c r="R20" s="1" t="s">
        <v>220</v>
      </c>
      <c r="S20" s="1" t="s">
        <v>261</v>
      </c>
      <c r="T20" s="1" t="s">
        <v>380</v>
      </c>
      <c r="U20" s="1" t="s">
        <v>381</v>
      </c>
    </row>
    <row r="21">
      <c r="A21" s="1" t="s">
        <v>382</v>
      </c>
      <c r="B21" s="1" t="str">
        <f>IFERROR(__xludf.DUMMYFUNCTION("GOOGLETRANSLATE(A:A, ""en"", ""te"")"),"వాకర్జెట్ స్పైడర్")</f>
        <v>వాకర్జెట్ స్పైడర్</v>
      </c>
      <c r="C21" s="1" t="s">
        <v>383</v>
      </c>
      <c r="D21" s="1" t="str">
        <f>IFERROR(__xludf.DUMMYFUNCTION("GOOGLETRANSLATE(C:C, ""en"", ""te"")"),"వాకర్జెట్ స్పైడర్ ఒక చెక్ పారామోటర్, దీనిని విక్టర్ ప్రోచాజ్కా రూపొందించారు మరియు శక్తితో కూడిన పారాగ్లైడింగ్ కోసం టెమోనాకు చెందిన వాకర్జెట్ నిర్మించారు. ఇప్పుడు ఉత్పత్తిలో లేదు, ఇది అందుబాటులో ఉన్నప్పుడు విమానం పూర్తి మరియు సిద్ధంగా ఉండటానికి సిద్ధంగా ఉం"&amp;"ది. [1] యుఎస్ ఫార్ 103 అల్ట్రాలైట్ వెహికల్స్ నిబంధనలతో పాటు యూరోపియన్ నిబంధనలతో పాటించేలా ఈ సాలీడు రూపొందించబడింది. ఇది పారాగ్లైడర్-స్టైల్ వింగ్, సింగిల్-ప్లేస్ వసతి మరియు ఒకే 14 హెచ్‌పి (10 కిలోవాట్ . ఇంధన ట్యాంక్ సామర్థ్యం 8 లీటర్లు (1.8 ఇంప్ గల్; 2.1 య"&amp;"ుఎస్ గాల్). ఈ విమానం బోల్ట్ అల్యూమినియం మరియు 4130 స్టీల్ గొట్టాల కలయిక నుండి నిర్మించబడింది. భూమి రవాణా లేదా నిల్వ కోసం ప్రొపెల్లర్ కేజ్‌ను కూల్చివేయవచ్చు. [1] అన్ని పారామోటర్ల మాదిరిగానే, టేకాఫ్ మరియు ల్యాండింగ్ కాలినడకన సాధించబడుతుంది. పందిరి బ్రేక్‌లన"&amp;"ు అమలు చేసే, రోల్ మరియు యావ్ సృష్టించే హ్యాండిల్స్ ద్వారా ఇన్ఫ్లైట్ స్టీరింగ్ సాధించబడుతుంది. [1] బెర్ట్రాండ్ నుండి డేటా [1] సాధారణ లక్షణాలు")</f>
        <v>వాకర్జెట్ స్పైడర్ ఒక చెక్ పారామోటర్, దీనిని విక్టర్ ప్రోచాజ్కా రూపొందించారు మరియు శక్తితో కూడిన పారాగ్లైడింగ్ కోసం టెమోనాకు చెందిన వాకర్జెట్ నిర్మించారు. ఇప్పుడు ఉత్పత్తిలో లేదు, ఇది అందుబాటులో ఉన్నప్పుడు విమానం పూర్తి మరియు సిద్ధంగా ఉండటానికి సిద్ధంగా ఉంది. [1] యుఎస్ ఫార్ 103 అల్ట్రాలైట్ వెహికల్స్ నిబంధనలతో పాటు యూరోపియన్ నిబంధనలతో పాటించేలా ఈ సాలీడు రూపొందించబడింది. ఇది పారాగ్లైడర్-స్టైల్ వింగ్, సింగిల్-ప్లేస్ వసతి మరియు ఒకే 14 హెచ్‌పి (10 కిలోవాట్ . ఇంధన ట్యాంక్ సామర్థ్యం 8 లీటర్లు (1.8 ఇంప్ గల్; 2.1 యుఎస్ గాల్). ఈ విమానం బోల్ట్ అల్యూమినియం మరియు 4130 స్టీల్ గొట్టాల కలయిక నుండి నిర్మించబడింది. భూమి రవాణా లేదా నిల్వ కోసం ప్రొపెల్లర్ కేజ్‌ను కూల్చివేయవచ్చు.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21" s="1" t="s">
        <v>129</v>
      </c>
      <c r="F21" s="1" t="str">
        <f>IFERROR(__xludf.DUMMYFUNCTION("GOOGLETRANSLATE(E:E, ""en"", ""te"")"),"పారామోటర్")</f>
        <v>పారామోటర్</v>
      </c>
      <c r="G21" s="2" t="s">
        <v>130</v>
      </c>
      <c r="H21" s="1" t="s">
        <v>375</v>
      </c>
      <c r="I21" s="1" t="str">
        <f>IFERROR(__xludf.DUMMYFUNCTION("GOOGLETRANSLATE(H:H, ""en"", ""te"")"),"చెక్ రిపబ్లిక్")</f>
        <v>చెక్ రిపబ్లిక్</v>
      </c>
      <c r="J21" s="1" t="s">
        <v>376</v>
      </c>
      <c r="K21" s="1" t="s">
        <v>377</v>
      </c>
      <c r="L21" s="1" t="str">
        <f>IFERROR(__xludf.DUMMYFUNCTION("GOOGLETRANSLATE(K:K, ""en"", ""te"")"),"వాకర్‌జెట్")</f>
        <v>వాకర్‌జెట్</v>
      </c>
      <c r="M21" s="2" t="s">
        <v>378</v>
      </c>
      <c r="N21" s="1" t="s">
        <v>379</v>
      </c>
      <c r="O21" s="1" t="s">
        <v>136</v>
      </c>
      <c r="Q21" s="1" t="s">
        <v>138</v>
      </c>
      <c r="R21" s="1" t="s">
        <v>384</v>
      </c>
      <c r="S21" s="1" t="s">
        <v>261</v>
      </c>
      <c r="T21" s="1" t="s">
        <v>385</v>
      </c>
      <c r="U21" s="1" t="s">
        <v>386</v>
      </c>
    </row>
    <row r="22">
      <c r="A22" s="1" t="s">
        <v>387</v>
      </c>
      <c r="B22" s="1" t="str">
        <f>IFERROR(__xludf.DUMMYFUNCTION("GOOGLETRANSLATE(A:A, ""en"", ""te"")"),"గాలులు ఇటాలియా ఆర్బిటర్")</f>
        <v>గాలులు ఇటాలియా ఆర్బిటర్</v>
      </c>
      <c r="C22" s="1" t="s">
        <v>388</v>
      </c>
      <c r="D22" s="1" t="str">
        <f>IFERROR(__xludf.DUMMYFUNCTION("GOOGLETRANSLATE(C:C, ""en"", ""te"")"),"విండ్స్ ఇటాలియా ఆర్బిటర్ ఇటాలియన్ పారామోటర్ల కుటుంబం, దీనిని రాండి హనీ రూపొందించారు మరియు అతని కంపెనీ విండ్స్ ఇటాలియా ఆఫ్ బోలోగ్నా చేత శక్తితో కూడిన పారాగ్లైడింగ్ కోసం నిర్మించబడింది. ఇప్పుడు ఉత్పత్తికి దూరంగా, సిరీస్ అందుబాటులో ఉన్నప్పుడు విమానం పూర్తి మ"&amp;"రియు రెడీ-టు-ఫ్లై సరఫరా చేయబడింది. [1] ఆర్బిటర్ సిరీస్ యుఎస్ ఫార్ 103 అల్ట్రాలైట్ వెహికల్స్ నిబంధనలతో పాటు యూరోపియన్ నిబంధనలను పాటించేలా రూపొందించబడింది. అవి పారాగ్లైడర్-స్టైల్ వింగ్, సింగిల్-ప్లేస్ వసతి మరియు రిడక్షన్ డ్రైవ్ మరియు 130 సెం.మీ (51 అంగుళాలు"&amp;") వ్యాసం కలిగిన రెండు-బ్లేడెడ్ చెక్క ప్రొపెల్లర్‌తో పషర్ కాన్ఫిగరేషన్‌లో ఒకే ఇంజిన్ కలిగి ఉంటాయి. ఇంధన ట్యాంక్ సామర్థ్యం 5 లీటర్లు (1.1 ఇంప్ గల్; 1.3 యుఎస్ గాల్). [1] అన్ని పారామోటర్ల మాదిరిగానే, టేకాఫ్ మరియు ల్యాండింగ్ కాలినడకన సాధించబడుతుంది. పందిరి బ్ర"&amp;"ేక్‌లను అమలు చేసే, రోల్ మరియు యావ్ సృష్టించే హ్యాండిల్స్ ద్వారా ఇన్ఫ్లైట్ స్టీరింగ్ సాధించబడుతుంది. [1] సమీక్షకుడు రెనే కూలన్ దాని సౌందర్యం మరియు దృ ness త్వం రెండింటికీ ఆర్బిటర్ రూపకల్పనను గుర్తించారు. [1] బెర్ట్రాండ్ నుండి డేటా [1] సాధారణ లక్షణాలు")</f>
        <v>విండ్స్ ఇటాలియా ఆర్బిటర్ ఇటాలియన్ పారామోటర్ల కుటుంబం, దీనిని రాండి హనీ రూపొందించారు మరియు అతని కంపెనీ విండ్స్ ఇటాలియా ఆఫ్ బోలోగ్నా చేత శక్తితో కూడిన పారాగ్లైడింగ్ కోసం నిర్మించబడింది. ఇప్పుడు ఉత్పత్తికి దూరంగా, సిరీస్ అందుబాటులో ఉన్నప్పుడు విమానం పూర్తి మరియు రెడీ-టు-ఫ్లై సరఫరా చేయబడింది. [1] ఆర్బిటర్ సిరీస్ యుఎస్ ఫార్ 103 అల్ట్రాలైట్ వెహికల్స్ నిబంధనలతో పాటు యూరోపియన్ నిబంధనలను పాటించేలా రూపొందించబడింది. అవి పారాగ్లైడర్-స్టైల్ వింగ్, సింగిల్-ప్లేస్ వసతి మరియు రిడక్షన్ డ్రైవ్ మరియు 130 సెం.మీ (51 అంగుళాలు) వ్యాసం కలిగిన రెండు-బ్లేడెడ్ చెక్క ప్రొపెల్లర్‌తో పషర్ కాన్ఫిగరేషన్‌లో ఒకే ఇంజిన్ కలిగి ఉంటాయి. ఇంధన ట్యాంక్ సామర్థ్యం 5 లీటర్లు (1.1 ఇంప్ గల్; 1.3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సమీక్షకుడు రెనే కూలన్ దాని సౌందర్యం మరియు దృ ness త్వం రెండింటికీ ఆర్బిటర్ రూపకల్పనను గుర్తించారు. [1] బెర్ట్రాండ్ నుండి డేటా [1] సాధారణ లక్షణాలు</v>
      </c>
      <c r="E22" s="1" t="s">
        <v>129</v>
      </c>
      <c r="F22" s="1" t="str">
        <f>IFERROR(__xludf.DUMMYFUNCTION("GOOGLETRANSLATE(E:E, ""en"", ""te"")"),"పారామోటర్")</f>
        <v>పారామోటర్</v>
      </c>
      <c r="G22" s="2" t="s">
        <v>130</v>
      </c>
      <c r="H22" s="1" t="s">
        <v>131</v>
      </c>
      <c r="I22" s="1" t="str">
        <f>IFERROR(__xludf.DUMMYFUNCTION("GOOGLETRANSLATE(H:H, ""en"", ""te"")"),"ఇటలీ")</f>
        <v>ఇటలీ</v>
      </c>
      <c r="J22" s="2" t="s">
        <v>132</v>
      </c>
      <c r="K22" s="1" t="s">
        <v>389</v>
      </c>
      <c r="L22" s="1" t="str">
        <f>IFERROR(__xludf.DUMMYFUNCTION("GOOGLETRANSLATE(K:K, ""en"", ""te"")"),"గాలులు ఇటాలియా")</f>
        <v>గాలులు ఇటాలియా</v>
      </c>
      <c r="M22" s="1" t="s">
        <v>390</v>
      </c>
      <c r="N22" s="1" t="s">
        <v>391</v>
      </c>
      <c r="O22" s="1" t="s">
        <v>136</v>
      </c>
      <c r="P22" s="1" t="s">
        <v>137</v>
      </c>
      <c r="Q22" s="1" t="s">
        <v>138</v>
      </c>
      <c r="R22" s="1" t="s">
        <v>392</v>
      </c>
      <c r="S22" s="1" t="s">
        <v>393</v>
      </c>
      <c r="T22" s="1" t="s">
        <v>394</v>
      </c>
      <c r="U22" s="1" t="s">
        <v>386</v>
      </c>
    </row>
    <row r="23">
      <c r="A23" s="1" t="s">
        <v>395</v>
      </c>
      <c r="B23" s="1" t="str">
        <f>IFERROR(__xludf.DUMMYFUNCTION("GOOGLETRANSLATE(A:A, ""en"", ""te"")"),"వ్రోబెల్ వ్రోబీ 2")</f>
        <v>వ్రోబెల్ వ్రోబీ 2</v>
      </c>
      <c r="C23" s="1" t="s">
        <v>396</v>
      </c>
      <c r="D23" s="1" t="str">
        <f>IFERROR(__xludf.DUMMYFUNCTION("GOOGLETRANSLATE(C:C, ""en"", ""te"")"),"వ్రోబెల్ వ్రోబీ 2 అనేది ఫ్రెంచ్ శక్తితో కూడిన పారాచూట్, దీనిని గెరార్డ్ వ్రోబెల్ రూపొందించారు మరియు వ్రోబెల్ ఆఫ్ బీన్స్ చేత నిర్మించబడింది, ఆల్ప్స్-డి-హాట్-ప్రోవెన్స్. ఇప్పుడు ఉత్పత్తిలో లేదు, ఇది అందుబాటులో ఉన్నప్పుడు విమానం పూర్తి రెడీ-టు-ఫ్లై-విమానయానం"&amp;"గా సరఫరా చేయబడింది. [1] వర్గం యొక్క గరిష్ట స్థూల బరువు 450 కిలోల (992 ఎల్బి) తో సహా, ఫెడెరేషన్ ఏనానాటిక్ ఇంటర్నేషనల్ మైక్రోలైట్ వర్గానికి అనుగుణంగా వ్రోబీ 2 రూపొందించబడింది. ఈ విమానం గరిష్టంగా స్థూల బరువు 250 కిలోలు (551 పౌండ్లు). ఇది 38 మీ 2 (410 చదరపు అ"&amp;"డుగులు) పారాచూట్-స్టైల్ వింగ్, ఓపెన్-ఫ్రేమ్ స్ట్రక్చర్‌లో రెండు-సీట్ల తేమ, ట్రైసైకిల్ ల్యాండింగ్ గేర్ మరియు సింగిల్ సిలిండర్ 26 హెచ్‌పి (19 కిలోవాట్ . [[ విమానం క్యారేజ్ 4130 స్టీల్ గొట్టాల నుండి నిర్మించబడింది. ఫ్లైట్ స్టీరింగ్‌లో పందిరి బ్రేక్‌లను అమలు "&amp;"చేసే హ్యాండిల్స్ ద్వారా సాధించబడుతుంది, రోల్ మరియు యావ్ సృష్టిస్తుంది. మైదానంలో విమానంలో లివర్-నియంత్రిత నోస్‌వీల్ స్టీరింగ్ ఉంది. ప్రధాన ల్యాండింగ్ గేర్ త్రిభుజాకార స్ప్రింగ్ రాడ్ సస్పెన్షన్‌ను కలిగి ఉంటుంది. [1] ఈ విమానం ఖాళీ బరువు 58 కిలోలు (128 పౌండ్ల"&amp;"ు) మరియు స్థూల బరువు 250 కిలోల (551 పౌండ్లు), ఇది 192 కిలోల (423 పౌండ్లు) ఉపయోగకరమైన లోడ్‌ను ఇస్తుంది. 12 లీటర్ల పూర్తి ఇంధనంతో (2.6 ఇంప్ గల్; 3.2 యుఎస్ గాల్) సిబ్బంది మరియు సామాను కోసం పేలోడ్ 183 కిలోలు (403 ఎల్బి). [1] సమీక్షకుడు జీన్-పియరీ లే కాముస్, 2"&amp;"003 లో వ్రాస్తూ, ఈ డిజైన్‌ను ""జాగ్రత్తగా నిర్మించారు"" అని అభివర్ణించారు. [1] బెర్ట్రాండ్ నుండి డేటా [1] సాధారణ లక్షణాల పనితీరు")</f>
        <v>వ్రోబెల్ వ్రోబీ 2 అనేది ఫ్రెంచ్ శక్తితో కూడిన పారాచూట్, దీనిని గెరార్డ్ వ్రోబెల్ రూపొందించారు మరియు వ్రోబెల్ ఆఫ్ బీన్స్ చేత నిర్మించబడింది, ఆల్ప్స్-డి-హాట్-ప్రోవెన్స్. ఇప్పుడు ఉత్పత్తిలో లేదు, ఇది అందుబాటులో ఉన్నప్పుడు విమానం పూర్తి రెడీ-టు-ఫ్లై-విమానయానంగా సరఫరా చేయబడింది. [1] వర్గం యొక్క గరిష్ట స్థూల బరువు 450 కిలోల (992 ఎల్బి) తో సహా, ఫెడెరేషన్ ఏనానాటిక్ ఇంటర్నేషనల్ మైక్రోలైట్ వర్గానికి అనుగుణంగా వ్రోబీ 2 రూపొందించబడింది. ఈ విమానం గరిష్టంగా స్థూల బరువు 250 కిలోలు (551 పౌండ్లు). ఇది 38 మీ 2 (410 చదరపు అడుగులు) పారాచూట్-స్టైల్ వింగ్, ఓపెన్-ఫ్రేమ్ స్ట్రక్చర్‌లో రెండు-సీట్ల తేమ, ట్రైసైకిల్ ల్యాండింగ్ గేర్ మరియు సింగిల్ సిలిండర్ 26 హెచ్‌పి (19 కిలోవాట్ . [[ విమానం క్యారేజ్ 4130 స్టీల్ గొట్టాల నుండి నిర్మించబడింది. ఫ్లైట్ స్టీరింగ్‌లో పందిరి బ్రేక్‌లను అమలు చేసే హ్యాండిల్స్ ద్వారా సాధించబడుతుంది, రోల్ మరియు యావ్ సృష్టిస్తుంది. మైదానంలో విమానంలో లివర్-నియంత్రిత నోస్‌వీల్ స్టీరింగ్ ఉంది. ప్రధాన ల్యాండింగ్ గేర్ త్రిభుజాకార స్ప్రింగ్ రాడ్ సస్పెన్షన్‌ను కలిగి ఉంటుంది. [1] ఈ విమానం ఖాళీ బరువు 58 కిలోలు (128 పౌండ్లు) మరియు స్థూల బరువు 250 కిలోల (551 పౌండ్లు), ఇది 192 కిలోల (423 పౌండ్లు) ఉపయోగకరమైన లోడ్‌ను ఇస్తుంది. 12 లీటర్ల పూర్తి ఇంధనంతో (2.6 ఇంప్ గల్; 3.2 యుఎస్ గాల్) సిబ్బంది మరియు సామాను కోసం పేలోడ్ 183 కిలోలు (403 ఎల్బి). [1] సమీక్షకుడు జీన్-పియరీ లే కాముస్, 2003 లో వ్రాస్తూ, ఈ డిజైన్‌ను "జాగ్రత్తగా నిర్మించారు" అని అభివర్ణించారు. [1] బెర్ట్రాండ్ నుండి డేటా [1] సాధారణ లక్షణాల పనితీరు</v>
      </c>
      <c r="E23" s="1" t="s">
        <v>286</v>
      </c>
      <c r="F23" s="1" t="str">
        <f>IFERROR(__xludf.DUMMYFUNCTION("GOOGLETRANSLATE(E:E, ""en"", ""te"")"),"శక్తితో కూడిన పారాచూట్")</f>
        <v>శక్తితో కూడిన పారాచూట్</v>
      </c>
      <c r="G23" s="1" t="s">
        <v>287</v>
      </c>
      <c r="H23" s="1" t="s">
        <v>188</v>
      </c>
      <c r="I23" s="1" t="str">
        <f>IFERROR(__xludf.DUMMYFUNCTION("GOOGLETRANSLATE(H:H, ""en"", ""te"")"),"ఫ్రాన్స్")</f>
        <v>ఫ్రాన్స్</v>
      </c>
      <c r="J23" s="2" t="s">
        <v>266</v>
      </c>
      <c r="K23" s="1" t="s">
        <v>397</v>
      </c>
      <c r="L23" s="1" t="str">
        <f>IFERROR(__xludf.DUMMYFUNCTION("GOOGLETRANSLATE(K:K, ""en"", ""te"")"),"వ్రోబెల్")</f>
        <v>వ్రోబెల్</v>
      </c>
      <c r="N23" s="1" t="s">
        <v>398</v>
      </c>
      <c r="O23" s="1" t="s">
        <v>136</v>
      </c>
      <c r="Q23" s="1" t="s">
        <v>138</v>
      </c>
      <c r="R23" s="1" t="s">
        <v>399</v>
      </c>
      <c r="S23" s="1" t="s">
        <v>150</v>
      </c>
      <c r="T23" s="1" t="s">
        <v>400</v>
      </c>
      <c r="U23" s="1" t="s">
        <v>381</v>
      </c>
      <c r="Y23" s="1" t="s">
        <v>401</v>
      </c>
      <c r="AA23" s="1" t="s">
        <v>402</v>
      </c>
      <c r="AC23" s="1" t="s">
        <v>403</v>
      </c>
      <c r="AD23" s="1" t="s">
        <v>404</v>
      </c>
      <c r="AG23" s="1" t="s">
        <v>405</v>
      </c>
      <c r="AH23" s="1" t="s">
        <v>406</v>
      </c>
      <c r="AM23" s="1" t="s">
        <v>407</v>
      </c>
      <c r="AN23" s="1" t="s">
        <v>408</v>
      </c>
      <c r="AR23" s="1" t="s">
        <v>236</v>
      </c>
      <c r="AT23" s="1">
        <v>5.9</v>
      </c>
    </row>
    <row r="24">
      <c r="A24" s="1" t="s">
        <v>409</v>
      </c>
      <c r="B24" s="1" t="str">
        <f>IFERROR(__xludf.DUMMYFUNCTION("GOOGLETRANSLATE(A:A, ""en"", ""te"")"),"సాహసం ఒక సిరీస్")</f>
        <v>సాహసం ఒక సిరీస్</v>
      </c>
      <c r="C24" s="1" t="s">
        <v>410</v>
      </c>
      <c r="D24" s="1" t="str">
        <f>IFERROR(__xludf.DUMMYFUNCTION("GOOGLETRANSLATE(C:C, ""en"", ""te"")"),"ది అడ్వెంచర్ ఎ సిరీస్ అనేది ఫ్రెంచ్ పారామోటర్ల కుటుంబం, దీనిని మెరే యొక్క అడ్వెంచర్ SA చేత రూపొందించబడింది మరియు ఉత్పత్తి చేయబడింది, శక్తితో కూడిన పారాగ్లైడింగ్ కోసం యోన్నే. ఇప్పుడు ఉత్పత్తికి దూరంగా, అవి అందుబాటులో ఉన్నప్పుడు విమానం పూర్తి మరియు సిద్ధంగా"&amp;" ఉండటానికి సిద్ధంగా ఉంది. [1] యుఎస్ ఫార్ 103 అల్ట్రాలైట్ వెహికల్స్ నిబంధనలను పాటించేలా ఈ సిరీస్ రూపొందించబడింది మరియు ఇది జర్మన్ డల్వ్ 1 ఎ సర్టిఫికేట్ పొందింది. ఇది పారాగ్లైడర్-స్టైల్ వింగ్, సింగిల్-ప్లేస్ వసతి మరియు ఒకే 18 హెచ్‌పి (13 కిలోవాట్) సోలో ఇంజి"&amp;"న్‌ను పషర్ కాన్ఫిగరేషన్‌లో 2.5: 1 నిష్పత్తి తగ్గింపు డ్రైవ్‌తో కలిగి ఉంది, 115 నుండి 130 సెం.మీ (45 నుండి 51 అంగుళాలు) వ్యాసం కలిగిన చెక్కను కలిగి ఉంది, స్థిర పిచ్ ప్రొపెల్లర్. అన్ని పారామోటర్ల మాదిరిగానే, టేకాఫ్ మరియు ల్యాండింగ్ కాలినడకన సాధించబడుతుంది. "&amp;"[1] ఈ విమానం అల్యూమినియం గొట్టాల నుండి, నైలాన్ సీటు మరియు జీనుతో నిర్మించబడింది. పందిరి బ్రేక్‌లను అమలు చేసే, రోల్ మరియు యావ్ సృష్టించే హ్యాండిల్స్ ద్వారా ఇన్ఫ్లైట్ స్టీరింగ్ సాధించబడుతుంది. [1] బెర్ట్రాండ్ నుండి డేటా [1] సాధారణ లక్షణాలు")</f>
        <v>ది అడ్వెంచర్ ఎ సిరీస్ అనేది ఫ్రెంచ్ పారామోటర్ల కుటుంబం, దీనిని మెరే యొక్క అడ్వెంచర్ SA చేత రూపొందించబడింది మరియు ఉత్పత్తి చేయబడింది, శక్తితో కూడిన పారాగ్లైడింగ్ కోసం యోన్నే. ఇప్పుడు ఉత్పత్తికి దూరంగా, అవి అందుబాటులో ఉన్నప్పుడు విమానం పూర్తి మరియు సిద్ధంగా ఉండటానికి సిద్ధంగా ఉంది. [1] యుఎస్ ఫార్ 103 అల్ట్రాలైట్ వెహికల్స్ నిబంధనలను పాటించేలా ఈ సిరీస్ రూపొందించబడింది మరియు ఇది జర్మన్ డల్వ్ 1 ఎ సర్టిఫికేట్ పొందింది. ఇది పారాగ్లైడర్-స్టైల్ వింగ్, సింగిల్-ప్లేస్ వసతి మరియు ఒకే 18 హెచ్‌పి (13 కిలోవాట్) సోలో ఇంజిన్‌ను పషర్ కాన్ఫిగరేషన్‌లో 2.5: 1 నిష్పత్తి తగ్గింపు డ్రైవ్‌తో కలిగి ఉంది, 115 నుండి 130 సెం.మీ (45 నుండి 51 అంగుళాలు) వ్యాసం కలిగిన చెక్కను కలిగి ఉంది, స్థిర పిచ్ ప్రొపెల్లర్. అన్ని పారామోటర్ల మాదిరిగానే, టేకాఫ్ మరియు ల్యాండింగ్ కాలినడకన సాధించబడుతుంది. [1] ఈ విమానం అల్యూమినియం గొట్టాల నుండి, నైలాన్ సీటు మరియు జీనుతో నిర్మించబడింది. పందిరి బ్రేక్‌లను అమలు చేసే, రోల్ మరియు యావ్ సృష్టించే హ్యాండిల్స్ ద్వారా ఇన్ఫ్లైట్ స్టీరింగ్ సాధించబడుతుంది. [1] బెర్ట్రాండ్ నుండి డేటా [1] సాధారణ లక్షణాలు</v>
      </c>
      <c r="E24" s="1" t="s">
        <v>129</v>
      </c>
      <c r="F24" s="1" t="str">
        <f>IFERROR(__xludf.DUMMYFUNCTION("GOOGLETRANSLATE(E:E, ""en"", ""te"")"),"పారామోటర్")</f>
        <v>పారామోటర్</v>
      </c>
      <c r="G24" s="2" t="s">
        <v>130</v>
      </c>
      <c r="H24" s="1" t="s">
        <v>188</v>
      </c>
      <c r="I24" s="1" t="str">
        <f>IFERROR(__xludf.DUMMYFUNCTION("GOOGLETRANSLATE(H:H, ""en"", ""te"")"),"ఫ్రాన్స్")</f>
        <v>ఫ్రాన్స్</v>
      </c>
      <c r="J24" s="2" t="s">
        <v>266</v>
      </c>
      <c r="K24" s="1" t="s">
        <v>411</v>
      </c>
      <c r="L24" s="1" t="str">
        <f>IFERROR(__xludf.DUMMYFUNCTION("GOOGLETRANSLATE(K:K, ""en"", ""te"")"),"అడ్వెంచర్ సా")</f>
        <v>అడ్వెంచర్ సా</v>
      </c>
      <c r="M24" s="1" t="s">
        <v>412</v>
      </c>
      <c r="O24" s="1" t="s">
        <v>136</v>
      </c>
      <c r="P24" s="1" t="s">
        <v>137</v>
      </c>
      <c r="Q24" s="1" t="s">
        <v>138</v>
      </c>
      <c r="R24" s="1" t="s">
        <v>281</v>
      </c>
      <c r="S24" s="1" t="s">
        <v>233</v>
      </c>
      <c r="T24" s="1" t="s">
        <v>413</v>
      </c>
      <c r="U24" s="1" t="s">
        <v>414</v>
      </c>
    </row>
    <row r="25">
      <c r="A25" s="1" t="s">
        <v>415</v>
      </c>
      <c r="B25" s="1" t="str">
        <f>IFERROR(__xludf.DUMMYFUNCTION("GOOGLETRANSLATE(A:A, ""en"", ""te"")"),"అడ్వెంచర్ ఆర్ సిరీస్")</f>
        <v>అడ్వెంచర్ ఆర్ సిరీస్</v>
      </c>
      <c r="C25" s="1" t="s">
        <v>416</v>
      </c>
      <c r="D25" s="1" t="str">
        <f>IFERROR(__xludf.DUMMYFUNCTION("GOOGLETRANSLATE(C:C, ""en"", ""te"")"),"అడ్వెంచర్ ఆర్ సిరీస్ అనేది ఫ్రెంచ్ పారామోటర్ల కుటుంబం, దీనిని శక్తితో కూడిన పారాగ్లైడింగ్ కోసం యోన్నే, మెరే యొక్క అడ్వెంచర్ SA రూపొందించారు మరియు నిర్మించారు. ఇప్పుడు ఉత్పత్తికి దూరంగా, అవి అందుబాటులో ఉన్నప్పుడు విమానం పూర్తి మరియు సిద్ధంగా ఉండటానికి సిద్"&amp;"ధంగా ఉంది. [1] యుఎస్ ఫార్ 103 అల్ట్రాలైట్ వెహికల్స్ రూల్స్ మరియు యూరోపియన్ మైక్రోలైట్ రూల్స్ తో పాటించడానికి R (రాడ్నే కోసం) సిరీస్ చాలా తేలికైన పారామోటర్గా రూపొందించబడింది. ఇది పారాగ్లైడర్-స్టైల్ వింగ్, సింగిల్-ప్లేస్ వసతి మరియు ఒకే 14.5 హెచ్‌పి (11 కిలో"&amp;"వాట్) రాడ్నే రాకెట్ 120 ఇంజిన్‌ను 3: 1 నిష్పత్తి తగ్గింపు డ్రైవ్‌తో పషర్ కాన్ఫిగరేషన్‌లో కలిగి ఉంది, 100 నుండి 120 సెం.మీ (39 నుండి 47 అంగుళాలు) వ్యాసం చెక్క, స్థిర పిచ్ ప్రొపెల్లర్. అన్ని పారామోటర్ల మాదిరిగానే, టేకాఫ్ మరియు ల్యాండింగ్ కాలినడకన సాధించబడుత"&amp;"ుంది. [1] ఈ విమానం అల్యూమినియం గొట్టాల నుండి, నైలాన్ సీటు మరియు జీనుతో నిర్మించబడింది. పందిరి బ్రేక్‌లను అమలు చేసే, రోల్ మరియు యావ్ సృష్టించే హ్యాండిల్స్ ద్వారా ఇన్ఫ్లైట్ స్టీరింగ్ సాధించబడుతుంది. [1] బెర్ట్రాండ్ నుండి డేటా [1] సాధారణ లక్షణాలు")</f>
        <v>అడ్వెంచర్ ఆర్ సిరీస్ అనేది ఫ్రెంచ్ పారామోటర్ల కుటుంబం, దీనిని శక్తితో కూడిన పారాగ్లైడింగ్ కోసం యోన్నే, మెరే యొక్క అడ్వెంచర్ SA రూపొందించారు మరియు నిర్మించారు. ఇప్పుడు ఉత్పత్తికి దూరంగా, అవి అందుబాటులో ఉన్నప్పుడు విమానం పూర్తి మరియు సిద్ధంగా ఉండటానికి సిద్ధంగా ఉంది. [1] యుఎస్ ఫార్ 103 అల్ట్రాలైట్ వెహికల్స్ రూల్స్ మరియు యూరోపియన్ మైక్రోలైట్ రూల్స్ తో పాటించడానికి R (రాడ్నే కోసం) సిరీస్ చాలా తేలికైన పారామోటర్గా రూపొందించబడింది. ఇది పారాగ్లైడర్-స్టైల్ వింగ్, సింగిల్-ప్లేస్ వసతి మరియు ఒకే 14.5 హెచ్‌పి (11 కిలోవాట్) రాడ్నే రాకెట్ 120 ఇంజిన్‌ను 3: 1 నిష్పత్తి తగ్గింపు డ్రైవ్‌తో పషర్ కాన్ఫిగరేషన్‌లో కలిగి ఉంది, 100 నుండి 120 సెం.మీ (39 నుండి 47 అంగుళాలు) వ్యాసం చెక్క, స్థిర పిచ్ ప్రొపెల్లర్. అన్ని పారామోటర్ల మాదిరిగానే, టేకాఫ్ మరియు ల్యాండింగ్ కాలినడకన సాధించబడుతుంది. [1] ఈ విమానం అల్యూమినియం గొట్టాల నుండి, నైలాన్ సీటు మరియు జీనుతో నిర్మించబడింది. పందిరి బ్రేక్‌లను అమలు చేసే, రోల్ మరియు యావ్ సృష్టించే హ్యాండిల్స్ ద్వారా ఇన్ఫ్లైట్ స్టీరింగ్ సాధించబడుతుంది. [1] బెర్ట్రాండ్ నుండి డేటా [1] సాధారణ లక్షణాలు</v>
      </c>
      <c r="E25" s="1" t="s">
        <v>129</v>
      </c>
      <c r="F25" s="1" t="str">
        <f>IFERROR(__xludf.DUMMYFUNCTION("GOOGLETRANSLATE(E:E, ""en"", ""te"")"),"పారామోటర్")</f>
        <v>పారామోటర్</v>
      </c>
      <c r="G25" s="2" t="s">
        <v>130</v>
      </c>
      <c r="H25" s="1" t="s">
        <v>188</v>
      </c>
      <c r="I25" s="1" t="str">
        <f>IFERROR(__xludf.DUMMYFUNCTION("GOOGLETRANSLATE(H:H, ""en"", ""te"")"),"ఫ్రాన్స్")</f>
        <v>ఫ్రాన్స్</v>
      </c>
      <c r="J25" s="2" t="s">
        <v>266</v>
      </c>
      <c r="K25" s="1" t="s">
        <v>411</v>
      </c>
      <c r="L25" s="1" t="str">
        <f>IFERROR(__xludf.DUMMYFUNCTION("GOOGLETRANSLATE(K:K, ""en"", ""te"")"),"అడ్వెంచర్ సా")</f>
        <v>అడ్వెంచర్ సా</v>
      </c>
      <c r="M25" s="1" t="s">
        <v>412</v>
      </c>
      <c r="O25" s="1" t="s">
        <v>136</v>
      </c>
      <c r="P25" s="1" t="s">
        <v>137</v>
      </c>
      <c r="Q25" s="1" t="s">
        <v>138</v>
      </c>
      <c r="R25" s="1" t="s">
        <v>417</v>
      </c>
      <c r="S25" s="1" t="s">
        <v>233</v>
      </c>
      <c r="T25" s="1" t="s">
        <v>418</v>
      </c>
      <c r="U25" s="1" t="s">
        <v>419</v>
      </c>
    </row>
    <row r="26">
      <c r="A26" s="1" t="s">
        <v>420</v>
      </c>
      <c r="B26" s="1" t="str">
        <f>IFERROR(__xludf.DUMMYFUNCTION("GOOGLETRANSLATE(A:A, ""en"", ""te"")"),"ఎయిర్ఫర్ సుడిగాలి")</f>
        <v>ఎయిర్ఫర్ సుడిగాలి</v>
      </c>
      <c r="C26" s="1" t="s">
        <v>421</v>
      </c>
      <c r="D26" s="1" t="str">
        <f>IFERROR(__xludf.DUMMYFUNCTION("GOOGLETRANSLATE(C:C, ""en"", ""te"")"),"ఎయిర్ఫర్ సుడిగాలి అనేది స్పానిష్ పారామోటర్, ఇది శక్తితో కూడిన పారాగ్లైడింగ్ కోసం పోంటెవెడ్రా యొక్క విమానయాన చేత రూపొందించబడింది మరియు ఉత్పత్తి చేయబడింది. ఇప్పుడు ఉత్పత్తిలో లేదు, ఇది అందుబాటులో ఉన్నప్పుడు విమానం పూర్తి మరియు సిద్ధంగా ఉండటానికి సిద్ధంగా ఉం"&amp;"ది. [1] సుడిగాలి పెద్ద పైలట్ల కోసం ఒక విమానంగా రూపొందించబడింది, యుఎస్ ఫార్ 103 అల్ట్రాలైట్ వెహికల్స్ నిబంధనలతో పాటు యూరోపియన్ నిబంధనలకు అనుగుణంగా. ఇది పారాగ్లైడర్-స్టైల్ వింగ్, సింగిల్-ప్లేస్ వసతి మరియు సింగిల్ కోర్సెయిర్ M21Y 23 HP (17 kW) ఇంజిన్‌ను పషర్"&amp;" కాన్ఫిగరేషన్‌లో 2.2: 1 నిష్పత్తి తగ్గింపు డ్రైవ్ మరియు 99 సెం.మీ (39 అంగుళాలు) వ్యాసం కలిగిన రెండు-బ్లేడెడ్ కాంపోజిట్ కలిగి ఉంది. ప్రొపెల్లర్. ఇంధన ట్యాంక్ సామర్థ్యం 9 లీటర్లు (2.0 ఇంప్ గల్; 2.4 యుఎస్ గాల్). ఈ విమానం అల్యూమినియం గొట్టాల కలయిక నుండి, టైటా"&amp;"నియం చట్రంతో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సాధ"&amp;"ారణ లక్షణాలు")</f>
        <v>ఎయిర్ఫర్ సుడిగాలి అనేది స్పానిష్ పారామోటర్, ఇది శక్తితో కూడిన పారాగ్లైడింగ్ కోసం పోంటెవెడ్రా యొక్క విమానయాన చేత రూపొందించబడింది మరియు ఉత్పత్తి చేయబడింది. ఇప్పుడు ఉత్పత్తిలో లేదు, ఇది అందుబాటులో ఉన్నప్పుడు విమానం పూర్తి మరియు సిద్ధంగా ఉండటానికి సిద్ధంగా ఉంది. [1] సుడిగాలి పెద్ద పైలట్ల కోసం ఒక విమానంగా రూపొందించబడింది, యుఎస్ ఫార్ 103 అల్ట్రాలైట్ వెహికల్స్ నిబంధనలతో పాటు యూరోపియన్ నిబంధనలకు అనుగుణంగా. ఇది పారాగ్లైడర్-స్టైల్ వింగ్, సింగిల్-ప్లేస్ వసతి మరియు సింగిల్ కోర్సెయిర్ M21Y 23 HP (17 kW) ఇంజిన్‌ను పషర్ కాన్ఫిగరేషన్‌లో 2.2: 1 నిష్పత్తి తగ్గింపు డ్రైవ్ మరియు 99 సెం.మీ (39 అంగుళాలు) వ్యాసం కలిగిన రెండు-బ్లేడెడ్ కాంపోజిట్ కలిగి ఉంది. ప్రొపెల్లర్. ఇంధన ట్యాంక్ సామర్థ్యం 9 లీటర్లు (2.0 ఇంప్ గల్; 2.4 యుఎస్ గాల్). ఈ విమానం అల్యూమినియం గొట్టాల కలయిక నుండి, టైటానియం చట్రంతో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26" s="1" t="s">
        <v>129</v>
      </c>
      <c r="F26" s="1" t="str">
        <f>IFERROR(__xludf.DUMMYFUNCTION("GOOGLETRANSLATE(E:E, ""en"", ""te"")"),"పారామోటర్")</f>
        <v>పారామోటర్</v>
      </c>
      <c r="G26" s="2" t="s">
        <v>130</v>
      </c>
      <c r="H26" s="1" t="s">
        <v>422</v>
      </c>
      <c r="I26" s="1" t="str">
        <f>IFERROR(__xludf.DUMMYFUNCTION("GOOGLETRANSLATE(H:H, ""en"", ""te"")"),"స్పెయిన్")</f>
        <v>స్పెయిన్</v>
      </c>
      <c r="J26" s="2" t="s">
        <v>423</v>
      </c>
      <c r="K26" s="1" t="s">
        <v>424</v>
      </c>
      <c r="L26" s="1" t="str">
        <f>IFERROR(__xludf.DUMMYFUNCTION("GOOGLETRANSLATE(K:K, ""en"", ""te"")"),"విమానాలు")</f>
        <v>విమానాలు</v>
      </c>
      <c r="M26" s="2" t="s">
        <v>425</v>
      </c>
      <c r="O26" s="1" t="s">
        <v>136</v>
      </c>
      <c r="Q26" s="1" t="s">
        <v>138</v>
      </c>
      <c r="R26" s="1" t="s">
        <v>149</v>
      </c>
      <c r="S26" s="1" t="s">
        <v>313</v>
      </c>
      <c r="T26" s="1" t="s">
        <v>426</v>
      </c>
      <c r="U26" s="1" t="s">
        <v>427</v>
      </c>
    </row>
    <row r="27">
      <c r="A27" s="1" t="s">
        <v>428</v>
      </c>
      <c r="B27" s="1" t="str">
        <f>IFERROR(__xludf.DUMMYFUNCTION("GOOGLETRANSLATE(A:A, ""en"", ""te"")"),"AV8ER ఎక్స్‌ప్లోరర్")</f>
        <v>AV8ER ఎక్స్‌ప్లోరర్</v>
      </c>
      <c r="C27" s="1" t="s">
        <v>429</v>
      </c>
      <c r="D27" s="1" t="str">
        <f>IFERROR(__xludf.DUMMYFUNCTION("GOOGLETRANSLATE(C:C, ""en"", ""te"")"),"AV8ER ఎక్స్‌ప్లోరర్ అనేది బ్రిటిష్ పారామోటర్, దీనిని పాల్ టేలర్ రూపొందించారు మరియు శక్తితో కూడిన పారాగ్లైడింగ్ కోసం నార్తాంప్టన్‌షైర్‌లోని వుడ్‌ఫోర్డ్ హాల్స్‌కు చెందిన AV8ER లిమిటెడ్ నిర్మించబడింది. ఇప్పుడు ఉత్పత్తిలో లేదు, ఇది అందుబాటులో ఉన్నప్పుడు విమాన"&amp;"ం పూర్తి మరియు సిద్ధంగా ఉండటానికి సిద్ధంగా ఉంది. [1] అన్వేషకుడు యుఎస్ ఫార్ 103 అల్ట్రాలైట్ వెహికల్స్ నిబంధనలతో పాటు యూరోపియన్ నిబంధనలను పాటించేలా రూపొందించబడ్డాయి. ఇది పారాగ్లైడర్ తరహా వింగ్, సింగిల్-ప్లేస్ వసతి మరియు పషర్ కాన్ఫిగరేషన్‌లో ఒకే ఇంజిన్ కలిగి"&amp;" ఉంది. ఈ విమానం బ్యాలెన్సింగ్ మరియు వైబ్రేషన్ ఐసోలేషన్‌కు ప్రత్యేక శ్రద్ధతో నిర్మించబడింది. పంజరం అసెంబ్లీలో మోటారు యూనిట్ యొక్క భూమి కదలికను తగ్గించడానికి చిన్న చక్రాలు ఉన్నాయి. [1] అన్ని పారామోటర్ల మాదిరిగానే, టేకాఫ్ మరియు ల్యాండింగ్ కాలినడకన సాధించబడుత"&amp;"ుంది. పందిరి బ్రేక్‌లను అమలు చేసే, రోల్ మరియు యావ్ సృష్టించే హ్యాండిల్స్ ద్వారా ఇన్ఫ్లైట్ స్టీరింగ్ సాధించబడుతుంది. [1] బెర్ట్రాండ్ నుండి డేటా [1] సాధారణ లక్షణాలు")</f>
        <v>AV8ER ఎక్స్‌ప్లోరర్ అనేది బ్రిటిష్ పారామోటర్, దీనిని పాల్ టేలర్ రూపొందించారు మరియు శక్తితో కూడిన పారాగ్లైడింగ్ కోసం నార్తాంప్టన్‌షైర్‌లోని వుడ్‌ఫోర్డ్ హాల్స్‌కు చెందిన AV8ER లిమిటెడ్ నిర్మించబడింది. ఇప్పుడు ఉత్పత్తిలో లేదు, ఇది అందుబాటులో ఉన్నప్పుడు విమానం పూర్తి మరియు సిద్ధంగా ఉండటానికి సిద్ధంగా ఉంది. [1] అన్వేషకుడు యుఎస్ ఫార్ 103 అల్ట్రాలైట్ వెహికల్స్ నిబంధనలతో పాటు యూరోపియన్ నిబంధనలను పాటించేలా రూపొందించబడ్డాయి. ఇది పారాగ్లైడర్ తరహా వింగ్, సింగిల్-ప్లేస్ వసతి మరియు పషర్ కాన్ఫిగరేషన్‌లో ఒకే ఇంజిన్ కలిగి ఉంది. ఈ విమానం బ్యాలెన్సింగ్ మరియు వైబ్రేషన్ ఐసోలేషన్‌కు ప్రత్యేక శ్రద్ధతో నిర్మించబడింది. పంజరం అసెంబ్లీలో మోటారు యూనిట్ యొక్క భూమి కదలికను తగ్గించడానికి చిన్న చక్రాలు ఉన్నాయి.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27" s="1" t="s">
        <v>129</v>
      </c>
      <c r="F27" s="1" t="str">
        <f>IFERROR(__xludf.DUMMYFUNCTION("GOOGLETRANSLATE(E:E, ""en"", ""te"")"),"పారామోటర్")</f>
        <v>పారామోటర్</v>
      </c>
      <c r="G27" s="2" t="s">
        <v>130</v>
      </c>
      <c r="H27" s="1" t="s">
        <v>157</v>
      </c>
      <c r="I27" s="1" t="str">
        <f>IFERROR(__xludf.DUMMYFUNCTION("GOOGLETRANSLATE(H:H, ""en"", ""te"")"),"యునైటెడ్ కింగ్‌డమ్")</f>
        <v>యునైటెడ్ కింగ్‌డమ్</v>
      </c>
      <c r="J27" s="1" t="s">
        <v>158</v>
      </c>
      <c r="K27" s="1" t="s">
        <v>430</v>
      </c>
      <c r="L27" s="1" t="str">
        <f>IFERROR(__xludf.DUMMYFUNCTION("GOOGLETRANSLATE(K:K, ""en"", ""te"")"),"Av8er లిమిటెడ్")</f>
        <v>Av8er లిమిటెడ్</v>
      </c>
      <c r="M27" s="1" t="s">
        <v>431</v>
      </c>
      <c r="N27" s="1" t="s">
        <v>432</v>
      </c>
      <c r="O27" s="1" t="s">
        <v>136</v>
      </c>
      <c r="P27" s="1" t="s">
        <v>137</v>
      </c>
      <c r="Q27" s="1" t="s">
        <v>138</v>
      </c>
      <c r="R27" s="1" t="s">
        <v>433</v>
      </c>
      <c r="S27" s="1" t="s">
        <v>233</v>
      </c>
      <c r="T27" s="1" t="s">
        <v>434</v>
      </c>
      <c r="U27" s="1" t="s">
        <v>386</v>
      </c>
    </row>
    <row r="28">
      <c r="A28" s="1" t="s">
        <v>435</v>
      </c>
      <c r="B28" s="1" t="str">
        <f>IFERROR(__xludf.DUMMYFUNCTION("GOOGLETRANSLATE(A:A, ""en"", ""te"")"),"వెనుక ఎముక నీడ")</f>
        <v>వెనుక ఎముక నీడ</v>
      </c>
      <c r="C28" s="1" t="s">
        <v>436</v>
      </c>
      <c r="D28" s="1" t="str">
        <f>IFERROR(__xludf.DUMMYFUNCTION("GOOGLETRANSLATE(C:C, ""en"", ""te"")"),"వెనుక ఎముక నీడ అనేది ఫ్రెంచ్ పారామోటర్ల కుటుంబం, దీనిని థియరీ సిమోనెట్ రూపొందించారు మరియు శక్తితో కూడిన పారాగ్లైడింగ్ కోసం టాలార్డ్ యొక్క వెనుక ఎముక ద్వారా ఉత్పత్తి చేయబడింది. ఇప్పుడు ఉత్పత్తిలో లేదు, ఇది అందుబాటులో ఉన్నప్పుడు విమానం పూర్తి మరియు సిద్ధంగా"&amp;" ఉండటానికి సిద్ధంగా ఉంది. [1] యుఎస్ ఫార్ 103 అల్ట్రాలైట్ వెహికల్స్ నిబంధనలతో పాటు యూరోపియన్ నిబంధనలతో పాటించడానికి నీడ రూపొందించబడింది. ఇది పారాగ్లైడర్ తరహా వింగ్, సింగిల్-ప్లేస్ వసతి మరియు పషర్ కాన్ఫిగరేషన్‌లో ఒకే ఇంజిన్ కలిగి ఉంది. ఇంధన ట్యాంక్ సామర్థ్య"&amp;"ం 7 లీటర్లు (1.5 ఇంప్ గల్; 1.8 యుఎస్ గాల్). లైన్‌లోని ప్రతి మోడల్ దాని మెట్రిక్ ప్రొపెల్లర్ వ్యాసానికి పేరు పెట్టబడింది. [1] అన్ని పారామోటర్ల మాదిరిగానే, టేకాఫ్ మరియు ల్యాండింగ్ కాలినడకన సాధించబడుతుంది. పందిరి బ్రేక్‌లను అమలు చేసే, రోల్ మరియు యావ్ సృష్టిం"&amp;"చే హ్యాండిల్స్ ద్వారా ఇన్ఫ్లైట్ స్టీరింగ్ సాధించబడుతుంది. [1] బెర్ట్రాండ్ నుండి డేటా [1] సాధారణ లక్షణాలు")</f>
        <v>వెనుక ఎముక నీడ అనేది ఫ్రెంచ్ పారామోటర్ల కుటుంబం, దీనిని థియరీ సిమోనెట్ రూపొందించారు మరియు శక్తితో కూడిన పారాగ్లైడింగ్ కోసం టాలార్డ్ యొక్క వెనుక ఎముక ద్వారా ఉత్పత్తి చేయబడింది. ఇప్పుడు ఉత్పత్తిలో లేదు, ఇది అందుబాటులో ఉన్నప్పుడు విమానం పూర్తి మరియు సిద్ధంగా ఉండటానికి సిద్ధంగా ఉంది. [1] యుఎస్ ఫార్ 103 అల్ట్రాలైట్ వెహికల్స్ నిబంధనలతో పాటు యూరోపియన్ నిబంధనలతో పాటించడానికి నీడ రూపొందించబడింది. ఇది పారాగ్లైడర్ తరహా వింగ్, సింగిల్-ప్లేస్ వసతి మరియు పషర్ కాన్ఫిగరేషన్‌లో ఒకే ఇంజిన్ కలిగి ఉంది. ఇంధన ట్యాంక్ సామర్థ్యం 7 లీటర్లు (1.5 ఇంప్ గల్; 1.8 యుఎస్ గాల్). లైన్‌లోని ప్రతి మోడల్ దాని మెట్రిక్ ప్రొపెల్లర్ వ్యాసానికి పేరు పెట్టబడింది.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28" s="1" t="s">
        <v>129</v>
      </c>
      <c r="F28" s="1" t="str">
        <f>IFERROR(__xludf.DUMMYFUNCTION("GOOGLETRANSLATE(E:E, ""en"", ""te"")"),"పారామోటర్")</f>
        <v>పారామోటర్</v>
      </c>
      <c r="G28" s="2" t="s">
        <v>130</v>
      </c>
      <c r="H28" s="1" t="s">
        <v>188</v>
      </c>
      <c r="I28" s="1" t="str">
        <f>IFERROR(__xludf.DUMMYFUNCTION("GOOGLETRANSLATE(H:H, ""en"", ""te"")"),"ఫ్రాన్స్")</f>
        <v>ఫ్రాన్స్</v>
      </c>
      <c r="J28" s="2" t="s">
        <v>266</v>
      </c>
      <c r="K28" s="1" t="s">
        <v>437</v>
      </c>
      <c r="L28" s="1" t="str">
        <f>IFERROR(__xludf.DUMMYFUNCTION("GOOGLETRANSLATE(K:K, ""en"", ""te"")"),"వెన్నెముక")</f>
        <v>వెన్నెముక</v>
      </c>
      <c r="M28" s="1" t="s">
        <v>438</v>
      </c>
      <c r="N28" s="1" t="s">
        <v>439</v>
      </c>
      <c r="O28" s="1" t="s">
        <v>136</v>
      </c>
      <c r="P28" s="1" t="s">
        <v>137</v>
      </c>
    </row>
    <row r="29">
      <c r="A29" s="1" t="s">
        <v>440</v>
      </c>
      <c r="B29" s="1" t="str">
        <f>IFERROR(__xludf.DUMMYFUNCTION("GOOGLETRANSLATE(A:A, ""en"", ""te"")"),"వెనుక ఎముక వెండి")</f>
        <v>వెనుక ఎముక వెండి</v>
      </c>
      <c r="C29" s="1" t="s">
        <v>441</v>
      </c>
      <c r="D29" s="1" t="str">
        <f>IFERROR(__xludf.DUMMYFUNCTION("GOOGLETRANSLATE(C:C, ""en"", ""te"")"),"వెనుక ఎముక వెండి ఒక ఫ్రెంచ్ పారామోటర్, దీనిని థియరీ సిమోనెట్ రూపొందించారు మరియు శక్తితో కూడిన పారాగ్లైడింగ్ కోసం టాలార్డ్ యొక్క వెనుక ఎముక ద్వారా ఉత్పత్తి చేయబడింది. ఇప్పుడు ఉత్పత్తిలో లేదు, ఇది అందుబాటులో ఉన్నప్పుడు విమానం పూర్తి మరియు సిద్ధంగా ఉండటానికి"&amp;" సిద్ధంగా ఉంది. [1] యుఎస్ ఫార్ 103 అల్ట్రాలైట్ వెహికల్స్ నిబంధనలతో పాటు యూరోపియన్ నిబంధనలతో పాటించడానికి వెండి రూపొందించబడింది. ఇది పారాగ్లైడర్-స్టైల్ వింగ్, సింగిల్-ప్లేస్ వసతి మరియు 22 హెచ్‌పి (16 కిలోవాట్ ప్రొపెల్లర్. ఖాళీ బరువు 17 కిలోలు (37 పౌండ్లు) "&amp;"మరియు ఇంధన ట్యాంక్ సామర్థ్యం 9 లీటర్లు (2.0 ఇంప్ గల్; 2.4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సాధించబడ"&amp;"ుతుంది. [1] బెర్ట్రాండ్ నుండి డేటా [1] సాధారణ లక్షణాలు")</f>
        <v>వెనుక ఎముక వెండి ఒక ఫ్రెంచ్ పారామోటర్, దీనిని థియరీ సిమోనెట్ రూపొందించారు మరియు శక్తితో కూడిన పారాగ్లైడింగ్ కోసం టాలార్డ్ యొక్క వెనుక ఎముక ద్వారా ఉత్పత్తి చేయబడింది. ఇప్పుడు ఉత్పత్తిలో లేదు, ఇది అందుబాటులో ఉన్నప్పుడు విమానం పూర్తి మరియు సిద్ధంగా ఉండటానికి సిద్ధంగా ఉంది. [1] యుఎస్ ఫార్ 103 అల్ట్రాలైట్ వెహికల్స్ నిబంధనలతో పాటు యూరోపియన్ నిబంధనలతో పాటించడానికి వెండి రూపొందించబడింది. ఇది పారాగ్లైడర్-స్టైల్ వింగ్, సింగిల్-ప్లేస్ వసతి మరియు 22 హెచ్‌పి (16 కిలోవాట్ ప్రొపెల్లర్. ఖాళీ బరువు 17 కిలోలు (37 పౌండ్లు) మరియు ఇంధన ట్యాంక్ సామర్థ్యం 9 లీటర్లు (2.0 ఇంప్ గల్; 2.4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29" s="1" t="s">
        <v>129</v>
      </c>
      <c r="F29" s="1" t="str">
        <f>IFERROR(__xludf.DUMMYFUNCTION("GOOGLETRANSLATE(E:E, ""en"", ""te"")"),"పారామోటర్")</f>
        <v>పారామోటర్</v>
      </c>
      <c r="G29" s="2" t="s">
        <v>130</v>
      </c>
      <c r="H29" s="1" t="s">
        <v>188</v>
      </c>
      <c r="I29" s="1" t="str">
        <f>IFERROR(__xludf.DUMMYFUNCTION("GOOGLETRANSLATE(H:H, ""en"", ""te"")"),"ఫ్రాన్స్")</f>
        <v>ఫ్రాన్స్</v>
      </c>
      <c r="J29" s="2" t="s">
        <v>266</v>
      </c>
      <c r="K29" s="1" t="s">
        <v>437</v>
      </c>
      <c r="L29" s="1" t="str">
        <f>IFERROR(__xludf.DUMMYFUNCTION("GOOGLETRANSLATE(K:K, ""en"", ""te"")"),"వెన్నెముక")</f>
        <v>వెన్నెముక</v>
      </c>
      <c r="M29" s="1" t="s">
        <v>438</v>
      </c>
      <c r="N29" s="1" t="s">
        <v>439</v>
      </c>
      <c r="O29" s="1" t="s">
        <v>136</v>
      </c>
      <c r="Q29" s="1" t="s">
        <v>138</v>
      </c>
      <c r="R29" s="1" t="s">
        <v>442</v>
      </c>
      <c r="S29" s="1" t="s">
        <v>313</v>
      </c>
      <c r="T29" s="1" t="s">
        <v>443</v>
      </c>
      <c r="U29" s="1" t="s">
        <v>444</v>
      </c>
    </row>
    <row r="30">
      <c r="A30" s="1" t="s">
        <v>445</v>
      </c>
      <c r="B30" s="1" t="str">
        <f>IFERROR(__xludf.DUMMYFUNCTION("GOOGLETRANSLATE(A:A, ""en"", ""te"")"),"H &amp; E పారామోటోర్స్ కోర్సరియో")</f>
        <v>H &amp; E పారామోటోర్స్ కోర్సరియో</v>
      </c>
      <c r="C30" s="1" t="s">
        <v>446</v>
      </c>
      <c r="D30" s="1" t="str">
        <f>IFERROR(__xludf.DUMMYFUNCTION("GOOGLETRANSLATE(C:C, ""en"", ""te"")"),"హెచ్ అండ్ ఇ పారామోటోర్స్ కోర్సరియో (ఇంగ్లీష్: కోర్సెయిర్) అనేది స్పానిష్ పారామోటర్, దీనిని పవర్డ్ పారాగ్లైడింగ్ కోసం మాడ్రిడ్ యొక్క హెచ్ అండ్ ఇ పారామోటోర్స్ రూపొందించారు మరియు ఉత్పత్తి చేశారు. ఇప్పుడు ఉత్పత్తిలో లేదు, ఇది అందుబాటులో ఉన్నప్పుడు విమానం పూర్"&amp;"తి మరియు సిద్ధంగా ఉండటానికి సిద్ధంగా ఉంది. [1] కోర్సరియో యుఎస్ ఫార్ 103 అల్ట్రాలైట్ వాహనాల నిబంధనలతో పాటు యూరోపియన్ నిబంధనలను పాటించేలా రూపొందించబడింది. ఇది పారాగ్లైడర్-స్టైల్ వింగ్, సింగిల్-ప్లేస్ వసతి మరియు రిడక్షన్ డ్రైవ్ మరియు 99 నుండి 120 సెం.మీ (39 "&amp;"నుండి 47 అంగుళాలు) వ్యాసం కలిగిన రెండు-బ్లేడెడ్ చెక్క ప్రొపెల్లర్‌తో పషర్ కాన్ఫిగరేషన్‌లో ఒకే కోర్సెయిర్ ఇంజిన్‌ను కలిగి ఉంది. ఇంధన ట్యాంక్ సామర్థ్యం 9 లీటర్లు (2.0 ఇంప్ గల్; 2.4 యుఎస్ గాల్). [1] అన్ని పారామోటర్ల మాదిరిగానే, టేకాఫ్ మరియు ల్యాండింగ్ కాలినడ"&amp;"కన సాధించబడుతుంది. పందిరి బ్రేక్‌లను అమలు చేసే, రోల్ మరియు యావ్ సృష్టించే హ్యాండిల్స్ ద్వారా ఇన్ఫ్లైట్ స్టీరింగ్ సాధించబడుతుంది. [1] బెర్ట్రాండ్ నుండి డేటా [1] సాధారణ లక్షణాలు")</f>
        <v>హెచ్ అండ్ ఇ పారామోటోర్స్ కోర్సరియో (ఇంగ్లీష్: కోర్సెయిర్) అనేది స్పానిష్ పారామోటర్, దీనిని పవర్డ్ పారాగ్లైడింగ్ కోసం మాడ్రిడ్ యొక్క హెచ్ అండ్ ఇ పారామోటోర్స్ రూపొందించారు మరియు ఉత్పత్తి చేశారు. ఇప్పుడు ఉత్పత్తిలో లేదు, ఇది అందుబాటులో ఉన్నప్పుడు విమానం పూర్తి మరియు సిద్ధంగా ఉండటానికి సిద్ధంగా ఉంది. [1] కోర్సరియో యుఎస్ ఫార్ 103 అల్ట్రాలైట్ వాహనాల నిబంధనలతో పాటు యూరోపియన్ నిబంధనలను పాటించేలా రూపొందించబడింది. ఇది పారాగ్లైడర్-స్టైల్ వింగ్, సింగిల్-ప్లేస్ వసతి మరియు రిడక్షన్ డ్రైవ్ మరియు 99 నుండి 120 సెం.మీ (39 నుండి 47 అంగుళాలు) వ్యాసం కలిగిన రెండు-బ్లేడెడ్ చెక్క ప్రొపెల్లర్‌తో పషర్ కాన్ఫిగరేషన్‌లో ఒకే కోర్సెయిర్ ఇంజిన్‌ను కలిగి ఉంది. ఇంధన ట్యాంక్ సామర్థ్యం 9 లీటర్లు (2.0 ఇంప్ గల్; 2.4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30" s="1" t="s">
        <v>129</v>
      </c>
      <c r="F30" s="1" t="str">
        <f>IFERROR(__xludf.DUMMYFUNCTION("GOOGLETRANSLATE(E:E, ""en"", ""te"")"),"పారామోటర్")</f>
        <v>పారామోటర్</v>
      </c>
      <c r="G30" s="2" t="s">
        <v>130</v>
      </c>
      <c r="H30" s="1" t="s">
        <v>422</v>
      </c>
      <c r="I30" s="1" t="str">
        <f>IFERROR(__xludf.DUMMYFUNCTION("GOOGLETRANSLATE(H:H, ""en"", ""te"")"),"స్పెయిన్")</f>
        <v>స్పెయిన్</v>
      </c>
      <c r="J30" s="2" t="s">
        <v>423</v>
      </c>
      <c r="K30" s="1" t="s">
        <v>447</v>
      </c>
      <c r="L30" s="1" t="str">
        <f>IFERROR(__xludf.DUMMYFUNCTION("GOOGLETRANSLATE(K:K, ""en"", ""te"")"),"H &amp; E పారామోటోర్స్")</f>
        <v>H &amp; E పారామోటోర్స్</v>
      </c>
      <c r="M30" s="1" t="s">
        <v>448</v>
      </c>
      <c r="O30" s="1" t="s">
        <v>136</v>
      </c>
      <c r="P30" s="1" t="s">
        <v>137</v>
      </c>
      <c r="Q30" s="1" t="s">
        <v>138</v>
      </c>
      <c r="R30" s="1" t="s">
        <v>449</v>
      </c>
      <c r="S30" s="1" t="s">
        <v>313</v>
      </c>
      <c r="T30" s="1" t="s">
        <v>450</v>
      </c>
      <c r="U30" s="1" t="s">
        <v>451</v>
      </c>
    </row>
    <row r="31">
      <c r="A31" s="1" t="s">
        <v>452</v>
      </c>
      <c r="B31" s="1" t="str">
        <f>IFERROR(__xludf.DUMMYFUNCTION("GOOGLETRANSLATE(A:A, ""en"", ""te"")"),"మినీ-ఫ్లై సెట్")</f>
        <v>మినీ-ఫ్లై సెట్</v>
      </c>
      <c r="C31" s="1" t="s">
        <v>453</v>
      </c>
      <c r="D31" s="1" t="str">
        <f>IFERROR(__xludf.DUMMYFUNCTION("GOOGLETRANSLATE(C:C, ""en"", ""te"")"),"మినీ-ఫ్లై సెట్ అనేది జర్మన్ పవర్డ్ హాంగ్ గ్లైడర్, దీనిని కిర్చార్డ్ట్ యొక్క మినీ-ఫ్లై జిఎమ్‌బిహెచ్ రూపొందించారు మరియు ఉత్పత్తి చేసింది. ఇప్పుడు ఉత్పత్తిలో లేదు, ఇది అందుబాటులో ఉన్నప్పుడు విమానం పూర్తి మరియు సిద్ధంగా ఉండటానికి సిద్ధంగా ఉంది. [1] ఈ విమానం క"&amp;"ేబుల్-బ్రేస్డ్ హాంగ్ గ్లైడర్-స్టైల్ హై-వింగ్, వెయిట్-షిఫ్ట్ నియంత్రణలు, సింగిల్-ప్లేస్ వసతి, ఫుట్-లాంచింగ్ మరియు ల్యాండింగ్ మరియు పషర్ కాన్ఫిగరేషన్‌లో ఒకే ఇంజిన్ కలిగి ఉంది. [1] ఈ విమానం ప్రామాణిక హాంగ్ గ్లైడర్ వింగ్‌ను ఉపయోగిస్తుంది, ఇది బోల్ట్-టుగేథర్ అ"&amp;"ల్యూమినియం గొట్టాలతో తయారు చేయబడింది, దాని డబుల్ ఉపరితల వింగ్ డాక్రాన్ సెయిల్‌క్లాత్‌లో కప్పబడి ఉంటుంది. రెక్కకు ఒకే ట్యూబ్-రకం కింగ్‌పోస్ట్ మద్దతు ఇస్తుంది మరియు ""ఎ"" ఫ్రేమ్ కంట్రోల్ బార్‌ను ఉపయోగిస్తుంది. ఇంజిన్ రెండు-స్ట్రోక్, సింగిల్ సిలిండర్ సాచ్స్ "&amp;"166 ఇండస్ట్రియల్ ఇంజిన్ 14 హెచ్‌పి (10 కిలోవాట్) 3.4: 1 తగ్గింపు డ్రైవ్. ఇంజిన్ ముందు భాగంలో మరియు రెక్కల క్రింద రెక్కల క్రింద వింగ్ యొక్క కీల్ ట్యూబ్‌కు సమాంతరంగా నడుస్తుంది. 10 లీటర్లు (2.2 ఇంప్ గల్; 2.6 యుఎస్ గాల్) ఇంధన ట్యాంక్ ఇంజిన్ పైన మరియు వెనుక అ"&amp;"మర్చబడి ఉంటుంది. 134 సెం.మీ (53 అంగుళాలు) వ్యాసం కలిగిన రెండు-బ్లేడెడ్, చెక్క, స్థిర పిచ్ ప్రొపెల్లర్ రెక్క యొక్క కీల్ ట్యూబ్ వెనుక భాగంలో ఉంది మరియు పొడవైన అల్యూమినియం ట్యూబ్‌లో అమర్చిన తోక చక్రం ద్వారా భూమి పరిచయం నుండి రక్షించబడుతుంది. ప్రొపెల్లర్ సుదీ"&amp;"ర్ఘ పొడిగింపు షాఫ్ట్ ద్వారా నడపబడుతుంది. [1] సాంప్రదాయిక హాంగ్ గ్లైడర్ హిల్ లాంచ్‌లో ఉన్నట్లుగా పైలట్ పీడిత స్థితిలో లేదా నిలబడి ప్రారంభమైన ప్రారంభం నుండి టేకాఫ్ చేయవచ్చు. [1] బెర్ట్రాండ్ నుండి డేటా [1] సాధారణ లక్షణాలు")</f>
        <v>మినీ-ఫ్లై సెట్ అనేది జర్మన్ పవర్డ్ హాంగ్ గ్లైడర్, దీనిని కిర్చార్డ్ట్ యొక్క మినీ-ఫ్లై జిఎమ్‌బిహెచ్ రూపొందించారు మరియు ఉత్పత్తి చేసింది. ఇప్పుడు ఉత్పత్తిలో లేదు, ఇది అందుబాటులో ఉన్నప్పుడు విమానం పూర్తి మరియు సిద్ధంగా ఉండటానికి సిద్ధంగా ఉంది. [1] ఈ విమానం కేబుల్-బ్రేస్డ్ హాంగ్ గ్లైడర్-స్టైల్ హై-వింగ్, వెయిట్-షిఫ్ట్ నియంత్రణలు, సింగిల్-ప్లేస్ వసతి, ఫుట్-లాంచింగ్ మరియు ల్యాండింగ్ మరియు పషర్ కాన్ఫిగరేషన్‌లో ఒకే ఇంజిన్ కలిగి ఉంది. [1] ఈ విమానం ప్రామాణిక హాంగ్ గ్లైడర్ వింగ్‌ను ఉపయోగిస్తుంది, ఇది బోల్ట్-టుగేథర్ అల్యూమినియం గొట్టాలతో తయారు చేయబడింది, దాని డబుల్ ఉపరితల వింగ్ డాక్రాన్ సెయిల్‌క్లాత్‌లో కప్పబడి ఉంటుంది. రెక్కకు ఒకే ట్యూబ్-రకం కింగ్‌పోస్ట్ మద్దతు ఇస్తుంది మరియు "ఎ" ఫ్రేమ్ కంట్రోల్ బార్‌ను ఉపయోగిస్తుంది. ఇంజిన్ రెండు-స్ట్రోక్, సింగిల్ సిలిండర్ సాచ్స్ 166 ఇండస్ట్రియల్ ఇంజిన్ 14 హెచ్‌పి (10 కిలోవాట్) 3.4: 1 తగ్గింపు డ్రైవ్. ఇంజిన్ ముందు భాగంలో మరియు రెక్కల క్రింద రెక్కల క్రింద వింగ్ యొక్క కీల్ ట్యూబ్‌కు సమాంతరంగా నడుస్తుంది. 10 లీటర్లు (2.2 ఇంప్ గల్; 2.6 యుఎస్ గాల్) ఇంధన ట్యాంక్ ఇంజిన్ పైన మరియు వెనుక అమర్చబడి ఉంటుంది. 134 సెం.మీ (53 అంగుళాలు) వ్యాసం కలిగిన రెండు-బ్లేడెడ్, చెక్క, స్థిర పిచ్ ప్రొపెల్లర్ రెక్క యొక్క కీల్ ట్యూబ్ వెనుక భాగంలో ఉంది మరియు పొడవైన అల్యూమినియం ట్యూబ్‌లో అమర్చిన తోక చక్రం ద్వారా భూమి పరిచయం నుండి రక్షించబడుతుంది. ప్రొపెల్లర్ సుదీర్ఘ పొడిగింపు షాఫ్ట్ ద్వారా నడపబడుతుంది. [1] సాంప్రదాయిక హాంగ్ గ్లైడర్ హిల్ లాంచ్‌లో ఉన్నట్లుగా పైలట్ పీడిత స్థితిలో లేదా నిలబడి ప్రారంభమైన ప్రారంభం నుండి టేకాఫ్ చేయవచ్చు. [1] బెర్ట్రాండ్ నుండి డేటా [1] సాధారణ లక్షణాలు</v>
      </c>
      <c r="E31" s="1" t="s">
        <v>155</v>
      </c>
      <c r="F31" s="1" t="str">
        <f>IFERROR(__xludf.DUMMYFUNCTION("GOOGLETRANSLATE(E:E, ""en"", ""te"")"),"శక్తితో కూడిన హాంగ్ గ్లైడర్")</f>
        <v>శక్తితో కూడిన హాంగ్ గ్లైడర్</v>
      </c>
      <c r="G31" s="1" t="s">
        <v>156</v>
      </c>
      <c r="H31" s="1" t="s">
        <v>226</v>
      </c>
      <c r="I31" s="1" t="str">
        <f>IFERROR(__xludf.DUMMYFUNCTION("GOOGLETRANSLATE(H:H, ""en"", ""te"")"),"జర్మనీ")</f>
        <v>జర్మనీ</v>
      </c>
      <c r="J31" s="2" t="s">
        <v>227</v>
      </c>
      <c r="K31" s="1" t="s">
        <v>454</v>
      </c>
      <c r="L31" s="1" t="str">
        <f>IFERROR(__xludf.DUMMYFUNCTION("GOOGLETRANSLATE(K:K, ""en"", ""te"")"),"మినీ-ఫ్లై Gmbh")</f>
        <v>మినీ-ఫ్లై Gmbh</v>
      </c>
      <c r="M31" s="1" t="s">
        <v>455</v>
      </c>
      <c r="O31" s="1" t="s">
        <v>136</v>
      </c>
      <c r="Q31" s="1" t="s">
        <v>138</v>
      </c>
      <c r="R31" s="1" t="s">
        <v>456</v>
      </c>
      <c r="S31" s="1" t="s">
        <v>233</v>
      </c>
      <c r="T31" s="1" t="s">
        <v>457</v>
      </c>
      <c r="U31" s="1" t="s">
        <v>458</v>
      </c>
    </row>
    <row r="32">
      <c r="A32" s="1" t="s">
        <v>459</v>
      </c>
      <c r="B32" s="1" t="str">
        <f>IFERROR(__xludf.DUMMYFUNCTION("GOOGLETRANSLATE(A:A, ""en"", ""te"")"),"న్యూరాజెట్ న్యూరా జెట్")</f>
        <v>న్యూరాజెట్ న్యూరా జెట్</v>
      </c>
      <c r="C32" s="1" t="s">
        <v>460</v>
      </c>
      <c r="D32" s="1" t="str">
        <f>IFERROR(__xludf.DUMMYFUNCTION("GOOGLETRANSLATE(C:C, ""en"", ""te"")"),"న్యూరాజెట్ న్యూరా జెట్ ఒక ఆస్ట్రియన్ పారామోటర్, దీనిని హన్స్ న్యూడోర్ఫర్ రూపొందించారు మరియు శక్తితో కూడిన పారాగ్లైడింగ్ కోసం సెన్‌ఫ్టెన్‌బాచ్‌కు చెందిన న్యూరాజెట్ నిర్మించారు. ఇప్పుడు ఉత్పత్తిలో లేదు, ఇది అందుబాటులో ఉన్నప్పుడు విమానం పూర్తి మరియు సిద్ధంగా"&amp;" ఉండటానికి సిద్ధంగా ఉంది. [1] గందరగోళంగా కంపెనీ పేరు న్యూరాజెట్, విమాన నమూనా న్యూరా జెట్. [1] [2] [3] న్యూరా జెట్ చాలా తక్కువ బరువు పారామోటర్గా రూపొందించబడింది మరియు 13 కిలోల (29 పౌండ్లు) ఖాళీ బరువును కలిగి ఉంది. ఇది యుఎస్ ఫార్ 103 అల్ట్రాలైట్ వెహికల్స్ న"&amp;"ిబంధనలతో పాటు యూరోపియన్ నిబంధనలతో పాటించేలా రూపొందించబడింది. ఇది పారాగ్లైడర్-స్టైల్ వింగ్, సింగిల్-ప్లేస్ వసతి మరియు ఒకే 13 హెచ్‌పి (10 కిలోవాట్ల) హుస్క్వర్నా చైన్సా ఇంజిన్‌ను పషర్ కాన్ఫిగరేషన్‌లో 4.1: 1 నిష్పత్తి తగ్గింపు డ్రైవ్ మరియు 115 సెం.మీ (45 అంగు"&amp;"ళాలు) వ్యాసం కలిగిన మూడు-బ్లేడెడ్ కాంపోజిట్ ప్రొపెల్లర్‌తో కలిగి ఉంది. ఇంధన ట్యాంక్ సామర్థ్యం ఒకే ట్యాంక్‌లో 6 లీటర్లు (1.3 ఇంప్ గల్; 1.6 యుఎస్ గాల్), అయితే మునుపటి మోడళ్లకు రెండు ట్యాంకులు ఉన్నాయి, ఇంజిన్ యొక్క ఎడమ మరియు కుడి వైపున అమర్చబడి ఉన్నాయి. [1] "&amp;"అన్ని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న్యూరాజెట్ న్యూరా జెట్ ఒక ఆస్ట్రియన్ పారామోటర్, దీనిని హన్స్ న్యూడోర్ఫర్ రూపొందించారు మరియు శక్తితో కూడిన పారాగ్లైడింగ్ కోసం సెన్‌ఫ్టెన్‌బాచ్‌కు చెందిన న్యూరాజెట్ నిర్మించారు. ఇప్పుడు ఉత్పత్తిలో లేదు, ఇది అందుబాటులో ఉన్నప్పుడు విమానం పూర్తి మరియు సిద్ధంగా ఉండటానికి సిద్ధంగా ఉంది. [1] గందరగోళంగా కంపెనీ పేరు న్యూరాజెట్, విమాన నమూనా న్యూరా జెట్. [1] [2] [3] న్యూరా జెట్ చాలా తక్కువ బరువు పారామోటర్గా రూపొందించబడింది మరియు 13 కిలోల (29 పౌండ్లు) ఖాళీ బరువును కలిగి ఉంది. ఇది యుఎస్ ఫార్ 103 అల్ట్రాలైట్ వెహికల్స్ నిబంధనలతో పాటు యూరోపియన్ నిబంధనలతో పాటించేలా రూపొందించబడింది. ఇది పారాగ్లైడర్-స్టైల్ వింగ్, సింగిల్-ప్లేస్ వసతి మరియు ఒకే 13 హెచ్‌పి (10 కిలోవాట్ల) హుస్క్వర్నా చైన్సా ఇంజిన్‌ను పషర్ కాన్ఫిగరేషన్‌లో 4.1: 1 నిష్పత్తి తగ్గింపు డ్రైవ్ మరియు 115 సెం.మీ (45 అంగుళాలు) వ్యాసం కలిగిన మూడు-బ్లేడెడ్ కాంపోజిట్ ప్రొపెల్లర్‌తో కలిగి ఉంది. ఇంధన ట్యాంక్ సామర్థ్యం ఒకే ట్యాంక్‌లో 6 లీటర్లు (1.3 ఇంప్ గల్; 1.6 యుఎస్ గాల్), అయితే మునుపటి మోడళ్లకు రెండు ట్యాంకులు ఉన్నాయి, ఇంజిన్ యొక్క ఎడమ మరియు కుడి వైపున అమర్చబడి ఉన్నాయి.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32" s="1" t="s">
        <v>129</v>
      </c>
      <c r="F32" s="1" t="str">
        <f>IFERROR(__xludf.DUMMYFUNCTION("GOOGLETRANSLATE(E:E, ""en"", ""te"")"),"పారామోటర్")</f>
        <v>పారామోటర్</v>
      </c>
      <c r="G32" s="2" t="s">
        <v>130</v>
      </c>
      <c r="H32" s="1" t="s">
        <v>461</v>
      </c>
      <c r="I32" s="1" t="str">
        <f>IFERROR(__xludf.DUMMYFUNCTION("GOOGLETRANSLATE(H:H, ""en"", ""te"")"),"ఆస్ట్రియా")</f>
        <v>ఆస్ట్రియా</v>
      </c>
      <c r="J32" s="2" t="s">
        <v>462</v>
      </c>
      <c r="K32" s="1" t="s">
        <v>463</v>
      </c>
      <c r="L32" s="1" t="str">
        <f>IFERROR(__xludf.DUMMYFUNCTION("GOOGLETRANSLATE(K:K, ""en"", ""te"")"),"న్యూరాజెట్")</f>
        <v>న్యూరాజెట్</v>
      </c>
      <c r="M32" s="2" t="s">
        <v>464</v>
      </c>
      <c r="N32" s="1" t="s">
        <v>465</v>
      </c>
      <c r="O32" s="1" t="s">
        <v>136</v>
      </c>
      <c r="Q32" s="1" t="s">
        <v>138</v>
      </c>
      <c r="R32" s="1" t="s">
        <v>466</v>
      </c>
      <c r="S32" s="1" t="s">
        <v>467</v>
      </c>
      <c r="T32" s="1" t="s">
        <v>468</v>
      </c>
      <c r="U32" s="1" t="s">
        <v>469</v>
      </c>
    </row>
    <row r="33">
      <c r="A33" s="1" t="s">
        <v>470</v>
      </c>
      <c r="B33" s="1" t="str">
        <f>IFERROR(__xludf.DUMMYFUNCTION("GOOGLETRANSLATE(A:A, ""en"", ""te"")"),"పారావిస్ పెగసాస్")</f>
        <v>పారావిస్ పెగసాస్</v>
      </c>
      <c r="C33" s="1" t="s">
        <v>471</v>
      </c>
      <c r="D33" s="1" t="str">
        <f>IFERROR(__xludf.DUMMYFUNCTION("GOOGLETRANSLATE(C:C, ""en"", ""te"")"),"పారావిస్ పెగసాస్ ఒక రష్యన్ పారామోటర్, ఇది శక్తితో కూడిన పారాగ్లైడింగ్ కోసం మాస్కోకు చెందిన పారావిస్ చేత రూపొందించబడింది మరియు ఉత్పత్తి చేయబడింది. విమానం పూర్తి మరియు రెడీ టు-ఫ్లై సరఫరా చేయబడుతుంది. [1] పెగసాస్ యుఎస్ ఫార్ 103 అల్ట్రాలైట్ వాహనాల నిబంధనలతో ప"&amp;"ాటు యూరోపియన్ నిబంధనలను పాటించేలా రూపొందించబడింది. ఇది పారాగ్లైడర్ తరహా వింగ్, సింగిల్-ప్లేస్ వసతి మరియు పషర్ కాన్ఫిగరేషన్‌లో ఒకే ఇంజిన్ కలిగి ఉంది. ప్రారంభ సంస్కరణలు 2.5: 1 నిష్పత్తి తగ్గింపు డ్రైవ్ మరియు 123 సెం.మీ (48 అంగుళాలు) వ్యాసం కలిగిన రెండు-బ్లే"&amp;"డెడ్ చెక్క ప్రొపెల్లర్‌తో సోలో 210 16 హెచ్‌పి (12 కిలోవాట్ల) మోటారుతో శక్తినిచ్చాయి. తరువాత సంస్కరణల్లో కోర్సెయిర్ M21Y 25 HP (19 kW) మోటారు మరియు 124 సెం.మీ (49 అంగుళాలు) వ్యాసం కలిగిన రెండు-బ్లేడెడ్ చెక్క ప్రొపెల్లర్ ఉన్నాయి. ఇంధన ట్యాంక్ సామర్థ్యం 8 లీ"&amp;"టర్లు (1.8 ఇంప్ గల్; 2.1 యుఎస్ గాల్), తరువాత వెర్షన్లు 15 లీటర్ల ఎంపికను అందిస్తాయి (3.3 ఇంప్ గల్; 4.0 యుఎస్ గాల్). ఈ విమానం రెండు వెర్షన్లలో నిర్మించబడింది, ఒకటి ప్రధానంగా అల్యూమినియం నుండి మరియు మరొకటి టైటానియం నుండి. [1] [2] అన్ని పారామోటర్ల మాదిరిగానే"&amp;",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పారావిస్ పెగసాస్ ఒక రష్యన్ పారామోటర్, ఇది శక్తితో కూడిన పారాగ్లైడింగ్ కోసం మాస్కోకు చెందిన పారావిస్ చేత రూపొందించబడింది మరియు ఉత్పత్తి చేయబడింది. విమానం పూర్తి మరియు రెడీ టు-ఫ్లై సరఫరా చేయబడుతుంది. [1] పెగసాస్ యుఎస్ ఫార్ 103 అల్ట్రాలైట్ వాహనాల నిబంధనలతో పాటు యూరోపియన్ నిబంధనలను పాటించేలా రూపొందించబడింది. ఇది పారాగ్లైడర్ తరహా వింగ్, సింగిల్-ప్లేస్ వసతి మరియు పషర్ కాన్ఫిగరేషన్‌లో ఒకే ఇంజిన్ కలిగి ఉంది. ప్రారంభ సంస్కరణలు 2.5: 1 నిష్పత్తి తగ్గింపు డ్రైవ్ మరియు 123 సెం.మీ (48 అంగుళాలు) వ్యాసం కలిగిన రెండు-బ్లేడెడ్ చెక్క ప్రొపెల్లర్‌తో సోలో 210 16 హెచ్‌పి (12 కిలోవాట్ల) మోటారుతో శక్తినిచ్చాయి. తరువాత సంస్కరణల్లో కోర్సెయిర్ M21Y 25 HP (19 kW) మోటారు మరియు 124 సెం.మీ (49 అంగుళాలు) వ్యాసం కలిగిన రెండు-బ్లేడెడ్ చెక్క ప్రొపెల్లర్ ఉన్నాయి. ఇంధన ట్యాంక్ సామర్థ్యం 8 లీటర్లు (1.8 ఇంప్ గల్; 2.1 యుఎస్ గాల్), తరువాత వెర్షన్లు 15 లీటర్ల ఎంపికను అందిస్తాయి (3.3 ఇంప్ గల్; 4.0 యుఎస్ గాల్). ఈ విమానం రెండు వెర్షన్లలో నిర్మించబడింది, ఒకటి ప్రధానంగా అల్యూమినియం నుండి మరియు మరొకటి టైటానియం నుండి. [1] [2]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33" s="1" t="s">
        <v>129</v>
      </c>
      <c r="F33" s="1" t="str">
        <f>IFERROR(__xludf.DUMMYFUNCTION("GOOGLETRANSLATE(E:E, ""en"", ""te"")"),"పారామోటర్")</f>
        <v>పారామోటర్</v>
      </c>
      <c r="G33" s="2" t="s">
        <v>130</v>
      </c>
      <c r="H33" s="1" t="s">
        <v>216</v>
      </c>
      <c r="I33" s="1" t="str">
        <f>IFERROR(__xludf.DUMMYFUNCTION("GOOGLETRANSLATE(H:H, ""en"", ""te"")"),"రష్యా")</f>
        <v>రష్యా</v>
      </c>
      <c r="J33" s="2" t="s">
        <v>217</v>
      </c>
      <c r="K33" s="1" t="s">
        <v>472</v>
      </c>
      <c r="L33" s="1" t="str">
        <f>IFERROR(__xludf.DUMMYFUNCTION("GOOGLETRANSLATE(K:K, ""en"", ""te"")"),"పారావిస్")</f>
        <v>పారావిస్</v>
      </c>
      <c r="M33" s="2" t="s">
        <v>473</v>
      </c>
      <c r="O33" s="1" t="s">
        <v>231</v>
      </c>
      <c r="Q33" s="1" t="s">
        <v>138</v>
      </c>
      <c r="R33" s="1" t="s">
        <v>312</v>
      </c>
      <c r="S33" s="1" t="s">
        <v>261</v>
      </c>
      <c r="T33" s="1" t="s">
        <v>474</v>
      </c>
      <c r="U33" s="1" t="s">
        <v>475</v>
      </c>
      <c r="AS33" s="1" t="s">
        <v>476</v>
      </c>
    </row>
    <row r="34">
      <c r="A34" s="1" t="s">
        <v>477</v>
      </c>
      <c r="B34" s="1" t="str">
        <f>IFERROR(__xludf.DUMMYFUNCTION("GOOGLETRANSLATE(A:A, ""en"", ""te"")"),"రోల్ ఫ్లైట్ మిస్టర్ వి")</f>
        <v>రోల్ ఫ్లైట్ మిస్టర్ వి</v>
      </c>
      <c r="C34" s="1" t="s">
        <v>478</v>
      </c>
      <c r="D34" s="1" t="str">
        <f>IFERROR(__xludf.DUMMYFUNCTION("GOOGLETRANSLATE(C:C, ""en"", ""te"")"),"రోల్ ఫ్లైట్ MR V అనేది జర్మన్ శక్తితో కూడిన పారాచూట్, దీనిని మార్టిన్ రోటర్ రూపొందించారు మరియు రోల్ ఫ్లైట్ ఆఫ్ ష్వెల్మ్ చేత నిర్మించబడింది. రెండు-సీట్ల సంస్కరణను వీరిద్దరూ అంటారు. విమానం పూర్తి రెడీ-టు-ఫ్లై-ఎయిర్‌క్రాఫ్ట్‌గా సరఫరా చేయబడుతుంది. [1] MR V ఫె"&amp;"డరేషన్ Aéronautique ఇంటర్నేషనల్ మైక్రోలైట్ వర్గానికి అనుగుణంగా రూపొందించబడింది, ఇందులో వర్గం యొక్క గరిష్ట స్థూల బరువు 450 కిలోలు (992 పౌండ్లు). ఇది సాధారణంగా 40 మీ 2 (430 చదరపు అడుగులు) పారాచూట్-శైలి విభాగాన్ని ఉపయోగిస్తుంది, అయితే వివిధ రకాల రెక్కలను ఉపయ"&amp;"ోగించవచ్చు మరియు ఎంపిక విమానం యొక్క స్థూల బరువును నిర్ణయిస్తుంది. ఇది రెండు-సీట్స్-ఇన్-టాన్డేమ్ లేదా సింగిల్-ప్లేస్ వసతి, ట్రైసైకిల్ ల్యాండింగ్ గేర్‌ను కలిగి ఉంది మరియు పషర్ కాన్ఫిగరేషన్‌లో ఒకే 28 హెచ్‌పి (21 కిలోవాట్) హిర్త్ ఎఫ్ -33 ఇంజిన్‌ను అంగీకరించడా"&amp;"నికి ఏర్పాటు చేయబడింది. [1] విమాన క్యారేజ్ మెటల్ గొట్టాల నుండి నిర్మించబడింది. ఫ్లైట్ స్టీరింగ్‌లో పందిరి బ్రేక్‌లను అమలు చేసే హ్యాండిల్స్ ద్వారా సాధించబడుతుంది, రోల్ మరియు యావ్ సృష్టిస్తుంది. మైదానంలో విమానంలో పెడల్-నియంత్రిత నోస్‌వీల్ స్టీరింగ్ ఉంది. ప్"&amp;"రధాన ల్యాండింగ్ గేర్ స్ప్రింగ్ రాడ్ సస్పెన్షన్‌ను కలిగి ఉంటుంది. [1] బెర్ట్రాండ్ నుండి డేటా [1] సాధారణ లక్షణాలు")</f>
        <v>రోల్ ఫ్లైట్ MR V అనేది జర్మన్ శక్తితో కూడిన పారాచూట్, దీనిని మార్టిన్ రోటర్ రూపొందించారు మరియు రోల్ ఫ్లైట్ ఆఫ్ ష్వెల్మ్ చేత నిర్మించబడింది. రెండు-సీట్ల సంస్కరణను వీరిద్దరూ అంటారు. విమానం పూర్తి రెడీ-టు-ఫ్లై-ఎయిర్‌క్రాఫ్ట్‌గా సరఫరా చేయబడుతుంది. [1] MR V ఫెడరేషన్ Aéronautique ఇంటర్నేషనల్ మైక్రోలైట్ వర్గానికి అనుగుణంగా రూపొందించబడింది, ఇందులో వర్గం యొక్క గరిష్ట స్థూల బరువు 450 కిలోలు (992 పౌండ్లు). ఇది సాధారణంగా 40 మీ 2 (430 చదరపు అడుగులు) పారాచూట్-శైలి విభాగాన్ని ఉపయోగిస్తుంది, అయితే వివిధ రకాల రెక్కలను ఉపయోగించవచ్చు మరియు ఎంపిక విమానం యొక్క స్థూల బరువును నిర్ణయిస్తుంది. ఇది రెండు-సీట్స్-ఇన్-టాన్డేమ్ లేదా సింగిల్-ప్లేస్ వసతి, ట్రైసైకిల్ ల్యాండింగ్ గేర్‌ను కలిగి ఉంది మరియు పషర్ కాన్ఫిగరేషన్‌లో ఒకే 28 హెచ్‌పి (21 కిలోవాట్) హిర్త్ ఎఫ్ -33 ఇంజిన్‌ను అంగీకరించడానికి ఏర్పాటు చేయబడింది. [1] విమాన క్యారేజ్ మెటల్ గొట్టాల నుండి నిర్మించబడింది. ఫ్లైట్ స్టీరింగ్‌లో పందిరి బ్రేక్‌లను అమలు చేసే హ్యాండిల్స్ ద్వారా సాధించబడుతుంది, రోల్ మరియు యావ్ సృష్టిస్తుంది. మైదానంలో విమానంలో పెడల్-నియంత్రిత నోస్‌వీల్ స్టీరింగ్ ఉంది. ప్రధాన ల్యాండింగ్ గేర్ స్ప్రింగ్ రాడ్ సస్పెన్షన్‌ను కలిగి ఉంటుంది. [1] బెర్ట్రాండ్ నుండి డేటా [1] సాధారణ లక్షణాలు</v>
      </c>
      <c r="E34" s="1" t="s">
        <v>286</v>
      </c>
      <c r="F34" s="1" t="str">
        <f>IFERROR(__xludf.DUMMYFUNCTION("GOOGLETRANSLATE(E:E, ""en"", ""te"")"),"శక్తితో కూడిన పారాచూట్")</f>
        <v>శక్తితో కూడిన పారాచూట్</v>
      </c>
      <c r="G34" s="1" t="s">
        <v>287</v>
      </c>
      <c r="H34" s="1" t="s">
        <v>226</v>
      </c>
      <c r="I34" s="1" t="str">
        <f>IFERROR(__xludf.DUMMYFUNCTION("GOOGLETRANSLATE(H:H, ""en"", ""te"")"),"జర్మనీ")</f>
        <v>జర్మనీ</v>
      </c>
      <c r="J34" s="2" t="s">
        <v>227</v>
      </c>
      <c r="K34" s="1" t="s">
        <v>479</v>
      </c>
      <c r="L34" s="1" t="str">
        <f>IFERROR(__xludf.DUMMYFUNCTION("GOOGLETRANSLATE(K:K, ""en"", ""te"")"),"రోల్ ఫ్లైట్")</f>
        <v>రోల్ ఫ్లైట్</v>
      </c>
      <c r="M34" s="1" t="s">
        <v>480</v>
      </c>
      <c r="N34" s="1" t="s">
        <v>481</v>
      </c>
      <c r="O34" s="1" t="s">
        <v>482</v>
      </c>
      <c r="P34" s="1" t="s">
        <v>137</v>
      </c>
      <c r="Q34" s="1" t="s">
        <v>138</v>
      </c>
      <c r="R34" s="1" t="s">
        <v>483</v>
      </c>
      <c r="S34" s="1" t="s">
        <v>233</v>
      </c>
      <c r="T34" s="1" t="s">
        <v>484</v>
      </c>
      <c r="U34" s="1" t="s">
        <v>485</v>
      </c>
      <c r="Y34" s="1" t="s">
        <v>486</v>
      </c>
      <c r="AA34" s="1" t="s">
        <v>487</v>
      </c>
      <c r="AR34" s="1" t="s">
        <v>236</v>
      </c>
    </row>
    <row r="35">
      <c r="A35" s="1" t="s">
        <v>488</v>
      </c>
      <c r="B35" s="1" t="str">
        <f>IFERROR(__xludf.DUMMYFUNCTION("GOOGLETRANSLATE(A:A, ""en"", ""te"")"),"సోనెక్స్ ఎయిర్క్రాఫ్ట్ టెరోస్")</f>
        <v>సోనెక్స్ ఎయిర్క్రాఫ్ట్ టెరోస్</v>
      </c>
      <c r="C35" s="1" t="s">
        <v>489</v>
      </c>
      <c r="D35" s="1" t="str">
        <f>IFERROR(__xludf.DUMMYFUNCTION("GOOGLETRANSLATE(C:C, ""en"", ""te"")"),"టెరోస్ అనేది NAVMAR అప్లైడ్ సైన్సెస్ కార్పొరేషన్ అభివృద్ధి చేసిన UAV. NASC టెరోస్ యుఎఎస్ అనేది సింగిల్-ఇంజిన్, తక్కువ వింగ్, వి టెయిల్ మోనోప్లేన్, ఇది సోనెక్స్ సహకారంతో NAVMAR అప్లైడ్ సైన్సెస్ కార్పొరేషన్ అభివృద్ధి చేసింది, SONEX నిర్మించిన విమాన వైక్స్ న"&amp;"ు బేస్ ఎయిర్ఫ్రేమ్ గా ఉపయోగిస్తుంది, ఇది టర్బోచార్జ్డ్ ఏరోకాన్వర్స్ ఏరోవీ 2180 ఇంజిన్. [1] తో నడిచేది. [1] స్థిర ట్రైసైకిల్ ల్యాండింగ్ గేర్. సొగసైన, ఏరోబాటిక్ మరియు అత్యంత అనుకూలమైన, NAVMAR అప్లైడ్ సైన్సెస్ కార్పొరేషన్ నుండి వచ్చిన టెరోస్ అనేక UAV అనువర్త"&amp;"నాలకు సరైన ఎయిర్ఫ్రేమ్. విస్తరించిన శ్రేణి, అధిక ఎత్తులో ఉన్న విమానాల కోసం విస్తరిస్తున్న అవసరాన్ని తీర్చడానికి రూపొందించబడిన, టెరోస్ విస్తృత శ్రేణి వాతావరణంలో పనిచేయగలదు మరియు అత్యంత సవాలుగా ఉన్న మిషన్లలో రాణించగలదు. కఠినమైన మరియు స్థితిస్థాపక టెరోస్ నిర"&amp;"ూపితమైన ఎయిర్ఫ్రేమ్ నుండి ఉద్భవించింది, ఇది ప్రమాదం లేని విమాన గంటల యొక్క థామెరికండ్లను లాగిన్ చేసింది. దాని బలమైన మరియు ప్రత్యేకమైన నిర్మాణం అనవసరమైన బరువును జోడించకుండా లేదా పేలోడ్ సామర్థ్యాన్ని త్యాగం చేయకుండా చాలా మన్నికైనదిగా చేస్తుంది. ఒక్కమాటలో చెప"&amp;"్పాలంటే, టెరోస్ ఒక అమెరికన్-మేడ్ పరిష్కారం, ఇది అదేవిధంగా సమర్థవంతమైన మానవరహిత వైమానిక వాహనాల ఖర్చులో కొంత భాగాన్ని చేస్తుంది. [2] సాధారణ లక్షణాలు")</f>
        <v>టెరోస్ అనేది NAVMAR అప్లైడ్ సైన్సెస్ కార్పొరేషన్ అభివృద్ధి చేసిన UAV. NASC టెరోస్ యుఎఎస్ అనేది సింగిల్-ఇంజిన్, తక్కువ వింగ్, వి టెయిల్ మోనోప్లేన్, ఇది సోనెక్స్ సహకారంతో NAVMAR అప్లైడ్ సైన్సెస్ కార్పొరేషన్ అభివృద్ధి చేసింది, SONEX నిర్మించిన విమాన వైక్స్ ను బేస్ ఎయిర్ఫ్రేమ్ గా ఉపయోగిస్తుంది, ఇది టర్బోచార్జ్డ్ ఏరోకాన్వర్స్ ఏరోవీ 2180 ఇంజిన్. [1] తో నడిచేది. [1] స్థిర ట్రైసైకిల్ ల్యాండింగ్ గేర్. సొగసైన, ఏరోబాటిక్ మరియు అత్యంత అనుకూలమైన, NAVMAR అప్లైడ్ సైన్సెస్ కార్పొరేషన్ నుండి వచ్చిన టెరోస్ అనేక UAV అనువర్తనాలకు సరైన ఎయిర్ఫ్రేమ్. విస్తరించిన శ్రేణి, అధిక ఎత్తులో ఉన్న విమానాల కోసం విస్తరిస్తున్న అవసరాన్ని తీర్చడానికి రూపొందించబడిన, టెరోస్ విస్తృత శ్రేణి వాతావరణంలో పనిచేయగలదు మరియు అత్యంత సవాలుగా ఉన్న మిషన్లలో రాణించగలదు. కఠినమైన మరియు స్థితిస్థాపక టెరోస్ నిరూపితమైన ఎయిర్ఫ్రేమ్ నుండి ఉద్భవించింది, ఇది ప్రమాదం లేని విమాన గంటల యొక్క థామెరికండ్లను లాగిన్ చేసింది. దాని బలమైన మరియు ప్రత్యేకమైన నిర్మాణం అనవసరమైన బరువును జోడించకుండా లేదా పేలోడ్ సామర్థ్యాన్ని త్యాగం చేయకుండా చాలా మన్నికైనదిగా చేస్తుంది. ఒక్కమాటలో చెప్పాలంటే, టెరోస్ ఒక అమెరికన్-మేడ్ పరిష్కారం, ఇది అదేవిధంగా సమర్థవంతమైన మానవరహిత వైమానిక వాహనాల ఖర్చులో కొంత భాగాన్ని చేస్తుంది. [2] సాధారణ లక్షణాలు</v>
      </c>
      <c r="E35" s="1" t="s">
        <v>490</v>
      </c>
      <c r="F35" s="1" t="str">
        <f>IFERROR(__xludf.DUMMYFUNCTION("GOOGLETRANSLATE(E:E, ""en"", ""te"")"),"యుఎవి గ్రూప్ 4/5")</f>
        <v>యుఎవి గ్రూప్ 4/5</v>
      </c>
      <c r="I35" s="1" t="str">
        <f>IFERROR(__xludf.DUMMYFUNCTION("GOOGLETRANSLATE(H:H, ""en"", ""te"")"),"#VALUE!")</f>
        <v>#VALUE!</v>
      </c>
      <c r="K35" s="1" t="s">
        <v>491</v>
      </c>
      <c r="L35" s="1" t="str">
        <f>IFERROR(__xludf.DUMMYFUNCTION("GOOGLETRANSLATE(K:K, ""en"", ""te"")"),"NAVMAR అప్లైడ్ సైన్సెస్ కార్పొరేషన్")</f>
        <v>NAVMAR అప్లైడ్ సైన్సెస్ కార్పొరేషన్</v>
      </c>
      <c r="M35" s="1" t="s">
        <v>492</v>
      </c>
      <c r="O35" s="1" t="s">
        <v>493</v>
      </c>
      <c r="T35" s="1" t="s">
        <v>494</v>
      </c>
      <c r="AJ35" s="1" t="s">
        <v>495</v>
      </c>
      <c r="AX35" s="1" t="s">
        <v>496</v>
      </c>
      <c r="AY35" s="1" t="s">
        <v>497</v>
      </c>
      <c r="AZ35" s="1" t="s">
        <v>498</v>
      </c>
      <c r="BA35" s="1" t="s">
        <v>499</v>
      </c>
    </row>
    <row r="36">
      <c r="A36" s="1" t="s">
        <v>500</v>
      </c>
      <c r="B36" s="1" t="str">
        <f>IFERROR(__xludf.DUMMYFUNCTION("GOOGLETRANSLATE(A:A, ""en"", ""te"")"),"Xplorer XS")</f>
        <v>Xplorer XS</v>
      </c>
      <c r="C36" s="1" t="s">
        <v>501</v>
      </c>
      <c r="D36" s="1" t="str">
        <f>IFERROR(__xludf.DUMMYFUNCTION("GOOGLETRANSLATE(C:C, ""en"", ""te"")"),"ఎక్స్‌ప్లోరర్ XS అనేది దక్షిణాఫ్రికా పారామోటర్, దీనిని కీత్ పికర్స్గిల్ రూపొందించారు మరియు శక్తితో కూడిన పారాగ్లైడింగ్ కోసం కేప్ టౌన్ యొక్క ఎక్స్‌ప్లోరర్ అల్ట్రాఫ్లైట్ చేత నిర్మించబడింది. ఇప్పుడు ఉత్పత్తిలో లేదు, ఇది అందుబాటులో ఉన్నప్పుడు విమానం పూర్తి మర"&amp;"ియు సిద్ధంగా ఉండటానికి సిద్ధంగా ఉంది. [1] XS యుఎస్ ఫార్ 103 అల్ట్రాలైట్ వెహికల్స్ నిబంధనలతో పాటు యూరోపియన్ నిబంధనలను పాటించేలా రూపొందించబడింది. ఇది పారాగ్లైడర్-స్టైల్ వింగ్, సింగిల్-ప్లేస్ వసతి మరియు ఒకే 15 హెచ్‌పి (11 కిలోవాట్ల) సోలో 210 ఇంజిన్‌ను పషర్ క"&amp;"ాన్ఫిగరేషన్‌లో 2.5: 1 నిష్పత్తి తగ్గింపు డ్రైవ్ మరియు 100 సెం.మీ (39 అంగుళాలు) వ్యాసం కలిగిన రెండు-బ్లేడెడ్ చెక్క ప్రొపెల్లర్‌తో కలిగి ఉంది. కేజ్ అసెంబ్లీ భూ రవాణా మరియు నిల్వ కోసం నాలుగు భాగాలుగా విభజిస్తుంది. ఇంధన ట్యాంక్ సామర్థ్యం 10 లీటర్లు (2.2 ఇంప్ "&amp;"గల్; 2.6 యుఎస్ గాల్). ఈ విమానం ఎనియల్డ్ అల్యూమినియం నుండి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సాధిం"&amp;"చబడుతుంది. [1] బెర్ట్రాండ్ నుండి డేటా [1] సాధారణ లక్షణాలు")</f>
        <v>ఎక్స్‌ప్లోరర్ XS అనేది దక్షిణాఫ్రికా పారామోటర్, దీనిని కీత్ పికర్స్గిల్ రూపొందించారు మరియు శక్తితో కూడిన పారాగ్లైడింగ్ కోసం కేప్ టౌన్ యొక్క ఎక్స్‌ప్లోరర్ అల్ట్రాఫ్లైట్ చేత నిర్మించబడింది. ఇప్పుడు ఉత్పత్తిలో లేదు, ఇది అందుబాటులో ఉన్నప్పుడు విమానం పూర్తి మరియు సిద్ధంగా ఉండటానికి సిద్ధంగా ఉంది. [1] XS యుఎస్ ఫార్ 103 అల్ట్రాలైట్ వెహికల్స్ నిబంధనలతో పాటు యూరోపియన్ నిబంధనలను పాటించేలా రూపొందించబడింది. ఇది పారాగ్లైడర్-స్టైల్ వింగ్, సింగిల్-ప్లేస్ వసతి మరియు ఒకే 15 హెచ్‌పి (11 కిలోవాట్ల) సోలో 210 ఇంజిన్‌ను పషర్ కాన్ఫిగరేషన్‌లో 2.5: 1 నిష్పత్తి తగ్గింపు డ్రైవ్ మరియు 100 సెం.మీ (39 అంగుళాలు) వ్యాసం కలిగిన రెండు-బ్లేడెడ్ చెక్క ప్రొపెల్లర్‌తో కలిగి ఉంది. కేజ్ అసెంబ్లీ భూ రవాణా మరియు నిల్వ కోసం నాలుగు భాగాలుగా విభజిస్తుంది. ఇంధన ట్యాంక్ సామర్థ్యం 10 లీటర్లు (2.2 ఇంప్ గల్; 2.6 యుఎస్ గాల్). ఈ విమానం ఎనియల్డ్ అల్యూమినియం నుండి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36" s="1" t="s">
        <v>129</v>
      </c>
      <c r="F36" s="1" t="str">
        <f>IFERROR(__xludf.DUMMYFUNCTION("GOOGLETRANSLATE(E:E, ""en"", ""te"")"),"పారామోటర్")</f>
        <v>పారామోటర్</v>
      </c>
      <c r="G36" s="2" t="s">
        <v>130</v>
      </c>
      <c r="H36" s="1" t="s">
        <v>502</v>
      </c>
      <c r="I36" s="1" t="str">
        <f>IFERROR(__xludf.DUMMYFUNCTION("GOOGLETRANSLATE(H:H, ""en"", ""te"")"),"దక్షిణ ఆఫ్రికా")</f>
        <v>దక్షిణ ఆఫ్రికా</v>
      </c>
      <c r="J36" s="1" t="s">
        <v>503</v>
      </c>
      <c r="K36" s="1" t="s">
        <v>504</v>
      </c>
      <c r="L36" s="1" t="str">
        <f>IFERROR(__xludf.DUMMYFUNCTION("GOOGLETRANSLATE(K:K, ""en"", ""te"")"),"Xplorer అల్ట్రాఫ్లైట్")</f>
        <v>Xplorer అల్ట్రాఫ్లైట్</v>
      </c>
      <c r="M36" s="1" t="s">
        <v>505</v>
      </c>
      <c r="N36" s="1" t="s">
        <v>506</v>
      </c>
      <c r="O36" s="1" t="s">
        <v>136</v>
      </c>
      <c r="Q36" s="1" t="s">
        <v>138</v>
      </c>
      <c r="S36" s="1" t="s">
        <v>233</v>
      </c>
      <c r="T36" s="1" t="s">
        <v>270</v>
      </c>
      <c r="U36" s="1" t="s">
        <v>419</v>
      </c>
    </row>
    <row r="37">
      <c r="A37" s="1" t="s">
        <v>507</v>
      </c>
      <c r="B37" s="1" t="str">
        <f>IFERROR(__xludf.DUMMYFUNCTION("GOOGLETRANSLATE(A:A, ""en"", ""te"")"),"సెస్నా సైటేషన్ అర్ధగోళం")</f>
        <v>సెస్నా సైటేషన్ అర్ధగోళం</v>
      </c>
      <c r="C37" s="1" t="s">
        <v>508</v>
      </c>
      <c r="D37" s="1" t="str">
        <f>IFERROR(__xludf.DUMMYFUNCTION("GOOGLETRANSLATE(C:C, ""en"", ""te"")"),"సెస్నా సైటేషన్ అర్ధగోళం సెస్నా రాసిన బిజినెస్ జెట్ ప్రాజెక్ట్. నవంబర్ 2015 లో ప్రకటించబడినది, అప్పుడు ఇది 2019 లో ఎగురుతుందని భావించారు, కాని దాని అభివృద్ధి ఏప్రిల్ 2018 లో సస్పెర్ సిల్వర్ క్రెస్ట్ ఇంజిన్ల అభివృద్ధిలో ఆలస్యం కావడంతో 2018 ఏప్రిల్‌లో నిలిపి"&amp;"వేయబడింది. ఇది మాక్ 0.9 కోసం రూపొందించబడింది మరియు 4,500 నాటికల్ మైళ్ళు (8,300 కిమీ) పరిధిని కలిగి ఉంటుంది. 2015 నేషనల్ బిజినెస్ ఏవియేషన్ అసోసియేషన్ (ఎన్‌బిఎఎ) కాన్ఫరెన్స్‌లో తన తరగతిలో విశాలమైన క్యాబిన్‌తో ప్రకటించబడింది, ఇది 2019 లో ఎగురుతుందని భావించార"&amp;"ు. [1] స్నెక్మా సిల్వర్‌క్రెస్ట్ మొదట ఎంపిక చేయబడినప్పటికీ, ఈ ప్రక్రియను ప్రాట్ &amp; విట్నీ కెనడా పిడబ్ల్యు 800 కు తిరిగి తెరిచారు. [2] హనీవెల్ ప్రిమస్ ఎపిక్ కాక్‌పిట్ మరియు థేల్స్ గ్రూప్ ఫ్లై-బై-వైర్ ఫ్లైట్ కంట్రోల్ సిస్టమ్ ఎంపికతో పాటు, 2016 NBAA కన్వెన్షన"&amp;"్ కోసం 12,000 ఎల్బిఎఫ్ (53 కెఎన్) థ్రస్ట్‌తో సిల్వర్‌క్రెస్ట్ ధృవీకరించబడింది. [3] సిల్వర్‌క్రెస్ట్ యాక్సియల్-సెంట్రిఫ్యూగల్ హై-ప్రెజర్ కంప్రెసర్ ఆర్కిటెక్చర్ 7,000 ఎల్బిఎఫ్ (31 కెఎన్) కంటే తక్కువ సాధారణం కాని దాని 10,000–12,000 ఎల్బిఎఫ్ (44–53 కెఎన్) పరి"&amp;"ధిలో చాలా అరుదు, మరియు చివరి సెంట్రిఫ్యూగల్ దశలో పీడన నష్టాల సంక్లిష్టత స్పందించడం నెమ్మదిగా చేసింది అధిక ఎత్తులో పరీక్షలలో ఆదేశాలకు. ఇది డసాల్ట్ దాని సిల్వర్‌క్రెస్ట్-శక్తితో పనిచేసే ఫాల్కన్ 5x ను రద్దు చేసింది, అయితే అర్ధగోళ వ్యాపార కేసు దానిపై ఆధారపడి "&amp;"ఉంటుంది, ఎందుకంటే ఇది ఈ విభాగంలో ఉత్తమ ఇంధన సామర్థ్యానికి దారితీస్తుంది. టెక్స్ట్రాన్ 2019 మొదటి విమానానికి ముందు సఫ్రాన్ సమస్యలను పరిష్కరించగలడని నమ్మకంగా ఉంది. [4] ఏప్రిల్ 2018 లో, సిల్వర్‌క్రెస్ట్ సమస్యలను దాని కొనసాగింపుపై నిర్ణయం తీసుకునే ముందు, లేదా"&amp;" దానిని వాయిదా వేయడానికి లేదా మరొక ఇంజిన్‌కు మారడానికి ముందు సఫ్రాన్ ఎలా నిర్వహించాలో అభివృద్ధిని సస్పెండ్ చేశారు. [5] మే 2018 లో, సఫ్రాన్ 2019 మధ్య నాటికి గో-ఫార్వర్డ్ నిర్ణయం కోసం అధిక-పీడన కంప్రెసర్ పున es రూపకల్పనను ప్రారంభించినట్లు ప్రకటించింది, పరీక"&amp;"్షించిన తరువాత, సమస్యలను పరిష్కరించలేకపోతే అర్ధగోళ కార్యక్రమాన్ని షెల్ట్ చేసింది. [6] ఇంజిన్ ఆపరేషన్‌ను నిరూపించడానికి పున es రూపకల్పన చేసిన కంప్రెసర్ జూలై 2019 లో పరీక్షించబడుతుంది. [7] అక్టోబర్ 15, 2018 న, ఫ్రాక్షనల్ ఆపరేటర్ నెట్‌జెట్స్ 150 హెమిస్పియర్స"&amp;"్ వరకు కొనుగోలు చేసినట్లు ప్రకటించింది, దీని ధర 35 మిలియన్ డాలర్లు, 175 సైటేషన్ రేఖాంశంతో పాటు, 26 మిలియన్ డాలర్లకు అమ్ముడైంది. [8] జూలై 2019 లో, టెక్స్ట్రాన్ దాని సఫ్రాన్ సిల్వర్‌క్రెస్ట్ టర్బోఫాన్‌లు లక్ష్యాలను చేరుకోనందున అభివృద్ధిని నిలిపివేసింది. [9]"&amp;" సైటేషన్ అర్ధగోళం నుండి డేటా [10] పోల్చదగిన పాత్ర, కాన్ఫిగరేషన్ మరియు ERA యొక్క సాధారణ లక్షణాల పనితీరు సంబంధిత అభివృద్ధి విమానం")</f>
        <v>సెస్నా సైటేషన్ అర్ధగోళం సెస్నా రాసిన బిజినెస్ జెట్ ప్రాజెక్ట్. నవంబర్ 2015 లో ప్రకటించబడినది, అప్పుడు ఇది 2019 లో ఎగురుతుందని భావించారు, కాని దాని అభివృద్ధి ఏప్రిల్ 2018 లో సస్పెర్ సిల్వర్ క్రెస్ట్ ఇంజిన్ల అభివృద్ధిలో ఆలస్యం కావడంతో 2018 ఏప్రిల్‌లో నిలిపివేయబడింది. ఇది మాక్ 0.9 కోసం రూపొందించబడింది మరియు 4,500 నాటికల్ మైళ్ళు (8,300 కిమీ) పరిధిని కలిగి ఉంటుంది. 2015 నేషనల్ బిజినెస్ ఏవియేషన్ అసోసియేషన్ (ఎన్‌బిఎఎ) కాన్ఫరెన్స్‌లో తన తరగతిలో విశాలమైన క్యాబిన్‌తో ప్రకటించబడింది, ఇది 2019 లో ఎగురుతుందని భావించారు. [1] స్నెక్మా సిల్వర్‌క్రెస్ట్ మొదట ఎంపిక చేయబడినప్పటికీ, ఈ ప్రక్రియను ప్రాట్ &amp; విట్నీ కెనడా పిడబ్ల్యు 800 కు తిరిగి తెరిచారు. [2] హనీవెల్ ప్రిమస్ ఎపిక్ కాక్‌పిట్ మరియు థేల్స్ గ్రూప్ ఫ్లై-బై-వైర్ ఫ్లైట్ కంట్రోల్ సిస్టమ్ ఎంపికతో పాటు, 2016 NBAA కన్వెన్షన్ కోసం 12,000 ఎల్బిఎఫ్ (53 కెఎన్) థ్రస్ట్‌తో సిల్వర్‌క్రెస్ట్ ధృవీకరించబడింది. [3] సిల్వర్‌క్రెస్ట్ యాక్సియల్-సెంట్రిఫ్యూగల్ హై-ప్రెజర్ కంప్రెసర్ ఆర్కిటెక్చర్ 7,000 ఎల్బిఎఫ్ (31 కెఎన్) కంటే తక్కువ సాధారణం కాని దాని 10,000–12,000 ఎల్బిఎఫ్ (44–53 కెఎన్) పరిధిలో చాలా అరుదు, మరియు చివరి సెంట్రిఫ్యూగల్ దశలో పీడన నష్టాల సంక్లిష్టత స్పందించడం నెమ్మదిగా చేసింది అధిక ఎత్తులో పరీక్షలలో ఆదేశాలకు. ఇది డసాల్ట్ దాని సిల్వర్‌క్రెస్ట్-శక్తితో పనిచేసే ఫాల్కన్ 5x ను రద్దు చేసింది, అయితే అర్ధగోళ వ్యాపార కేసు దానిపై ఆధారపడి ఉంటుంది, ఎందుకంటే ఇది ఈ విభాగంలో ఉత్తమ ఇంధన సామర్థ్యానికి దారితీస్తుంది. టెక్స్ట్రాన్ 2019 మొదటి విమానానికి ముందు సఫ్రాన్ సమస్యలను పరిష్కరించగలడని నమ్మకంగా ఉంది. [4] ఏప్రిల్ 2018 లో, సిల్వర్‌క్రెస్ట్ సమస్యలను దాని కొనసాగింపుపై నిర్ణయం తీసుకునే ముందు, లేదా దానిని వాయిదా వేయడానికి లేదా మరొక ఇంజిన్‌కు మారడానికి ముందు సఫ్రాన్ ఎలా నిర్వహించాలో అభివృద్ధిని సస్పెండ్ చేశారు. [5] మే 2018 లో, సఫ్రాన్ 2019 మధ్య నాటికి గో-ఫార్వర్డ్ నిర్ణయం కోసం అధిక-పీడన కంప్రెసర్ పున es రూపకల్పనను ప్రారంభించినట్లు ప్రకటించింది, పరీక్షించిన తరువాత, సమస్యలను పరిష్కరించలేకపోతే అర్ధగోళ కార్యక్రమాన్ని షెల్ట్ చేసింది. [6] ఇంజిన్ ఆపరేషన్‌ను నిరూపించడానికి పున es రూపకల్పన చేసిన కంప్రెసర్ జూలై 2019 లో పరీక్షించబడుతుంది. [7] అక్టోబర్ 15, 2018 న, ఫ్రాక్షనల్ ఆపరేటర్ నెట్‌జెట్స్ 150 హెమిస్పియర్స్ వరకు కొనుగోలు చేసినట్లు ప్రకటించింది, దీని ధర 35 మిలియన్ డాలర్లు, 175 సైటేషన్ రేఖాంశంతో పాటు, 26 మిలియన్ డాలర్లకు అమ్ముడైంది. [8] జూలై 2019 లో, టెక్స్ట్రాన్ దాని సఫ్రాన్ సిల్వర్‌క్రెస్ట్ టర్బోఫాన్‌లు లక్ష్యాలను చేరుకోనందున అభివృద్ధిని నిలిపివేసింది. [9] సైటేషన్ అర్ధగోళం నుండి డేటా [10] పోల్చదగిన పాత్ర, కాన్ఫిగరేషన్ మరియు ERA యొక్క సాధారణ లక్షణాల పనితీరు సంబంధిత అభివృద్ధి విమానం</v>
      </c>
      <c r="E37" s="1" t="s">
        <v>509</v>
      </c>
      <c r="F37" s="1" t="str">
        <f>IFERROR(__xludf.DUMMYFUNCTION("GOOGLETRANSLATE(E:E, ""en"", ""te"")"),"కార్పొరేట్ జెట్")</f>
        <v>కార్పొరేట్ జెట్</v>
      </c>
      <c r="H37" s="1" t="s">
        <v>288</v>
      </c>
      <c r="I37" s="1" t="str">
        <f>IFERROR(__xludf.DUMMYFUNCTION("GOOGLETRANSLATE(H:H, ""en"", ""te"")"),"అమెరికా")</f>
        <v>అమెరికా</v>
      </c>
      <c r="K37" s="1" t="s">
        <v>510</v>
      </c>
      <c r="L37" s="1" t="str">
        <f>IFERROR(__xludf.DUMMYFUNCTION("GOOGLETRANSLATE(K:K, ""en"", ""te"")"),"టెక్స్ట్రాన్ ఏవియేషన్")</f>
        <v>టెక్స్ట్రాన్ ఏవియేషన్</v>
      </c>
      <c r="M37" s="1" t="s">
        <v>511</v>
      </c>
      <c r="O37" s="1" t="s">
        <v>512</v>
      </c>
      <c r="T37" s="1" t="s">
        <v>513</v>
      </c>
      <c r="AE37" s="1" t="s">
        <v>514</v>
      </c>
      <c r="AJ37" s="1" t="s">
        <v>515</v>
      </c>
      <c r="AN37" s="1" t="s">
        <v>516</v>
      </c>
      <c r="AR37" s="1" t="s">
        <v>517</v>
      </c>
      <c r="BB37" s="1" t="s">
        <v>518</v>
      </c>
      <c r="BC37" s="1" t="s">
        <v>519</v>
      </c>
    </row>
    <row r="38">
      <c r="A38" s="1" t="s">
        <v>520</v>
      </c>
      <c r="B38" s="1" t="str">
        <f>IFERROR(__xludf.DUMMYFUNCTION("GOOGLETRANSLATE(A:A, ""en"", ""te"")"),"స్టిన్సన్ మోడల్ r")</f>
        <v>స్టిన్సన్ మోడల్ r</v>
      </c>
      <c r="C38" s="1" t="s">
        <v>521</v>
      </c>
      <c r="D38" s="1" t="str">
        <f>IFERROR(__xludf.DUMMYFUNCTION("GOOGLETRANSLATE(C:C, ""en"", ""te"")"),"స్టిన్సన్ మోడల్ R అనేది 1930 ల ప్రారంభంలో స్టిన్సన్ ఎయిర్క్రాఫ్ట్ కంపెనీ నిర్మించిన ఒక అమెరికన్ లైట్ విమానం. ఇది సింగిల్-ఇంజిన్ హై-రెక్కల మోనోప్లేన్, ఇది స్టిన్సన్ జూనియర్ నుండి అభివృద్ధి చేయబడింది. 39 యూనిట్లు నిర్మించబడ్డాయి. 1931 లో, స్టిన్సన్ యొక్క SM"&amp;"-8 జూనియర్ నాలుగు-సీట్ల లైట్ విమానాల స్థానంలో పని ప్రారంభమైంది. కొత్త డిజైన్, మోడల్ R, SM-8 ఆధారంగా, తక్కువ ఫ్యూజ్‌లేజ్ మరియు సవరించిన క్యాబిన్ కలిగి ఉంది. విమానం యొక్క అండర్ క్యారేజ్ SM-8 యొక్క ప్రాథమిక టెయిల్‌వీల్ అండర్ క్యారేజ్ లేఅవుట్‌ను కలిగి ఉన్నప్ప"&amp;"టికీ, మునుపటి విమానాల యొక్క స్ప్లిట్-యాక్సిల్ మెయిన్‌వీల్స్ ఒక సెమీ-కాంటిలివర్ డిజైన్ ద్వారా భర్తీ చేయబడ్డాయి, దీనిలో మెయిన్‌వీల్స్ మరియు షాక్-అబ్సర్‌బర్ యూనిట్లు జతచేయబడిన ఫెయిరింగ్‌లలో జతచేయబడ్డాయి. ఒక చిన్న స్టబ్ వింగ్, ఇది వింగ్ బ్రేసింగ్ స్ట్రట్‌లను "&amp;"తీసుకెళ్లడానికి కూడా ఉపయోగించబడింది. [1] [2] ఈ విమానం ఒక ఫాబ్రిక్ కప్పబడిన, వెల్డెడ్ స్టీల్-ట్యూబ్ ఫ్యూజ్‌లేజ్ కలిగి ఉంది, అయితే రెక్కలు మిశ్రమ నిర్మాణంలో ఉన్నాయి, స్ప్రూస్ స్పార్స్ మరియు స్టీల్ పక్కటెముకలు, ఫాబ్రిక్ చేత కప్పబడి ఉంటాయి. [3] ఉపసంహరించదగిన "&amp;"అండర్ క్యారేజ్ మోడల్ R కోసం కూడా రూపొందించబడింది, మెయిన్‌వీల్స్ పైకి మరియు లోపలికి దిగువ ఫ్యూజ్‌లేజ్‌లోకి ఉపసంహరించుకుంటాయి. ఇది విమానం యొక్క పనితీరుకు expected హించిన దానికంటే తక్కువ ప్రయోజనాన్ని కలిగి ఉంది, అయితే, కొన్ని విమానాలు మాత్రమే ముడుచుకునే అండర"&amp;"్ క్యారేజీతో నిర్మించబడ్డాయి. [4] ఈ విమానం ఒకే లైమింగ్ R-680 రేడియల్ ఇంజిన్ చేత శక్తిని పొందింది (లైమింగ్ కార్ట్ కార్పొరేషన్ చేత నియంత్రించబడింది, ఇది స్టిన్సన్‌లో నియంత్రణ వాటాను కూడా కలిగి ఉంది మరియు స్టిన్సన్ విమానానికి ఇష్టపడే పవర్‌ప్లాంట్లు). [5] ఈ న"&amp;"మూనా 1931 శరదృతువులో ఎడ్వర్డ్ స్టిన్సన్ చేత పైలట్ చేయబడింది మరియు 25 జనవరి 1932 న వాయు యోగ్యతగా ధృవీకరించబడింది. స్టిన్సన్ వెంటనే ప్రోటోటైప్‌తో అమ్మకపు పర్యటనకు బయలుదేరాడు, అదే సాయంత్రం చికాగో నుండి ప్రదర్శన విమానంలో జరుగుతోంది ఇంధన కొరత అతన్ని బలవంతం చేస"&amp;"ింది. ఫలితంగా వచ్చిన క్రాష్‌లో స్టిన్సన్ ప్రాణాంతకంగా గాయపడ్డాడు. [6] ఉత్పత్తి కొనసాగింది, కాని మహా మాంద్యం అమ్మకాలు నెమ్మదిగా ఉండటానికి కారణమయ్యాయి మరియు 39 విమానాలు మాత్రమే నిర్మించబడ్డాయి, వీటిలో ఐదు మోడల్ R-3 లు ముడుచుకునే అండర్ క్యారేజీతో అమర్చబడి ఉన"&amp;"్నాయి. [7] ఇది స్టిన్సన్ రిలయంట్ చేత ఉత్పత్తిలో విజయం సాధించింది, ఇది చాలా తక్కువ ఖర్చుతో సారూప్య పనితీరును నిర్వహించింది (మోడల్ R కి 95 5595 మరియు R-3 కి 49 6495 తో పోలిస్తే 95 3995). [8] [9] సాధారణ డైనమిక్స్ విమానం మరియు వారి పూర్వీకుల నుండి డేటా [7] సా"&amp;"ధారణ లక్షణాల పనితీరు")</f>
        <v>స్టిన్సన్ మోడల్ R అనేది 1930 ల ప్రారంభంలో స్టిన్సన్ ఎయిర్క్రాఫ్ట్ కంపెనీ నిర్మించిన ఒక అమెరికన్ లైట్ విమానం. ఇది సింగిల్-ఇంజిన్ హై-రెక్కల మోనోప్లేన్, ఇది స్టిన్సన్ జూనియర్ నుండి అభివృద్ధి చేయబడింది. 39 యూనిట్లు నిర్మించబడ్డాయి. 1931 లో, స్టిన్సన్ యొక్క SM-8 జూనియర్ నాలుగు-సీట్ల లైట్ విమానాల స్థానంలో పని ప్రారంభమైంది. కొత్త డిజైన్, మోడల్ R, SM-8 ఆధారంగా, తక్కువ ఫ్యూజ్‌లేజ్ మరియు సవరించిన క్యాబిన్ కలిగి ఉంది. విమానం యొక్క అండర్ క్యారేజ్ SM-8 యొక్క ప్రాథమిక టెయిల్‌వీల్ అండర్ క్యారేజ్ లేఅవుట్‌ను కలిగి ఉన్నప్పటికీ, మునుపటి విమానాల యొక్క స్ప్లిట్-యాక్సిల్ మెయిన్‌వీల్స్ ఒక సెమీ-కాంటిలివర్ డిజైన్ ద్వారా భర్తీ చేయబడ్డాయి, దీనిలో మెయిన్‌వీల్స్ మరియు షాక్-అబ్సర్‌బర్ యూనిట్లు జతచేయబడిన ఫెయిరింగ్‌లలో జతచేయబడ్డాయి. ఒక చిన్న స్టబ్ వింగ్, ఇది వింగ్ బ్రేసింగ్ స్ట్రట్‌లను తీసుకెళ్లడానికి కూడా ఉపయోగించబడింది. [1] [2] ఈ విమానం ఒక ఫాబ్రిక్ కప్పబడిన, వెల్డెడ్ స్టీల్-ట్యూబ్ ఫ్యూజ్‌లేజ్ కలిగి ఉంది, అయితే రెక్కలు మిశ్రమ నిర్మాణంలో ఉన్నాయి, స్ప్రూస్ స్పార్స్ మరియు స్టీల్ పక్కటెముకలు, ఫాబ్రిక్ చేత కప్పబడి ఉంటాయి. [3] ఉపసంహరించదగిన అండర్ క్యారేజ్ మోడల్ R కోసం కూడా రూపొందించబడింది, మెయిన్‌వీల్స్ పైకి మరియు లోపలికి దిగువ ఫ్యూజ్‌లేజ్‌లోకి ఉపసంహరించుకుంటాయి. ఇది విమానం యొక్క పనితీరుకు expected హించిన దానికంటే తక్కువ ప్రయోజనాన్ని కలిగి ఉంది, అయితే, కొన్ని విమానాలు మాత్రమే ముడుచుకునే అండర్ క్యారేజీతో నిర్మించబడ్డాయి. [4] ఈ విమానం ఒకే లైమింగ్ R-680 రేడియల్ ఇంజిన్ చేత శక్తిని పొందింది (లైమింగ్ కార్ట్ కార్పొరేషన్ చేత నియంత్రించబడింది, ఇది స్టిన్సన్‌లో నియంత్రణ వాటాను కూడా కలిగి ఉంది మరియు స్టిన్సన్ విమానానికి ఇష్టపడే పవర్‌ప్లాంట్లు). [5] ఈ నమూనా 1931 శరదృతువులో ఎడ్వర్డ్ స్టిన్సన్ చేత పైలట్ చేయబడింది మరియు 25 జనవరి 1932 న వాయు యోగ్యతగా ధృవీకరించబడింది. స్టిన్సన్ వెంటనే ప్రోటోటైప్‌తో అమ్మకపు పర్యటనకు బయలుదేరాడు, అదే సాయంత్రం చికాగో నుండి ప్రదర్శన విమానంలో జరుగుతోంది ఇంధన కొరత అతన్ని బలవంతం చేసింది. ఫలితంగా వచ్చిన క్రాష్‌లో స్టిన్సన్ ప్రాణాంతకంగా గాయపడ్డాడు. [6] ఉత్పత్తి కొనసాగింది, కాని మహా మాంద్యం అమ్మకాలు నెమ్మదిగా ఉండటానికి కారణమయ్యాయి మరియు 39 విమానాలు మాత్రమే నిర్మించబడ్డాయి, వీటిలో ఐదు మోడల్ R-3 లు ముడుచుకునే అండర్ క్యారేజీతో అమర్చబడి ఉన్నాయి. [7] ఇది స్టిన్సన్ రిలయంట్ చేత ఉత్పత్తిలో విజయం సాధించింది, ఇది చాలా తక్కువ ఖర్చుతో సారూప్య పనితీరును నిర్వహించింది (మోడల్ R కి 95 5595 మరియు R-3 కి 49 6495 తో పోలిస్తే 95 3995). [8] [9] సాధారణ డైనమిక్స్ విమానం మరియు వారి పూర్వీకుల నుండి డేటా [7] సాధారణ లక్షణాల పనితీరు</v>
      </c>
      <c r="E38" s="1" t="s">
        <v>522</v>
      </c>
      <c r="F38" s="1" t="str">
        <f>IFERROR(__xludf.DUMMYFUNCTION("GOOGLETRANSLATE(E:E, ""en"", ""te"")"),"క్యాబిన్ మోనోప్లేన్")</f>
        <v>క్యాబిన్ మోనోప్లేన్</v>
      </c>
      <c r="G38" s="1" t="s">
        <v>523</v>
      </c>
      <c r="H38" s="1" t="s">
        <v>288</v>
      </c>
      <c r="I38" s="1" t="str">
        <f>IFERROR(__xludf.DUMMYFUNCTION("GOOGLETRANSLATE(H:H, ""en"", ""te"")"),"అమెరికా")</f>
        <v>అమెరికా</v>
      </c>
      <c r="J38" s="2" t="s">
        <v>289</v>
      </c>
      <c r="K38" s="1" t="s">
        <v>524</v>
      </c>
      <c r="L38" s="1" t="str">
        <f>IFERROR(__xludf.DUMMYFUNCTION("GOOGLETRANSLATE(K:K, ""en"", ""te"")"),"స్టిన్సన్ ఎయిర్క్రాఫ్ట్ కంపెనీ")</f>
        <v>స్టిన్సన్ ఎయిర్క్రాఫ్ట్ కంపెనీ</v>
      </c>
      <c r="M38" s="1" t="s">
        <v>525</v>
      </c>
      <c r="P38" s="1" t="s">
        <v>137</v>
      </c>
      <c r="Q38" s="1">
        <v>1.0</v>
      </c>
      <c r="R38" s="1" t="s">
        <v>526</v>
      </c>
      <c r="T38" s="1" t="s">
        <v>527</v>
      </c>
      <c r="W38" s="1">
        <v>39.0</v>
      </c>
      <c r="X38" s="1" t="s">
        <v>528</v>
      </c>
      <c r="Y38" s="1" t="s">
        <v>529</v>
      </c>
      <c r="Z38" s="1" t="s">
        <v>530</v>
      </c>
      <c r="AA38" s="1" t="s">
        <v>531</v>
      </c>
      <c r="AC38" s="1" t="s">
        <v>532</v>
      </c>
      <c r="AD38" s="1" t="s">
        <v>533</v>
      </c>
      <c r="AE38" s="1" t="s">
        <v>534</v>
      </c>
      <c r="AF38" s="1" t="s">
        <v>535</v>
      </c>
      <c r="AG38" s="1" t="s">
        <v>536</v>
      </c>
      <c r="AJ38" s="1" t="s">
        <v>537</v>
      </c>
      <c r="AL38" s="1">
        <v>1931.0</v>
      </c>
      <c r="AM38" s="1" t="s">
        <v>538</v>
      </c>
      <c r="AN38" s="1" t="s">
        <v>539</v>
      </c>
      <c r="AR38" s="1" t="s">
        <v>540</v>
      </c>
      <c r="AX38" s="1" t="s">
        <v>541</v>
      </c>
      <c r="AY38" s="1" t="s">
        <v>542</v>
      </c>
      <c r="BD38" s="1" t="s">
        <v>543</v>
      </c>
    </row>
    <row r="39">
      <c r="A39" s="1" t="s">
        <v>544</v>
      </c>
      <c r="B39" s="1" t="str">
        <f>IFERROR(__xludf.DUMMYFUNCTION("GOOGLETRANSLATE(A:A, ""en"", ""te"")"),"ఎయిర్ఫర్ టైటాన్")</f>
        <v>ఎయిర్ఫర్ టైటాన్</v>
      </c>
      <c r="C39" s="1" t="s">
        <v>545</v>
      </c>
      <c r="D39" s="1" t="str">
        <f>IFERROR(__xludf.DUMMYFUNCTION("GOOGLETRANSLATE(C:C, ""en"", ""te"")"),"ఎయిర్ఫర్ టైటాన్ అనేది స్పానిష్ పారామోటర్ల కుటుంబం, దీనిని శక్తితో కూడిన పారాగ్లైడింగ్ కోసం పోంటెవెడ్రా యొక్క ఎయిర్ఫర్ రూపొందించారు మరియు ఉత్పత్తి చేశారు. ఇప్పుడు ఉత్పత్తికి దూరంగా, లైన్ అందుబాటులో ఉన్నప్పుడు విమానం పూర్తి మరియు సిద్ధంగా ఉండటానికి సిద్ధంగా"&amp;" ఉంది. [1] టైటాన్ యుఎస్ ఫార్ 103 అల్ట్రాలైట్ వెహికల్స్ నిబంధనలతో పాటు యూరోపియన్ నిబంధనలను పాటించేలా రూపొందించబడింది. ఇది పారాగ్లైడర్-స్టైల్ వింగ్, సింగిల్-ప్లేస్ వసతి మరియు ఒకే ఫాల్కన్ 18 నుండి 20 హెచ్‌పి (13 నుండి 15 కిలోవాట్) ఇంజిన్‌ను పషర్ కాన్ఫిగరేషన్"&amp;"‌లో 2.2: 1 లేదా 3.42: 1 నిష్పత్తి తగ్గింపు డ్రైవ్ మరియు 99 నుండి 122 సెం.మీ (39 నుండి కలిగి ఉంది నుండి 48 అంగుళాలు) వ్యాసం రెండు-బ్లేడెడ్ కాంపోజిట్ ప్రొపెల్లర్. ఇంధన ట్యాంక్ సామర్థ్యం 9 లీటర్లు (2.0 ఇంప్ గల్; 2.4 యుఎస్ గాల్). ఈ విమానం అల్యూమినియం గొట్టాల "&amp;"కలయిక నుండి, టైటానియం చట్రంతో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న"&amp;"ుండి డేటా [1] సాధారణ లక్షణాలు")</f>
        <v>ఎయిర్ఫర్ టైటాన్ అనేది స్పానిష్ పారామోటర్ల కుటుంబం, దీనిని శక్తితో కూడిన పారాగ్లైడింగ్ కోసం పోంటెవెడ్రా యొక్క ఎయిర్ఫర్ రూపొందించారు మరియు ఉత్పత్తి చేశారు. ఇప్పుడు ఉత్పత్తికి దూరంగా, లైన్ అందుబాటులో ఉన్నప్పుడు విమానం పూర్తి మరియు సిద్ధంగా ఉండటానికి సిద్ధంగా ఉంది. [1] టైటాన్ యుఎస్ ఫార్ 103 అల్ట్రాలైట్ వెహికల్స్ నిబంధనలతో పాటు యూరోపియన్ నిబంధనలను పాటించేలా రూపొందించబడింది. ఇది పారాగ్లైడర్-స్టైల్ వింగ్, సింగిల్-ప్లేస్ వసతి మరియు ఒకే ఫాల్కన్ 18 నుండి 20 హెచ్‌పి (13 నుండి 15 కిలోవాట్) ఇంజిన్‌ను పషర్ కాన్ఫిగరేషన్‌లో 2.2: 1 లేదా 3.42: 1 నిష్పత్తి తగ్గింపు డ్రైవ్ మరియు 99 నుండి 122 సెం.మీ (39 నుండి కలిగి ఉంది నుండి 48 అంగుళాలు) వ్యాసం రెండు-బ్లేడెడ్ కాంపోజిట్ ప్రొపెల్లర్. ఇంధన ట్యాంక్ సామర్థ్యం 9 లీటర్లు (2.0 ఇంప్ గల్; 2.4 యుఎస్ గాల్). ఈ విమానం అల్యూమినియం గొట్టాల కలయిక నుండి, టైటానియం చట్రంతో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39" s="1" t="s">
        <v>129</v>
      </c>
      <c r="F39" s="1" t="str">
        <f>IFERROR(__xludf.DUMMYFUNCTION("GOOGLETRANSLATE(E:E, ""en"", ""te"")"),"పారామోటర్")</f>
        <v>పారామోటర్</v>
      </c>
      <c r="G39" s="2" t="s">
        <v>130</v>
      </c>
      <c r="H39" s="1" t="s">
        <v>422</v>
      </c>
      <c r="I39" s="1" t="str">
        <f>IFERROR(__xludf.DUMMYFUNCTION("GOOGLETRANSLATE(H:H, ""en"", ""te"")"),"స్పెయిన్")</f>
        <v>స్పెయిన్</v>
      </c>
      <c r="J39" s="2" t="s">
        <v>423</v>
      </c>
      <c r="K39" s="1" t="s">
        <v>424</v>
      </c>
      <c r="L39" s="1" t="str">
        <f>IFERROR(__xludf.DUMMYFUNCTION("GOOGLETRANSLATE(K:K, ""en"", ""te"")"),"విమానాలు")</f>
        <v>విమానాలు</v>
      </c>
      <c r="M39" s="2" t="s">
        <v>425</v>
      </c>
      <c r="O39" s="1" t="s">
        <v>136</v>
      </c>
      <c r="P39" s="1" t="s">
        <v>137</v>
      </c>
      <c r="Q39" s="1" t="s">
        <v>138</v>
      </c>
      <c r="R39" s="1" t="s">
        <v>312</v>
      </c>
      <c r="S39" s="1" t="s">
        <v>313</v>
      </c>
      <c r="T39" s="1" t="s">
        <v>546</v>
      </c>
      <c r="U39" s="1" t="s">
        <v>427</v>
      </c>
    </row>
    <row r="40">
      <c r="A40" s="1" t="s">
        <v>547</v>
      </c>
      <c r="B40" s="1" t="str">
        <f>IFERROR(__xludf.DUMMYFUNCTION("GOOGLETRANSLATE(A:A, ""en"", ""te"")"),"Av8er ఆర్బిటర్")</f>
        <v>Av8er ఆర్బిటర్</v>
      </c>
      <c r="C40" s="1" t="s">
        <v>548</v>
      </c>
      <c r="D40" s="1" t="str">
        <f>IFERROR(__xludf.DUMMYFUNCTION("GOOGLETRANSLATE(C:C, ""en"", ""te"")"),"AV8ER ఆర్బిటర్ అనేది బ్రిటిష్ పారామోటర్, దీనిని పాల్ టేలర్ రూపొందించారు మరియు శక్తితో కూడిన పారాగ్లైడింగ్ కోసం నార్తాంప్టన్షైర్లోని వుడ్ఫోర్డ్ హాల్స్కు AV8er లిమిటెడ్ నిర్మించబడింది. ఇప్పుడు ఉత్పత్తిలో లేదు, ఇది అందుబాటులో ఉన్నప్పుడు విమానం పూర్తి మరియు స"&amp;"ిద్ధంగా ఉండటానికి సిద్ధంగా ఉంది. [1] ఈ ఆర్బిటర్ యుఎస్ ఫార్ 103 అల్ట్రాలైట్ వెహికల్స్ నిబంధనలతో పాటు యూరోపియన్ నిబంధనలను పాటించేలా రూపొందించబడింది. ఇది పారాగ్లైడర్ తరహా వింగ్, సింగిల్-ప్లేస్ వసతి మరియు పషర్ కాన్ఫిగరేషన్‌లో ఒకే ఇంజిన్ కలిగి ఉంది. ఈ విమానం బ"&amp;"్యాలెన్సింగ్ మరియు వైబ్రేషన్ ఐసోలేషన్‌కు ప్రత్యేక శ్రద్ధతో నిర్మించబడింది. పంజరం అసెంబ్లీలో మోటారు యూనిట్ యొక్క భూమి కదలికను తగ్గించడానికి చిన్న చక్రాలు ఉన్నాయి. [1] అన్ని పారామోటర్ల మాదిరిగానే, టేకాఫ్ మరియు ల్యాండింగ్ కాలినడకన సాధించబడుతుంది. పందిరి బ్రే"&amp;"క్‌లను అమలు చేసే, రోల్ మరియు యావ్ సృష్టించే హ్యాండిల్స్ ద్వారా ఇన్ఫ్లైట్ స్టీరింగ్ సాధించబడుతుంది. [1] బెర్ట్రాండ్ నుండి డేటా [1] సాధారణ లక్షణాలు")</f>
        <v>AV8ER ఆర్బిటర్ అనేది బ్రిటిష్ పారామోటర్, దీనిని పాల్ టేలర్ రూపొందించారు మరియు శక్తితో కూడిన పారాగ్లైడింగ్ కోసం నార్తాంప్టన్షైర్లోని వుడ్ఫోర్డ్ హాల్స్కు AV8er లిమిటెడ్ నిర్మించబడింది. ఇప్పుడు ఉత్పత్తిలో లేదు, ఇది అందుబాటులో ఉన్నప్పుడు విమానం పూర్తి మరియు సిద్ధంగా ఉండటానికి సిద్ధంగా ఉంది. [1] ఈ ఆర్బిటర్ యుఎస్ ఫార్ 103 అల్ట్రాలైట్ వెహికల్స్ నిబంధనలతో పాటు యూరోపియన్ నిబంధనలను పాటించేలా రూపొందించబడింది. ఇది పారాగ్లైడర్ తరహా వింగ్, సింగిల్-ప్లేస్ వసతి మరియు పషర్ కాన్ఫిగరేషన్‌లో ఒకే ఇంజిన్ కలిగి ఉంది. ఈ విమానం బ్యాలెన్సింగ్ మరియు వైబ్రేషన్ ఐసోలేషన్‌కు ప్రత్యేక శ్రద్ధతో నిర్మించబడింది. పంజరం అసెంబ్లీలో మోటారు యూనిట్ యొక్క భూమి కదలికను తగ్గించడానికి చిన్న చక్రాలు ఉన్నాయి.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40" s="1" t="s">
        <v>129</v>
      </c>
      <c r="F40" s="1" t="str">
        <f>IFERROR(__xludf.DUMMYFUNCTION("GOOGLETRANSLATE(E:E, ""en"", ""te"")"),"పారామోటర్")</f>
        <v>పారామోటర్</v>
      </c>
      <c r="G40" s="2" t="s">
        <v>130</v>
      </c>
      <c r="H40" s="1" t="s">
        <v>157</v>
      </c>
      <c r="I40" s="1" t="str">
        <f>IFERROR(__xludf.DUMMYFUNCTION("GOOGLETRANSLATE(H:H, ""en"", ""te"")"),"యునైటెడ్ కింగ్‌డమ్")</f>
        <v>యునైటెడ్ కింగ్‌డమ్</v>
      </c>
      <c r="J40" s="1" t="s">
        <v>158</v>
      </c>
      <c r="K40" s="1" t="s">
        <v>430</v>
      </c>
      <c r="L40" s="1" t="str">
        <f>IFERROR(__xludf.DUMMYFUNCTION("GOOGLETRANSLATE(K:K, ""en"", ""te"")"),"Av8er లిమిటెడ్")</f>
        <v>Av8er లిమిటెడ్</v>
      </c>
      <c r="M40" s="1" t="s">
        <v>431</v>
      </c>
      <c r="N40" s="1" t="s">
        <v>432</v>
      </c>
      <c r="O40" s="1" t="s">
        <v>136</v>
      </c>
      <c r="P40" s="1" t="s">
        <v>137</v>
      </c>
      <c r="Q40" s="1" t="s">
        <v>138</v>
      </c>
      <c r="R40" s="1" t="s">
        <v>312</v>
      </c>
      <c r="S40" s="1" t="s">
        <v>233</v>
      </c>
      <c r="T40" s="1" t="s">
        <v>549</v>
      </c>
      <c r="U40" s="1" t="s">
        <v>550</v>
      </c>
    </row>
    <row r="41">
      <c r="A41" s="1" t="s">
        <v>551</v>
      </c>
      <c r="B41" s="1" t="str">
        <f>IFERROR(__xludf.DUMMYFUNCTION("GOOGLETRANSLATE(A:A, ""en"", ""te"")"),"బెయిలీ సోలో")</f>
        <v>బెయిలీ సోలో</v>
      </c>
      <c r="C41" s="1" t="s">
        <v>552</v>
      </c>
      <c r="D41" s="1" t="str">
        <f>IFERROR(__xludf.DUMMYFUNCTION("GOOGLETRANSLATE(C:C, ""en"", ""te"")"),"బెయిలీ సోలో ఒక బ్రిటిష్ పారామోటర్, దీనిని పవర్డ్ పారాగ్లైడింగ్ కోసం రాయ్‌స్టన్లోని బాసింగ్‌బోర్న్ యొక్క బెయిలీ ఏవియేషన్ రూపొందించారు మరియు నిర్మించారు. ఇప్పుడు ఉత్పత్తిలో లేదు, ఇది అందుబాటులో ఉన్నప్పుడు విమానం పూర్తి మరియు సిద్ధంగా ఉండటానికి సిద్ధంగా ఉంది"&amp;". [1] యుఎస్ ఫార్ 103 అల్ట్రాలైట్ వెహికల్స్ నిబంధనలతో పాటు యూరోపియన్ నిబంధనలతో పాటించడానికి సోలో రూపొందించబడింది. ఇది పారాగ్లైడర్-స్టైల్ వింగ్, సింగిల్-ప్లేస్ వసతి మరియు ఒకే 14 హెచ్‌పి (10 కిలోవాట్ల) సోలో 210 ఇంజిన్‌ను పషర్ కాన్ఫిగరేషన్‌లో తగ్గింపు డ్రైవ్ "&amp;"మరియు 110 సెం.మీ (43 అంగుళాలు) వ్యాసం కలిగిన మూడు-బ్లేడెడ్ కాంపోజిట్ జర్మన్ హెలిక్స్-కార్బన్ ప్రొపెల్లర్‌ను కలిగి ఉంది. ఇంధన ట్యాంక్ సామర్థ్యం 10 లీటర్లు (2.2 ఇంప్ గల్; 2.6 యుఎస్ గాల్). విమానం బ్యాక్‌ప్యాక్ చట్రం నిర్మించబడింది, తద్వారా ఇది భూమి రవాణా మరి"&amp;"యు నిల్వ కోసం త్వరగా ఐదు భాగాలుగా విడదీయబడుతుంది.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బెర్ట్రాం"&amp;"డ్ నుండి డేటా [1] సాధారణ లక్షణాలు")</f>
        <v>బెయిలీ సోలో ఒక బ్రిటిష్ పారామోటర్, దీనిని పవర్డ్ పారాగ్లైడింగ్ కోసం రాయ్‌స్టన్లోని బాసింగ్‌బోర్న్ యొక్క బెయిలీ ఏవియేషన్ రూపొందించారు మరియు నిర్మించారు. ఇప్పుడు ఉత్పత్తిలో లేదు, ఇది అందుబాటులో ఉన్నప్పుడు విమానం పూర్తి మరియు సిద్ధంగా ఉండటానికి సిద్ధంగా ఉంది. [1] యుఎస్ ఫార్ 103 అల్ట్రాలైట్ వెహికల్స్ నిబంధనలతో పాటు యూరోపియన్ నిబంధనలతో పాటించడానికి సోలో రూపొందించబడింది. ఇది పారాగ్లైడర్-స్టైల్ వింగ్, సింగిల్-ప్లేస్ వసతి మరియు ఒకే 14 హెచ్‌పి (10 కిలోవాట్ల) సోలో 210 ఇంజిన్‌ను పషర్ కాన్ఫిగరేషన్‌లో తగ్గింపు డ్రైవ్ మరియు 110 సెం.మీ (43 అంగుళాలు) వ్యాసం కలిగిన మూడు-బ్లేడెడ్ కాంపోజిట్ జర్మన్ హెలిక్స్-కార్బన్ ప్రొపెల్లర్‌ను కలిగి ఉంది. ఇంధన ట్యాంక్ సామర్థ్యం 10 లీటర్లు (2.2 ఇంప్ గల్; 2.6 యుఎస్ గాల్). విమానం బ్యాక్‌ప్యాక్ చట్రం నిర్మించబడింది, తద్వారా ఇది భూమి రవాణా మరియు నిల్వ కోసం త్వరగా ఐదు భాగాలుగా విడదీయబడుతుంది.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41" s="1" t="s">
        <v>129</v>
      </c>
      <c r="F41" s="1" t="str">
        <f>IFERROR(__xludf.DUMMYFUNCTION("GOOGLETRANSLATE(E:E, ""en"", ""te"")"),"పారామోటర్")</f>
        <v>పారామోటర్</v>
      </c>
      <c r="G41" s="2" t="s">
        <v>130</v>
      </c>
      <c r="H41" s="1" t="s">
        <v>157</v>
      </c>
      <c r="I41" s="1" t="str">
        <f>IFERROR(__xludf.DUMMYFUNCTION("GOOGLETRANSLATE(H:H, ""en"", ""te"")"),"యునైటెడ్ కింగ్‌డమ్")</f>
        <v>యునైటెడ్ కింగ్‌డమ్</v>
      </c>
      <c r="J41" s="1" t="s">
        <v>158</v>
      </c>
      <c r="K41" s="1" t="s">
        <v>368</v>
      </c>
      <c r="L41" s="1" t="str">
        <f>IFERROR(__xludf.DUMMYFUNCTION("GOOGLETRANSLATE(K:K, ""en"", ""te"")"),"బెయిలీ ఏవియేషన్")</f>
        <v>బెయిలీ ఏవియేషన్</v>
      </c>
      <c r="M41" s="1" t="s">
        <v>369</v>
      </c>
      <c r="O41" s="1" t="s">
        <v>136</v>
      </c>
      <c r="Q41" s="1" t="s">
        <v>138</v>
      </c>
      <c r="R41" s="1" t="s">
        <v>553</v>
      </c>
      <c r="S41" s="1" t="s">
        <v>233</v>
      </c>
      <c r="T41" s="1" t="s">
        <v>554</v>
      </c>
      <c r="U41" s="1" t="s">
        <v>372</v>
      </c>
    </row>
    <row r="42">
      <c r="A42" s="1" t="s">
        <v>555</v>
      </c>
      <c r="B42" s="1" t="str">
        <f>IFERROR(__xludf.DUMMYFUNCTION("GOOGLETRANSLATE(A:A, ""en"", ""te"")"),"డైనమిక్ స్పోర్ట్ రాకెట్")</f>
        <v>డైనమిక్ స్పోర్ట్ రాకెట్</v>
      </c>
      <c r="C42" s="1" t="s">
        <v>556</v>
      </c>
      <c r="D42" s="1" t="str">
        <f>IFERROR(__xludf.DUMMYFUNCTION("GOOGLETRANSLATE(C:C, ""en"", ""te"")"),"డైనమిక్ స్పోర్ట్ రాకెట్ అనేది శక్తితో కూడిన పారాగ్లైడింగ్ కోసం డైనమిక్ స్పోర్ట్ ఆఫ్ కీల్స్ రూపొందించిన మరియు ఉత్పత్తి చేయబడిన పోలిష్ పారామోటర్ల శ్రేణి. ఇప్పుడు ఉత్పత్తిలో లేదు, ఇది అందుబాటులో ఉన్నప్పుడు విమానం పూర్తి మరియు సిద్ధంగా ఉండటానికి సిద్ధంగా ఉంది"&amp;". [1] యుఎస్ ఫార్ 103 అల్ట్రాలైట్ వెహికల్స్ రూల్స్ మరియు యూరోపియన్ రెగ్యులేషన్స్‌తో పాటించేలా రాకెట్ రూపొందించబడింది. ఇది పారాగ్లైడర్-స్టైల్ వింగ్, సింగిల్-ప్లేస్ వసతి మరియు సింగిల్ రాడ్నే రాకెట్ 120 14 హెచ్‌పి (10 కిలోవాట్) ఇంజిన్‌ను పషర్ కాన్ఫిగరేషన్‌లో "&amp;"3.25: 1 నిష్పత్తి తగ్గింపు డ్రైవ్‌తో మరియు 100 నుండి 120 సెం.మీ (39 నుండి 47 అంగుళాలు) వ్యాసం కలిగిన ప్రొపెల్లర్‌ను కలిగి ఉంది , మోడల్‌ను బట్టి. ఇంధన ట్యాంక్ సామర్థ్యం 5 లీటర్లు (1.1 ఇంప్ గల్; 1.3 యుఎస్ గాల్), 10 లీటర్లు (2.2 ఇంప్ గల్; 2.6 యుఎస్ గాల్) ఐచ్"&amp;"ఛికం.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డైనమిక్ స్పోర్ట్ రాకెట్ అనేది శక్తితో కూడిన పారాగ్లైడింగ్ కోసం డైనమిక్ స్పోర్ట్ ఆఫ్ కీల్స్ రూపొందించిన మరియు ఉత్పత్తి చేయబడిన పోలిష్ పారామోటర్ల శ్రేణి. ఇప్పుడు ఉత్పత్తిలో లేదు, ఇది అందుబాటులో ఉన్నప్పుడు విమానం పూర్తి మరియు సిద్ధంగా ఉండటానికి సిద్ధంగా ఉంది. [1] యుఎస్ ఫార్ 103 అల్ట్రాలైట్ వెహికల్స్ రూల్స్ మరియు యూరోపియన్ రెగ్యులేషన్స్‌తో పాటించేలా రాకెట్ రూపొందించబడింది. ఇది పారాగ్లైడర్-స్టైల్ వింగ్, సింగిల్-ప్లేస్ వసతి మరియు సింగిల్ రాడ్నే రాకెట్ 120 14 హెచ్‌పి (10 కిలోవాట్) ఇంజిన్‌ను పషర్ కాన్ఫిగరేషన్‌లో 3.25: 1 నిష్పత్తి తగ్గింపు డ్రైవ్‌తో మరియు 100 నుండి 120 సెం.మీ (39 నుండి 47 అంగుళాలు) వ్యాసం కలిగిన ప్రొపెల్లర్‌ను కలిగి ఉంది , మోడల్‌ను బట్టి. ఇంధన ట్యాంక్ సామర్థ్యం 5 లీటర్లు (1.1 ఇంప్ గల్; 1.3 యుఎస్ గాల్), 10 లీటర్లు (2.2 ఇంప్ గల్; 2.6 యుఎస్ గాల్) ఐచ్ఛికం.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42" s="1" t="s">
        <v>129</v>
      </c>
      <c r="F42" s="1" t="str">
        <f>IFERROR(__xludf.DUMMYFUNCTION("GOOGLETRANSLATE(E:E, ""en"", ""te"")"),"పారామోటర్")</f>
        <v>పారామోటర్</v>
      </c>
      <c r="G42" s="2" t="s">
        <v>130</v>
      </c>
      <c r="H42" s="1" t="s">
        <v>557</v>
      </c>
      <c r="I42" s="1" t="str">
        <f>IFERROR(__xludf.DUMMYFUNCTION("GOOGLETRANSLATE(H:H, ""en"", ""te"")"),"పోలాండ్")</f>
        <v>పోలాండ్</v>
      </c>
      <c r="J42" s="2" t="s">
        <v>558</v>
      </c>
      <c r="K42" s="1" t="s">
        <v>559</v>
      </c>
      <c r="L42" s="1" t="str">
        <f>IFERROR(__xludf.DUMMYFUNCTION("GOOGLETRANSLATE(K:K, ""en"", ""te"")"),"డైనమిక్ స్పోర్ట్")</f>
        <v>డైనమిక్ స్పోర్ట్</v>
      </c>
      <c r="M42" s="1" t="s">
        <v>560</v>
      </c>
      <c r="O42" s="1" t="s">
        <v>136</v>
      </c>
      <c r="P42" s="1" t="s">
        <v>137</v>
      </c>
      <c r="Q42" s="1" t="s">
        <v>138</v>
      </c>
      <c r="R42" s="1" t="s">
        <v>417</v>
      </c>
      <c r="S42" s="1" t="s">
        <v>393</v>
      </c>
      <c r="T42" s="1" t="s">
        <v>561</v>
      </c>
      <c r="U42" s="1" t="s">
        <v>562</v>
      </c>
    </row>
    <row r="43">
      <c r="A43" s="1" t="s">
        <v>563</v>
      </c>
      <c r="B43" s="1" t="str">
        <f>IFERROR(__xludf.DUMMYFUNCTION("GOOGLETRANSLATE(A:A, ""en"", ""te"")"),"నాగ్ల్ సిస్టమ్ నాగ్ల్")</f>
        <v>నాగ్ల్ సిస్టమ్ నాగ్ల్</v>
      </c>
      <c r="C43" s="1" t="s">
        <v>564</v>
      </c>
      <c r="D43" s="1" t="str">
        <f>IFERROR(__xludf.DUMMYFUNCTION("GOOGLETRANSLATE(C:C, ""en"", ""te"")"),"నాగ్ల్ సిస్టమ్ నాగ్ల్ ఒక ఆస్ట్రియన్ శక్తితో కూడిన హాంగ్ గ్లైడర్, దీనిని స్టీయర్‌మార్క్‌లోని వీకిర్చెన్ యొక్క నాగ్ల్ సిస్టమ్ రూపొందించి ఉత్పత్తి చేసింది. ఇప్పుడు ఉత్పత్తిలో లేదు, ఇది అందుబాటులో ఉన్నప్పుడు విమానం పూర్తి మరియు సిద్ధంగా ఉండటానికి సిద్ధంగా ఉంద"&amp;"ి. [1] ఈ విమానం కేబుల్-బ్రేస్డ్ హాంగ్ గ్లైడర్-స్టైల్ హై-వింగ్, వెయిట్-షిఫ్ట్ నియంత్రణలు, సింగిల్-ప్లేస్ వసతి, ఫుట్-లాంచింగ్ మరియు ల్యాండింగ్ మరియు ట్రాక్టర్ కాన్ఫిగరేషన్‌లో ఒకే ఇంజిన్ కలిగి ఉంది. [1] ఈ విమానం ప్రామాణిక హాంగ్ గ్లైడర్ వింగ్‌ను ఉపయోగిస్తుంది"&amp;", ఇది బోల్ట్-టుగేథర్ అల్యూమినియం గొట్టాలతో తయారు చేయబడింది, దాని సింగిల్ ఉపరితల వింగ్ డాక్రాన్ సెయిల్‌క్లాత్‌లో కప్పబడి ఉంటుంది. రెక్కకు ఒకే ట్యూబ్-రకం కింగ్‌పోస్ట్ మద్దతు ఇస్తుంది మరియు ""ఎ"" ఫ్రేమ్ కంట్రోల్ బార్‌ను ఉపయోగిస్తుంది. ఇంజిన్ రెండు-స్ట్రోక్, "&amp;"సింగిల్ సిలిండర్ నాగ్ల్. ఇంజిన్ గ్లైడర్ యొక్క కీల్ ట్యూబ్ క్రింద అమర్చబడి ఉంటుంది, ఎగ్జాస్ట్ సిస్టమ్ ముందుకు ఎదురుగా ఉంది మరియు పొడిగింపు షాఫ్ట్ ద్వారా పెద్ద 2.0 మీ (6.6 అడుగులు) ప్రొపెల్లర్‌ను నడుపుతుంది. పెద్ద వ్యాసం ప్రొపెల్లర్ టేకాఫ్ ఆఫ్ తో సహా నిశ్శబ"&amp;"్ద కార్యకలాపాల కోసం చేస్తుంది. ఇంధన ట్యాంక్ సామర్థ్యం 5 లీటర్లు (1.1 ఇంప్ గల్; 1.3 యుఎస్ గాల్), 9 లీటర్లు (2.0 ఇంప్ గల్; 2.4 యుఎస్ గాల్) ఐచ్ఛికం. [1] ఇష్టపడే ప్రయోగం మరియు ల్యాండింగ్ స్థానం, పైలట్ కంట్రోల్ బార్‌పై చక్రాలపై ఆధారపడటం మరియు పైలట్ యొక్క అడుగు"&amp;"లు మరియు పాడ్‌కు చక్రాలతో కూడిన చిన్న ట్రాలీ. ఫుట్ లాంచ్ కూడా సాధ్యమే. [1] విమానాన్ని సమీక్షించడంలో, రెనే కూలన్ నాగ్ల్ ""చాలా అసలైన డిజైన్"" అని గుర్తించారు. [1] బెర్ట్రాండ్ నుండి డేటా [1] సాధారణ లక్షణాలు")</f>
        <v>నాగ్ల్ సిస్టమ్ నాగ్ల్ ఒక ఆస్ట్రియన్ శక్తితో కూడిన హాంగ్ గ్లైడర్, దీనిని స్టీయర్‌మార్క్‌లోని వీకిర్చెన్ యొక్క నాగ్ల్ సిస్టమ్ రూపొందించి ఉత్పత్తి చేసింది. ఇప్పుడు ఉత్పత్తిలో లేదు, ఇది అందుబాటులో ఉన్నప్పుడు విమానం పూర్తి మరియు సిద్ధంగా ఉండటానికి సిద్ధంగా ఉంది. [1] ఈ విమానం కేబుల్-బ్రేస్డ్ హాంగ్ గ్లైడర్-స్టైల్ హై-వింగ్, వెయిట్-షిఫ్ట్ నియంత్రణలు, సింగిల్-ప్లేస్ వసతి, ఫుట్-లాంచింగ్ మరియు ల్యాండింగ్ మరియు ట్రాక్టర్ కాన్ఫిగరేషన్‌లో ఒకే ఇంజిన్ కలిగి ఉంది. [1] ఈ విమానం ప్రామాణిక హాంగ్ గ్లైడర్ వింగ్‌ను ఉపయోగిస్తుంది, ఇది బోల్ట్-టుగేథర్ అల్యూమినియం గొట్టాలతో తయారు చేయబడింది, దాని సింగిల్ ఉపరితల వింగ్ డాక్రాన్ సెయిల్‌క్లాత్‌లో కప్పబడి ఉంటుంది. రెక్కకు ఒకే ట్యూబ్-రకం కింగ్‌పోస్ట్ మద్దతు ఇస్తుంది మరియు "ఎ" ఫ్రేమ్ కంట్రోల్ బార్‌ను ఉపయోగిస్తుంది. ఇంజిన్ రెండు-స్ట్రోక్, సింగిల్ సిలిండర్ నాగ్ల్. ఇంజిన్ గ్లైడర్ యొక్క కీల్ ట్యూబ్ క్రింద అమర్చబడి ఉంటుంది, ఎగ్జాస్ట్ సిస్టమ్ ముందుకు ఎదురుగా ఉంది మరియు పొడిగింపు షాఫ్ట్ ద్వారా పెద్ద 2.0 మీ (6.6 అడుగులు) ప్రొపెల్లర్‌ను నడుపుతుంది. పెద్ద వ్యాసం ప్రొపెల్లర్ టేకాఫ్ ఆఫ్ తో సహా నిశ్శబ్ద కార్యకలాపాల కోసం చేస్తుంది. ఇంధన ట్యాంక్ సామర్థ్యం 5 లీటర్లు (1.1 ఇంప్ గల్; 1.3 యుఎస్ గాల్), 9 లీటర్లు (2.0 ఇంప్ గల్; 2.4 యుఎస్ గాల్) ఐచ్ఛికం. [1] ఇష్టపడే ప్రయోగం మరియు ల్యాండింగ్ స్థానం, పైలట్ కంట్రోల్ బార్‌పై చక్రాలపై ఆధారపడటం మరియు పైలట్ యొక్క అడుగులు మరియు పాడ్‌కు చక్రాలతో కూడిన చిన్న ట్రాలీ. ఫుట్ లాంచ్ కూడా సాధ్యమే. [1] విమానాన్ని సమీక్షించడంలో, రెనే కూలన్ నాగ్ల్ "చాలా అసలైన డిజైన్" అని గుర్తించారు. [1] బెర్ట్రాండ్ నుండి డేటా [1] సాధారణ లక్షణాలు</v>
      </c>
      <c r="E43" s="1" t="s">
        <v>155</v>
      </c>
      <c r="F43" s="1" t="str">
        <f>IFERROR(__xludf.DUMMYFUNCTION("GOOGLETRANSLATE(E:E, ""en"", ""te"")"),"శక్తితో కూడిన హాంగ్ గ్లైడర్")</f>
        <v>శక్తితో కూడిన హాంగ్ గ్లైడర్</v>
      </c>
      <c r="G43" s="1" t="s">
        <v>156</v>
      </c>
      <c r="H43" s="1" t="s">
        <v>461</v>
      </c>
      <c r="I43" s="1" t="str">
        <f>IFERROR(__xludf.DUMMYFUNCTION("GOOGLETRANSLATE(H:H, ""en"", ""te"")"),"ఆస్ట్రియా")</f>
        <v>ఆస్ట్రియా</v>
      </c>
      <c r="J43" s="2" t="s">
        <v>462</v>
      </c>
      <c r="K43" s="1" t="s">
        <v>565</v>
      </c>
      <c r="L43" s="1" t="str">
        <f>IFERROR(__xludf.DUMMYFUNCTION("GOOGLETRANSLATE(K:K, ""en"", ""te"")"),"నాగ్ల్ సిస్టమ్")</f>
        <v>నాగ్ల్ సిస్టమ్</v>
      </c>
      <c r="M43" s="1" t="s">
        <v>566</v>
      </c>
      <c r="O43" s="1" t="s">
        <v>136</v>
      </c>
      <c r="Q43" s="1" t="s">
        <v>138</v>
      </c>
      <c r="R43" s="1" t="s">
        <v>567</v>
      </c>
      <c r="S43" s="1" t="s">
        <v>568</v>
      </c>
      <c r="T43" s="1" t="s">
        <v>569</v>
      </c>
      <c r="U43" s="1" t="s">
        <v>570</v>
      </c>
    </row>
    <row r="44">
      <c r="A44" s="1" t="s">
        <v>571</v>
      </c>
      <c r="B44" s="1" t="str">
        <f>IFERROR(__xludf.DUMMYFUNCTION("GOOGLETRANSLATE(A:A, ""en"", ""te"")"),"పరామియా వోర్టెక్స్")</f>
        <v>పరామియా వోర్టెక్స్</v>
      </c>
      <c r="C44" s="1" t="s">
        <v>572</v>
      </c>
      <c r="D44" s="1" t="str">
        <f>IFERROR(__xludf.DUMMYFUNCTION("GOOGLETRANSLATE(C:C, ""en"", ""te"")"),"పరమణ వోర్టెక్స్ అనేది ఒక ఫ్రెంచ్/బ్రిటిష్ పారామోటర్, దీనిని మైక్ కాంప్‌బెల్-జోన్స్ రూపొందించారు మరియు శక్తితో కూడిన పారాగ్లైడింగ్ కోసం ఇంగ్లాండ్, ఫ్రాన్స్‌లోని లే చిల్లౌ మరియు తరువాత లండన్ యొక్క పారామనానియా నిర్మించింది. 2002 గురించి పరిచయం చేయబడింది మరియ"&amp;"ు ఇప్పుడు ఉత్పత్తిలో లేదు, ఇది అందుబాటులో ఉన్నప్పుడు విమానం పూర్తి మరియు రెడీ-టు-ఫ్లై సరఫరా చేయబడింది. [1] యుఎస్ ఫార్ 103 అల్ట్రాలైట్ వెహికల్స్ రూల్స్ మరియు యూరోపియన్ రెగ్యులేషన్స్ తో పాటించేలా వోర్టెక్స్ రూపొందించబడింది. ఇది పారాగ్లైడర్-స్టైల్ వింగ్, సిం"&amp;"గిల్-ప్లేస్ వసతి మరియు రిడక్షన్ డ్రైవ్ మరియు వ్యాసం కలిగిన రెండు-బ్లేడెడ్ కాంపోజిట్ ప్రొపెల్లర్‌తో పషర్ కాన్ఫిగరేషన్‌లో ఒకే ఇంజిన్ కలిగి ఉంది. ఉపయోగించిన ఇంజిన్ మరియు ప్రొపెల్లర్ మోడల్ ద్వారా మారుతూ ఉంటాయి. ఇంధన ట్యాంక్ సామర్థ్యం 10 లీటర్లు (2.2 ఇంప్ గల్;"&amp;" 2.6 యుఎస్ గాల్). 2002 లో ఉపయోగించిన ప్రారంభ రెక్కలు పరామియా రిఫ్లెక్స్‌ను కలిగి ఉన్నాయి, తరువాత ఇది 2004 నాటికి పారామనానియా యాక్షన్ వింగ్‌లో అభివృద్ధి చేయబడింది. [1] అన్ని పారామోటర్ల మాదిరిగానే, టేకాఫ్ మరియు ల్యాండింగ్ కాలినడకన సాధించబడుతుంది. పందిరి బ్ర"&amp;"ేక్‌లను అమలు చేసే, రోల్ మరియు యావ్ సృష్టించే హ్యాండిల్స్ ద్వారా ఇన్ఫ్లైట్ స్టీరింగ్ సాధించబడుతుంది. [1] బెర్ట్రాండ్ నుండి డేటా [1] సాధారణ లక్షణాలు")</f>
        <v>పరమణ వోర్టెక్స్ అనేది ఒక ఫ్రెంచ్/బ్రిటిష్ పారామోటర్, దీనిని మైక్ కాంప్‌బెల్-జోన్స్ రూపొందించారు మరియు శక్తితో కూడిన పారాగ్లైడింగ్ కోసం ఇంగ్లాండ్, ఫ్రాన్స్‌లోని లే చిల్లౌ మరియు తరువాత లండన్ యొక్క పారామనానియా నిర్మించింది. 2002 గురించి పరిచయం చేయబడింది మరియు ఇప్పుడు ఉత్పత్తిలో లేదు, ఇది అందుబాటులో ఉన్నప్పుడు విమానం పూర్తి మరియు రెడీ-టు-ఫ్లై సరఫరా చేయబడింది. [1] యుఎస్ ఫార్ 103 అల్ట్రాలైట్ వెహికల్స్ రూల్స్ మరియు యూరోపియన్ రెగ్యులేషన్స్ తో పాటించేలా వోర్టెక్స్ రూపొందించబడింది. ఇది పారాగ్లైడర్-స్టైల్ వింగ్, సింగిల్-ప్లేస్ వసతి మరియు రిడక్షన్ డ్రైవ్ మరియు వ్యాసం కలిగిన రెండు-బ్లేడెడ్ కాంపోజిట్ ప్రొపెల్లర్‌తో పషర్ కాన్ఫిగరేషన్‌లో ఒకే ఇంజిన్ కలిగి ఉంది. ఉపయోగించిన ఇంజిన్ మరియు ప్రొపెల్లర్ మోడల్ ద్వారా మారుతూ ఉంటాయి. ఇంధన ట్యాంక్ సామర్థ్యం 10 లీటర్లు (2.2 ఇంప్ గల్; 2.6 యుఎస్ గాల్). 2002 లో ఉపయోగించిన ప్రారంభ రెక్కలు పరామియా రిఫ్లెక్స్‌ను కలిగి ఉన్నాయి, తరువాత ఇది 2004 నాటికి పారామనానియా యాక్షన్ వింగ్‌లో అభివృద్ధి చేయబడింది.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44" s="1" t="s">
        <v>129</v>
      </c>
      <c r="F44" s="1" t="str">
        <f>IFERROR(__xludf.DUMMYFUNCTION("GOOGLETRANSLATE(E:E, ""en"", ""te"")"),"పారామోటర్")</f>
        <v>పారామోటర్</v>
      </c>
      <c r="G44" s="2" t="s">
        <v>130</v>
      </c>
      <c r="H44" s="1" t="s">
        <v>573</v>
      </c>
      <c r="I44" s="1" t="str">
        <f>IFERROR(__xludf.DUMMYFUNCTION("GOOGLETRANSLATE(H:H, ""en"", ""te"")"),"ఫ్రాన్స్, యునైటెడ్ కింగ్‌డమ్")</f>
        <v>ఫ్రాన్స్, యునైటెడ్ కింగ్‌డమ్</v>
      </c>
      <c r="J44" s="1" t="s">
        <v>574</v>
      </c>
      <c r="K44" s="1" t="s">
        <v>575</v>
      </c>
      <c r="L44" s="1" t="str">
        <f>IFERROR(__xludf.DUMMYFUNCTION("GOOGLETRANSLATE(K:K, ""en"", ""te"")"),"పరమానియా LLC")</f>
        <v>పరమానియా LLC</v>
      </c>
      <c r="M44" s="1" t="s">
        <v>576</v>
      </c>
      <c r="N44" s="1" t="s">
        <v>577</v>
      </c>
      <c r="O44" s="1" t="s">
        <v>136</v>
      </c>
      <c r="P44" s="1" t="s">
        <v>137</v>
      </c>
      <c r="Q44" s="1" t="s">
        <v>138</v>
      </c>
      <c r="R44" s="1" t="s">
        <v>281</v>
      </c>
      <c r="S44" s="1" t="s">
        <v>233</v>
      </c>
      <c r="T44" s="1" t="s">
        <v>578</v>
      </c>
      <c r="U44" s="1" t="s">
        <v>579</v>
      </c>
      <c r="V44" s="1">
        <v>2002.0</v>
      </c>
    </row>
    <row r="45">
      <c r="A45" s="1" t="s">
        <v>580</v>
      </c>
      <c r="B45" s="1" t="str">
        <f>IFERROR(__xludf.DUMMYFUNCTION("GOOGLETRANSLATE(A:A, ""en"", ""te"")"),"ఫీనిక్స్ స్కైవాకర్")</f>
        <v>ఫీనిక్స్ స్కైవాకర్</v>
      </c>
      <c r="C45" s="1" t="s">
        <v>581</v>
      </c>
      <c r="D45" s="1" t="str">
        <f>IFERROR(__xludf.DUMMYFUNCTION("GOOGLETRANSLATE(C:C, ""en"", ""te"")"),"ఫీనిక్స్ స్కైవాకర్ అనేది జర్మన్ పారామోటర్ల శ్రేణి, దీనిని శక్తితో కూడిన పారాగ్లైడింగ్ కోసం WEORSELEN కి చెందిన ఫీనిక్స్ గ్లీట్స్‌చైర్‌మాంట్రీబ్ రూపొందించారు మరియు నిర్మించారు. ఇప్పుడు ఉత్పత్తిలో లేదు, ఇది అందుబాటులో ఉన్నప్పుడు విమానం పూర్తి మరియు సిద్ధంగా"&amp;" ఉండటానికి సిద్ధంగా ఉంది. [1] స్కైవాకర్ యుఎస్ ఫార్ 103 అల్ట్రాలైట్ వాహనాల నిబంధనలతో పాటు యూరోపియన్ నిబంధనలను పాటించేలా రూపొందించబడింది. ఇది పారాగ్లైడర్-స్టైల్ వింగ్, సింగిల్-ప్లేస్ వసతి మరియు 2.25: 1 నిష్పత్తి తగ్గింపు డ్రైవ్ మరియు 86 సెం.మీ (34 అంగుళాలు)"&amp;" వ్యాసం కలిగిన నాలుగు-బ్లేడెడ్ కాంపోజిట్ ప్రొపెల్లర్‌తో పషర్ కాన్ఫిగరేషన్‌లో ఒకే ఇంజిన్‌ను కలిగి ఉంది. నాలుగు-బ్లేడెడ్ ప్రొపెల్లర్ యొక్క ఉపయోగం చిన్న పంజరం పరిమాణాన్ని అనుమతిస్తుంది మరియు విమానం యొక్క మొత్తం కొలతలు తగ్గిస్తుంది. ఇంధన ట్యాంక్ సామర్థ్యం 5 ల"&amp;"ీటర్లు (1.1 ఇంప్ గల్; 1.3 యుఎస్ గాల్) మరియు ఎలక్ట్రిక్ స్టార్ట్ ఫ్యాక్టరీ ఎంపికగా అందించబడింది. [1] అన్ని పారామోటర్ల మాదిరిగానే, టేకాఫ్ మరియు ల్యాండింగ్ కాలినడకన సాధించబడుతుంది. పందిరి బ్రేక్‌లను అమలు చేసే, రోల్ మరియు యావ్ సృష్టించే హ్యాండిల్స్ ద్వారా ఇన్"&amp;"ఫ్లైట్ స్టీరింగ్ సాధించబడుతుంది. [1] బెర్ట్రాండ్ నుండి డేటా [1] సాధారణ లక్షణాలు")</f>
        <v>ఫీనిక్స్ స్కైవాకర్ అనేది జర్మన్ పారామోటర్ల శ్రేణి, దీనిని శక్తితో కూడిన పారాగ్లైడింగ్ కోసం WEORSELEN కి చెందిన ఫీనిక్స్ గ్లీట్స్‌చైర్‌మాంట్రీబ్ రూపొందించారు మరియు నిర్మించారు. ఇప్పుడు ఉత్పత్తిలో లేదు, ఇది అందుబాటులో ఉన్నప్పుడు విమానం పూర్తి మరియు సిద్ధంగా ఉండటానికి సిద్ధంగా ఉంది. [1] స్కైవాకర్ యుఎస్ ఫార్ 103 అల్ట్రాలైట్ వాహనాల నిబంధనలతో పాటు యూరోపియన్ నిబంధనలను పాటించేలా రూపొందించబడింది. ఇది పారాగ్లైడర్-స్టైల్ వింగ్, సింగిల్-ప్లేస్ వసతి మరియు 2.25: 1 నిష్పత్తి తగ్గింపు డ్రైవ్ మరియు 86 సెం.మీ (34 అంగుళాలు) వ్యాసం కలిగిన నాలుగు-బ్లేడెడ్ కాంపోజిట్ ప్రొపెల్లర్‌తో పషర్ కాన్ఫిగరేషన్‌లో ఒకే ఇంజిన్‌ను కలిగి ఉంది. నాలుగు-బ్లేడెడ్ ప్రొపెల్లర్ యొక్క ఉపయోగం చిన్న పంజరం పరిమాణాన్ని అనుమతిస్తుంది మరియు విమానం యొక్క మొత్తం కొలతలు తగ్గిస్తుంది. ఇంధన ట్యాంక్ సామర్థ్యం 5 లీటర్లు (1.1 ఇంప్ గల్; 1.3 యుఎస్ గాల్) మరియు ఎలక్ట్రిక్ స్టార్ట్ ఫ్యాక్టరీ ఎంపికగా అందించబడింది.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45" s="1" t="s">
        <v>129</v>
      </c>
      <c r="F45" s="1" t="str">
        <f>IFERROR(__xludf.DUMMYFUNCTION("GOOGLETRANSLATE(E:E, ""en"", ""te"")"),"పారామోటర్")</f>
        <v>పారామోటర్</v>
      </c>
      <c r="G45" s="2" t="s">
        <v>130</v>
      </c>
      <c r="H45" s="1" t="s">
        <v>226</v>
      </c>
      <c r="I45" s="1" t="str">
        <f>IFERROR(__xludf.DUMMYFUNCTION("GOOGLETRANSLATE(H:H, ""en"", ""te"")"),"జర్మనీ")</f>
        <v>జర్మనీ</v>
      </c>
      <c r="J45" s="2" t="s">
        <v>227</v>
      </c>
      <c r="K45" s="1" t="s">
        <v>582</v>
      </c>
      <c r="L45" s="1" t="str">
        <f>IFERROR(__xludf.DUMMYFUNCTION("GOOGLETRANSLATE(K:K, ""en"", ""te"")"),"ఫీనిక్స్ గ్లీట్స్‌చిర్ట్రీబ్")</f>
        <v>ఫీనిక్స్ గ్లీట్స్‌చిర్ట్రీబ్</v>
      </c>
      <c r="M45" s="1" t="s">
        <v>583</v>
      </c>
      <c r="O45" s="1" t="s">
        <v>136</v>
      </c>
      <c r="P45" s="1" t="s">
        <v>137</v>
      </c>
      <c r="Q45" s="1" t="s">
        <v>138</v>
      </c>
      <c r="S45" s="1" t="s">
        <v>393</v>
      </c>
      <c r="T45" s="1" t="s">
        <v>584</v>
      </c>
      <c r="U45" s="1" t="s">
        <v>585</v>
      </c>
    </row>
    <row r="46">
      <c r="A46" s="1" t="s">
        <v>586</v>
      </c>
      <c r="B46" s="1" t="str">
        <f>IFERROR(__xludf.DUMMYFUNCTION("GOOGLETRANSLATE(A:A, ""en"", ""te"")"),"రిఫ్లెక్స్ J 320")</f>
        <v>రిఫ్లెక్స్ J 320</v>
      </c>
      <c r="C46" s="1" t="s">
        <v>587</v>
      </c>
      <c r="D46" s="1" t="str">
        <f>IFERROR(__xludf.DUMMYFUNCTION("GOOGLETRANSLATE(C:C, ""en"", ""te"")"),"రిఫ్లెక్స్ J 320 అనేది ఒక ఫ్రెంచ్ పారామోటర్, దీనిని డొమినిక్ చోలౌ రూపొందించారు మరియు శక్తితో కూడిన పారాగ్లైడింగ్ కోసం చాటౌ యొక్క రిఫ్లెక్స్ పారామోటూర్ చేత ఉత్పత్తి చేయబడింది. ఇప్పుడు ఉత్పత్తిలో లేదు, ఇది అందుబాటులో ఉన్నప్పుడు విమానం పూర్తి మరియు సిద్ధంగా "&amp;"ఉండటానికి సిద్ధంగా ఉంది. [1] J 320 యూరోపియన్ మైక్రోలైట్ నిబంధనలకు అనుగుణంగా రూపొందించబడింది. ఇది పారాగ్లైడర్-స్టైల్ వింగ్, సింగిల్-ప్లేస్ వసతి మరియు ఒకే JPX D-320 18 HP (13 kW) ఇంజిన్‌ను పషర్ కాన్ఫిగరేషన్‌లో 2.38: 1 నిష్పత్తి తగ్గింపు డ్రైవ్ మరియు 123 సెం"&amp;".మీ (48 అంగుళాలు) వ్యాసం మూడు-బ్లేడెడ్ కాంపోజిట్ కలిగి ఉంది. ప్రొపెల్లర్. ఇంధన ట్యాంక్ సామర్థ్యం 10 లీటర్లు (2.2 ఇంప్ గల్; 2.6 యుఎస్ గాల్). [1] అన్ని పారామోటర్ల మాదిరిగానే, టేకాఫ్ మరియు ల్యాండింగ్ కాలినడకన సాధించబడుతుంది. పందిరి బ్రేక్‌లను అమలు చేసే, రోల్"&amp;" మరియు యావ్ సృష్టించే హ్యాండిల్స్ ద్వారా ఇన్ఫ్లైట్ స్టీరింగ్ సాధించబడుతుంది. [1] బెర్ట్రాండ్ నుండి డేటా [1] సాధారణ లక్షణాలు")</f>
        <v>రిఫ్లెక్స్ J 320 అనేది ఒక ఫ్రెంచ్ పారామోటర్, దీనిని డొమినిక్ చోలౌ రూపొందించారు మరియు శక్తితో కూడిన పారాగ్లైడింగ్ కోసం చాటౌ యొక్క రిఫ్లెక్స్ పారామోటూర్ చేత ఉత్పత్తి చేయబడింది. ఇప్పుడు ఉత్పత్తిలో లేదు, ఇది అందుబాటులో ఉన్నప్పుడు విమానం పూర్తి మరియు సిద్ధంగా ఉండటానికి సిద్ధంగా ఉంది. [1] J 320 యూరోపియన్ మైక్రోలైట్ నిబంధనలకు అనుగుణంగా రూపొందించబడింది. ఇది పారాగ్లైడర్-స్టైల్ వింగ్, సింగిల్-ప్లేస్ వసతి మరియు ఒకే JPX D-320 18 HP (13 kW) ఇంజిన్‌ను పషర్ కాన్ఫిగరేషన్‌లో 2.38: 1 నిష్పత్తి తగ్గింపు డ్రైవ్ మరియు 123 సెం.మీ (48 అంగుళాలు) వ్యాసం మూడు-బ్లేడెడ్ కాంపోజిట్ కలిగి ఉంది. ప్రొపెల్లర్. ఇంధన ట్యాంక్ సామర్థ్యం 10 లీటర్లు (2.2 ఇంప్ గల్; 2.6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46" s="1" t="s">
        <v>129</v>
      </c>
      <c r="F46" s="1" t="str">
        <f>IFERROR(__xludf.DUMMYFUNCTION("GOOGLETRANSLATE(E:E, ""en"", ""te"")"),"పారామోటర్")</f>
        <v>పారామోటర్</v>
      </c>
      <c r="G46" s="2" t="s">
        <v>130</v>
      </c>
      <c r="H46" s="1" t="s">
        <v>188</v>
      </c>
      <c r="I46" s="1" t="str">
        <f>IFERROR(__xludf.DUMMYFUNCTION("GOOGLETRANSLATE(H:H, ""en"", ""te"")"),"ఫ్రాన్స్")</f>
        <v>ఫ్రాన్స్</v>
      </c>
      <c r="J46" s="2" t="s">
        <v>266</v>
      </c>
      <c r="K46" s="1" t="s">
        <v>267</v>
      </c>
      <c r="L46" s="1" t="str">
        <f>IFERROR(__xludf.DUMMYFUNCTION("GOOGLETRANSLATE(K:K, ""en"", ""te"")"),"రిఫ్లెక్స్ పారామోటూర్")</f>
        <v>రిఫ్లెక్స్ పారామోటూర్</v>
      </c>
      <c r="M46" s="1" t="s">
        <v>268</v>
      </c>
      <c r="N46" s="1" t="s">
        <v>269</v>
      </c>
      <c r="O46" s="1" t="s">
        <v>136</v>
      </c>
      <c r="Q46" s="1" t="s">
        <v>138</v>
      </c>
      <c r="R46" s="1" t="s">
        <v>220</v>
      </c>
      <c r="S46" s="1" t="s">
        <v>233</v>
      </c>
      <c r="T46" s="1" t="s">
        <v>588</v>
      </c>
      <c r="U46" s="1" t="s">
        <v>271</v>
      </c>
    </row>
    <row r="47">
      <c r="A47" s="1" t="s">
        <v>589</v>
      </c>
      <c r="B47" s="1" t="str">
        <f>IFERROR(__xludf.DUMMYFUNCTION("GOOGLETRANSLATE(A:A, ""en"", ""te"")"),"స్కైరన్నర్ లైట్")</f>
        <v>స్కైరన్నర్ లైట్</v>
      </c>
      <c r="C47" s="1" t="s">
        <v>590</v>
      </c>
      <c r="D47" s="1" t="str">
        <f>IFERROR(__xludf.DUMMYFUNCTION("GOOGLETRANSLATE(C:C, ""en"", ""te"")"),"స్కైరన్నర్ లైట్ ఒక రష్యన్ పారామోటర్, దీనిని శక్తితో కూడిన పారాగ్లైడింగ్ కోసం PSKOV యొక్క స్కైరన్నర్ పారామోటర్ ప్రయోగశాల రూపొందించింది మరియు ఉత్పత్తి చేసింది. ఇప్పుడు ఉత్పత్తిలో లేదు, ఇది అందుబాటులో ఉన్నప్పుడు విమానం పూర్తి మరియు సిద్ధంగా ఉండటానికి సిద్ధంగ"&amp;"ా ఉంది. [1] యుఎస్ ఫార్ 103 అల్ట్రాలైట్ వెహికల్స్ నిబంధనలతో పాటు యూరోపియన్ నిబంధనలతో పాటించేలా కాంతి రూపొందించబడింది. ఇది పారాగ్లైడర్-స్టైల్ వింగ్, సింగిల్-ప్లేస్ వసతి మరియు ఒకే 14.5 హెచ్‌పి (11 కిలోవాట్) రాడ్నే రాకెట్ 120 ఇంజిన్‌ను పషర్ కాన్ఫిగరేషన్‌లో 3."&amp;"3: 1 నిష్పత్తి తగ్గింపు డ్రైవ్ మరియు 110 సెం.మీ (43 అంగుళాలు) వ్యాసం కలిగిన రెండు-బ్లేడెడ్ వుడెన్ ప్రొపెల్లర్ కలిగి ఉంది . ఇంధన ట్యాంక్ సామర్థ్యం 8.5 లీటర్లు (1.9 ఇంప్ గల్; 2.2 యుఎస్ గాల్). [1] అన్ని పారామోటర్ల మాదిరిగానే, టేకాఫ్ మరియు ల్యాండింగ్ కాలినడకన"&amp;" సాధించబడుతుంది. పందిరి బ్రేక్‌లను అమలు చేసే, రోల్ మరియు యావ్ సృష్టించే హ్యాండిల్స్ ద్వారా ఇన్ఫ్లైట్ స్టీరింగ్ సాధించబడుతుంది. [1] బెర్ట్రాండ్ నుండి డేటా [1] సాధారణ లక్షణాలు")</f>
        <v>స్కైరన్నర్ లైట్ ఒక రష్యన్ పారామోటర్, దీనిని శక్తితో కూడిన పారాగ్లైడింగ్ కోసం PSKOV యొక్క స్కైరన్నర్ పారామోటర్ ప్రయోగశాల రూపొందించింది మరియు ఉత్పత్తి చేసింది. ఇప్పుడు ఉత్పత్తిలో లేదు, ఇది అందుబాటులో ఉన్నప్పుడు విమానం పూర్తి మరియు సిద్ధంగా ఉండటానికి సిద్ధంగా ఉంది. [1] యుఎస్ ఫార్ 103 అల్ట్రాలైట్ వెహికల్స్ నిబంధనలతో పాటు యూరోపియన్ నిబంధనలతో పాటించేలా కాంతి రూపొందించబడింది. ఇది పారాగ్లైడర్-స్టైల్ వింగ్, సింగిల్-ప్లేస్ వసతి మరియు ఒకే 14.5 హెచ్‌పి (11 కిలోవాట్) రాడ్నే రాకెట్ 120 ఇంజిన్‌ను పషర్ కాన్ఫిగరేషన్‌లో 3.3: 1 నిష్పత్తి తగ్గింపు డ్రైవ్ మరియు 110 సెం.మీ (43 అంగుళాలు) వ్యాసం కలిగిన రెండు-బ్లేడెడ్ వుడెన్ ప్రొపెల్లర్ కలిగి ఉంది . ఇంధన ట్యాంక్ సామర్థ్యం 8.5 లీటర్లు (1.9 ఇంప్ గల్; 2.2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47" s="1" t="s">
        <v>129</v>
      </c>
      <c r="F47" s="1" t="str">
        <f>IFERROR(__xludf.DUMMYFUNCTION("GOOGLETRANSLATE(E:E, ""en"", ""te"")"),"పారామోటర్")</f>
        <v>పారామోటర్</v>
      </c>
      <c r="G47" s="2" t="s">
        <v>130</v>
      </c>
      <c r="H47" s="1" t="s">
        <v>216</v>
      </c>
      <c r="I47" s="1" t="str">
        <f>IFERROR(__xludf.DUMMYFUNCTION("GOOGLETRANSLATE(H:H, ""en"", ""te"")"),"రష్యా")</f>
        <v>రష్యా</v>
      </c>
      <c r="J47" s="2" t="s">
        <v>217</v>
      </c>
      <c r="K47" s="1" t="s">
        <v>274</v>
      </c>
      <c r="L47" s="1" t="str">
        <f>IFERROR(__xludf.DUMMYFUNCTION("GOOGLETRANSLATE(K:K, ""en"", ""te"")"),"స్కైరన్నర్ పారామోటర్ ప్రయోగశాల")</f>
        <v>స్కైరన్నర్ పారామోటర్ ప్రయోగశాల</v>
      </c>
      <c r="M47" s="1" t="s">
        <v>275</v>
      </c>
      <c r="O47" s="1" t="s">
        <v>136</v>
      </c>
      <c r="Q47" s="1" t="s">
        <v>138</v>
      </c>
      <c r="R47" s="1" t="s">
        <v>417</v>
      </c>
      <c r="S47" s="1" t="s">
        <v>277</v>
      </c>
      <c r="T47" s="1" t="s">
        <v>591</v>
      </c>
      <c r="U47" s="1" t="s">
        <v>278</v>
      </c>
      <c r="V47" s="1">
        <v>1996.0</v>
      </c>
    </row>
    <row r="48">
      <c r="A48" s="1" t="s">
        <v>592</v>
      </c>
      <c r="B48" s="1" t="str">
        <f>IFERROR(__xludf.DUMMYFUNCTION("GOOGLETRANSLATE(A:A, ""en"", ""te"")"),"సోకోప్ ఫాల్కే")</f>
        <v>సోకోప్ ఫాల్కే</v>
      </c>
      <c r="C48" s="1" t="s">
        <v>593</v>
      </c>
      <c r="D48" s="1" t="str">
        <f>IFERROR(__xludf.DUMMYFUNCTION("GOOGLETRANSLATE(C:C, ""en"", ""te"")"),"సోకోప్ ఫాల్కే (ఇంగ్లీష్: హాక్) ఒక ఆస్ట్రియన్ పారామోటర్, దీనిని ఉలి సోకోప్ రూపొందించారు మరియు శక్తితో కూడిన పారాగ్లైడింగ్ కోసం అతని కంపెనీ సోకోప్ ఆఫ్ ఇన్స్‌బ్రక్ చేత నిర్మించబడింది. ఇప్పుడు ఉత్పత్తిలో లేదు, ఇది అందుబాటులో ఉన్నప్పుడు విమానం పూర్తి మరియు సిద"&amp;"్ధంగా ఉండటానికి సిద్ధంగా ఉంది. [1] ఈ విమానం యుఎస్ ఫార్ 103 అల్ట్రాలైట్ వెహికల్స్ నిబంధనలతో పాటు యూరోపియన్ నిబంధనలను పాటించేలా రూపొందించబడింది. ఇది పారాగ్లైడర్-స్టైల్ వింగ్, సింగిల్-ప్లేస్ లేదా రెండు-ప్లేస్-ఇన్-టెన్డం వసతి మరియు ఒకే 26 హెచ్‌పి (19 కిలోవాట్"&amp;") సిమోనిని రేసింగ్ ఇంజిన్ పషర్ కాన్ఫిగరేషన్ రిడక్షన్ డ్రైవ్‌లో మరియు 135 సెం.మీ (53 అంగుళాలు) వ్యాసం రెండు బ్లేడెడ్, చెక్క ప్రొపెల్లర్. ఈ విమానం బోల్టెడ్ అల్యూమినియం మరియు 4130 స్టీల్ గొట్టాల కలయిక నుండి నిర్మించబడింది. [1] ఫాల్కే సిరీస్ 1990 ల చివరలో తేల"&amp;"ికగా కాకుండా గరిష్ట థ్రస్ట్‌కు ప్రాధాన్యతనిస్తూ రూపొందించబడింది. [1] అత్యవసర పరిస్థితుల్లో మొత్తం ఇంజిన్ యూనిట్‌ను జెట్టిసన్ చేయవచ్చు. [2] అన్ని పారామోటర్ల మాదిరిగానే, టేకాఫ్ మరియు ల్యాండింగ్ కాలినడకన సాధించబడుతుంది. పందిరి బ్రేక్‌లను అమలు చేసే, రోల్ మరియ"&amp;"ు యావ్ సృష్టించే హ్యాండిల్స్ ద్వారా ఇన్ఫ్లైట్ స్టీరింగ్ సాధించబడుతుంది. [1] బెర్ట్రాండ్ నుండి డేటా [1] సాధారణ లక్షణాలు")</f>
        <v>సోకోప్ ఫాల్కే (ఇంగ్లీష్: హాక్) ఒక ఆస్ట్రియన్ పారామోటర్, దీనిని ఉలి సోకోప్ రూపొందించారు మరియు శక్తితో కూడిన పారాగ్లైడింగ్ కోసం అతని కంపెనీ సోకోప్ ఆఫ్ ఇన్స్‌బ్రక్ చేత నిర్మించబడింది. ఇప్పుడు ఉత్పత్తిలో లేదు, ఇది అందుబాటులో ఉన్నప్పుడు విమానం పూర్తి మరియు సిద్ధంగా ఉండటానికి సిద్ధంగా ఉంది. [1] ఈ విమానం యుఎస్ ఫార్ 103 అల్ట్రాలైట్ వెహికల్స్ నిబంధనలతో పాటు యూరోపియన్ నిబంధనలను పాటించేలా రూపొందించబడింది. ఇది పారాగ్లైడర్-స్టైల్ వింగ్, సింగిల్-ప్లేస్ లేదా రెండు-ప్లేస్-ఇన్-టెన్డం వసతి మరియు ఒకే 26 హెచ్‌పి (19 కిలోవాట్) సిమోనిని రేసింగ్ ఇంజిన్ పషర్ కాన్ఫిగరేషన్ రిడక్షన్ డ్రైవ్‌లో మరియు 135 సెం.మీ (53 అంగుళాలు) వ్యాసం రెండు బ్లేడెడ్, చెక్క ప్రొపెల్లర్. ఈ విమానం బోల్టెడ్ అల్యూమినియం మరియు 4130 స్టీల్ గొట్టాల కలయిక నుండి నిర్మించబడింది. [1] ఫాల్కే సిరీస్ 1990 ల చివరలో తేలికగా కాకుండా గరిష్ట థ్రస్ట్‌కు ప్రాధాన్యతనిస్తూ రూపొందించబడింది. [1] అత్యవసర పరిస్థితుల్లో మొత్తం ఇంజిన్ యూనిట్‌ను జెట్టిసన్ చేయవచ్చు. [2]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48" s="1" t="s">
        <v>129</v>
      </c>
      <c r="F48" s="1" t="str">
        <f>IFERROR(__xludf.DUMMYFUNCTION("GOOGLETRANSLATE(E:E, ""en"", ""te"")"),"పారామోటర్")</f>
        <v>పారామోటర్</v>
      </c>
      <c r="G48" s="2" t="s">
        <v>130</v>
      </c>
      <c r="H48" s="1" t="s">
        <v>461</v>
      </c>
      <c r="I48" s="1" t="str">
        <f>IFERROR(__xludf.DUMMYFUNCTION("GOOGLETRANSLATE(H:H, ""en"", ""te"")"),"ఆస్ట్రియా")</f>
        <v>ఆస్ట్రియా</v>
      </c>
      <c r="J48" s="2" t="s">
        <v>462</v>
      </c>
      <c r="K48" s="1" t="s">
        <v>594</v>
      </c>
      <c r="L48" s="1" t="str">
        <f>IFERROR(__xludf.DUMMYFUNCTION("GOOGLETRANSLATE(K:K, ""en"", ""te"")"),"సోకోప్")</f>
        <v>సోకోప్</v>
      </c>
      <c r="M48" s="2" t="s">
        <v>595</v>
      </c>
      <c r="N48" s="1" t="s">
        <v>596</v>
      </c>
      <c r="O48" s="1" t="s">
        <v>136</v>
      </c>
      <c r="P48" s="1" t="s">
        <v>137</v>
      </c>
      <c r="Q48" s="1" t="s">
        <v>138</v>
      </c>
      <c r="R48" s="1" t="s">
        <v>433</v>
      </c>
      <c r="S48" s="1" t="s">
        <v>150</v>
      </c>
      <c r="T48" s="1" t="s">
        <v>597</v>
      </c>
      <c r="U48" s="1" t="s">
        <v>598</v>
      </c>
      <c r="V48" s="1">
        <v>1998.0</v>
      </c>
    </row>
    <row r="49">
      <c r="A49" s="1" t="s">
        <v>599</v>
      </c>
      <c r="B49" s="1" t="str">
        <f>IFERROR(__xludf.DUMMYFUNCTION("GOOGLETRANSLATE(A:A, ""en"", ""te"")"),"Sperwill ca")</f>
        <v>Sperwill ca</v>
      </c>
      <c r="C49" s="1" t="s">
        <v>600</v>
      </c>
      <c r="D49" s="1" t="str">
        <f>IFERROR(__xludf.DUMMYFUNCTION("GOOGLETRANSLATE(C:C, ""en"", ""te"")"),"స్పెర్విల్ CA అనేది బ్రిటిష్ పారామోటర్, దీనిని రియాన్ ఆలివర్ రూపొందించారు మరియు శక్తితో కూడిన పారాగ్లైడింగ్ కోసం బ్రిస్టల్ యొక్క స్పెర్విల్ లిమిటెడ్ నిర్మించారు. ఇప్పుడు ఉత్పత్తిలో లేదు, ఇది అందుబాటులో ఉన్నప్పుడు విమానం పూర్తి మరియు సిద్ధంగా ఉండటానికి సిద"&amp;"్ధంగా ఉంది. [1] ఈ విమానం యుఎస్ ఫార్ 103 అల్ట్రాలైట్ వెహికల్స్ నిబంధనలతో పాటు యూరోపియన్ నిబంధనలను పాటించేలా రూపొందించబడింది. ఇది పారాగ్లైడర్-శైలి వింగ్, సింగిల్-ప్లేస్ వసతి మరియు ఒకే 21 హెచ్‌పి (16 కిలోవాట్ల) కోర్సోర్ ఎం 21y ఇంజిన్ పషర్ కాన్ఫిగరేషన్‌లో 2.6"&amp;": 1 నిష్పత్తి తగ్గింపు డ్రైవ్ మరియు మూడు-బ్లేడెడ్, ఫిక్స్‌డ్-పిచ్ చెక్క ప్రొపెల్లర్‌తో ఉంది. ఇంధన ట్యాంక్ సామర్థ్యం 9 లీటర్లు (2.0 ఇంప్ గల్; 2.4 యుఎస్ గాల్). ఈ విమానం బోల్టెడ్ అల్యూమినియం మరియు 4130 స్టీల్ గొట్టాలు మరియు భూ రవాణా కోసం కూల్చివేసిన వాటి కలయ"&amp;"ిక నుండి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"&amp;"లక్షణాలు")</f>
        <v>స్పెర్విల్ CA అనేది బ్రిటిష్ పారామోటర్, దీనిని రియాన్ ఆలివర్ రూపొందించారు మరియు శక్తితో కూడిన పారాగ్లైడింగ్ కోసం బ్రిస్టల్ యొక్క స్పెర్విల్ లిమిటెడ్ నిర్మించారు. ఇప్పుడు ఉత్పత్తిలో లేదు, ఇది అందుబాటులో ఉన్నప్పుడు విమానం పూర్తి మరియు సిద్ధంగా ఉండటానికి సిద్ధంగా ఉంది. [1] ఈ విమానం యుఎస్ ఫార్ 103 అల్ట్రాలైట్ వెహికల్స్ నిబంధనలతో పాటు యూరోపియన్ నిబంధనలను పాటించేలా రూపొందించబడింది. ఇది పారాగ్లైడర్-శైలి వింగ్, సింగిల్-ప్లేస్ వసతి మరియు ఒకే 21 హెచ్‌పి (16 కిలోవాట్ల) కోర్సోర్ ఎం 21y ఇంజిన్ పషర్ కాన్ఫిగరేషన్‌లో 2.6: 1 నిష్పత్తి తగ్గింపు డ్రైవ్ మరియు మూడు-బ్లేడెడ్, ఫిక్స్‌డ్-పిచ్ చెక్క ప్రొపెల్లర్‌తో ఉంది. ఇంధన ట్యాంక్ సామర్థ్యం 9 లీటర్లు (2.0 ఇంప్ గల్; 2.4 యుఎస్ గాల్). ఈ విమానం బోల్టెడ్ అల్యూమినియం మరియు 4130 స్టీల్ గొట్టాలు మరియు భూ రవాణా కోసం కూల్చివేసిన వాటి కలయిక నుండి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49" s="1" t="s">
        <v>129</v>
      </c>
      <c r="F49" s="1" t="str">
        <f>IFERROR(__xludf.DUMMYFUNCTION("GOOGLETRANSLATE(E:E, ""en"", ""te"")"),"పారామోటర్")</f>
        <v>పారామోటర్</v>
      </c>
      <c r="G49" s="2" t="s">
        <v>130</v>
      </c>
      <c r="H49" s="1" t="s">
        <v>157</v>
      </c>
      <c r="I49" s="1" t="str">
        <f>IFERROR(__xludf.DUMMYFUNCTION("GOOGLETRANSLATE(H:H, ""en"", ""te"")"),"యునైటెడ్ కింగ్‌డమ్")</f>
        <v>యునైటెడ్ కింగ్‌డమ్</v>
      </c>
      <c r="J49" s="1" t="s">
        <v>158</v>
      </c>
      <c r="K49" s="1" t="s">
        <v>309</v>
      </c>
      <c r="L49" s="1" t="str">
        <f>IFERROR(__xludf.DUMMYFUNCTION("GOOGLETRANSLATE(K:K, ""en"", ""te"")"),"Sperwill ltd")</f>
        <v>Sperwill ltd</v>
      </c>
      <c r="M49" s="1" t="s">
        <v>310</v>
      </c>
      <c r="N49" s="1" t="s">
        <v>311</v>
      </c>
      <c r="O49" s="1" t="s">
        <v>136</v>
      </c>
      <c r="Q49" s="1" t="s">
        <v>138</v>
      </c>
      <c r="R49" s="1" t="s">
        <v>433</v>
      </c>
      <c r="S49" s="1" t="s">
        <v>313</v>
      </c>
      <c r="T49" s="1" t="s">
        <v>601</v>
      </c>
      <c r="U49" s="1" t="s">
        <v>315</v>
      </c>
    </row>
    <row r="50">
      <c r="A50" s="1" t="s">
        <v>602</v>
      </c>
      <c r="B50" s="1" t="str">
        <f>IFERROR(__xludf.DUMMYFUNCTION("GOOGLETRANSLATE(A:A, ""en"", ""te"")"),"సన్ ఫ్లైట్ క్రాఫ్ట్ ఎయిర్-ఛాపర్")</f>
        <v>సన్ ఫ్లైట్ క్రాఫ్ట్ ఎయిర్-ఛాపర్</v>
      </c>
      <c r="C50" s="1" t="s">
        <v>603</v>
      </c>
      <c r="D50" s="1" t="str">
        <f>IFERROR(__xludf.DUMMYFUNCTION("GOOGLETRANSLATE(C:C, ""en"", ""te"")"),"సన్ ఫ్లైట్‌క్రాఫ్ట్ ఎయిర్-ఛాపర్ ఒక ఆస్ట్రియన్ శక్తితో కూడిన పారాచూట్, దీనిని హెర్బర్ట్ హాఫ్‌బౌర్ రూపొందించారు మరియు ఇన్స్‌బ్రక్ యొక్క సన్ ఫ్లైట్‌క్రాఫ్ట్ నిర్మించింది. ఇప్పుడు ఉత్పత్తిలో లేదు, ఇది అందుబాటులో ఉన్నప్పుడు విమానం పూర్తి మరియు సిద్ధంగా ఉండటాని"&amp;"కి సిద్ధంగా ఉంది. [1] ఈ విమానం 2003 కి ముందు ప్రవేశపెట్టబడింది మరియు మోడల్ నిలిపివేయబడినప్పుడు 2008 లో ఉత్పత్తి ముగిసింది. సంస్థ ఇకపై శక్తితో కూడిన పారాచూట్లను తయారు చేయదు. [2] ఎయిర్-ఛాపర్ ఫెడరేషన్ ఏరోనటిక్ ఇంటర్నేషనల్ మైక్రోలైట్ వర్గానికి అనుగుణంగా రూపొం"&amp;"దించబడింది, ఇందులో వర్గం యొక్క గరిష్ట స్థూల బరువు 450 కిలోల (992 పౌండ్లు). ఈ విమానం గరిష్టంగా స్థూల బరువు 376 కిలోలు (829 పౌండ్లు). ఇది 51 మీ 2 (550 చదరపు అడుగులు) క్రూయిజర్ 26 ఎలాన్ దీర్ఘచతురస్రాకార పందిరిని లేదా ఐచ్ఛికంగా, చిరోన్ సైకాన్-ఎయిర్‌క్రాఫ్ట్ ఎ"&amp;"లిప్టికల్ పారాచూట్-స్టైల్ వింగ్‌ను ఉపయోగిస్తుంది. లక్షణాలలో డ్యూయల్ థొరెటల్స్, ట్రైసైకిల్ ల్యాండింగ్ గేర్ మరియు ఒకే 64 హెచ్‌పి (48 కిలోవాట్ టార్క్ ప్రభావాలను తొలగించడానికి ప్రొపెల్లర్. [1] [3] విమానం క్యారేజ్ 7075-టి 6 అల్యూమినియం హార్డ్‌వేర్, ప్లస్ స్టీల"&amp;"్ బోల్ట్‌లతో బోల్ట్ 6082-టి 6 అల్యూమినియం గొట్టాల నుండి నిర్మించబడింది. ఫ్లైట్ స్టీరింగ్‌లో పందిరి బ్రేక్‌లను అమలు చేసే ఫుట్ పెడల్స్ ద్వారా సాధించబడుతుంది, రోల్ మరియు యావ్ సృష్టిస్తుంది. మైదానంలో ఈ విమానం మోటారుసైకిల్ మాదిరిగానే హ్యాండిల్‌బార్-నియంత్రిత న"&amp;"ోస్‌వీల్ స్టీరింగ్ కలిగి ఉంది. ప్రధాన ల్యాండింగ్ గేర్ ఫైబర్గ్లాస్ స్ప్రింగ్ రాడ్ సస్పెన్షన్ కలిగి ఉంటుంది. ఫ్యాక్టరీ ఎంపికలలో బెలూన్ టైర్లు, తోలు సీట్లు, ఫ్రంట్ వీల్ బ్రేక్, ఫ్రంట్ హెడ్‌లైట్, సైడ్ పన్నీర్స్ మరియు డ్యూయల్ కంట్రోల్ పందిరి స్టీరింగ్ ఉన్నాయి."&amp;" [1] [3] ఈ విమానం ఖాళీ బరువు 156 కిలోల (344 పౌండ్లు) మరియు స్థూల బరువు 376 కిలోలు (829 పౌండ్లు), ఇది 220 కిలోల (485 ఎల్బి) ఉపయోగకరమైన లోడ్ ఇస్తుంది. 37 లీటర్ల పూర్తి ఇంధనంతో (8.1 ఇంప్ గల్; 9.8 యుఎస్ గాల్) సిబ్బంది మరియు సామాను కోసం పేలోడ్ 194 కిలోలు (428 "&amp;"ఎల్బి). [1] బెర్ట్రాండ్ నుండి డేటా [1] మరియు తయారీదారు [3] సాధారణ లక్షణాల పనితీరు")</f>
        <v>సన్ ఫ్లైట్‌క్రాఫ్ట్ ఎయిర్-ఛాపర్ ఒక ఆస్ట్రియన్ శక్తితో కూడిన పారాచూట్, దీనిని హెర్బర్ట్ హాఫ్‌బౌర్ రూపొందించారు మరియు ఇన్స్‌బ్రక్ యొక్క సన్ ఫ్లైట్‌క్రాఫ్ట్ నిర్మించింది. ఇప్పుడు ఉత్పత్తిలో లేదు, ఇది అందుబాటులో ఉన్నప్పుడు విమానం పూర్తి మరియు సిద్ధంగా ఉండటానికి సిద్ధంగా ఉంది. [1] ఈ విమానం 2003 కి ముందు ప్రవేశపెట్టబడింది మరియు మోడల్ నిలిపివేయబడినప్పుడు 2008 లో ఉత్పత్తి ముగిసింది. సంస్థ ఇకపై శక్తితో కూడిన పారాచూట్లను తయారు చేయదు. [2] ఎయిర్-ఛాపర్ ఫెడరేషన్ ఏరోనటిక్ ఇంటర్నేషనల్ మైక్రోలైట్ వర్గానికి అనుగుణంగా రూపొందించబడింది, ఇందులో వర్గం యొక్క గరిష్ట స్థూల బరువు 450 కిలోల (992 పౌండ్లు). ఈ విమానం గరిష్టంగా స్థూల బరువు 376 కిలోలు (829 పౌండ్లు). ఇది 51 మీ 2 (550 చదరపు అడుగులు) క్రూయిజర్ 26 ఎలాన్ దీర్ఘచతురస్రాకార పందిరిని లేదా ఐచ్ఛికంగా, చిరోన్ సైకాన్-ఎయిర్‌క్రాఫ్ట్ ఎలిప్టికల్ పారాచూట్-స్టైల్ వింగ్‌ను ఉపయోగిస్తుంది. లక్షణాలలో డ్యూయల్ థొరెటల్స్, ట్రైసైకిల్ ల్యాండింగ్ గేర్ మరియు ఒకే 64 హెచ్‌పి (48 కిలోవాట్ టార్క్ ప్రభావాలను తొలగించడానికి ప్రొపెల్లర్. [1] [3] విమానం క్యారేజ్ 7075-టి 6 అల్యూమినియం హార్డ్‌వేర్, ప్లస్ స్టీల్ బోల్ట్‌లతో బోల్ట్ 6082-టి 6 అల్యూమినియం గొట్టాల నుండి నిర్మించబడింది. ఫ్లైట్ స్టీరింగ్‌లో పందిరి బ్రేక్‌లను అమలు చేసే ఫుట్ పెడల్స్ ద్వారా సాధించబడుతుంది, రోల్ మరియు యావ్ సృష్టిస్తుంది. మైదానంలో ఈ విమానం మోటారుసైకిల్ మాదిరిగానే హ్యాండిల్‌బార్-నియంత్రిత నోస్‌వీల్ స్టీరింగ్ కలిగి ఉంది. ప్రధాన ల్యాండింగ్ గేర్ ఫైబర్గ్లాస్ స్ప్రింగ్ రాడ్ సస్పెన్షన్ కలిగి ఉంటుంది. ఫ్యాక్టరీ ఎంపికలలో బెలూన్ టైర్లు, తోలు సీట్లు, ఫ్రంట్ వీల్ బ్రేక్, ఫ్రంట్ హెడ్‌లైట్, సైడ్ పన్నీర్స్ మరియు డ్యూయల్ కంట్రోల్ పందిరి స్టీరింగ్ ఉన్నాయి. [1] [3] ఈ విమానం ఖాళీ బరువు 156 కిలోల (344 పౌండ్లు) మరియు స్థూల బరువు 376 కిలోలు (829 పౌండ్లు), ఇది 220 కిలోల (485 ఎల్బి) ఉపయోగకరమైన లోడ్ ఇస్తుంది. 37 లీటర్ల పూర్తి ఇంధనంతో (8.1 ఇంప్ గల్; 9.8 యుఎస్ గాల్) సిబ్బంది మరియు సామాను కోసం పేలోడ్ 194 కిలోలు (428 ఎల్బి). [1] బెర్ట్రాండ్ నుండి డేటా [1] మరియు తయారీదారు [3] సాధారణ లక్షణాల పనితీరు</v>
      </c>
      <c r="E50" s="1" t="s">
        <v>286</v>
      </c>
      <c r="F50" s="1" t="str">
        <f>IFERROR(__xludf.DUMMYFUNCTION("GOOGLETRANSLATE(E:E, ""en"", ""te"")"),"శక్తితో కూడిన పారాచూట్")</f>
        <v>శక్తితో కూడిన పారాచూట్</v>
      </c>
      <c r="G50" s="1" t="s">
        <v>287</v>
      </c>
      <c r="H50" s="1" t="s">
        <v>461</v>
      </c>
      <c r="I50" s="1" t="str">
        <f>IFERROR(__xludf.DUMMYFUNCTION("GOOGLETRANSLATE(H:H, ""en"", ""te"")"),"ఆస్ట్రియా")</f>
        <v>ఆస్ట్రియా</v>
      </c>
      <c r="J50" s="2" t="s">
        <v>462</v>
      </c>
      <c r="K50" s="1" t="s">
        <v>604</v>
      </c>
      <c r="L50" s="1" t="str">
        <f>IFERROR(__xludf.DUMMYFUNCTION("GOOGLETRANSLATE(K:K, ""en"", ""te"")"),"సన్ ఫ్లైట్ క్రాఫ్ట్")</f>
        <v>సన్ ఫ్లైట్ క్రాఫ్ట్</v>
      </c>
      <c r="M50" s="1" t="s">
        <v>605</v>
      </c>
      <c r="N50" s="1" t="s">
        <v>606</v>
      </c>
      <c r="O50" s="1" t="s">
        <v>607</v>
      </c>
      <c r="Q50" s="1" t="s">
        <v>138</v>
      </c>
      <c r="R50" s="1" t="s">
        <v>608</v>
      </c>
      <c r="S50" s="1" t="s">
        <v>609</v>
      </c>
      <c r="T50" s="1" t="s">
        <v>610</v>
      </c>
      <c r="U50" s="1" t="s">
        <v>611</v>
      </c>
      <c r="AA50" s="1" t="s">
        <v>612</v>
      </c>
      <c r="AC50" s="1" t="s">
        <v>613</v>
      </c>
      <c r="AG50" s="1" t="s">
        <v>614</v>
      </c>
      <c r="AH50" s="1" t="s">
        <v>615</v>
      </c>
      <c r="AM50" s="1" t="s">
        <v>616</v>
      </c>
      <c r="AR50" s="1" t="s">
        <v>236</v>
      </c>
      <c r="AS50" s="1" t="s">
        <v>617</v>
      </c>
    </row>
    <row r="51">
      <c r="A51" s="1" t="s">
        <v>618</v>
      </c>
      <c r="B51" s="1" t="str">
        <f>IFERROR(__xludf.DUMMYFUNCTION("GOOGLETRANSLATE(A:A, ""en"", ""te"")"),"రెండు రెక్కలు మెరైనర్ ఉల్")</f>
        <v>రెండు రెక్కలు మెరైనర్ ఉల్</v>
      </c>
      <c r="C51" s="1" t="s">
        <v>619</v>
      </c>
      <c r="D51" s="1" t="str">
        <f>IFERROR(__xludf.DUMMYFUNCTION("GOOGLETRANSLATE(C:C, ""en"", ""te"")"),"టూ వింగ్స్ మెరైనర్ అనేది ఒక అమెరికన్ ఉభయచర బిప్లేన్, ఇది te త్సాహిక నిర్మాణం కోసం రెండు రెక్కల విమానయానం, ఫారెస్ట్ లేక్, మిన్నెసోటా. [1] నావికుడు 39.6 హెచ్‌పి (30 కిలోవాట్ల) రోటాక్స్ 447 పషర్ ఇంజిన్ మరియు ముడుచుకునే టెయిల్-డ్రాగర్ ల్యాండింగ్ గేర్‌తో ఉభయచర"&amp;" బిప్‌లేన్ నిర్మించిన మెటల్ మరియు ఫాబ్రిక్. ఈ విమానం ఒకే-సీట్ల ఓపెన్ కాక్‌పిట్‌ను కలిగి ఉంది, రెండు సీట్లగా నిర్మించే ఎంపికతో. [1] ఈ విమానం రోటాక్స్ 447 మరియు రోటాక్స్ 582 తో సహా చిన్న ఇంజిన్లతో నిర్మించవచ్చు. [1] సాధారణ లక్షణాల పనితీరు నుండి డేటా")</f>
        <v>టూ వింగ్స్ మెరైనర్ అనేది ఒక అమెరికన్ ఉభయచర బిప్లేన్, ఇది te త్సాహిక నిర్మాణం కోసం రెండు రెక్కల విమానయానం, ఫారెస్ట్ లేక్, మిన్నెసోటా. [1] నావికుడు 39.6 హెచ్‌పి (30 కిలోవాట్ల) రోటాక్స్ 447 పషర్ ఇంజిన్ మరియు ముడుచుకునే టెయిల్-డ్రాగర్ ల్యాండింగ్ గేర్‌తో ఉభయచర బిప్‌లేన్ నిర్మించిన మెటల్ మరియు ఫాబ్రిక్. ఈ విమానం ఒకే-సీట్ల ఓపెన్ కాక్‌పిట్‌ను కలిగి ఉంది, రెండు సీట్లగా నిర్మించే ఎంపికతో. [1] ఈ విమానం రోటాక్స్ 447 మరియు రోటాక్స్ 582 తో సహా చిన్న ఇంజిన్లతో నిర్మించవచ్చు. [1] సాధారణ లక్షణాల పనితీరు నుండి డేటా</v>
      </c>
      <c r="E51" s="1" t="s">
        <v>620</v>
      </c>
      <c r="F51" s="1" t="str">
        <f>IFERROR(__xludf.DUMMYFUNCTION("GOOGLETRANSLATE(E:E, ""en"", ""te"")"),"ఉభయచర బిప్‌లేన్")</f>
        <v>ఉభయచర బిప్‌లేన్</v>
      </c>
      <c r="G51" s="1" t="s">
        <v>621</v>
      </c>
      <c r="H51" s="1" t="s">
        <v>288</v>
      </c>
      <c r="I51" s="1" t="str">
        <f>IFERROR(__xludf.DUMMYFUNCTION("GOOGLETRANSLATE(H:H, ""en"", ""te"")"),"అమెరికా")</f>
        <v>అమెరికా</v>
      </c>
      <c r="J51" s="2" t="s">
        <v>289</v>
      </c>
      <c r="K51" s="1" t="s">
        <v>622</v>
      </c>
      <c r="L51" s="1" t="str">
        <f>IFERROR(__xludf.DUMMYFUNCTION("GOOGLETRANSLATE(K:K, ""en"", ""te"")"),"రెండు రెక్కలు ఏవియేషన్")</f>
        <v>రెండు రెక్కలు ఏవియేషన్</v>
      </c>
      <c r="M51" s="1" t="s">
        <v>623</v>
      </c>
      <c r="P51" s="1" t="s">
        <v>137</v>
      </c>
      <c r="Q51" s="1">
        <v>1.0</v>
      </c>
      <c r="R51" s="1" t="s">
        <v>624</v>
      </c>
      <c r="T51" s="1" t="s">
        <v>625</v>
      </c>
      <c r="U51" s="1" t="s">
        <v>626</v>
      </c>
      <c r="X51" s="1" t="s">
        <v>627</v>
      </c>
      <c r="Y51" s="1" t="s">
        <v>628</v>
      </c>
      <c r="AC51" s="1" t="s">
        <v>301</v>
      </c>
      <c r="AD51" s="1" t="s">
        <v>305</v>
      </c>
      <c r="AE51" s="1" t="s">
        <v>629</v>
      </c>
      <c r="AG51" s="1" t="s">
        <v>630</v>
      </c>
      <c r="AM51" s="1" t="s">
        <v>631</v>
      </c>
      <c r="AN51" s="1" t="s">
        <v>632</v>
      </c>
    </row>
    <row r="52">
      <c r="A52" s="1" t="s">
        <v>633</v>
      </c>
      <c r="B52" s="1" t="str">
        <f>IFERROR(__xludf.DUMMYFUNCTION("GOOGLETRANSLATE(A:A, ""en"", ""te"")"),"హెండర్సన్ H.S.F.1")</f>
        <v>హెండర్సన్ H.S.F.1</v>
      </c>
      <c r="C52" s="1" t="s">
        <v>634</v>
      </c>
      <c r="D52" s="1" t="str">
        <f>IFERROR(__xludf.DUMMYFUNCTION("GOOGLETRANSLATE(C:C, ""en"", ""te"")"),"హెండర్సన్ H.S.F.1 అనేది బ్రిటిష్ ఆరు-సీట్ల తక్కువ-వింగ్ మోనోప్లేన్, ఇది J. బెవ్‌షర్ రూపొందించారు మరియు హెండర్సన్ స్కూల్ ఆఫ్ ఫ్లయింగ్ చేత నిర్మించబడింది. [1] ఒక విమానం మాత్రమే నిర్మించబడింది మరియు యజమాని జార్జ్ లాక్‌హార్ట్ పీర్సీ హెండర్సన్ మరణం తరువాత 1930"&amp;" లో రద్దు చేయబడింది. H.S.F.1 [A] అనేది 240 HP (179 kW) సిడ్డిలీ ప్యూమా ఇంజిన్ చేత శక్తినిచ్చే ట్విన్-బూమ్ పషర్ మోనోప్లేన్. జె. బెవ్‌షెర్ చేత రూపొందించబడిన దీనిని సర్రేలోని బైఫ్లీట్ వద్ద ఒక షెడ్‌లో నిర్మించారు మరియు 1928 లో హెండర్సన్ స్కూల్ ఆఫ్ ఫ్లయింగ్ చే"&amp;"త బ్రూక్లాండ్స్ ఏరోడ్రోమ్‌లో సమావేశమయ్యారు. [1] మొదట పరివేష్టిత క్యాబిన్ టాప్ తో నిర్మించబడింది; ఇది తొలగించబడింది మరియు ఇది బ్రూక్లాండ్స్ వద్ద హెండర్సన్ చేత ఓపెన్ కాక్‌పిట్‌తో ఎగిరింది. ఈ విమానం మొదటి రోజున 30 మంది ప్రయాణికులను తీసుకువెళ్ళింది. [1] ఏప్రి"&amp;"ల్ 1930 లో దీనిని మార్ట్లెషామ్ హీత్ వద్ద వైమానిక మంత్రిత్వ శాఖ పరీక్షించారు. [1] హెండర్సన్ జూలై 1930 లో మేఫామ్ వద్ద f.13 జంకర్ల ప్రమాదంలో మరణించాడు, దాని తరువాత H.S.F.1 రద్దు చేయబడింది. [1] జాక్సన్ నుండి డేటా [1] సాధారణ లక్షణాల పనితీరు")</f>
        <v>హెండర్సన్ H.S.F.1 అనేది బ్రిటిష్ ఆరు-సీట్ల తక్కువ-వింగ్ మోనోప్లేన్, ఇది J. బెవ్‌షర్ రూపొందించారు మరియు హెండర్సన్ స్కూల్ ఆఫ్ ఫ్లయింగ్ చేత నిర్మించబడింది. [1] ఒక విమానం మాత్రమే నిర్మించబడింది మరియు యజమాని జార్జ్ లాక్‌హార్ట్ పీర్సీ హెండర్సన్ మరణం తరువాత 1930 లో రద్దు చేయబడింది. H.S.F.1 [A] అనేది 240 HP (179 kW) సిడ్డిలీ ప్యూమా ఇంజిన్ చేత శక్తినిచ్చే ట్విన్-బూమ్ పషర్ మోనోప్లేన్. జె. బెవ్‌షెర్ చేత రూపొందించబడిన దీనిని సర్రేలోని బైఫ్లీట్ వద్ద ఒక షెడ్‌లో నిర్మించారు మరియు 1928 లో హెండర్సన్ స్కూల్ ఆఫ్ ఫ్లయింగ్ చేత బ్రూక్లాండ్స్ ఏరోడ్రోమ్‌లో సమావేశమయ్యారు. [1] మొదట పరివేష్టిత క్యాబిన్ టాప్ తో నిర్మించబడింది; ఇది తొలగించబడింది మరియు ఇది బ్రూక్లాండ్స్ వద్ద హెండర్సన్ చేత ఓపెన్ కాక్‌పిట్‌తో ఎగిరింది. ఈ విమానం మొదటి రోజున 30 మంది ప్రయాణికులను తీసుకువెళ్ళింది. [1] ఏప్రిల్ 1930 లో దీనిని మార్ట్లెషామ్ హీత్ వద్ద వైమానిక మంత్రిత్వ శాఖ పరీక్షించారు. [1] హెండర్సన్ జూలై 1930 లో మేఫామ్ వద్ద f.13 జంకర్ల ప్రమాదంలో మరణించాడు, దాని తరువాత H.S.F.1 రద్దు చేయబడింది. [1] జాక్సన్ నుండి డేటా [1] సాధారణ లక్షణాల పనితీరు</v>
      </c>
      <c r="E52" s="1" t="s">
        <v>635</v>
      </c>
      <c r="F52" s="1" t="str">
        <f>IFERROR(__xludf.DUMMYFUNCTION("GOOGLETRANSLATE(E:E, ""en"", ""te"")"),"ఆరు సీట్ల మోనోప్లేన్")</f>
        <v>ఆరు సీట్ల మోనోప్లేన్</v>
      </c>
      <c r="H52" s="1" t="s">
        <v>157</v>
      </c>
      <c r="I52" s="1" t="str">
        <f>IFERROR(__xludf.DUMMYFUNCTION("GOOGLETRANSLATE(H:H, ""en"", ""te"")"),"యునైటెడ్ కింగ్‌డమ్")</f>
        <v>యునైటెడ్ కింగ్‌డమ్</v>
      </c>
      <c r="K52" s="1" t="s">
        <v>636</v>
      </c>
      <c r="L52" s="1" t="str">
        <f>IFERROR(__xludf.DUMMYFUNCTION("GOOGLETRANSLATE(K:K, ""en"", ""te"")"),"హెండర్సన్ స్కూల్ ఆఫ్ ఫ్లయింగ్ లిమిటెడ్")</f>
        <v>హెండర్సన్ స్కూల్ ఆఫ్ ఫ్లయింగ్ లిమిటెడ్</v>
      </c>
      <c r="N52" s="1" t="s">
        <v>637</v>
      </c>
      <c r="Q52" s="1">
        <v>1.0</v>
      </c>
      <c r="R52" s="1" t="s">
        <v>638</v>
      </c>
      <c r="T52" s="1" t="s">
        <v>639</v>
      </c>
      <c r="W52" s="1">
        <v>1.0</v>
      </c>
      <c r="X52" s="1" t="s">
        <v>640</v>
      </c>
      <c r="Y52" s="1" t="s">
        <v>641</v>
      </c>
      <c r="AC52" s="1" t="s">
        <v>642</v>
      </c>
      <c r="AE52" s="1" t="s">
        <v>643</v>
      </c>
      <c r="AL52" s="1">
        <v>1929.0</v>
      </c>
      <c r="AM52" s="1" t="s">
        <v>644</v>
      </c>
      <c r="AR52" s="1">
        <v>5.0</v>
      </c>
      <c r="BE52" s="1">
        <v>1930.0</v>
      </c>
    </row>
    <row r="53">
      <c r="A53" s="1" t="s">
        <v>645</v>
      </c>
      <c r="B53" s="1" t="str">
        <f>IFERROR(__xludf.DUMMYFUNCTION("GOOGLETRANSLATE(A:A, ""en"", ""te"")"),"లా మౌట్ SR 210")</f>
        <v>లా మౌట్ SR 210</v>
      </c>
      <c r="C53" s="1" t="s">
        <v>646</v>
      </c>
      <c r="D53" s="1" t="str">
        <f>IFERROR(__xludf.DUMMYFUNCTION("GOOGLETRANSLATE(C:C, ""en"", ""te"")"),"లా మౌట్ SR 210 అనేది ఒక ఫ్రెంచ్ పారామోటర్, దీనిని శక్తితో కూడిన పారాగ్లైడింగ్ కోసం ఫోంటైన్-లెస్-డిజోన్ యొక్క లా మౌట్ రూపొందించారు మరియు నిర్మించారు. ఇప్పుడు ఉత్పత్తిలో లేదు, ఇది అందుబాటులో ఉన్నప్పుడు విమానం పూర్తి మరియు సిద్ధంగా ఉండటానికి సిద్ధంగా ఉంది. ["&amp;"1] SR 210 యుఎస్ ఫార్ 103 అల్ట్రాలైట్ వెహికల్స్ నిబంధనలతో పాటు యూరోపియన్ నిబంధనలను పాటించేలా రూపొందించబడింది. ఇది పారాగ్లైడర్-స్టైల్ వింగ్, సింగిల్-ప్లేస్ వసతి మరియు ఒకే 15 హెచ్‌పి (11 కిలోవాట్) సోలో 210 ఇంజిన్‌ను పషర్ కాన్ఫిగరేషన్‌లో 2.5: 1 నిష్పత్తి తగ్గ"&amp;"ింపు డ్రైవ్ మరియు 95 నుండి 123 సెం.మీ (37 నుండి 48 అంగుళాలు) వ్యాసం కలిగిన రెండు- బ్లేడెడ్ ప్రొపెల్లర్, మోడల్‌ను బట్టి. ఇంధన ట్యాంక్ సామర్థ్యం 6.5 లీటర్లు (1.4 ఇంప్ గల్; 1.7 యుఎస్ గాల్). [1] అన్ని పారామోటర్ల మాదిరిగానే, టేకాఫ్ మరియు ల్యాండింగ్ కాలినడకన సా"&amp;"ధించబడుతుంది. పందిరి బ్రేక్‌లను అమలు చేసే, రోల్ మరియు యావ్ సృష్టించే హ్యాండిల్స్ ద్వారా ఇన్ఫ్లైట్ స్టీరింగ్ సాధించబడుతుంది. [1] SR 210 రెనే కూలన్ 2003 లో రాశారు, ""వారి పారామోటర్ల శ్రేణి వారి ఇతర సేవల మాదిరిగానే ఉంటుంది: తీవ్రమైన మరియు క్రియాత్మక"". [1] బ"&amp;"ెర్ట్రాండ్ నుండి డేటా [1] సాధారణ లక్షణాలు")</f>
        <v>లా మౌట్ SR 210 అనేది ఒక ఫ్రెంచ్ పారామోటర్, దీనిని శక్తితో కూడిన పారాగ్లైడింగ్ కోసం ఫోంటైన్-లెస్-డిజోన్ యొక్క లా మౌట్ రూపొందించారు మరియు నిర్మించారు. ఇప్పుడు ఉత్పత్తిలో లేదు, ఇది అందుబాటులో ఉన్నప్పుడు విమానం పూర్తి మరియు సిద్ధంగా ఉండటానికి సిద్ధంగా ఉంది. [1] SR 210 యుఎస్ ఫార్ 103 అల్ట్రాలైట్ వెహికల్స్ నిబంధనలతో పాటు యూరోపియన్ నిబంధనలను పాటించేలా రూపొందించబడింది. ఇది పారాగ్లైడర్-స్టైల్ వింగ్, సింగిల్-ప్లేస్ వసతి మరియు ఒకే 15 హెచ్‌పి (11 కిలోవాట్) సోలో 210 ఇంజిన్‌ను పషర్ కాన్ఫిగరేషన్‌లో 2.5: 1 నిష్పత్తి తగ్గింపు డ్రైవ్ మరియు 95 నుండి 123 సెం.మీ (37 నుండి 48 అంగుళాలు) వ్యాసం కలిగిన రెండు- బ్లేడెడ్ ప్రొపెల్లర్, మోడల్‌ను బట్టి. ఇంధన ట్యాంక్ సామర్థ్యం 6.5 లీటర్లు (1.4 ఇంప్ గల్; 1.7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SR 210 రెనే కూలన్ 2003 లో రాశారు, "వారి పారామోటర్ల శ్రేణి వారి ఇతర సేవల మాదిరిగానే ఉంటుంది: తీవ్రమైన మరియు క్రియాత్మక". [1] బెర్ట్రాండ్ నుండి డేటా [1] సాధారణ లక్షణాలు</v>
      </c>
      <c r="E53" s="1" t="s">
        <v>129</v>
      </c>
      <c r="F53" s="1" t="str">
        <f>IFERROR(__xludf.DUMMYFUNCTION("GOOGLETRANSLATE(E:E, ""en"", ""te"")"),"పారామోటర్")</f>
        <v>పారామోటర్</v>
      </c>
      <c r="G53" s="2" t="s">
        <v>130</v>
      </c>
      <c r="H53" s="1" t="s">
        <v>188</v>
      </c>
      <c r="I53" s="1" t="str">
        <f>IFERROR(__xludf.DUMMYFUNCTION("GOOGLETRANSLATE(H:H, ""en"", ""te"")"),"ఫ్రాన్స్")</f>
        <v>ఫ్రాన్స్</v>
      </c>
      <c r="J53" s="2" t="s">
        <v>266</v>
      </c>
      <c r="K53" s="1" t="s">
        <v>647</v>
      </c>
      <c r="L53" s="1" t="str">
        <f>IFERROR(__xludf.DUMMYFUNCTION("GOOGLETRANSLATE(K:K, ""en"", ""te"")"),"లా మౌట్")</f>
        <v>లా మౌట్</v>
      </c>
      <c r="M53" s="1" t="s">
        <v>648</v>
      </c>
      <c r="O53" s="1" t="s">
        <v>136</v>
      </c>
      <c r="P53" s="1" t="s">
        <v>137</v>
      </c>
      <c r="Q53" s="1" t="s">
        <v>138</v>
      </c>
      <c r="R53" s="1" t="s">
        <v>312</v>
      </c>
      <c r="S53" s="1" t="s">
        <v>649</v>
      </c>
      <c r="T53" s="1" t="s">
        <v>270</v>
      </c>
      <c r="U53" s="1" t="s">
        <v>650</v>
      </c>
    </row>
    <row r="54">
      <c r="A54" s="1" t="s">
        <v>651</v>
      </c>
      <c r="B54" s="1" t="str">
        <f>IFERROR(__xludf.DUMMYFUNCTION("GOOGLETRANSLATE(A:A, ""en"", ""te"")"),"MS పారాఫ్లై స్కైవార్డ్")</f>
        <v>MS పారాఫ్లై స్కైవార్డ్</v>
      </c>
      <c r="C54" s="1" t="s">
        <v>652</v>
      </c>
      <c r="D54" s="1" t="str">
        <f>IFERROR(__xludf.DUMMYFUNCTION("GOOGLETRANSLATE(C:C, ""en"", ""te"")"),"MS పారాఫ్లై స్కైవార్డ్ అనేది జర్మన్ పారామోటర్ల కుటుంబం, దీనిని మార్టిన్ సౌటర్ రూపొందించారు మరియు శక్తితో కూడిన పారాగ్లైడింగ్ కోసం MS పారాఫ్లీ ఆఫ్ మెస్ పారాఫ్లై చేత నిర్మించబడింది. ఇప్పుడు ఉత్పత్తిలో లేదు, ఇది అందుబాటులో ఉన్నప్పుడు విమానం పూర్తి మరియు సిద్"&amp;"ధంగా ఉండటానికి సిద్ధంగా ఉంది. [1] స్కైవార్డ్ లైన్ యుఎస్ ఫార్ 103 అల్ట్రాలైట్ వెహికల్స్ రూల్స్ మరియు యూరోపియన్ రెగ్యులేషన్స్కు అనుగుణంగా రూపొందించబడింది. ఇది పారాగ్లైడర్-స్టైల్ వింగ్, సింగిల్-ప్లేస్ వసతి మరియు రిడక్షన్ డ్రైవ్ మరియు 111 నుండి 124 సెం.మీ (44"&amp;" నుండి 49 అంగుళాలు) వ్యాసం కలిగిన రెండు-బ్లేడెడ్ కాంపోజిట్ ప్రొపెల్లర్‌ను కలిగి ఉన్న పషర్ కాన్ఫిగరేషన్‌లో ఒకే ఇంజిన్‌ను కలిగి ఉంది. విమానం దాని తక్కువ శబ్దం కోసం గుర్తించబడింది. [1] అన్ని పారామోటర్ల మాదిరిగానే, టేకాఫ్ మరియు ల్యాండింగ్ కాలినడకన సాధించబడుతు"&amp;"ంది. పందిరి బ్రేక్‌లను అమలు చేసే, రోల్ మరియు యావ్ సృష్టించే హ్యాండిల్స్ ద్వారా ఇన్ఫ్లైట్ స్టీరింగ్ సాధించబడుతుంది. [1] బెర్ట్రాండ్ నుండి డేటా [1] సాధారణ లక్షణాలు")</f>
        <v>MS పారాఫ్లై స్కైవార్డ్ అనేది జర్మన్ పారామోటర్ల కుటుంబం, దీనిని మార్టిన్ సౌటర్ రూపొందించారు మరియు శక్తితో కూడిన పారాగ్లైడింగ్ కోసం MS పారాఫ్లీ ఆఫ్ మెస్ పారాఫ్లై చేత నిర్మించబడింది. ఇప్పుడు ఉత్పత్తిలో లేదు, ఇది అందుబాటులో ఉన్నప్పుడు విమానం పూర్తి మరియు సిద్ధంగా ఉండటానికి సిద్ధంగా ఉంది. [1] స్కైవార్డ్ లైన్ యుఎస్ ఫార్ 103 అల్ట్రాలైట్ వెహికల్స్ రూల్స్ మరియు యూరోపియన్ రెగ్యులేషన్స్కు అనుగుణంగా రూపొందించబడింది. ఇది పారాగ్లైడర్-స్టైల్ వింగ్, సింగిల్-ప్లేస్ వసతి మరియు రిడక్షన్ డ్రైవ్ మరియు 111 నుండి 124 సెం.మీ (44 నుండి 49 అంగుళాలు) వ్యాసం కలిగిన రెండు-బ్లేడెడ్ కాంపోజిట్ ప్రొపెల్లర్‌ను కలిగి ఉన్న పషర్ కాన్ఫిగరేషన్‌లో ఒకే ఇంజిన్‌ను కలిగి ఉంది. విమానం దాని తక్కువ శబ్దం కోసం గుర్తించబడింది.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54" s="1" t="s">
        <v>129</v>
      </c>
      <c r="F54" s="1" t="str">
        <f>IFERROR(__xludf.DUMMYFUNCTION("GOOGLETRANSLATE(E:E, ""en"", ""te"")"),"పారామోటర్")</f>
        <v>పారామోటర్</v>
      </c>
      <c r="G54" s="2" t="s">
        <v>130</v>
      </c>
      <c r="H54" s="1" t="s">
        <v>226</v>
      </c>
      <c r="I54" s="1" t="str">
        <f>IFERROR(__xludf.DUMMYFUNCTION("GOOGLETRANSLATE(H:H, ""en"", ""te"")"),"జర్మనీ")</f>
        <v>జర్మనీ</v>
      </c>
      <c r="J54" s="2" t="s">
        <v>227</v>
      </c>
      <c r="K54" s="1" t="s">
        <v>653</v>
      </c>
      <c r="L54" s="1" t="str">
        <f>IFERROR(__xludf.DUMMYFUNCTION("GOOGLETRANSLATE(K:K, ""en"", ""te"")"),"Ms పారాఫ్లై")</f>
        <v>Ms పారాఫ్లై</v>
      </c>
      <c r="M54" s="1" t="s">
        <v>654</v>
      </c>
      <c r="N54" s="1" t="s">
        <v>655</v>
      </c>
      <c r="O54" s="1" t="s">
        <v>136</v>
      </c>
      <c r="P54" s="1" t="s">
        <v>137</v>
      </c>
      <c r="Q54" s="1" t="s">
        <v>138</v>
      </c>
      <c r="R54" s="1" t="s">
        <v>312</v>
      </c>
      <c r="S54" s="1" t="s">
        <v>277</v>
      </c>
      <c r="T54" s="1" t="s">
        <v>270</v>
      </c>
      <c r="U54" s="1" t="s">
        <v>656</v>
      </c>
      <c r="AS54" s="1" t="s">
        <v>657</v>
      </c>
    </row>
    <row r="55">
      <c r="A55" s="1" t="s">
        <v>658</v>
      </c>
      <c r="B55" s="1" t="str">
        <f>IFERROR(__xludf.DUMMYFUNCTION("GOOGLETRANSLATE(A:A, ""en"", ""te"")"),"పారావిస్ వితిజ్")</f>
        <v>పారావిస్ వితిజ్</v>
      </c>
      <c r="C55" s="1" t="s">
        <v>659</v>
      </c>
      <c r="D55" s="1" t="str">
        <f>IFERROR(__xludf.DUMMYFUNCTION("GOOGLETRANSLATE(C:C, ""en"", ""te"")"),"పారావిస్ వితిజ్ (రష్యన్: ""витязз"", ఇంగ్లీష్: ""నైట్"") ఒక రష్యా పారామోటర్, ఇది శక్తితో కూడిన పారాగ్లైడింగ్ కోసం మాస్కో యొక్క పారావిస్ చేత రూపొందించబడింది మరియు నిర్మించింది. విమానం పూర్తి మరియు రెడీ టు-ఫ్లై సరఫరా చేయబడుతుంది. [1] వితిజ్ యుఎస్ ఫార్ 103 అ"&amp;"ల్ట్రాలైట్ వెహికల్స్ నిబంధనలతో పాటు యూరోపియన్ నిబంధనలను పాటించేలా రూపొందించబడింది. ఇది పారాగ్లైడర్-శైలి వింగ్, సింగిల్-ప్లేస్ లేదా రెండు-ప్లేస్ వసతి మరియు పషర్ కాన్ఫిగరేషన్‌లో ఒకే ఇంజిన్ కలిగి ఉంది. ప్రారంభ సంస్కరణలు 2.5: 1 నిష్పత్తి తగ్గింపు డ్రైవ్ మరియు"&amp;" 125 సెం.మీ (49 అంగుళాలు) వ్యాసం కలిగిన రెండు-బ్లేడెడ్ చెక్క ప్రొపెల్లర్‌తో జాన్జోటెరా MZ 34 27.5 HP (21 kW) మోటారుతో శక్తినిచ్చాయి. తరువాత సంస్కరణల్లో సిమోనిని మినీ 2 ప్లస్ 28 హెచ్‌పి (21 కిలోవాట్) లేదా 33 హెచ్‌పి (25 కిలోవాట్) యొక్క సిమోనిని మినీ 2 ఎవో "&amp;"మరియు రెండు బ్లేడెడ్ చెక్క ప్రొపెల్లర్ ఉన్నాయి. ఇంధన ట్యాంక్ సామర్థ్యం 8 లీటర్లు (1.8 ఇంప్ గల్; 2.1 యుఎస్ గాల్), తరువాత వెర్షన్లు 15 లీటర్ల ఎంపికను అందిస్తాయి (3.3 ఇంప్ గల్; 4.0 యుఎస్ గాల్). ఈ విమానం రెండు వెర్షన్లలో నిర్మించబడింది, ఒకటి ప్రధానంగా అల్యూమి"&amp;"నియం నుండి మరియు మరొకటి టైటానియం నుండి. [1] [2]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నుం"&amp;"డి డేటా [1] సాధారణ లక్షణాలు")</f>
        <v>పారావిస్ వితిజ్ (రష్యన్: "витязз", ఇంగ్లీష్: "నైట్") ఒక రష్యా పారామోటర్, ఇది శక్తితో కూడిన పారాగ్లైడింగ్ కోసం మాస్కో యొక్క పారావిస్ చేత రూపొందించబడింది మరియు నిర్మించింది. విమానం పూర్తి మరియు రెడీ టు-ఫ్లై సరఫరా చేయబడుతుంది. [1] వితిజ్ యుఎస్ ఫార్ 103 అల్ట్రాలైట్ వెహికల్స్ నిబంధనలతో పాటు యూరోపియన్ నిబంధనలను పాటించేలా రూపొందించబడింది. ఇది పారాగ్లైడర్-శైలి వింగ్, సింగిల్-ప్లేస్ లేదా రెండు-ప్లేస్ వసతి మరియు పషర్ కాన్ఫిగరేషన్‌లో ఒకే ఇంజిన్ కలిగి ఉంది. ప్రారంభ సంస్కరణలు 2.5: 1 నిష్పత్తి తగ్గింపు డ్రైవ్ మరియు 125 సెం.మీ (49 అంగుళాలు) వ్యాసం కలిగిన రెండు-బ్లేడెడ్ చెక్క ప్రొపెల్లర్‌తో జాన్జోటెరా MZ 34 27.5 HP (21 kW) మోటారుతో శక్తినిచ్చాయి. తరువాత సంస్కరణల్లో సిమోనిని మినీ 2 ప్లస్ 28 హెచ్‌పి (21 కిలోవాట్) లేదా 33 హెచ్‌పి (25 కిలోవాట్) యొక్క సిమోనిని మినీ 2 ఎవో మరియు రెండు బ్లేడెడ్ చెక్క ప్రొపెల్లర్ ఉన్నాయి. ఇంధన ట్యాంక్ సామర్థ్యం 8 లీటర్లు (1.8 ఇంప్ గల్; 2.1 యుఎస్ గాల్), తరువాత వెర్షన్లు 15 లీటర్ల ఎంపికను అందిస్తాయి (3.3 ఇంప్ గల్; 4.0 యుఎస్ గాల్). ఈ విమానం రెండు వెర్షన్లలో నిర్మించబడింది, ఒకటి ప్రధానంగా అల్యూమినియం నుండి మరియు మరొకటి టైటానియం నుండి. [1] [2]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55" s="1" t="s">
        <v>129</v>
      </c>
      <c r="F55" s="1" t="str">
        <f>IFERROR(__xludf.DUMMYFUNCTION("GOOGLETRANSLATE(E:E, ""en"", ""te"")"),"పారామోటర్")</f>
        <v>పారామోటర్</v>
      </c>
      <c r="G55" s="2" t="s">
        <v>130</v>
      </c>
      <c r="H55" s="1" t="s">
        <v>216</v>
      </c>
      <c r="I55" s="1" t="str">
        <f>IFERROR(__xludf.DUMMYFUNCTION("GOOGLETRANSLATE(H:H, ""en"", ""te"")"),"రష్యా")</f>
        <v>రష్యా</v>
      </c>
      <c r="J55" s="2" t="s">
        <v>217</v>
      </c>
      <c r="K55" s="1" t="s">
        <v>472</v>
      </c>
      <c r="L55" s="1" t="str">
        <f>IFERROR(__xludf.DUMMYFUNCTION("GOOGLETRANSLATE(K:K, ""en"", ""te"")"),"పారావిస్")</f>
        <v>పారావిస్</v>
      </c>
      <c r="M55" s="2" t="s">
        <v>473</v>
      </c>
      <c r="O55" s="1" t="s">
        <v>231</v>
      </c>
      <c r="Q55" s="1" t="s">
        <v>138</v>
      </c>
      <c r="R55" s="1" t="s">
        <v>660</v>
      </c>
      <c r="S55" s="1" t="s">
        <v>261</v>
      </c>
      <c r="T55" s="1" t="s">
        <v>661</v>
      </c>
      <c r="U55" s="1" t="s">
        <v>283</v>
      </c>
      <c r="AR55" s="1" t="s">
        <v>236</v>
      </c>
      <c r="AS55" s="1" t="s">
        <v>476</v>
      </c>
    </row>
    <row r="56">
      <c r="A56" s="1" t="s">
        <v>662</v>
      </c>
      <c r="B56" s="1" t="str">
        <f>IFERROR(__xludf.DUMMYFUNCTION("GOOGLETRANSLATE(A:A, ""en"", ""te"")"),"Paraporport.de సరదా")</f>
        <v>Paraporport.de సరదా</v>
      </c>
      <c r="C56" s="1" t="s">
        <v>663</v>
      </c>
      <c r="D56" s="1" t="str">
        <f>IFERROR(__xludf.DUMMYFUNCTION("GOOGLETRANSLATE(C:C, ""en"", ""te"")"),"పారాసిపోర్ట్.డి ఫన్ అనేది జర్మన్ పారామోటర్ల కుటుంబం, దీనిని శక్తితో కూడిన పారాగ్లైడింగ్ కోసం ష్వాన్‌వేడ్ యొక్క పారాసిపోర్ట్.డి చేత రూపొందించబడింది మరియు ఉత్పత్తి చేయబడింది. ఇప్పుడు ఉత్పత్తిలో లేదు, ఇది అందుబాటులో ఉన్నప్పుడు విమానం పూర్తి మరియు సిద్ధంగా ఉం"&amp;"డటానికి సిద్ధంగా ఉంది. [1] యుఎస్ ఫార్ 103 అల్ట్రాలైట్ వెహికల్స్ రూల్స్ మరియు యూరోపియన్ రెగ్యులేషన్స్ తో పాటించేలా ఈ సరదా రూపొందించబడింది. ఇది పారాగ్లైడర్-స్టైల్ వింగ్, సింగిల్-ప్లేస్ వసతి మరియు రిడక్షన్ డ్రైవ్ మరియు 115 నుండి 130 సెం.మీ (45 నుండి 51 అంగుళ"&amp;"ాలు) వ్యాసం కలిగిన రెండు-బ్లేడెడ్ చెక్క ప్రొపెల్లర్‌ను కలిగి ఉన్న పషర్ కాన్ఫిగరేషన్‌లో ఒకే ఇంజిన్ కలిగి ఉంది, మోడల్‌ను బట్టి. అన్ని మోడళ్లకు ఇంధన ట్యాంక్ సామర్థ్యం 9 లీటర్లు (2.0 ఇంప్ గల్; 2.4 యుఎస్ గాల్). ఈ విమానం ప్రధానంగా అల్యూమినియం నుండి నిర్మించబడిం"&amp;"ది మరియు తేలిక కోసం మిశ్రమాలు మరియు భూమి రవాణా కోసం త్వరగా విడదీయవచ్చు. రిజర్వ్ పారాచూట్ జీనుపై మిశ్రమ సీటులో విలీనం చేయబడింది. [1] అన్ని పారామోటర్ల మాదిరిగానే, టేకాఫ్ మరియు ల్యాండింగ్ కాలినడకన సాధించబడుతుంది. పందిరి బ్రేక్‌లను అమలు చేసే, రోల్ మరియు యావ్ "&amp;"సృష్టించే హ్యాండిల్స్ ద్వారా ఇన్ఫ్లైట్ స్టీరింగ్ సాధించబడుతుంది. [1] బెర్ట్రాండ్ నుండి డేటా [1] సాధారణ లక్షణాలు")</f>
        <v>పారాసిపోర్ట్.డి ఫన్ అనేది జర్మన్ పారామోటర్ల కుటుంబం, దీనిని శక్తితో కూడిన పారాగ్లైడింగ్ కోసం ష్వాన్‌వేడ్ యొక్క పారాసిపోర్ట్.డి చేత రూపొందించబడింది మరియు ఉత్పత్తి చేయబడింది. ఇప్పుడు ఉత్పత్తిలో లేదు, ఇది అందుబాటులో ఉన్నప్పుడు విమానం పూర్తి మరియు సిద్ధంగా ఉండటానికి సిద్ధంగా ఉంది. [1] యుఎస్ ఫార్ 103 అల్ట్రాలైట్ వెహికల్స్ రూల్స్ మరియు యూరోపియన్ రెగ్యులేషన్స్ తో పాటించేలా ఈ సరదా రూపొందించబడింది. ఇది పారాగ్లైడర్-స్టైల్ వింగ్, సింగిల్-ప్లేస్ వసతి మరియు రిడక్షన్ డ్రైవ్ మరియు 115 నుండి 130 సెం.మీ (45 నుండి 51 అంగుళాలు) వ్యాసం కలిగిన రెండు-బ్లేడెడ్ చెక్క ప్రొపెల్లర్‌ను కలిగి ఉన్న పషర్ కాన్ఫిగరేషన్‌లో ఒకే ఇంజిన్ కలిగి ఉంది, మోడల్‌ను బట్టి. అన్ని మోడళ్లకు ఇంధన ట్యాంక్ సామర్థ్యం 9 లీటర్లు (2.0 ఇంప్ గల్; 2.4 యుఎస్ గాల్). ఈ విమానం ప్రధానంగా అల్యూమినియం నుండి నిర్మించబడింది మరియు తేలిక కోసం మిశ్రమాలు మరియు భూమి రవాణా కోసం త్వరగా విడదీయవచ్చు. రిజర్వ్ పారాచూట్ జీనుపై మిశ్రమ సీటులో విలీనం చేయబడింది.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56" s="1" t="s">
        <v>129</v>
      </c>
      <c r="F56" s="1" t="str">
        <f>IFERROR(__xludf.DUMMYFUNCTION("GOOGLETRANSLATE(E:E, ""en"", ""te"")"),"పారామోటర్")</f>
        <v>పారామోటర్</v>
      </c>
      <c r="G56" s="2" t="s">
        <v>130</v>
      </c>
      <c r="H56" s="1" t="s">
        <v>226</v>
      </c>
      <c r="I56" s="1" t="str">
        <f>IFERROR(__xludf.DUMMYFUNCTION("GOOGLETRANSLATE(H:H, ""en"", ""te"")"),"జర్మనీ")</f>
        <v>జర్మనీ</v>
      </c>
      <c r="J56" s="2" t="s">
        <v>227</v>
      </c>
      <c r="K56" s="2" t="s">
        <v>664</v>
      </c>
      <c r="L56" s="1" t="str">
        <f>IFERROR(__xludf.DUMMYFUNCTION("GOOGLETRANSLATE(K:K, ""en"", ""te"")"),"పారాసిపోర్ట్.డి")</f>
        <v>పారాసిపోర్ట్.డి</v>
      </c>
      <c r="M56" s="2" t="s">
        <v>665</v>
      </c>
      <c r="O56" s="1" t="s">
        <v>136</v>
      </c>
      <c r="P56" s="1" t="s">
        <v>137</v>
      </c>
      <c r="Q56" s="1" t="s">
        <v>138</v>
      </c>
      <c r="R56" s="1" t="s">
        <v>666</v>
      </c>
      <c r="S56" s="1" t="s">
        <v>313</v>
      </c>
      <c r="T56" s="1" t="s">
        <v>270</v>
      </c>
      <c r="U56" s="1" t="s">
        <v>283</v>
      </c>
      <c r="V56" s="1" t="s">
        <v>667</v>
      </c>
    </row>
    <row r="57">
      <c r="A57" s="1" t="s">
        <v>668</v>
      </c>
      <c r="B57" s="1" t="str">
        <f>IFERROR(__xludf.DUMMYFUNCTION("GOOGLETRANSLATE(A:A, ""en"", ""te"")"),"స్కైరన్నర్ శక్తివంతమైనది")</f>
        <v>స్కైరన్నర్ శక్తివంతమైనది</v>
      </c>
      <c r="C57" s="1" t="s">
        <v>669</v>
      </c>
      <c r="D57" s="1" t="str">
        <f>IFERROR(__xludf.DUMMYFUNCTION("GOOGLETRANSLATE(C:C, ""en"", ""te"")"),"స్కైరన్నర్ శక్తివంతమైనది రష్యన్ పారామోటర్, దీనిని శక్తితో కూడిన పారాగ్లైడింగ్ కోసం PSKOV యొక్క స్కైరన్నర్ పారామోటర్ ప్రయోగశాల రూపొందించింది మరియు ఉత్పత్తి చేసింది. ఇప్పుడు ఉత్పత్తిలో లేదు, ఇది అందుబాటులో ఉన్నప్పుడు విమానం పూర్తి మరియు సిద్ధంగా ఉండటానికి స"&amp;"ిద్ధంగా ఉంది. [1] యుఎస్ ఫార్ 103 అల్ట్రాలైట్ వెహికల్స్ రూల్స్ మరియు యూరోపియన్ రెగ్యులేషన్స్ తో పాటించేలా ఈ శక్తివంతమైనది రూపొందించబడింది. ఇది పారాగ్లైడర్-స్టైల్ వింగ్, సింగిల్-ప్లేస్ వసతి మరియు సింగిల్ 28 హెచ్‌పి (21 కిలోవాట్ -బ్లేడెడ్ చెక్క ప్రొపెల్లర్. "&amp;"ఇంధన ట్యాంక్ సామర్థ్యం 8.5 లీటర్లు (1.9 ఇంప్ గల్; 2.2 యుఎస్ గాల్). [1] చిన్న తగ్గింపు డ్రైవ్ నిష్పత్తి మరియు రెండు సంబంధిత ప్రొపెల్లర్లు కూడా ఫ్యాక్టరీ ఎంపికలుగా అందించబడ్డాయి. [1] అన్ని పారామోటర్ల మాదిరిగానే, టేకాఫ్ మరియు ల్యాండింగ్ కాలినడకన సాధించబడుతుం"&amp;"ది. పందిరి బ్రేక్‌లను అమలు చేసే, రోల్ మరియు యావ్ సృష్టించే హ్యాండిల్స్ ద్వారా ఇన్ఫ్లైట్ స్టీరింగ్ సాధించబడుతుంది. [1] బెర్ట్రాండ్ నుండి డేటా [1] సాధారణ లక్షణాలు")</f>
        <v>స్కైరన్నర్ శక్తివంతమైనది రష్యన్ పారామోటర్, దీనిని శక్తితో కూడిన పారాగ్లైడింగ్ కోసం PSKOV యొక్క స్కైరన్నర్ పారామోటర్ ప్రయోగశాల రూపొందించింది మరియు ఉత్పత్తి చేసింది. ఇప్పుడు ఉత్పత్తిలో లేదు, ఇది అందుబాటులో ఉన్నప్పుడు విమానం పూర్తి మరియు సిద్ధంగా ఉండటానికి సిద్ధంగా ఉంది. [1] యుఎస్ ఫార్ 103 అల్ట్రాలైట్ వెహికల్స్ రూల్స్ మరియు యూరోపియన్ రెగ్యులేషన్స్ తో పాటించేలా ఈ శక్తివంతమైనది రూపొందించబడింది. ఇది పారాగ్లైడర్-స్టైల్ వింగ్, సింగిల్-ప్లేస్ వసతి మరియు సింగిల్ 28 హెచ్‌పి (21 కిలోవాట్ -బ్లేడెడ్ చెక్క ప్రొపెల్లర్. ఇంధన ట్యాంక్ సామర్థ్యం 8.5 లీటర్లు (1.9 ఇంప్ గల్; 2.2 యుఎస్ గాల్). [1] చిన్న తగ్గింపు డ్రైవ్ నిష్పత్తి మరియు రెండు సంబంధిత ప్రొపెల్లర్లు కూడా ఫ్యాక్టరీ ఎంపికలుగా అందించబడ్డాయి.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57" s="1" t="s">
        <v>129</v>
      </c>
      <c r="F57" s="1" t="str">
        <f>IFERROR(__xludf.DUMMYFUNCTION("GOOGLETRANSLATE(E:E, ""en"", ""te"")"),"పారామోటర్")</f>
        <v>పారామోటర్</v>
      </c>
      <c r="G57" s="2" t="s">
        <v>130</v>
      </c>
      <c r="H57" s="1" t="s">
        <v>216</v>
      </c>
      <c r="I57" s="1" t="str">
        <f>IFERROR(__xludf.DUMMYFUNCTION("GOOGLETRANSLATE(H:H, ""en"", ""te"")"),"రష్యా")</f>
        <v>రష్యా</v>
      </c>
      <c r="J57" s="2" t="s">
        <v>217</v>
      </c>
      <c r="K57" s="1" t="s">
        <v>274</v>
      </c>
      <c r="L57" s="1" t="str">
        <f>IFERROR(__xludf.DUMMYFUNCTION("GOOGLETRANSLATE(K:K, ""en"", ""te"")"),"స్కైరన్నర్ పారామోటర్ ప్రయోగశాల")</f>
        <v>స్కైరన్నర్ పారామోటర్ ప్రయోగశాల</v>
      </c>
      <c r="M57" s="1" t="s">
        <v>275</v>
      </c>
      <c r="O57" s="1" t="s">
        <v>136</v>
      </c>
      <c r="Q57" s="1" t="s">
        <v>138</v>
      </c>
      <c r="R57" s="1" t="s">
        <v>220</v>
      </c>
      <c r="S57" s="1" t="s">
        <v>277</v>
      </c>
      <c r="T57" s="1" t="s">
        <v>670</v>
      </c>
      <c r="U57" s="1" t="s">
        <v>278</v>
      </c>
      <c r="V57" s="1">
        <v>1996.0</v>
      </c>
    </row>
    <row r="58">
      <c r="A58" s="1" t="s">
        <v>671</v>
      </c>
      <c r="B58" s="1" t="str">
        <f>IFERROR(__xludf.DUMMYFUNCTION("GOOGLETRANSLATE(A:A, ""en"", ""te"")"),"స్నాస్ స్ట్రైక్-ఎయిర్ బి")</f>
        <v>స్నాస్ స్ట్రైక్-ఎయిర్ బి</v>
      </c>
      <c r="C58" s="1" t="s">
        <v>672</v>
      </c>
      <c r="D58" s="1" t="str">
        <f>IFERROR(__xludf.DUMMYFUNCTION("GOOGLETRANSLATE(C:C, ""en"", ""te"")"),"SNAS స్ట్రైక్-ఎయిర్ BI (ఇంగ్లీష్: టూ-ప్లేస్) అనేది ఫ్రెంచ్ శక్తితో కూడిన పారాచూట్, దీనిని నోయిలాక్ యొక్క సోషియాట్ నోవెల్ డి'అవియేషన్ స్పోర్టివ్ (SNAS) రూపొందించారు మరియు నిర్మించారు. ఇప్పుడు ఉత్పత్తిలో లేదు, ఇది అందుబాటులో ఉన్నప్పుడు విమానం పూర్తి మరియు స"&amp;"ిద్ధంగా ఉండటానికి సిద్ధంగా ఉంది. [1] ఈ విమానం సుమారు 2001 లో ప్రవేశపెట్టబడింది మరియు 2004 లో కంపెనీ వ్యాపారం నుండి బయటపడినప్పుడు ఉత్పత్తి ముగిసింది. [2] స్ట్రైక్-ఎయిర్ BI ఈ వర్గం యొక్క గరిష్ట స్థూల బరువు 450 కిలోల (992 పౌండ్లు) తో సహా, ఫెడెరేషన్ Aéronauti"&amp;"que ఇంటర్నేషనల్ మైక్రోలైట్ వర్గానికి అనుగుణంగా రూపొందించబడింది. ఈ విమానం గరిష్టంగా స్థూల బరువు 230 కిలోలు (507 పౌండ్లు). ఇది పారాచూట్-స్టైల్ వింగ్, రెండు-సీట్ల-టెన్డం వసతి, ట్రైసైకిల్ ల్యాండింగ్ గేర్ మరియు ఒకే 25 హెచ్‌పి (19 కిలోవాట్) జాన్జోటెరా ఎంజెడ్ 34"&amp;" ఇంజిన్ పషర్ కాన్ఫిగరేషన్‌లో ఉన్నాయి. 40 HP (30 kW) జాన్జోటెరా MZ 201 ఇంజిన్ ఫ్యాక్టరీ ఎంపిక. [1] [3] విమానం క్యారేజ్ 4130 స్టీల్ గొట్టాల నుండి నిర్మించబడింది. ఫ్లైట్ స్టీరింగ్‌లో పందిరి బ్రేక్‌లను అమలు చేసే హ్యాండిల్స్ ద్వారా సాధించబడుతుంది, రోల్ మరియు య"&amp;"ావ్ సృష్టిస్తుంది. మైదానంలో విమానంలో ఫుట్ పెడల్-నియంత్రిత నోస్‌వీల్ స్టీరింగ్ ఉంది. ప్రధాన ల్యాండింగ్ గేర్ స్ప్రింగ్ రాడ్ సస్పెన్షన్‌ను కలిగి ఉంటుంది. ప్రొపెల్లర్ టార్క్ ప్రభావాలను తగ్గించడానికి స్థిర నిలువు ఫిన్ ఉంది. అసాధారణంగా పైలట్ వెనుక భాగంలో కూర్చు"&amp;"న్నాడు మరియు ప్రయాణీకుడిని ముందు సీటులో ఉంచాడు. [1] బెర్ట్రాండ్ మరియు తయారీదారు నుండి డేటా [1] [3] సాధారణ లక్షణాల పనితీరు")</f>
        <v>SNAS స్ట్రైక్-ఎయిర్ BI (ఇంగ్లీష్: టూ-ప్లేస్) అనేది ఫ్రెంచ్ శక్తితో కూడిన పారాచూట్, దీనిని నోయిలాక్ యొక్క సోషియాట్ నోవెల్ డి'అవియేషన్ స్పోర్టివ్ (SNAS) రూపొందించారు మరియు నిర్మించారు. ఇప్పుడు ఉత్పత్తిలో లేదు, ఇది అందుబాటులో ఉన్నప్పుడు విమానం పూర్తి మరియు సిద్ధంగా ఉండటానికి సిద్ధంగా ఉంది. [1] ఈ విమానం సుమారు 2001 లో ప్రవేశపెట్టబడింది మరియు 2004 లో కంపెనీ వ్యాపారం నుండి బయటపడినప్పుడు ఉత్పత్తి ముగిసింది. [2] స్ట్రైక్-ఎయిర్ BI ఈ వర్గం యొక్క గరిష్ట స్థూల బరువు 450 కిలోల (992 పౌండ్లు) తో సహా, ఫెడెరేషన్ Aéronautique ఇంటర్నేషనల్ మైక్రోలైట్ వర్గానికి అనుగుణంగా రూపొందించబడింది. ఈ విమానం గరిష్టంగా స్థూల బరువు 230 కిలోలు (507 పౌండ్లు). ఇది పారాచూట్-స్టైల్ వింగ్, రెండు-సీట్ల-టెన్డం వసతి, ట్రైసైకిల్ ల్యాండింగ్ గేర్ మరియు ఒకే 25 హెచ్‌పి (19 కిలోవాట్) జాన్జోటెరా ఎంజెడ్ 34 ఇంజిన్ పషర్ కాన్ఫిగరేషన్‌లో ఉన్నాయి. 40 HP (30 kW) జాన్జోటెరా MZ 201 ఇంజిన్ ఫ్యాక్టరీ ఎంపిక. [1] [3] విమానం క్యారేజ్ 4130 స్టీల్ గొట్టాల నుండి నిర్మించబడింది. ఫ్లైట్ స్టీరింగ్‌లో పందిరి బ్రేక్‌లను అమలు చేసే హ్యాండిల్స్ ద్వారా సాధించబడుతుంది, రోల్ మరియు యావ్ సృష్టిస్తుంది. మైదానంలో విమానంలో ఫుట్ పెడల్-నియంత్రిత నోస్‌వీల్ స్టీరింగ్ ఉంది. ప్రధాన ల్యాండింగ్ గేర్ స్ప్రింగ్ రాడ్ సస్పెన్షన్‌ను కలిగి ఉంటుంది. ప్రొపెల్లర్ టార్క్ ప్రభావాలను తగ్గించడానికి స్థిర నిలువు ఫిన్ ఉంది. అసాధారణంగా పైలట్ వెనుక భాగంలో కూర్చున్నాడు మరియు ప్రయాణీకుడిని ముందు సీటులో ఉంచాడు. [1] బెర్ట్రాండ్ మరియు తయారీదారు నుండి డేటా [1] [3] సాధారణ లక్షణాల పనితీరు</v>
      </c>
      <c r="E58" s="1" t="s">
        <v>286</v>
      </c>
      <c r="F58" s="1" t="str">
        <f>IFERROR(__xludf.DUMMYFUNCTION("GOOGLETRANSLATE(E:E, ""en"", ""te"")"),"శక్తితో కూడిన పారాచూట్")</f>
        <v>శక్తితో కూడిన పారాచూట్</v>
      </c>
      <c r="G58" s="1" t="s">
        <v>287</v>
      </c>
      <c r="H58" s="1" t="s">
        <v>188</v>
      </c>
      <c r="I58" s="1" t="str">
        <f>IFERROR(__xludf.DUMMYFUNCTION("GOOGLETRANSLATE(H:H, ""en"", ""te"")"),"ఫ్రాన్స్")</f>
        <v>ఫ్రాన్స్</v>
      </c>
      <c r="J58" s="2" t="s">
        <v>266</v>
      </c>
      <c r="K58" s="1" t="s">
        <v>673</v>
      </c>
      <c r="L58" s="1" t="str">
        <f>IFERROR(__xludf.DUMMYFUNCTION("GOOGLETRANSLATE(K:K, ""en"", ""te"")"),"Société")</f>
        <v>Société</v>
      </c>
      <c r="M58" s="1" t="s">
        <v>674</v>
      </c>
      <c r="O58" s="1" t="s">
        <v>675</v>
      </c>
      <c r="Q58" s="1" t="s">
        <v>138</v>
      </c>
      <c r="R58" s="1" t="s">
        <v>676</v>
      </c>
      <c r="S58" s="1" t="s">
        <v>677</v>
      </c>
      <c r="T58" s="1" t="s">
        <v>678</v>
      </c>
      <c r="U58" s="1" t="s">
        <v>679</v>
      </c>
      <c r="AC58" s="1" t="s">
        <v>680</v>
      </c>
      <c r="AR58" s="1" t="s">
        <v>236</v>
      </c>
      <c r="AS58" s="1" t="s">
        <v>681</v>
      </c>
      <c r="BF58" s="1" t="s">
        <v>682</v>
      </c>
    </row>
    <row r="59">
      <c r="A59" s="1" t="s">
        <v>683</v>
      </c>
      <c r="B59" s="1" t="str">
        <f>IFERROR(__xludf.DUMMYFUNCTION("GOOGLETRANSLATE(A:A, ""en"", ""te"")"),"Sperwill 120")</f>
        <v>Sperwill 120</v>
      </c>
      <c r="C59" s="1" t="s">
        <v>684</v>
      </c>
      <c r="D59" s="1" t="str">
        <f>IFERROR(__xludf.DUMMYFUNCTION("GOOGLETRANSLATE(C:C, ""en"", ""te"")"),"స్పెర్విల్ 120 అనేది బ్రిటిష్ పారామోటర్, దీనిని రియాన్ ఆలివర్ రూపొందించారు మరియు శక్తితో కూడిన పారాగ్లైడింగ్ కోసం బ్రిస్టల్ యొక్క స్పెర్విల్ లిమిటెడ్ చేత నిర్మించబడింది. ఇప్పుడు ఉత్పత్తిలో లేదు, ఇది అందుబాటులో ఉన్నప్పుడు విమానం పూర్తి మరియు సిద్ధంగా ఉండటా"&amp;"నికి సిద్ధంగా ఉంది. [1] ఈ విమానం యుఎస్ ఫార్ 103 అల్ట్రాలైట్ వెహికల్స్ నిబంధనలతో పాటు యూరోపియన్ నిబంధనలను పాటించేలా రూపొందించబడింది. ఇది పారాగ్లైడర్-శైలి వింగ్, సింగిల్-ప్లేస్ వసతి మరియు ఒకే 16 హెచ్‌పి (12 కిలోవాట్ల) రాడ్నే రాకెట్ 120 ఇంజిన్ను పషర్ కాన్ఫిగ"&amp;"రేషన్‌లో 3.42: 1 నిష్పత్తి తగ్గింపు డ్రైవ్ మరియు మూడు-బ్లేడెడ్, ఫిక్స్‌డ్-పిచ్ చెక్క ప్రొపెల్లర్‌తో కలిగి ఉంది. ఇంధన ట్యాంక్ సామర్థ్యం 9 లీటర్లు (2.0 ఇంప్ గల్; 2.4 యుఎస్ గాల్). ఈ విమానం బోల్టెడ్ అల్యూమినియం మరియు 4130 స్టీల్ గొట్టాలు మరియు భూ రవాణా కోసం క"&amp;"ూల్చివేసిన వాటి కలయిక నుండి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నుం"&amp;"డి డేటా [1] సాధారణ లక్షణాలు")</f>
        <v>స్పెర్విల్ 120 అనేది బ్రిటిష్ పారామోటర్, దీనిని రియాన్ ఆలివర్ రూపొందించారు మరియు శక్తితో కూడిన పారాగ్లైడింగ్ కోసం బ్రిస్టల్ యొక్క స్పెర్విల్ లిమిటెడ్ చేత నిర్మించబడింది. ఇప్పుడు ఉత్పత్తిలో లేదు, ఇది అందుబాటులో ఉన్నప్పుడు విమానం పూర్తి మరియు సిద్ధంగా ఉండటానికి సిద్ధంగా ఉంది. [1] ఈ విమానం యుఎస్ ఫార్ 103 అల్ట్రాలైట్ వెహికల్స్ నిబంధనలతో పాటు యూరోపియన్ నిబంధనలను పాటించేలా రూపొందించబడింది. ఇది పారాగ్లైడర్-శైలి వింగ్, సింగిల్-ప్లేస్ వసతి మరియు ఒకే 16 హెచ్‌పి (12 కిలోవాట్ల) రాడ్నే రాకెట్ 120 ఇంజిన్ను పషర్ కాన్ఫిగరేషన్‌లో 3.42: 1 నిష్పత్తి తగ్గింపు డ్రైవ్ మరియు మూడు-బ్లేడెడ్, ఫిక్స్‌డ్-పిచ్ చెక్క ప్రొపెల్లర్‌తో కలిగి ఉంది. ఇంధన ట్యాంక్ సామర్థ్యం 9 లీటర్లు (2.0 ఇంప్ గల్; 2.4 యుఎస్ గాల్). ఈ విమానం బోల్టెడ్ అల్యూమినియం మరియు 4130 స్టీల్ గొట్టాలు మరియు భూ రవాణా కోసం కూల్చివేసిన వాటి కలయిక నుండి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59" s="1" t="s">
        <v>129</v>
      </c>
      <c r="F59" s="1" t="str">
        <f>IFERROR(__xludf.DUMMYFUNCTION("GOOGLETRANSLATE(E:E, ""en"", ""te"")"),"పారామోటర్")</f>
        <v>పారామోటర్</v>
      </c>
      <c r="G59" s="2" t="s">
        <v>130</v>
      </c>
      <c r="H59" s="1" t="s">
        <v>157</v>
      </c>
      <c r="I59" s="1" t="str">
        <f>IFERROR(__xludf.DUMMYFUNCTION("GOOGLETRANSLATE(H:H, ""en"", ""te"")"),"యునైటెడ్ కింగ్‌డమ్")</f>
        <v>యునైటెడ్ కింగ్‌డమ్</v>
      </c>
      <c r="J59" s="1" t="s">
        <v>158</v>
      </c>
      <c r="K59" s="1" t="s">
        <v>309</v>
      </c>
      <c r="L59" s="1" t="str">
        <f>IFERROR(__xludf.DUMMYFUNCTION("GOOGLETRANSLATE(K:K, ""en"", ""te"")"),"Sperwill ltd")</f>
        <v>Sperwill ltd</v>
      </c>
      <c r="M59" s="1" t="s">
        <v>310</v>
      </c>
      <c r="N59" s="1" t="s">
        <v>311</v>
      </c>
      <c r="O59" s="1" t="s">
        <v>136</v>
      </c>
      <c r="Q59" s="1" t="s">
        <v>138</v>
      </c>
      <c r="R59" s="1" t="s">
        <v>312</v>
      </c>
      <c r="S59" s="1" t="s">
        <v>313</v>
      </c>
      <c r="T59" s="1" t="s">
        <v>685</v>
      </c>
      <c r="U59" s="1" t="s">
        <v>315</v>
      </c>
    </row>
    <row r="60">
      <c r="A60" s="1" t="s">
        <v>686</v>
      </c>
      <c r="B60" s="1" t="str">
        <f>IFERROR(__xludf.DUMMYFUNCTION("GOOGLETRANSLATE(A:A, ""en"", ""te"")"),"ఫ్లై రాకెట్ సమయం")</f>
        <v>ఫ్లై రాకెట్ సమయం</v>
      </c>
      <c r="C60" s="1" t="s">
        <v>687</v>
      </c>
      <c r="D60" s="1" t="str">
        <f>IFERROR(__xludf.DUMMYFUNCTION("GOOGLETRANSLATE(C:C, ""en"", ""te"")"),"ది టైమ్ టు ఫ్లై రాకెట్ (ఇంగ్లీష్: రాకెట్) అనేది లిథువేనియన్ పారామోటర్, ఇది శక్తితో కూడిన పారాగ్లైడింగ్ కోసం కౌనాస్ యొక్క ఎగరడానికి సమయం ద్వారా రూపొందించబడింది మరియు ఉత్పత్తి చేయబడింది. ఇప్పుడు ఉత్పత్తిలో లేదు, ఇది అందుబాటులో ఉన్నప్పుడు విమానం పూర్తి మరియు"&amp;" సిద్ధంగా ఉండటానికి సిద్ధంగా ఉంది. [1] ఈ రాకెట్ యుఎస్ ఫార్ 103 అల్ట్రాలైట్ వెహికల్స్ నిబంధనలతో పాటు యూరోపియన్ నిబంధనలను పాటించేలా రూపొందించబడింది. ఇది పారాగ్లైడర్-స్టైల్ వింగ్, సింగిల్-ప్లేస్ వసతి మరియు ఒకే 14 హెచ్‌పి (10 కిలోవాట్) రాడ్నే రాకెట్ 120 ఇంజిన"&amp;"్‌ను పషర్ కాన్ఫిగరేషన్‌లో 4: 1 నిష్పత్తి తగ్గింపు డ్రైవ్ మరియు 125 సెం.మీ (49 అంగుళాలు) వ్యాసం కలిగిన మూడు-బ్లేడెడ్ కాంపోజిట్ ప్రొపెల్లర్ కలిగి ఉంది . ఇంధన ట్యాంక్ సామర్థ్యం 12 లీటర్లు (2.6 ఇంప్ గల్; 3.2 యుఎస్ గాల్). [1] అన్ని పారామోటర్ల మాదిరిగానే, టేకాఫ"&amp;"్ మరియు ల్యాండింగ్ కాలినడకన సాధించబడుతుంది. పందిరి బ్రేక్‌లను అమలు చేసే, రోల్ మరియు యావ్ సృష్టించే హ్యాండిల్స్ ద్వారా ఇన్ఫ్లైట్ స్టీరింగ్ సాధించబడుతుంది. [1] సమీక్షకుడు రెనే కూలన్ సంస్థ యొక్క డిజైన్ల గురించి వారు ""రూపొందించిన ఉత్తమ చట్రం"" అని చెప్పారు. "&amp;"[1] బెర్ట్రాండ్ నుండి డేటా [1] సాధారణ లక్షణాలు")</f>
        <v>ది టైమ్ టు ఫ్లై రాకెట్ (ఇంగ్లీష్: రాకెట్) అనేది లిథువేనియన్ పారామోటర్, ఇది శక్తితో కూడిన పారాగ్లైడింగ్ కోసం కౌనాస్ యొక్క ఎగరడానికి సమయం ద్వారా రూపొందించబడింది మరియు ఉత్పత్తి చేయబడింది. ఇప్పుడు ఉత్పత్తిలో లేదు, ఇది అందుబాటులో ఉన్నప్పుడు విమానం పూర్తి మరియు సిద్ధంగా ఉండటానికి సిద్ధంగా ఉంది. [1] ఈ రాకెట్ యుఎస్ ఫార్ 103 అల్ట్రాలైట్ వెహికల్స్ నిబంధనలతో పాటు యూరోపియన్ నిబంధనలను పాటించేలా రూపొందించబడింది. ఇది పారాగ్లైడర్-స్టైల్ వింగ్, సింగిల్-ప్లేస్ వసతి మరియు ఒకే 14 హెచ్‌పి (10 కిలోవాట్) రాడ్నే రాకెట్ 120 ఇంజిన్‌ను పషర్ కాన్ఫిగరేషన్‌లో 4: 1 నిష్పత్తి తగ్గింపు డ్రైవ్ మరియు 125 సెం.మీ (49 అంగుళాలు) వ్యాసం కలిగిన మూడు-బ్లేడెడ్ కాంపోజిట్ ప్రొపెల్లర్ కలిగి ఉంది . ఇంధన ట్యాంక్ సామర్థ్యం 12 లీటర్లు (2.6 ఇంప్ గల్; 3.2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సమీక్షకుడు రెనే కూలన్ సంస్థ యొక్క డిజైన్ల గురించి వారు "రూపొందించిన ఉత్తమ చట్రం" అని చెప్పారు. [1] బెర్ట్రాండ్ నుండి డేటా [1] సాధారణ లక్షణాలు</v>
      </c>
      <c r="E60" s="1" t="s">
        <v>129</v>
      </c>
      <c r="F60" s="1" t="str">
        <f>IFERROR(__xludf.DUMMYFUNCTION("GOOGLETRANSLATE(E:E, ""en"", ""te"")"),"పారామోటర్")</f>
        <v>పారామోటర్</v>
      </c>
      <c r="G60" s="2" t="s">
        <v>130</v>
      </c>
      <c r="H60" s="1" t="s">
        <v>145</v>
      </c>
      <c r="I60" s="1" t="str">
        <f>IFERROR(__xludf.DUMMYFUNCTION("GOOGLETRANSLATE(H:H, ""en"", ""te"")"),"లిథువేనియా")</f>
        <v>లిథువేనియా</v>
      </c>
      <c r="J60" s="2" t="s">
        <v>146</v>
      </c>
      <c r="K60" s="1" t="s">
        <v>147</v>
      </c>
      <c r="L60" s="1" t="str">
        <f>IFERROR(__xludf.DUMMYFUNCTION("GOOGLETRANSLATE(K:K, ""en"", ""te"")"),"ఎగరడానికి సమయం")</f>
        <v>ఎగరడానికి సమయం</v>
      </c>
      <c r="M60" s="1" t="s">
        <v>148</v>
      </c>
      <c r="O60" s="1" t="s">
        <v>136</v>
      </c>
      <c r="Q60" s="1" t="s">
        <v>138</v>
      </c>
      <c r="R60" s="1" t="s">
        <v>312</v>
      </c>
      <c r="S60" s="1" t="s">
        <v>150</v>
      </c>
      <c r="T60" s="1" t="s">
        <v>688</v>
      </c>
      <c r="U60" s="1" t="s">
        <v>689</v>
      </c>
    </row>
    <row r="61">
      <c r="A61" s="1" t="s">
        <v>690</v>
      </c>
      <c r="B61" s="1" t="str">
        <f>IFERROR(__xludf.DUMMYFUNCTION("GOOGLETRANSLATE(A:A, ""en"", ""te"")"),"వాకర్జెట్ సూపర్ హాక్")</f>
        <v>వాకర్జెట్ సూపర్ హాక్</v>
      </c>
      <c r="C61" s="1" t="s">
        <v>691</v>
      </c>
      <c r="D61" s="1" t="str">
        <f>IFERROR(__xludf.DUMMYFUNCTION("GOOGLETRANSLATE(C:C, ""en"", ""te"")"),"వాకర్జెట్ సూపర్ హాక్ ఒక చెక్ పారామోటర్, దీనిని విక్టర్ ప్రోచాజ్కా రూపొందించారు మరియు శక్తితో కూడిన పారాగ్లైడింగ్ కోసం టెమోనాకు చెందిన వాకర్జెట్ నిర్మించారు. ఇప్పుడు ఉత్పత్తిలో లేదు, ఇది అందుబాటులో ఉన్నప్పుడు విమానం పూర్తి మరియు సిద్ధంగా ఉండటానికి సిద్ధంగా"&amp;" ఉంది. [1] సూపర్ హాక్ యుఎస్ ఫార్ 103 అల్ట్రాలైట్ వెహికల్స్ రూల్స్ మరియు యూరోపియన్ రెగ్యులేషన్స్ తో పాటించేలా రూపొందించబడింది. ఇది పారాగ్లైడర్-స్టైల్ వింగ్, సింగిల్-ప్లేస్ వసతి మరియు ఒకే 14 హెచ్‌పి (10 కిలోవాట్ల) సోలో 210 ఇంజిన్‌ను పషర్ కాన్ఫిగరేషన్‌లో 2.5"&amp;": 1 నిష్పత్తి తగ్గింపు డ్రైవ్ మరియు 115 సెం.మీ (45 అంగుళాలు) వ్యాసం కలిగిన రెండు-బ్లేడెడ్ చెక్క ప్రొపెల్లర్‌తో కలిగి ఉంది. ఇంధన ట్యాంక్ సామర్థ్యం 8 లీటర్లు (1.8 ఇంప్ గల్; 2.1 యుఎస్ గాల్). ఈ విమానం బోల్ట్ అల్యూమినియం మరియు 4130 స్టీల్ గొట్టాల కలయిక నుండి న"&amp;"ిర్మించబడింది. భూమి రవాణా లేదా నిల్వ కోసం ప్రొపెల్లర్ కేజ్‌ను కూల్చివేయవచ్చు. [1] అన్ని పారామోటర్ల మాదిరిగానే, టేకాఫ్ మరియు ల్యాండింగ్ కాలినడకన సాధించబడుతుంది. పందిరి బ్రేక్‌లను అమలు చేసే, రోల్ మరియు యావ్ సృష్టించే హ్యాండిల్స్ ద్వారా ఇన్ఫ్లైట్ స్టీరింగ్ స"&amp;"ాధించబడుతుంది. [1] బెర్ట్రాండ్ నుండి డేటా [1] సాధారణ లక్షణాలు")</f>
        <v>వాకర్జెట్ సూపర్ హాక్ ఒక చెక్ పారామోటర్, దీనిని విక్టర్ ప్రోచాజ్కా రూపొందించారు మరియు శక్తితో కూడిన పారాగ్లైడింగ్ కోసం టెమోనాకు చెందిన వాకర్జెట్ నిర్మించారు. ఇప్పుడు ఉత్పత్తిలో లేదు, ఇది అందుబాటులో ఉన్నప్పుడు విమానం పూర్తి మరియు సిద్ధంగా ఉండటానికి సిద్ధంగా ఉంది. [1] సూపర్ హాక్ యుఎస్ ఫార్ 103 అల్ట్రాలైట్ వెహికల్స్ రూల్స్ మరియు యూరోపియన్ రెగ్యులేషన్స్ తో పాటించేలా రూపొందించబడింది. ఇది పారాగ్లైడర్-స్టైల్ వింగ్, సింగిల్-ప్లేస్ వసతి మరియు ఒకే 14 హెచ్‌పి (10 కిలోవాట్ల) సోలో 210 ఇంజిన్‌ను పషర్ కాన్ఫిగరేషన్‌లో 2.5: 1 నిష్పత్తి తగ్గింపు డ్రైవ్ మరియు 115 సెం.మీ (45 అంగుళాలు) వ్యాసం కలిగిన రెండు-బ్లేడెడ్ చెక్క ప్రొపెల్లర్‌తో కలిగి ఉంది. ఇంధన ట్యాంక్ సామర్థ్యం 8 లీటర్లు (1.8 ఇంప్ గల్; 2.1 యుఎస్ గాల్). ఈ విమానం బోల్ట్ అల్యూమినియం మరియు 4130 స్టీల్ గొట్టాల కలయిక నుండి నిర్మించబడింది. భూమి రవాణా లేదా నిల్వ కోసం ప్రొపెల్లర్ కేజ్‌ను కూల్చివేయవచ్చు.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61" s="1" t="s">
        <v>129</v>
      </c>
      <c r="F61" s="1" t="str">
        <f>IFERROR(__xludf.DUMMYFUNCTION("GOOGLETRANSLATE(E:E, ""en"", ""te"")"),"పారామోటర్")</f>
        <v>పారామోటర్</v>
      </c>
      <c r="G61" s="2" t="s">
        <v>130</v>
      </c>
      <c r="H61" s="1" t="s">
        <v>375</v>
      </c>
      <c r="I61" s="1" t="str">
        <f>IFERROR(__xludf.DUMMYFUNCTION("GOOGLETRANSLATE(H:H, ""en"", ""te"")"),"చెక్ రిపబ్లిక్")</f>
        <v>చెక్ రిపబ్లిక్</v>
      </c>
      <c r="J61" s="1" t="s">
        <v>376</v>
      </c>
      <c r="K61" s="1" t="s">
        <v>377</v>
      </c>
      <c r="L61" s="1" t="str">
        <f>IFERROR(__xludf.DUMMYFUNCTION("GOOGLETRANSLATE(K:K, ""en"", ""te"")"),"వాకర్‌జెట్")</f>
        <v>వాకర్‌జెట్</v>
      </c>
      <c r="M61" s="2" t="s">
        <v>378</v>
      </c>
      <c r="N61" s="1" t="s">
        <v>379</v>
      </c>
      <c r="O61" s="1" t="s">
        <v>136</v>
      </c>
      <c r="Q61" s="1" t="s">
        <v>138</v>
      </c>
      <c r="R61" s="1" t="s">
        <v>260</v>
      </c>
      <c r="S61" s="1" t="s">
        <v>261</v>
      </c>
      <c r="T61" s="1" t="s">
        <v>270</v>
      </c>
      <c r="U61" s="1" t="s">
        <v>414</v>
      </c>
    </row>
    <row r="62">
      <c r="A62" s="1" t="s">
        <v>692</v>
      </c>
      <c r="B62" s="1" t="str">
        <f>IFERROR(__xludf.DUMMYFUNCTION("GOOGLETRANSLATE(A:A, ""en"", ""te"")"),"Xplorer Xflyer")</f>
        <v>Xplorer Xflyer</v>
      </c>
      <c r="C62" s="1" t="s">
        <v>693</v>
      </c>
      <c r="D62" s="1" t="str">
        <f>IFERROR(__xludf.DUMMYFUNCTION("GOOGLETRANSLATE(C:C, ""en"", ""te"")"),"ఎక్స్‌ప్లోరర్ ఎక్స్‌ఫ్లైయర్ ఒక దక్షిణాఫ్రికా పారామోటర్, దీనిని కీత్ పికర్స్గిల్ రూపొందించారు మరియు శక్తితో కూడిన పారాగ్లైడింగ్ కోసం కేప్ టౌన్ యొక్క ఎక్స్‌ప్లోరర్ అల్ట్రాఫ్లైట్ చేత నిర్మించబడింది. ఇప్పుడు ఉత్పత్తిలో లేదు, ఇది అందుబాటులో ఉన్నప్పుడు విమానం ప"&amp;"ూర్తి మరియు సిద్ధంగా ఉండటానికి సిద్ధంగా ఉంది. [1] ఎక్స్‌ఫ్లైయర్ యుఎస్ ఫార్ 103 అల్ట్రాలైట్ వాహనాల నిబంధనలతో పాటు యూరోపియన్ నిబంధనలను పాటించేలా రూపొందించబడింది. ఇది పారాగ్లైడర్-స్టైల్ వింగ్, సింగిల్-ప్లేస్ వసతి మరియు ఒకే 18 హెచ్‌పి (13 కిలోవాట్ల) సోలో 210 "&amp;"ఇంజిన్‌ను పషర్ కాన్ఫిగరేషన్‌లో 2.5: 1 నిష్పత్తి తగ్గింపు డ్రైవ్ మరియు 115 సెం.మీ (45 అంగుళాలు) వ్యాసం కలిగిన రెండు-బ్లేడెడ్ చెక్క ప్రొపెల్లర్‌తో కలిగి ఉంది. కేజ్ అసెంబ్లీ భూ రవాణా మరియు నిల్వ కోసం నాలుగు భాగాలుగా విభజిస్తుంది. ఇంధన ట్యాంక్ సామర్థ్యం 10 లీ"&amp;"టర్లు (2.2 ఇంప్ గల్; 2.6 యుఎస్ గాల్). ఈ విమానం ఎనియల్డ్ అల్యూమినియం నుండి నిర్మించబడింది. [1] అన్ని పారామోటర్ల మాదిరిగానే, టేకాఫ్ మరియు ల్యాండింగ్ కాలినడకన సాధించబడుతుంది. పందిరి బ్రేక్‌లను అమలు చేసే, రోల్ మరియు యావ్ సృష్టించే హ్యాండిల్స్ ద్వారా ఇన్ఫ్లైట్"&amp;" స్టీరింగ్ సాధించబడుతుంది. [1] బెర్ట్రాండ్ నుండి డేటా [1] సాధారణ లక్షణాలు")</f>
        <v>ఎక్స్‌ప్లోరర్ ఎక్స్‌ఫ్లైయర్ ఒక దక్షిణాఫ్రికా పారామోటర్, దీనిని కీత్ పికర్స్గిల్ రూపొందించారు మరియు శక్తితో కూడిన పారాగ్లైడింగ్ కోసం కేప్ టౌన్ యొక్క ఎక్స్‌ప్లోరర్ అల్ట్రాఫ్లైట్ చేత నిర్మించబడింది. ఇప్పుడు ఉత్పత్తిలో లేదు, ఇది అందుబాటులో ఉన్నప్పుడు విమానం పూర్తి మరియు సిద్ధంగా ఉండటానికి సిద్ధంగా ఉంది. [1] ఎక్స్‌ఫ్లైయర్ యుఎస్ ఫార్ 103 అల్ట్రాలైట్ వాహనాల నిబంధనలతో పాటు యూరోపియన్ నిబంధనలను పాటించేలా రూపొందించబడింది. ఇది పారాగ్లైడర్-స్టైల్ వింగ్, సింగిల్-ప్లేస్ వసతి మరియు ఒకే 18 హెచ్‌పి (13 కిలోవాట్ల) సోలో 210 ఇంజిన్‌ను పషర్ కాన్ఫిగరేషన్‌లో 2.5: 1 నిష్పత్తి తగ్గింపు డ్రైవ్ మరియు 115 సెం.మీ (45 అంగుళాలు) వ్యాసం కలిగిన రెండు-బ్లేడెడ్ చెక్క ప్రొపెల్లర్‌తో కలిగి ఉంది. కేజ్ అసెంబ్లీ భూ రవాణా మరియు నిల్వ కోసం నాలుగు భాగాలుగా విభజిస్తుంది. ఇంధన ట్యాంక్ సామర్థ్యం 10 లీటర్లు (2.2 ఇంప్ గల్; 2.6 యుఎస్ గాల్). ఈ విమానం ఎనియల్డ్ అల్యూమినియం నుండి నిర్మించబడింది.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62" s="1" t="s">
        <v>129</v>
      </c>
      <c r="F62" s="1" t="str">
        <f>IFERROR(__xludf.DUMMYFUNCTION("GOOGLETRANSLATE(E:E, ""en"", ""te"")"),"పారామోటర్")</f>
        <v>పారామోటర్</v>
      </c>
      <c r="G62" s="2" t="s">
        <v>130</v>
      </c>
      <c r="H62" s="1" t="s">
        <v>502</v>
      </c>
      <c r="I62" s="1" t="str">
        <f>IFERROR(__xludf.DUMMYFUNCTION("GOOGLETRANSLATE(H:H, ""en"", ""te"")"),"దక్షిణ ఆఫ్రికా")</f>
        <v>దక్షిణ ఆఫ్రికా</v>
      </c>
      <c r="J62" s="1" t="s">
        <v>503</v>
      </c>
      <c r="K62" s="1" t="s">
        <v>504</v>
      </c>
      <c r="L62" s="1" t="str">
        <f>IFERROR(__xludf.DUMMYFUNCTION("GOOGLETRANSLATE(K:K, ""en"", ""te"")"),"Xplorer అల్ట్రాఫ్లైట్")</f>
        <v>Xplorer అల్ట్రాఫ్లైట్</v>
      </c>
      <c r="M62" s="1" t="s">
        <v>505</v>
      </c>
      <c r="N62" s="1" t="s">
        <v>506</v>
      </c>
      <c r="O62" s="1" t="s">
        <v>136</v>
      </c>
      <c r="Q62" s="1" t="s">
        <v>138</v>
      </c>
      <c r="S62" s="1" t="s">
        <v>233</v>
      </c>
      <c r="T62" s="1" t="s">
        <v>270</v>
      </c>
      <c r="U62" s="1" t="s">
        <v>414</v>
      </c>
    </row>
    <row r="63">
      <c r="A63" s="1" t="s">
        <v>694</v>
      </c>
      <c r="B63" s="1" t="str">
        <f>IFERROR(__xludf.DUMMYFUNCTION("GOOGLETRANSLATE(A:A, ""en"", ""te"")"),"గ్లూహారెఫ్ EMG-300")</f>
        <v>గ్లూహారెఫ్ EMG-300</v>
      </c>
      <c r="C63" s="1" t="s">
        <v>695</v>
      </c>
      <c r="D63" s="1" t="str">
        <f>IFERROR(__xludf.DUMMYFUNCTION("GOOGLETRANSLATE(C:C, ""en"", ""te"")"),"గ్లూహారెఫ్ EMG-300 అనేది సింగిల్-సీట్ల హెలికాప్టర్, ఇది టిప్ జెట్ ఇంజిన్లతో నడిచే రోటర్‌తో ఉంటుంది. దీనిని 1990 లలో యూజీన్ మైఖేల్ గ్లూహారెఫ్ రూపొందించారు మరియు నిర్మించారు. కొన్ని పరీక్ష విమానాలు జరిగినప్పటికీ, అభివృద్ధి పూర్తయ్యే ముందు గ్లూహారెఫ్ 1994 లో"&amp;" మరణించాడు. [1] [2] హెలికాప్టర్‌లో రెండు-బ్లేడ్ రోటర్ ఉంది; ప్రతి బ్లేడ్‌లో గ్లూహారెఫ్ ప్రెజర్ జెట్ ఇంజిన్ దాని చిట్కాపై అమర్చబడి ఉంటుంది. ఒకటి మాత్రమే నిర్మించబడింది; ఇది ఇప్పుడు అరిజోనాలోని టక్సన్ లోని పిమా ఎయిర్ &amp; స్పేస్ మ్యూజియం సేకరణలో ఉంది. [1] ఈ వి"&amp;"మానం సంబంధిత వ్యాసం ఒక స్టబ్. వికీపీడియా విస్తరించడం ద్వారా మీరు సహాయపడవచ్చు.")</f>
        <v>గ్లూహారెఫ్ EMG-300 అనేది సింగిల్-సీట్ల హెలికాప్టర్, ఇది టిప్ జెట్ ఇంజిన్లతో నడిచే రోటర్‌తో ఉంటుంది. దీనిని 1990 లలో యూజీన్ మైఖేల్ గ్లూహారెఫ్ రూపొందించారు మరియు నిర్మించారు. కొన్ని పరీక్ష విమానాలు జరిగినప్పటికీ, అభివృద్ధి పూర్తయ్యే ముందు గ్లూహారెఫ్ 1994 లో మరణించాడు. [1] [2] హెలికాప్టర్‌లో రెండు-బ్లేడ్ రోటర్ ఉంది; ప్రతి బ్లేడ్‌లో గ్లూహారెఫ్ ప్రెజర్ జెట్ ఇంజిన్ దాని చిట్కాపై అమర్చబడి ఉంటుంది. ఒకటి మాత్రమే నిర్మించబడింది; ఇది ఇప్పుడు అరిజోనాలోని టక్సన్ లోని పిమా ఎయిర్ &amp; స్పేస్ మ్యూజియం సేకరణలో ఉంది. [1] ఈ విమానం సంబంధిత వ్యాసం ఒక స్టబ్. వికీపీడియా విస్తరించడం ద్వారా మీరు సహాయపడవచ్చు.</v>
      </c>
      <c r="E63" s="1" t="s">
        <v>696</v>
      </c>
      <c r="F63" s="1" t="str">
        <f>IFERROR(__xludf.DUMMYFUNCTION("GOOGLETRANSLATE(E:E, ""en"", ""te"")"),"చిట్కా జెట్ హెలికాప్టర్")</f>
        <v>చిట్కా జెట్ హెలికాప్టర్</v>
      </c>
      <c r="G63" s="1" t="s">
        <v>697</v>
      </c>
      <c r="L63" s="1" t="str">
        <f>IFERROR(__xludf.DUMMYFUNCTION("GOOGLETRANSLATE(K:K, ""en"", ""te"")"),"#VALUE!")</f>
        <v>#VALUE!</v>
      </c>
      <c r="N63" s="1" t="s">
        <v>698</v>
      </c>
      <c r="W63" s="1">
        <v>1.0</v>
      </c>
      <c r="AK63" s="1" t="s">
        <v>699</v>
      </c>
      <c r="BE63" s="1">
        <v>1994.0</v>
      </c>
      <c r="BG63" s="2" t="s">
        <v>700</v>
      </c>
    </row>
    <row r="64">
      <c r="A64" s="1" t="s">
        <v>701</v>
      </c>
      <c r="B64" s="1" t="str">
        <f>IFERROR(__xludf.DUMMYFUNCTION("GOOGLETRANSLATE(A:A, ""en"", ""te"")"),"అడ్వెంచర్ ఎస్ సిరీస్")</f>
        <v>అడ్వెంచర్ ఎస్ సిరీస్</v>
      </c>
      <c r="C64" s="1" t="s">
        <v>702</v>
      </c>
      <c r="D64" s="1" t="str">
        <f>IFERROR(__xludf.DUMMYFUNCTION("GOOGLETRANSLATE(C:C, ""en"", ""te"")"),"అడ్వెంచర్ ఎస్ సిరీస్ అనేది ఫ్రెంచ్ పారామోటర్ల కుటుంబం, దీనిని శక్తితో కూడిన పారాగ్లైడింగ్ కోసం యోన్నే, మెరే యొక్క అడ్వెంచర్ SA రూపొందించారు మరియు నిర్మించారు. ఇప్పుడు ఉత్పత్తికి దూరంగా, అవి అందుబాటులో ఉన్నప్పుడు విమానం పూర్తి మరియు సిద్ధంగా ఉండటానికి సిద్"&amp;"ధంగా ఉంది. [1] యుఎస్ ఫార్ 103 అల్ట్రాలైట్ వెహికల్స్ రూల్స్ మరియు యూరోపియన్ మైక్రోలైట్ నిబంధనలకు అనుగుణంగా ఎస్ సిరీస్ (సిమోనిని కోసం) భారీ మరియు అధిక శక్తితో కూడిన సిరీస్‌గా రూపొందించబడింది. ఇది పారాగ్లైడర్-స్టైల్ వింగ్, సింగిల్-ప్లేస్ వసతి మరియు ఒకే 25 హె"&amp;"చ్‌పి (19 కిలోవాట్) సిమోనిని రేసింగ్ ఇంజిన్‌ను పషర్ కాన్ఫిగరేషన్‌లో 2.4: 1 నిష్పత్తి తగ్గింపు డ్రైవ్‌తో కలిగి ఉంది, ఇది 115 నుండి 130 సెం.మీ (45 నుండి 51 అంగుళాలు) చెక్కను నడుపుతుంది. , స్థిర పిచ్ ప్రొపెల్లర్. అన్ని పారామోటర్ల మాదిరిగానే, టేకాఫ్ మరియు ల్య"&amp;"ాండింగ్ కాలినడకన సాధించబడుతుంది. [1] ఈ విమానం అల్యూమినియం గొట్టాల నుండి, నైలాన్ సీటు మరియు జీనుతో నిర్మించబడింది. పందిరి బ్రేక్‌లను అమలు చేసే, రోల్ మరియు యావ్ సృష్టించే హ్యాండిల్స్ ద్వారా ఇన్ఫ్లైట్ స్టీరింగ్ సాధించబడుతుంది. [1] బెర్ట్రాండ్ నుండి డేటా [1] "&amp;"సాధారణ లక్షణాలు")</f>
        <v>అడ్వెంచర్ ఎస్ సిరీస్ అనేది ఫ్రెంచ్ పారామోటర్ల కుటుంబం, దీనిని శక్తితో కూడిన పారాగ్లైడింగ్ కోసం యోన్నే, మెరే యొక్క అడ్వెంచర్ SA రూపొందించారు మరియు నిర్మించారు. ఇప్పుడు ఉత్పత్తికి దూరంగా, అవి అందుబాటులో ఉన్నప్పుడు విమానం పూర్తి మరియు సిద్ధంగా ఉండటానికి సిద్ధంగా ఉంది. [1] యుఎస్ ఫార్ 103 అల్ట్రాలైట్ వెహికల్స్ రూల్స్ మరియు యూరోపియన్ మైక్రోలైట్ నిబంధనలకు అనుగుణంగా ఎస్ సిరీస్ (సిమోనిని కోసం) భారీ మరియు అధిక శక్తితో కూడిన సిరీస్‌గా రూపొందించబడింది. ఇది పారాగ్లైడర్-స్టైల్ వింగ్, సింగిల్-ప్లేస్ వసతి మరియు ఒకే 25 హెచ్‌పి (19 కిలోవాట్) సిమోనిని రేసింగ్ ఇంజిన్‌ను పషర్ కాన్ఫిగరేషన్‌లో 2.4: 1 నిష్పత్తి తగ్గింపు డ్రైవ్‌తో కలిగి ఉంది, ఇది 115 నుండి 130 సెం.మీ (45 నుండి 51 అంగుళాలు) చెక్కను నడుపుతుంది. , స్థిర పిచ్ ప్రొపెల్లర్. అన్ని పారామోటర్ల మాదిరిగానే, టేకాఫ్ మరియు ల్యాండింగ్ కాలినడకన సాధించబడుతుంది. [1] ఈ విమానం అల్యూమినియం గొట్టాల నుండి, నైలాన్ సీటు మరియు జీనుతో నిర్మించబడింది. పందిరి బ్రేక్‌లను అమలు చేసే, రోల్ మరియు యావ్ సృష్టించే హ్యాండిల్స్ ద్వారా ఇన్ఫ్లైట్ స్టీరింగ్ సాధించబడుతుంది. [1] బెర్ట్రాండ్ నుండి డేటా [1] సాధారణ లక్షణాలు</v>
      </c>
      <c r="E64" s="1" t="s">
        <v>129</v>
      </c>
      <c r="F64" s="1" t="str">
        <f>IFERROR(__xludf.DUMMYFUNCTION("GOOGLETRANSLATE(E:E, ""en"", ""te"")"),"పారామోటర్")</f>
        <v>పారామోటర్</v>
      </c>
      <c r="G64" s="2" t="s">
        <v>130</v>
      </c>
      <c r="H64" s="1" t="s">
        <v>188</v>
      </c>
      <c r="I64" s="1" t="str">
        <f>IFERROR(__xludf.DUMMYFUNCTION("GOOGLETRANSLATE(H:H, ""en"", ""te"")"),"ఫ్రాన్స్")</f>
        <v>ఫ్రాన్స్</v>
      </c>
      <c r="J64" s="2" t="s">
        <v>266</v>
      </c>
      <c r="K64" s="1" t="s">
        <v>411</v>
      </c>
      <c r="L64" s="1" t="str">
        <f>IFERROR(__xludf.DUMMYFUNCTION("GOOGLETRANSLATE(K:K, ""en"", ""te"")"),"అడ్వెంచర్ సా")</f>
        <v>అడ్వెంచర్ సా</v>
      </c>
      <c r="M64" s="1" t="s">
        <v>412</v>
      </c>
      <c r="O64" s="1" t="s">
        <v>136</v>
      </c>
      <c r="P64" s="1" t="s">
        <v>137</v>
      </c>
      <c r="Q64" s="1" t="s">
        <v>138</v>
      </c>
      <c r="R64" s="1" t="s">
        <v>433</v>
      </c>
      <c r="S64" s="1" t="s">
        <v>233</v>
      </c>
      <c r="T64" s="1" t="s">
        <v>703</v>
      </c>
      <c r="U64" s="1" t="s">
        <v>414</v>
      </c>
    </row>
    <row r="65">
      <c r="A65" s="1" t="s">
        <v>704</v>
      </c>
      <c r="B65" s="1" t="str">
        <f>IFERROR(__xludf.DUMMYFUNCTION("GOOGLETRANSLATE(A:A, ""en"", ""te"")"),"ఎయిర్ఫ్రేమ్స్ అన్‌లిమిటెడ్ ఎస్ఎస్ -2 ట్రైనర్")</f>
        <v>ఎయిర్ఫ్రేమ్స్ అన్‌లిమిటెడ్ ఎస్ఎస్ -2 ట్రైనర్</v>
      </c>
      <c r="C65" s="1" t="s">
        <v>705</v>
      </c>
      <c r="D65" s="1" t="str">
        <f>IFERROR(__xludf.DUMMYFUNCTION("GOOGLETRANSLATE(C:C, ""en"", ""te"")"),"ఎయిర్ఫ్రేమ్స్ అన్‌లిమిటెడ్ ఎస్ఎస్ -2 ట్రైనర్ అనేది ఒక అమెరికన్ శక్తితో కూడిన పారాచూట్, దీనిని శిక్షణ పాత్ర కోసం టెక్సాస్‌లోని ఏథెన్స్‌కు చెందిన ఎయిర్‌ఫ్రేమ్స్ అన్‌లిమిటెడ్ చేత రూపొందించబడింది మరియు ఉత్పత్తి చేయబడింది. ఇప్పుడు ఉత్పత్తిలో లేదు, ఇది అందుబాటు"&amp;"లో ఉన్నప్పుడు ఈ విమానం te త్సాహిక నిర్మాణానికి కిట్‌గా సరఫరా చేయబడింది. [1] ఎస్ఎస్ -2 ట్రైనర్ 2003 లో ప్రవేశపెట్టబడింది మరియు 2014 లో కంపెనీ వ్యాపారం నుండి బయలుదేరిన సమయానికి ఉత్పత్తి ముగిసింది. [2] ఎస్ఎస్ -2 ట్రైనర్ యుఎస్ ప్రయోగాత్మక-te త్సాహిక-నిర్మిత వ"&amp;"ిమాన నియమాలకు అనుగుణంగా రూపొందించబడింది. ఇది పారాచూట్-స్టైల్ వింగ్, టూ-సీట్స్-ఇన్-సైడ్-సైడ్ కాన్ఫిగరేషన్, ట్రైసైకిల్ ల్యాండింగ్ గేర్ మరియు పషర్ కాన్ఫిగరేషన్‌లో సింగిల్ 64 హెచ్‌పి (48 కిలోవాట్) రోటాక్స్ 582 ఇంజిన్‌ను కలిగి ఉంది. ఒకే సీటు కాన్ఫిగరేషన్ వలె 5"&amp;"0 హెచ్‌పి (37 కిలోవాట్ల) రోటాక్స్ 503 ఇంజిన్ ఐచ్ఛికం. [1] విమానం క్యారేజ్ వెల్డెడ్ 4130 స్టీల్ గొట్టాల నుండి నిర్మించబడింది. ఫ్లైట్ స్టీరింగ్‌లో పందిరి బ్రేక్‌లను అమలు చేసే ఫుట్ పెడల్స్ ద్వారా సాధించబడుతుంది, రోల్ మరియు యావ్ సృష్టిస్తుంది. మైదానంలో విమానం"&amp;"లో లివర్-నియంత్రిత నోస్‌వీల్ స్టీరింగ్ ఉంది. ప్రధాన ల్యాండింగ్ గేర్ స్ప్రింగ్ రాడ్ సస్పెన్షన్‌ను కలిగి ఉంటుంది. [1] ఈ విమానం ఖాళీ బరువు 375 lb (170 kg) మరియు స్థూల బరువు 827 lb (375 kg), ఇది 452 lb (205 kg) ఉపయోగకరమైన లోడ్‌ను ఇస్తుంది. 10 యు.ఎస్. గ్యాలన్ల"&amp;" పూర్తి ఇంధనంతో (38 ఎల్; 8.3 ఇంప్ గల్) సిబ్బంది మరియు సామాను కోసం పేలోడ్ 392 ఎల్బి (178 కిలోలు). [1] ఆగష్టు 2015 లో ఎనిమిది ఉదాహరణలు ఫెడరల్ ఏవియేషన్ అడ్మినిస్ట్రేషన్తో అమెరికాలో నమోదు చేయబడ్డాయి. [3] బెర్ట్రాండ్ నుండి డేటా [1] సాధారణ లక్షణాలు")</f>
        <v>ఎయిర్ఫ్రేమ్స్ అన్‌లిమిటెడ్ ఎస్ఎస్ -2 ట్రైనర్ అనేది ఒక అమెరికన్ శక్తితో కూడిన పారాచూట్, దీనిని శిక్షణ పాత్ర కోసం టెక్సాస్‌లోని ఏథెన్స్‌కు చెందిన ఎయిర్‌ఫ్రేమ్స్ అన్‌లిమిటెడ్ చేత రూపొందించబడింది మరియు ఉత్పత్తి చేయబడింది. ఇప్పుడు ఉత్పత్తిలో లేదు, ఇది అందుబాటులో ఉన్నప్పుడు ఈ విమానం te త్సాహిక నిర్మాణానికి కిట్‌గా సరఫరా చేయబడింది. [1] ఎస్ఎస్ -2 ట్రైనర్ 2003 లో ప్రవేశపెట్టబడింది మరియు 2014 లో కంపెనీ వ్యాపారం నుండి బయలుదేరిన సమయానికి ఉత్పత్తి ముగిసింది. [2] ఎస్ఎస్ -2 ట్రైనర్ యుఎస్ ప్రయోగాత్మక-te త్సాహిక-నిర్మిత విమాన నియమాలకు అనుగుణంగా రూపొందించబడింది. ఇది పారాచూట్-స్టైల్ వింగ్, టూ-సీట్స్-ఇన్-సైడ్-సైడ్ కాన్ఫిగరేషన్, ట్రైసైకిల్ ల్యాండింగ్ గేర్ మరియు పషర్ కాన్ఫిగరేషన్‌లో సింగిల్ 64 హెచ్‌పి (48 కిలోవాట్) రోటాక్స్ 582 ఇంజిన్‌ను కలిగి ఉంది. ఒకే సీటు కాన్ఫిగరేషన్ వలె 50 హెచ్‌పి (37 కిలోవాట్ల) రోటాక్స్ 503 ఇంజిన్ ఐచ్ఛికం. [1] విమానం క్యారేజ్ వెల్డెడ్ 4130 స్టీల్ గొట్టాల నుండి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ల్యాండింగ్ గేర్ స్ప్రింగ్ రాడ్ సస్పెన్షన్‌ను కలిగి ఉంటుంది. [1] ఈ విమానం ఖాళీ బరువు 375 lb (170 kg) మరియు స్థూల బరువు 827 lb (375 kg), ఇది 452 lb (205 kg) ఉపయోగకరమైన లోడ్‌ను ఇస్తుంది. 10 యు.ఎస్. గ్యాలన్ల పూర్తి ఇంధనంతో (38 ఎల్; 8.3 ఇంప్ గల్) సిబ్బంది మరియు సామాను కోసం పేలోడ్ 392 ఎల్బి (178 కిలోలు). [1] ఆగష్టు 2015 లో ఎనిమిది ఉదాహరణలు ఫెడరల్ ఏవియేషన్ అడ్మినిస్ట్రేషన్తో అమెరికాలో నమోదు చేయబడ్డాయి. [3] బెర్ట్రాండ్ నుండి డేటా [1] సాధారణ లక్షణాలు</v>
      </c>
      <c r="E65" s="1" t="s">
        <v>286</v>
      </c>
      <c r="F65" s="1" t="str">
        <f>IFERROR(__xludf.DUMMYFUNCTION("GOOGLETRANSLATE(E:E, ""en"", ""te"")"),"శక్తితో కూడిన పారాచూట్")</f>
        <v>శక్తితో కూడిన పారాచూట్</v>
      </c>
      <c r="G65" s="1" t="s">
        <v>287</v>
      </c>
      <c r="H65" s="1" t="s">
        <v>288</v>
      </c>
      <c r="I65" s="1" t="str">
        <f>IFERROR(__xludf.DUMMYFUNCTION("GOOGLETRANSLATE(H:H, ""en"", ""te"")"),"అమెరికా")</f>
        <v>అమెరికా</v>
      </c>
      <c r="J65" s="2" t="s">
        <v>289</v>
      </c>
      <c r="K65" s="1" t="s">
        <v>706</v>
      </c>
      <c r="L65" s="1" t="str">
        <f>IFERROR(__xludf.DUMMYFUNCTION("GOOGLETRANSLATE(K:K, ""en"", ""te"")"),"ఎయిర్ఫ్రేమ్స్ అన్‌లిమిటెడ్")</f>
        <v>ఎయిర్ఫ్రేమ్స్ అన్‌లిమిటెడ్</v>
      </c>
      <c r="M65" s="1" t="s">
        <v>707</v>
      </c>
      <c r="O65" s="1" t="s">
        <v>136</v>
      </c>
      <c r="Q65" s="1" t="s">
        <v>138</v>
      </c>
      <c r="R65" s="1" t="s">
        <v>708</v>
      </c>
      <c r="S65" s="1" t="s">
        <v>293</v>
      </c>
      <c r="T65" s="1" t="s">
        <v>294</v>
      </c>
      <c r="U65" s="1" t="s">
        <v>709</v>
      </c>
      <c r="V65" s="1">
        <v>2003.0</v>
      </c>
      <c r="W65" s="1" t="s">
        <v>710</v>
      </c>
      <c r="AC65" s="1" t="s">
        <v>711</v>
      </c>
      <c r="AR65" s="1" t="s">
        <v>236</v>
      </c>
    </row>
    <row r="66">
      <c r="A66" s="1" t="s">
        <v>712</v>
      </c>
      <c r="B66" s="1" t="str">
        <f>IFERROR(__xludf.DUMMYFUNCTION("GOOGLETRANSLATE(A:A, ""en"", ""te"")"),"డి మారికే లిమోసిన్")</f>
        <v>డి మారికే లిమోసిన్</v>
      </c>
      <c r="C66" s="1" t="s">
        <v>713</v>
      </c>
      <c r="D66" s="1" t="str">
        <f>IFERROR(__xludf.DUMMYFUNCTION("GOOGLETRANSLATE(C:C, ""en"", ""te"")"),"డి మారికే లిమోసిన్ 1919 పారిస్ ఏరో సెలూన్లో ప్రవేశపెట్టిన రెండు సీట్ల ఫ్రెంచ్ టూరింగ్ బిప్‌లేన్. చిన్న కానీ చాలా సారూప్య సింగిల్-సీటర్ కూడా ఉంది. చాలా చిన్న మరియు తక్కువ శక్తితో కూడిన పాస్సే-పార్టౌట్ తో పాటు, 1919 పారిస్ ఏరో సెలూన్లో డి మారికే స్టాండ్ రెం"&amp;"డు టూరింగ్ విమానాలను ప్రదర్శించింది, రెండూ 45 కిలోవాట్ల (60 హెచ్‌పి) లే రోన్ 9 జెడ్ తొమ్మిది-సిలిండర్ రోటరీ ఇంజన్లతో శక్తినిచ్చాయి. ఒకటి సింగిల్-సీటర్ మరియు మరొకటి, పెద్ద లిమోసిన్, రెండు కూర్చున్నారు. [1] [2] కొన్ని ఇటీవలి వనరులు రెండోదాన్ని డి మారికే టి "&amp;"-2 గా సూచిస్తాయి. [3] ప్రదర్శన సమయంలో, ఇద్దరూ ఎగరలేదు. [4] రెండు విమానాలు సింగిల్ బే బైప్లేన్లు, దీర్ఘచతురస్రాకార ప్రణాళిక రెక్కలతో బలమైన అస్థిరంగా ఉన్నాయి. ఎగువ మరియు దిగువ రెక్కలు రెండూ ఒక-ముక్క, రెండు స్పార్ నిర్మాణాలు. సాధారణంగా ఇటువంటి రెక్కలు ప్రతి "&amp;"వైపు ఒక జత ఇంటర్‌ప్లేన్ స్ట్రట్‌ల ద్వారా కలిసి ఉంటాయి, రెండు సంబంధిత రెండు మరియు దిగువ స్పార్‌ల మధ్య ఒకటి మరియు సంఘటనల వైర్‌ల ద్వారా ఉండిపోతుంది, కాని డి మారికేలు బదులుగా సమాంతర చతుర్భుజ రూపం యొక్క దృ frand మైన ఇంటర్‌ప్లేన్ కలుపులను కలిగి ఉంటాయి. ఎగువ విం"&amp;"గ్‌కు రెండు జతల ఎన్-ఫారమ్ క్యాబనే స్ట్రట్‌లతో ఫ్యూజ్‌లేజ్‌పై మద్దతు ఉంది మరియు దిగువ ఒకటి ఫ్యూజ్‌లేజ్ కింద దాటింది మరియు దానితో మూడు చిన్న స్ట్రట్‌ల ద్వారా చేరింది, రెండు ఇంజిన్ మౌంటుతో అనుసంధానించబడిన ఫార్వర్డ్ స్పార్‌కు, మరొకటి కేంద్రంగా , వెనుకకు. [1] "&amp;"లిమోసిన్ యొక్క వింగ్స్పాన్ మరియు వింగ్ ప్రాంతం ఒకే సీటర్ కంటే 17% ఎక్కువ. [5] వారు సెమీ-ఎలిప్సోయిడల్ అల్యూమినియం ఇంజిన్ కౌలింగ్‌ను పంచుకున్నారు, స్పిన్నర్‌గా విడిపోయారు, దాని నుండి ప్రొపెల్లర్ పొడుచుకు వచ్చింది మరియు శీతలీకరణ గాలి కోసం పెద్ద ఓపెనింగ్‌తో, "&amp;"మరియు ఫార్వర్డ్ క్యాబనేకు తిరిగి చేరుకున్న ఒక స్థిర వెనుక భాగం. ఇంజిన్ మౌంటు వెనుక ఫ్యూజ్‌లేజ్ ఒక వృత్తాకార విభాగం, దెబ్బతిన్న మోనోకోక్, సింగిల్-సీటర్ యొక్క కాక్‌పిట్ ఎగువ వింగ్ యొక్క వెనుకంజలో ఉన్న అంచున కటౌట్ కింద ఉంది. ఫ్యూజ్‌లేజ్‌లో అంతర్గత నిర్మాణం ల"&amp;"ేకపోవడం రెండవ కాక్‌పిట్‌ను చేర్చడానికి లిమోసిన్ యొక్క ఫ్యూజ్‌లేజ్‌ను 23% విస్తరించడానికి సూటిగా చేసింది. సెలూన్లో దాని రెండు సీట్లు ఫ్లాట్ విండ్‌స్క్రీన్ మరియు ప్రతి వైపు రెండు కిటికీలతో కూడిన మొద్దుబారిన పందిరి లేదా కూపే లోపల ఉన్నాయి. ఇది తక్షణమే వేరు చే"&amp;"యగలిగింది మరియు లిమోసిన్ దానితో ఎగురవేయబడిందో తెలియదు. [1] [2] [5] వారి ఎంపెనేజ్‌లు సాంప్రదాయంగా ఉన్నాయి, ప్లైవుడ్ ఫ్యూజ్‌లేజ్‌ల పైన క్షితిజ సమాంతర తోకలను కప్పింది. రెక్కలు చిన్నవి మరియు సెమీ వృత్తాకారంగా ఉన్నాయి మరియు ఫాబ్రిక్ కవర్ రడ్డర్లు స్కాలోప్డ్, గ"&amp;"ుండ్రని అంచులను కలిగి ఉన్నాయి. వారు v- స్ట్రట్స్‌లో అమర్చిన విలోమ సభ్యుడి నుండి ఒకే యాక్సిల్ రబ్బరు-పోల్చినప్పుడు మెయిన్‌వీల్స్‌తో టెయిల్‌స్కిడ్ అండర్ క్యారేజీలను పరిష్కరించారు. V యొక్క ఫార్వర్డ్ సభ్యుడు మెటల్ కౌలింగ్ వెనుక ఫార్వర్డ్ ఫ్యూజ్‌లేజ్‌లో చేరాడు"&amp;" మరియు వెనుక భాగం దిగువ వింగ్ ఫార్వర్డ్ అటాచ్మెంట్ పాయింట్లకు వెళ్ళింది. [1] సింగిల్-సీట్ డి మారికే టూరర్ యొక్క సోలోన్ అనంతర కార్యకలాపాలపై కొన్ని నివేదికలు ఉన్నాయి. మార్చి 1922 చివరలో, ఇది లే బౌర్గెట్ సమీపంలోని ఒక ఫుట్‌బాల్ పిచ్ నుండి బయలుదేరి 200 కిమీ/గం"&amp;" (120 mph) చేరుకుంది. [6] ఆ సంవత్సరం జూన్ చివరలో, బెల్జియన్ ఏరోక్లబ్ నిర్వహించిన బ్రస్సెల్స్లో జరిగిన అంతర్జాతీయ సమావేశంలో గురిన్ దీనిని ఎగరాల్సి ఉంది. [7] ఫ్లైట్ నుండి డేటా (1 జనవరి 1920, పేజీలు .16-7) [5] సాధారణ లక్షణాల పనితీరు")</f>
        <v>డి మారికే లిమోసిన్ 1919 పారిస్ ఏరో సెలూన్లో ప్రవేశపెట్టిన రెండు సీట్ల ఫ్రెంచ్ టూరింగ్ బిప్‌లేన్. చిన్న కానీ చాలా సారూప్య సింగిల్-సీటర్ కూడా ఉంది. చాలా చిన్న మరియు తక్కువ శక్తితో కూడిన పాస్సే-పార్టౌట్ తో పాటు, 1919 పారిస్ ఏరో సెలూన్లో డి మారికే స్టాండ్ రెండు టూరింగ్ విమానాలను ప్రదర్శించింది, రెండూ 45 కిలోవాట్ల (60 హెచ్‌పి) లే రోన్ 9 జెడ్ తొమ్మిది-సిలిండర్ రోటరీ ఇంజన్లతో శక్తినిచ్చాయి. ఒకటి సింగిల్-సీటర్ మరియు మరొకటి, పెద్ద లిమోసిన్, రెండు కూర్చున్నారు. [1] [2] కొన్ని ఇటీవలి వనరులు రెండోదాన్ని డి మారికే టి -2 గా సూచిస్తాయి. [3] ప్రదర్శన సమయంలో, ఇద్దరూ ఎగరలేదు. [4] రెండు విమానాలు సింగిల్ బే బైప్లేన్లు, దీర్ఘచతురస్రాకార ప్రణాళిక రెక్కలతో బలమైన అస్థిరంగా ఉన్నాయి. ఎగువ మరియు దిగువ రెక్కలు రెండూ ఒక-ముక్క, రెండు స్పార్ నిర్మాణాలు. సాధారణంగా ఇటువంటి రెక్కలు ప్రతి వైపు ఒక జత ఇంటర్‌ప్లేన్ స్ట్రట్‌ల ద్వారా కలిసి ఉంటాయి, రెండు సంబంధిత రెండు మరియు దిగువ స్పార్‌ల మధ్య ఒకటి మరియు సంఘటనల వైర్‌ల ద్వారా ఉండిపోతుంది, కాని డి మారికేలు బదులుగా సమాంతర చతుర్భుజ రూపం యొక్క దృ frand మైన ఇంటర్‌ప్లేన్ కలుపులను కలిగి ఉంటాయి. ఎగువ వింగ్‌కు రెండు జతల ఎన్-ఫారమ్ క్యాబనే స్ట్రట్‌లతో ఫ్యూజ్‌లేజ్‌పై మద్దతు ఉంది మరియు దిగువ ఒకటి ఫ్యూజ్‌లేజ్ కింద దాటింది మరియు దానితో మూడు చిన్న స్ట్రట్‌ల ద్వారా చేరింది, రెండు ఇంజిన్ మౌంటుతో అనుసంధానించబడిన ఫార్వర్డ్ స్పార్‌కు, మరొకటి కేంద్రంగా , వెనుకకు. [1] లిమోసిన్ యొక్క వింగ్స్పాన్ మరియు వింగ్ ప్రాంతం ఒకే సీటర్ కంటే 17% ఎక్కువ. [5] వారు సెమీ-ఎలిప్సోయిడల్ అల్యూమినియం ఇంజిన్ కౌలింగ్‌ను పంచుకున్నారు, స్పిన్నర్‌గా విడిపోయారు, దాని నుండి ప్రొపెల్లర్ పొడుచుకు వచ్చింది మరియు శీతలీకరణ గాలి కోసం పెద్ద ఓపెనింగ్‌తో, మరియు ఫార్వర్డ్ క్యాబనేకు తిరిగి చేరుకున్న ఒక స్థిర వెనుక భాగం. ఇంజిన్ మౌంటు వెనుక ఫ్యూజ్‌లేజ్ ఒక వృత్తాకార విభాగం, దెబ్బతిన్న మోనోకోక్, సింగిల్-సీటర్ యొక్క కాక్‌పిట్ ఎగువ వింగ్ యొక్క వెనుకంజలో ఉన్న అంచున కటౌట్ కింద ఉంది. ఫ్యూజ్‌లేజ్‌లో అంతర్గత నిర్మాణం లేకపోవడం రెండవ కాక్‌పిట్‌ను చేర్చడానికి లిమోసిన్ యొక్క ఫ్యూజ్‌లేజ్‌ను 23% విస్తరించడానికి సూటిగా చేసింది. సెలూన్లో దాని రెండు సీట్లు ఫ్లాట్ విండ్‌స్క్రీన్ మరియు ప్రతి వైపు రెండు కిటికీలతో కూడిన మొద్దుబారిన పందిరి లేదా కూపే లోపల ఉన్నాయి. ఇది తక్షణమే వేరు చేయగలిగింది మరియు లిమోసిన్ దానితో ఎగురవేయబడిందో తెలియదు. [1] [2] [5] వారి ఎంపెనేజ్‌లు సాంప్రదాయంగా ఉన్నాయి, ప్లైవుడ్ ఫ్యూజ్‌లేజ్‌ల పైన క్షితిజ సమాంతర తోకలను కప్పింది. రెక్కలు చిన్నవి మరియు సెమీ వృత్తాకారంగా ఉన్నాయి మరియు ఫాబ్రిక్ కవర్ రడ్డర్లు స్కాలోప్డ్, గుండ్రని అంచులను కలిగి ఉన్నాయి. వారు v- స్ట్రట్స్‌లో అమర్చిన విలోమ సభ్యుడి నుండి ఒకే యాక్సిల్ రబ్బరు-పోల్చినప్పుడు మెయిన్‌వీల్స్‌తో టెయిల్‌స్కిడ్ అండర్ క్యారేజీలను పరిష్కరించారు. V యొక్క ఫార్వర్డ్ సభ్యుడు మెటల్ కౌలింగ్ వెనుక ఫార్వర్డ్ ఫ్యూజ్‌లేజ్‌లో చేరాడు మరియు వెనుక భాగం దిగువ వింగ్ ఫార్వర్డ్ అటాచ్మెంట్ పాయింట్లకు వెళ్ళింది. [1] సింగిల్-సీట్ డి మారికే టూరర్ యొక్క సోలోన్ అనంతర కార్యకలాపాలపై కొన్ని నివేదికలు ఉన్నాయి. మార్చి 1922 చివరలో, ఇది లే బౌర్గెట్ సమీపంలోని ఒక ఫుట్‌బాల్ పిచ్ నుండి బయలుదేరి 200 కిమీ/గం (120 mph) చేరుకుంది. [6] ఆ సంవత్సరం జూన్ చివరలో, బెల్జియన్ ఏరోక్లబ్ నిర్వహించిన బ్రస్సెల్స్లో జరిగిన అంతర్జాతీయ సమావేశంలో గురిన్ దీనిని ఎగరాల్సి ఉంది. [7] ఫ్లైట్ నుండి డేటా (1 జనవరి 1920, పేజీలు .16-7) [5] సాధారణ లక్షణాల పనితీరు</v>
      </c>
      <c r="E66" s="1" t="s">
        <v>714</v>
      </c>
      <c r="F66" s="1" t="str">
        <f>IFERROR(__xludf.DUMMYFUNCTION("GOOGLETRANSLATE(E:E, ""en"", ""te"")"),"రెండు సీట్ల టూరర్")</f>
        <v>రెండు సీట్ల టూరర్</v>
      </c>
      <c r="H66" s="1" t="s">
        <v>188</v>
      </c>
      <c r="I66" s="1" t="str">
        <f>IFERROR(__xludf.DUMMYFUNCTION("GOOGLETRANSLATE(H:H, ""en"", ""te"")"),"ఫ్రాన్స్")</f>
        <v>ఫ్రాన్స్</v>
      </c>
      <c r="J66" s="2" t="s">
        <v>266</v>
      </c>
      <c r="K66" s="1" t="s">
        <v>715</v>
      </c>
      <c r="L66" s="1" t="str">
        <f>IFERROR(__xludf.DUMMYFUNCTION("GOOGLETRANSLATE(K:K, ""en"", ""te"")"),"SAECA EDMUND DE MARRAYE")</f>
        <v>SAECA EDMUND DE MARRAYE</v>
      </c>
      <c r="P66" s="1" t="s">
        <v>137</v>
      </c>
      <c r="Q66" s="1" t="s">
        <v>716</v>
      </c>
      <c r="R66" s="1" t="s">
        <v>717</v>
      </c>
      <c r="T66" s="1" t="s">
        <v>718</v>
      </c>
      <c r="U66" s="1" t="s">
        <v>244</v>
      </c>
      <c r="X66" s="1" t="s">
        <v>719</v>
      </c>
      <c r="Y66" s="1" t="s">
        <v>720</v>
      </c>
      <c r="Z66" s="1" t="s">
        <v>721</v>
      </c>
      <c r="AA66" s="1" t="s">
        <v>722</v>
      </c>
      <c r="AC66" s="1" t="s">
        <v>723</v>
      </c>
      <c r="AJ66" s="1" t="s">
        <v>724</v>
      </c>
      <c r="AL66" s="1">
        <v>1920.0</v>
      </c>
      <c r="AM66" s="1" t="s">
        <v>725</v>
      </c>
      <c r="AR66" s="1" t="s">
        <v>236</v>
      </c>
    </row>
    <row r="67">
      <c r="A67" s="1" t="s">
        <v>726</v>
      </c>
      <c r="B67" s="1" t="str">
        <f>IFERROR(__xludf.DUMMYFUNCTION("GOOGLETRANSLATE(A:A, ""en"", ""te"")"),"ఫ్లై కాస్టెల్లూసియో మాక్")</f>
        <v>ఫ్లై కాస్టెల్లూసియో మాక్</v>
      </c>
      <c r="C67" s="1" t="s">
        <v>727</v>
      </c>
      <c r="D67" s="1" t="str">
        <f>IFERROR(__xludf.DUMMYFUNCTION("GOOGLETRANSLATE(C:C, ""en"", ""te"")"),"ఫ్లై కాస్టెల్లూసియో మాక్ అనేది ఇటాలియన్ పారామోటర్ల కుటుంబం, దీనిని శక్తితో కూడిన పారాగ్లైడింగ్ కోసం అస్కోలి పికెనో యొక్క ఫ్లై కాస్టెలుసియో రూపొందించారు మరియు నిర్మించారు. ఇప్పుడు ఉత్పత్తిలో లేదు, ఇది అందుబాటులో ఉన్నప్పుడు విమానం పూర్తి మరియు సిద్ధంగా ఉండట"&amp;"ానికి సిద్ధంగా ఉంది. [1] యుఎస్ ఫార్ 103 అల్ట్రాలైట్ వెహికల్స్ రూల్స్ మరియు యూరోపియన్ రెగ్యులేషన్స్ తో పాటించేలా మాక్ రూపొందించబడింది. ఇది పారాగ్లైడర్-స్టైల్ వింగ్, సింగిల్-ప్లేస్ వసతి మరియు ఒకే 14 హెచ్‌పి (10 కిలోవాట్) సోలో 210 ఇంజిన్ పుషర్ కాన్ఫిగరేషన్‌ల"&amp;"ో రెండు బ్లేడెడ్ లేదా నాలుగు-బ్లేడెడ్ చెక్క ప్రొపెల్లర్‌ను తగ్గింపు డ్రైవ్ ద్వారా శక్తివంతం చేస్తుంది. [1] అన్ని పారామోటర్ల మాదిరిగానే, టేకాఫ్ మరియు ల్యాండింగ్ కాలినడకన సాధించబడుతుంది. పందిరి బ్రేక్‌లను అమలు చేసే, రోల్ మరియు యావ్ సృష్టించే హ్యాండిల్స్ ద్వ"&amp;"ారా ఇన్ఫ్లైట్ స్టీరింగ్ సాధించబడుతుంది. [1] బెర్ట్రాండ్ నుండి డేటా [1] సాధారణ లక్షణాలు")</f>
        <v>ఫ్లై కాస్టెల్లూసియో మాక్ అనేది ఇటాలియన్ పారామోటర్ల కుటుంబం, దీనిని శక్తితో కూడిన పారాగ్లైడింగ్ కోసం అస్కోలి పికెనో యొక్క ఫ్లై కాస్టెలుసియో రూపొందించారు మరియు నిర్మించారు. ఇప్పుడు ఉత్పత్తిలో లేదు, ఇది అందుబాటులో ఉన్నప్పుడు విమానం పూర్తి మరియు సిద్ధంగా ఉండటానికి సిద్ధంగా ఉంది. [1] యుఎస్ ఫార్ 103 అల్ట్రాలైట్ వెహికల్స్ రూల్స్ మరియు యూరోపియన్ రెగ్యులేషన్స్ తో పాటించేలా మాక్ రూపొందించబడింది. ఇది పారాగ్లైడర్-స్టైల్ వింగ్, సింగిల్-ప్లేస్ వసతి మరియు ఒకే 14 హెచ్‌పి (10 కిలోవాట్) సోలో 210 ఇంజిన్ పుషర్ కాన్ఫిగరేషన్‌లో రెండు బ్లేడెడ్ లేదా నాలుగు-బ్లేడెడ్ చెక్క ప్రొపెల్లర్‌ను తగ్గింపు డ్రైవ్ ద్వారా శక్తివంతం చేస్తుంది.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67" s="1" t="s">
        <v>129</v>
      </c>
      <c r="F67" s="1" t="str">
        <f>IFERROR(__xludf.DUMMYFUNCTION("GOOGLETRANSLATE(E:E, ""en"", ""te"")"),"పారామోటర్")</f>
        <v>పారామోటర్</v>
      </c>
      <c r="G67" s="2" t="s">
        <v>130</v>
      </c>
      <c r="H67" s="1" t="s">
        <v>131</v>
      </c>
      <c r="I67" s="1" t="str">
        <f>IFERROR(__xludf.DUMMYFUNCTION("GOOGLETRANSLATE(H:H, ""en"", ""te"")"),"ఇటలీ")</f>
        <v>ఇటలీ</v>
      </c>
      <c r="J67" s="2" t="s">
        <v>132</v>
      </c>
      <c r="K67" s="1" t="s">
        <v>728</v>
      </c>
      <c r="L67" s="1" t="str">
        <f>IFERROR(__xludf.DUMMYFUNCTION("GOOGLETRANSLATE(K:K, ""en"", ""te"")"),"ఫ్లై కాస్టెల్లూసియో")</f>
        <v>ఫ్లై కాస్టెల్లూసియో</v>
      </c>
      <c r="M67" s="1" t="s">
        <v>729</v>
      </c>
      <c r="O67" s="1" t="s">
        <v>136</v>
      </c>
      <c r="P67" s="1" t="s">
        <v>137</v>
      </c>
      <c r="Q67" s="1" t="s">
        <v>138</v>
      </c>
      <c r="R67" s="1" t="s">
        <v>730</v>
      </c>
      <c r="S67" s="1" t="s">
        <v>731</v>
      </c>
      <c r="T67" s="1" t="s">
        <v>554</v>
      </c>
      <c r="U67" s="1" t="s">
        <v>732</v>
      </c>
      <c r="AL67" s="1" t="s">
        <v>667</v>
      </c>
    </row>
    <row r="68">
      <c r="A68" s="1" t="s">
        <v>733</v>
      </c>
      <c r="B68" s="1" t="str">
        <f>IFERROR(__xludf.DUMMYFUNCTION("GOOGLETRANSLATE(A:A, ""en"", ""te"")"),"పిండి ధాతువు")</f>
        <v>పిండి ధాతువు</v>
      </c>
      <c r="C68" s="1" t="s">
        <v>734</v>
      </c>
      <c r="D68" s="1" t="str">
        <f>IFERROR(__xludf.DUMMYFUNCTION("GOOGLETRANSLATE(C:C, ""en"", ""te"")"),"H &amp; E పారామోటోర్స్ సిమోనిని అనేది స్పానిష్ పారామోటర్, దీనిని పవర్డ్ పారాగ్లైడింగ్ కోసం మాడ్రిడ్ యొక్క H &amp; E పారామోటోర్స్ రూపొందించారు మరియు ఉత్పత్తి చేశారు. ఇప్పుడు ఉత్పత్తిలో లేదు, ఇది అందుబాటులో ఉన్నప్పుడు విమానం పూర్తి మరియు సిద్ధంగా ఉండటానికి సిద్ధంగా"&amp;" ఉంది. [1] సిమోనిని యుఎస్ ఫార్ 103 అల్ట్రాలైట్ వెహికల్స్ నిబంధనలతో పాటు యూరోపియన్ నిబంధనలను పాటించేలా రూపొందించబడింది. ఇది పారాగ్లైడర్-స్టైల్ వింగ్, సింగిల్-ప్లేస్ వసతి మరియు రిడక్షన్ డ్రైవ్ మరియు 99 నుండి 120 సెం.మీ (39 నుండి 47 అంగుళాలు) వ్యాసం కలిగిన ర"&amp;"ెండు-బ్లేడెడ్ చెక్క ప్రొపెల్లర్‌తో పషర్ కాన్ఫిగరేషన్‌లో ఒకే సిమోనిని రేసింగ్ ఇంజిన్‌ను కలిగి ఉంది. ఇంధన ట్యాంక్ సామర్థ్యం 9 లీటర్లు (2.0 ఇంప్ గల్; 2.4 యుఎస్ గాల్). [1] అన్ని పారామోటర్ల మాదిరిగానే, టేకాఫ్ మరియు ల్యాండింగ్ కాలినడకన సాధించబడుతుంది. పందిరి బ్"&amp;"రేక్‌లను అమలు చేసే, రోల్ మరియు యావ్ సృష్టించే హ్యాండిల్స్ ద్వారా ఇన్ఫ్లైట్ స్టీరింగ్ సాధించబడుతుంది. [1] బెర్ట్రాండ్ నుండి డేటా [1] సాధారణ లక్షణాలు")</f>
        <v>H &amp; E పారామోటోర్స్ సిమోనిని అనేది స్పానిష్ పారామోటర్, దీనిని పవర్డ్ పారాగ్లైడింగ్ కోసం మాడ్రిడ్ యొక్క H &amp; E పారామోటోర్స్ రూపొందించారు మరియు ఉత్పత్తి చేశారు. ఇప్పుడు ఉత్పత్తిలో లేదు, ఇది అందుబాటులో ఉన్నప్పుడు విమానం పూర్తి మరియు సిద్ధంగా ఉండటానికి సిద్ధంగా ఉంది. [1] సిమోనిని యుఎస్ ఫార్ 103 అల్ట్రాలైట్ వెహికల్స్ నిబంధనలతో పాటు యూరోపియన్ నిబంధనలను పాటించేలా రూపొందించబడింది. ఇది పారాగ్లైడర్-స్టైల్ వింగ్, సింగిల్-ప్లేస్ వసతి మరియు రిడక్షన్ డ్రైవ్ మరియు 99 నుండి 120 సెం.మీ (39 నుండి 47 అంగుళాలు) వ్యాసం కలిగిన రెండు-బ్లేడెడ్ చెక్క ప్రొపెల్లర్‌తో పషర్ కాన్ఫిగరేషన్‌లో ఒకే సిమోనిని రేసింగ్ ఇంజిన్‌ను కలిగి ఉంది. ఇంధన ట్యాంక్ సామర్థ్యం 9 లీటర్లు (2.0 ఇంప్ గల్; 2.4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68" s="1" t="s">
        <v>129</v>
      </c>
      <c r="F68" s="1" t="str">
        <f>IFERROR(__xludf.DUMMYFUNCTION("GOOGLETRANSLATE(E:E, ""en"", ""te"")"),"పారామోటర్")</f>
        <v>పారామోటర్</v>
      </c>
      <c r="G68" s="2" t="s">
        <v>130</v>
      </c>
      <c r="H68" s="1" t="s">
        <v>422</v>
      </c>
      <c r="I68" s="1" t="str">
        <f>IFERROR(__xludf.DUMMYFUNCTION("GOOGLETRANSLATE(H:H, ""en"", ""te"")"),"స్పెయిన్")</f>
        <v>స్పెయిన్</v>
      </c>
      <c r="J68" s="2" t="s">
        <v>423</v>
      </c>
      <c r="K68" s="1" t="s">
        <v>447</v>
      </c>
      <c r="L68" s="1" t="str">
        <f>IFERROR(__xludf.DUMMYFUNCTION("GOOGLETRANSLATE(K:K, ""en"", ""te"")"),"H &amp; E పారామోటోర్స్")</f>
        <v>H &amp; E పారామోటోర్స్</v>
      </c>
      <c r="M68" s="1" t="s">
        <v>448</v>
      </c>
      <c r="O68" s="1" t="s">
        <v>136</v>
      </c>
      <c r="P68" s="1" t="s">
        <v>137</v>
      </c>
      <c r="Q68" s="1" t="s">
        <v>138</v>
      </c>
      <c r="R68" s="1" t="s">
        <v>449</v>
      </c>
      <c r="S68" s="1" t="s">
        <v>313</v>
      </c>
      <c r="T68" s="1" t="s">
        <v>735</v>
      </c>
      <c r="U68" s="1" t="s">
        <v>451</v>
      </c>
    </row>
    <row r="69">
      <c r="A69" s="1" t="s">
        <v>736</v>
      </c>
      <c r="B69" s="1" t="str">
        <f>IFERROR(__xludf.DUMMYFUNCTION("GOOGLETRANSLATE(A:A, ""en"", ""te"")"),"జెట్ పాకెట్ టాప్ 80")</f>
        <v>జెట్ పాకెట్ టాప్ 80</v>
      </c>
      <c r="C69" s="1" t="s">
        <v>737</v>
      </c>
      <c r="D69" s="1" t="str">
        <f>IFERROR(__xludf.DUMMYFUNCTION("GOOGLETRANSLATE(C:C, ""en"", ""te"")"),"జెట్ పాకెట్ టాప్ 80 అనేది ఒక ఫ్రెంచ్ పారామోటర్, దీనిని ఫిలిప్పే జీర్గ్‌గెట్ రూపొందించారు మరియు శక్తితో కూడిన పారాగ్లైడింగ్ కోసం అల్లియర్ అయిన చాంటెల్లెకు చెందిన జెట్ పాకెట్ చేత నిర్మించబడింది. ఇప్పుడు ఉత్పత్తిలో లేదు, ఇది అందుబాటులో ఉన్నప్పుడు విమానం పూర్"&amp;"తి మరియు సిద్ధంగా ఉండటానికి సిద్ధంగా ఉంది. [1] టాప్ 80 యుఎస్ ఫార్ 103 అల్ట్రాలైట్ వెహికల్స్ నిబంధనలతో పాటు యూరోపియన్ నిబంధనలను పాటించేలా రూపొందించబడింది. ఇది పారాగ్లైడర్-స్టైల్ వింగ్, సింగిల్-ప్లేస్ వసతి మరియు ఐఎల్ వోలో టాప్ 80 ఇంజిన్‌కు ఒకే 15 హెచ్‌పి (1"&amp;"1 కిలోవాట్ ) వ్యాసం రెండు బ్లేడెడ్ చెక్క ప్రొపెల్లర్. ఇంధన ట్యాంక్ సామర్థ్యం 7 లీటర్లు (1.5 ఇంప్ గల్; 1.8 యుఎస్ గాల్). [1] అన్ని పారామోటర్ల మాదిరిగానే, టేకాఫ్ మరియు ల్యాండింగ్ కాలినడకన సాధించబడుతుంది. పందిరి బ్రేక్‌లను అమలు చేసే, రోల్ మరియు యావ్ సృష్టించే"&amp;" హ్యాండిల్స్ ద్వారా ఇన్ఫ్లైట్ స్టీరింగ్ సాధించబడుతుంది. [1] సమీక్షకుడు రెనే కూలాన్ 2003 లో రాశారు, సంస్థ ఉత్పత్తి చేసిన పారామోటర్ల రేఖ, ""నమ్మదగిన, కాంతి, ఇంకా శక్తివంతమైనది, సమతుల్య స్థిరంగా మరియు డైనమిక్‌గా సమతుల్యమైనది."" [1] బెర్ట్రాండ్ నుండి డేటా [1]"&amp;" సాధారణ లక్షణాలు")</f>
        <v>జెట్ పాకెట్ టాప్ 80 అనేది ఒక ఫ్రెంచ్ పారామోటర్, దీనిని ఫిలిప్పే జీర్గ్‌గెట్ రూపొందించారు మరియు శక్తితో కూడిన పారాగ్లైడింగ్ కోసం అల్లియర్ అయిన చాంటెల్లెకు చెందిన జెట్ పాకెట్ చేత నిర్మించబడింది. ఇప్పుడు ఉత్పత్తిలో లేదు, ఇది అందుబాటులో ఉన్నప్పుడు విమానం పూర్తి మరియు సిద్ధంగా ఉండటానికి సిద్ధంగా ఉంది. [1] టాప్ 80 యుఎస్ ఫార్ 103 అల్ట్రాలైట్ వెహికల్స్ నిబంధనలతో పాటు యూరోపియన్ నిబంధనలను పాటించేలా రూపొందించబడింది. ఇది పారాగ్లైడర్-స్టైల్ వింగ్, సింగిల్-ప్లేస్ వసతి మరియు ఐఎల్ వోలో టాప్ 80 ఇంజిన్‌కు ఒకే 15 హెచ్‌పి (11 కిలోవాట్ ) వ్యాసం రెండు బ్లేడెడ్ చెక్క ప్రొపెల్లర్. ఇంధన ట్యాంక్ సామర్థ్యం 7 లీటర్లు (1.5 ఇంప్ గల్; 1.8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సమీక్షకుడు రెనే కూలాన్ 2003 లో రాశారు, సంస్థ ఉత్పత్తి చేసిన పారామోటర్ల రేఖ, "నమ్మదగిన, కాంతి, ఇంకా శక్తివంతమైనది, సమతుల్య స్థిరంగా మరియు డైనమిక్‌గా సమతుల్యమైనది." [1] బెర్ట్రాండ్ నుండి డేటా [1] సాధారణ లక్షణాలు</v>
      </c>
      <c r="E69" s="1" t="s">
        <v>129</v>
      </c>
      <c r="F69" s="1" t="str">
        <f>IFERROR(__xludf.DUMMYFUNCTION("GOOGLETRANSLATE(E:E, ""en"", ""te"")"),"పారామోటర్")</f>
        <v>పారామోటర్</v>
      </c>
      <c r="G69" s="2" t="s">
        <v>130</v>
      </c>
      <c r="H69" s="1" t="s">
        <v>188</v>
      </c>
      <c r="I69" s="1" t="str">
        <f>IFERROR(__xludf.DUMMYFUNCTION("GOOGLETRANSLATE(H:H, ""en"", ""te"")"),"ఫ్రాన్స్")</f>
        <v>ఫ్రాన్స్</v>
      </c>
      <c r="J69" s="2" t="s">
        <v>266</v>
      </c>
      <c r="K69" s="1" t="s">
        <v>738</v>
      </c>
      <c r="L69" s="1" t="str">
        <f>IFERROR(__xludf.DUMMYFUNCTION("GOOGLETRANSLATE(K:K, ""en"", ""te"")"),"జెట్ పాకెట్")</f>
        <v>జెట్ పాకెట్</v>
      </c>
      <c r="M69" s="1" t="s">
        <v>739</v>
      </c>
      <c r="N69" s="1" t="s">
        <v>740</v>
      </c>
      <c r="O69" s="1" t="s">
        <v>136</v>
      </c>
      <c r="Q69" s="1" t="s">
        <v>138</v>
      </c>
      <c r="R69" s="1" t="s">
        <v>312</v>
      </c>
      <c r="S69" s="1" t="s">
        <v>741</v>
      </c>
      <c r="T69" s="1" t="s">
        <v>742</v>
      </c>
      <c r="U69" s="1" t="s">
        <v>475</v>
      </c>
    </row>
    <row r="70">
      <c r="A70" s="1" t="s">
        <v>743</v>
      </c>
      <c r="B70" s="1" t="str">
        <f>IFERROR(__xludf.DUMMYFUNCTION("GOOGLETRANSLATE(A:A, ""en"", ""te"")"),"లా మౌట్ ZR 250")</f>
        <v>లా మౌట్ ZR 250</v>
      </c>
      <c r="C70" s="1" t="s">
        <v>744</v>
      </c>
      <c r="D70" s="1" t="str">
        <f>IFERROR(__xludf.DUMMYFUNCTION("GOOGLETRANSLATE(C:C, ""en"", ""te"")"),"లా మౌట్ ZR 250 అనేది ఒక ఫ్రెంచ్ పారామోటర్, దీనిని శక్తితో కూడిన పారాగ్లైడింగ్ కోసం ఫోంటైన్-లెస్-డిజోన్ యొక్క లా మౌట్ రూపొందించారు మరియు నిర్మించారు. ఇప్పుడు ఉత్పత్తిలో లేదు, ఇది అందుబాటులో ఉన్నప్పుడు విమానం పూర్తి మరియు సిద్ధంగా ఉండటానికి సిద్ధంగా ఉంది. ["&amp;"1] ZR 250 యుఎస్ ఫార్ 103 అల్ట్రాలైట్ వాహనాల నిబంధనలతో పాటు యూరోపియన్ నిబంధనలను పాటించేలా రూపొందించబడింది. ఇది పారాగ్లైడర్-శైలి వింగ్, సింగిల్-ప్లేస్ లేదా రెండు-స్థలం టెన్డం వసతి మరియు ఒకే 22 హెచ్‌పి (16 కిలోవాట్ లో) వ్యాసం రెండు-బ్లేడెడ్ ప్రొపెల్లర్. ఇంధన"&amp;" ట్యాంక్ సామర్థ్యం 5 లీటర్లు (1.1 ఇంప్ గల్; 1.3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[1"&amp;"] ZR 250 రెనే కూలన్ 2003 లో రాశారు, ""వారి పారామోటర్ల శ్రేణి వారి ఇతర సేవల మాదిరిగానే ఉంటుంది: తీవ్రమైన మరియు క్రియాత్మక"". [1] బెర్ట్రాండ్ నుండి డేటా [1] సాధారణ లక్షణాలు")</f>
        <v>లా మౌట్ ZR 250 అనేది ఒక ఫ్రెంచ్ పారామోటర్, దీనిని శక్తితో కూడిన పారాగ్లైడింగ్ కోసం ఫోంటైన్-లెస్-డిజోన్ యొక్క లా మౌట్ రూపొందించారు మరియు నిర్మించారు. ఇప్పుడు ఉత్పత్తిలో లేదు, ఇది అందుబాటులో ఉన్నప్పుడు విమానం పూర్తి మరియు సిద్ధంగా ఉండటానికి సిద్ధంగా ఉంది. [1] ZR 250 యుఎస్ ఫార్ 103 అల్ట్రాలైట్ వాహనాల నిబంధనలతో పాటు యూరోపియన్ నిబంధనలను పాటించేలా రూపొందించబడింది. ఇది పారాగ్లైడర్-శైలి వింగ్, సింగిల్-ప్లేస్ లేదా రెండు-స్థలం టెన్డం వసతి మరియు ఒకే 22 హెచ్‌పి (16 కిలోవాట్ లో) వ్యాసం రెండు-బ్లేడెడ్ ప్రొపెల్లర్. ఇంధన ట్యాంక్ సామర్థ్యం 5 లీటర్లు (1.1 ఇంప్ గల్; 1.3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ZR 250 రెనే కూలన్ 2003 లో రాశారు, "వారి పారామోటర్ల శ్రేణి వారి ఇతర సేవల మాదిరిగానే ఉంటుంది: తీవ్రమైన మరియు క్రియాత్మక". [1] బెర్ట్రాండ్ నుండి డేటా [1] సాధారణ లక్షణాలు</v>
      </c>
      <c r="E70" s="1" t="s">
        <v>129</v>
      </c>
      <c r="F70" s="1" t="str">
        <f>IFERROR(__xludf.DUMMYFUNCTION("GOOGLETRANSLATE(E:E, ""en"", ""te"")"),"పారామోటర్")</f>
        <v>పారామోటర్</v>
      </c>
      <c r="G70" s="2" t="s">
        <v>130</v>
      </c>
      <c r="H70" s="1" t="s">
        <v>188</v>
      </c>
      <c r="I70" s="1" t="str">
        <f>IFERROR(__xludf.DUMMYFUNCTION("GOOGLETRANSLATE(H:H, ""en"", ""te"")"),"ఫ్రాన్స్")</f>
        <v>ఫ్రాన్స్</v>
      </c>
      <c r="J70" s="2" t="s">
        <v>266</v>
      </c>
      <c r="K70" s="1" t="s">
        <v>647</v>
      </c>
      <c r="L70" s="1" t="str">
        <f>IFERROR(__xludf.DUMMYFUNCTION("GOOGLETRANSLATE(K:K, ""en"", ""te"")"),"లా మౌట్")</f>
        <v>లా మౌట్</v>
      </c>
      <c r="M70" s="1" t="s">
        <v>648</v>
      </c>
      <c r="O70" s="1" t="s">
        <v>136</v>
      </c>
      <c r="P70" s="1" t="s">
        <v>137</v>
      </c>
      <c r="Q70" s="1" t="s">
        <v>138</v>
      </c>
      <c r="R70" s="1" t="s">
        <v>745</v>
      </c>
      <c r="S70" s="1" t="s">
        <v>393</v>
      </c>
      <c r="T70" s="1" t="s">
        <v>746</v>
      </c>
      <c r="U70" s="1" t="s">
        <v>747</v>
      </c>
    </row>
    <row r="71">
      <c r="A71" s="1" t="s">
        <v>748</v>
      </c>
      <c r="B71" s="1" t="str">
        <f>IFERROR(__xludf.DUMMYFUNCTION("GOOGLETRANSLATE(A:A, ""en"", ""te"")"),"పారావిస్ సోవా")</f>
        <v>పారావిస్ సోవా</v>
      </c>
      <c r="C71" s="1" t="s">
        <v>749</v>
      </c>
      <c r="D71" s="1" t="str">
        <f>IFERROR(__xludf.DUMMYFUNCTION("GOOGLETRANSLATE(C:C, ""en"", ""te"")"),"పారావిస్ సోవా ఒక రష్యన్ పారామోటర్, దీనిని పవర్డ్ పారాగ్లైడింగ్ కోసం మాస్కోకు చెందిన పారావిస్ రూపొందించారు మరియు నిర్మించారు. ఇప్పుడు ఉత్పత్తిలో లేదు, ఇది అందుబాటులో ఉన్నప్పుడు విమానం పూర్తి మరియు సిద్ధంగా ఉండటానికి సిద్ధంగా ఉంది. [1] యుఎస్ ఫార్ 103 అల్ట్ర"&amp;"ాలైట్ వెహికల్స్ రూల్స్ మరియు యూరోపియన్ రెగ్యులేషన్స్‌తో పాటించేలా SOVA రూపొందించబడింది. ఇది పారాగ్లైడర్-స్టైల్ వింగ్, సింగిల్-ప్లేస్ వసతి మరియు ఒకే 16 హెచ్‌పి (12 కిలోవాట్ల) సోవా ఇంజిన్‌ను పషర్ కాన్ఫిగరేషన్‌లో 2.4: 1 నిష్పత్తి తగ్గింపు డ్రైవ్ మరియు 123 సె"&amp;"ం.మీ (48 అంగుళాలు) వ్యాసం కలిగిన రెండు-బ్లేడెడ్ చెక్క ప్రొపెల్లర్‌తో కలిగి ఉంది. ఇంధన ట్యాంక్ సామర్థ్యం 8 లీటర్లు (1.8 ఇంప్ గల్; 2.1 యుఎస్ గాల్). [1] అన్ని పారామోటర్ల మాదిరిగానే, టేకాఫ్ మరియు ల్యాండింగ్ కాలినడకన సాధించబడుతుంది. పందిరి బ్రేక్‌లను అమలు చేసే"&amp;", రోల్ మరియు యావ్ సృష్టించే హ్యాండిల్స్ ద్వారా ఇన్ఫ్లైట్ స్టీరింగ్ సాధించబడుతుంది. [1] బెర్ట్రాండ్ నుండి డేటా [1] సాధారణ లక్షణాలు")</f>
        <v>పారావిస్ సోవా ఒక రష్యన్ పారామోటర్, దీనిని పవర్డ్ పారాగ్లైడింగ్ కోసం మాస్కోకు చెందిన పారావిస్ రూపొందించారు మరియు నిర్మించారు. ఇప్పుడు ఉత్పత్తిలో లేదు, ఇది అందుబాటులో ఉన్నప్పుడు విమానం పూర్తి మరియు సిద్ధంగా ఉండటానికి సిద్ధంగా ఉంది. [1] యుఎస్ ఫార్ 103 అల్ట్రాలైట్ వెహికల్స్ రూల్స్ మరియు యూరోపియన్ రెగ్యులేషన్స్‌తో పాటించేలా SOVA రూపొందించబడింది. ఇది పారాగ్లైడర్-స్టైల్ వింగ్, సింగిల్-ప్లేస్ వసతి మరియు ఒకే 16 హెచ్‌పి (12 కిలోవాట్ల) సోవా ఇంజిన్‌ను పషర్ కాన్ఫిగరేషన్‌లో 2.4: 1 నిష్పత్తి తగ్గింపు డ్రైవ్ మరియు 123 సెం.మీ (48 అంగుళాలు) వ్యాసం కలిగిన రెండు-బ్లేడెడ్ చెక్క ప్రొపెల్లర్‌తో కలిగి ఉంది. ఇంధన ట్యాంక్ సామర్థ్యం 8 లీటర్లు (1.8 ఇంప్ గల్; 2.1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71" s="1" t="s">
        <v>129</v>
      </c>
      <c r="F71" s="1" t="str">
        <f>IFERROR(__xludf.DUMMYFUNCTION("GOOGLETRANSLATE(E:E, ""en"", ""te"")"),"పారామోటర్")</f>
        <v>పారామోటర్</v>
      </c>
      <c r="G71" s="2" t="s">
        <v>130</v>
      </c>
      <c r="H71" s="1" t="s">
        <v>216</v>
      </c>
      <c r="I71" s="1" t="str">
        <f>IFERROR(__xludf.DUMMYFUNCTION("GOOGLETRANSLATE(H:H, ""en"", ""te"")"),"రష్యా")</f>
        <v>రష్యా</v>
      </c>
      <c r="J71" s="2" t="s">
        <v>217</v>
      </c>
      <c r="K71" s="1" t="s">
        <v>472</v>
      </c>
      <c r="L71" s="1" t="str">
        <f>IFERROR(__xludf.DUMMYFUNCTION("GOOGLETRANSLATE(K:K, ""en"", ""te"")"),"పారావిస్")</f>
        <v>పారావిస్</v>
      </c>
      <c r="M71" s="2" t="s">
        <v>473</v>
      </c>
      <c r="O71" s="1" t="s">
        <v>136</v>
      </c>
      <c r="Q71" s="1" t="s">
        <v>138</v>
      </c>
      <c r="R71" s="1" t="s">
        <v>220</v>
      </c>
      <c r="S71" s="1" t="s">
        <v>261</v>
      </c>
      <c r="T71" s="1" t="s">
        <v>750</v>
      </c>
      <c r="U71" s="1" t="s">
        <v>475</v>
      </c>
    </row>
    <row r="72">
      <c r="A72" s="1" t="s">
        <v>751</v>
      </c>
      <c r="B72" s="1" t="str">
        <f>IFERROR(__xludf.DUMMYFUNCTION("GOOGLETRANSLATE(A:A, ""en"", ""te"")"),"రాడ్ rxl")</f>
        <v>రాడ్ rxl</v>
      </c>
      <c r="C72" s="1" t="s">
        <v>752</v>
      </c>
      <c r="D72" s="1" t="str">
        <f>IFERROR(__xludf.DUMMYFUNCTION("GOOGLETRANSLATE(C:C, ""en"", ""te"")"),"రాడ్ RXL అనేది బ్రిటిష్ పారామోటర్, దీనిని జాన్ రాడ్ఫోర్డ్ రూపొందించారు మరియు శక్తితో కూడిన పారాగ్లైడింగ్ కోసం కిడ్లింగ్టన్ యొక్క రాడ్ ఏవియేషన్ చేత నిర్మించబడింది. ఇప్పుడు ఉత్పత్తిలో లేదు, ఇది అందుబాటులో ఉన్నప్పుడు విమానం పూర్తి మరియు సిద్ధంగా ఉండటానికి సి"&amp;"ద్ధంగా ఉంది. [1] RXL తేలికపై దృష్టి సారించి రూపొందించబడింది. ఇది యుఎస్ ఫార్ 103 అల్ట్రాలైట్ వెహికల్స్ నిబంధనలతో పాటు యూరోపియన్ నిబంధనలను పాటించటానికి ఉద్దేశించబడింది. ఇది పారాగ్లైడర్-స్టైల్ వింగ్, సింగిల్-ప్లేస్ వసతి మరియు ఒకే 14 హెచ్‌పి (10 కిలోవాట్ బ్లే"&amp;"డెడ్, గ్రౌండ్ సర్దుబాటు, మిశ్రమ ప్రొపెల్లర్. ఇంధన ట్యాంక్ సామర్థ్యం 8 లీటర్లు (1.8 ఇంప్ గల్; 2.1 యుఎస్ గాల్). విమానం చట్రం అధిక-జనాభా ఉక్కు కలయిక నుండి నిర్మించబడింది. ఐచ్ఛికం పూర్తిగా కూల్చివేత-చేయగల పంజరం గ్రౌండ్ పోర్టబిలిటీని మెరుగుపరచడానికి ఫ్యాక్టరీ "&amp;"ఎంపిక. [1] ఆమోదయోగ్యమైన పైలట్ బరువు 100 కిలోలు (220 పౌండ్లు) వరకు ఉంటుంది. [1] అన్ని పారామోటర్ల మాదిరిగానే, టేకాఫ్ మరియు ల్యాండింగ్ కాలినడకన సాధించబడుతుంది. పందిరి బ్రేక్‌లను అమలు చేసే, రోల్ మరియు యావ్ సృష్టించే హ్యాండిల్స్ ద్వారా ఇన్ఫ్లైట్ స్టీరింగ్ సాధి"&amp;"ంచబడుతుంది. [1] బెర్ట్రాండ్ నుండి డేటా [1] సాధారణ లక్షణాలు")</f>
        <v>రాడ్ RXL అనేది బ్రిటిష్ పారామోటర్, దీనిని జాన్ రాడ్ఫోర్డ్ రూపొందించారు మరియు శక్తితో కూడిన పారాగ్లైడింగ్ కోసం కిడ్లింగ్టన్ యొక్క రాడ్ ఏవియేషన్ చేత నిర్మించబడింది. ఇప్పుడు ఉత్పత్తిలో లేదు, ఇది అందుబాటులో ఉన్నప్పుడు విమానం పూర్తి మరియు సిద్ధంగా ఉండటానికి సిద్ధంగా ఉంది. [1] RXL తేలికపై దృష్టి సారించి రూపొందించబడింది. ఇది యుఎస్ ఫార్ 103 అల్ట్రాలైట్ వెహికల్స్ నిబంధనలతో పాటు యూరోపియన్ నిబంధనలను పాటించటానికి ఉద్దేశించబడింది. ఇది పారాగ్లైడర్-స్టైల్ వింగ్, సింగిల్-ప్లేస్ వసతి మరియు ఒకే 14 హెచ్‌పి (10 కిలోవాట్ బ్లేడెడ్, గ్రౌండ్ సర్దుబాటు, మిశ్రమ ప్రొపెల్లర్. ఇంధన ట్యాంక్ సామర్థ్యం 8 లీటర్లు (1.8 ఇంప్ గల్; 2.1 యుఎస్ గాల్). విమానం చట్రం అధిక-జనాభా ఉక్కు కలయిక నుండి నిర్మించబడింది. ఐచ్ఛికం పూర్తిగా కూల్చివేత-చేయగల పంజరం గ్రౌండ్ పోర్టబిలిటీని మెరుగుపరచడానికి ఫ్యాక్టరీ ఎంపిక. [1] ఆమోదయోగ్యమైన పైలట్ బరువు 100 కిలోలు (220 పౌండ్లు) వరకు ఉంటుంది.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72" s="1" t="s">
        <v>129</v>
      </c>
      <c r="F72" s="1" t="str">
        <f>IFERROR(__xludf.DUMMYFUNCTION("GOOGLETRANSLATE(E:E, ""en"", ""te"")"),"పారామోటర్")</f>
        <v>పారామోటర్</v>
      </c>
      <c r="G72" s="2" t="s">
        <v>130</v>
      </c>
      <c r="H72" s="1" t="s">
        <v>157</v>
      </c>
      <c r="I72" s="1" t="str">
        <f>IFERROR(__xludf.DUMMYFUNCTION("GOOGLETRANSLATE(H:H, ""en"", ""te"")"),"యునైటెడ్ కింగ్‌డమ్")</f>
        <v>యునైటెడ్ కింగ్‌డమ్</v>
      </c>
      <c r="J72" s="1" t="s">
        <v>158</v>
      </c>
      <c r="K72" s="1" t="s">
        <v>753</v>
      </c>
      <c r="L72" s="1" t="str">
        <f>IFERROR(__xludf.DUMMYFUNCTION("GOOGLETRANSLATE(K:K, ""en"", ""te"")"),"రాడ్ ఏవియేషన్")</f>
        <v>రాడ్ ఏవియేషన్</v>
      </c>
      <c r="M72" s="1" t="s">
        <v>754</v>
      </c>
      <c r="N72" s="1" t="s">
        <v>755</v>
      </c>
      <c r="O72" s="1" t="s">
        <v>136</v>
      </c>
      <c r="Q72" s="1" t="s">
        <v>138</v>
      </c>
      <c r="R72" s="1" t="s">
        <v>756</v>
      </c>
      <c r="S72" s="1" t="s">
        <v>261</v>
      </c>
      <c r="T72" s="1" t="s">
        <v>385</v>
      </c>
      <c r="U72" s="1" t="s">
        <v>757</v>
      </c>
    </row>
    <row r="73">
      <c r="A73" s="1" t="s">
        <v>758</v>
      </c>
      <c r="B73" s="1" t="str">
        <f>IFERROR(__xludf.DUMMYFUNCTION("GOOGLETRANSLATE(A:A, ""en"", ""te"")"),"రాడ్ ఎస్ఎక్స్ఎల్ కస్టమ్")</f>
        <v>రాడ్ ఎస్ఎక్స్ఎల్ కస్టమ్</v>
      </c>
      <c r="C73" s="1" t="s">
        <v>759</v>
      </c>
      <c r="D73" s="1" t="str">
        <f>IFERROR(__xludf.DUMMYFUNCTION("GOOGLETRANSLATE(C:C, ""en"", ""te"")"),"రాడ్ ఎస్ఎక్స్ఎల్ కస్టమ్ అనేది బ్రిటిష్ పారామోటర్, దీనిని జాన్ రాడ్ఫోర్డ్ రూపొందించారు మరియు శక్తితో కూడిన పారాగ్లైడింగ్ కోసం కిడ్లింగ్టన్ యొక్క రాడ్ ఏవియేషన్ చేత నిర్మించబడింది. ఇప్పుడు ఉత్పత్తిలో లేదు, ఇది అందుబాటులో ఉన్నప్పుడు విమానం పూర్తి మరియు సిద్ధం"&amp;"గా ఉండటానికి సిద్ధంగా ఉంది. [1] SXL కస్టమ్ తేలికపై దృష్టి సారించి రూపొందించబడింది. ఇది యుఎస్ ఫార్ 103 అల్ట్రాలైట్ వెహికల్స్ నిబంధనలతో పాటు యూరోపియన్ నిబంధనలను పాటించటానికి ఉద్దేశించబడింది. ఇది పారాగ్లైడర్-స్టైల్ వింగ్, సింగిల్-ప్లేస్ వసతి మరియు ఒకే 14 హెచ"&amp;"్‌పి (10 కిలోవాట్ బ్లేడెడ్, గ్రౌండ్ సర్దుబాటు, మిశ్రమ ప్రొపెల్లర్. ఇంధన ట్యాంక్ సామర్థ్యం 8 లీటర్లు (1.8 ఇంప్ గల్; 2.1 యుఎస్ గాల్). విమానం చట్రం అధిక-జనాభా ఉక్కు కలయిక నుండి నిర్మించబడింది. ఐచ్ఛికం పూర్తిగా కూల్చివేత-చేయగల పంజరం గ్రౌండ్ పోర్టబిలిటీని మెరు"&amp;"గుపరచడానికి ఫ్యాక్టరీ ఎంపిక. [1] ఆమోదయోగ్యమైన పైలట్ బరువు 100 కిలోలు (220 పౌండ్లు) వరకు ఉంటుంది. [1] అన్ని పారామోటర్ల మాదిరిగానే, టేకాఫ్ మరియు ల్యాండింగ్ కాలినడకన సాధించబడుతుంది. పందిరి బ్రేక్‌లను అమలు చేసే, రోల్ మరియు యావ్ సృష్టించే హ్యాండిల్స్ ద్వారా ఇన"&amp;"్ఫ్లైట్ స్టీరింగ్ సాధించబడుతుంది. [1] బెర్ట్రాండ్ నుండి డేటా [1] సాధారణ లక్షణాలు")</f>
        <v>రాడ్ ఎస్ఎక్స్ఎల్ కస్టమ్ అనేది బ్రిటిష్ పారామోటర్, దీనిని జాన్ రాడ్ఫోర్డ్ రూపొందించారు మరియు శక్తితో కూడిన పారాగ్లైడింగ్ కోసం కిడ్లింగ్టన్ యొక్క రాడ్ ఏవియేషన్ చేత నిర్మించబడింది. ఇప్పుడు ఉత్పత్తిలో లేదు, ఇది అందుబాటులో ఉన్నప్పుడు విమానం పూర్తి మరియు సిద్ధంగా ఉండటానికి సిద్ధంగా ఉంది. [1] SXL కస్టమ్ తేలికపై దృష్టి సారించి రూపొందించబడింది. ఇది యుఎస్ ఫార్ 103 అల్ట్రాలైట్ వెహికల్స్ నిబంధనలతో పాటు యూరోపియన్ నిబంధనలను పాటించటానికి ఉద్దేశించబడింది. ఇది పారాగ్లైడర్-స్టైల్ వింగ్, సింగిల్-ప్లేస్ వసతి మరియు ఒకే 14 హెచ్‌పి (10 కిలోవాట్ బ్లేడెడ్, గ్రౌండ్ సర్దుబాటు, మిశ్రమ ప్రొపెల్లర్. ఇంధన ట్యాంక్ సామర్థ్యం 8 లీటర్లు (1.8 ఇంప్ గల్; 2.1 యుఎస్ గాల్). విమానం చట్రం అధిక-జనాభా ఉక్కు కలయిక నుండి నిర్మించబడింది. ఐచ్ఛికం పూర్తిగా కూల్చివేత-చేయగల పంజరం గ్రౌండ్ పోర్టబిలిటీని మెరుగుపరచడానికి ఫ్యాక్టరీ ఎంపిక. [1] ఆమోదయోగ్యమైన పైలట్ బరువు 100 కిలోలు (220 పౌండ్లు) వరకు ఉంటుంది.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73" s="1" t="s">
        <v>129</v>
      </c>
      <c r="F73" s="1" t="str">
        <f>IFERROR(__xludf.DUMMYFUNCTION("GOOGLETRANSLATE(E:E, ""en"", ""te"")"),"పారామోటర్")</f>
        <v>పారామోటర్</v>
      </c>
      <c r="G73" s="2" t="s">
        <v>130</v>
      </c>
      <c r="H73" s="1" t="s">
        <v>157</v>
      </c>
      <c r="I73" s="1" t="str">
        <f>IFERROR(__xludf.DUMMYFUNCTION("GOOGLETRANSLATE(H:H, ""en"", ""te"")"),"యునైటెడ్ కింగ్‌డమ్")</f>
        <v>యునైటెడ్ కింగ్‌డమ్</v>
      </c>
      <c r="J73" s="1" t="s">
        <v>158</v>
      </c>
      <c r="K73" s="1" t="s">
        <v>753</v>
      </c>
      <c r="L73" s="1" t="str">
        <f>IFERROR(__xludf.DUMMYFUNCTION("GOOGLETRANSLATE(K:K, ""en"", ""te"")"),"రాడ్ ఏవియేషన్")</f>
        <v>రాడ్ ఏవియేషన్</v>
      </c>
      <c r="M73" s="1" t="s">
        <v>754</v>
      </c>
      <c r="N73" s="1" t="s">
        <v>755</v>
      </c>
      <c r="O73" s="1" t="s">
        <v>136</v>
      </c>
      <c r="Q73" s="1" t="s">
        <v>138</v>
      </c>
      <c r="R73" s="1" t="s">
        <v>760</v>
      </c>
      <c r="S73" s="1" t="s">
        <v>261</v>
      </c>
      <c r="T73" s="1" t="s">
        <v>385</v>
      </c>
      <c r="U73" s="1" t="s">
        <v>761</v>
      </c>
    </row>
    <row r="74">
      <c r="A74" s="1" t="s">
        <v>762</v>
      </c>
      <c r="B74" s="1" t="str">
        <f>IFERROR(__xludf.DUMMYFUNCTION("GOOGLETRANSLATE(A:A, ""en"", ""te"")"),"రిఫ్లెక్స్ బి ట్రైక్")</f>
        <v>రిఫ్లెక్స్ బి ట్రైక్</v>
      </c>
      <c r="C74" s="1" t="s">
        <v>763</v>
      </c>
      <c r="D74" s="1" t="str">
        <f>IFERROR(__xludf.DUMMYFUNCTION("GOOGLETRANSLATE(C:C, ""en"", ""te"")"),"రిఫ్లెక్స్ BI ట్రైక్ అనేది ఒక ఫ్రెంచ్ పారామోటర్, దీనిని డొమినిక్ చోలౌ రూపొందించారు మరియు శక్తితో కూడిన పారాగ్లైడింగ్ కోసం చాటౌ యొక్క రిఫ్లెక్స్ పారామోటూర్ చేత ఉత్పత్తి చేయబడింది. ఇప్పుడు ఉత్పత్తిలో లేదు, ఇది అందుబాటులో ఉన్నప్పుడు విమానం పూర్తి మరియు సిద్ధ"&amp;"ంగా ఉండటానికి సిద్ధంగా ఉంది. [1] BI ట్రైక్ యూరోపియన్ మైక్రోలైట్ నిబంధనలకు అనుగుణంగా రూపొందించబడింది. ఇది పారాగ్లైడర్-శైలి వింగ్, రెండు-స్థలంలో ఉన్న వసతి మరియు ఒకే సిమోనిని రేసింగ్ 25 హెచ్‌పి (19 కిలోవాట్) ఇంజిన్‌ను పషర్ కాన్ఫిగరేషన్‌లో 2.38: 1 నిష్పత్తి త"&amp;"గ్గింపు డ్రైవ్ మరియు 123 సెం.మీ (48 అంగుళాలు) వ్యాసం మూడు- బ్లేడెడ్ కాంపోజిట్ ప్రొపెల్లర్. ఇంధన ట్యాంక్ సామర్థ్యం 10 లీటర్లు (2.2 ఇంప్ గల్; 2.6 యుఎస్ గాల్). [1] అన్ని పారామోటర్ల మాదిరిగానే, టేకాఫ్ మరియు ల్యాండింగ్ కాలినడకన సాధించబడుతుంది, అయినప్పటికీ ఐచ్ఛ"&amp;"ిక చక్రాల క్యారేజీని ఈ మోడల్‌తో ఉపయోగించవచ్చు. పందిరి బ్రేక్‌లను అమలు చేసే, రోల్ మరియు యావ్ సృష్టించే హ్యాండిల్స్ ద్వారా ఇన్ఫ్లైట్ స్టీరింగ్ సాధించబడుతుంది. [1] బెర్ట్రాండ్ నుండి డేటా [1] సాధారణ లక్షణాలు")</f>
        <v>రిఫ్లెక్స్ BI ట్రైక్ అనేది ఒక ఫ్రెంచ్ పారామోటర్, దీనిని డొమినిక్ చోలౌ రూపొందించారు మరియు శక్తితో కూడిన పారాగ్లైడింగ్ కోసం చాటౌ యొక్క రిఫ్లెక్స్ పారామోటూర్ చేత ఉత్పత్తి చేయబడింది. ఇప్పుడు ఉత్పత్తిలో లేదు, ఇది అందుబాటులో ఉన్నప్పుడు విమానం పూర్తి మరియు సిద్ధంగా ఉండటానికి సిద్ధంగా ఉంది. [1] BI ట్రైక్ యూరోపియన్ మైక్రోలైట్ నిబంధనలకు అనుగుణంగా రూపొందించబడింది. ఇది పారాగ్లైడర్-శైలి వింగ్, రెండు-స్థలంలో ఉన్న వసతి మరియు ఒకే సిమోనిని రేసింగ్ 25 హెచ్‌పి (19 కిలోవాట్) ఇంజిన్‌ను పషర్ కాన్ఫిగరేషన్‌లో 2.38: 1 నిష్పత్తి తగ్గింపు డ్రైవ్ మరియు 123 సెం.మీ (48 అంగుళాలు) వ్యాసం మూడు- బ్లేడెడ్ కాంపోజిట్ ప్రొపెల్లర్. ఇంధన ట్యాంక్ సామర్థ్యం 10 లీటర్లు (2.2 ఇంప్ గల్; 2.6 యుఎస్ గాల్). [1] అన్ని పారామోటర్ల మాదిరిగానే, టేకాఫ్ మరియు ల్యాండింగ్ కాలినడకన సాధించబడుతుంది, అయినప్పటికీ ఐచ్ఛిక చక్రాల క్యారేజీని ఈ మోడల్‌తో ఉపయోగించవచ్చు. పందిరి బ్రేక్‌లను అమలు చేసే, రోల్ మరియు యావ్ సృష్టించే హ్యాండిల్స్ ద్వారా ఇన్ఫ్లైట్ స్టీరింగ్ సాధించబడుతుంది. [1] బెర్ట్రాండ్ నుండి డేటా [1] సాధారణ లక్షణాలు</v>
      </c>
      <c r="E74" s="1" t="s">
        <v>129</v>
      </c>
      <c r="F74" s="1" t="str">
        <f>IFERROR(__xludf.DUMMYFUNCTION("GOOGLETRANSLATE(E:E, ""en"", ""te"")"),"పారామోటర్")</f>
        <v>పారామోటర్</v>
      </c>
      <c r="G74" s="2" t="s">
        <v>130</v>
      </c>
      <c r="H74" s="1" t="s">
        <v>188</v>
      </c>
      <c r="I74" s="1" t="str">
        <f>IFERROR(__xludf.DUMMYFUNCTION("GOOGLETRANSLATE(H:H, ""en"", ""te"")"),"ఫ్రాన్స్")</f>
        <v>ఫ్రాన్స్</v>
      </c>
      <c r="J74" s="2" t="s">
        <v>266</v>
      </c>
      <c r="K74" s="1" t="s">
        <v>267</v>
      </c>
      <c r="L74" s="1" t="str">
        <f>IFERROR(__xludf.DUMMYFUNCTION("GOOGLETRANSLATE(K:K, ""en"", ""te"")"),"రిఫ్లెక్స్ పారామోటూర్")</f>
        <v>రిఫ్లెక్స్ పారామోటూర్</v>
      </c>
      <c r="M74" s="1" t="s">
        <v>268</v>
      </c>
      <c r="N74" s="1" t="s">
        <v>269</v>
      </c>
      <c r="O74" s="1" t="s">
        <v>136</v>
      </c>
      <c r="Q74" s="1" t="s">
        <v>138</v>
      </c>
      <c r="R74" s="1" t="s">
        <v>764</v>
      </c>
      <c r="S74" s="1" t="s">
        <v>233</v>
      </c>
      <c r="T74" s="1" t="s">
        <v>282</v>
      </c>
      <c r="U74" s="1" t="s">
        <v>271</v>
      </c>
      <c r="AR74" s="1" t="s">
        <v>236</v>
      </c>
    </row>
    <row r="75">
      <c r="A75" s="1" t="s">
        <v>765</v>
      </c>
      <c r="B75" s="1" t="str">
        <f>IFERROR(__xludf.DUMMYFUNCTION("GOOGLETRANSLATE(A:A, ""en"", ""te"")"),"రిఫ్లెక్స్ J 160")</f>
        <v>రిఫ్లెక్స్ J 160</v>
      </c>
      <c r="C75" s="1" t="s">
        <v>766</v>
      </c>
      <c r="D75" s="1" t="str">
        <f>IFERROR(__xludf.DUMMYFUNCTION("GOOGLETRANSLATE(C:C, ""en"", ""te"")"),"రిఫ్లెక్స్ J 160 అనేది ఒక ఫ్రెంచ్ పారామోటర్, దీనిని డొమినిక్ చోలౌ రూపొందించారు మరియు శక్తితో కూడిన పారాగ్లైడింగ్ కోసం చాటౌ యొక్క రిఫ్లెక్స్ పారామోటూర్ చేత ఉత్పత్తి చేయబడింది. ఇప్పుడు ఉత్పత్తిలో లేదు, ఇది అందుబాటులో ఉన్నప్పుడు విమానం పూర్తి మరియు సిద్ధంగా "&amp;"ఉండటానికి సిద్ధంగా ఉంది. [1] J 160 యూరోపియన్ మైక్రోలైట్ నిబంధనలకు అనుగుణంగా రూపొందించబడింది. ఇది పారాగ్లైడర్-స్టైల్ వింగ్, సింగిల్-ప్లేస్ వసతి మరియు ఒకే JPX D160 12 HP (9 kW) ఇంజిన్‌ను పషర్ కాన్ఫిగరేషన్‌లో 2.8: 1 నిష్పత్తి తగ్గింపు డ్రైవ్ మరియు 123 సెం.మీ"&amp;" (48 అంగుళాలు) వ్యాసం కలిగిన మూడు-బ్లేడెడ్ కాంపోజిట్ ప్రొపెల్లర్‌తో కలిగి ఉంది. ఇంధన ట్యాంక్ సామర్థ్యం 10 లీటర్లు (2.2 ఇంప్ గల్; 2.6 యుఎస్ గాల్). [1] అన్ని పారామోటర్ల మాదిరిగానే, టేకాఫ్ మరియు ల్యాండింగ్ కాలినడకన సాధించబడుతుంది. పందిరి బ్రేక్‌లను అమలు చేసే"&amp;", రోల్ మరియు యావ్ సృష్టించే హ్యాండిల్స్ ద్వారా ఇన్ఫ్లైట్ స్టీరింగ్ సాధించబడుతుంది. [1] బెర్ట్రాండ్ నుండి డేటా [1] సాధారణ లక్షణాలు")</f>
        <v>రిఫ్లెక్స్ J 160 అనేది ఒక ఫ్రెంచ్ పారామోటర్, దీనిని డొమినిక్ చోలౌ రూపొందించారు మరియు శక్తితో కూడిన పారాగ్లైడింగ్ కోసం చాటౌ యొక్క రిఫ్లెక్స్ పారామోటూర్ చేత ఉత్పత్తి చేయబడింది. ఇప్పుడు ఉత్పత్తిలో లేదు, ఇది అందుబాటులో ఉన్నప్పుడు విమానం పూర్తి మరియు సిద్ధంగా ఉండటానికి సిద్ధంగా ఉంది. [1] J 160 యూరోపియన్ మైక్రోలైట్ నిబంధనలకు అనుగుణంగా రూపొందించబడింది. ఇది పారాగ్లైడర్-స్టైల్ వింగ్, సింగిల్-ప్లేస్ వసతి మరియు ఒకే JPX D160 12 HP (9 kW) ఇంజిన్‌ను పషర్ కాన్ఫిగరేషన్‌లో 2.8: 1 నిష్పత్తి తగ్గింపు డ్రైవ్ మరియు 123 సెం.మీ (48 అంగుళాలు) వ్యాసం కలిగిన మూడు-బ్లేడెడ్ కాంపోజిట్ ప్రొపెల్లర్‌తో కలిగి ఉంది. ఇంధన ట్యాంక్ సామర్థ్యం 10 లీటర్లు (2.2 ఇంప్ గల్; 2.6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75" s="1" t="s">
        <v>129</v>
      </c>
      <c r="F75" s="1" t="str">
        <f>IFERROR(__xludf.DUMMYFUNCTION("GOOGLETRANSLATE(E:E, ""en"", ""te"")"),"పారామోటర్")</f>
        <v>పారామోటర్</v>
      </c>
      <c r="G75" s="2" t="s">
        <v>130</v>
      </c>
      <c r="H75" s="1" t="s">
        <v>188</v>
      </c>
      <c r="I75" s="1" t="str">
        <f>IFERROR(__xludf.DUMMYFUNCTION("GOOGLETRANSLATE(H:H, ""en"", ""te"")"),"ఫ్రాన్స్")</f>
        <v>ఫ్రాన్స్</v>
      </c>
      <c r="J75" s="2" t="s">
        <v>266</v>
      </c>
      <c r="K75" s="1" t="s">
        <v>267</v>
      </c>
      <c r="L75" s="1" t="str">
        <f>IFERROR(__xludf.DUMMYFUNCTION("GOOGLETRANSLATE(K:K, ""en"", ""te"")"),"రిఫ్లెక్స్ పారామోటూర్")</f>
        <v>రిఫ్లెక్స్ పారామోటూర్</v>
      </c>
      <c r="M75" s="1" t="s">
        <v>268</v>
      </c>
      <c r="N75" s="1" t="s">
        <v>269</v>
      </c>
      <c r="O75" s="1" t="s">
        <v>136</v>
      </c>
      <c r="Q75" s="1" t="s">
        <v>138</v>
      </c>
      <c r="R75" s="1" t="s">
        <v>281</v>
      </c>
      <c r="S75" s="1" t="s">
        <v>233</v>
      </c>
      <c r="T75" s="1" t="s">
        <v>767</v>
      </c>
      <c r="U75" s="1" t="s">
        <v>271</v>
      </c>
    </row>
    <row r="76">
      <c r="A76" s="1" t="s">
        <v>768</v>
      </c>
      <c r="B76" s="1" t="str">
        <f>IFERROR(__xludf.DUMMYFUNCTION("GOOGLETRANSLATE(A:A, ""en"", ""te"")"),"రిఫ్లెక్స్ s")</f>
        <v>రిఫ్లెక్స్ s</v>
      </c>
      <c r="C76" s="1" t="s">
        <v>769</v>
      </c>
      <c r="D76" s="1" t="str">
        <f>IFERROR(__xludf.DUMMYFUNCTION("GOOGLETRANSLATE(C:C, ""en"", ""te"")"),"రిఫ్లెక్స్ లు ఒక ఫ్రెంచ్ పారామోటర్, దీనిని డొమినిక్ చోలౌ రూపొందించారు మరియు శక్తితో కూడిన పారాగ్లైడింగ్ కోసం చటౌ యొక్క రిఫ్లెక్స్ పారామోటూర్ చేత ఉత్పత్తి చేయబడింది. ఇప్పుడు ఉత్పత్తిలో లేదు, ఇది అందుబాటులో ఉన్నప్పుడు విమానం పూర్తి మరియు సిద్ధంగా ఉండటానికి "&amp;"సిద్ధంగా ఉంది. [1] ""S"" యూరోపియన్ మైక్రోలైట్ నిబంధనలకు అనుగుణంగా రూపొందించబడింది. ఇది పారాగ్లైడర్-స్టైల్ వింగ్, సింగిల్-ప్లేస్ వసతి మరియు ఒకే సిమోనిని రేసింగ్ 25 హెచ్‌పి (19 కిలోవాట్) ఇంజిన్‌ను పషర్ కాన్ఫిగరేషన్‌లో 2.38: 1 నిష్పత్తి తగ్గింపు డ్రైవ్ మరియు"&amp;" 115 సెం.మీ (45 అంగుళాలు) లేదా 123 సెం.మీ (48 అంగుళాలు) కలిగి ఉంది వ్యాసం మూడు-బ్లేడెడ్ కాంపోజిట్ ప్రొపెల్లర్. ఇంధన ట్యాంక్ సామర్థ్యం 10 లీటర్లు (2.2 ఇంప్ గల్; 2.6 యుఎస్ గాల్). [1] అన్ని పారామోటర్ల మాదిరిగానే, టేకాఫ్ మరియు ల్యాండింగ్ కాలినడకన సాధించబడుతుం"&amp;"ది. పందిరి బ్రేక్‌లను అమలు చేసే, రోల్ మరియు యావ్ సృష్టించే హ్యాండిల్స్ ద్వారా ఇన్ఫ్లైట్ స్టీరింగ్ సాధించబడుతుంది. [1] బెర్ట్రాండ్ నుండి డేటా [1] సాధారణ లక్షణాలు")</f>
        <v>రిఫ్లెక్స్ లు ఒక ఫ్రెంచ్ పారామోటర్, దీనిని డొమినిక్ చోలౌ రూపొందించారు మరియు శక్తితో కూడిన పారాగ్లైడింగ్ కోసం చటౌ యొక్క రిఫ్లెక్స్ పారామోటూర్ చేత ఉత్పత్తి చేయబడింది. ఇప్పుడు ఉత్పత్తిలో లేదు, ఇది అందుబాటులో ఉన్నప్పుడు విమానం పూర్తి మరియు సిద్ధంగా ఉండటానికి సిద్ధంగా ఉంది. [1] "S" యూరోపియన్ మైక్రోలైట్ నిబంధనలకు అనుగుణంగా రూపొందించబడింది. ఇది పారాగ్లైడర్-స్టైల్ వింగ్, సింగిల్-ప్లేస్ వసతి మరియు ఒకే సిమోనిని రేసింగ్ 25 హెచ్‌పి (19 కిలోవాట్) ఇంజిన్‌ను పషర్ కాన్ఫిగరేషన్‌లో 2.38: 1 నిష్పత్తి తగ్గింపు డ్రైవ్ మరియు 115 సెం.మీ (45 అంగుళాలు) లేదా 123 సెం.మీ (48 అంగుళాలు) కలిగి ఉంది వ్యాసం మూడు-బ్లేడెడ్ కాంపోజిట్ ప్రొపెల్లర్. ఇంధన ట్యాంక్ సామర్థ్యం 10 లీటర్లు (2.2 ఇంప్ గల్; 2.6 యుఎస్ గాల్).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E76" s="1" t="s">
        <v>129</v>
      </c>
      <c r="F76" s="1" t="str">
        <f>IFERROR(__xludf.DUMMYFUNCTION("GOOGLETRANSLATE(E:E, ""en"", ""te"")"),"పారామోటర్")</f>
        <v>పారామోటర్</v>
      </c>
      <c r="G76" s="2" t="s">
        <v>130</v>
      </c>
      <c r="H76" s="1" t="s">
        <v>188</v>
      </c>
      <c r="I76" s="1" t="str">
        <f>IFERROR(__xludf.DUMMYFUNCTION("GOOGLETRANSLATE(H:H, ""en"", ""te"")"),"ఫ్రాన్స్")</f>
        <v>ఫ్రాన్స్</v>
      </c>
      <c r="J76" s="2" t="s">
        <v>266</v>
      </c>
      <c r="K76" s="1" t="s">
        <v>267</v>
      </c>
      <c r="L76" s="1" t="str">
        <f>IFERROR(__xludf.DUMMYFUNCTION("GOOGLETRANSLATE(K:K, ""en"", ""te"")"),"రిఫ్లెక్స్ పారామోటూర్")</f>
        <v>రిఫ్లెక్స్ పారామోటూర్</v>
      </c>
      <c r="M76" s="1" t="s">
        <v>268</v>
      </c>
      <c r="N76" s="1" t="s">
        <v>269</v>
      </c>
      <c r="O76" s="1" t="s">
        <v>136</v>
      </c>
      <c r="Q76" s="1" t="s">
        <v>138</v>
      </c>
      <c r="R76" s="1" t="s">
        <v>220</v>
      </c>
      <c r="S76" s="1" t="s">
        <v>233</v>
      </c>
      <c r="T76" s="1" t="s">
        <v>282</v>
      </c>
      <c r="U76" s="1" t="s">
        <v>271</v>
      </c>
    </row>
    <row r="77">
      <c r="A77" s="1" t="s">
        <v>770</v>
      </c>
      <c r="B77" s="1" t="str">
        <f>IFERROR(__xludf.DUMMYFUNCTION("GOOGLETRANSLATE(A:A, ""en"", ""te"")"),"స్కై సైన్స్ పవర్‌హాక్")</f>
        <v>స్కై సైన్స్ పవర్‌హాక్</v>
      </c>
      <c r="C77" s="1" t="s">
        <v>771</v>
      </c>
      <c r="D77" s="1" t="str">
        <f>IFERROR(__xludf.DUMMYFUNCTION("GOOGLETRANSLATE(C:C, ""en"", ""te"")"),"స్కై సైన్స్ పవర్‌హాక్ అనేది బ్రిటిష్ శక్తితో కూడిన పారాచూట్, దీనిని టిడ్‌వర్త్‌కు చెందిన స్కై సైన్స్ పవర్డ్ పారాచూట్స్ రూపొందించారు మరియు నిర్మించారు. ఇప్పుడు ఉత్పత్తిలో లేదు, ఇది అందుబాటులో ఉన్నప్పుడు ఈ విమానం te త్సాహిక నిర్మాణానికి కిట్‌గా సరఫరా చేయబడి"&amp;"ంది. [1] ఈ విమానం సుమారు 2000 లో ప్రవేశపెట్టబడింది మరియు 2003 చివరిలో కంపెనీ వ్యాపారం నుండి బయటపడినప్పుడు ఉత్పత్తి ముగిసింది. [2] పవర్‌హాక్ ఫెడరేషన్ ఏరోనటిక్ ఇంటర్నేషనల్ మైక్రోలైట్ వర్గానికి, అలాగే te త్సాహిక-నిర్మిత విమాన నియమాలకు అనుగుణంగా రూపొందించబడిం"&amp;"ది. ఇది 500 చదరపు అడుగుల (46 మీ 2) పారాచూట్-స్టైల్ వింగ్, రెండు-సీట్ల-టెన్డం వసతి, ట్రైసైకిల్ ల్యాండింగ్ గేర్ లేదా క్వాడ్రాసైకిల్ ల్యాండింగ్ గేర్ మరియు ఒకే 70 హెచ్‌పి (52 కిలోవాట్) 2SI 690-L70 ఇంజిన్ పషర్ కాన్ఫిగరేషన్‌లో ఉన్నాయి. సంపన్న విమానం క్యారేజ్ మె"&amp;"టల్ గొట్టాల నుండి ఐచ్ఛిక పూర్తి కాక్‌పిట్ ఫెయిరింగ్‌తో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ల్"&amp;"యాండింగ్ గేర్ స్ప్రింగ్ రాడ్ సస్పెన్షన్‌ను కలిగి ఉంటుంది. మంచు మీద విమానం నాలుగు స్కిస్‌లను ఉపయోగిస్తుంది, ముందు రెండు స్టీరబుల్ వాటిని మరియు రెండు వెనుక చక్రాలను భర్తీ చేస్తాయి. [1] ఈ విమానం ఖాళీ బరువు 285 పౌండ్లు (129 కిలోలు) మరియు స్థూల బరువు 810 పౌండ్"&amp;"లు (367 కిలోలు), ఇది 525 ఎల్బి (238 కిలోల) ఉపయోగకరమైన లోడ్‌ను ఇస్తుంది. 10 ఇంపీరియల్ గ్యాలన్ల పూర్తి ఇంధనంతో (45 ఎల్; 12 యుఎస్ గాల్) సిబ్బంది మరియు సామాను కోసం పేలోడ్ 453 ఎల్బి (205 కిలోలు). [1] [3] 70 హెచ్‌పి (52 కిలోవాట్) ఇంజిన్‌తో ప్రామాణిక రోజు, సముద్"&amp;"ర మట్టం, విండ్, టేక్ ఆఫ్ మరియు ల్యాండింగ్ రోల్ 100 అడుగులు (30 మీ). [3] తయారీదారు సరఫరా చేసిన కిట్ నుండి నిర్మాణ సమయాన్ని 30-50 గంటలుగా అంచనా వేశారు. [3] ఆగష్టు 2015 లో యునైటెడ్ కింగ్‌డమ్‌లో సివిల్ ఏవియేషన్ అథారిటీతో ఎటువంటి ఉదాహరణలు నమోదు కాలేదు, అయినప్ప"&amp;"టికీ ఒకరు 2000 లో నమోదు చేయబడ్డారు మరియు 2005 లో CAA చేత నమోదు చేయబడింది. [4] బెర్ట్రాండ్ మరియు తయారీదారు నుండి డేటా [1] [3] సాధారణ లక్షణాల పనితీరు")</f>
        <v>స్కై సైన్స్ పవర్‌హాక్ అనేది బ్రిటిష్ శక్తితో కూడిన పారాచూట్, దీనిని టిడ్‌వర్త్‌కు చెందిన స్కై సైన్స్ పవర్డ్ పారాచూట్స్ రూపొందించారు మరియు నిర్మించారు. ఇప్పుడు ఉత్పత్తిలో లేదు, ఇది అందుబాటులో ఉన్నప్పుడు ఈ విమానం te త్సాహిక నిర్మాణానికి కిట్‌గా సరఫరా చేయబడింది. [1] ఈ విమానం సుమారు 2000 లో ప్రవేశపెట్టబడింది మరియు 2003 చివరిలో కంపెనీ వ్యాపారం నుండి బయటపడినప్పుడు ఉత్పత్తి ముగిసింది. [2] పవర్‌హాక్ ఫెడరేషన్ ఏరోనటిక్ ఇంటర్నేషనల్ మైక్రోలైట్ వర్గానికి, అలాగే te త్సాహిక-నిర్మిత విమాన నియమాలకు అనుగుణంగా రూపొందించబడింది. ఇది 500 చదరపు అడుగుల (46 మీ 2) పారాచూట్-స్టైల్ వింగ్, రెండు-సీట్ల-టెన్డం వసతి, ట్రైసైకిల్ ల్యాండింగ్ గేర్ లేదా క్వాడ్రాసైకిల్ ల్యాండింగ్ గేర్ మరియు ఒకే 70 హెచ్‌పి (52 కిలోవాట్) 2SI 690-L70 ఇంజిన్ పషర్ కాన్ఫిగరేషన్‌లో ఉన్నాయి. సంపన్న విమానం క్యారేజ్ మెటల్ గొట్టాల నుండి ఐచ్ఛిక పూర్తి కాక్‌పిట్ ఫెయిరింగ్‌తో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ల్యాండింగ్ గేర్ స్ప్రింగ్ రాడ్ సస్పెన్షన్‌ను కలిగి ఉంటుంది. మంచు మీద విమానం నాలుగు స్కిస్‌లను ఉపయోగిస్తుంది, ముందు రెండు స్టీరబుల్ వాటిని మరియు రెండు వెనుక చక్రాలను భర్తీ చేస్తాయి. [1] ఈ విమానం ఖాళీ బరువు 285 పౌండ్లు (129 కిలోలు) మరియు స్థూల బరువు 810 పౌండ్లు (367 కిలోలు), ఇది 525 ఎల్బి (238 కిలోల) ఉపయోగకరమైన లోడ్‌ను ఇస్తుంది. 10 ఇంపీరియల్ గ్యాలన్ల పూర్తి ఇంధనంతో (45 ఎల్; 12 యుఎస్ గాల్) సిబ్బంది మరియు సామాను కోసం పేలోడ్ 453 ఎల్బి (205 కిలోలు). [1] [3] 70 హెచ్‌పి (52 కిలోవాట్) ఇంజిన్‌తో ప్రామాణిక రోజు, సముద్ర మట్టం, విండ్, టేక్ ఆఫ్ మరియు ల్యాండింగ్ రోల్ 100 అడుగులు (30 మీ). [3] తయారీదారు సరఫరా చేసిన కిట్ నుండి నిర్మాణ సమయాన్ని 30-50 గంటలుగా అంచనా వేశారు. [3] ఆగష్టు 2015 లో యునైటెడ్ కింగ్‌డమ్‌లో సివిల్ ఏవియేషన్ అథారిటీతో ఎటువంటి ఉదాహరణలు నమోదు కాలేదు, అయినప్పటికీ ఒకరు 2000 లో నమోదు చేయబడ్డారు మరియు 2005 లో CAA చేత నమోదు చేయబడింది. [4] బెర్ట్రాండ్ మరియు తయారీదారు నుండి డేటా [1] [3] సాధారణ లక్షణాల పనితీరు</v>
      </c>
      <c r="E77" s="1" t="s">
        <v>286</v>
      </c>
      <c r="F77" s="1" t="str">
        <f>IFERROR(__xludf.DUMMYFUNCTION("GOOGLETRANSLATE(E:E, ""en"", ""te"")"),"శక్తితో కూడిన పారాచూట్")</f>
        <v>శక్తితో కూడిన పారాచూట్</v>
      </c>
      <c r="G77" s="1" t="s">
        <v>287</v>
      </c>
      <c r="H77" s="1" t="s">
        <v>157</v>
      </c>
      <c r="I77" s="1" t="str">
        <f>IFERROR(__xludf.DUMMYFUNCTION("GOOGLETRANSLATE(H:H, ""en"", ""te"")"),"యునైటెడ్ కింగ్‌డమ్")</f>
        <v>యునైటెడ్ కింగ్‌డమ్</v>
      </c>
      <c r="J77" s="1" t="s">
        <v>158</v>
      </c>
      <c r="K77" s="1" t="s">
        <v>772</v>
      </c>
      <c r="L77" s="1" t="str">
        <f>IFERROR(__xludf.DUMMYFUNCTION("GOOGLETRANSLATE(K:K, ""en"", ""te"")"),"స్కై సైన్స్ పవర్డ్ పారాచూట్స్ లిమిటెడ్")</f>
        <v>స్కై సైన్స్ పవర్డ్ పారాచూట్స్ లిమిటెడ్</v>
      </c>
      <c r="M77" s="1" t="s">
        <v>773</v>
      </c>
      <c r="O77" s="1" t="s">
        <v>136</v>
      </c>
      <c r="Q77" s="1" t="s">
        <v>138</v>
      </c>
      <c r="R77" s="1" t="s">
        <v>774</v>
      </c>
      <c r="S77" s="1" t="s">
        <v>775</v>
      </c>
      <c r="T77" s="1" t="s">
        <v>776</v>
      </c>
      <c r="U77" s="1" t="s">
        <v>777</v>
      </c>
      <c r="V77" s="1" t="s">
        <v>778</v>
      </c>
      <c r="W77" s="1" t="s">
        <v>779</v>
      </c>
      <c r="X77" s="1" t="s">
        <v>780</v>
      </c>
      <c r="Y77" s="1" t="s">
        <v>781</v>
      </c>
      <c r="Z77" s="1" t="s">
        <v>782</v>
      </c>
      <c r="AA77" s="1" t="s">
        <v>300</v>
      </c>
      <c r="AC77" s="1" t="s">
        <v>783</v>
      </c>
      <c r="AE77" s="1" t="s">
        <v>784</v>
      </c>
      <c r="AG77" s="1" t="s">
        <v>785</v>
      </c>
      <c r="AH77" s="1" t="s">
        <v>786</v>
      </c>
      <c r="AM77" s="1" t="s">
        <v>304</v>
      </c>
      <c r="AN77" s="1" t="s">
        <v>787</v>
      </c>
      <c r="AR77" s="1" t="s">
        <v>236</v>
      </c>
      <c r="AS77" s="1" t="s">
        <v>788</v>
      </c>
      <c r="AT77" s="1">
        <v>3.1</v>
      </c>
      <c r="BH77" s="1" t="s">
        <v>789</v>
      </c>
    </row>
    <row r="78">
      <c r="A78" s="1" t="s">
        <v>790</v>
      </c>
      <c r="B78" s="1" t="str">
        <f>IFERROR(__xludf.DUMMYFUNCTION("GOOGLETRANSLATE(A:A, ""en"", ""te"")"),"స్వింగ్-యూరప్ పారాషెల్")</f>
        <v>స్వింగ్-యూరప్ పారాషెల్</v>
      </c>
      <c r="C78" s="1" t="s">
        <v>791</v>
      </c>
      <c r="D78" s="1" t="str">
        <f>IFERROR(__xludf.DUMMYFUNCTION("GOOGLETRANSLATE(C:C, ""en"", ""te"")"),"స్వింగ్-యూరప్ పారాషెల్, దాస్ ట్రైక్ అని కూడా పిలుస్తారు, ఇది జర్మన్ శక్తితో కూడిన పారాచూట్, దీనిని ఆలివర్ ముంజెర్ రూపొందించారు మరియు స్వింగ్-యూరప్ ఆఫ్ ఎబ్రింగెన్ చేత ఉత్పత్తి చేయబడుతుంది. విమానం పూర్తి మరియు రెడీ టు-ఫ్లై సరఫరా చేయబడుతుంది. [1] [2] పారాషెల"&amp;"్ ఫెడెరేషన్ ఏరోనటిక్ ఇంటర్నేషనల్ మైక్రోలైట్ కేటగిరీ మరియు యుఎస్ ఫార్ 103 అల్ట్రాలైట్ వెహికల్స్ నిబంధనలకు అనుగుణంగా రూపొందించబడింది. ఇది 12 మీ (39 అడుగులు) స్పాన్ పారాచూట్-స్టైల్ వింగ్, సింగిల్-ప్లేస్ వసతి, ట్రైసైకిల్ ల్యాండింగ్ గేర్ మరియు ఒకే 28 హెచ్‌పి ("&amp;"21 కిలోవాట్) హిర్త్ ఎఫ్ -30 ఇంజన్ కలిగి ఉంది. [1] విమాన క్యారేజ్ మిశ్రమ పదార్థాలు మరియు అల్యూమినియం గొట్టాల కలయిక నుండి నిర్మించబడింది, మిశ్రమ పాక్షిక కాక్‌పిట్ ఫెయిరింగ్‌తో. ఫ్లైట్ స్టీరింగ్‌లో పందిరి బ్రేక్‌లను అమలు చేసే హ్యాండిల్స్ ద్వారా సాధించబడుతుంద"&amp;"ి, రోల్ మరియు యావ్ సృష్టిస్తుంది. మైదానంలో విమానంలో ఫుట్-పెడల్-నియంత్రిత నోస్‌వీల్ స్టీరింగ్ ఉంది. ప్రధాన ల్యాండింగ్ గేర్ స్ప్రింగ్ రాడ్ సస్పెన్షన్‌ను కలిగి ఉంటుంది. [1] ఈ విమానం ఖాళీ బరువు 42 కిలోల (93 పౌండ్లు) మరియు స్థూల బరువు 200 కిలోల (441 పౌండ్లు), "&amp;"ఇది 158 కిలోల (348 పౌండ్లు) ఉపయోగకరమైన లోడ్‌ను ఇస్తుంది. 20 లీటర్ల పూర్తి ఇంధనంతో (4.4 ఇంప్ గల్; 5.3 యుఎస్ గాల్) సిబ్బంది మరియు సామాను కోసం పేలోడ్ 144 కిలోలు (317 ఎల్బి). [1] [2] సమీక్షకుడు జీన్-పియరీ లే కాముస్, 2003 లో వ్రాస్తూ, ఈ విమానం సౌకర్యాన్ని ఇష్ట"&amp;"పడే పైలట్లకు విజ్ఞప్తి చేస్తుంది మరియు డిజైన్‌ను ""అందమైనది"" మరియు ""దృశ్య నైపుణ్యం"" గా అభివర్ణిస్తుంది. [1] బెర్ట్రాండ్ నుండి డేటా [1] సాధారణ లక్షణాల పనితీరు")</f>
        <v>స్వింగ్-యూరప్ పారాషెల్, దాస్ ట్రైక్ అని కూడా పిలుస్తారు, ఇది జర్మన్ శక్తితో కూడిన పారాచూట్, దీనిని ఆలివర్ ముంజెర్ రూపొందించారు మరియు స్వింగ్-యూరప్ ఆఫ్ ఎబ్రింగెన్ చేత ఉత్పత్తి చేయబడుతుంది. విమానం పూర్తి మరియు రెడీ టు-ఫ్లై సరఫరా చేయబడుతుంది. [1] [2] పారాషెల్ ఫెడెరేషన్ ఏరోనటిక్ ఇంటర్నేషనల్ మైక్రోలైట్ కేటగిరీ మరియు యుఎస్ ఫార్ 103 అల్ట్రాలైట్ వెహికల్స్ నిబంధనలకు అనుగుణంగా రూపొందించబడింది. ఇది 12 మీ (39 అడుగులు) స్పాన్ పారాచూట్-స్టైల్ వింగ్, సింగిల్-ప్లేస్ వసతి, ట్రైసైకిల్ ల్యాండింగ్ గేర్ మరియు ఒకే 28 హెచ్‌పి (21 కిలోవాట్) హిర్త్ ఎఫ్ -30 ఇంజన్ కలిగి ఉంది. [1] విమాన క్యారేజ్ మిశ్రమ పదార్థాలు మరియు అల్యూమినియం గొట్టాల కలయిక నుండి నిర్మించబడింది, మిశ్రమ పాక్షిక కాక్‌పిట్ ఫెయిరింగ్‌తో. ఫ్లైట్ స్టీరింగ్‌లో పందిరి బ్రేక్‌లను అమలు చేసే హ్యాండిల్స్ ద్వారా సాధించబడుతుంది, రోల్ మరియు యావ్ సృష్టిస్తుంది. మైదానంలో విమానంలో ఫుట్-పెడల్-నియంత్రిత నోస్‌వీల్ స్టీరింగ్ ఉంది. ప్రధాన ల్యాండింగ్ గేర్ స్ప్రింగ్ రాడ్ సస్పెన్షన్‌ను కలిగి ఉంటుంది. [1] ఈ విమానం ఖాళీ బరువు 42 కిలోల (93 పౌండ్లు) మరియు స్థూల బరువు 200 కిలోల (441 పౌండ్లు), ఇది 158 కిలోల (348 పౌండ్లు) ఉపయోగకరమైన లోడ్‌ను ఇస్తుంది. 20 లీటర్ల పూర్తి ఇంధనంతో (4.4 ఇంప్ గల్; 5.3 యుఎస్ గాల్) సిబ్బంది మరియు సామాను కోసం పేలోడ్ 144 కిలోలు (317 ఎల్బి). [1] [2] సమీక్షకుడు జీన్-పియరీ లే కాముస్, 2003 లో వ్రాస్తూ, ఈ విమానం సౌకర్యాన్ని ఇష్టపడే పైలట్లకు విజ్ఞప్తి చేస్తుంది మరియు డిజైన్‌ను "అందమైనది" మరియు "దృశ్య నైపుణ్యం" గా అభివర్ణిస్తుంది. [1] బెర్ట్రాండ్ నుండి డేటా [1] సాధారణ లక్షణాల పనితీరు</v>
      </c>
      <c r="E78" s="1" t="s">
        <v>286</v>
      </c>
      <c r="F78" s="1" t="str">
        <f>IFERROR(__xludf.DUMMYFUNCTION("GOOGLETRANSLATE(E:E, ""en"", ""te"")"),"శక్తితో కూడిన పారాచూట్")</f>
        <v>శక్తితో కూడిన పారాచూట్</v>
      </c>
      <c r="G78" s="1" t="s">
        <v>287</v>
      </c>
      <c r="H78" s="1" t="s">
        <v>226</v>
      </c>
      <c r="I78" s="1" t="str">
        <f>IFERROR(__xludf.DUMMYFUNCTION("GOOGLETRANSLATE(H:H, ""en"", ""te"")"),"జర్మనీ")</f>
        <v>జర్మనీ</v>
      </c>
      <c r="J78" s="2" t="s">
        <v>227</v>
      </c>
      <c r="K78" s="1" t="s">
        <v>792</v>
      </c>
      <c r="L78" s="1" t="str">
        <f>IFERROR(__xludf.DUMMYFUNCTION("GOOGLETRANSLATE(K:K, ""en"", ""te"")"),"స్వింగ్-యూరప్")</f>
        <v>స్వింగ్-యూరప్</v>
      </c>
      <c r="M78" s="2" t="s">
        <v>793</v>
      </c>
      <c r="N78" s="1" t="s">
        <v>794</v>
      </c>
      <c r="O78" s="1" t="s">
        <v>231</v>
      </c>
      <c r="Q78" s="1" t="s">
        <v>138</v>
      </c>
      <c r="R78" s="1" t="s">
        <v>795</v>
      </c>
      <c r="S78" s="1" t="s">
        <v>677</v>
      </c>
      <c r="T78" s="1" t="s">
        <v>796</v>
      </c>
      <c r="U78" s="1" t="s">
        <v>797</v>
      </c>
      <c r="Y78" s="1" t="s">
        <v>486</v>
      </c>
      <c r="AC78" s="1" t="s">
        <v>798</v>
      </c>
      <c r="AD78" s="1" t="s">
        <v>799</v>
      </c>
      <c r="AG78" s="1" t="s">
        <v>800</v>
      </c>
      <c r="AM78" s="1" t="s">
        <v>616</v>
      </c>
      <c r="AN78" s="1" t="s">
        <v>801</v>
      </c>
      <c r="AS78" s="1" t="s">
        <v>802</v>
      </c>
    </row>
    <row r="79">
      <c r="A79" s="1" t="s">
        <v>803</v>
      </c>
      <c r="B79" s="1" t="str">
        <f>IFERROR(__xludf.DUMMYFUNCTION("GOOGLETRANSLATE(A:A, ""en"", ""te"")"),"త్రయం-ట్విస్టర్ 203")</f>
        <v>త్రయం-ట్విస్టర్ 203</v>
      </c>
      <c r="C79" s="1" t="s">
        <v>804</v>
      </c>
      <c r="D79" s="1" t="str">
        <f>IFERROR(__xludf.DUMMYFUNCTION("GOOGLETRANSLATE(C:C, ""en"", ""te"")"),"త్రయం-ట్విస్టర్ 203 ఒక జర్మన్ శక్తితో కూడిన పారాచూట్, దీనిని సీగ్‌ఫ్రైడ్ స్టోల్లె రూపొందించారు మరియు ఐచ్వాల్డే యొక్క ముగ్గురి-ట్విస్టర్ నిర్మించారు. ఇప్పుడు ఉత్పత్తిలో లేదు, ఇది అందుబాటులో ఉన్నప్పుడు విమానం పూర్తి రెడీ-టు-ఫ్లై-విమానయానంగా సరఫరా చేయబడింది."&amp;" [1] ఈ విమానం 2005 లో ప్రవేశపెట్టబడింది మరియు 2005 లో కంపెనీ వ్యాపారం నుండి బయటపడినప్పుడు ఉత్పత్తి ముగిసింది. [2] [3] ఈ ముగ్గురూ ఫెడరేషన్ Aéronautique ఇంటర్నేషనల్ మైక్రోలైట్ వర్గానికి అనుగుణంగా రూపొందించబడింది, ఇందులో వర్గం యొక్క గరిష్ట స్థూల బరువు 450 కి"&amp;"లోల (992 పౌండ్లు) తో సహా. ఈ విమానం గరిష్టంగా స్థూల బరువు 300 కిలోలు (661 పౌండ్లు). ఇది జర్మన్ DULV ధృవీకరణను కలిగి ఉంటుంది. ఇది పారాచూట్-స్టైల్ వింగ్, సైడ్-బై-సైడ్ కాన్ఫిగరేషన్‌లో రెండు-ప్రదేశాల వసతి, ట్రైసైకిల్ ల్యాండింగ్ గేర్ మరియు ఒక 55 హెచ్‌పి (41 కిల"&amp;"ోవాట్) రెండు సిలిండర్, రెండు-స్ట్రోక్, ఎయిర్-కూల్డ్ హిర్త్ 3202 ఎయిర్‌క్రాఫ్ట్ ఇంజిన్ పషర్ కాన్ఫిగరేషన్‌లో అమర్చబడింది. [[పట్టు కుములి విమాన క్యారేజ్ అనేది సెంట్రల్ పందిరి అటాచ్మెంట్‌తో కూడిన సాధారణ ఫ్రేమ్ డిజైన్, ఇది బోల్టెడ్ అల్యూమినియం గొట్టాల నుండి ని"&amp;"ర్మించబడింది. ఫ్లైట్ స్టీరింగ్‌లో పందిరి బ్రేక్‌లను అమలు చేసే ఫుట్ పెడల్స్ ద్వారా సాధించబడుతుంది, రోల్ మరియు యావ్ సృష్టిస్తుంది. మైదానంలో విమానంలో నోస్‌వీల్ స్టీరింగ్ ఉంది. ప్రధాన ల్యాండింగ్ గేర్ స్ప్రింగ్ రాడ్ సస్పెన్షన్‌ను కలిగి ఉంటుంది. పైలట్ మరియు ప్ర"&amp;"యాణీకులను పందిరి సరిగ్గా పెంచేలా చూడటానికి పైలట్ మరియు ప్రయాణీకులను పైకి మరియు వెనుకకు చూడటానికి ఈ డిజైన్ టైల్టింగ్ బెంచ్ సీటును ఉపయోగిస్తుంది. [1] ఈ విమానం ఖాళీ బరువు 105 కిలోల (231 పౌండ్లు) మరియు స్థూల బరువు 300 కిలోలు (661 పౌండ్లు), ఇది 195 కిలోల (430 "&amp;"పౌండ్లు) ఉపయోగకరమైన లోడ్‌ను ఇస్తుంది. 20 లీటర్ల పూర్తి ఇంధనంతో (4.4 ఇంప్ గల్; 5.3 యుఎస్ గాల్) పైలట్ మరియు సామాను కోసం పేలోడ్ 181 కిలోలు (399 ఎల్బి). [1] బెర్ట్రాండ్ నుండి డేటా [1] సాధారణ లక్షణాల పనితీరు")</f>
        <v>త్రయం-ట్విస్టర్ 203 ఒక జర్మన్ శక్తితో కూడిన పారాచూట్, దీనిని సీగ్‌ఫ్రైడ్ స్టోల్లె రూపొందించారు మరియు ఐచ్వాల్డే యొక్క ముగ్గురి-ట్విస్టర్ నిర్మించారు. ఇప్పుడు ఉత్పత్తిలో లేదు, ఇది అందుబాటులో ఉన్నప్పుడు విమానం పూర్తి రెడీ-టు-ఫ్లై-విమానయానంగా సరఫరా చేయబడింది. [1] ఈ విమానం 2005 లో ప్రవేశపెట్టబడింది మరియు 2005 లో కంపెనీ వ్యాపారం నుండి బయటపడినప్పుడు ఉత్పత్తి ముగిసింది. [2] [3] ఈ ముగ్గురూ ఫెడరేషన్ Aéronautique ఇంటర్నేషనల్ మైక్రోలైట్ వర్గానికి అనుగుణంగా రూపొందించబడింది, ఇందులో వర్గం యొక్క గరిష్ట స్థూల బరువు 450 కిలోల (992 పౌండ్లు) తో సహా. ఈ విమానం గరిష్టంగా స్థూల బరువు 300 కిలోలు (661 పౌండ్లు). ఇది జర్మన్ DULV ధృవీకరణను కలిగి ఉంటుంది. ఇది పారాచూట్-స్టైల్ వింగ్, సైడ్-బై-సైడ్ కాన్ఫిగరేషన్‌లో రెండు-ప్రదేశాల వసతి, ట్రైసైకిల్ ల్యాండింగ్ గేర్ మరియు ఒక 55 హెచ్‌పి (41 కిలోవాట్) రెండు సిలిండర్, రెండు-స్ట్రోక్, ఎయిర్-కూల్డ్ హిర్త్ 3202 ఎయిర్‌క్రాఫ్ట్ ఇంజిన్ పషర్ కాన్ఫిగరేషన్‌లో అమర్చబడింది. [[పట్టు కుములి విమాన క్యారేజ్ అనేది సెంట్రల్ పందిరి అటాచ్మెంట్‌తో కూడిన సాధారణ ఫ్రేమ్ డిజైన్, ఇది బోల్టెడ్ అల్యూమినియం గొట్టాల నుండి నిర్మించబడింది. ఫ్లైట్ స్టీరింగ్‌లో పందిరి బ్రేక్‌లను అమలు చేసే ఫుట్ పెడల్స్ ద్వారా సాధించబడుతుంది, రోల్ మరియు యావ్ సృష్టిస్తుంది. మైదానంలో విమానంలో నోస్‌వీల్ స్టీరింగ్ ఉంది. ప్రధాన ల్యాండింగ్ గేర్ స్ప్రింగ్ రాడ్ సస్పెన్షన్‌ను కలిగి ఉంటుంది. పైలట్ మరియు ప్రయాణీకులను పందిరి సరిగ్గా పెంచేలా చూడటానికి పైలట్ మరియు ప్రయాణీకులను పైకి మరియు వెనుకకు చూడటానికి ఈ డిజైన్ టైల్టింగ్ బెంచ్ సీటును ఉపయోగిస్తుంది. [1] ఈ విమానం ఖాళీ బరువు 105 కిలోల (231 పౌండ్లు) మరియు స్థూల బరువు 300 కిలోలు (661 పౌండ్లు), ఇది 195 కిలోల (430 పౌండ్లు) ఉపయోగకరమైన లోడ్‌ను ఇస్తుంది. 20 లీటర్ల పూర్తి ఇంధనంతో (4.4 ఇంప్ గల్; 5.3 యుఎస్ గాల్) పైలట్ మరియు సామాను కోసం పేలోడ్ 181 కిలోలు (399 ఎల్బి). [1] బెర్ట్రాండ్ నుండి డేటా [1] సాధారణ లక్షణాల పనితీరు</v>
      </c>
      <c r="E79" s="1" t="s">
        <v>286</v>
      </c>
      <c r="F79" s="1" t="str">
        <f>IFERROR(__xludf.DUMMYFUNCTION("GOOGLETRANSLATE(E:E, ""en"", ""te"")"),"శక్తితో కూడిన పారాచూట్")</f>
        <v>శక్తితో కూడిన పారాచూట్</v>
      </c>
      <c r="G79" s="1" t="s">
        <v>287</v>
      </c>
      <c r="H79" s="1" t="s">
        <v>226</v>
      </c>
      <c r="I79" s="1" t="str">
        <f>IFERROR(__xludf.DUMMYFUNCTION("GOOGLETRANSLATE(H:H, ""en"", ""te"")"),"జర్మనీ")</f>
        <v>జర్మనీ</v>
      </c>
      <c r="J79" s="2" t="s">
        <v>227</v>
      </c>
      <c r="K79" s="1" t="s">
        <v>805</v>
      </c>
      <c r="L79" s="1" t="str">
        <f>IFERROR(__xludf.DUMMYFUNCTION("GOOGLETRANSLATE(K:K, ""en"", ""te"")"),"ముగ్గురూ")</f>
        <v>ముగ్గురూ</v>
      </c>
      <c r="M79" s="2" t="s">
        <v>806</v>
      </c>
      <c r="N79" s="1" t="s">
        <v>807</v>
      </c>
      <c r="O79" s="1" t="s">
        <v>808</v>
      </c>
      <c r="Q79" s="1" t="s">
        <v>138</v>
      </c>
      <c r="R79" s="1" t="s">
        <v>809</v>
      </c>
      <c r="S79" s="1" t="s">
        <v>677</v>
      </c>
      <c r="T79" s="1" t="s">
        <v>810</v>
      </c>
      <c r="U79" s="1" t="s">
        <v>777</v>
      </c>
      <c r="AC79" s="1" t="s">
        <v>811</v>
      </c>
      <c r="AM79" s="1" t="s">
        <v>408</v>
      </c>
      <c r="AR79" s="1" t="s">
        <v>236</v>
      </c>
      <c r="AS79" s="1">
        <v>2005.0</v>
      </c>
    </row>
    <row r="80">
      <c r="A80" s="1" t="s">
        <v>812</v>
      </c>
      <c r="B80" s="1" t="str">
        <f>IFERROR(__xludf.DUMMYFUNCTION("GOOGLETRANSLATE(A:A, ""en"", ""te"")"),"ర్యాన్ ఎస్-సి")</f>
        <v>ర్యాన్ ఎస్-సి</v>
      </c>
      <c r="C80" s="1" t="s">
        <v>813</v>
      </c>
      <c r="D80" s="1" t="str">
        <f>IFERROR(__xludf.DUMMYFUNCTION("GOOGLETRANSLATE(C:C, ""en"", ""te"")"),"ర్యాన్ ఎస్-సి (స్పోర్ట్స్-కూప్) (లేదా స్పోర్ట్ క్యాబిన్ [1]) అనేది ఒక అమెరికన్ మూడు-సీట్ల క్యాబిన్ మోనోప్లేన్, ఇది ర్యాన్ ఏరోనాటికల్ కంపెనీ రూపొందించింది మరియు నిర్మించింది. ఎల్ -10 గా అమెరికా ఆర్మీ ఎయిర్ ఫోర్సెస్ తో కనీసం ఒకరు సేవలో ఆకట్టుకున్నారు. ర్యాన"&amp;"్ ఎస్-సి అనేది తక్కువ-వింగ్ కాంటిలివర్ మోనోప్లేన్, ఇది స్థిర టెయిల్‌వీల్ ల్యాండింగ్ గేర్‌తో ఉంది, ఇది ర్యాన్ ఎస్-టి ట్రైనర్ యొక్క అప్-మార్కెట్ వెర్షన్‌గా రూపొందించబడింది. ఈ నమూనా మొదట 1937 లో ప్రయాణించింది మరియు ముక్కు-మౌంటెడ్ 150 హెచ్‌పి (112 కిలోవాట్) మ"&amp;"ెనాస్కో ఇన్లైన్ పిస్టన్ ఇంజిన్‌ను కలిగి ఉంది. ఉత్పత్తి విమానాలను 145 హెచ్‌పి (108 కిలోవాట్) వార్నర్ సూపర్ స్కార్బ్ రేడియల్ ఇంజిన్‌తో అమర్చారు. అమెరికా మిలిటరీ కోసం ట్రైనర్ విమానాలను ఉత్పత్తి చేయడంలో కంపెనీ ప్రమేయంతో, ఎస్-సి తీవ్రంగా విక్రయించబడలేదు మరియు "&amp;"11 పూర్తి ఎస్సీలు (ఎస్/ఎన్ 202 నుండి 212 వరకు) మాత్రమే నిర్మించబడ్డాయి, అన్నీ 1938 లో పంపిణీ చేయబడ్డాయి; మరో రెండు తరువాత భాగాల నుండి సమావేశమయ్యాయి (1941 లో S/N 213 మరియు 1959 లో S/N 214). కనీసం ఒక ఉదాహరణ-బహుశా ఐదు, S/N 202, 203, 207, 211 మరియు 212 [1]-సి"&amp;"విల్ ఎయిర్ పెట్రోలింగ్, అమెరికా ఆర్మీ ఆర్మీ ఎయిర్ ఫోర్సెస్ యొక్క సహాయక వ్యతిరేక పెట్రోల్ మరియు యుఎస్ యొక్క తూర్పు తీరంలో యుద్ధ విధులు, మరియు దీనిని L-10 గా నియమించారు. [2] 21 వ శతాబ్దం ప్రారంభంలో, అమెరికాలో నాలుగు ఉదాహరణలు ఇప్పటికీ వాయువి. 1940 కొరకు అమెర"&amp;"ికన్ విమానాలు మరియు ఇంజిన్ల నుండి డేటా [4] సాధారణ లక్షణాలు పనితీరు సంబంధిత జాబితాలు వికీమీడియా కామన్స్ వద్ద ర్యాన్ ఎస్సిడబ్ల్యుకు సంబంధించిన మీడియా")</f>
        <v>ర్యాన్ ఎస్-సి (స్పోర్ట్స్-కూప్) (లేదా స్పోర్ట్ క్యాబిన్ [1]) అనేది ఒక అమెరికన్ మూడు-సీట్ల క్యాబిన్ మోనోప్లేన్, ఇది ర్యాన్ ఏరోనాటికల్ కంపెనీ రూపొందించింది మరియు నిర్మించింది. ఎల్ -10 గా అమెరికా ఆర్మీ ఎయిర్ ఫోర్సెస్ తో కనీసం ఒకరు సేవలో ఆకట్టుకున్నారు. ర్యాన్ ఎస్-సి అనేది తక్కువ-వింగ్ కాంటిలివర్ మోనోప్లేన్, ఇది స్థిర టెయిల్‌వీల్ ల్యాండింగ్ గేర్‌తో ఉంది, ఇది ర్యాన్ ఎస్-టి ట్రైనర్ యొక్క అప్-మార్కెట్ వెర్షన్‌గా రూపొందించబడింది. ఈ నమూనా మొదట 1937 లో ప్రయాణించింది మరియు ముక్కు-మౌంటెడ్ 150 హెచ్‌పి (112 కిలోవాట్) మెనాస్కో ఇన్లైన్ పిస్టన్ ఇంజిన్‌ను కలిగి ఉంది. ఉత్పత్తి విమానాలను 145 హెచ్‌పి (108 కిలోవాట్) వార్నర్ సూపర్ స్కార్బ్ రేడియల్ ఇంజిన్‌తో అమర్చారు. అమెరికా మిలిటరీ కోసం ట్రైనర్ విమానాలను ఉత్పత్తి చేయడంలో కంపెనీ ప్రమేయంతో, ఎస్-సి తీవ్రంగా విక్రయించబడలేదు మరియు 11 పూర్తి ఎస్సీలు (ఎస్/ఎన్ 202 నుండి 212 వరకు) మాత్రమే నిర్మించబడ్డాయి, అన్నీ 1938 లో పంపిణీ చేయబడ్డాయి; మరో రెండు తరువాత భాగాల నుండి సమావేశమయ్యాయి (1941 లో S/N 213 మరియు 1959 లో S/N 214). కనీసం ఒక ఉదాహరణ-బహుశా ఐదు, S/N 202, 203, 207, 211 మరియు 212 [1]-సివిల్ ఎయిర్ పెట్రోలింగ్, అమెరికా ఆర్మీ ఆర్మీ ఎయిర్ ఫోర్సెస్ యొక్క సహాయక వ్యతిరేక పెట్రోల్ మరియు యుఎస్ యొక్క తూర్పు తీరంలో యుద్ధ విధులు, మరియు దీనిని L-10 గా నియమించారు. [2] 21 వ శతాబ్దం ప్రారంభంలో, అమెరికాలో నాలుగు ఉదాహరణలు ఇప్పటికీ వాయువి. 1940 కొరకు అమెరికన్ విమానాలు మరియు ఇంజిన్ల నుండి డేటా [4] సాధారణ లక్షణాలు పనితీరు సంబంధిత జాబితాలు వికీమీడియా కామన్స్ వద్ద ర్యాన్ ఎస్సిడబ్ల్యుకు సంబంధించిన మీడియా</v>
      </c>
      <c r="E80" s="1" t="s">
        <v>814</v>
      </c>
      <c r="F80" s="1" t="str">
        <f>IFERROR(__xludf.DUMMYFUNCTION("GOOGLETRANSLATE(E:E, ""en"", ""te"")"),"మూడు-సీట్ల క్యాబిన్ మోనోప్లేన్")</f>
        <v>మూడు-సీట్ల క్యాబిన్ మోనోప్లేన్</v>
      </c>
      <c r="H80" s="1" t="s">
        <v>288</v>
      </c>
      <c r="I80" s="1" t="str">
        <f>IFERROR(__xludf.DUMMYFUNCTION("GOOGLETRANSLATE(H:H, ""en"", ""te"")"),"అమెరికా")</f>
        <v>అమెరికా</v>
      </c>
      <c r="K80" s="1" t="s">
        <v>815</v>
      </c>
      <c r="L80" s="1" t="str">
        <f>IFERROR(__xludf.DUMMYFUNCTION("GOOGLETRANSLATE(K:K, ""en"", ""te"")"),"ర్యాన్ ఏరోనాటికల్ కంపెనీ")</f>
        <v>ర్యాన్ ఏరోనాటికల్ కంపెనీ</v>
      </c>
      <c r="M80" s="1" t="s">
        <v>816</v>
      </c>
      <c r="P80" s="1" t="s">
        <v>137</v>
      </c>
      <c r="Q80" s="1">
        <v>1.0</v>
      </c>
      <c r="R80" s="1" t="s">
        <v>817</v>
      </c>
      <c r="T80" s="1" t="s">
        <v>818</v>
      </c>
      <c r="W80" s="1">
        <v>13.0</v>
      </c>
      <c r="X80" s="1" t="s">
        <v>819</v>
      </c>
      <c r="Y80" s="1" t="s">
        <v>820</v>
      </c>
      <c r="Z80" s="1" t="s">
        <v>821</v>
      </c>
      <c r="AA80" s="1" t="s">
        <v>822</v>
      </c>
      <c r="AC80" s="1" t="s">
        <v>823</v>
      </c>
      <c r="AD80" s="1" t="s">
        <v>824</v>
      </c>
      <c r="AE80" s="1" t="s">
        <v>825</v>
      </c>
      <c r="AF80" s="1" t="s">
        <v>826</v>
      </c>
      <c r="AG80" s="1" t="s">
        <v>302</v>
      </c>
      <c r="AJ80" s="1" t="s">
        <v>827</v>
      </c>
      <c r="AL80" s="1">
        <v>1937.0</v>
      </c>
      <c r="AM80" s="1" t="s">
        <v>828</v>
      </c>
      <c r="AN80" s="1" t="s">
        <v>829</v>
      </c>
      <c r="AR80" s="1" t="s">
        <v>830</v>
      </c>
    </row>
    <row r="81">
      <c r="A81" s="1" t="s">
        <v>831</v>
      </c>
      <c r="B81" s="1" t="str">
        <f>IFERROR(__xludf.DUMMYFUNCTION("GOOGLETRANSLATE(A:A, ""en"", ""te"")"),"సితార్ GY-100 బాగీరా")</f>
        <v>సితార్ GY-100 బాగీరా</v>
      </c>
      <c r="C81" s="1" t="s">
        <v>832</v>
      </c>
      <c r="D81" s="1" t="str">
        <f>IFERROR(__xludf.DUMMYFUNCTION("GOOGLETRANSLATE(C:C, ""en"", ""te"")"),"సితార్ గై -100 బాగీరా (బాగెరా పేరు పెట్టబడింది, రుడ్‌యార్డ్ కిప్లింగ్ యొక్క ది జంగిల్ బుక్ [2] లోని ఒక పాత్ర) 1960 ల చివరలో ఫ్రాన్స్‌లో రూపొందించిన మరియు నిర్మించిన తేలికపాటి విమానం. [3] [4] వైవ్స్ గార్డాన్ రూపొందించిన, ఇది తక్కువ-వింగ్, సాంప్రదాయిక లేఅవు"&amp;"ట్ యొక్క కాంటిలివర్ మోనోప్లేన్, స్థిర, ట్రైసైకిల్ అండర్ క్యారేజీతో. [2] పూర్తిగా పరివేష్టిత క్యాబిన్ 2+2 కాన్ఫిగరేషన్‌లో నలుగురు వ్యక్తుల వరకు సీటింగ్ కలిగి ఉంది. [3] [5] నిర్మాణం అంతటా లోహంతో ఉంది. [2] రకం ధృవీకరణ 1971 లో మంజూరు చేయబడింది, [6] మరియు గార్"&amp;"డాన్ తన సంస్థ సీతార్ ద్వారా బాగీరాను మార్కెట్ చేయాలని భావించాడు. [2] ఏదేమైనా, చమురు సంక్షోభం దూసుకుపోతుండటంతో [6] మరియు ప్రోటోటైప్ విమానంలో విచ్ఛిన్నమైన తరువాత, [5] గార్డాన్ అభివృద్ధిని విడిచిపెట్టాడు. [5] [6] రెండు ఉదాహరణలు మాత్రమే నిర్మించబడ్డాయి. [1] జ"&amp;"ేన్ యొక్క అన్ని ప్రపంచ విమానాల నుండి డేటా 1971-72 [7] సాధారణ లక్షణాల పనితీరు")</f>
        <v>సితార్ గై -100 బాగీరా (బాగెరా పేరు పెట్టబడింది, రుడ్‌యార్డ్ కిప్లింగ్ యొక్క ది జంగిల్ బుక్ [2] లోని ఒక పాత్ర) 1960 ల చివరలో ఫ్రాన్స్‌లో రూపొందించిన మరియు నిర్మించిన తేలికపాటి విమానం. [3] [4] వైవ్స్ గార్డాన్ రూపొందించిన, ఇది తక్కువ-వింగ్, సాంప్రదాయిక లేఅవుట్ యొక్క కాంటిలివర్ మోనోప్లేన్, స్థిర, ట్రైసైకిల్ అండర్ క్యారేజీతో. [2] పూర్తిగా పరివేష్టిత క్యాబిన్ 2+2 కాన్ఫిగరేషన్‌లో నలుగురు వ్యక్తుల వరకు సీటింగ్ కలిగి ఉంది. [3] [5] నిర్మాణం అంతటా లోహంతో ఉంది. [2] రకం ధృవీకరణ 1971 లో మంజూరు చేయబడింది, [6] మరియు గార్డాన్ తన సంస్థ సీతార్ ద్వారా బాగీరాను మార్కెట్ చేయాలని భావించాడు. [2] ఏదేమైనా, చమురు సంక్షోభం దూసుకుపోతుండటంతో [6] మరియు ప్రోటోటైప్ విమానంలో విచ్ఛిన్నమైన తరువాత, [5] గార్డాన్ అభివృద్ధిని విడిచిపెట్టాడు. [5] [6] రెండు ఉదాహరణలు మాత్రమే నిర్మించబడ్డాయి. [1] జేన్ యొక్క అన్ని ప్రపంచ విమానాల నుండి డేటా 1971-72 [7] సాధారణ లక్షణాల పనితీరు</v>
      </c>
      <c r="E81" s="1" t="s">
        <v>833</v>
      </c>
      <c r="F81" s="1" t="str">
        <f>IFERROR(__xludf.DUMMYFUNCTION("GOOGLETRANSLATE(E:E, ""en"", ""te"")"),"సివిల్ యుటిలిటీ విమానం")</f>
        <v>సివిల్ యుటిలిటీ విమానం</v>
      </c>
      <c r="H81" s="1" t="s">
        <v>188</v>
      </c>
      <c r="I81" s="1" t="str">
        <f>IFERROR(__xludf.DUMMYFUNCTION("GOOGLETRANSLATE(H:H, ""en"", ""te"")"),"ఫ్రాన్స్")</f>
        <v>ఫ్రాన్స్</v>
      </c>
      <c r="J81" s="2" t="s">
        <v>266</v>
      </c>
      <c r="K81" s="1" t="s">
        <v>834</v>
      </c>
      <c r="L81" s="1" t="str">
        <f>IFERROR(__xludf.DUMMYFUNCTION("GOOGLETRANSLATE(K:K, ""en"", ""te"")"),"సితార్")</f>
        <v>సితార్</v>
      </c>
      <c r="N81" s="1" t="s">
        <v>835</v>
      </c>
      <c r="Q81" s="1">
        <v>1.0</v>
      </c>
      <c r="R81" s="1" t="s">
        <v>836</v>
      </c>
      <c r="S81" s="1" t="s">
        <v>837</v>
      </c>
      <c r="T81" s="1" t="s">
        <v>838</v>
      </c>
      <c r="U81" s="1" t="s">
        <v>839</v>
      </c>
      <c r="W81" s="1" t="s">
        <v>840</v>
      </c>
      <c r="X81" s="1" t="s">
        <v>841</v>
      </c>
      <c r="Y81" s="1" t="s">
        <v>842</v>
      </c>
      <c r="Z81" s="1" t="s">
        <v>843</v>
      </c>
      <c r="AA81" s="1" t="s">
        <v>844</v>
      </c>
      <c r="AD81" s="1" t="s">
        <v>845</v>
      </c>
      <c r="AE81" s="1" t="s">
        <v>846</v>
      </c>
      <c r="AF81" s="1" t="s">
        <v>847</v>
      </c>
      <c r="AG81" s="1" t="s">
        <v>800</v>
      </c>
      <c r="AK81" s="1" t="s">
        <v>848</v>
      </c>
      <c r="AL81" s="1" t="s">
        <v>849</v>
      </c>
      <c r="AM81" s="1" t="s">
        <v>850</v>
      </c>
      <c r="AN81" s="1" t="s">
        <v>851</v>
      </c>
      <c r="AQ81" s="1" t="s">
        <v>852</v>
      </c>
      <c r="AR81" s="1" t="s">
        <v>540</v>
      </c>
      <c r="AV81" s="1" t="s">
        <v>853</v>
      </c>
      <c r="BI81" s="1" t="s">
        <v>854</v>
      </c>
    </row>
    <row r="82">
      <c r="A82" s="1" t="s">
        <v>855</v>
      </c>
      <c r="B82" s="1" t="str">
        <f>IFERROR(__xludf.DUMMYFUNCTION("GOOGLETRANSLATE(A:A, ""en"", ""te"")"),"శాండ్లిన్ మేక")</f>
        <v>శాండ్లిన్ మేక</v>
      </c>
      <c r="C82" s="1" t="s">
        <v>856</v>
      </c>
      <c r="D82" s="1" t="str">
        <f>IFERROR(__xludf.DUMMYFUNCTION("GOOGLETRANSLATE(C:C, ""en"", ""te"")"),"శాండ్లిన్ మేక ఒక అమెరికన్ పారాసోల్ వింగ్, సింగిల్-సీట్, అల్ట్రాలైట్ గ్లైడర్, దీనిని మైక్ శాండ్లిన్ రూపొందించారు మరియు te త్సాహిక నిర్మాణం కోసం సాంకేతిక డ్రాయింగ్ల రూపంలో అందించబడింది. [1] [2] [3] [4] మేక మొదట 1 ఫిబ్రవరి 2003 న ప్రయాణించింది. ఈ విమానం బిప్"&amp;"‌లేన్ బగ్ యొక్క మోనోప్లేన్ అభివృద్ధిగా రూపొందించబడింది. బగ్ మాదిరిగా ఇది ప్రాధమిక గ్లైడర్ మాదిరిగానే చవకైన మరియు సులభంగా ఫ్లై మూడు-యాక్సిస్-నియంత్రిత విమానం అని ఉద్దేశించబడింది, అయినప్పటికీ డిజైనర్ దీనిని ఎయిర్ చెయిర్ అని పేర్కొంది. మేకకు 155 ఎల్బి (70 కి"&amp;"లోల) ఖాళీ బరువు ఉంది మరియు అందువల్ల అమెరికా ఫార్ 103 అల్ట్రాలైట్ వెహికల్స్ రెగ్యులేషన్స్ కింద ఎగరడానికి అర్హత ఉంది మరియు రిజిస్ట్రేషన్ లేదా పైలట్ లైసెన్స్ అవసరం లేదు. సంభావ్య బిల్డర్లను అధ్యయనం చేయడానికి అనుమతించడానికి ఈ విమానం సాంకేతిక డ్రాయింగ్లుగా, ప్ర"&amp;"ణాళికలు కాకుండా అందుబాటులో ఉంది. శాండ్లిన్ తన కంప్యూటర్ అసిస్టెడ్ డిజైన్ డ్రాయింగ్‌లను .dxf, .dwf మరియు .gif ఫార్మాట్లలో డౌన్‌లోడ్‌లుగా ఉచితంగా అందుబాటులో ఉంచుతాడు మరియు వాటిని పబ్లిక్ డొమైన్‌కు స్పష్టంగా విడుదల చేశాడు. మేక 1 డ్రాయింగ్లలో 71 షీట్లు ఉంటాయి"&amp;". డిజైనర్ తన విమానయాన కార్యకలాపాలను మాత్రమే అభిరుచిగా భావిస్తాడు. [1] [2] [3] [4] ఈ విమానం ప్రధానంగా బోల్ట్-టుగేథర్ అల్యూమినియం ట్యూబ్ నుండి తయారవుతుంది మరియు వేడి-ముక్కలు చేసే డాక్రాన్ ఫాబ్రిక్‌తో కప్పబడి ఉంటుంది. రెక్కల పక్కటెముకలు స్టైరోఫోమ్ మీద ఫైబర్గ"&amp;"్లాస్, గ్రాఫైట్ రాడ్ మరియు ఎపోక్సీ రెసిన్ నుండి తయారు చేయబడతాయి. ఇది 36 అడుగుల (11.0 మీ) స్పాన్ వింగ్‌ను లిఫ్ట్ స్ట్రట్స్ మరియు జ్యూరీ స్ట్రట్స్ లేదా ప్రత్యామ్నాయంగా కేబుల్ బ్రేసింగ్ చేత మద్దతు ఇస్తుంది. నియంత్రణలు సాంప్రదాయిక మూడు అక్షం, ఐలెరాన్లు మరియు "&amp;"ఎలివేటర్ సెంటర్ స్టిక్ చేత నియంత్రించబడతాయి మరియు పెడల్స్ చేత నియంత్రించబడతాయి. ల్యాండింగ్ గేర్ ఒక స్థిర మోనోహీల్ గేర్. పైలట్ విండ్‌షీల్డ్ లేకుండా ఓపెన్ కాక్‌పిట్ సీటుపై కూర్చుని నాలుగు పాయింట్ల జీనుతో భద్రపరచబడుతుంది. ఈ విమానం కార్-టాప్ రవాణా చేయదగినదిగా"&amp;" రూపొందించబడింది మరియు దీనిని ఒక వ్యక్తి సమీకరించవచ్చు. [1] [2] [3] మేకను అల్ట్రాలైట్ విమానం, ఆటో-టో, వించ్-లాంచ్ వెనుక లేదా వాలు క్రిందకు వెళ్లడం ద్వారా ఏరోటో చేత ప్రారంభించడానికి రూపొందించబడింది. ఇది పెరగడానికి ఎగురవేయబడింది మరియు ఏరోబాటిక్స్ కోసం సిఫార"&amp;"సు చేయబడలేదు. [2] [3] 13,000 అడుగుల (3,962 మీ) మించిన 60 మైళ్ళు (97 కిమీ) కంటే ఎక్కువ క్రాస్ కంట్రీ విమానంలో ఒక మేకను ఎగురవేశారు. [3] బెర్ట్రాండ్ మరియు శాండ్లిన్ నుండి డేటా [1] [3] పోల్చదగిన పాత్ర, కాన్ఫిగరేషన్ మరియు ERA సంబంధిత జాబితాల సాధారణ లక్షణాల పని"&amp;"తీరు విమానం")</f>
        <v>శాండ్లిన్ మేక ఒక అమెరికన్ పారాసోల్ వింగ్, సింగిల్-సీట్, అల్ట్రాలైట్ గ్లైడర్, దీనిని మైక్ శాండ్లిన్ రూపొందించారు మరియు te త్సాహిక నిర్మాణం కోసం సాంకేతిక డ్రాయింగ్ల రూపంలో అందించబడింది. [1] [2] [3] [4] మేక మొదట 1 ఫిబ్రవరి 2003 న ప్రయాణించింది. ఈ విమానం బిప్‌లేన్ బగ్ యొక్క మోనోప్లేన్ అభివృద్ధిగా రూపొందించబడింది. బగ్ మాదిరిగా ఇది ప్రాధమిక గ్లైడర్ మాదిరిగానే చవకైన మరియు సులభంగా ఫ్లై మూడు-యాక్సిస్-నియంత్రిత విమానం అని ఉద్దేశించబడింది, అయినప్పటికీ డిజైనర్ దీనిని ఎయిర్ చెయిర్ అని పేర్కొంది. మేకకు 155 ఎల్బి (70 కిలోల) ఖాళీ బరువు ఉంది మరియు అందువల్ల అమెరికా ఫార్ 103 అల్ట్రాలైట్ వెహికల్స్ రెగ్యులేషన్స్ కింద ఎగరడానికి అర్హత ఉంది మరియు రిజిస్ట్రేషన్ లేదా పైలట్ లైసెన్స్ అవసరం లేదు. సంభావ్య బిల్డర్లను అధ్యయనం చేయడానికి అనుమతించడానికి ఈ విమానం సాంకేతిక డ్రాయింగ్లుగా, ప్రణాళికలు కాకుండా అందుబాటులో ఉంది. శాండ్లిన్ తన కంప్యూటర్ అసిస్టెడ్ డిజైన్ డ్రాయింగ్‌లను .dxf, .dwf మరియు .gif ఫార్మాట్లలో డౌన్‌లోడ్‌లుగా ఉచితంగా అందుబాటులో ఉంచుతాడు మరియు వాటిని పబ్లిక్ డొమైన్‌కు స్పష్టంగా విడుదల చేశాడు. మేక 1 డ్రాయింగ్లలో 71 షీట్లు ఉంటాయి. డిజైనర్ తన విమానయాన కార్యకలాపాలను మాత్రమే అభిరుచిగా భావిస్తాడు. [1] [2] [3] [4] ఈ విమానం ప్రధానంగా బోల్ట్-టుగేథర్ అల్యూమినియం ట్యూబ్ నుండి తయారవుతుంది మరియు వేడి-ముక్కలు చేసే డాక్రాన్ ఫాబ్రిక్‌తో కప్పబడి ఉంటుంది. రెక్కల పక్కటెముకలు స్టైరోఫోమ్ మీద ఫైబర్గ్లాస్, గ్రాఫైట్ రాడ్ మరియు ఎపోక్సీ రెసిన్ నుండి తయారు చేయబడతాయి. ఇది 36 అడుగుల (11.0 మీ) స్పాన్ వింగ్‌ను లిఫ్ట్ స్ట్రట్స్ మరియు జ్యూరీ స్ట్రట్స్ లేదా ప్రత్యామ్నాయంగా కేబుల్ బ్రేసింగ్ చేత మద్దతు ఇస్తుంది. నియంత్రణలు సాంప్రదాయిక మూడు అక్షం, ఐలెరాన్లు మరియు ఎలివేటర్ సెంటర్ స్టిక్ చేత నియంత్రించబడతాయి మరియు పెడల్స్ చేత నియంత్రించబడతాయి. ల్యాండింగ్ గేర్ ఒక స్థిర మోనోహీల్ గేర్. పైలట్ విండ్‌షీల్డ్ లేకుండా ఓపెన్ కాక్‌పిట్ సీటుపై కూర్చుని నాలుగు పాయింట్ల జీనుతో భద్రపరచబడుతుంది. ఈ విమానం కార్-టాప్ రవాణా చేయదగినదిగా రూపొందించబడింది మరియు దీనిని ఒక వ్యక్తి సమీకరించవచ్చు. [1] [2] [3] మేకను అల్ట్రాలైట్ విమానం, ఆటో-టో, వించ్-లాంచ్ వెనుక లేదా వాలు క్రిందకు వెళ్లడం ద్వారా ఏరోటో చేత ప్రారంభించడానికి రూపొందించబడింది. ఇది పెరగడానికి ఎగురవేయబడింది మరియు ఏరోబాటిక్స్ కోసం సిఫారసు చేయబడలేదు. [2] [3] 13,000 అడుగుల (3,962 మీ) మించిన 60 మైళ్ళు (97 కిమీ) కంటే ఎక్కువ క్రాస్ కంట్రీ విమానంలో ఒక మేకను ఎగురవేశారు. [3] బెర్ట్రాండ్ మరియు శాండ్లిన్ నుండి డేటా [1] [3] పోల్చదగిన పాత్ర, కాన్ఫిగరేషన్ మరియు ERA సంబంధిత జాబితాల సాధారణ లక్షణాల పనితీరు విమానం</v>
      </c>
      <c r="E82" s="1" t="s">
        <v>857</v>
      </c>
      <c r="F82" s="1" t="str">
        <f>IFERROR(__xludf.DUMMYFUNCTION("GOOGLETRANSLATE(E:E, ""en"", ""te"")"),"గ్లైడర్")</f>
        <v>గ్లైడర్</v>
      </c>
      <c r="G82" s="2" t="s">
        <v>858</v>
      </c>
      <c r="H82" s="1" t="s">
        <v>288</v>
      </c>
      <c r="I82" s="1" t="str">
        <f>IFERROR(__xludf.DUMMYFUNCTION("GOOGLETRANSLATE(H:H, ""en"", ""te"")"),"అమెరికా")</f>
        <v>అమెరికా</v>
      </c>
      <c r="J82" s="2" t="s">
        <v>289</v>
      </c>
      <c r="N82" s="1" t="s">
        <v>859</v>
      </c>
      <c r="O82" s="1" t="s">
        <v>860</v>
      </c>
      <c r="P82" s="1" t="s">
        <v>861</v>
      </c>
      <c r="Q82" s="1" t="s">
        <v>138</v>
      </c>
      <c r="R82" s="1" t="s">
        <v>862</v>
      </c>
      <c r="V82" s="1">
        <v>2003.0</v>
      </c>
      <c r="X82" s="1" t="s">
        <v>863</v>
      </c>
      <c r="Y82" s="1" t="s">
        <v>864</v>
      </c>
      <c r="AA82" s="1" t="s">
        <v>865</v>
      </c>
      <c r="AC82" s="1" t="s">
        <v>866</v>
      </c>
      <c r="AD82" s="1" t="s">
        <v>867</v>
      </c>
      <c r="AH82" s="1" t="s">
        <v>868</v>
      </c>
      <c r="AJ82" s="1" t="s">
        <v>869</v>
      </c>
      <c r="AK82" s="1" t="s">
        <v>870</v>
      </c>
      <c r="AL82" s="3">
        <v>37653.0</v>
      </c>
      <c r="AX82" s="1" t="s">
        <v>871</v>
      </c>
      <c r="AY82" s="1" t="s">
        <v>872</v>
      </c>
      <c r="BD82" s="1" t="s">
        <v>873</v>
      </c>
      <c r="BJ82" s="1" t="s">
        <v>824</v>
      </c>
    </row>
    <row r="83">
      <c r="A83" s="1" t="s">
        <v>874</v>
      </c>
      <c r="B83" s="1" t="str">
        <f>IFERROR(__xludf.DUMMYFUNCTION("GOOGLETRANSLATE(A:A, ""en"", ""te"")"),"చిన్న స్టర్జన్")</f>
        <v>చిన్న స్టర్జన్</v>
      </c>
      <c r="C83" s="1" t="s">
        <v>875</v>
      </c>
      <c r="D83" s="1" t="str">
        <f>IFERROR(__xludf.DUMMYFUNCTION("GOOGLETRANSLATE(C:C, ""en"", ""te"")"),"షార్ట్ స్టర్జన్ ఒక ప్రణాళికాబద్ధమైన బ్రిటిష్ క్యారియర్-బార్న్ నిఘా బాంబర్, దీని అభివృద్ధి రెండవ ప్రపంచ యుద్ధంలో అధిక-పనితీరు గల టార్పెడో బాంబర్ కోసం S.6/43 అవసరంతో ప్రారంభమైంది, తరువాత ఇది గెలిచిన S.11/43 అవసరాన్ని మెరుగుపరిచింది. స్టర్జన్ చేత. పసిఫిక్ ఉత"&amp;"్పత్తిలో యుద్ధం ముగియడంతో, స్టర్జన్ పనిచేయడానికి ఉద్దేశించిన విమాన వాహక నౌకలను నిలిపివేసింది మరియు అసలు నిఘా బాంబర్ స్పెసిఫికేషన్ రద్దు చేయబడింది. స్టర్జన్ అప్పుడు టార్గెట్ టగ్‌గా పున es రూపకల్పన చేయబడింది, ఇది చాలా సంవత్సరాలు విమానంతో సేవలను చూసింది. తరు"&amp;"వాత, ప్రాథమిక స్టర్జన్ డిజైన్‌ను ప్రోటోటైప్ యాంటీ-సబ్‌మెరైన్ విమానం వలె పునర్నిర్మించారు. మంచి రూపకల్పనను ఆశాజనక డిజైన్‌ను ""అదృష్టవంతుడైన మరియు వికారమైన-కనిపించే హైబ్రిడ్"" గా మార్చారు. ఆరు 500-పౌండ్ల (230 కిలోల) బాంబులు లేదా ప్రస్తుత ప్రామాణిక వైమానిక ట"&amp;"ార్పెడోలలో ఏదైనా బాంబు బేతో, ఆడాసియస్ మరియు సెంటార్-క్లాస్ విమానాల క్యారియర్‌ల నుండి పనిచేస్తుంది. గరిష్టంగా ఆల్-అప్-వెయిట్ 24,000 పౌండ్లు (11,000 కిలోలు) పేర్కొనబడింది. షార్ట్ బ్రదర్స్ S.6/43 కు ప్రతిస్పందించడానికి ఆహ్వానించబడలేదు, కాని పాల్గొనే ఇతర తయార"&amp;"ీదారుల నుండి ప్రాథమిక ప్రతిస్పందనలు అన్ని అవసరాలను తీర్చడంలో జంట ఇంజిన్ డిజైన్ 24,000 పౌండ్లు బరువు ఉండే అవకాశం ఉందని సూచించింది, సింగిల్ ఇంజిన్ డిజైన్ ఇన్-సర్వీస్ విమానం యొక్క పనితీరును మించిపోయే అవకాశం లేదు. S.6/43 కొనసాగడానికి అనుమతించబడింది, మరియు లఘు"&amp;" చిత్రాలు రెండు ఆహ్వానించని టెండర్లు, సింగిల్-ఇంజిన్డ్ బ్రిస్టల్ సెంటారస్ డిజైన్ మరియు ట్విన్-రోల్స్ రాయిస్ మెర్లిన్ డిజైన్‌ను సమర్పించాయని సూచనలు ఉన్నాయి [2]. ఏదేమైనా, అసలు S.6/43 సమర్పణలు ఏవీ స్వీకరించబడలేదు మరియు లఘు చిత్రాల సమర్పణలకు సూచన అధికారిక డాక"&amp;"్యుమెంటేషన్‌లో లేదు. [3] ఫోకస్ బదులుగా అవసరాలను విభజించడానికి మార్చబడింది, టార్పెడో బాంబర్ అవసరం O.5/43 గా మారింది, చివరికి ఫెయిరీ స్పియర్ ఫిష్‌కు దారితీస్తుంది, అయితే S.11/43 ఒక పున ins పరిశీలన విమానం కోసం వ్రాయబడింది. [4] స్పెసిఫికేషన్ S.11/43 దృశ్య మరి"&amp;"యు ఫోటోగ్రాఫిక్ నిఘా మరియు నీడ కోసం, పగలు లేదా రాత్రికి, ట్విన్-ఇంజిన్ నావికా నిఘా విమానం రూపకల్పన మరియు నిర్మాణానికి పిలుపునిచ్చింది మరియు బాంబర్‌గా కూడా పనిచేయగలదు. ఈ స్పెసిఫికేషన్‌లో గరిష్ట మొత్తం బరువు 24,000 పౌండ్లు, ఎత్తు (5.2 మీ) ఎత్తు (5.2 మీ), 45"&amp;" అడుగుల పొడవు (13.7 మీ) మరియు 60 అడుగుల (18.3 మీ) (స్ప్రెడ్) / 20 అడుగుల రెక్కలు ఉన్నాయి. 6.1 మీ) (ముడుచుకున్నది). శక్తితో కూడిన వింగ్-మడత కూడా అవసరం. షార్ట్స్ ట్విన్-మెర్లిన్ S.38 స్టర్జన్‌ను వారి టెండర్‌గా S.11/43 కు సమర్పించగా, ఆర్మ్‌స్ట్రాంగ్ విట్‌వర్"&amp;"త్ కవల-మెర్లిన్ శక్తితో కూడిన AW.54 ను ప్రతిపాదించాడు. AW.54 అధికారం లేకపోవడంపై విమర్శలు వచ్చిన తరువాత, రెండు మెట్రోవిక్ F.3 టర్బోజెట్లతో AW.54A సమర్పించబడింది. బ్లాక్బర్న్ మరియు ఫెయిరీ (ట్విన్-మెర్లిన్ డిజైన్లతో కూడా) మరియు వెస్ట్‌ల్యాండ్ చేత ప్రాట్ &amp; వి"&amp;"ట్నీ R-4360 ముక్కులో ప్రధాన రేడియల్ మరియు తోకలో ఒక హాల్ఫోర్డ్ H.1 టర్బోజెట్లతో కూడిన మిశ్రమ-శక్తి రూపకల్పన కూడా జరిగింది. 19 అక్టోబర్ 1943 న, షార్ట్స్ ""ఇన్స్ట్రక్షన్ టు స్టేషన్"" మరియు మూడు ప్రోటోటైప్‌ల కోసం ఒక ఆర్డర్‌ను స్టర్జన్ S.1 గా నియమించారు, మిలిట"&amp;"రీ సీరియల్స్ RK787, RK791 మరియు RK794 కేటాయించబడ్డాయి. తుది అనుకూలమైన S.11/43 అవసరాలు ఫిబ్రవరి 1944 లో అనుసరించబడ్డాయి. [5] పైలట్ యొక్క కాక్‌పిట్ స్పార్ ముందు భాగంలో ఒక ఉప-అసెంబ్లీ బోల్ట్ చేయబడింది, అతన్ని రెక్క యొక్క ప్రముఖ అంచుతో ఉంచారు, నావిగేటర్ వింగ్"&amp;" యొక్క మధ్య విభాగం వెనుక ఉంది మరియు రేడియో ఆపరేటర్-నావిగేటర్ నుండి అతని పరికరాల ద్వారా వేరు చేయబడింది- అతని వెనుక. నావిగేటర్ మరియు రేడియో ఆపరేటర్ ఒక తలుపు ద్వారా ప్రవేశించారు, ఇది తెరిచినప్పుడు నిచ్చెనగా పనిచేసింది, స్టార్‌బోర్డ్ వైపు వారి సీట్లు పోర్టుకు"&amp;" ఆఫ్‌సెట్ చేయబడ్డాయి. రేడియో ఆపరేటర్ వెనుక ఉన్న ఫ్యూజ్‌లేజ్‌లో కెమెరాలు వ్యవస్థాపించబడ్డాయి. [6] స్టర్జన్ యొక్క దురదృష్టకర వైఫల్యాలలో ఒకటి నియంత్రణలను ఉంచడం. ఇంజిన్ స్టార్టర్ గుళికలను కాల్చడానికి అవసరమైన కాక్‌పిట్ స్విచ్‌ల పక్కన మంటలను ఆర్పేది స్విచ్ ఉంది"&amp;", దీని ఫలితంగా కొన్ని అనుకోకుండా ప్రమాదాలు మరియు గ్రౌండ్ సిబ్బందికి కొన్ని అనాలోచిత ఉల్లాసం. [7] ముక్కులో 1,000-పౌండ్ల (450 కిలోల) బాంబు లేదా రెండు 500-పౌండ్ల బాంబులు లేదా బాంబు బేలో తీసుకువెళ్ళిన నాలుగు 250-పౌండ్ల (110 కిలోల) లోతు ఛార్జీలతో ఆయుధాలు ముక్క"&amp;"ులో రెండు 0.5 (12.7 మిమీ) బ్రౌనింగ్ మెషిన్ గన్స్ ఉంటాయి [8 ] మరియు 16 లో 60-పౌండ్ల (27 కిలోల) RP-3 రాకెట్లు రెక్కల క్రింద ఉన్నాయి. ASV రాడార్ అమర్చబడింది మరియు రెండు F.52 కెమెరాలు మరియు నిఘా పాత్ర కోసం ఒకే F.24 కెమెరాను తీసుకువెళ్లారు. సాధారణ ఇంధన లోడ్ 41"&amp;"0 ఇంపీరియల్ గ్యాలన్లు (1,900 ఎల్; 490 యుఎస్ గాల్), కానీ నిఘా మిషన్ల కోసం 180-ఇంపీరియల్-గాలన్ (820 ఎల్; 220 యుఎస్ గాల్) లాంగ్-రేంజ్ ఇంధన ట్యాంక్ బాంబు బేలో తీసుకెళ్లవచ్చు. [9] మొదటి షార్ట్ స్టర్జన్ I RK787 7 జూన్ 1946 న రోచెస్టర్ విమానాశ్రయంలో ప్రయాణించింద"&amp;"ి, జూలైలో ఫర్న్‌బరోలో అద్భుతమైన నిర్వహణ మరియు కనిపించినట్లు రుజువు చేసింది. ఈ సమయానికి, లఘు చిత్రాలు S.B.A.C యూనివర్సల్ హోదా వ్యవస్థను అవలంబించాయి మరియు S.38 ను S.A.1 ను తిరిగి నియమించారు. [10] డెక్ ల్యాండింగ్ ట్రయల్స్ 1947 లో విజయవంతంగా పూర్తయ్యాయి. ఈ ఒప"&amp;"్పందం షార్ట్ బ్రదర్స్ నుండి షార్ట్ బ్రదర్స్ &amp; హార్లాండ్ వరకు తిరిగి నియమించబడింది మరియు అసంపూర్ణ విమానాలను బెల్ఫాస్ట్‌కు తరలించారు, అక్కడ రెండవ నమూనా, RK791, 18 మే 1948 న బెల్ఫాస్ట్‌లోని సిడెన్‌హామ్ నుండి ప్రయాణించారు. Rk791 లో పోటీ పడ్డారు. 1949 యొక్క ఎయ"&amp;"ిర్ లీగ్ ఛాలెంజ్ కప్ రేసు సగటు వేగంతో 295 mph వేగంతో. రెండవ ప్రపంచ యుద్ధం ముగియడంతో మరియు ధైర్యమైన మరియు సెంటార్-క్లాస్ క్యారియర్‌ల సస్పెన్షన్‌తో రాయల్ నేవీ ఇకపై స్టర్జన్ పనిచేయడానికి ఉద్దేశించిన ప్లాట్‌ఫారమ్‌లను కలిగి లేదు మరియు స్టర్జన్ S.1 యొక్క అవసరం "&amp;"రద్దు చేయబడింది. 30 విమానాల ఉత్పత్తి క్రమాన్ని 23 కి తగ్గించి, Q.1/46 కింద పునర్నిర్మించిన వేరియంట్‌గా మార్చబడింది. 2. మూడవ నమూనా, RK794, Tt.2 ప్రమాణానికి కొత్త సీరియల్ VR363 తో పూర్తయింది. TT.2 ఒక పెద్ద, కానీ శుభ్రంగా కనిపించే జంట-ఇంజిన్, మిడ్-వింగ్ కాంట"&amp;"ిలివర్ మోనోప్లేన్ డిజైన్, దాని టార్గెట్ టగ్ కాన్ఫిగరేషన్‌లో విలక్షణంగా పొడుగుచేసిన మెరుస్తున్న ముక్కుతో. ఆల్-మెటల్ మోనోకోక్ ఫ్యూజ్‌లేజ్ ఒక కాంటిలివర్ టెయిల్‌ప్లేన్ వద్ద సింగిల్ ఫిన్ మరియు చుక్కానితో ముగిసే నాలుగు విభాగాలలో నిర్మించబడింది. చుక్కాని మరియు ట"&amp;"ెయిల్‌ప్లాన్లు ఫాబ్రిక్ కప్పబడి ఉన్నాయి. వింగ్ డిజైన్‌లో అవుట్‌బోర్డ్ విభాగాలపై తుడిచిపెట్టిన ప్రముఖ అంచు మరియు టేపర్ ఉన్నాయి, మరియు వింగ్ ట్విన్ మెర్లిన్ 140 ఇంజిన్ల యొక్క మడత అవుట్‌బోర్డ్ కాంట్రా-రొటేటింగ్ ప్రొపెల్లర్లను నడుపుతుంది (ఇది తక్కువ బ్లేడ్లు "&amp;"మరియు మెర్లిన్‌లను సెంట్రలైన్‌కు దగ్గరగా అమర్చడానికి అనుమతించింది). ప్రధాన చక్రాలు ఇంజిన్ నాసెల్స్‌లోకి వెనుకకు ఉపసంహరించుకుంటాయి, తోక చక్రం ఫ్యూజ్‌లేజ్‌లోకి ముందుకు సాగింది. రేడియేటర్లను నాసెల్లెస్ మరియు ఫ్యూజ్‌లేజ్ మధ్య ప్రముఖ అంచులో అమర్చారు. స్టర్జన్ "&amp;"యొక్క యుద్ధానంతర పాత్ర నావికాదళం మరియు టార్గెట్ టగ్ విమానాలు ముక్కుకు మార్పులతో ప్రారంభమైంది, ప్రొపెల్లర్ ఆర్క్స్ మరియు వించ్ సిస్టమ్ ముందుకు మనుషుల కెమెరా స్థానాన్ని అందించడానికి పొడవుగా ఉంది. ఇద్దరు సిబ్బందిలో పైలట్ మరియు ఆల్-పర్పస్ ""అబ్జర్వర్"" ఉన్నాయ"&amp;"ి, వీరు నావిగేటర్, వైర్‌లెస్ ఆపరేటర్, టార్గెట్ ఆపరేటర్ మరియు కెమెరా ఆపరేటర్ యొక్క విధులను నిర్వహించాల్సి వచ్చింది, దీని కోసం పైలట్ యొక్క స్థానం క్రింద పరిశీలకుడు క్రాల్ చేయడానికి పరిశీలకుడు అనుమతించడానికి ఫ్యూజ్‌లేజ్ లోతుగా ఉంది. ముక్కు మరియు వెనుక ఫ్యూజ్"&amp;"‌లేజ్‌లోని స్టేషన్ల మధ్య కదులుతుంది. [9] 1953 లో, త్రో-ఆఫ్ టార్గెట్ ప్రాక్టీస్‌ను వదిలివేయడంతో, కెమెరా ముక్కు యొక్క అవసరం అదృశ్యమైంది మరియు ఐదు టిటి 2 లు S.B.9 స్టర్జన్ Tt.3 వేరియంట్‌గా మార్చబడ్డాయి. S.1 మాదిరిగానే ముక్కు ప్రొఫైల్‌తో. చివరి స్టర్జన్లు 194"&amp;"9 లో S.B.3 కొరకు ప్రోటోటైప్‌లుగా పునర్నిర్మించబడ్డారు, ఇది ప్రతిపాదిత జలాంతర్గామి విమానాన్ని M.6/49 కు ప్రతిపాదించింది, ఇది రెండు ఆర్మ్‌స్ట్రాంగ్ సిడ్లీ మాంబా చేత 1,147 షాఫ్ట్ హార్స్‌పవర్ (855 KW) యొక్క MA3 టర్బోప్రోప్స్ రెండు నాలుగు-డ్రైవింగ్ బ్లేడెడ్ ప్"&amp;"రొపెల్లర్లు. ఇంజిన్ ఎగ్జాస్ట్ వెనుకకు బదులుగా క్రిందికి దర్శకత్వం వహించారు. ఇంకొక ప్రధాన మార్పు ఏమిటంటే, ఒక భారీ బల్బస్ ముక్కుపై అంటుకట్టుట, ఇది రెండు రాడార్ ఆపరేటర్లను ఇంజిన్లు మరియు రాడార్ ముందుకు ఉన్న స్టేషన్లలో కలిగి ఉంది. మార్పుల నుండి ఉత్పన్నమయ్యే త"&amp;"ీవ్రమైన సమస్యలు ప్రాజెక్ట్ యొక్క మరణానికి దారితీశాయి, అనగా, ""మాంబా టర్బోప్రోప్స్ నుండి వచ్చిన ప్రవాహం కొన్ని శక్తి సెట్టింగుల వద్ద విమానంను తీవ్రంగా అస్థిరపరిచింది మరియు మంచి నిర్వహణ లక్షణాలను నాశనం చేసింది. ఒక ఇంజిన్ మీద సురక్షితమైన విమానంలో కత్తిరించడం"&amp;" అసాధ్యం అని నిరూపించబడింది, ఇది ఇది అసాధ్యం యాంటీ-సబ్‌మెరైన్ పెట్రోలింగ్‌పై దీర్ఘ ఓర్పు చేయవలసిన అవసరం ఉంది. ""[1] రెండు S.B.3 ప్రోటోటైప్‌లను మొదటి, WF632 డిసెంబర్ 8, 1950 న బెల్ఫాస్ట్ వద్ద ఎగురుతూ ఆదేశించారు. ఒక ఇంజిన్‌లో ఎగురుతున్నప్పుడు డిజైన్ కత్తిరి"&amp;"ంచడం చాలా కష్టమని తేలింది మరియు ఈ సమస్యలను పరిష్కరించడానికి ఎటువంటి ప్రయత్నం చేయలేదు; పర్యవసానంగా, రెండవ నమూనా, WF636 ఎగరడానికి ముందే ఈ ప్రాజెక్ట్ రద్దు చేయబడింది. రెండు విమానాలు చాలా తక్కువ జీవితాలను కలిగి ఉన్నాయి, 1951 లో రద్దు చేయబడ్డాయి. ప్రధాన ఉత్పత్"&amp;"తి వేరియంట్, టిటి 2 నావల్ టార్గెట్ టగ్ తన జీవితంలో ఎక్కువ భాగం మాల్టాలోని హాల్ ఫార్ వద్ద 728 స్క్వాడ్రన్‌తో గడిపింది. ఈ రకాన్ని 1950-1954లో RNAS ఫోర్డ్ వద్ద నంబర్ 771 స్క్వాడ్రన్ కూడా నిర్వహించింది. టార్గెట్ టగ్‌గా వారి ప్రాధమిక పాత్రలో గ్రౌండ్-టు-ఎయిర్ ఫ"&amp;"ైరింగ్ ప్రాక్టీస్, గ్రౌండ్-టు-ఎయిర్ ఫైరింగ్ యొక్క ఫోటోగ్రాఫిక్ మార్కింగ్, రాత్రి మరియు పగటిపూట గాలి నుండి గాలి నుండి గాలి నుండి గాలి వరకు లక్ష్యంగా వెళ్ళుట, ""త్రో-ఆఫ్"" టార్గెట్ ప్రాక్టీస్ ఉన్నాయి మరియు రాడార్ క్రమాంకనం. ప్రస్తుతం ఉన్న అన్ని స్టర్జన్ టిట"&amp;"ి 2 లు 1950 ల ప్రారంభంలో టిటి 3 ప్రమాణానికి సవరించాలని అనుకున్నాడు, అయితే ఐదు విమానాల తర్వాత మార్పిడి కార్యక్రమం నిలిపివేయబడింది. విస్తరించిన Tt.2 ముక్కు దాని సమకాలీకరించిన ఫోటోగ్రాఫిక్ పరికరాలు మరియు సిబ్బంది స్టేషన్‌తో తొలగించబడింది మరియు చిన్న క్రమబద్ధ"&amp;"ీకరించిన ముక్కు కోన్ ద్వారా భర్తీ చేయబడింది. క్యారియర్ కార్యకలాపాల నుండి గ్రౌండ్ స్థావరాలకు మార్పుతో, అన్ని డెక్-ల్యాండింగ్ పరికరాలు కూడా తొలగించబడ్డాయి, అలాగే టిటి 2 యొక్క హైడ్రాలిక్ సిస్టమ్ స్థానంలో మాన్యువల్ మడత గేర్‌ను కలిగి ఉండటానికి రెక్కను సవరించార"&amp;"ు. ""జాక్"" ఈజీ చేత పైలట్ చేయబడిన ఒక Tt.2 (VR363), చిన్న SB.1 యొక్క విమాన పరీక్షలలో గ్లైడర్ టగ్‌గా క్లుప్తంగా ఉపయోగించబడింది. డేవిడ్ కీత్-లూకాస్ మరియు ప్రొఫెసర్ జెఫ్రీ టి. ఆర్. హిల్ రూపొందించిన ఈ ప్రయోగాత్మక ""టైలెస్"" గ్లైడర్, ఏరో-ఐసోక్లినిక్ వింగ్ యొక్క"&amp;" భావనను పరీక్షించడానికి ఒక ప్రైవేట్ రీసెర్చ్ వెంచర్‌గా లఘు చిత్రాలు నిర్మించాయి. షార్ట్స్ యొక్క చీఫ్ టెస్ట్ పైలట్, టామ్ బ్రూక్-స్మిత్ చేత పైలట్ చేసిన ఎస్బి 1 ను మొట్టమొదటిసారిగా ప్రారంభించి, 30 జూలై 1951 న RAF ఆల్డర్‌గ్రోవ్ నుండి బయలుదేరాడు. SB.1 ను 10,00"&amp;"0 అడుగుల ఎత్తులో ఉంచారు, ఫ్లైట్ విజయవంతంగా పూర్తయింది. [[(చేర్చు రోజు రెండవ విమానంలో, టో తాడు విస్తరించింది మరియు బ్రూక్-స్మిత్ వెళ్ళుట విమానం వల్ల కలిగే అల్లకల్లోలంలో తేలికపాటి విమానాన్ని ఎగరడంలో అంతర్లీనంగా ఉన్న సమస్యలను అనుభవించాడు. బ్రూక్-స్మిత్ తక్కు"&amp;"వ ఎత్తులో పడవలసి వచ్చింది మరియు మేల్కొలపడానికి ప్రయత్నిస్తున్నప్పుడు, 90 mph వద్ద ""ముక్కు-డౌన్"" భూమిని కొట్టాడు, తనను తాను తీవ్రంగా గాయపరిచాడు మరియు విమానాన్ని దెబ్బతీశాడు. చిన్న SB.1 కు విస్తృతమైన నష్టంతో, పునర్నిర్మాణం అవసరం ప్రపంచంలోని చెత్త విమానాల "&amp;"నుండి డేటా., [1] ప్రపంచ విమానం, [15] [16] పోల్చదగిన పాత్ర, కాన్ఫిగరేషన్ మరియు ERA సంబంధిత జాబితాల సాధారణ లక్షణాల పనితీరు విమానం")</f>
        <v>షార్ట్ స్టర్జన్ ఒక ప్రణాళికాబద్ధమైన బ్రిటిష్ క్యారియర్-బార్న్ నిఘా బాంబర్, దీని అభివృద్ధి రెండవ ప్రపంచ యుద్ధంలో అధిక-పనితీరు గల టార్పెడో బాంబర్ కోసం S.6/43 అవసరంతో ప్రారంభమైంది, తరువాత ఇది గెలిచిన S.11/43 అవసరాన్ని మెరుగుపరిచింది. స్టర్జన్ చేత. పసిఫిక్ ఉత్పత్తిలో యుద్ధం ముగియడంతో, స్టర్జన్ పనిచేయడానికి ఉద్దేశించిన విమాన వాహక నౌకలను నిలిపివేసింది మరియు అసలు నిఘా బాంబర్ స్పెసిఫికేషన్ రద్దు చేయబడింది. స్టర్జన్ అప్పుడు టార్గెట్ టగ్‌గా పున es రూపకల్పన చేయబడింది, ఇది చాలా సంవత్సరాలు విమానంతో సేవలను చూసింది. తరువాత, ప్రాథమిక స్టర్జన్ డిజైన్‌ను ప్రోటోటైప్ యాంటీ-సబ్‌మెరైన్ విమానం వలె పునర్నిర్మించారు. మంచి రూపకల్పనను ఆశాజనక డిజైన్‌ను "అదృష్టవంతుడైన మరియు వికారమైన-కనిపించే హైబ్రిడ్" గా మార్చారు. ఆరు 500-పౌండ్ల (230 కిలోల) బాంబులు లేదా ప్రస్తుత ప్రామాణిక వైమానిక టార్పెడోలలో ఏదైనా బాంబు బేతో, ఆడాసియస్ మరియు సెంటార్-క్లాస్ విమానాల క్యారియర్‌ల నుండి పనిచేస్తుంది. గరిష్టంగా ఆల్-అప్-వెయిట్ 24,000 పౌండ్లు (11,000 కిలోలు) పేర్కొనబడింది. షార్ట్ బ్రదర్స్ S.6/43 కు ప్రతిస్పందించడానికి ఆహ్వానించబడలేదు, కాని పాల్గొనే ఇతర తయారీదారుల నుండి ప్రాథమిక ప్రతిస్పందనలు అన్ని అవసరాలను తీర్చడంలో జంట ఇంజిన్ డిజైన్ 24,000 పౌండ్లు బరువు ఉండే అవకాశం ఉందని సూచించింది, సింగిల్ ఇంజిన్ డిజైన్ ఇన్-సర్వీస్ విమానం యొక్క పనితీరును మించిపోయే అవకాశం లేదు. S.6/43 కొనసాగడానికి అనుమతించబడింది, మరియు లఘు చిత్రాలు రెండు ఆహ్వానించని టెండర్లు, సింగిల్-ఇంజిన్డ్ బ్రిస్టల్ సెంటారస్ డిజైన్ మరియు ట్విన్-రోల్స్ రాయిస్ మెర్లిన్ డిజైన్‌ను సమర్పించాయని సూచనలు ఉన్నాయి [2]. ఏదేమైనా, అసలు S.6/43 సమర్పణలు ఏవీ స్వీకరించబడలేదు మరియు లఘు చిత్రాల సమర్పణలకు సూచన అధికారిక డాక్యుమెంటేషన్‌లో లేదు. [3] ఫోకస్ బదులుగా అవసరాలను విభజించడానికి మార్చబడింది, టార్పెడో బాంబర్ అవసరం O.5/43 గా మారింది, చివరికి ఫెయిరీ స్పియర్ ఫిష్‌కు దారితీస్తుంది, అయితే S.11/43 ఒక పున ins పరిశీలన విమానం కోసం వ్రాయబడింది. [4] స్పెసిఫికేషన్ S.11/43 దృశ్య మరియు ఫోటోగ్రాఫిక్ నిఘా మరియు నీడ కోసం, పగలు లేదా రాత్రికి, ట్విన్-ఇంజిన్ నావికా నిఘా విమానం రూపకల్పన మరియు నిర్మాణానికి పిలుపునిచ్చింది మరియు బాంబర్‌గా కూడా పనిచేయగలదు. ఈ స్పెసిఫికేషన్‌లో గరిష్ట మొత్తం బరువు 24,000 పౌండ్లు, ఎత్తు (5.2 మీ) ఎత్తు (5.2 మీ), 45 అడుగుల పొడవు (13.7 మీ) మరియు 60 అడుగుల (18.3 మీ) (స్ప్రెడ్) / 20 అడుగుల రెక్కలు ఉన్నాయి. 6.1 మీ) (ముడుచుకున్నది). శక్తితో కూడిన వింగ్-మడత కూడా అవసరం. షార్ట్స్ ట్విన్-మెర్లిన్ S.38 స్టర్జన్‌ను వారి టెండర్‌గా S.11/43 కు సమర్పించగా, ఆర్మ్‌స్ట్రాంగ్ విట్‌వర్త్ కవల-మెర్లిన్ శక్తితో కూడిన AW.54 ను ప్రతిపాదించాడు. AW.54 అధికారం లేకపోవడంపై విమర్శలు వచ్చిన తరువాత, రెండు మెట్రోవిక్ F.3 టర్బోజెట్లతో AW.54A సమర్పించబడింది. బ్లాక్బర్న్ మరియు ఫెయిరీ (ట్విన్-మెర్లిన్ డిజైన్లతో కూడా) మరియు వెస్ట్‌ల్యాండ్ చేత ప్రాట్ &amp; విట్నీ R-4360 ముక్కులో ప్రధాన రేడియల్ మరియు తోకలో ఒక హాల్ఫోర్డ్ H.1 టర్బోజెట్లతో కూడిన మిశ్రమ-శక్తి రూపకల్పన కూడా జరిగింది. 19 అక్టోబర్ 1943 న, షార్ట్స్ "ఇన్స్ట్రక్షన్ టు స్టేషన్" మరియు మూడు ప్రోటోటైప్‌ల కోసం ఒక ఆర్డర్‌ను స్టర్జన్ S.1 గా నియమించారు, మిలిటరీ సీరియల్స్ RK787, RK791 మరియు RK794 కేటాయించబడ్డాయి. తుది అనుకూలమైన S.11/43 అవసరాలు ఫిబ్రవరి 1944 లో అనుసరించబడ్డాయి. [5] పైలట్ యొక్క కాక్‌పిట్ స్పార్ ముందు భాగంలో ఒక ఉప-అసెంబ్లీ బోల్ట్ చేయబడింది, అతన్ని రెక్క యొక్క ప్రముఖ అంచుతో ఉంచారు, నావిగేటర్ వింగ్ యొక్క మధ్య విభాగం వెనుక ఉంది మరియు రేడియో ఆపరేటర్-నావిగేటర్ నుండి అతని పరికరాల ద్వారా వేరు చేయబడింది- అతని వెనుక. నావిగేటర్ మరియు రేడియో ఆపరేటర్ ఒక తలుపు ద్వారా ప్రవేశించారు, ఇది తెరిచినప్పుడు నిచ్చెనగా పనిచేసింది, స్టార్‌బోర్డ్ వైపు వారి సీట్లు పోర్టుకు ఆఫ్‌సెట్ చేయబడ్డాయి. రేడియో ఆపరేటర్ వెనుక ఉన్న ఫ్యూజ్‌లేజ్‌లో కెమెరాలు వ్యవస్థాపించబడ్డాయి. [6] స్టర్జన్ యొక్క దురదృష్టకర వైఫల్యాలలో ఒకటి నియంత్రణలను ఉంచడం. ఇంజిన్ స్టార్టర్ గుళికలను కాల్చడానికి అవసరమైన కాక్‌పిట్ స్విచ్‌ల పక్కన మంటలను ఆర్పేది స్విచ్ ఉంది, దీని ఫలితంగా కొన్ని అనుకోకుండా ప్రమాదాలు మరియు గ్రౌండ్ సిబ్బందికి కొన్ని అనాలోచిత ఉల్లాసం. [7] ముక్కులో 1,000-పౌండ్ల (450 కిలోల) బాంబు లేదా రెండు 500-పౌండ్ల బాంబులు లేదా బాంబు బేలో తీసుకువెళ్ళిన నాలుగు 250-పౌండ్ల (110 కిలోల) లోతు ఛార్జీలతో ఆయుధాలు ముక్కులో రెండు 0.5 (12.7 మిమీ) బ్రౌనింగ్ మెషిన్ గన్స్ ఉంటాయి [8 ] మరియు 16 లో 60-పౌండ్ల (27 కిలోల) RP-3 రాకెట్లు రెక్కల క్రింద ఉన్నాయి. ASV రాడార్ అమర్చబడింది మరియు రెండు F.52 కెమెరాలు మరియు నిఘా పాత్ర కోసం ఒకే F.24 కెమెరాను తీసుకువెళ్లారు. సాధారణ ఇంధన లోడ్ 410 ఇంపీరియల్ గ్యాలన్లు (1,900 ఎల్; 490 యుఎస్ గాల్), కానీ నిఘా మిషన్ల కోసం 180-ఇంపీరియల్-గాలన్ (820 ఎల్; 220 యుఎస్ గాల్) లాంగ్-రేంజ్ ఇంధన ట్యాంక్ బాంబు బేలో తీసుకెళ్లవచ్చు. [9] మొదటి షార్ట్ స్టర్జన్ I RK787 7 జూన్ 1946 న రోచెస్టర్ విమానాశ్రయంలో ప్రయాణించింది, జూలైలో ఫర్న్‌బరోలో అద్భుతమైన నిర్వహణ మరియు కనిపించినట్లు రుజువు చేసింది. ఈ సమయానికి, లఘు చిత్రాలు S.B.A.C యూనివర్సల్ హోదా వ్యవస్థను అవలంబించాయి మరియు S.38 ను S.A.1 ను తిరిగి నియమించారు. [10] డెక్ ల్యాండింగ్ ట్రయల్స్ 1947 లో విజయవంతంగా పూర్తయ్యాయి. ఈ ఒప్పందం షార్ట్ బ్రదర్స్ నుండి షార్ట్ బ్రదర్స్ &amp; హార్లాండ్ వరకు తిరిగి నియమించబడింది మరియు అసంపూర్ణ విమానాలను బెల్ఫాస్ట్‌కు తరలించారు, అక్కడ రెండవ నమూనా, RK791, 18 మే 1948 న బెల్ఫాస్ట్‌లోని సిడెన్‌హామ్ నుండి ప్రయాణించారు. Rk791 లో పోటీ పడ్డారు. 1949 యొక్క ఎయిర్ లీగ్ ఛాలెంజ్ కప్ రేసు సగటు వేగంతో 295 mph వేగంతో. రెండవ ప్రపంచ యుద్ధం ముగియడంతో మరియు ధైర్యమైన మరియు సెంటార్-క్లాస్ క్యారియర్‌ల సస్పెన్షన్‌తో రాయల్ నేవీ ఇకపై స్టర్జన్ పనిచేయడానికి ఉద్దేశించిన ప్లాట్‌ఫారమ్‌లను కలిగి లేదు మరియు స్టర్జన్ S.1 యొక్క అవసరం రద్దు చేయబడింది. 30 విమానాల ఉత్పత్తి క్రమాన్ని 23 కి తగ్గించి, Q.1/46 కింద పునర్నిర్మించిన వేరియంట్‌గా మార్చబడింది. 2. మూడవ నమూనా, RK794, Tt.2 ప్రమాణానికి కొత్త సీరియల్ VR363 తో పూర్తయింది. TT.2 ఒక పెద్ద, కానీ శుభ్రంగా కనిపించే జంట-ఇంజిన్, మిడ్-వింగ్ కాంటిలివర్ మోనోప్లేన్ డిజైన్, దాని టార్గెట్ టగ్ కాన్ఫిగరేషన్‌లో విలక్షణంగా పొడుగుచేసిన మెరుస్తున్న ముక్కుతో. ఆల్-మెటల్ మోనోకోక్ ఫ్యూజ్‌లేజ్ ఒక కాంటిలివర్ టెయిల్‌ప్లేన్ వద్ద సింగిల్ ఫిన్ మరియు చుక్కానితో ముగిసే నాలుగు విభాగాలలో నిర్మించబడింది. చుక్కాని మరియు టెయిల్‌ప్లాన్లు ఫాబ్రిక్ కప్పబడి ఉన్నాయి. వింగ్ డిజైన్‌లో అవుట్‌బోర్డ్ విభాగాలపై తుడిచిపెట్టిన ప్రముఖ అంచు మరియు టేపర్ ఉన్నాయి, మరియు వింగ్ ట్విన్ మెర్లిన్ 140 ఇంజిన్ల యొక్క మడత అవుట్‌బోర్డ్ కాంట్రా-రొటేటింగ్ ప్రొపెల్లర్లను నడుపుతుంది (ఇది తక్కువ బ్లేడ్లు మరియు మెర్లిన్‌లను సెంట్రలైన్‌కు దగ్గరగా అమర్చడానికి అనుమతించింది). ప్రధాన చక్రాలు ఇంజిన్ నాసెల్స్‌లోకి వెనుకకు ఉపసంహరించుకుంటాయి, తోక చక్రం ఫ్యూజ్‌లేజ్‌లోకి ముందుకు సాగింది. రేడియేటర్లను నాసెల్లెస్ మరియు ఫ్యూజ్‌లేజ్ మధ్య ప్రముఖ అంచులో అమర్చారు. స్టర్జన్ యొక్క యుద్ధానంతర పాత్ర నావికాదళం మరియు టార్గెట్ టగ్ విమానాలు ముక్కుకు మార్పులతో ప్రారంభమైంది, ప్రొపెల్లర్ ఆర్క్స్ మరియు వించ్ సిస్టమ్ ముందుకు మనుషుల కెమెరా స్థానాన్ని అందించడానికి పొడవుగా ఉంది. ఇద్దరు సిబ్బందిలో పైలట్ మరియు ఆల్-పర్పస్ "అబ్జర్వర్" ఉన్నాయి, వీరు నావిగేటర్, వైర్‌లెస్ ఆపరేటర్, టార్గెట్ ఆపరేటర్ మరియు కెమెరా ఆపరేటర్ యొక్క విధులను నిర్వహించాల్సి వచ్చింది, దీని కోసం పైలట్ యొక్క స్థానం క్రింద పరిశీలకుడు క్రాల్ చేయడానికి పరిశీలకుడు అనుమతించడానికి ఫ్యూజ్‌లేజ్ లోతుగా ఉంది. ముక్కు మరియు వెనుక ఫ్యూజ్‌లేజ్‌లోని స్టేషన్ల మధ్య కదులుతుంది. [9] 1953 లో, త్రో-ఆఫ్ టార్గెట్ ప్రాక్టీస్‌ను వదిలివేయడంతో, కెమెరా ముక్కు యొక్క అవసరం అదృశ్యమైంది మరియు ఐదు టిటి 2 లు S.B.9 స్టర్జన్ Tt.3 వేరియంట్‌గా మార్చబడ్డాయి. S.1 మాదిరిగానే ముక్కు ప్రొఫైల్‌తో. చివరి స్టర్జన్లు 1949 లో S.B.3 కొరకు ప్రోటోటైప్‌లుగా పునర్నిర్మించబడ్డారు, ఇది ప్రతిపాదిత జలాంతర్గామి విమానాన్ని M.6/49 కు ప్రతిపాదించింది, ఇది రెండు ఆర్మ్‌స్ట్రాంగ్ సిడ్లీ మాంబా చేత 1,147 షాఫ్ట్ హార్స్‌పవర్ (855 KW) యొక్క MA3 టర్బోప్రోప్స్ రెండు నాలుగు-డ్రైవింగ్ బ్లేడెడ్ ప్రొపెల్లర్లు. ఇంజిన్ ఎగ్జాస్ట్ వెనుకకు బదులుగా క్రిందికి దర్శకత్వం వహించారు. ఇంకొక ప్రధాన మార్పు ఏమిటంటే, ఒక భారీ బల్బస్ ముక్కుపై అంటుకట్టుట, ఇది రెండు రాడార్ ఆపరేటర్లను ఇంజిన్లు మరియు రాడార్ ముందుకు ఉన్న స్టేషన్లలో కలిగి ఉంది. మార్పుల నుండి ఉత్పన్నమయ్యే తీవ్రమైన సమస్యలు ప్రాజెక్ట్ యొక్క మరణానికి దారితీశాయి, అనగా, "మాంబా టర్బోప్రోప్స్ నుండి వచ్చిన ప్రవాహం కొన్ని శక్తి సెట్టింగుల వద్ద విమానంను తీవ్రంగా అస్థిరపరిచింది మరియు మంచి నిర్వహణ లక్షణాలను నాశనం చేసింది. ఒక ఇంజిన్ మీద సురక్షితమైన విమానంలో కత్తిరించడం అసాధ్యం అని నిరూపించబడింది, ఇది ఇది అసాధ్యం యాంటీ-సబ్‌మెరైన్ పెట్రోలింగ్‌పై దీర్ఘ ఓర్పు చేయవలసిన అవసరం ఉంది. "[1] రెండు S.B.3 ప్రోటోటైప్‌లను మొదటి, WF632 డిసెంబర్ 8, 1950 న బెల్ఫాస్ట్ వద్ద ఎగురుతూ ఆదేశించారు. ఒక ఇంజిన్‌లో ఎగురుతున్నప్పుడు డిజైన్ కత్తిరించడం చాలా కష్టమని తేలింది మరియు ఈ సమస్యలను పరిష్కరించడానికి ఎటువంటి ప్రయత్నం చేయలేదు; పర్యవసానంగా, రెండవ నమూనా, WF636 ఎగరడానికి ముందే ఈ ప్రాజెక్ట్ రద్దు చేయబడింది. రెండు విమానాలు చాలా తక్కువ జీవితాలను కలిగి ఉన్నాయి, 1951 లో రద్దు చేయబడ్డాయి. ప్రధాన ఉత్పత్తి వేరియంట్, టిటి 2 నావల్ టార్గెట్ టగ్ తన జీవితంలో ఎక్కువ భాగం మాల్టాలోని హాల్ ఫార్ వద్ద 728 స్క్వాడ్రన్‌తో గడిపింది. ఈ రకాన్ని 1950-1954లో RNAS ఫోర్డ్ వద్ద నంబర్ 771 స్క్వాడ్రన్ కూడా నిర్వహించింది. టార్గెట్ టగ్‌గా వారి ప్రాధమిక పాత్రలో గ్రౌండ్-టు-ఎయిర్ ఫైరింగ్ ప్రాక్టీస్, గ్రౌండ్-టు-ఎయిర్ ఫైరింగ్ యొక్క ఫోటోగ్రాఫిక్ మార్కింగ్, రాత్రి మరియు పగటిపూట గాలి నుండి గాలి నుండి గాలి నుండి గాలి వరకు లక్ష్యంగా వెళ్ళుట, "త్రో-ఆఫ్" టార్గెట్ ప్రాక్టీస్ ఉన్నాయి మరియు రాడార్ క్రమాంకనం. ప్రస్తుతం ఉన్న అన్ని స్టర్జన్ టిటి 2 లు 1950 ల ప్రారంభంలో టిటి 3 ప్రమాణానికి సవరించాలని అనుకున్నాడు, అయితే ఐదు విమానాల తర్వాత మార్పిడి కార్యక్రమం నిలిపివేయబడింది. విస్తరించిన Tt.2 ముక్కు దాని సమకాలీకరించిన ఫోటోగ్రాఫిక్ పరికరాలు మరియు సిబ్బంది స్టేషన్‌తో తొలగించబడింది మరియు చిన్న క్రమబద్ధీకరించిన ముక్కు కోన్ ద్వారా భర్తీ చేయబడింది. క్యారియర్ కార్యకలాపాల నుండి గ్రౌండ్ స్థావరాలకు మార్పుతో, అన్ని డెక్-ల్యాండింగ్ పరికరాలు కూడా తొలగించబడ్డాయి, అలాగే టిటి 2 యొక్క హైడ్రాలిక్ సిస్టమ్ స్థానంలో మాన్యువల్ మడత గేర్‌ను కలిగి ఉండటానికి రెక్కను సవరించారు. "జాక్" ఈజీ చేత పైలట్ చేయబడిన ఒక Tt.2 (VR363), చిన్న SB.1 యొక్క విమాన పరీక్షలలో గ్లైడర్ టగ్‌గా క్లుప్తంగా ఉపయోగించబడింది. డేవిడ్ కీత్-లూకాస్ మరియు ప్రొఫెసర్ జెఫ్రీ టి. ఆర్. హిల్ రూపొందించిన ఈ ప్రయోగాత్మక "టైలెస్" గ్లైడర్, ఏరో-ఐసోక్లినిక్ వింగ్ యొక్క భావనను పరీక్షించడానికి ఒక ప్రైవేట్ రీసెర్చ్ వెంచర్‌గా లఘు చిత్రాలు నిర్మించాయి. షార్ట్స్ యొక్క చీఫ్ టెస్ట్ పైలట్, టామ్ బ్రూక్-స్మిత్ చేత పైలట్ చేసిన ఎస్బి 1 ను మొట్టమొదటిసారిగా ప్రారంభించి, 30 జూలై 1951 న RAF ఆల్డర్‌గ్రోవ్ నుండి బయలుదేరాడు. SB.1 ను 10,000 అడుగుల ఎత్తులో ఉంచారు, ఫ్లైట్ విజయవంతంగా పూర్తయింది. [[(చేర్చు రోజు రెండవ విమానంలో, టో తాడు విస్తరించింది మరియు బ్రూక్-స్మిత్ వెళ్ళుట విమానం వల్ల కలిగే అల్లకల్లోలంలో తేలికపాటి విమానాన్ని ఎగరడంలో అంతర్లీనంగా ఉన్న సమస్యలను అనుభవించాడు. బ్రూక్-స్మిత్ తక్కువ ఎత్తులో పడవలసి వచ్చింది మరియు మేల్కొలపడానికి ప్రయత్నిస్తున్నప్పుడు, 90 mph వద్ద "ముక్కు-డౌన్" భూమిని కొట్టాడు, తనను తాను తీవ్రంగా గాయపరిచాడు మరియు విమానాన్ని దెబ్బతీశాడు. చిన్న SB.1 కు విస్తృతమైన నష్టంతో, పునర్నిర్మాణం అవసరం ప్రపంచంలోని చెత్త విమానాల నుండి డేటా., [1] ప్రపంచ విమానం, [15] [16] పోల్చదగిన పాత్ర, కాన్ఫిగరేషన్ మరియు ERA సంబంధిత జాబితాల సాధారణ లక్షణాల పనితీరు విమానం</v>
      </c>
      <c r="E83" s="1" t="s">
        <v>876</v>
      </c>
      <c r="F83" s="1" t="str">
        <f>IFERROR(__xludf.DUMMYFUNCTION("GOOGLETRANSLATE(E:E, ""en"", ""te"")"),"టార్పెడో బాంబెర్ రెకానైసెన్స్ బాంబర్‌టార్గెట్ తుగాంటి-సబ్‌మెరైన్ విమానం")</f>
        <v>టార్పెడో బాంబెర్ రెకానైసెన్స్ బాంబర్‌టార్గెట్ తుగాంటి-సబ్‌మెరైన్ విమానం</v>
      </c>
      <c r="G83" s="1" t="s">
        <v>877</v>
      </c>
      <c r="K83" s="1" t="s">
        <v>878</v>
      </c>
      <c r="L83" s="1" t="str">
        <f>IFERROR(__xludf.DUMMYFUNCTION("GOOGLETRANSLATE(K:K, ""en"", ""te"")"),"చిన్న సోదరులు")</f>
        <v>చిన్న సోదరులు</v>
      </c>
      <c r="M83" s="1" t="s">
        <v>879</v>
      </c>
      <c r="Q83" s="1">
        <v>3.0</v>
      </c>
      <c r="R83" s="1" t="s">
        <v>880</v>
      </c>
      <c r="S83" s="1" t="s">
        <v>881</v>
      </c>
      <c r="T83" s="1" t="s">
        <v>882</v>
      </c>
      <c r="U83" s="1" t="s">
        <v>883</v>
      </c>
      <c r="W83" s="1">
        <v>28.0</v>
      </c>
      <c r="X83" s="1" t="s">
        <v>884</v>
      </c>
      <c r="Y83" s="1" t="s">
        <v>885</v>
      </c>
      <c r="Z83" s="1" t="s">
        <v>886</v>
      </c>
      <c r="AA83" s="1" t="s">
        <v>887</v>
      </c>
      <c r="AB83" s="1" t="s">
        <v>888</v>
      </c>
      <c r="AC83" s="1" t="s">
        <v>889</v>
      </c>
      <c r="AE83" s="1" t="s">
        <v>890</v>
      </c>
      <c r="AF83" s="1" t="s">
        <v>891</v>
      </c>
      <c r="AG83" s="1" t="s">
        <v>892</v>
      </c>
      <c r="AJ83" s="1" t="s">
        <v>893</v>
      </c>
      <c r="AL83" s="3">
        <v>16960.0</v>
      </c>
      <c r="AM83" s="1" t="s">
        <v>894</v>
      </c>
      <c r="AN83" s="1" t="s">
        <v>895</v>
      </c>
      <c r="AT83" s="1">
        <v>6.4</v>
      </c>
      <c r="AV83" s="1" t="s">
        <v>896</v>
      </c>
      <c r="AZ83" s="1" t="s">
        <v>897</v>
      </c>
      <c r="BA83" s="1" t="s">
        <v>898</v>
      </c>
    </row>
    <row r="84">
      <c r="A84" s="1" t="s">
        <v>899</v>
      </c>
      <c r="B84" s="1" t="str">
        <f>IFERROR(__xludf.DUMMYFUNCTION("GOOGLETRANSLATE(A:A, ""en"", ""te"")"),"సితార్ GY-90 మోగ్లి")</f>
        <v>సితార్ GY-90 మోగ్లి</v>
      </c>
      <c r="C84" s="1" t="s">
        <v>900</v>
      </c>
      <c r="D84" s="1" t="str">
        <f>IFERROR(__xludf.DUMMYFUNCTION("GOOGLETRANSLATE(C:C, ""en"", ""te"")"),"సితార్ GY-90 మోగ్లి [1] అనేది 1960 ల చివరలో ఫ్రాన్స్‌లో రూపొందించిన తేలికపాటి విమానం మరియు హోమ్‌బిల్డింగ్ కోసం విక్రయించబడింది. [2] [3] [4] డిజైనర్ వైవ్స్ గార్డాన్ ఇది తన బాగెరా యొక్క చిన్న మరియు సరళమైన సంస్కరణగా భావించారు, [2] [3] [4] సాంప్రదాయిక తక్కువ-"&amp;"వింగ్, స్థిర ట్రైసైకిల్ అండర్ క్యారేజ్ మరియు పూర్తిగా పరివేష్టిత క్యాబిన్ కలిగిన కాంటిలివర్ మోనోప్లేన్. [2] [3] ఏదేమైనా, బాగీరెరాకు 2+2 కాన్ఫిగరేషన్‌లో నలుగురు వ్యక్తుల వరకు సీటింగ్ ఉన్నప్పటికీ, [2] మోగ్లీకి వెనుక సీటు లేదు మరియు ఇద్దరు వ్యక్తులు మాత్రమే "&amp;"కూర్చుని ఉంటుంది, సామాను కోసం సీట్ల వెనుక స్థలం ఉంది. [2] [4] [4 ] బాగీరా మాదిరిగా, నిర్మాణం అంతటా లోహంతో ఉంది. [2] మోగ్లీ 67-kW (90-hp) లేదా 75-kW (100-hp) కాంటినెంటల్ ఫ్లాట్ -4 ఇంజిన్‌ను ఉపయోగించడానికి రూపొందించబడింది. [2] మోగ్లి ప్రణాళికలు మరియు వస్తు "&amp;"సామగ్రి రూపంలో అందుబాటులో ఉంది, [3] [4] మరియు 1972 లో సితార్ మూసివేసిన తర్వాత కూడా ప్రణాళికలు అందుబాటులో ఉన్నాయి. [5] మొదటి ఉదాహరణ 1970 లో ఎగురుతుందని భావించారు. [2] జేన్ యొక్క అన్ని ప్రపంచ విమానాల నుండి డేటా 1971-72 [6] సాధారణ లక్షణాల పనితీరు")</f>
        <v>సితార్ GY-90 మోగ్లి [1] అనేది 1960 ల చివరలో ఫ్రాన్స్‌లో రూపొందించిన తేలికపాటి విమానం మరియు హోమ్‌బిల్డింగ్ కోసం విక్రయించబడింది. [2] [3] [4] డిజైనర్ వైవ్స్ గార్డాన్ ఇది తన బాగెరా యొక్క చిన్న మరియు సరళమైన సంస్కరణగా భావించారు, [2] [3] [4] సాంప్రదాయిక తక్కువ-వింగ్, స్థిర ట్రైసైకిల్ అండర్ క్యారేజ్ మరియు పూర్తిగా పరివేష్టిత క్యాబిన్ కలిగిన కాంటిలివర్ మోనోప్లేన్. [2] [3] ఏదేమైనా, బాగీరెరాకు 2+2 కాన్ఫిగరేషన్‌లో నలుగురు వ్యక్తుల వరకు సీటింగ్ ఉన్నప్పటికీ, [2] మోగ్లీకి వెనుక సీటు లేదు మరియు ఇద్దరు వ్యక్తులు మాత్రమే కూర్చుని ఉంటుంది, సామాను కోసం సీట్ల వెనుక స్థలం ఉంది. [2] [4] [4 ] బాగీరా మాదిరిగా, నిర్మాణం అంతటా లోహంతో ఉంది. [2] మోగ్లీ 67-kW (90-hp) లేదా 75-kW (100-hp) కాంటినెంటల్ ఫ్లాట్ -4 ఇంజిన్‌ను ఉపయోగించడానికి రూపొందించబడింది. [2] మోగ్లి ప్రణాళికలు మరియు వస్తు సామగ్రి రూపంలో అందుబాటులో ఉంది, [3] [4] మరియు 1972 లో సితార్ మూసివేసిన తర్వాత కూడా ప్రణాళికలు అందుబాటులో ఉన్నాయి. [5] మొదటి ఉదాహరణ 1970 లో ఎగురుతుందని భావించారు. [2] జేన్ యొక్క అన్ని ప్రపంచ విమానాల నుండి డేటా 1971-72 [6] సాధారణ లక్షణాల పనితీరు</v>
      </c>
      <c r="E84" s="1" t="s">
        <v>901</v>
      </c>
      <c r="F84" s="1" t="str">
        <f>IFERROR(__xludf.DUMMYFUNCTION("GOOGLETRANSLATE(E:E, ""en"", ""te"")"),"సివిల్ యుటిలిటీ విమానం")</f>
        <v>సివిల్ యుటిలిటీ విమానం</v>
      </c>
      <c r="H84" s="1" t="s">
        <v>188</v>
      </c>
      <c r="I84" s="1" t="str">
        <f>IFERROR(__xludf.DUMMYFUNCTION("GOOGLETRANSLATE(H:H, ""en"", ""te"")"),"ఫ్రాన్స్")</f>
        <v>ఫ్రాన్స్</v>
      </c>
      <c r="K84" s="1" t="s">
        <v>902</v>
      </c>
      <c r="L84" s="1" t="str">
        <f>IFERROR(__xludf.DUMMYFUNCTION("GOOGLETRANSLATE(K:K, ""en"", ""te"")"),"హోమ్‌బిల్డింగ్ కోసం సితార్")</f>
        <v>హోమ్‌బిల్డింగ్ కోసం సితార్</v>
      </c>
      <c r="M84" s="1" t="s">
        <v>903</v>
      </c>
      <c r="N84" s="1" t="s">
        <v>835</v>
      </c>
      <c r="Q84" s="1">
        <v>1.0</v>
      </c>
      <c r="R84" s="1" t="s">
        <v>904</v>
      </c>
      <c r="T84" s="1" t="s">
        <v>905</v>
      </c>
      <c r="Y84" s="1" t="s">
        <v>906</v>
      </c>
      <c r="AA84" s="1" t="s">
        <v>907</v>
      </c>
      <c r="AE84" s="1" t="s">
        <v>908</v>
      </c>
      <c r="AF84" s="1" t="s">
        <v>909</v>
      </c>
      <c r="AG84" s="1" t="s">
        <v>800</v>
      </c>
      <c r="AK84" s="1" t="s">
        <v>848</v>
      </c>
      <c r="AM84" s="1" t="s">
        <v>910</v>
      </c>
      <c r="AR84" s="1" t="s">
        <v>911</v>
      </c>
      <c r="AT84" s="1">
        <v>5.2</v>
      </c>
      <c r="AV84" s="1" t="s">
        <v>912</v>
      </c>
    </row>
    <row r="85">
      <c r="A85" s="1" t="s">
        <v>913</v>
      </c>
      <c r="B85" s="1" t="str">
        <f>IFERROR(__xludf.DUMMYFUNCTION("GOOGLETRANSLATE(A:A, ""en"", ""te"")"),"సీక్వోయా 300 సీక్వోయా")</f>
        <v>సీక్వోయా 300 సీక్వోయా</v>
      </c>
      <c r="C85" s="1" t="s">
        <v>914</v>
      </c>
      <c r="D85" s="1" t="str">
        <f>IFERROR(__xludf.DUMMYFUNCTION("GOOGLETRANSLATE(C:C, ""en"", ""te"")"),"సీక్వియో 300 సీక్వోయా అనేది ఒక అమెరికన్ రెండు-సీట్ల యుటిలిటీ లేదా ఏరోబాటిక్ విమానం, దీనిని సీక్వోయా ఎయిర్క్రాఫ్ట్ కార్పొరేషన్ కోసం డేవిడ్ థర్స్టన్ రూపొందించినది, అమ్మకానికి అమ్మకానికి లేదా హోమ్‌బిల్డింగ్ కోసం ప్రణాళికల సమితి. [1] చిన్న ఫ్రాటి రూపకల్పన చేస"&amp;"ిన F.8 ఫాల్కో నుండి తీసుకోబడిన సీక్వోయో, ఒక తక్కువ-వింగ్ కాంటిలివర్ మోనోప్లేన్, ఇది ముడుచుకునే ట్రైసైకిల్ ల్యాండింగ్ గేర్‌తో మరియు 300 HP (224 kW) టెక్స్ట్రాన్ లైమింగ్ TIO-540-S1AD టర్బోచార్జ్డ్ పిస్టన్ ఇంజిన్ చేత శక్తినిస్తుంది. 235-300 హెచ్‌పి (175-224 "&amp;"కిలోవాట్) మధ్య ఏదైనా లైమింగ్ ఇంజిన్ తీసుకోవడానికి రూపొందించబడింది. [2] ఇది సైడ్-బై-సైడ్ సీటింగ్‌తో రెండు కోసం పరివేష్టిత కాక్‌పిట్‌ను కలిగి ఉంది. [2] ఈ డిజైన్ మొదట 1970 లలో ప్రతిపాదించబడింది, కాని మొదటి నమూనా 26 ఏప్రిల్ 1992 వరకు ఎగరలేదు మరియు 1993 నాటికి"&amp;" ఈ కార్యక్రమం అమ్మకానికి ఇవ్వబడింది. [1] [2] పోల్చదగిన పాత్ర, కాన్ఫిగరేషన్ మరియు ERA యొక్క సాధారణ లక్షణాల పనితీరు విమానం నుండి డేటా")</f>
        <v>సీక్వియో 300 సీక్వోయా అనేది ఒక అమెరికన్ రెండు-సీట్ల యుటిలిటీ లేదా ఏరోబాటిక్ విమానం, దీనిని సీక్వోయా ఎయిర్క్రాఫ్ట్ కార్పొరేషన్ కోసం డేవిడ్ థర్స్టన్ రూపొందించినది, అమ్మకానికి అమ్మకానికి లేదా హోమ్‌బిల్డింగ్ కోసం ప్రణాళికల సమితి. [1] చిన్న ఫ్రాటి రూపకల్పన చేసిన F.8 ఫాల్కో నుండి తీసుకోబడిన సీక్వోయో, ఒక తక్కువ-వింగ్ కాంటిలివర్ మోనోప్లేన్, ఇది ముడుచుకునే ట్రైసైకిల్ ల్యాండింగ్ గేర్‌తో మరియు 300 HP (224 kW) టెక్స్ట్రాన్ లైమింగ్ TIO-540-S1AD టర్బోచార్జ్డ్ పిస్టన్ ఇంజిన్ చేత శక్తినిస్తుంది. 235-300 హెచ్‌పి (175-224 కిలోవాట్) మధ్య ఏదైనా లైమింగ్ ఇంజిన్ తీసుకోవడానికి రూపొందించబడింది. [2] ఇది సైడ్-బై-సైడ్ సీటింగ్‌తో రెండు కోసం పరివేష్టిత కాక్‌పిట్‌ను కలిగి ఉంది. [2] ఈ డిజైన్ మొదట 1970 లలో ప్రతిపాదించబడింది, కాని మొదటి నమూనా 26 ఏప్రిల్ 1992 వరకు ఎగరలేదు మరియు 1993 నాటికి ఈ కార్యక్రమం అమ్మకానికి ఇవ్వబడింది. [1] [2] పోల్చదగిన పాత్ర, కాన్ఫిగరేషన్ మరియు ERA యొక్క సాధారణ లక్షణాల పనితీరు విమానం నుండి డేటా</v>
      </c>
      <c r="E85" s="1" t="s">
        <v>915</v>
      </c>
      <c r="F85" s="1" t="str">
        <f>IFERROR(__xludf.DUMMYFUNCTION("GOOGLETRANSLATE(E:E, ""en"", ""te"")"),"రెండు-సీట్ల యుటిలిటీ మరియు ఏరోబాటిక్ విమానం")</f>
        <v>రెండు-సీట్ల యుటిలిటీ మరియు ఏరోబాటిక్ విమానం</v>
      </c>
      <c r="H85" s="1" t="s">
        <v>288</v>
      </c>
      <c r="I85" s="1" t="str">
        <f>IFERROR(__xludf.DUMMYFUNCTION("GOOGLETRANSLATE(H:H, ""en"", ""te"")"),"అమెరికా")</f>
        <v>అమెరికా</v>
      </c>
      <c r="K85" s="1" t="s">
        <v>916</v>
      </c>
      <c r="L85" s="1" t="str">
        <f>IFERROR(__xludf.DUMMYFUNCTION("GOOGLETRANSLATE(K:K, ""en"", ""te"")"),"సీక్వోయా ఎయిర్క్రాఫ్ట్ కార్పొరేషన్")</f>
        <v>సీక్వోయా ఎయిర్క్రాఫ్ట్ కార్పొరేషన్</v>
      </c>
      <c r="M85" s="1" t="s">
        <v>917</v>
      </c>
      <c r="N85" s="1" t="s">
        <v>918</v>
      </c>
      <c r="P85" s="1" t="s">
        <v>137</v>
      </c>
      <c r="Q85" s="1">
        <v>2.0</v>
      </c>
      <c r="R85" s="1" t="s">
        <v>919</v>
      </c>
      <c r="T85" s="1" t="s">
        <v>920</v>
      </c>
      <c r="W85" s="1">
        <v>2.0</v>
      </c>
      <c r="X85" s="1" t="s">
        <v>921</v>
      </c>
      <c r="Y85" s="1" t="s">
        <v>922</v>
      </c>
      <c r="Z85" s="1" t="s">
        <v>923</v>
      </c>
      <c r="AA85" s="1" t="s">
        <v>924</v>
      </c>
      <c r="AC85" s="1" t="s">
        <v>925</v>
      </c>
      <c r="AD85" s="1" t="s">
        <v>926</v>
      </c>
      <c r="AE85" s="1" t="s">
        <v>927</v>
      </c>
      <c r="AF85" s="1" t="s">
        <v>928</v>
      </c>
      <c r="AG85" s="1" t="s">
        <v>929</v>
      </c>
      <c r="AK85" s="1" t="s">
        <v>930</v>
      </c>
      <c r="AL85" s="3">
        <v>33720.0</v>
      </c>
      <c r="AM85" s="1" t="s">
        <v>931</v>
      </c>
      <c r="AN85" s="1" t="s">
        <v>932</v>
      </c>
      <c r="AX85" s="1" t="s">
        <v>933</v>
      </c>
      <c r="AY85" s="1" t="s">
        <v>934</v>
      </c>
    </row>
    <row r="86">
      <c r="A86" s="1" t="s">
        <v>935</v>
      </c>
      <c r="B86" s="1" t="str">
        <f>IFERROR(__xludf.DUMMYFUNCTION("GOOGLETRANSLATE(A:A, ""en"", ""te"")"),"షెర్పా ఎయిర్క్రాఫ్ట్ షెర్పా")</f>
        <v>షెర్పా ఎయిర్క్రాఫ్ట్ షెర్పా</v>
      </c>
      <c r="C86" s="1" t="s">
        <v>936</v>
      </c>
      <c r="D86" s="1" t="str">
        <f>IFERROR(__xludf.DUMMYFUNCTION("GOOGLETRANSLATE(C:C, ""en"", ""te"")"),"షెర్పా ఎయిర్క్రాఫ్ట్ షెర్పా అనేది ఒక అమెరికన్ ఐదు-సీట్ల యుటిలిటీ విమానం, ఇది షెర్పా ఎయిర్క్రాఫ్ట్ మాన్యుఫ్యాక్చరింగ్ ఇంక్ చేత రూపొందించబడింది మరియు నిర్మించబడింది. [1] ఈ విమానం రెండు వేరియంట్లలో తయారు చేయబడింది, పిస్టన్ ఇంజిన్ చేసిన K500 మరియు టర్బోప్రాప్"&amp;" K650T. ఈ విమానం టెయిల్‌వీల్‌తో స్థిరమైన సాంప్రదాయిక ల్యాండింగ్ గేర్‌ను కలిగి ఉంది, ఇది ప్రత్యామ్నాయ పెద్ద టండ్రా టైర్లు, స్కిస్ లేదా ఫ్లోట్‌లతో కూడా లభిస్తుంది. బ్రాస్సీ యొక్క [1] బ్రాస్సీ యొక్క ప్రపంచ విమానం &amp; సిస్టమ్స్ డైరెక్టరీ జనరల్ లక్షణాల నుండి డేట"&amp;"ా 1990 ల విమానంలో ఈ వ్యాసం ఒక స్టబ్. వికీపీడియా విస్తరించడం ద్వారా మీరు సహాయపడవచ్చు.")</f>
        <v>షెర్పా ఎయిర్క్రాఫ్ట్ షెర్పా అనేది ఒక అమెరికన్ ఐదు-సీట్ల యుటిలిటీ విమానం, ఇది షెర్పా ఎయిర్క్రాఫ్ట్ మాన్యుఫ్యాక్చరింగ్ ఇంక్ చేత రూపొందించబడింది మరియు నిర్మించబడింది. [1] ఈ విమానం రెండు వేరియంట్లలో తయారు చేయబడింది, పిస్టన్ ఇంజిన్ చేసిన K500 మరియు టర్బోప్రాప్ K650T. ఈ విమానం టెయిల్‌వీల్‌తో స్థిరమైన సాంప్రదాయిక ల్యాండింగ్ గేర్‌ను కలిగి ఉంది, ఇది ప్రత్యామ్నాయ పెద్ద టండ్రా టైర్లు, స్కిస్ లేదా ఫ్లోట్‌లతో కూడా లభిస్తుంది. బ్రాస్సీ యొక్క [1] బ్రాస్సీ యొక్క ప్రపంచ విమానం &amp; సిస్టమ్స్ డైరెక్టరీ జనరల్ లక్షణాల నుండి డేటా 1990 ల విమానంలో ఈ వ్యాసం ఒక స్టబ్. వికీపీడియా విస్తరించడం ద్వారా మీరు సహాయపడవచ్చు.</v>
      </c>
      <c r="E86" s="1" t="s">
        <v>937</v>
      </c>
      <c r="F86" s="1" t="str">
        <f>IFERROR(__xludf.DUMMYFUNCTION("GOOGLETRANSLATE(E:E, ""en"", ""te"")"),"ఐదు సీట్ల యుటిలిటీ విమానం")</f>
        <v>ఐదు సీట్ల యుటిలిటీ విమానం</v>
      </c>
      <c r="H86" s="1" t="s">
        <v>288</v>
      </c>
      <c r="I86" s="1" t="str">
        <f>IFERROR(__xludf.DUMMYFUNCTION("GOOGLETRANSLATE(H:H, ""en"", ""te"")"),"అమెరికా")</f>
        <v>అమెరికా</v>
      </c>
      <c r="K86" s="1" t="s">
        <v>938</v>
      </c>
      <c r="L86" s="1" t="str">
        <f>IFERROR(__xludf.DUMMYFUNCTION("GOOGLETRANSLATE(K:K, ""en"", ""te"")"),"షెర్పా విమాన తయారీ")</f>
        <v>షెర్పా విమాన తయారీ</v>
      </c>
      <c r="M86" s="1" t="s">
        <v>939</v>
      </c>
      <c r="P86" s="1" t="s">
        <v>137</v>
      </c>
      <c r="Q86" s="1">
        <v>1.0</v>
      </c>
      <c r="R86" s="1" t="s">
        <v>940</v>
      </c>
      <c r="T86" s="1" t="s">
        <v>941</v>
      </c>
      <c r="Y86" s="1" t="s">
        <v>942</v>
      </c>
      <c r="AA86" s="1" t="s">
        <v>943</v>
      </c>
      <c r="AC86" s="1" t="s">
        <v>944</v>
      </c>
      <c r="AJ86" s="1" t="s">
        <v>945</v>
      </c>
      <c r="AL86" s="1">
        <v>1994.0</v>
      </c>
      <c r="AR86" s="1">
        <v>4.0</v>
      </c>
    </row>
    <row r="87">
      <c r="A87" s="1" t="s">
        <v>946</v>
      </c>
      <c r="B87" s="1" t="str">
        <f>IFERROR(__xludf.DUMMYFUNCTION("GOOGLETRANSLATE(A:A, ""en"", ""te"")"),"చిన్న వెండి పరంపర")</f>
        <v>చిన్న వెండి పరంపర</v>
      </c>
      <c r="C87" s="1" t="s">
        <v>947</v>
      </c>
      <c r="D87" s="1" t="str">
        <f>IFERROR(__xludf.DUMMYFUNCTION("GOOGLETRANSLATE(C:C, ""en"", ""te"")"),"చిన్న వెండి పరంపర మొదటి బ్రిటిష్ ఆల్-మెటల్ విమానం. [1] దీనిని ఇంగ్లాండ్‌లోని కెంట్, రోచెస్టర్‌లో చిన్న సోదరులు రూపొందించారు మరియు నిర్మించారు. [1] ఫ్లైట్ మ్యాగజైన్ ఇది ప్రపంచంలో ఒత్తిడితో కూడిన చర్మ నిర్మాణానికి మొదటి ఉదాహరణ అని పేర్కొన్నప్పటికీ, [2] దీని"&amp;"కి ముందు డోర్నియర్-జెప్పెలిన్ D.I తో సహా అనేక డోర్నియర్ డిజైన్లు ఉన్నాయి, ఇది ఉత్పత్తిలోకి ఆదేశించబడింది. [3] [4] వెండి పరంపర సెమీ-మోనోకోక్ డ్యూరాలిమిన్ ఫ్యూజ్‌లేజ్ మరియు డ్యూరాలిమిన్-కప్పబడిన రెక్కలతో సింగిల్-సీట్ల బైప్‌లేన్. [1] రెక్కల చర్మం నొక్కి చెప్"&amp;"పబడలేదు. [5] సిల్వర్ స్ట్రీక్ సాంప్రదాయిక ల్యాండింగ్ గేర్‌ను కలిగి ఉంది మరియు ఇది 240 హెచ్‌పి (180 కిలోవాట్ వెండి పరంపరను జూలై 1920 లో లండన్లోని ఒలింపియాలో ప్రదర్శించారు. [1] రిజిస్టర్డ్ జి-ఇయర్, దీనిని మొట్టమొదట 20 ఆగస్టు 1920 న టెస్ట్ పైలట్ జె. ఎల్. పార"&amp;"్కర్ చేత ధాన్యం వద్ద ఎగిరింది. [1] ఇది తరువాత రెండు సీటర్‌గా సవరించబడింది మరియు విమాన మరియు స్టాటిక్ పరీక్షల కోసం ఫిబ్రవరి 1921 లో వైమానిక మంత్రిత్వ శాఖకు పంపిణీ చేయబడింది. [1] వైమానిక మంత్రిత్వ శాఖ రెండు-సీట్ల నిఘా బిప్‌లేన్ కోసం ఒక స్పెసిఫికేషన్ జారీ చే"&amp;"సింది మరియు లఘు చిత్రాలు వెండి పరంపర ఆధారంగా స్ప్రింగ్‌బోక్‌ను ఉత్పత్తి చేశాయి. జాక్సన్ నుండి డేటా. [1] సాధారణ లక్షణాలు పనితీరు సంబంధిత అభివృద్ధి")</f>
        <v>చిన్న వెండి పరంపర మొదటి బ్రిటిష్ ఆల్-మెటల్ విమానం. [1] దీనిని ఇంగ్లాండ్‌లోని కెంట్, రోచెస్టర్‌లో చిన్న సోదరులు రూపొందించారు మరియు నిర్మించారు. [1] ఫ్లైట్ మ్యాగజైన్ ఇది ప్రపంచంలో ఒత్తిడితో కూడిన చర్మ నిర్మాణానికి మొదటి ఉదాహరణ అని పేర్కొన్నప్పటికీ, [2] దీనికి ముందు డోర్నియర్-జెప్పెలిన్ D.I తో సహా అనేక డోర్నియర్ డిజైన్లు ఉన్నాయి, ఇది ఉత్పత్తిలోకి ఆదేశించబడింది. [3] [4] వెండి పరంపర సెమీ-మోనోకోక్ డ్యూరాలిమిన్ ఫ్యూజ్‌లేజ్ మరియు డ్యూరాలిమిన్-కప్పబడిన రెక్కలతో సింగిల్-సీట్ల బైప్‌లేన్. [1] రెక్కల చర్మం నొక్కి చెప్పబడలేదు. [5] సిల్వర్ స్ట్రీక్ సాంప్రదాయిక ల్యాండింగ్ గేర్‌ను కలిగి ఉంది మరియు ఇది 240 హెచ్‌పి (180 కిలోవాట్ వెండి పరంపరను జూలై 1920 లో లండన్లోని ఒలింపియాలో ప్రదర్శించారు. [1] రిజిస్టర్డ్ జి-ఇయర్, దీనిని మొట్టమొదట 20 ఆగస్టు 1920 న టెస్ట్ పైలట్ జె. ఎల్. పార్కర్ చేత ధాన్యం వద్ద ఎగిరింది. [1] ఇది తరువాత రెండు సీటర్‌గా సవరించబడింది మరియు విమాన మరియు స్టాటిక్ పరీక్షల కోసం ఫిబ్రవరి 1921 లో వైమానిక మంత్రిత్వ శాఖకు పంపిణీ చేయబడింది. [1] వైమానిక మంత్రిత్వ శాఖ రెండు-సీట్ల నిఘా బిప్‌లేన్ కోసం ఒక స్పెసిఫికేషన్ జారీ చేసింది మరియు లఘు చిత్రాలు వెండి పరంపర ఆధారంగా స్ప్రింగ్‌బోక్‌ను ఉత్పత్తి చేశాయి. జాక్సన్ నుండి డేటా. [1] సాధారణ లక్షణాలు పనితీరు సంబంధిత అభివృద్ధి</v>
      </c>
      <c r="E87" s="1" t="s">
        <v>948</v>
      </c>
      <c r="F87" s="1" t="str">
        <f>IFERROR(__xludf.DUMMYFUNCTION("GOOGLETRANSLATE(E:E, ""en"", ""te"")"),"ప్రయోగాత్మక ఆల్-మెటల్ బిప్‌లేన్")</f>
        <v>ప్రయోగాత్మక ఆల్-మెటల్ బిప్‌లేన్</v>
      </c>
      <c r="H87" s="1" t="s">
        <v>157</v>
      </c>
      <c r="I87" s="1" t="str">
        <f>IFERROR(__xludf.DUMMYFUNCTION("GOOGLETRANSLATE(H:H, ""en"", ""te"")"),"యునైటెడ్ కింగ్‌డమ్")</f>
        <v>యునైటెడ్ కింగ్‌డమ్</v>
      </c>
      <c r="K87" s="1" t="s">
        <v>878</v>
      </c>
      <c r="L87" s="1" t="str">
        <f>IFERROR(__xludf.DUMMYFUNCTION("GOOGLETRANSLATE(K:K, ""en"", ""te"")"),"చిన్న సోదరులు")</f>
        <v>చిన్న సోదరులు</v>
      </c>
      <c r="M87" s="1" t="s">
        <v>879</v>
      </c>
      <c r="Q87" s="1" t="s">
        <v>949</v>
      </c>
      <c r="R87" s="1" t="s">
        <v>950</v>
      </c>
      <c r="T87" s="1" t="s">
        <v>951</v>
      </c>
      <c r="W87" s="1">
        <v>1.0</v>
      </c>
      <c r="X87" s="1" t="s">
        <v>952</v>
      </c>
      <c r="Y87" s="1" t="s">
        <v>820</v>
      </c>
      <c r="AA87" s="1" t="s">
        <v>953</v>
      </c>
      <c r="AC87" s="1" t="s">
        <v>954</v>
      </c>
      <c r="AE87" s="1" t="s">
        <v>955</v>
      </c>
      <c r="AJ87" s="1" t="s">
        <v>956</v>
      </c>
      <c r="AL87" s="4">
        <v>7538.0</v>
      </c>
      <c r="AM87" s="1" t="s">
        <v>957</v>
      </c>
      <c r="AN87" s="1" t="s">
        <v>958</v>
      </c>
    </row>
    <row r="88">
      <c r="A88" s="1" t="s">
        <v>959</v>
      </c>
      <c r="B88" s="1" t="str">
        <f>IFERROR(__xludf.DUMMYFUNCTION("GOOGLETRANSLATE(A:A, ""en"", ""te"")"),"రంప్లర్ D.I")</f>
        <v>రంప్లర్ D.I</v>
      </c>
      <c r="C88" s="1" t="s">
        <v>960</v>
      </c>
      <c r="D88" s="1" t="str">
        <f>IFERROR(__xludf.DUMMYFUNCTION("GOOGLETRANSLATE(C:C, ""en"", ""te"")"),"రంప్లర్ D.I (ఫ్యాక్టరీ హోదా 8D1) మొదటి ప్రపంచ యుద్ధం చివరిలో జర్మనీలో ఉత్పత్తి చేయబడిన ఫైటర్-రెకోనైసెన్స్ విమానం. [1] ఇది సాంప్రదాయిక సింగిల్-బే బైప్‌లేన్, ఇది ఐ-స్ట్రట్స్ చేత అసమాన స్పాన్ యొక్క రెక్కలతో ఉంటుంది. [2] ఇది ఓపెన్ కాక్‌పిట్ మరియు స్థిర, టెయిల"&amp;"్‌స్కిడ్ అండర్ క్యారేజ్ కలిగి ఉంది. [2] ఎగువ వింగ్ ఏరోడైనమిక్‌గా సమతుల్య ఐలెరాన్‌లతో అమర్చబడింది మరియు ఫ్యూజ్‌లేజ్‌కు ఓవల్ క్రాస్ సెక్షన్ ఉంది. [3] D.I 1917 కాలంలో దీర్ఘకాలిక అభివృద్ధిని కలిగి ఉంది, రంప్లర్ 1918 లో అడ్లర్‌షోఫ్‌లో ఐడిఫ్లీగ్ యొక్క డి-రకం పో"&amp;"టీ కోసం తుది రూపకల్పనలో స్థిరపడటానికి ముందు కనీసం ఆరు అభివృద్ధి ప్రోటోటైప్‌లు నిర్మించబడ్డాయి. [2] రెండు 8D1 లు పాల్గొన్నాయి, మెర్సిడెస్ D.III ఇంజన్లు. [2] మరొకరు శరదృతువులో ఫాలో-ఆన్ పోటీలో పాల్గొన్నారు, ఈసారి BMW ఇంజిన్‌తో. [2] IDFLEG ఉత్పత్తి కోసం రకాన్"&amp;"ని ఆమోదించింది మరియు D.I హోదాను జారీ చేసింది, కాని తక్కువ సంఖ్యలో మాత్రమే ఉత్పత్తి చేయబడింది; యుద్ధం ఆచరణాత్మకంగా ముగిసింది మరియు కార్యాచరణ సేవను ఎవరూ చూడలేదు. [2] క్రోషెల్ మరియు స్టట్జర్ 1994 నుండి డేటా, పే. 159. జనరల్ లక్షణాలు పనితీరు ఆయుధాలు")</f>
        <v>రంప్లర్ D.I (ఫ్యాక్టరీ హోదా 8D1) మొదటి ప్రపంచ యుద్ధం చివరిలో జర్మనీలో ఉత్పత్తి చేయబడిన ఫైటర్-రెకోనైసెన్స్ విమానం. [1] ఇది సాంప్రదాయిక సింగిల్-బే బైప్‌లేన్, ఇది ఐ-స్ట్రట్స్ చేత అసమాన స్పాన్ యొక్క రెక్కలతో ఉంటుంది. [2] ఇది ఓపెన్ కాక్‌పిట్ మరియు స్థిర, టెయిల్‌స్కిడ్ అండర్ క్యారేజ్ కలిగి ఉంది. [2] ఎగువ వింగ్ ఏరోడైనమిక్‌గా సమతుల్య ఐలెరాన్‌లతో అమర్చబడింది మరియు ఫ్యూజ్‌లేజ్‌కు ఓవల్ క్రాస్ సెక్షన్ ఉంది. [3] D.I 1917 కాలంలో దీర్ఘకాలిక అభివృద్ధిని కలిగి ఉంది, రంప్లర్ 1918 లో అడ్లర్‌షోఫ్‌లో ఐడిఫ్లీగ్ యొక్క డి-రకం పోటీ కోసం తుది రూపకల్పనలో స్థిరపడటానికి ముందు కనీసం ఆరు అభివృద్ధి ప్రోటోటైప్‌లు నిర్మించబడ్డాయి. [2] రెండు 8D1 లు పాల్గొన్నాయి, మెర్సిడెస్ D.III ఇంజన్లు. [2] మరొకరు శరదృతువులో ఫాలో-ఆన్ పోటీలో పాల్గొన్నారు, ఈసారి BMW ఇంజిన్‌తో. [2] IDFLEG ఉత్పత్తి కోసం రకాన్ని ఆమోదించింది మరియు D.I హోదాను జారీ చేసింది, కాని తక్కువ సంఖ్యలో మాత్రమే ఉత్పత్తి చేయబడింది; యుద్ధం ఆచరణాత్మకంగా ముగిసింది మరియు కార్యాచరణ సేవను ఎవరూ చూడలేదు. [2] క్రోషెల్ మరియు స్టట్జర్ 1994 నుండి డేటా, పే. 159. జనరల్ లక్షణాలు పనితీరు ఆయుధాలు</v>
      </c>
      <c r="E88" s="1" t="s">
        <v>961</v>
      </c>
      <c r="F88" s="1" t="str">
        <f>IFERROR(__xludf.DUMMYFUNCTION("GOOGLETRANSLATE(E:E, ""en"", ""te"")"),"యుద్ధ")</f>
        <v>యుద్ధ</v>
      </c>
      <c r="H88" s="1" t="s">
        <v>226</v>
      </c>
      <c r="I88" s="1" t="str">
        <f>IFERROR(__xludf.DUMMYFUNCTION("GOOGLETRANSLATE(H:H, ""en"", ""te"")"),"జర్మనీ")</f>
        <v>జర్మనీ</v>
      </c>
      <c r="K88" s="1" t="s">
        <v>962</v>
      </c>
      <c r="L88" s="1" t="str">
        <f>IFERROR(__xludf.DUMMYFUNCTION("GOOGLETRANSLATE(K:K, ""en"", ""te"")"),"రంప్లర్")</f>
        <v>రంప్లర్</v>
      </c>
      <c r="M88" s="2" t="s">
        <v>963</v>
      </c>
      <c r="P88" s="1" t="s">
        <v>964</v>
      </c>
      <c r="Q88" s="1" t="s">
        <v>965</v>
      </c>
      <c r="R88" s="1" t="s">
        <v>966</v>
      </c>
      <c r="T88" s="1" t="s">
        <v>967</v>
      </c>
      <c r="X88" s="1" t="s">
        <v>968</v>
      </c>
      <c r="Y88" s="1" t="s">
        <v>969</v>
      </c>
      <c r="Z88" s="1" t="s">
        <v>970</v>
      </c>
      <c r="AC88" s="1" t="s">
        <v>971</v>
      </c>
      <c r="AE88" s="1" t="s">
        <v>972</v>
      </c>
      <c r="AF88" s="1" t="s">
        <v>973</v>
      </c>
      <c r="AJ88" s="1" t="s">
        <v>974</v>
      </c>
      <c r="AL88" s="1">
        <v>1917.0</v>
      </c>
      <c r="AM88" s="1" t="s">
        <v>975</v>
      </c>
    </row>
    <row r="89">
      <c r="A89" s="1" t="s">
        <v>976</v>
      </c>
      <c r="B89" s="1" t="str">
        <f>IFERROR(__xludf.DUMMYFUNCTION("GOOGLETRANSLATE(A:A, ""en"", ""te"")"),"సాండ్స్ రెప్లికా 1929 ప్రైమరీ గ్లైడర్")</f>
        <v>సాండ్స్ రెప్లికా 1929 ప్రైమరీ గ్లైడర్</v>
      </c>
      <c r="C89" s="1" t="s">
        <v>977</v>
      </c>
      <c r="D89" s="1" t="str">
        <f>IFERROR(__xludf.DUMMYFUNCTION("GOOGLETRANSLATE(C:C, ""en"", ""te"")"),"సాండ్స్ రెప్లికా 1929 ప్రైమరీ గ్లైడర్ ఒక అమెరికన్ హై-వింగ్, వైర్-బ్రేస్డ్ సింగిల్-సీట్, ప్రాధమిక గ్లైడర్, దీనిని రాన్ సాండ్స్ ఎస్ఆర్ చేత te త్సాహిక నిర్మాణం కోసం రూపొందించారు, విక్స్ విమాన సరఫరా ద్వారా వస్తు సామగ్రి. ఈ ప్రణాళికలను ఇప్పుడు సాండ్స్ కుమారుడు"&amp;" రాన్ సాండ్స్ జూనియర్ విక్రయిస్తున్నారు. [1] [2] [3] [4] [5] [6] సాండ్స్ ఆ యుగం యొక్క అసలు డిజైన్ల నుండి తన ప్రతిరూపం 1929 తరహా ప్రాధమిక గ్లైడర్‌ను అభివృద్ధి చేశాడు. అతను దీనిని ""హాంగ్ గ్లైడర్స్ లేదా అల్ట్రాలైట్స్ కంటే చాలా సురక్షితం ... [పాఠశాల లేదా క్ల"&amp;"బ్‌ల కోసం ఒక అద్భుతమైన ప్రాజెక్ట్"" గా ప్రోత్సహిస్తాడు. [1] ఈ విమానం కలప, గొట్టం మరియు డోప్డ్ ఎయిర్క్రాఫ్ట్ ఫాబ్రిక్ నుండి తయారవుతుంది. దీని 32 అడుగుల (9.8 మీ) స్పాన్ వింగ్ ఒక కింగ్ పోస్ట్ నుండి కేబుల్-బ్రెస్ చేయబడింది మరియు క్లార్క్ వై ఎయిర్‌ఫాయిల్‌ను ఉప"&amp;"యోగిస్తుంది. అన్ని ప్రాధమిక గ్లైడర్‌ల మాదిరిగానే కాక్‌పిట్ విండ్‌షీల్డ్ అమర్చకుండా కీల్‌పై అమర్చిన సీటు. ల్యాండింగ్ గేర్ అనేది ఒక స్థిర స్కిడ్, ఇది కీల్ యొక్క దిగువ భాగంలో అమర్చబడి ఉంటుంది. ఈ విమానం ఒక వాలు లేదా స్వయంచాలక-టోన్ నుండి లాంచ్ చేయబడిన బంగీగా ర"&amp;"ూపొందించబడింది. నిల్వ లేదా భూ రవాణా కోసం విమానం విడదీయవచ్చు. [1] [2] [5] [6] నిర్మాణానికి 200 గంటలు పడుతుందని సాండ్స్ అంచనా వేసింది. 2011 లో ప్రణాళికలు US $ 40 మరియు రెండు 24 ""బై 36"" (60 x 90 సెం.మీ) షీట్లు, మెటీరియల్స్ జాబితా మరియు ""భద్రతా చిట్కాలు"" "&amp;"ఉన్నాయి. 2015 లో అందుబాటులో ఉన్న విక్స్ ఫైవ్ పార్ట్ కిట్ మొత్తం US $ 7644.14. [1] [2] [4] స్టీల్ ట్యూబ్ ఫ్యూజ్‌లేజ్ వెర్షన్ కోసం ప్రణాళికలు కూడా అందుబాటులో ఉన్నాయి. [1] [2] పర్డీ, సాండ్స్ మరియు విక్స్ నుండి డేటా [1] [2] [4] పోల్చదగిన పాత్ర, కాన్ఫిగరేషన్ మ"&amp;"రియు ERA సంబంధిత జాబితాల సాధారణ లక్షణాల పనితీరు విమానం")</f>
        <v>సాండ్స్ రెప్లికా 1929 ప్రైమరీ గ్లైడర్ ఒక అమెరికన్ హై-వింగ్, వైర్-బ్రేస్డ్ సింగిల్-సీట్, ప్రాధమిక గ్లైడర్, దీనిని రాన్ సాండ్స్ ఎస్ఆర్ చేత te త్సాహిక నిర్మాణం కోసం రూపొందించారు, విక్స్ విమాన సరఫరా ద్వారా వస్తు సామగ్రి. ఈ ప్రణాళికలను ఇప్పుడు సాండ్స్ కుమారుడు రాన్ సాండ్స్ జూనియర్ విక్రయిస్తున్నారు. [1] [2] [3] [4] [5] [6] సాండ్స్ ఆ యుగం యొక్క అసలు డిజైన్ల నుండి తన ప్రతిరూపం 1929 తరహా ప్రాధమిక గ్లైడర్‌ను అభివృద్ధి చేశాడు. అతను దీనిని "హాంగ్ గ్లైడర్స్ లేదా అల్ట్రాలైట్స్ కంటే చాలా సురక్షితం ... [పాఠశాల లేదా క్లబ్‌ల కోసం ఒక అద్భుతమైన ప్రాజెక్ట్" గా ప్రోత్సహిస్తాడు. [1] ఈ విమానం కలప, గొట్టం మరియు డోప్డ్ ఎయిర్క్రాఫ్ట్ ఫాబ్రిక్ నుండి తయారవుతుంది. దీని 32 అడుగుల (9.8 మీ) స్పాన్ వింగ్ ఒక కింగ్ పోస్ట్ నుండి కేబుల్-బ్రెస్ చేయబడింది మరియు క్లార్క్ వై ఎయిర్‌ఫాయిల్‌ను ఉపయోగిస్తుంది. అన్ని ప్రాధమిక గ్లైడర్‌ల మాదిరిగానే కాక్‌పిట్ విండ్‌షీల్డ్ అమర్చకుండా కీల్‌పై అమర్చిన సీటు. ల్యాండింగ్ గేర్ అనేది ఒక స్థిర స్కిడ్, ఇది కీల్ యొక్క దిగువ భాగంలో అమర్చబడి ఉంటుంది. ఈ విమానం ఒక వాలు లేదా స్వయంచాలక-టోన్ నుండి లాంచ్ చేయబడిన బంగీగా రూపొందించబడింది. నిల్వ లేదా భూ రవాణా కోసం విమానం విడదీయవచ్చు. [1] [2] [5] [6] నిర్మాణానికి 200 గంటలు పడుతుందని సాండ్స్ అంచనా వేసింది. 2011 లో ప్రణాళికలు US $ 40 మరియు రెండు 24 "బై 36" (60 x 90 సెం.మీ) షీట్లు, మెటీరియల్స్ జాబితా మరియు "భద్రతా చిట్కాలు" ఉన్నాయి. 2015 లో అందుబాటులో ఉన్న విక్స్ ఫైవ్ పార్ట్ కిట్ మొత్తం US $ 7644.14. [1] [2] [4] స్టీల్ ట్యూబ్ ఫ్యూజ్‌లేజ్ వెర్షన్ కోసం ప్రణాళికలు కూడా అందుబాటులో ఉన్నాయి. [1] [2] పర్డీ, సాండ్స్ మరియు విక్స్ నుండి డేటా [1] [2] [4] పోల్చదగిన పాత్ర, కాన్ఫిగరేషన్ మరియు ERA సంబంధిత జాబితాల సాధారణ లక్షణాల పనితీరు విమానం</v>
      </c>
      <c r="E89" s="1" t="s">
        <v>857</v>
      </c>
      <c r="F89" s="1" t="str">
        <f>IFERROR(__xludf.DUMMYFUNCTION("GOOGLETRANSLATE(E:E, ""en"", ""te"")"),"గ్లైడర్")</f>
        <v>గ్లైడర్</v>
      </c>
      <c r="G89" s="2" t="s">
        <v>858</v>
      </c>
      <c r="H89" s="1" t="s">
        <v>288</v>
      </c>
      <c r="I89" s="1" t="str">
        <f>IFERROR(__xludf.DUMMYFUNCTION("GOOGLETRANSLATE(H:H, ""en"", ""te"")"),"అమెరికా")</f>
        <v>అమెరికా</v>
      </c>
      <c r="J89" s="2" t="s">
        <v>289</v>
      </c>
      <c r="N89" s="1" t="s">
        <v>978</v>
      </c>
      <c r="O89" s="1" t="s">
        <v>979</v>
      </c>
      <c r="P89" s="1" t="s">
        <v>137</v>
      </c>
      <c r="Q89" s="1" t="s">
        <v>138</v>
      </c>
      <c r="R89" s="1" t="s">
        <v>980</v>
      </c>
      <c r="W89" s="1" t="s">
        <v>981</v>
      </c>
      <c r="X89" s="1" t="s">
        <v>982</v>
      </c>
      <c r="Y89" s="1" t="s">
        <v>983</v>
      </c>
      <c r="Z89" s="1" t="s">
        <v>984</v>
      </c>
      <c r="AA89" s="1" t="s">
        <v>985</v>
      </c>
      <c r="AB89" s="1" t="s">
        <v>986</v>
      </c>
      <c r="AC89" s="1" t="s">
        <v>708</v>
      </c>
      <c r="AD89" s="1" t="s">
        <v>987</v>
      </c>
      <c r="AK89" s="1" t="s">
        <v>988</v>
      </c>
      <c r="AM89" s="1" t="s">
        <v>824</v>
      </c>
      <c r="AN89" s="1" t="s">
        <v>989</v>
      </c>
    </row>
    <row r="90">
      <c r="A90" s="1" t="s">
        <v>990</v>
      </c>
      <c r="B90" s="1" t="str">
        <f>IFERROR(__xludf.DUMMYFUNCTION("GOOGLETRANSLATE(A:A, ""en"", ""te"")"),"SCINTEX RUBIS")</f>
        <v>SCINTEX RUBIS</v>
      </c>
      <c r="C90" s="1" t="s">
        <v>991</v>
      </c>
      <c r="D90" s="1" t="str">
        <f>IFERROR(__xludf.DUMMYFUNCTION("GOOGLETRANSLATE(C:C, ""en"", ""te"")"),"SCINTEX ML 250 రూబిస్ 1960 లలో ఫ్రెంచ్ సివిల్ యుటిలిటీ విమానం. SCINTEX ఏవియేషన్ 1950 ల చివరి నుండి రెండు-సీట్ల ఎమెరాడ్ను తయారు చేసింది. 1960 లో సంస్థ ML 145 నాలుగు-సీట్ల లో-వింగ్ క్యాబిన్ మోనోప్లేన్‌ను రూపొందించింది, దీనిని 145 H.P. కాంటినెంటల్ O-300-B ఇం"&amp;"జిన్, దీనికి ఒకే ఉదాహరణ 25 మే 1961 న ప్రయాణించింది. [1] SCINTEX ML 250 ను పెద్ద ఐదు-సీట్ల క్యాబిన్‌తో అభివృద్ధి చేసింది మరియు 250 HP (186 kW) లైమింగ్ O-540 ఇంజిన్‌తో అమర్చబడింది. ఈ మొదటిది 3 జూన్ 1962 న ప్రయాణించింది. [2] ఈ విమానం ఒక అందమైన రూపకల్పనలో ఉంద"&amp;"ి, ఆల్-వుడ్ నిర్మాణాన్ని ఉపయోగించి, సెమీ-మోనోకోక్ ప్లైవుడ్-కప్పబడిన ఫ్యూజ్‌లేజ్ మరియు కాంటిలివర్ తక్కువ రెక్కను కలిగి ఉంది. తోక ఫిన్ తుడిచిపెట్టుకుపోయింది మరియు విమానం అసాధారణంగా, పూర్తిగా ముడుచుకునే టెయిల్‌వీల్ అండర్ క్యారేజీతో అమర్చబడింది. ML 250 రూబిస్"&amp;" యొక్క ఎనిమిది ఉత్పత్తి ఉదాహరణలు 1964-1965లో SCINTEX చేత పూర్తయ్యాయి. ఈ రకానికి అధునాతన స్పెసిఫికేషన్ ఉన్నప్పటికీ, ఇది పైపర్ కోమంచె వంటి సమకాలీన ఆల్-మెటల్ విమాన రకాల నుండి పోటీతో బాధపడింది. రూబిస్ ఫ్రెంచ్ ప్రైవేట్ పైలట్లతో సేవలో ఉంది మరియు నలుగురు 2005 లో"&amp;" వాయుమార్గం. [3] వీటిలో రెండు, విమానాలతో సహా కుడి (ఎఫ్-బిజెఎండి) 2015 లో ఫ్రెంచ్ సివిల్ ఎయిర్క్రాఫ్ట్ రిజిస్టర్‌లో ఇప్పటికీ చురుకుగా ఉన్నాయి. [4] జేన్ యొక్క అన్ని ప్రపంచ విమానాల నుండి డేటా 1965-66 [5] సాధారణ లక్షణాల పనితీరు")</f>
        <v>SCINTEX ML 250 రూబిస్ 1960 లలో ఫ్రెంచ్ సివిల్ యుటిలిటీ విమానం. SCINTEX ఏవియేషన్ 1950 ల చివరి నుండి రెండు-సీట్ల ఎమెరాడ్ను తయారు చేసింది. 1960 లో సంస్థ ML 145 నాలుగు-సీట్ల లో-వింగ్ క్యాబిన్ మోనోప్లేన్‌ను రూపొందించింది, దీనిని 145 H.P. కాంటినెంటల్ O-300-B ఇంజిన్, దీనికి ఒకే ఉదాహరణ 25 మే 1961 న ప్రయాణించింది. [1] SCINTEX ML 250 ను పెద్ద ఐదు-సీట్ల క్యాబిన్‌తో అభివృద్ధి చేసింది మరియు 250 HP (186 kW) లైమింగ్ O-540 ఇంజిన్‌తో అమర్చబడింది. ఈ మొదటిది 3 జూన్ 1962 న ప్రయాణించింది. [2] ఈ విమానం ఒక అందమైన రూపకల్పనలో ఉంది, ఆల్-వుడ్ నిర్మాణాన్ని ఉపయోగించి, సెమీ-మోనోకోక్ ప్లైవుడ్-కప్పబడిన ఫ్యూజ్‌లేజ్ మరియు కాంటిలివర్ తక్కువ రెక్కను కలిగి ఉంది. తోక ఫిన్ తుడిచిపెట్టుకుపోయింది మరియు విమానం అసాధారణంగా, పూర్తిగా ముడుచుకునే టెయిల్‌వీల్ అండర్ క్యారేజీతో అమర్చబడింది. ML 250 రూబిస్ యొక్క ఎనిమిది ఉత్పత్తి ఉదాహరణలు 1964-1965లో SCINTEX చేత పూర్తయ్యాయి. ఈ రకానికి అధునాతన స్పెసిఫికేషన్ ఉన్నప్పటికీ, ఇది పైపర్ కోమంచె వంటి సమకాలీన ఆల్-మెటల్ విమాన రకాల నుండి పోటీతో బాధపడింది. రూబిస్ ఫ్రెంచ్ ప్రైవేట్ పైలట్లతో సేవలో ఉంది మరియు నలుగురు 2005 లో వాయుమార్గం. [3] వీటిలో రెండు, విమానాలతో సహా కుడి (ఎఫ్-బిజెఎండి) 2015 లో ఫ్రెంచ్ సివిల్ ఎయిర్క్రాఫ్ట్ రిజిస్టర్‌లో ఇప్పటికీ చురుకుగా ఉన్నాయి. [4] జేన్ యొక్క అన్ని ప్రపంచ విమానాల నుండి డేటా 1965-66 [5] సాధారణ లక్షణాల పనితీరు</v>
      </c>
      <c r="E90" s="1" t="s">
        <v>992</v>
      </c>
      <c r="F90" s="1" t="str">
        <f>IFERROR(__xludf.DUMMYFUNCTION("GOOGLETRANSLATE(E:E, ""en"", ""te"")"),"సాధారణ విమానయాన విమానం")</f>
        <v>సాధారణ విమానయాన విమానం</v>
      </c>
      <c r="G90" s="1" t="s">
        <v>993</v>
      </c>
      <c r="H90" s="1" t="s">
        <v>188</v>
      </c>
      <c r="I90" s="1" t="str">
        <f>IFERROR(__xludf.DUMMYFUNCTION("GOOGLETRANSLATE(H:H, ""en"", ""te"")"),"ఫ్రాన్స్")</f>
        <v>ఫ్రాన్స్</v>
      </c>
      <c r="J90" s="2" t="s">
        <v>266</v>
      </c>
      <c r="K90" s="1" t="s">
        <v>994</v>
      </c>
      <c r="L90" s="1" t="str">
        <f>IFERROR(__xludf.DUMMYFUNCTION("GOOGLETRANSLATE(K:K, ""en"", ""te"")"),"SCINTEX-AVIATION")</f>
        <v>SCINTEX-AVIATION</v>
      </c>
      <c r="M90" s="2" t="s">
        <v>995</v>
      </c>
      <c r="Q90" s="1">
        <v>1.0</v>
      </c>
      <c r="R90" s="1" t="s">
        <v>996</v>
      </c>
      <c r="S90" s="1" t="s">
        <v>997</v>
      </c>
      <c r="T90" s="1" t="s">
        <v>998</v>
      </c>
      <c r="V90" s="1">
        <v>1964.0</v>
      </c>
      <c r="W90" s="1">
        <v>8.0</v>
      </c>
      <c r="X90" s="1" t="s">
        <v>999</v>
      </c>
      <c r="Y90" s="1" t="s">
        <v>1000</v>
      </c>
      <c r="Z90" s="1" t="s">
        <v>1001</v>
      </c>
      <c r="AA90" s="1" t="s">
        <v>1002</v>
      </c>
      <c r="AB90" s="1" t="s">
        <v>888</v>
      </c>
      <c r="AD90" s="1" t="s">
        <v>1003</v>
      </c>
      <c r="AE90" s="1" t="s">
        <v>1004</v>
      </c>
      <c r="AF90" s="1" t="s">
        <v>1005</v>
      </c>
      <c r="AG90" s="1" t="s">
        <v>1006</v>
      </c>
      <c r="AJ90" s="1" t="s">
        <v>1007</v>
      </c>
      <c r="AL90" s="3">
        <v>22800.0</v>
      </c>
      <c r="AM90" s="1" t="s">
        <v>1008</v>
      </c>
      <c r="AN90" s="1" t="s">
        <v>1009</v>
      </c>
      <c r="AR90" s="1" t="s">
        <v>1010</v>
      </c>
      <c r="AT90" s="1">
        <v>7.0</v>
      </c>
      <c r="AX90" s="1" t="s">
        <v>1011</v>
      </c>
      <c r="AY90" s="1" t="s">
        <v>1012</v>
      </c>
      <c r="AZ90" s="1" t="s">
        <v>1013</v>
      </c>
      <c r="BJ90" s="1" t="s">
        <v>1014</v>
      </c>
      <c r="BK90" s="1" t="s">
        <v>1015</v>
      </c>
      <c r="BL90" s="1" t="s">
        <v>1016</v>
      </c>
    </row>
    <row r="91">
      <c r="A91" s="1" t="s">
        <v>1017</v>
      </c>
      <c r="B91" s="1" t="str">
        <f>IFERROR(__xludf.DUMMYFUNCTION("GOOGLETRANSLATE(A:A, ""en"", ""te"")"),"సితార్ జి -110 షేర్ ఖాన్")</f>
        <v>సితార్ జి -110 షేర్ ఖాన్</v>
      </c>
      <c r="C91" s="1" t="s">
        <v>1018</v>
      </c>
      <c r="D91" s="1" t="str">
        <f>IFERROR(__xludf.DUMMYFUNCTION("GOOGLETRANSLATE(C:C, ""en"", ""te"")"),"సితార్ GY-110 షేర్ ఖాన్ [1] 1960 ల చివరలో ఫ్రాన్స్‌లో రూపొందించిన తేలికపాటి విమానం, డిజైనర్ వైవ్స్ గార్డాన్ యొక్క బాగీరా యొక్క పెద్ద మరియు శక్తివంతమైన సంస్కరణగా. [2] [3] [4] బాగెరా మాదిరిగా, ఇది సాంప్రదాయిక తక్కువ-వింగ్, పూర్తిగా పరివేష్టిత క్యాబిన్ కలిగి"&amp;"న కాంటిలివర్ మోనోప్లేన్. [2] [3] ఏదేమైనా, బాగీరాకు 2+2 కాన్ఫిగరేషన్‌లో నలుగురు వ్యక్తుల వరకు సీటింగ్ ఉన్నప్పటికీ, [2] షేర్ ఖాన్ నలుగురు వ్యక్తులకు పూర్తి సీటింగ్‌తో విస్తరించిన ఫ్యూజ్‌లేజ్ [2] ను కలిగి ఉండాలి. [2] [3] [4] రెక్కలు కూడా విస్తరించాల్సి ఉంది,"&amp;" [2] మరియు బాగెరా మాదిరిగా కాకుండా, ట్రైసైకిల్ అండర్ క్యారేజ్ పరిష్కరించబడింది, షేర్ ఖాన్ యొక్క ఉపసంహరించదగినది. [2] [4] 150-KW నుండి 240-kW (200-hp నుండి 300-hp) పరిధిలో ఇంజన్లు శక్తిని సరఫరా చేయవలసి ఉంది. [4] టేలర్ 1971 నుండి డేటా, పేజి 78 జనరల్ లక్షణాల"&amp;"ు")</f>
        <v>సితార్ GY-110 షేర్ ఖాన్ [1] 1960 ల చివరలో ఫ్రాన్స్‌లో రూపొందించిన తేలికపాటి విమానం, డిజైనర్ వైవ్స్ గార్డాన్ యొక్క బాగీరా యొక్క పెద్ద మరియు శక్తివంతమైన సంస్కరణగా. [2] [3] [4] బాగెరా మాదిరిగా, ఇది సాంప్రదాయిక తక్కువ-వింగ్, పూర్తిగా పరివేష్టిత క్యాబిన్ కలిగిన కాంటిలివర్ మోనోప్లేన్. [2] [3] ఏదేమైనా, బాగీరాకు 2+2 కాన్ఫిగరేషన్‌లో నలుగురు వ్యక్తుల వరకు సీటింగ్ ఉన్నప్పటికీ, [2] షేర్ ఖాన్ నలుగురు వ్యక్తులకు పూర్తి సీటింగ్‌తో విస్తరించిన ఫ్యూజ్‌లేజ్ [2] ను కలిగి ఉండాలి. [2] [3] [4] రెక్కలు కూడా విస్తరించాల్సి ఉంది, [2] మరియు బాగెరా మాదిరిగా కాకుండా, ట్రైసైకిల్ అండర్ క్యారేజ్ పరిష్కరించబడింది, షేర్ ఖాన్ యొక్క ఉపసంహరించదగినది. [2] [4] 150-KW నుండి 240-kW (200-hp నుండి 300-hp) పరిధిలో ఇంజన్లు శక్తిని సరఫరా చేయవలసి ఉంది. [4] టేలర్ 1971 నుండి డేటా, పేజి 78 జనరల్ లక్షణాలు</v>
      </c>
      <c r="E91" s="1" t="s">
        <v>833</v>
      </c>
      <c r="F91" s="1" t="str">
        <f>IFERROR(__xludf.DUMMYFUNCTION("GOOGLETRANSLATE(E:E, ""en"", ""te"")"),"సివిల్ యుటిలిటీ విమానం")</f>
        <v>సివిల్ యుటిలిటీ విమానం</v>
      </c>
      <c r="H91" s="1" t="s">
        <v>188</v>
      </c>
      <c r="I91" s="1" t="str">
        <f>IFERROR(__xludf.DUMMYFUNCTION("GOOGLETRANSLATE(H:H, ""en"", ""te"")"),"ఫ్రాన్స్")</f>
        <v>ఫ్రాన్స్</v>
      </c>
      <c r="K91" s="1" t="s">
        <v>834</v>
      </c>
      <c r="L91" s="1" t="str">
        <f>IFERROR(__xludf.DUMMYFUNCTION("GOOGLETRANSLATE(K:K, ""en"", ""te"")"),"సితార్")</f>
        <v>సితార్</v>
      </c>
      <c r="N91" s="1" t="s">
        <v>835</v>
      </c>
      <c r="Q91" s="1" t="s">
        <v>716</v>
      </c>
      <c r="T91" s="1" t="s">
        <v>1019</v>
      </c>
      <c r="AK91" s="1" t="s">
        <v>848</v>
      </c>
      <c r="AR91" s="1" t="s">
        <v>1020</v>
      </c>
    </row>
    <row r="92">
      <c r="A92" s="1" t="s">
        <v>1021</v>
      </c>
      <c r="B92" s="1" t="str">
        <f>IFERROR(__xludf.DUMMYFUNCTION("GOOGLETRANSLATE(A:A, ""en"", ""te"")"),"సీవైండ్ ఇంటర్నేషనల్ సీ విండ్")</f>
        <v>సీవైండ్ ఇంటర్నేషనల్ సీ విండ్</v>
      </c>
      <c r="C92" s="1" t="s">
        <v>1022</v>
      </c>
      <c r="D92" s="1" t="str">
        <f>IFERROR(__xludf.DUMMYFUNCTION("GOOGLETRANSLATE(C:C, ""en"", ""te"")"),"సర్టిఫైడ్ ఎయిర్క్రాఫ్ట్: ఏదీ లేదు (ధృవీకరణ చేయించుకోవడం) సీవైండ్ అనేది మిశ్రమ, నాలుగు-సీట్ల, ఉభయచర విమానాల కుటుంబం, ఇవన్నీ ఒకే తోక-మౌంటెడ్ ఇంజిన్‌ను కలిగి ఉంటాయి. అవి కిట్‌లుగా ఉత్పత్తి చేయబడ్డాయి మరియు ఒక సమయంలో అభివృద్ధిలో ఉన్నాయి. సీవైండ్ డిజైన్ కెనడాల"&amp;"ో ఉద్భవించింది, ఇక్కడ ప్రోటోటైప్ 23 ఆగస్టు 1982 న మొదటిసారిగా ఎగిరింది. తరువాత అభివృద్ధి మరియు ఉత్పత్తిని కెనడాలోని అంటారియోలోని సీవిండ్ ఇంటర్నేషనల్ ఆఫ్ హాలిబర్టన్ చేత నిర్వహించబడింది, SNA చేత హక్కులు కొనుగోలు చేయబడటానికి ముందు మరియు ఉత్పత్తి కింబర్టన్, క"&amp;"ింబర్టన్‌కు వెళ్లడానికి ముందు, పెన్సిల్వేనియా, అమెరికా. సీవైండ్ లైన్ యొక్క ప్రధాన ఉత్పత్తి సంస్కరణలు కిట్-నిర్మించిన సీవిండ్ 2000 మరియు సీ విండ్ 3000 మరియు సీవిండ్ 300 సి ఉన్నాయి, ఇవి పెన్సిల్వేనియాలోని కింబెర్టన్ యొక్క సీవిండ్ ఎల్‌ఎల్‌సి అభివృద్ధి చెందుత"&amp;"ున్నాయి. సీవిండ్ 3000 ను 1993 లో ప్రవేశపెట్టారు. 300 సి యొక్క ధృవీకరణపై దృష్టి పెట్టడానికి 2002 లో సీవిండ్ 3000 కిట్ల ఉత్పత్తిని నిలిపివేశారు మరియు కిట్లు ఇకపై అందుబాటులో లేవు. [1] సీవైండ్ 300 సి కిట్-నిర్మించిన సీవిండ్ 3000 నుండి తీసుకోబడిన ధృవీకరించబడిన"&amp;" ఉత్పత్తి సంస్కరణగా ఉద్దేశించబడింది. ఇది ధృవీకరణ ప్రమాణాలకు అనుగుణంగా అవసరమైన అనేక మార్పులను కలిగి ఉంది. ఆగష్టు 16, 2007 న ప్రోటోటైప్ యొక్క క్రాష్ తరువాత ధృవీకరణ విమాన పరీక్ష కొనసాగుతుందని కంపెనీ సూచించింది, కాని వాస్తవానికి 2010 ఆరంభం వరకు తిరిగి ప్రారంభ"&amp;"ం కాలేదు. ధృవీకరణ విమాన పరీక్ష 2011 వేసవి మరియు శరదృతువు వరకు కొనసాగింది, కానీ 2020 చివరి నాటికి కంపెనీ వెబ్‌సైట్ తీసివేయబడింది మరియు సంస్థ వ్యాపారాన్ని నిలిపివేసినట్లు అనిపిస్తుంది. [2] [3] సీవైండ్ దాని ఇంజిన్ పాడ్ కోసం చాలా విలక్షణమైనది, ఇది చాలా పెద్ద "&amp;"నిలువు ఫిన్ యొక్క ప్రముఖ అంచు నుండి ముందుకు సాగుతుంది. డిజైన్ దాని పొడవైన, తక్కువ ప్రొఫైల్ మరియు సొగసైన వక్రతలకు మిశ్రమ నిర్మాణం ద్వారా ఆచరణాత్మకంగా తయారు చేయబడింది. సీవైండ్ సిబ్బందికి సాపేక్షంగా నిశ్శబ్దంగా ఉంటుంది, ప్రధానంగా ఇంజిన్ క్యాబిన్ పైన మరియు వె"&amp;"నుక ఉంది మరియు ఎగ్జాస్ట్ పైకి మరియు వెనుకకు మళ్ళించబడుతుంది. కొన్ని ఉభయచర విమానాలు పషర్ ప్రొపెల్లర్ అమరికను ఉపయోగిస్తాయి, దీనివల్ల ఎగ్జాస్ట్ ప్రొపెల్లర్ విమానం గుండా వెళుతుంది, ఇది శబ్దాన్ని పెంచుతుంది. సీక్విండ్ ఈ సమస్యను నివారించే సాంప్రదాయ ట్రాక్టర్ ప్"&amp;"రొపెల్లర్ అమరికను ఉపయోగిస్తుంది. ఈ రకమైన విమానానికి క్యాబిన్ చాలా వెడల్పుగా ఉంటుంది మరియు 4 పెద్దలకు కూర్చుంటుంది. ఫ్యాక్టరీ ఎంపిక AFT ఎగ్జిక్యూటివ్ బకెట్ సీట్లను 3 పిల్లలకు సీటింగ్‌తో భర్తీ చేస్తుంది. వైడ్ క్యాబిన్ పెద్ద ఇన్స్ట్రుమెంట్ ప్యానెల్‌కు కూడా మ"&amp;"ద్దతు ఇస్తుంది, వాస్తవంగా ఏదైనా ఏవియానిక్‌లను సంస్థాపించటానికి అనుమతిస్తుంది. మూడు కార్గో కంపార్ట్మెంట్లు ఉన్నాయి: ముక్కు డెక్ కింద పందిరి ముందు, క్యాబిన్లోని వెనుక సీట్ల వెనుక మరియు టెయిల్‌కోన్. రెక్కలు స్థిరమైన-తీగ నాసా ఎన్ఎల్ఎఫ్ ఎయిర్ ఫాయిల్ చివర్లలో ప"&amp;"డిపోతాయి. వింగ్‌టిప్‌లు గ్రౌండ్ ప్రభావాన్ని పెంచడానికి మరియు ప్రేరేపిత డ్రాగ్‌ను తగ్గించడానికి కొన్ని ఎండ్‌ప్లేట్ ప్రభావాన్ని అందిస్తాయి. వింగ్టిప్ ఫ్లోట్లుగా కూడా అవి పనిచేస్తాయి. వింగ్ క్రూయిజ్ వద్ద డ్రాగ్‌ను తగ్గించడానికి రిఫ్లెక్స్డ్ (దాడి యొక్క ప్రతి"&amp;"కూల కోణం) వెనుకంజలో ఉంది. సీవిండ్ 2000 మరియు 3000 యొక్క ముడుచుకునే ల్యాండింగ్ గేర్ పొట్టు వైపున ఆచరించబడి, విమాన మరియు నీటి కార్యకలాపాల కోసం రెక్కలోకి మడవబడుతుంది. సర్టిఫైడ్ ల్యాండింగ్ గేర్ ఒక వెనుకంజలో ఉన్న లింక్-రకం, ఇది పూర్తిగా రెక్కలో అమర్చబడి ఉంటుంద"&amp;"ి. ఎలక్ట్రిక్/హైడ్రాలిక్ పవర్‌ప్యాక్ ఫ్లాప్స్, ల్యాండింగ్ గేర్ మరియు ముక్కు-చక్రాల స్టీరింగ్ కోసం హైడ్రాలిక్ శక్తిని అందిస్తుంది. హైడ్రాలిక్ ప్యాక్ మరియు బ్యాటరీ ముక్కు కంపార్ట్మెంట్లో ఉన్నాయి. ఇంధనం అనేది ఇంజిన్ను సరఫరా చేయడానికి ప్రధాన ట్యాంకుల నుండి హె"&amp;"డర్ ట్యాంకుకు గురుత్వాకర్షణ. రెక్కల చిట్కాలలో ఐచ్ఛిక లాంగ్ రేంజ్ ట్యాంకులు ప్రధాన ట్యాంకులకు ఇంధనాన్ని బదిలీ చేయడానికి ఎలక్ట్రిక్ పంపులను కలిగి ఉంటాయి. ఏదైనా పార్శ్వ అసమతుల్యతను సరిచేయడానికి ఇంధనాన్ని కూడా ప్రక్క నుండి ప్రక్కకు పంప్ చేయవచ్చు. భూమిపై స్టీర"&amp;"ింగ్ డిఫరెన్షియల్ బ్రేకింగ్ ద్వారా అందించబడుతుంది. హైడ్రాలిక్ నోస్-వీల్ స్టీరింగ్ ఒక ఎంపికగా లభిస్తుంది. ముడుచుకునే నీటి చుక్కాని నీటి ఆపరేషన్ కోసం గాలి చుక్కకు బానిసలుగా ఉంటుంది. సీవైండ్ మొదట డెబ్బైల చివరలో అంటారియోలోని హాలిబర్టన్లో రూపొందించబడింది. [సైట"&amp;"ేషన్ అవసరం] సీవిండ్ కిట్లను అమెరికాలోని పెన్సిల్వేనియాలోని కింబెర్టన్ యొక్క SNA ఇంక్ అభివృద్ధి చేసి విక్రయించింది. సీవిండ్ ఎల్‌ఎల్‌సి సీవిండ్ డిజైన్‌ను పూర్తి విమానంగా ధృవీకరించడానికి మరియు సీవిండ్ 300 సిగా మార్కెట్ చేయడానికి ఏర్పడింది. సీవిండ్ 300 సి ఫ్య"&amp;"ాక్టరీ కెనడాలోని క్యూబెక్‌లోని సెయింట్-జీన్-సుర్-రిచెలీయులో ఉంది. సీవిండ్ 2000 మొదటి కిట్ ప్రోటోటైప్, ఇది 200 హెచ్‌పి (149 కిలోవాట్ల) లైమింగ్ IO-360 ఇంజిన్‌తో నడిచింది. టాప్ మరియు క్రూయిజ్ వేగం గౌరవప్రదంగా ఉన్నప్పటికీ, ఈ విమానానికి మరింత శక్తి అవసరమని స్న"&amp;"ానా భావించారు. [4] 300 హెచ్‌పి (224 కిలోవాట్ల) ఇంజిన్, అలాగే అనేక మార్పులు, సీవిండ్ 3000 ను సృష్టించడానికి. పెద్ద ఇంజిన్‌తో పాటు, సీ విండ్ 3000 లో హల్ మరియు స్టెప్ కాన్ఫిగరేషన్‌లో మార్పులు ఉన్నాయి. సీవిండ్ 2000 పందిరి ఇరువైపుల నుండి తెరవడానికి అనుమతించగా,"&amp;" 3000 వెనుక భాగంలో తెరవడానికి అతుక్కొని ఉంది. సీవిండ్ 3000 మొదట మార్చి 1993 చివరలో ఎగిరింది. 3 ఏప్రిల్ 1993 న టెస్ట్ పైలట్ బాబ్ మిల్స్ మరియు ఎస్ఎన్ఎ అధ్యక్షుడు డిక్ సిల్వాతో కలిసి టెస్ట్ సమయంలో మొదటి నమూనా కుప్పకూలింది. అనేక సాధారణ పరీక్షల తరువాత, వారు ఇం"&amp;"జిన్-అవుట్ పరిస్థితిని ఇంజిన్ శక్తిని తగ్గించి, ప్రాప్ పిచ్‌ను అధికంగా అమర్చడానికి ప్రయత్నించారు. అయినప్పటికీ, పనిచేయకపోవడం వల్ల, ప్రొపెల్లర్ రివర్స్ పిచ్‌లోకి వెళ్ళాడు. ఇది అధిక లాగడానికి కారణమైంది మరియు ప్రొపెల్లర్‌ను విండ్‌మిల్లింగ్ నుండి నిరోధించింది."&amp;" సిబ్బంది రన్‌వేకి చేరుకోవడానికి ప్రయత్నించారు, కాని, అధిక సంతతికి చెందిన రేటు మరియు రివర్స్ థ్రస్ట్ కారణంగా, వారు రన్‌వే యొక్క కఠినమైన భూభాగంలో సుమారు 80 mph (గంటకు 129 కిమీ) వద్ద దిగి, రెండు వైపులా అనేక బండరాళ్లను కొట్టారు. క్రాష్ దళాలు 20 గ్రాముల కంటే "&amp;"ఎక్కువగా ఉన్నట్లు అంచనా. విమానం విస్తృతమైన నష్టాన్ని ఎదుర్కొన్నప్పటికీ, ఇద్దరు సిబ్బంది కండరాల జాతులను మాత్రమే ఎదుర్కొన్నారు. ఈ క్రాష్ మిశ్రమ నిర్మాణం యొక్క బలాన్ని మరియు ముఖ్యంగా, నిలువు ఫిన్/ఇంజిన్ పైలాన్ అమరికను కూడా చూపించింది. కొంతమంది సంశయవాదులు ఇది"&amp;" సముద్ర విండ్ రూపకల్పనలో బలహీనమైన పాయింట్ అని భావించారు, [4] పైలాన్ 15 గ్రా నిలువు మరియు 20 గ్రా ఫార్వర్డ్ లోడింగ్ చేయగలదు, అయితే ధృవీకరణ అవసరానికి రెండు రెట్లు ఎక్కువ. ఈ నమూనాను రివర్సిబుల్ కాని స్థిరమైన స్పీడ్ ప్రొపెల్లర్‌తో పునర్నిర్మించారు మరియు డిసెం"&amp;"బర్ 1993 లో పరీక్ష తిరిగి ప్రారంభమైంది. సీ విండ్ 3000 కిట్‌ను పూర్తి చేయడానికి సగటు బిల్డర్ 2000 గంటలు పడుతుందని SNA అంచనా వేసింది. ""క్విక్ కిట్"" ఎంపిక కూడా అందుబాటులో ఉంది, ఇది బిల్డ్ సమయాన్ని సుమారు 1600 గంటలకు తగ్గించడానికి ముందే సమావేశమైన కొన్ని ప్ర"&amp;"ధాన భాగాలను అందించింది. [5] ఒక ప్రామాణిక కిట్ 1999 లో, 900 59,900 USD9. క్విక్ కిట్ అదనంగా, 500 14,500 USD ఖర్చు అవుతుంది. కిట్‌తో చేర్చబడని అవసరమైన భాగాలకు $ 40,000-65,000 డాలర్లు ఖర్చు అవుతాయని SNA అంచనా వేసింది. పరికరాలతో పూర్తిగా సమావేశమైన సీ విండ్ కి"&amp;"ట్ సాధారణంగా, 000 200,000 డాలర్లకు పైగా ఖర్చు అవుతుంది. మొదటి కస్టమర్ నిర్మించిన సీవిండ్ 3000 1994 మధ్యలో పూర్తయింది. సీవిండ్ 300 సి 3000 నుండి అభివృద్ధి చేయబడింది మరియు కెనడియన్ కార్ 523 ప్రమాణాలకు అనుగుణంగా అవసరమైన అనేక మార్పులను కలిగి ఉంది. క్యూబెక్‌లో"&amp;"ని సెయింట్-జీన్-సుర్-రిచెలీయులోని ప్లాంట్‌లో ఈ విమానం తయారు చేయటానికి ఉద్దేశించినందున కెనడాలో విమాన పరీక్ష ప్రారంభమైంది. ఫార్ 23 కింద అమెరికాలో పరస్పర ధృవీకరణ కెనడియన్ ధృవీకరణను అనుసరించడానికి ఉద్దేశించబడింది. ఆగష్టు 16, 2007 న మానిటోబాలోని విన్నిపెగ్ సమీ"&amp;"పంలో ప్రోటోటైప్ కూలిపోయినప్పుడు 300 సి ధృవీకరణ పరీక్షలో ఉంది. టెస్ట్ పైలట్ గ్లెన్ రాల్ఫ్ హోమ్స్‌ను చంపడం. [6] ప్రమాదం జరిగిన సమయంలో, కంపెనీ అది మూసివేయబడుతుందని సూచించింది, కాని అక్టోబర్ 2007 లో అదనపు సిబ్బందిని నియమించుకున్న తర్వాత మరియు అదనపు నిధులు సుర"&amp;"క్షితమైన తర్వాత పరీక్ష ఫ్లయింగ్ కొనసాగుతుందని పేర్కొంది. [4] జూలై 2008 లో, కంపెనీ ఇప్పటికీ ధృవీకరణ మరియు ఉత్పత్తిని ప్రారంభిస్తున్నట్లు ప్రకటించింది, ఇది US $ 4 మిలియన్లు అవసరమని పేర్కొన్న పనికి. [7] సెప్టెంబర్ 2008 లో కంపెనీ $ 1.2 మిలియన్లను సేకరించిందని"&amp;" ప్రకటించింది, కాని ఉద్యోగులను పని చేయడానికి గుర్తుకు తెచ్చుకోవడానికి, 000 800,000 ఎక్కువ అవసరం. ధృవీకరణ విమాన పరీక్షా కార్యక్రమాన్ని పూర్తి చేయడానికి ఉపయోగపడే రెండు సీవైండ్ ప్రోటోటైప్‌లు అందుబాటులో ఉన్నాయని కంపెనీ సూచించింది. విమాన పరీక్ష మరియు ఉత్పత్తిన"&amp;"ి పున art ప్రారంభించడానికి కాలక్రమం గురించి, కంపెనీ ప్రెసిడెంట్ డిక్ సిల్వా సెప్టెంబర్ 2008 లో ఇలా అన్నారు, ""ఈ ప్రాజెక్టును తిరిగి ప్రారంభించకుండా మనం ఎంతసేపు వెళ్ళగలమో దానికి ఒక పరిమితి ఉంది. సమయం మా శత్రువు."" [8] ఏప్రిల్ 2009 లో సిల్వా ప్రకటించారు సంస"&amp;"్థ పున art ప్రారంభించడానికి తగిన నిధులను కనుగొంది, సిబ్బందిని తిరిగి రిహైర్ చేస్తుంది మరియు 300 సి యొక్క ధృవీకరణను పూర్తి చేయాలనే లక్ష్యంతో, ఆగస్టు 2009 ప్రారంభంలో ఎగరడానికి పున ment స్థాపన ప్రోటోటైప్ సిద్ధంగా ఉండాలని అనుకుంది. ప్రోటోటైప్ యొక్క క్రాష్‌పై "&amp;"దర్యాప్తులో విమానంలో వైఫల్యాలు లేదా విమానంతో ఇతర సమస్యలను తోసిపుచ్చారని కంపెనీ పేర్కొంది. [9] విమాన పరీక్షను తిరిగి పొందటానికి ఆగస్టు 2009 తేదీ నెరవేరలేదు మరియు ఈ విమానం ఫిబ్రవరి 2010 లో కాంట్రాక్ట్ నేషనల్ రీసెర్చ్ కౌన్సిల్ టెస్ట్ పైలట్లు విమాన పరీక్షను ప"&amp;"్రారంభించాలని అంచనా వేసింది, [10] ఈ తేదీని కూడా నెరవేర్చలేదు. మార్చి 2010 ప్రారంభంలో, సీవిండ్ పరీక్ష విమానం యొక్క రోల్ అవుట్ మరియు టాక్సీ పరీక్షల ప్రారంభాన్ని ప్రకటించింది. [11] సీవైండ్ చివరకు ఆ నెల తరువాత మళ్లీ ఎగిరింది మరియు ఒట్టావాలోని ఎన్‌ఆర్‌సి సదుపా"&amp;"యానికి బదిలీ చేయబడింది. సిల్వా బహిరంగంగా జూన్ 2010 లో ధృవీకరణ పూర్తవుతుందని మరియు అతను ఉత్పత్తితో సహా దానికి మించిన దశలకు నిధులు కోరుతున్నాడని ప్రకటించారు. [12] జూన్ 2010 నాటికి ఫ్లైట్ టెస్టింగ్ తిరిగి ఇన్స్ట్రుమెంటేషన్ మరియు ల్యాండింగ్ గేర్ డోర్ ఫ్లట్టర్"&amp;" సమస్యను పరిష్కరించడంతో ప్రారంభమైంది. [13] 2010 చివరి నాటికి సర్టిఫికేషన్ ఫ్లైట్ టెస్టింగ్ రెండు సమస్య ప్రాంతాలను గుర్తించింది, పవర్-ఆఫ్ స్పిన్‌లలో చుక్కాని ప్రభావాన్ని కోల్పోవడం మరియు ఫ్లాప్ ప్రభావం లేకపోవడం. మునుపటి సమస్యను స్టిక్ షేకర్ మరియు స్టిక్ పషర"&amp;"్ సిస్టమ్స్, స్టాల్ ప్రివెన్షన్ సిస్టమ్ అని లేబుల్ చేయడం మరియు మరింత ప్రభావవంతమైన స్లాట్‌ను సాధించడానికి సవరించిన ఫ్లాప్ కీలు జ్యామితితో పరిష్కరించబడింది. విమాన పరీక్ష 2011 వసంతకాలంలో ఫ్లట్టర్ కోసం పరీక్షతో పాటు నష్టం సహనం మరియు అలసట పరీక్షలు పూర్తయింది. "&amp;"స్టాల్ నివారణ వ్యవస్థ మరియు నీటి నిర్వహణ యొక్క పరీక్ష జరిగింది. [14] [15] ఏప్రిల్ 2011 లో కంపెనీకి 50 సీవిండ్ 300 సి ఆర్డర్లు ఉన్నాయని, ధృవీకరణ పరీక్ష ఎగిరేటప్పుడు పురోగతి ఫలితంగా తుది డిజైన్ కాన్ఫిగరేషన్ స్తంభింపజేయబడిందని మరియు ప్రీ-ప్రొడక్షన్ విమానాలను"&amp;" నిర్మించడం ప్రారంభించడానికి కంపెనీకి మాత్రమే నిధులు లేవని ప్రకటించింది. తుది రూపకల్పనలో ""స్టాల్ ప్రివెన్షన్ సిస్టమ్"" ఉంది, ఇది విమానం నిలిపివేయడం లేదా స్పిన్నింగ్ చేయకుండా చేస్తుంది. జూన్ 2011 నాటికి కంపెనీ తమకు 50 ఆర్డర్లు ఉన్నాయని ధృవీకరించింది. [15]"&amp;" [16] ప్రతికూల యావ్, పార్శ్వ స్థిరత్వం, తక్కువ శక్తి సెట్టింగుల వద్ద అసమర్థమైన చుక్కాని ట్రిమ్, పిచ్ డంపింగ్, రోల్/యా డంపింగ్, టేకాఫ్ పై అధిక భ్రమణ శక్తులు మరియు స్టాల్ నివారణ వ్యవస్థతో సమస్యల కోసం పరిష్కారాలతో ధృవీకరణ విమాన పరీక్ష 2011 వేసవి మరియు శరదృతు"&amp;"వులో కొనసాగింది. ఈ విమానం ఇప్పటికీ నీటి పరీక్షలు నిర్వహించలేదు. ధృవీకరణ ప్రక్రియలో, ఫ్లైట్ విశ్లేషకుడు నియమించబడిన ఎయిర్‌వర్త్ ప్రతినిధి జాన్ టేలర్ మాట్లాడుతూ, ""సీవైండ్ చాలా అసాధారణమైన కాన్ఫిగరేషన్‌ను కలిగి ఉందని గుర్తించబడాలి మరియు పర్యవసానంగా, కొన్ని స"&amp;"ార్లు ఫార్ పార్ట్ 23 ధృవీకరణ అవసరాలకు అనుగుణంగా ఉండటానికి చాలా సవాలుగా ఉండే కాన్ఫిగరేషన్ . "" కెనడా రెవెన్యూ ఏజెన్సీ (CRA) తో వ్యవహరించినందున కంపెనీ చాలా సంవత్సరాల సెట్-బ్యాక్స్‌ను ఎదుర్కొన్నట్లు 2012 చివరలో సిల్వా రాశారు. కెనడాలో ఆర్థిక ప్రోత్సాహకాలు అంద"&amp;"ుబాటులో ఉన్నందున ఈ సంస్థ అమెరికా నుండి తరలించబడింది, ఇది విమాన ధృవీకరణను సరసమైనదిగా చేస్తుంది. CRA ప్రాసెసింగ్‌లో ఆలస్యం ఫలితంగా కంపెనీ 2007 మరియు 2009 మధ్య ఆపరేటింగ్ క్యాపిటల్ అయిపోయింది. చివరికి CRA సంస్థ దరఖాస్తు చేసిన పన్ను వాపసులను చాలావరకు ఖండించింద"&amp;"ి. సిల్వా ఇలా వ్రాశాడు ""ఈ అపజయం మా బడ్జెట్‌లో 1 మిలియన్ డాలర్ల రంధ్రం పెట్టింది, ఇది ధృవీకరణను పూర్తి చేయడానికి అవసరం. మేము పూర్తి చేయాల్సిన $ 1,000,000 మొత్తాన్ని పెంచాలని మేము ఉద్దేశించాము, కాని ఇది CRA చేత నిలిపివేయబడింది, మమ్మల్ని విఫలం చేయడానికి సాధ"&amp;"్యమయ్యే ప్రతిదాన్ని ఎవరు చేస్తున్నారు. ఎందుకు మాకు తెలియదు మరియు వారు మాతో నిజాయితీగా ఉండరు. "" సిల్వా కొనసాగించాడు, ""CRA మా 2009 వాపసును తిరస్కరించిన తర్వాత, కామన్ బిజినెస్ సెన్స్ మీరు డబ్బును స్వీకరిస్తారని మీరు ఖచ్చితంగా అనుకునే వరకు నెమ్మదిగా మరియు మ"&amp;"ూలధనాన్ని సంరక్షించండి. అప్పుడు CRA మరో రెండు సంవత్సరాలు మమ్మల్ని చుట్టుముట్టి రెండు వాపసు దరఖాస్తులను నిర్వహించినప్పుడు, వారు మీ స్నేహితుడు కాదని మీకు తెలుసు, వారు పదేపదే 'వారు ప్రభుత్వానికి చెందినవారు మరియు ఇక్కడ మాకు సహాయం చేయడానికి ఇక్కడ ఉన్నారు' అని "&amp;"పేర్కొన్నప్పటికీ. ప్రతి వారం ఒక సంవత్సరం పాటు, వారు మాకు రెండు వారాల్లో ఎక్కువ పేపర్లు అడగడానికి మాత్రమే సమాధానం ఇస్తారని చెప్పారు చక్రం పునరావృతం చేయండి. కథ యొక్క నైతికత: వారిని నమ్మవద్దు. వారి వెబ్‌సైట్‌ను నమ్మవద్దు. మీరు వారిపై ఆధారపడవలసి వస్తే కెనడాకు"&amp;" రాకండి. ""[19] సెప్టెంబర్ 2013 లో కంపెనీ స్టిక్ షేకర్ అని ప్రకటించింది /పషర్ సిస్టమ్ టెస్ట్ సర్టిఫికేషన్ ఫ్లయింగ్ పూర్తయింది మరియు ధృవీకరణ కోసం మిగిలి ఉన్నవన్నీ పనితీరు డాక్యుమెంటేషన్. విమానం కోసం ఇది ఇప్పటికీ 50 ఆర్డర్‌లను కలిగి ఉందని కంపెనీ ధృవీకరించిం"&amp;"ది. [20] 2014 పతనం నాటికి, ధృవీకరణ నీటి పరీక్ష ఇంకా అసంపూర్ణంగా ఉందని కంపెనీ ప్రకటించింది, కంపెనీకి ఉత్పత్తిని ప్రారంభించడానికి నిధులు లేవు మరియు పెట్టుబడిదారులను కోరుతున్నాయి. [21] 24 అక్టోబర్ 2014 న అనుకరణ ఇంజిన్ వైఫల్యం మరియు రికవరీ పరీక్షలో నేషనల్ రీస"&amp;"ెర్చ్ కౌన్సిల్ టెస్ట్ పైలట్ 50 అడుగుల (15 మీ) నుండి ప్రోటోటైప్ను క్రాష్ చేసినప్పుడు ల్యాండ్ టెస్ట్ ఎగురుతున్నప్పుడు ప్రమాదం జరిగింది. ప్రోటోటైప్ మరమ్మతులు చేయబడింది కాని నేషనల్ రీసెర్చ్ కౌన్సిల్. ధృవీకరణ యొక్క ఆ దశను పూర్తి చేయడానికి తగినంత సీప్లేన్ అనుభవ"&amp;"ంతో పైలట్ లేదు. సంస్థ క్రొత్త డేటా సముపార్జన వ్యవస్థను కనుగొని వ్యవస్థాపించవలసి వచ్చింది మరియు ఇన్‌స్టాల్ చేయబడిన మొదటిదాన్ని సరిగ్గా పని చేయలేదు మరియు భర్తీ చేయవలసి వచ్చింది. టెస్ట్ ఎగిరే పనిని పూర్తి చేసిన కెనడియన్ వ్యోమగామి జార్ని ట్రిగ్వాసన్ ను ఈ సంస్"&amp;"థ నియమించింది. 18 నవంబర్ 2016 న విమాన పరీక్ష పూర్తయిందని మరియు ధృవీకరణ పూర్తి చేయడానికి మిగిలి ఉన్నవన్నీ కెనడాను రవాణా చేయడానికి వ్రాతపనిని పూర్తి చేసి సమర్పించడం మరియు ఉత్పత్తిని ప్రారంభించడానికి నిధులను సేకరించడం వంటివి కంపెనీ ప్రకటించింది. ఇది ఇప్పటికీ"&amp;" విమానం కోసం 43 ఆర్డర్‌లను కలిగి ఉందని కంపెనీ పేర్కొంది. [22] 9 జననే తొలగించబడింది మరియు ""వార్తలు"" విభాగం ఖాళీగా ఉంది. 2020 చివరి నాటికి, కంపెనీ వెబ్‌సైట్ తీసివేయబడింది మరియు డొమైన్ అమ్మకానికి ఉంది. [3] [23] [24] సెప్టెంబర్ 2007 లో 13 సీవైండ్ 2000 మరియు"&amp;" 3000 te త్సాహిక-కొనుగోలు కెనడాలో నమోదు చేయబడ్డాయి [25] మరియు అమెరికాలో 58. [26] కొంతకాలం క్రితం కొనుగోలు చేసిన కిట్లు పూర్తయినందున, రాబోయే కొన్నేళ్లలో ఈ సంఖ్య పెరుగుతుందని భావిస్తున్నారు, ప్రమాదాలలో నాశనం చేయబడిన ఏదైనా విమానాలు మైనస్. సీవిండ్ వెబ్‌సైట్ న"&amp;"ుండి డేటా, [27] ఇది పనితీరు డేటా సీవిండ్ 3000 నుండి లైమింగ్ ఇంజిన్ జనరల్ క్యారెక్టరిస్టిక్స్ పెర్ఫార్మెన్స్ టోర్సన్, డి. ""ఎడ్డీ"" (ఆగస్టు 1994) తో ఉందని పేర్కొంది. ""సీ విండ్ 3000 ఫ్లయింగ్"". స్పోర్ట్ పైలట్ మ్యాగజైన్. సేకరణ తేదీ 2007-07-17. లెర్ట్, పీటర్"&amp;" (జూలై 1994). ""గాలి మరియు నీరు"". ఎయిర్ ప్రోగ్రెస్ మ్యాగజైన్: 36–43. సేకరణ తేదీ 2007-07-17. బూగ్, జాఫ్రీ (ఆగస్టు 1999). ""సన్సీకర్"". ఫ్లైయర్: 28–31. 2011-07-24 న అసలు నుండి ఆర్కైవ్ చేయబడింది. సేకరణ తేదీ 2007-07-17.")</f>
        <v>సర్టిఫైడ్ ఎయిర్క్రాఫ్ట్: ఏదీ లేదు (ధృవీకరణ చేయించుకోవడం) సీవైండ్ అనేది మిశ్రమ, నాలుగు-సీట్ల, ఉభయచర విమానాల కుటుంబం, ఇవన్నీ ఒకే తోక-మౌంటెడ్ ఇంజిన్‌ను కలిగి ఉంటాయి. అవి కిట్‌లుగా ఉత్పత్తి చేయబడ్డాయి మరియు ఒక సమయంలో అభివృద్ధిలో ఉన్నాయి. సీవైండ్ డిజైన్ కెనడాలో ఉద్భవించింది, ఇక్కడ ప్రోటోటైప్ 23 ఆగస్టు 1982 న మొదటిసారిగా ఎగిరింది. తరువాత అభివృద్ధి మరియు ఉత్పత్తిని కెనడాలోని అంటారియోలోని సీవిండ్ ఇంటర్నేషనల్ ఆఫ్ హాలిబర్టన్ చేత నిర్వహించబడింది, SNA చేత హక్కులు కొనుగోలు చేయబడటానికి ముందు మరియు ఉత్పత్తి కింబర్టన్, కింబర్టన్‌కు వెళ్లడానికి ముందు, పెన్సిల్వేనియా, అమెరికా. సీవైండ్ లైన్ యొక్క ప్రధాన ఉత్పత్తి సంస్కరణలు కిట్-నిర్మించిన సీవిండ్ 2000 మరియు సీ విండ్ 3000 మరియు సీవిండ్ 300 సి ఉన్నాయి, ఇవి పెన్సిల్వేనియాలోని కింబెర్టన్ యొక్క సీవిండ్ ఎల్‌ఎల్‌సి అభివృద్ధి చెందుతున్నాయి. సీవిండ్ 3000 ను 1993 లో ప్రవేశపెట్టారు. 300 సి యొక్క ధృవీకరణపై దృష్టి పెట్టడానికి 2002 లో సీవిండ్ 3000 కిట్ల ఉత్పత్తిని నిలిపివేశారు మరియు కిట్లు ఇకపై అందుబాటులో లేవు. [1] సీవైండ్ 300 సి కిట్-నిర్మించిన సీవిండ్ 3000 నుండి తీసుకోబడిన ధృవీకరించబడిన ఉత్పత్తి సంస్కరణగా ఉద్దేశించబడింది. ఇది ధృవీకరణ ప్రమాణాలకు అనుగుణంగా అవసరమైన అనేక మార్పులను కలిగి ఉంది. ఆగష్టు 16, 2007 న ప్రోటోటైప్ యొక్క క్రాష్ తరువాత ధృవీకరణ విమాన పరీక్ష కొనసాగుతుందని కంపెనీ సూచించింది, కాని వాస్తవానికి 2010 ఆరంభం వరకు తిరిగి ప్రారంభం కాలేదు. ధృవీకరణ విమాన పరీక్ష 2011 వేసవి మరియు శరదృతువు వరకు కొనసాగింది, కానీ 2020 చివరి నాటికి కంపెనీ వెబ్‌సైట్ తీసివేయబడింది మరియు సంస్థ వ్యాపారాన్ని నిలిపివేసినట్లు అనిపిస్తుంది. [2] [3] సీవైండ్ దాని ఇంజిన్ పాడ్ కోసం చాలా విలక్షణమైనది, ఇది చాలా పెద్ద నిలువు ఫిన్ యొక్క ప్రముఖ అంచు నుండి ముందుకు సాగుతుంది. డిజైన్ దాని పొడవైన, తక్కువ ప్రొఫైల్ మరియు సొగసైన వక్రతలకు మిశ్రమ నిర్మాణం ద్వారా ఆచరణాత్మకంగా తయారు చేయబడింది. సీవైండ్ సిబ్బందికి సాపేక్షంగా నిశ్శబ్దంగా ఉంటుంది, ప్రధానంగా ఇంజిన్ క్యాబిన్ పైన మరియు వెనుక ఉంది మరియు ఎగ్జాస్ట్ పైకి మరియు వెనుకకు మళ్ళించబడుతుంది. కొన్ని ఉభయచర విమానాలు పషర్ ప్రొపెల్లర్ అమరికను ఉపయోగిస్తాయి, దీనివల్ల ఎగ్జాస్ట్ ప్రొపెల్లర్ విమానం గుండా వెళుతుంది, ఇది శబ్దాన్ని పెంచుతుంది. సీక్విండ్ ఈ సమస్యను నివారించే సాంప్రదాయ ట్రాక్టర్ ప్రొపెల్లర్ అమరికను ఉపయోగిస్తుంది. ఈ రకమైన విమానానికి క్యాబిన్ చాలా వెడల్పుగా ఉంటుంది మరియు 4 పెద్దలకు కూర్చుంటుంది. ఫ్యాక్టరీ ఎంపిక AFT ఎగ్జిక్యూటివ్ బకెట్ సీట్లను 3 పిల్లలకు సీటింగ్‌తో భర్తీ చేస్తుంది. వైడ్ క్యాబిన్ పెద్ద ఇన్స్ట్రుమెంట్ ప్యానెల్‌కు కూడా మద్దతు ఇస్తుంది, వాస్తవంగా ఏదైనా ఏవియానిక్‌లను సంస్థాపించటానికి అనుమతిస్తుంది. మూడు కార్గో కంపార్ట్మెంట్లు ఉన్నాయి: ముక్కు డెక్ కింద పందిరి ముందు, క్యాబిన్లోని వెనుక సీట్ల వెనుక మరియు టెయిల్‌కోన్. రెక్కలు స్థిరమైన-తీగ నాసా ఎన్ఎల్ఎఫ్ ఎయిర్ ఫాయిల్ చివర్లలో పడిపోతాయి. వింగ్‌టిప్‌లు గ్రౌండ్ ప్రభావాన్ని పెంచడానికి మరియు ప్రేరేపిత డ్రాగ్‌ను తగ్గించడానికి కొన్ని ఎండ్‌ప్లేట్ ప్రభావాన్ని అందిస్తాయి. వింగ్టిప్ ఫ్లోట్లుగా కూడా అవి పనిచేస్తాయి. వింగ్ క్రూయిజ్ వద్ద డ్రాగ్‌ను తగ్గించడానికి రిఫ్లెక్స్డ్ (దాడి యొక్క ప్రతికూల కోణం) వెనుకంజలో ఉంది. సీవిండ్ 2000 మరియు 3000 యొక్క ముడుచుకునే ల్యాండింగ్ గేర్ పొట్టు వైపున ఆచరించబడి, విమాన మరియు నీటి కార్యకలాపాల కోసం రెక్కలోకి మడవబడుతుంది. సర్టిఫైడ్ ల్యాండింగ్ గేర్ ఒక వెనుకంజలో ఉన్న లింక్-రకం, ఇది పూర్తిగా రెక్కలో అమర్చబడి ఉంటుంది. ఎలక్ట్రిక్/హైడ్రాలిక్ పవర్‌ప్యాక్ ఫ్లాప్స్, ల్యాండింగ్ గేర్ మరియు ముక్కు-చక్రాల స్టీరింగ్ కోసం హైడ్రాలిక్ శక్తిని అందిస్తుంది. హైడ్రాలిక్ ప్యాక్ మరియు బ్యాటరీ ముక్కు కంపార్ట్మెంట్లో ఉన్నాయి. ఇంధనం అనేది ఇంజిన్ను సరఫరా చేయడానికి ప్రధాన ట్యాంకుల నుండి హెడర్ ట్యాంకుకు గురుత్వాకర్షణ. రెక్కల చిట్కాలలో ఐచ్ఛిక లాంగ్ రేంజ్ ట్యాంకులు ప్రధాన ట్యాంకులకు ఇంధనాన్ని బదిలీ చేయడానికి ఎలక్ట్రిక్ పంపులను కలిగి ఉంటాయి. ఏదైనా పార్శ్వ అసమతుల్యతను సరిచేయడానికి ఇంధనాన్ని కూడా ప్రక్క నుండి ప్రక్కకు పంప్ చేయవచ్చు. భూమిపై స్టీరింగ్ డిఫరెన్షియల్ బ్రేకింగ్ ద్వారా అందించబడుతుంది. హైడ్రాలిక్ నోస్-వీల్ స్టీరింగ్ ఒక ఎంపికగా లభిస్తుంది. ముడుచుకునే నీటి చుక్కాని నీటి ఆపరేషన్ కోసం గాలి చుక్కకు బానిసలుగా ఉంటుంది. సీవైండ్ మొదట డెబ్బైల చివరలో అంటారియోలోని హాలిబర్టన్లో రూపొందించబడింది. [సైటేషన్ అవసరం] సీవిండ్ కిట్లను అమెరికాలోని పెన్సిల్వేనియాలోని కింబెర్టన్ యొక్క SNA ఇంక్ అభివృద్ధి చేసి విక్రయించింది. సీవిండ్ ఎల్‌ఎల్‌సి సీవిండ్ డిజైన్‌ను పూర్తి విమానంగా ధృవీకరించడానికి మరియు సీవిండ్ 300 సిగా మార్కెట్ చేయడానికి ఏర్పడింది. సీవిండ్ 300 సి ఫ్యాక్టరీ కెనడాలోని క్యూబెక్‌లోని సెయింట్-జీన్-సుర్-రిచెలీయులో ఉంది. సీవిండ్ 2000 మొదటి కిట్ ప్రోటోటైప్, ఇది 200 హెచ్‌పి (149 కిలోవాట్ల) లైమింగ్ IO-360 ఇంజిన్‌తో నడిచింది. టాప్ మరియు క్రూయిజ్ వేగం గౌరవప్రదంగా ఉన్నప్పటికీ, ఈ విమానానికి మరింత శక్తి అవసరమని స్నానా భావించారు. [4] 300 హెచ్‌పి (224 కిలోవాట్ల) ఇంజిన్, అలాగే అనేక మార్పులు, సీవిండ్ 3000 ను సృష్టించడానికి. పెద్ద ఇంజిన్‌తో పాటు, సీ విండ్ 3000 లో హల్ మరియు స్టెప్ కాన్ఫిగరేషన్‌లో మార్పులు ఉన్నాయి. సీవిండ్ 2000 పందిరి ఇరువైపుల నుండి తెరవడానికి అనుమతించగా, 3000 వెనుక భాగంలో తెరవడానికి అతుక్కొని ఉంది. సీవిండ్ 3000 మొదట మార్చి 1993 చివరలో ఎగిరింది. 3 ఏప్రిల్ 1993 న టెస్ట్ పైలట్ బాబ్ మిల్స్ మరియు ఎస్ఎన్ఎ అధ్యక్షుడు డిక్ సిల్వాతో కలిసి టెస్ట్ సమయంలో మొదటి నమూనా కుప్పకూలింది. అనేక సాధారణ పరీక్షల తరువాత, వారు ఇంజిన్-అవుట్ పరిస్థితిని ఇంజిన్ శక్తిని తగ్గించి, ప్రాప్ పిచ్‌ను అధికంగా అమర్చడానికి ప్రయత్నించారు. అయినప్పటికీ, పనిచేయకపోవడం వల్ల, ప్రొపెల్లర్ రివర్స్ పిచ్‌లోకి వెళ్ళాడు. ఇది అధిక లాగడానికి కారణమైంది మరియు ప్రొపెల్లర్‌ను విండ్‌మిల్లింగ్ నుండి నిరోధించింది. సిబ్బంది రన్‌వేకి చేరుకోవడానికి ప్రయత్నించారు, కాని, అధిక సంతతికి చెందిన రేటు మరియు రివర్స్ థ్రస్ట్ కారణంగా, వారు రన్‌వే యొక్క కఠినమైన భూభాగంలో సుమారు 80 mph (గంటకు 129 కిమీ) వద్ద దిగి, రెండు వైపులా అనేక బండరాళ్లను కొట్టారు. క్రాష్ దళాలు 20 గ్రాముల కంటే ఎక్కువగా ఉన్నట్లు అంచనా. విమానం విస్తృతమైన నష్టాన్ని ఎదుర్కొన్నప్పటికీ, ఇద్దరు సిబ్బంది కండరాల జాతులను మాత్రమే ఎదుర్కొన్నారు. ఈ క్రాష్ మిశ్రమ నిర్మాణం యొక్క బలాన్ని మరియు ముఖ్యంగా, నిలువు ఫిన్/ఇంజిన్ పైలాన్ అమరికను కూడా చూపించింది. కొంతమంది సంశయవాదులు ఇది సముద్ర విండ్ రూపకల్పనలో బలహీనమైన పాయింట్ అని భావించారు, [4] పైలాన్ 15 గ్రా నిలువు మరియు 20 గ్రా ఫార్వర్డ్ లోడింగ్ చేయగలదు, అయితే ధృవీకరణ అవసరానికి రెండు రెట్లు ఎక్కువ. ఈ నమూనాను రివర్సిబుల్ కాని స్థిరమైన స్పీడ్ ప్రొపెల్లర్‌తో పునర్నిర్మించారు మరియు డిసెంబర్ 1993 లో పరీక్ష తిరిగి ప్రారంభమైంది. సీ విండ్ 3000 కిట్‌ను పూర్తి చేయడానికి సగటు బిల్డర్ 2000 గంటలు పడుతుందని SNA అంచనా వేసింది. "క్విక్ కిట్" ఎంపిక కూడా అందుబాటులో ఉంది, ఇది బిల్డ్ సమయాన్ని సుమారు 1600 గంటలకు తగ్గించడానికి ముందే సమావేశమైన కొన్ని ప్రధాన భాగాలను అందించింది. [5] ఒక ప్రామాణిక కిట్ 1999 లో, 900 59,900 USD9. క్విక్ కిట్ అదనంగా, 500 14,500 USD ఖర్చు అవుతుంది. కిట్‌తో చేర్చబడని అవసరమైన భాగాలకు $ 40,000-65,000 డాలర్లు ఖర్చు అవుతాయని SNA అంచనా వేసింది. పరికరాలతో పూర్తిగా సమావేశమైన సీ విండ్ కిట్ సాధారణంగా, 000 200,000 డాలర్లకు పైగా ఖర్చు అవుతుంది. మొదటి కస్టమర్ నిర్మించిన సీవిండ్ 3000 1994 మధ్యలో పూర్తయింది. సీవిండ్ 300 సి 3000 నుండి అభివృద్ధి చేయబడింది మరియు కెనడియన్ కార్ 523 ప్రమాణాలకు అనుగుణంగా అవసరమైన అనేక మార్పులను కలిగి ఉంది. క్యూబెక్‌లోని సెయింట్-జీన్-సుర్-రిచెలీయులోని ప్లాంట్‌లో ఈ విమానం తయారు చేయటానికి ఉద్దేశించినందున కెనడాలో విమాన పరీక్ష ప్రారంభమైంది. ఫార్ 23 కింద అమెరికాలో పరస్పర ధృవీకరణ కెనడియన్ ధృవీకరణను అనుసరించడానికి ఉద్దేశించబడింది. ఆగష్టు 16, 2007 న మానిటోబాలోని విన్నిపెగ్ సమీపంలో ప్రోటోటైప్ కూలిపోయినప్పుడు 300 సి ధృవీకరణ పరీక్షలో ఉంది. టెస్ట్ పైలట్ గ్లెన్ రాల్ఫ్ హోమ్స్‌ను చంపడం. [6] ప్రమాదం జరిగిన సమయంలో, కంపెనీ అది మూసివేయబడుతుందని సూచించింది, కాని అక్టోబర్ 2007 లో అదనపు సిబ్బందిని నియమించుకున్న తర్వాత మరియు అదనపు నిధులు సురక్షితమైన తర్వాత పరీక్ష ఫ్లయింగ్ కొనసాగుతుందని పేర్కొంది. [4] జూలై 2008 లో, కంపెనీ ఇప్పటికీ ధృవీకరణ మరియు ఉత్పత్తిని ప్రారంభిస్తున్నట్లు ప్రకటించింది, ఇది US $ 4 మిలియన్లు అవసరమని పేర్కొన్న పనికి. [7] సెప్టెంబర్ 2008 లో కంపెనీ $ 1.2 మిలియన్లను సేకరించిందని ప్రకటించింది, కాని ఉద్యోగులను పని చేయడానికి గుర్తుకు తెచ్చుకోవడానికి, 000 800,000 ఎక్కువ అవసరం. ధృవీకరణ విమాన పరీక్షా కార్యక్రమాన్ని పూర్తి చేయడానికి ఉపయోగపడే రెండు సీవైండ్ ప్రోటోటైప్‌లు అందుబాటులో ఉన్నాయని కంపెనీ సూచించింది. విమాన పరీక్ష మరియు ఉత్పత్తిని పున art ప్రారంభించడానికి కాలక్రమం గురించి, కంపెనీ ప్రెసిడెంట్ డిక్ సిల్వా సెప్టెంబర్ 2008 లో ఇలా అన్నారు, "ఈ ప్రాజెక్టును తిరిగి ప్రారంభించకుండా మనం ఎంతసేపు వెళ్ళగలమో దానికి ఒక పరిమితి ఉంది. సమయం మా శత్రువు." [8] ఏప్రిల్ 2009 లో సిల్వా ప్రకటించారు సంస్థ పున art ప్రారంభించడానికి తగిన నిధులను కనుగొంది, సిబ్బందిని తిరిగి రిహైర్ చేస్తుంది మరియు 300 సి యొక్క ధృవీకరణను పూర్తి చేయాలనే లక్ష్యంతో, ఆగస్టు 2009 ప్రారంభంలో ఎగరడానికి పున ment స్థాపన ప్రోటోటైప్ సిద్ధంగా ఉండాలని అనుకుంది. ప్రోటోటైప్ యొక్క క్రాష్‌పై దర్యాప్తులో విమానంలో వైఫల్యాలు లేదా విమానంతో ఇతర సమస్యలను తోసిపుచ్చారని కంపెనీ పేర్కొంది. [9] విమాన పరీక్షను తిరిగి పొందటానికి ఆగస్టు 2009 తేదీ నెరవేరలేదు మరియు ఈ విమానం ఫిబ్రవరి 2010 లో కాంట్రాక్ట్ నేషనల్ రీసెర్చ్ కౌన్సిల్ టెస్ట్ పైలట్లు విమాన పరీక్షను ప్రారంభించాలని అంచనా వేసింది, [10] ఈ తేదీని కూడా నెరవేర్చలేదు. మార్చి 2010 ప్రారంభంలో, సీవిండ్ పరీక్ష విమానం యొక్క రోల్ అవుట్ మరియు టాక్సీ పరీక్షల ప్రారంభాన్ని ప్రకటించింది. [11] సీవైండ్ చివరకు ఆ నెల తరువాత మళ్లీ ఎగిరింది మరియు ఒట్టావాలోని ఎన్‌ఆర్‌సి సదుపాయానికి బదిలీ చేయబడింది. సిల్వా బహిరంగంగా జూన్ 2010 లో ధృవీకరణ పూర్తవుతుందని మరియు అతను ఉత్పత్తితో సహా దానికి మించిన దశలకు నిధులు కోరుతున్నాడని ప్రకటించారు. [12] జూన్ 2010 నాటికి ఫ్లైట్ టెస్టింగ్ తిరిగి ఇన్స్ట్రుమెంటేషన్ మరియు ల్యాండింగ్ గేర్ డోర్ ఫ్లట్టర్ సమస్యను పరిష్కరించడంతో ప్రారంభమైంది. [13] 2010 చివరి నాటికి సర్టిఫికేషన్ ఫ్లైట్ టెస్టింగ్ రెండు సమస్య ప్రాంతాలను గుర్తించింది, పవర్-ఆఫ్ స్పిన్‌లలో చుక్కాని ప్రభావాన్ని కోల్పోవడం మరియు ఫ్లాప్ ప్రభావం లేకపోవడం. మునుపటి సమస్యను స్టిక్ షేకర్ మరియు స్టిక్ పషర్ సిస్టమ్స్, స్టాల్ ప్రివెన్షన్ సిస్టమ్ అని లేబుల్ చేయడం మరియు మరింత ప్రభావవంతమైన స్లాట్‌ను సాధించడానికి సవరించిన ఫ్లాప్ కీలు జ్యామితితో పరిష్కరించబడింది. విమాన పరీక్ష 2011 వసంతకాలంలో ఫ్లట్టర్ కోసం పరీక్షతో పాటు నష్టం సహనం మరియు అలసట పరీక్షలు పూర్తయింది. స్టాల్ నివారణ వ్యవస్థ మరియు నీటి నిర్వహణ యొక్క పరీక్ష జరిగింది. [14] [15] ఏప్రిల్ 2011 లో కంపెనీకి 50 సీవిండ్ 300 సి ఆర్డర్లు ఉన్నాయని, ధృవీకరణ పరీక్ష ఎగిరేటప్పుడు పురోగతి ఫలితంగా తుది డిజైన్ కాన్ఫిగరేషన్ స్తంభింపజేయబడిందని మరియు ప్రీ-ప్రొడక్షన్ విమానాలను నిర్మించడం ప్రారంభించడానికి కంపెనీకి మాత్రమే నిధులు లేవని ప్రకటించింది. తుది రూపకల్పనలో "స్టాల్ ప్రివెన్షన్ సిస్టమ్" ఉంది, ఇది విమానం నిలిపివేయడం లేదా స్పిన్నింగ్ చేయకుండా చేస్తుంది. జూన్ 2011 నాటికి కంపెనీ తమకు 50 ఆర్డర్లు ఉన్నాయని ధృవీకరించింది. [15] [16] ప్రతికూల యావ్, పార్శ్వ స్థిరత్వం, తక్కువ శక్తి సెట్టింగుల వద్ద అసమర్థమైన చుక్కాని ట్రిమ్, పిచ్ డంపింగ్, రోల్/యా డంపింగ్, టేకాఫ్ పై అధిక భ్రమణ శక్తులు మరియు స్టాల్ నివారణ వ్యవస్థతో సమస్యల కోసం పరిష్కారాలతో ధృవీకరణ విమాన పరీక్ష 2011 వేసవి మరియు శరదృతువులో కొనసాగింది. ఈ విమానం ఇప్పటికీ నీటి పరీక్షలు నిర్వహించలేదు. ధృవీకరణ ప్రక్రియలో, ఫ్లైట్ విశ్లేషకుడు నియమించబడిన ఎయిర్‌వర్త్ ప్రతినిధి జాన్ టేలర్ మాట్లాడుతూ, "సీవైండ్ చాలా అసాధారణమైన కాన్ఫిగరేషన్‌ను కలిగి ఉందని గుర్తించబడాలి మరియు పర్యవసానంగా, కొన్ని సార్లు ఫార్ పార్ట్ 23 ధృవీకరణ అవసరాలకు అనుగుణంగా ఉండటానికి చాలా సవాలుగా ఉండే కాన్ఫిగరేషన్ . " కెనడా రెవెన్యూ ఏజెన్సీ (CRA) తో వ్యవహరించినందున కంపెనీ చాలా సంవత్సరాల సెట్-బ్యాక్స్‌ను ఎదుర్కొన్నట్లు 2012 చివరలో సిల్వా రాశారు. కెనడాలో ఆర్థిక ప్రోత్సాహకాలు అందుబాటులో ఉన్నందున ఈ సంస్థ అమెరికా నుండి తరలించబడింది, ఇది విమాన ధృవీకరణను సరసమైనదిగా చేస్తుంది. CRA ప్రాసెసింగ్‌లో ఆలస్యం ఫలితంగా కంపెనీ 2007 మరియు 2009 మధ్య ఆపరేటింగ్ క్యాపిటల్ అయిపోయింది. చివరికి CRA సంస్థ దరఖాస్తు చేసిన పన్ను వాపసులను చాలావరకు ఖండించింది. సిల్వా ఇలా వ్రాశాడు "ఈ అపజయం మా బడ్జెట్‌లో 1 మిలియన్ డాలర్ల రంధ్రం పెట్టింది, ఇది ధృవీకరణను పూర్తి చేయడానికి అవసరం. మేము పూర్తి చేయాల్సిన $ 1,000,000 మొత్తాన్ని పెంచాలని మేము ఉద్దేశించాము, కాని ఇది CRA చేత నిలిపివేయబడింది, మమ్మల్ని విఫలం చేయడానికి సాధ్యమయ్యే ప్రతిదాన్ని ఎవరు చేస్తున్నారు. ఎందుకు మాకు తెలియదు మరియు వారు మాతో నిజాయితీగా ఉండరు. " సిల్వా కొనసాగించాడు, "CRA మా 2009 వాపసును తిరస్కరించిన తర్వాత, కామన్ బిజినెస్ సెన్స్ మీరు డబ్బును స్వీకరిస్తారని మీరు ఖచ్చితంగా అనుకునే వరకు నెమ్మదిగా మరియు మూలధనాన్ని సంరక్షించండి. అప్పుడు CRA మరో రెండు సంవత్సరాలు మమ్మల్ని చుట్టుముట్టి రెండు వాపసు దరఖాస్తులను నిర్వహించినప్పుడు, వారు మీ స్నేహితుడు కాదని మీకు తెలుసు, వారు పదేపదే 'వారు ప్రభుత్వానికి చెందినవారు మరియు ఇక్కడ మాకు సహాయం చేయడానికి ఇక్కడ ఉన్నారు' అని పేర్కొన్నప్పటికీ. ప్రతి వారం ఒక సంవత్సరం పాటు, వారు మాకు రెండు వారాల్లో ఎక్కువ పేపర్లు అడగడానికి మాత్రమే సమాధానం ఇస్తారని చెప్పారు చక్రం పునరావృతం చేయండి. కథ యొక్క నైతికత: వారిని నమ్మవద్దు. వారి వెబ్‌సైట్‌ను నమ్మవద్దు. మీరు వారిపై ఆధారపడవలసి వస్తే కెనడాకు రాకండి. "[19] సెప్టెంబర్ 2013 లో కంపెనీ స్టిక్ షేకర్ అని ప్రకటించింది /పషర్ సిస్టమ్ టెస్ట్ సర్టిఫికేషన్ ఫ్లయింగ్ పూర్తయింది మరియు ధృవీకరణ కోసం మిగిలి ఉన్నవన్నీ పనితీరు డాక్యుమెంటేషన్. విమానం కోసం ఇది ఇప్పటికీ 50 ఆర్డర్‌లను కలిగి ఉందని కంపెనీ ధృవీకరించింది. [20] 2014 పతనం నాటికి, ధృవీకరణ నీటి పరీక్ష ఇంకా అసంపూర్ణంగా ఉందని కంపెనీ ప్రకటించింది, కంపెనీకి ఉత్పత్తిని ప్రారంభించడానికి నిధులు లేవు మరియు పెట్టుబడిదారులను కోరుతున్నాయి. [21] 24 అక్టోబర్ 2014 న అనుకరణ ఇంజిన్ వైఫల్యం మరియు రికవరీ పరీక్షలో నేషనల్ రీసెర్చ్ కౌన్సిల్ టెస్ట్ పైలట్ 50 అడుగుల (15 మీ) నుండి ప్రోటోటైప్ను క్రాష్ చేసినప్పుడు ల్యాండ్ టెస్ట్ ఎగురుతున్నప్పుడు ప్రమాదం జరిగింది. ప్రోటోటైప్ మరమ్మతులు చేయబడింది కాని నేషనల్ రీసెర్చ్ కౌన్సిల్. ధృవీకరణ యొక్క ఆ దశను పూర్తి చేయడానికి తగినంత సీప్లేన్ అనుభవంతో పైలట్ లేదు. సంస్థ క్రొత్త డేటా సముపార్జన వ్యవస్థను కనుగొని వ్యవస్థాపించవలసి వచ్చింది మరియు ఇన్‌స్టాల్ చేయబడిన మొదటిదాన్ని సరిగ్గా పని చేయలేదు మరియు భర్తీ చేయవలసి వచ్చింది. టెస్ట్ ఎగిరే పనిని పూర్తి చేసిన కెనడియన్ వ్యోమగామి జార్ని ట్రిగ్వాసన్ ను ఈ సంస్థ నియమించింది. 18 నవంబర్ 2016 న విమాన పరీక్ష పూర్తయిందని మరియు ధృవీకరణ పూర్తి చేయడానికి మిగిలి ఉన్నవన్నీ కెనడాను రవాణా చేయడానికి వ్రాతపనిని పూర్తి చేసి సమర్పించడం మరియు ఉత్పత్తిని ప్రారంభించడానికి నిధులను సేకరించడం వంటివి కంపెనీ ప్రకటించింది. ఇది ఇప్పటికీ విమానం కోసం 43 ఆర్డర్‌లను కలిగి ఉందని కంపెనీ పేర్కొంది. [22] 9 జననే తొలగించబడింది మరియు "వార్తలు" విభాగం ఖాళీగా ఉంది. 2020 చివరి నాటికి, కంపెనీ వెబ్‌సైట్ తీసివేయబడింది మరియు డొమైన్ అమ్మకానికి ఉంది. [3] [23] [24] సెప్టెంబర్ 2007 లో 13 సీవైండ్ 2000 మరియు 3000 te త్సాహిక-కొనుగోలు కెనడాలో నమోదు చేయబడ్డాయి [25] మరియు అమెరికాలో 58. [26] కొంతకాలం క్రితం కొనుగోలు చేసిన కిట్లు పూర్తయినందున, రాబోయే కొన్నేళ్లలో ఈ సంఖ్య పెరుగుతుందని భావిస్తున్నారు, ప్రమాదాలలో నాశనం చేయబడిన ఏదైనా విమానాలు మైనస్. సీవిండ్ వెబ్‌సైట్ నుండి డేటా, [27] ఇది పనితీరు డేటా సీవిండ్ 3000 నుండి లైమింగ్ ఇంజిన్ జనరల్ క్యారెక్టరిస్టిక్స్ పెర్ఫార్మెన్స్ టోర్సన్, డి. "ఎడ్డీ" (ఆగస్టు 1994) తో ఉందని పేర్కొంది. "సీ విండ్ 3000 ఫ్లయింగ్". స్పోర్ట్ పైలట్ మ్యాగజైన్. సేకరణ తేదీ 2007-07-17. లెర్ట్, పీటర్ (జూలై 1994). "గాలి మరియు నీరు". ఎయిర్ ప్రోగ్రెస్ మ్యాగజైన్: 36–43. సేకరణ తేదీ 2007-07-17. బూగ్, జాఫ్రీ (ఆగస్టు 1999). "సన్సీకర్". ఫ్లైయర్: 28–31. 2011-07-24 న అసలు నుండి ఆర్కైవ్ చేయబడింది. సేకరణ తేదీ 2007-07-17.</v>
      </c>
      <c r="E92" s="1" t="s">
        <v>1023</v>
      </c>
      <c r="F92" s="1" t="str">
        <f>IFERROR(__xludf.DUMMYFUNCTION("GOOGLETRANSLATE(E:E, ""en"", ""te"")"),"ఉభయచర")</f>
        <v>ఉభయచర</v>
      </c>
      <c r="G92" s="2" t="s">
        <v>1024</v>
      </c>
      <c r="K92" s="1" t="s">
        <v>1025</v>
      </c>
      <c r="L92" s="1" t="str">
        <f>IFERROR(__xludf.DUMMYFUNCTION("GOOGLETRANSLATE(K:K, ""en"", ""te"")"),"సీవిండ్ LLC")</f>
        <v>సీవిండ్ LLC</v>
      </c>
      <c r="O92" s="1" t="s">
        <v>1026</v>
      </c>
      <c r="P92" s="1" t="s">
        <v>137</v>
      </c>
      <c r="Q92" s="1" t="s">
        <v>1027</v>
      </c>
      <c r="R92" s="1" t="s">
        <v>1028</v>
      </c>
      <c r="T92" s="1" t="s">
        <v>1029</v>
      </c>
      <c r="U92" s="1" t="s">
        <v>1030</v>
      </c>
      <c r="W92" s="1" t="s">
        <v>1031</v>
      </c>
      <c r="X92" s="1" t="s">
        <v>1032</v>
      </c>
      <c r="Y92" s="1" t="s">
        <v>1033</v>
      </c>
      <c r="Z92" s="1" t="s">
        <v>297</v>
      </c>
      <c r="AA92" s="1" t="s">
        <v>1034</v>
      </c>
      <c r="AB92" s="1" t="s">
        <v>1035</v>
      </c>
      <c r="AD92" s="1" t="s">
        <v>1036</v>
      </c>
      <c r="AE92" s="1" t="s">
        <v>1037</v>
      </c>
      <c r="AF92" s="1" t="s">
        <v>1038</v>
      </c>
      <c r="AG92" s="1" t="s">
        <v>1039</v>
      </c>
      <c r="AH92" s="1" t="s">
        <v>1040</v>
      </c>
      <c r="AJ92" s="1" t="s">
        <v>1041</v>
      </c>
      <c r="AL92" s="3">
        <v>30186.0</v>
      </c>
      <c r="AM92" s="1" t="s">
        <v>1042</v>
      </c>
      <c r="AN92" s="1" t="s">
        <v>1043</v>
      </c>
      <c r="AR92" s="1" t="s">
        <v>1044</v>
      </c>
      <c r="AV92" s="1" t="s">
        <v>1045</v>
      </c>
      <c r="BM92" s="1" t="s">
        <v>1046</v>
      </c>
    </row>
    <row r="93">
      <c r="A93" s="1" t="s">
        <v>1047</v>
      </c>
      <c r="B93" s="1" t="str">
        <f>IFERROR(__xludf.DUMMYFUNCTION("GOOGLETRANSLATE(A:A, ""en"", ""te"")"),"రంప్లర్ C.III")</f>
        <v>రంప్లర్ C.III</v>
      </c>
      <c r="C93" s="1" t="s">
        <v>1048</v>
      </c>
      <c r="D93" s="1" t="str">
        <f>IFERROR(__xludf.DUMMYFUNCTION("GOOGLETRANSLATE(C:C, ""en"", ""te"")"),"రంప్లర్ C.III (ఫ్యాక్టరీ హోదా 6A 5) ప్రపంచ యుద్ధం. ఇది వింగ్ ప్లాన్‌ఫార్మ్, ఎయిర్‌ఫాయిల్ విభాగం, మరియు హార్న్-బ్యాలెన్స్‌డ్ ఐలెరాన్‌లు, [2] సవరించిన ఎంపెనేజ్, [2] మరియు సమ్మేళనం వక్రతలతో కొత్త వెనుక ఫ్యూజ్‌లేజ్ డెక్కింగ్‌తో సహా అనేక ఏరోడైనమిక్ శుద్ధీకరణలన"&amp;"ు కలిగి ఉన్న రంప్లర్ C.I డిజైన్ యొక్క అభివృద్ధి. ఈ తరువాతి లక్షణం తరువాత తొలగించబడింది మరియు సరళీకృత నిర్మాణంతో భర్తీ చేయబడింది, ఆ సమయంలో ఫ్యాక్టరీ హోదాను 6A 6 గా మార్చారు. [3] C.I, [1] కంటే పనితీరు మెరుగుపరచబడింది మరియు C.III పరిమిత ఉత్పత్తికి ఎంపిక చేయబ"&amp;"డింది, ఇది 75 విమానాలు అని భావించారు. ముందు భాగంలో సి-టైప్ విమానాల ఫ్రంట్‌బెస్టాండ్ పట్టిక 28 ఫిబ్రవరి 1917 న ముందు భాగంలో గరిష్టంగా 42 C.III విమానం చూపిస్తుంది. శుద్ధి చేసిన C.III ఎయిర్‌ఫ్రేమ్ ఆధారంగా మరింత శక్తివంతమైన రంప్లర్ C.IV ను ప్రవేశపెట్టడంతో, సం"&amp;"ఖ్య సంఖ్య ముందు భాగంలో కార్యాచరణ C.III విమానం వేగంగా పడిపోయింది మరియు 1917 శరదృతువు నాటికి ఒకటి మాత్రమే ముందు భాగంలో ఉంది. C.III ఒక అర్హత కలిగిన విజయం, కానీ దాని రూపకల్పన ప్రధానంగా మరింత శుద్ధి చేసిన C.IV కి ఒక మెట్టుగా ఉపయోగపడింది. [2] క్రోషెల్ &amp; స్టట్జర"&amp;"్ 1994, పే .127 జనరల్ క్యారెక్టరిస్టిక్స్ పెర్ఫార్మెన్స్ ఆర్మమెంట్")</f>
        <v>రంప్లర్ C.III (ఫ్యాక్టరీ హోదా 6A 5) ప్రపంచ యుద్ధం. ఇది వింగ్ ప్లాన్‌ఫార్మ్, ఎయిర్‌ఫాయిల్ విభాగం, మరియు హార్న్-బ్యాలెన్స్‌డ్ ఐలెరాన్‌లు, [2] సవరించిన ఎంపెనేజ్, [2] మరియు సమ్మేళనం వక్రతలతో కొత్త వెనుక ఫ్యూజ్‌లేజ్ డెక్కింగ్‌తో సహా అనేక ఏరోడైనమిక్ శుద్ధీకరణలను కలిగి ఉన్న రంప్లర్ C.I డిజైన్ యొక్క అభివృద్ధి. ఈ తరువాతి లక్షణం తరువాత తొలగించబడింది మరియు సరళీకృత నిర్మాణంతో భర్తీ చేయబడింది, ఆ సమయంలో ఫ్యాక్టరీ హోదాను 6A 6 గా మార్చారు. [3] C.I, [1] కంటే పనితీరు మెరుగుపరచబడింది మరియు C.III పరిమిత ఉత్పత్తికి ఎంపిక చేయబడింది, ఇది 75 విమానాలు అని భావించారు. ముందు భాగంలో సి-టైప్ విమానాల ఫ్రంట్‌బెస్టాండ్ పట్టిక 28 ఫిబ్రవరి 1917 న ముందు భాగంలో గరిష్టంగా 42 C.III విమానం చూపిస్తుంది. శుద్ధి చేసిన C.III ఎయిర్‌ఫ్రేమ్ ఆధారంగా మరింత శక్తివంతమైన రంప్లర్ C.IV ను ప్రవేశపెట్టడంతో, సంఖ్య సంఖ్య ముందు భాగంలో కార్యాచరణ C.III విమానం వేగంగా పడిపోయింది మరియు 1917 శరదృతువు నాటికి ఒకటి మాత్రమే ముందు భాగంలో ఉంది. C.III ఒక అర్హత కలిగిన విజయం, కానీ దాని రూపకల్పన ప్రధానంగా మరింత శుద్ధి చేసిన C.IV కి ఒక మెట్టుగా ఉపయోగపడింది. [2] క్రోషెల్ &amp; స్టట్జర్ 1994, పే .127 జనరల్ క్యారెక్టరిస్టిక్స్ పెర్ఫార్మెన్స్ ఆర్మమెంట్</v>
      </c>
      <c r="E93" s="1" t="s">
        <v>1049</v>
      </c>
      <c r="F93" s="1" t="str">
        <f>IFERROR(__xludf.DUMMYFUNCTION("GOOGLETRANSLATE(E:E, ""en"", ""te"")"),"నిఘా విమానం")</f>
        <v>నిఘా విమానం</v>
      </c>
      <c r="H93" s="1" t="s">
        <v>226</v>
      </c>
      <c r="I93" s="1" t="str">
        <f>IFERROR(__xludf.DUMMYFUNCTION("GOOGLETRANSLATE(H:H, ""en"", ""te"")"),"జర్మనీ")</f>
        <v>జర్మనీ</v>
      </c>
      <c r="K93" s="1" t="s">
        <v>962</v>
      </c>
      <c r="L93" s="1" t="str">
        <f>IFERROR(__xludf.DUMMYFUNCTION("GOOGLETRANSLATE(K:K, ""en"", ""te"")"),"రంప్లర్")</f>
        <v>రంప్లర్</v>
      </c>
      <c r="M93" s="2" t="s">
        <v>963</v>
      </c>
      <c r="Q93" s="1" t="s">
        <v>1050</v>
      </c>
      <c r="R93" s="1" t="s">
        <v>1051</v>
      </c>
      <c r="T93" s="1" t="s">
        <v>1052</v>
      </c>
      <c r="X93" s="1" t="s">
        <v>842</v>
      </c>
      <c r="Y93" s="1" t="s">
        <v>1053</v>
      </c>
      <c r="Z93" s="1" t="s">
        <v>1054</v>
      </c>
      <c r="AA93" s="1" t="s">
        <v>1055</v>
      </c>
      <c r="AC93" s="1" t="s">
        <v>1056</v>
      </c>
      <c r="AE93" s="1" t="s">
        <v>1057</v>
      </c>
      <c r="AF93" s="1" t="s">
        <v>1058</v>
      </c>
      <c r="AJ93" s="1" t="s">
        <v>1059</v>
      </c>
      <c r="AL93" s="1">
        <v>1916.0</v>
      </c>
      <c r="AM93" s="1" t="s">
        <v>1060</v>
      </c>
    </row>
    <row r="94">
      <c r="A94" s="1" t="s">
        <v>1061</v>
      </c>
      <c r="B94" s="1" t="str">
        <f>IFERROR(__xludf.DUMMYFUNCTION("GOOGLETRANSLATE(A:A, ""en"", ""te"")"),"రూపెర్ట్ ఆర్కియోప్టెరిక్స్")</f>
        <v>రూపెర్ట్ ఆర్కియోప్టెరిక్స్</v>
      </c>
      <c r="C94" s="1" t="s">
        <v>1062</v>
      </c>
      <c r="D94" s="1" t="str">
        <f>IFERROR(__xludf.DUMMYFUNCTION("GOOGLETRANSLATE(C:C, ""en"", ""te"")"),"రుప్పెర్ట్ ఆర్కియోప్టెరిక్స్ (ఇంగ్లీష్: ఏన్షియంట్ వింగ్) అనేది స్విస్ హై-వింగ్, పాడ్-అండ్-బూమ్, సింగిల్-సీట్, మైక్రోలిఫ్ట్ గ్లైడర్, దీనిని రోజర్ రుప్పెర్ట్ రూపొందించారు మరియు ఇది రుప్పెర్ట్ కాంపోజిట్ GMBH చేత ఉత్పత్తి చేయబడింది. [2] [4] [4 ] ఈ విమానం రెక్"&amp;"కలుగల ఆర్కియోప్టెరిక్స్ డైనోసార్ కోసం పేరు పెట్టబడింది. ఆర్కియోపెటెరిక్స్ ఒక ఫుట్-లాంచబుల్ మైక్రోలిఫ్ట్ సెయిల్ ప్లేన్‌గా భావించబడింది, తేలికపాటి ఖాళీ బరువు యొక్క డిజైన్ లక్ష్యాలు, సున్నితమైన స్టాల్ లక్షణాలతో తక్కువ స్టాల్ వేగం, మంచి యుక్తి మరియు మంచి హై స"&amp;"్పీడ్ పనితీరు. మరో లక్ష్యం ఒక సెయిల్ ప్లేన్, ఇది సున్నా విండ్ పరిస్థితులలో అడుగు లాంచ్ అవుతుంది. [2] ఆర్కియోప్టెరిక్స్ డిజైన్ 1998 లో జూరిచ్ యూనివర్శిటీ ఆఫ్ అప్లైడ్ సైన్సెస్ (ZHAW) లో ఒక పరిశోధనా ప్రాజెక్టుగా ప్రారంభమైంది. ప్రారంభ ప్రోటోటైప్ యొక్క మొదటి ఫ"&amp;"్లైట్ సెప్టెంబర్ 2001 లో జరిగింది. ప్రారంభ పాఠాల ఆధారంగా, మే 2002 లో ప్రోటోటైప్ సవరించబడింది మరియు ప్రతిబింబిస్తుంది. మరింత విమాన పరీక్షలు మరియు మార్పులు జరిగాయి, మార్చి 2003 లో ప్రోటోటైప్ దాని కొత్త రూపంలో తిరిగి ఎగిరింది. ప్రొడక్షన్ ప్రోటోటైప్ డిజైన్ 20"&amp;"06 లో ప్రారంభించబడింది మరియు 2009 లో పూర్తయింది. మొదటి సిరీస్ ఉత్పత్తి 2009 వేసవిలో ప్రారంభమైంది మరియు మే 2010 లో ప్రారంభమైన వినియోగదారులకు ఉత్పత్తి డెలివరీలు. 2021 వేసవి నాటికి, 18 విమానాలు అర్జెంటీనాలోని ఆస్ట్రేలియాలోని వినియోగదారులకు పంపిణీ చేయబడ్డాయి,"&amp;" జర్మనీ, ఫ్రాన్స్, ఆస్ట్రియా మరియు స్విట్జర్లాండ్. [1] [3] [5] నియంత్రణలు సాంప్రదాయికవి, ఐలెరాన్లు మరియు ఎలివేటర్ మరియు చుక్కాని పెడల్స్ కోసం కర్ర ఉంటుంది. విమానం గ్లైడ్‌పాత్ నియంత్రణ కోసం ఫ్లాప్‌లను ఉపయోగిస్తుంది, ఇది 45-70 డిగ్రీలకు సెట్ చేసినప్పుడు ఎయి"&amp;"ర్‌బ్రేక్‌లుగా పనిచేస్తుంది. 62 మీ 2 (670 చదరపు అడుగులు) విస్తీర్ణంలో బాలిస్టిక్ పారాచూట్ కూడా అమర్చబడి ఉంటుంది. ఈ విమానం 15 నిమిషాల్లో ఒక వ్యక్తి విమానంలో రిగ్గింగ్ చేయవచ్చు. ఇది కాలినడకన, ఏరో-టౌ, బంగీ లాంచ్, ఆటో-టో మరియు వించ్-లాంచ్ ద్వారా ప్రారంభించబడి"&amp;"ంది మరియు దాని చక్రం మరియు పాదాల భూమిపై కూడా దిగబడింది. [6] [7] [8] [9] ఈ విమానం పైలట్లను 165 నుండి 195 సెం.మీ (65 నుండి 77 అంగుళాలు) ఎత్తు మరియు 55 నుండి 100 కిలోల (121 నుండి 220 పౌండ్లు) కలిగి ఉంటుంది. [10] స్వీయ-ప్రయోగ సామర్థ్యాన్ని అందించడానికి కంపెనీ"&amp;" రెండు ఎలక్ట్రిక్ మోటార్లు కలిగి ఉన్న ఒక నమూనాను మరింత అభివృద్ధి చేసింది. [11] ఈ నమూనా సంతృప్తికరమైన పనితీరును కలిగి లేదు మరియు బదులుగా ఒకే ఎలక్ట్రిక్ మోటార్ వెర్షన్ అభివృద్ధి చేయబడింది. ఈ విద్యుత్ ప్రొపల్షన్ 2014 మధ్యలో స్వీయ-లాంచింగ్ అనుమతించడానికి ప్రవ"&amp;"ేశపెట్టబడింది. సుమారు రెండు డజనులు అమ్ముడయ్యాయి (మరియు కొన్ని ఇంతకు ముందు అమ్మిన మోడళ్లకు తిరిగి అమర్చబడ్డాయి). టేకాఫ్ రోల్ దూరం 50 మీ (160 అడుగులు) మరియు పూర్తిగా ఛార్జ్ చేసినప్పుడు ఎక్కే రేటు 2.5 మీ/సె (8.2 అడుగులు/సె). ఇది ఒక ఛార్జీపై 11 నిమిషాలు పూర్త"&amp;"ి శక్తితో నడుస్తుంది. ఎలక్ట్రికల్ మోటారు 3800 ఆర్‌పిఎమ్ వద్ద 10.5 కిలోవాట్లను ఉపయోగిస్తుంది మరియు గంటకు 75 కిమీ వద్ద ఎగురుతున్నప్పుడు ప్రొపెల్లర్ 370 ఎన్ ను అందిస్తుంది. నిల్వ 40 AH సామర్థ్యంతో 14S1P లిథియం పాలిమర్ బ్యాటరీ (కోకామ్), ఇది 2.07 kWh, గరిష్టంగ"&amp;"ా 58.8 V మరియు గరిష్ట నిరంతర కరెంట్ 200 ఆంప్స్. [12] సెయిల్‌ప్లేన్ డైరెక్టరీ, కంపెనీ వెబ్‌సైట్ మరియు ఫ్లైట్ మాన్యువల్ [2] [10] [12] సాధారణ లక్షణాలు పనితీరు ఏవియానిక్స్ పోల్చదగిన పాత్ర, కాన్ఫిగరేషన్ మరియు ERA సంబంధిత జాబితాల విమానం ఏవియానిక్స్ విమానం")</f>
        <v>రుప్పెర్ట్ ఆర్కియోప్టెరిక్స్ (ఇంగ్లీష్: ఏన్షియంట్ వింగ్) అనేది స్విస్ హై-వింగ్, పాడ్-అండ్-బూమ్, సింగిల్-సీట్, మైక్రోలిఫ్ట్ గ్లైడర్, దీనిని రోజర్ రుప్పెర్ట్ రూపొందించారు మరియు ఇది రుప్పెర్ట్ కాంపోజిట్ GMBH చేత ఉత్పత్తి చేయబడింది. [2] [4] [4 ] ఈ విమానం రెక్కలుగల ఆర్కియోప్టెరిక్స్ డైనోసార్ కోసం పేరు పెట్టబడింది. ఆర్కియోపెటెరిక్స్ ఒక ఫుట్-లాంచబుల్ మైక్రోలిఫ్ట్ సెయిల్ ప్లేన్‌గా భావించబడింది, తేలికపాటి ఖాళీ బరువు యొక్క డిజైన్ లక్ష్యాలు, సున్నితమైన స్టాల్ లక్షణాలతో తక్కువ స్టాల్ వేగం, మంచి యుక్తి మరియు మంచి హై స్పీడ్ పనితీరు. మరో లక్ష్యం ఒక సెయిల్ ప్లేన్, ఇది సున్నా విండ్ పరిస్థితులలో అడుగు లాంచ్ అవుతుంది. [2] ఆర్కియోప్టెరిక్స్ డిజైన్ 1998 లో జూరిచ్ యూనివర్శిటీ ఆఫ్ అప్లైడ్ సైన్సెస్ (ZHAW) లో ఒక పరిశోధనా ప్రాజెక్టుగా ప్రారంభమైంది. ప్రారంభ ప్రోటోటైప్ యొక్క మొదటి ఫ్లైట్ సెప్టెంబర్ 2001 లో జరిగింది. ప్రారంభ పాఠాల ఆధారంగా, మే 2002 లో ప్రోటోటైప్ సవరించబడింది మరియు ప్రతిబింబిస్తుంది. మరింత విమాన పరీక్షలు మరియు మార్పులు జరిగాయి, మార్చి 2003 లో ప్రోటోటైప్ దాని కొత్త రూపంలో తిరిగి ఎగిరింది. ప్రొడక్షన్ ప్రోటోటైప్ డిజైన్ 2006 లో ప్రారంభించబడింది మరియు 2009 లో పూర్తయింది. మొదటి సిరీస్ ఉత్పత్తి 2009 వేసవిలో ప్రారంభమైంది మరియు మే 2010 లో ప్రారంభమైన వినియోగదారులకు ఉత్పత్తి డెలివరీలు. 2021 వేసవి నాటికి, 18 విమానాలు అర్జెంటీనాలోని ఆస్ట్రేలియాలోని వినియోగదారులకు పంపిణీ చేయబడ్డాయి, జర్మనీ, ఫ్రాన్స్, ఆస్ట్రియా మరియు స్విట్జర్లాండ్. [1] [3] [5] నియంత్రణలు సాంప్రదాయికవి, ఐలెరాన్లు మరియు ఎలివేటర్ మరియు చుక్కాని పెడల్స్ కోసం కర్ర ఉంటుంది. విమానం గ్లైడ్‌పాత్ నియంత్రణ కోసం ఫ్లాప్‌లను ఉపయోగిస్తుంది, ఇది 45-70 డిగ్రీలకు సెట్ చేసినప్పుడు ఎయిర్‌బ్రేక్‌లుగా పనిచేస్తుంది. 62 మీ 2 (670 చదరపు అడుగులు) విస్తీర్ణంలో బాలిస్టిక్ పారాచూట్ కూడా అమర్చబడి ఉంటుంది. ఈ విమానం 15 నిమిషాల్లో ఒక వ్యక్తి విమానంలో రిగ్గింగ్ చేయవచ్చు. ఇది కాలినడకన, ఏరో-టౌ, బంగీ లాంచ్, ఆటో-టో మరియు వించ్-లాంచ్ ద్వారా ప్రారంభించబడింది మరియు దాని చక్రం మరియు పాదాల భూమిపై కూడా దిగబడింది. [6] [7] [8] [9] ఈ విమానం పైలట్లను 165 నుండి 195 సెం.మీ (65 నుండి 77 అంగుళాలు) ఎత్తు మరియు 55 నుండి 100 కిలోల (121 నుండి 220 పౌండ్లు) కలిగి ఉంటుంది. [10] స్వీయ-ప్రయోగ సామర్థ్యాన్ని అందించడానికి కంపెనీ రెండు ఎలక్ట్రిక్ మోటార్లు కలిగి ఉన్న ఒక నమూనాను మరింత అభివృద్ధి చేసింది. [11] ఈ నమూనా సంతృప్తికరమైన పనితీరును కలిగి లేదు మరియు బదులుగా ఒకే ఎలక్ట్రిక్ మోటార్ వెర్షన్ అభివృద్ధి చేయబడింది. ఈ విద్యుత్ ప్రొపల్షన్ 2014 మధ్యలో స్వీయ-లాంచింగ్ అనుమతించడానికి ప్రవేశపెట్టబడింది. సుమారు రెండు డజనులు అమ్ముడయ్యాయి (మరియు కొన్ని ఇంతకు ముందు అమ్మిన మోడళ్లకు తిరిగి అమర్చబడ్డాయి). టేకాఫ్ రోల్ దూరం 50 మీ (160 అడుగులు) మరియు పూర్తిగా ఛార్జ్ చేసినప్పుడు ఎక్కే రేటు 2.5 మీ/సె (8.2 అడుగులు/సె). ఇది ఒక ఛార్జీపై 11 నిమిషాలు పూర్తి శక్తితో నడుస్తుంది. ఎలక్ట్రికల్ మోటారు 3800 ఆర్‌పిఎమ్ వద్ద 10.5 కిలోవాట్లను ఉపయోగిస్తుంది మరియు గంటకు 75 కిమీ వద్ద ఎగురుతున్నప్పుడు ప్రొపెల్లర్ 370 ఎన్ ను అందిస్తుంది. నిల్వ 40 AH సామర్థ్యంతో 14S1P లిథియం పాలిమర్ బ్యాటరీ (కోకామ్), ఇది 2.07 kWh, గరిష్టంగా 58.8 V మరియు గరిష్ట నిరంతర కరెంట్ 200 ఆంప్స్. [12] సెయిల్‌ప్లేన్ డైరెక్టరీ, కంపెనీ వెబ్‌సైట్ మరియు ఫ్లైట్ మాన్యువల్ [2] [10] [12] సాధారణ లక్షణాలు పనితీరు ఏవియానిక్స్ పోల్చదగిన పాత్ర, కాన్ఫిగరేషన్ మరియు ERA సంబంధిత జాబితాల విమానం ఏవియానిక్స్ విమానం</v>
      </c>
      <c r="E94" s="1" t="s">
        <v>857</v>
      </c>
      <c r="F94" s="1" t="str">
        <f>IFERROR(__xludf.DUMMYFUNCTION("GOOGLETRANSLATE(E:E, ""en"", ""te"")"),"గ్లైడర్")</f>
        <v>గ్లైడర్</v>
      </c>
      <c r="G94" s="2" t="s">
        <v>858</v>
      </c>
      <c r="H94" s="1" t="s">
        <v>1063</v>
      </c>
      <c r="I94" s="1" t="str">
        <f>IFERROR(__xludf.DUMMYFUNCTION("GOOGLETRANSLATE(H:H, ""en"", ""te"")"),"స్విట్జర్లాండ్")</f>
        <v>స్విట్జర్లాండ్</v>
      </c>
      <c r="J94" s="2" t="s">
        <v>1064</v>
      </c>
      <c r="K94" s="1" t="s">
        <v>1065</v>
      </c>
      <c r="L94" s="1" t="str">
        <f>IFERROR(__xludf.DUMMYFUNCTION("GOOGLETRANSLATE(K:K, ""en"", ""te"")"),"రూపెర్ట్ కాంపోజిట్ Gmbh")</f>
        <v>రూపెర్ట్ కాంపోజిట్ Gmbh</v>
      </c>
      <c r="M94" s="1" t="s">
        <v>1066</v>
      </c>
      <c r="N94" s="1" t="s">
        <v>1067</v>
      </c>
      <c r="O94" s="1" t="s">
        <v>1068</v>
      </c>
      <c r="P94" s="1" t="s">
        <v>137</v>
      </c>
      <c r="Q94" s="1">
        <v>1.0</v>
      </c>
      <c r="R94" s="1" t="s">
        <v>1069</v>
      </c>
      <c r="V94" s="1">
        <v>2001.0</v>
      </c>
      <c r="W94" s="1" t="s">
        <v>1070</v>
      </c>
      <c r="X94" s="1" t="s">
        <v>1071</v>
      </c>
      <c r="Y94" s="1" t="s">
        <v>1072</v>
      </c>
      <c r="Z94" s="1" t="s">
        <v>1073</v>
      </c>
      <c r="AA94" s="1" t="s">
        <v>1074</v>
      </c>
      <c r="AC94" s="1" t="s">
        <v>1075</v>
      </c>
      <c r="AD94" s="1" t="s">
        <v>1076</v>
      </c>
      <c r="AJ94" s="1" t="s">
        <v>1077</v>
      </c>
      <c r="AK94" s="1" t="s">
        <v>1078</v>
      </c>
      <c r="AL94" s="5">
        <v>37135.0</v>
      </c>
      <c r="AN94" s="1" t="s">
        <v>1079</v>
      </c>
      <c r="AS94" s="1" t="s">
        <v>1080</v>
      </c>
      <c r="AU94" s="1">
        <v>28.0</v>
      </c>
      <c r="AV94" s="1" t="s">
        <v>1081</v>
      </c>
      <c r="BJ94" s="1" t="s">
        <v>1082</v>
      </c>
      <c r="BN94" s="1" t="s">
        <v>1083</v>
      </c>
      <c r="BO94" s="1" t="s">
        <v>1084</v>
      </c>
    </row>
    <row r="95">
      <c r="A95" s="1" t="s">
        <v>1085</v>
      </c>
      <c r="B95" s="1" t="str">
        <f>IFERROR(__xludf.DUMMYFUNCTION("GOOGLETRANSLATE(A:A, ""en"", ""te"")"),"SSZ క్లాస్ ఎయిర్‌షిప్")</f>
        <v>SSZ క్లాస్ ఎయిర్‌షిప్</v>
      </c>
      <c r="C95" s="1" t="s">
        <v>1086</v>
      </c>
      <c r="D95" s="1" t="str">
        <f>IFERROR(__xludf.DUMMYFUNCTION("GOOGLETRANSLATE(C:C, ""en"", ""te"")"),"మునుపటి SS (""సీ స్కౌట్"") తరగతి నుండి మొదటి ప్రపంచ యుద్ధంలో యునైటెడ్ కింగ్‌డమ్‌లో SSZ (సీ స్కౌట్ జీరో) నాన్-రిజిడ్ ఎయిర్‌షిప్‌లు లేదా ""బ్లింప్స్"" అభివృద్ధి చేయబడ్డాయి. ఈ హస్తకళ యొక్క ప్రధాన పాత్ర కాన్వాయ్లను ఎస్కార్ట్ చేయడం మరియు స్కౌట్ చేయడం లేదా జర్మ"&amp;"న్ యు-బోట్ల కోసం శోధించడం. గనులను గుర్తించడం మరియు నాశనం చేయడం ద్వితీయ ఉద్దేశ్యం. [1] SSZ ను ఫోల్కెస్టోన్ సమీపంలోని కాపెల్-లే-ఫెర్న్ [2] వద్ద ఉన్న రాయల్ నావల్ ఎయిర్ సర్వీస్ (RNAS) ఎయిర్‌షిప్ స్టేషన్‌లో నిర్మించారు, అక్కడ ముగ్గురు అధికారుల రూపకల్పనకు [3] S"&amp;"S తరగతికి వారసుడిగా ఉన్నారు. [4] ఇతర SS తరగతి రకాల మాదిరిగానే, SSZS లో 6,375 Cu ft (180.5 m3) యొక్క రెండు బాలొనెట్‌లను కలిగి ఉన్న 70,000 Cu ft (2,000 m3) సామర్థ్యం యొక్క కవరు ఉంది; [5] మరియు SSPS మాదిరిగా కవరు యొక్క అక్షం మీద. [6] కారు రూపకల్పన ఇతర ఎస్ఎస్"&amp;" రకాల నుండి బయలుదేరింది. ఇది క్రమబద్ధీకరించబడింది, పడవ ఆకారంలో మరియు నీటితో నిండినది, ఎండ్-టు-ఎండ్ నుండి ఫ్లోర్ చేయబడింది మరియు ఫాబ్రిక్-కప్పబడిన 8-ప్లై కలప [3] లేదా అల్యూమినియం వైపులా జతచేయబడింది. ఈ కారు సౌకర్యవంతంగా ఉంది మరియు 3-మంది సిబ్బందికి వసతి కల్"&amp;"పించింది-వైర్‌లెస్ ఆపరేటర్/గన్నర్ చేత పైలట్‌తో ఫార్వర్డ్ స్థానం ఆక్రమించింది, మరియు ఇంజనీర్ వెనుక భాగంలో ఉంచబడ్డాడు. [6] ఒకే వాటర్-కూల్డ్ 75 హెచ్‌పి (56 కిలోవాట్ ] SSZ డిజైన్ SSP కంటే ఉన్నతమైనదిగా నిర్ణయించబడింది, ఇది అదే సమయంలో RNAS కింగ్స్‌నోర్త్ వద్ద అ"&amp;"భివృద్ధి చేయబడింది, కాబట్టి SSP రద్దు చేయబడింది. [4] SSZ యొక్క 1917 చివరి నుండి 1918 చివరి వరకు విస్తృతంగా పెట్రోలింగ్ చేయబడింది. సగటు పెట్రోలింగ్ ఎనిమిది గంటలు కొనసాగింది, కాని చాలా ఎక్కువ వ్యవధిలో విమానాల యొక్క ఉదాహరణలు ఉన్నాయి - 25-26 గంటలలో మూడు; 30 గ"&amp;"ం 20 నిమిషాలలో ఒకటి; మరియు 1918 వేసవిలో SSZ.39 చేత 50 h 55 నిమిషాల రికార్డు. [6] ఆర్మిస్టిస్ తరువాత ఎస్‌ఎస్‌జెడ్ -73 వంతెన కింద ఎగురుతున్న ఏకైక ఎయిర్‌షిప్ అయ్యింది. మేజర్ థామస్ ఎల్మ్‌హీర్స్ట్ (కో ఆంగ్ల్సేసీ), మెనాయ్ సస్పెన్షన్ వంతెన కింద పైలట్ చేసిన ఎస్‌ఎ"&amp;"స్‌జెడ్ -73. ఈ చట్టం ఎల్మ్‌హర్స్ట్ కెరీర్‌కు హాని కలిగించలేదు. [7] 16 ఆగస్టు 1918 న, ఒక తాత్కాలిక SSZ ఓడ పాత SSZ-23 ఎన్వలప్ మరియు RNAS హౌడెన్ ఎయిర్‌షిప్ స్టేషన్ వద్ద విడి SS సున్నా కారు నుండి సమావేశమవుతోంది. [8] రేడియో పరికరాలు పరీక్షించబడుతున్నప్పుడు కొం"&amp;"తకాలం తరువాత కారులో ఒక స్పిలేజ్ నుండి పెట్రోల్ పొగలు ఒక స్పార్క్ ద్వారా మండించబడ్డాయి, మరియు తరువాతి ఫైర్‌బాల్, ఇంధనం మరియు వాయువుతో తినిపించింది, పాత SSZ-23 ఎన్వలప్/స్పేర్ కార్ హైబ్రిడ్ మరియు నాశనం చేసి, నాశనం చేసింది మరియు నాశనం చేసింది మరియు నాశనం చేసి"&amp;"ంది R23X క్లాస్ ఎయిర్‌షిప్ R27 ఇది హ్యాంగర్‌ను పంచుకుంటుంది. [8] హ్యాంగర్ కూడా బయటపడినప్పటికీ, ఒక ఎయిర్ మాన్ తన ప్రాణాలను కోల్పోయాడు, మరియు సమీపంలో ఉన్న మరో రెండు బ్లింప్స్, SSZ.38 మరియు SSZ.54 కూడా నాశనం చేయబడ్డాయి. [9] విమానంలో SSZ యొక్క ఎక్కువ స్థిరత్వ"&amp;"ం మరియు ఎక్కువ ఓర్పు గతంలో ప్రయత్నించిన దానికంటే ఘోరమైన వాతావరణ పరిస్థితులలో పనిచేయడానికి వీలు కల్పించింది, [6] మరియు 1917 ప్రారంభంలో ఉన్న అన్ని SS రకాలు SS సున్నా చేత అధిగమించబడ్డాయి. [2] అవి నిర్మించగలిగినంత వేగంగా మారాయి, మరియు మొత్తం 77 SSZ లు 1916 మర"&amp;"ియు 1918 మధ్య ఉత్పత్తి చేయబడ్డాయి, వాటిలో రెండు ఫ్రాన్స్ మరియు రెండు అమెరికా చేత సంపాదించబడ్డాయి. [5] యుఎస్ నేవీ రెండు SSZ లను నిర్వహించింది. SSZ-23 (A-1030), మరియు SSZ-24 (ఎ -1029) . [[ SSZ-24 1918 వేసవిలో హాంప్టన్ రోడ్ల వద్ద కాలిపోయింది. [11] SSZ-23 5 ఫ"&amp;"ిబ్రవరి 1919 న అంగస్తంభన కోసం కేప్ మే, NJ వద్ద ఉంది. 1920 మధ్య నాటికి SSZ-23 ఉపసంహరించబడింది. [12] [5] సాధారణ లక్షణాల నుండి డేటా పనితీరు ఆయుధాలు")</f>
        <v>మునుపటి SS ("సీ స్కౌట్") తరగతి నుండి మొదటి ప్రపంచ యుద్ధంలో యునైటెడ్ కింగ్‌డమ్‌లో SSZ (సీ స్కౌట్ జీరో) నాన్-రిజిడ్ ఎయిర్‌షిప్‌లు లేదా "బ్లింప్స్" అభివృద్ధి చేయబడ్డాయి. ఈ హస్తకళ యొక్క ప్రధాన పాత్ర కాన్వాయ్లను ఎస్కార్ట్ చేయడం మరియు స్కౌట్ చేయడం లేదా జర్మన్ యు-బోట్ల కోసం శోధించడం. గనులను గుర్తించడం మరియు నాశనం చేయడం ద్వితీయ ఉద్దేశ్యం. [1] SSZ ను ఫోల్కెస్టోన్ సమీపంలోని కాపెల్-లే-ఫెర్న్ [2] వద్ద ఉన్న రాయల్ నావల్ ఎయిర్ సర్వీస్ (RNAS) ఎయిర్‌షిప్ స్టేషన్‌లో నిర్మించారు, అక్కడ ముగ్గురు అధికారుల రూపకల్పనకు [3] SS తరగతికి వారసుడిగా ఉన్నారు. [4] ఇతర SS తరగతి రకాల మాదిరిగానే, SSZS లో 6,375 Cu ft (180.5 m3) యొక్క రెండు బాలొనెట్‌లను కలిగి ఉన్న 70,000 Cu ft (2,000 m3) సామర్థ్యం యొక్క కవరు ఉంది; [5] మరియు SSPS మాదిరిగా కవరు యొక్క అక్షం మీద. [6] కారు రూపకల్పన ఇతర ఎస్ఎస్ రకాల నుండి బయలుదేరింది. ఇది క్రమబద్ధీకరించబడింది, పడవ ఆకారంలో మరియు నీటితో నిండినది, ఎండ్-టు-ఎండ్ నుండి ఫ్లోర్ చేయబడింది మరియు ఫాబ్రిక్-కప్పబడిన 8-ప్లై కలప [3] లేదా అల్యూమినియం వైపులా జతచేయబడింది. ఈ కారు సౌకర్యవంతంగా ఉంది మరియు 3-మంది సిబ్బందికి వసతి కల్పించింది-వైర్‌లెస్ ఆపరేటర్/గన్నర్ చేత పైలట్‌తో ఫార్వర్డ్ స్థానం ఆక్రమించింది, మరియు ఇంజనీర్ వెనుక భాగంలో ఉంచబడ్డాడు. [6] ఒకే వాటర్-కూల్డ్ 75 హెచ్‌పి (56 కిలోవాట్ ] SSZ డిజైన్ SSP కంటే ఉన్నతమైనదిగా నిర్ణయించబడింది, ఇది అదే సమయంలో RNAS కింగ్స్‌నోర్త్ వద్ద అభివృద్ధి చేయబడింది, కాబట్టి SSP రద్దు చేయబడింది. [4] SSZ యొక్క 1917 చివరి నుండి 1918 చివరి వరకు విస్తృతంగా పెట్రోలింగ్ చేయబడింది. సగటు పెట్రోలింగ్ ఎనిమిది గంటలు కొనసాగింది, కాని చాలా ఎక్కువ వ్యవధిలో విమానాల యొక్క ఉదాహరణలు ఉన్నాయి - 25-26 గంటలలో మూడు; 30 గం 20 నిమిషాలలో ఒకటి; మరియు 1918 వేసవిలో SSZ.39 చేత 50 h 55 నిమిషాల రికార్డు. [6] ఆర్మిస్టిస్ తరువాత ఎస్‌ఎస్‌జెడ్ -73 వంతెన కింద ఎగురుతున్న ఏకైక ఎయిర్‌షిప్ అయ్యింది. మేజర్ థామస్ ఎల్మ్‌హీర్స్ట్ (కో ఆంగ్ల్సేసీ), మెనాయ్ సస్పెన్షన్ వంతెన కింద పైలట్ చేసిన ఎస్‌ఎస్‌జెడ్ -73. ఈ చట్టం ఎల్మ్‌హర్స్ట్ కెరీర్‌కు హాని కలిగించలేదు. [7] 16 ఆగస్టు 1918 న, ఒక తాత్కాలిక SSZ ఓడ పాత SSZ-23 ఎన్వలప్ మరియు RNAS హౌడెన్ ఎయిర్‌షిప్ స్టేషన్ వద్ద విడి SS సున్నా కారు నుండి సమావేశమవుతోంది. [8] రేడియో పరికరాలు పరీక్షించబడుతున్నప్పుడు కొంతకాలం తరువాత కారులో ఒక స్పిలేజ్ నుండి పెట్రోల్ పొగలు ఒక స్పార్క్ ద్వారా మండించబడ్డాయి, మరియు తరువాతి ఫైర్‌బాల్, ఇంధనం మరియు వాయువుతో తినిపించింది, పాత SSZ-23 ఎన్వలప్/స్పేర్ కార్ హైబ్రిడ్ మరియు నాశనం చేసి, నాశనం చేసింది మరియు నాశనం చేసింది మరియు నాశనం చేసింది R23X క్లాస్ ఎయిర్‌షిప్ R27 ఇది హ్యాంగర్‌ను పంచుకుంటుంది. [8] హ్యాంగర్ కూడా బయటపడినప్పటికీ, ఒక ఎయిర్ మాన్ తన ప్రాణాలను కోల్పోయాడు, మరియు సమీపంలో ఉన్న మరో రెండు బ్లింప్స్, SSZ.38 మరియు SSZ.54 కూడా నాశనం చేయబడ్డాయి. [9] విమానంలో SSZ యొక్క ఎక్కువ స్థిరత్వం మరియు ఎక్కువ ఓర్పు గతంలో ప్రయత్నించిన దానికంటే ఘోరమైన వాతావరణ పరిస్థితులలో పనిచేయడానికి వీలు కల్పించింది, [6] మరియు 1917 ప్రారంభంలో ఉన్న అన్ని SS రకాలు SS సున్నా చేత అధిగమించబడ్డాయి. [2] అవి నిర్మించగలిగినంత వేగంగా మారాయి, మరియు మొత్తం 77 SSZ లు 1916 మరియు 1918 మధ్య ఉత్పత్తి చేయబడ్డాయి, వాటిలో రెండు ఫ్రాన్స్ మరియు రెండు అమెరికా చేత సంపాదించబడ్డాయి. [5] యుఎస్ నేవీ రెండు SSZ లను నిర్వహించింది. SSZ-23 (A-1030), మరియు SSZ-24 (ఎ -1029) . [[ SSZ-24 1918 వేసవిలో హాంప్టన్ రోడ్ల వద్ద కాలిపోయింది. [11] SSZ-23 5 ఫిబ్రవరి 1919 న అంగస్తంభన కోసం కేప్ మే, NJ వద్ద ఉంది. 1920 మధ్య నాటికి SSZ-23 ఉపసంహరించబడింది. [12] [5] సాధారణ లక్షణాల నుండి డేటా పనితీరు ఆయుధాలు</v>
      </c>
      <c r="E95" s="1" t="s">
        <v>1087</v>
      </c>
      <c r="F95" s="1" t="str">
        <f>IFERROR(__xludf.DUMMYFUNCTION("GOOGLETRANSLATE(E:E, ""en"", ""te"")"),"పెట్రోల్ ఎయిర్‌షిప్")</f>
        <v>పెట్రోల్ ఎయిర్‌షిప్</v>
      </c>
      <c r="H95" s="1" t="s">
        <v>157</v>
      </c>
      <c r="I95" s="1" t="str">
        <f>IFERROR(__xludf.DUMMYFUNCTION("GOOGLETRANSLATE(H:H, ""en"", ""te"")"),"యునైటెడ్ కింగ్‌డమ్")</f>
        <v>యునైటెడ్ కింగ్‌డమ్</v>
      </c>
      <c r="Q95" s="1">
        <v>3.0</v>
      </c>
      <c r="T95" s="1" t="s">
        <v>1088</v>
      </c>
      <c r="W95" s="1">
        <v>77.0</v>
      </c>
      <c r="X95" s="1" t="s">
        <v>1089</v>
      </c>
      <c r="AG95" s="1" t="s">
        <v>1090</v>
      </c>
      <c r="AJ95" s="1" t="s">
        <v>1091</v>
      </c>
      <c r="AL95" s="1">
        <v>1916.0</v>
      </c>
      <c r="AM95" s="1" t="s">
        <v>1092</v>
      </c>
      <c r="AZ95" s="1" t="s">
        <v>1093</v>
      </c>
      <c r="BA95" s="1" t="s">
        <v>1094</v>
      </c>
      <c r="BP95" s="1" t="s">
        <v>1095</v>
      </c>
      <c r="BQ95" s="1" t="s">
        <v>1096</v>
      </c>
      <c r="BR95" s="1" t="s">
        <v>1097</v>
      </c>
    </row>
    <row r="96">
      <c r="A96" s="1" t="s">
        <v>1098</v>
      </c>
      <c r="B96" s="1" t="str">
        <f>IFERROR(__xludf.DUMMYFUNCTION("GOOGLETRANSLATE(A:A, ""en"", ""te"")"),"సావోయా-మార్చెట్టి SM.80")</f>
        <v>సావోయా-మార్చెట్టి SM.80</v>
      </c>
      <c r="C96" s="1" t="s">
        <v>1099</v>
      </c>
      <c r="D96" s="1" t="str">
        <f>IFERROR(__xludf.DUMMYFUNCTION("GOOGLETRANSLATE(C:C, ""en"", ""te"")"),"సావోయా-మార్చెట్టి SM.80 రెండు సీట్ల మోనోప్లేన్ ఉభయచర టూరర్, సింగిల్, ట్రాక్టర్ ఇంజిన్ రెక్క పైన అమర్చబడి ఉంది, ఇది 1930 ల ప్రారంభంలో ఇటలీలో రూపొందించబడింది. SM.80BIS నాలుగు-సీట్ల వేరియంట్, ఇది రెండు పషర్ ఇంజిన్లతో శక్తినిస్తుంది. SM.80 ఒక కాంటిలివర్ హై-వి"&amp;"ంగ్ మోనోప్లేన్. ఫిన్ మరియు టెయిల్‌ప్లేన్ మాదిరిగా, రెక్క ఒక ఫాబ్రిక్ కప్పబడిన చెక్క నిర్మాణం, కానీ పొట్టు వరదలు సంభవించిన సందర్భంలో తేజస్సును అందించడానికి మూసివున్న కణాలుగా ఉపవిభజన చేయబడింది. దాని చిట్కాలు గుండ్రంగా ఉన్నాయి; ఫిన్ విస్తృతంగా ఉంది మరియు టెయ"&amp;"ిల్‌ప్లేన్‌తో గుండ్రంగా ఉంది, క్రింద నుండి కలుపుతారు, ఫ్యూజ్‌లేజ్ పైన కొంచెం మార్గం అమర్చారు. అన్ని నియంత్రణ ఉపరితలాలు, అవకలన ఐలెరాన్స్, స్ప్లిట్ ఎలివేటర్లు మరియు గుండ్రని చుక్కాని, స్టీల్ ట్యూబ్ ఫ్రేమ్డ్ మరియు ఫాబ్రిక్ కప్పబడి ఉన్నాయి. [1] [2] SM.80 యొక్"&amp;"క ఫ్యూజ్‌లేజ్ ఫ్లాట్ సైడెడ్, ఒకే స్టెప్డ్, డబుల్ ప్లాంక్డ్ అండర్‌సైడ్, తుప్పు నిరోధకత కోసం రాగి ఉంటుంది. ఇది సన్నగా మారింది. సైడ్-బై-సైడ్ కాక్‌పిట్‌ను రెక్క ప్రముఖ అంచులోకి కొద్దిగా అమర్చారు మరియు సామాను స్థలం లేదా మూడవ సీటు వెనుకంజలో ఉన్న అంచులో ఉంచబడింద"&amp;"ి. నీటిపై, పార్శ్వ స్థిరత్వం స్థిర, ఫ్లాట్ బాటమ్ ఫ్లోట్ల ద్వారా వింగ్ మీద మిడ్-స్పాన్ వద్ద అమర్చిన సమాంతర స్ట్రట్స్ జతపై అందించబడింది. ఉభయచరం యొక్క చక్రాల అండర్ క్యారేజ్ దాని చక్కగా సమకాలీన నోటీసును ఆకర్షించింది: మెయిన్‌వీల్ కాళ్ళు ఫెయిరింగ్‌లలో కప్పబడి, "&amp;"180 ° వెనుక వైపున ఫ్యూజ్‌లేజ్ వైపులా పైకి తిప్పబడ్డాయి, రెక్కల మూలాలలో ఉపసంహరించబడిన చక్రాలను ఉంచారు. [1] [2] మొట్టమొదటి SM.80 మొదట 112 kW (150 HP) ఆరు సిలిండర్ ఇన్లైన్ ఇంజిన్ ఆల్ఫా-రోమియో నిర్మించిన కొలంబో S.63 ఇంజిన్, రెక్కల కంటే కేంద్రంగా బాగా అమర్చబడి"&amp;", ఒక సమాంతర జత ఫార్వర్డ్ లీనింగ్ N-FORM స్ట్రట్‌లపై, అనుబంధంగా ఉంది విలోమ V- ఆకారపు బ్రేసింగ్. మౌంటు స్ట్రట్స్ క్రోమ్ మాలిబ్డినం స్టీల్ యొక్క గొట్టాలు, తుప్పు రక్షణ కోసం అల్లాయ్ ఫెయిరింగ్స్‌లో జతచేయబడతాయి. వారు ఇంజిన్‌ను వింగ్ లీడింగ్ ఎడ్జ్ మరియు పైలట్ యొ"&amp;"క్క విండ్‌స్క్రీన్ యొక్క రెండు బ్లేడ్ ప్రొపెల్లర్‌ను ముందుకు ఉంచారు. [1] [2] ఈ విమానం డిసెంబర్ 1933 లో ఈజిప్టు ఎయిర్ ర్యాలీకి హాజరైనప్పుడు కొలంబో ఇంజిన్‌తో ఎగురుతోంది. [3] SM.80 కూడా 112 kW (150 HP) CNA C.VI సిక్స్-సిలిండర్ ఇన్-లైన్ ఇంజిన్‌తో కూడా ప్రయాణి"&amp;"ంచింది. 1934 లో నమోదు చేయబడిన మూడవ విమానం మరింత తీవ్రంగా తిరిగి ఇంజిన్ చేయబడింది; నాలుగు సీట్ల, దీనికి SM.80BIS అని పేరు పెట్టారు. ఇది రెండు పషర్ కాన్ఫిగరేషన్, 56 కిలోవాట్ల (75 హెచ్‌పి) ఏడు-సిలిండర్ రేడియల్స్ పోబ్‌జోయ్ ఆర్ ఇంజన్లు, SM.80 యొక్క సింగిల్ ఇంజ"&amp;"ిన్ కంటే మరింత వెనుక భాగంలో ఉంచబడ్డాయి, అయితే ఫ్యూజ్‌లేజ్‌కు ఇరువైపులా రెక్క పైన చాలా సారూప్య మౌంటులపై ఉన్నాయి. క్యాబిన్ సుమారు 950 మిమీ (2 అడుగులు) మరింత ముందుకు ఉంచబడుతుంది, కాని లేకపోతే రెండు నమూనాలు నిర్మాణాత్మకంగా ఒకేలా ఉన్నాయి. SM.80BIS 80 kg (175 l"&amp;"b) భారీగా మరియు గణనీయంగా నెమ్మదిగా ఉంది, గరిష్ట వేగం (16 mph) తగ్గుతుంది, అయినప్పటికీ ఆరోహణ రేట్లు సమానంగా ఉన్నాయి. SM.80 మరియు SM.80BIS అదే మొత్తం ఇంజిన్ శక్తిని కలిగి ఉన్నందున, ట్విన్ ఇంజిన్ అమరిక యొక్క అదనపు డ్రాగ్‌కు వేగం తగ్గుదల కారణమని చెప్పబడింది. "&amp;"[2] 1933 చివరలో ఈజిప్టు సందర్శన కాకుండా, వివిధ SM.80 ల కార్యకలాపాలు బాగా నమోదు కాలేదు. ఒక మినహాయింపు ఒక ప్రాణాంతకమైన ల్యాండింగ్ ప్రమాదం అతను దిగడానికి సిద్ధమవుతున్నప్పుడు విమానం తేలియాడే అడ్డంకిని తాకినప్పుడు ఎడ్వర్డోను ప్రొపెల్లర్‌లోకి విసిరినట్లు తెలుస్"&amp;"తోంది. SM.80 లోని సాధారణ కాక్‌పిట్ యాక్సెస్ ప్రయాణీకుడు మరియు పైలట్ కోసం ప్రత్యేక ఫార్వర్డ్ మడత విండ్‌స్క్రీన్‌ల ద్వారా ఉంది. SM.80BIS రెండవ ప్రపంచ యుద్ధం నుండి బయటపడింది మరియు తిరిగి నమోదు చేయబడింది, దాని తరువాత మళ్ళీ ఎగిరింది. [4] SM.80BIS C/N 3 మరియు ర"&amp;"ెండవ ప్రపంచ యుద్ధానికి ముందు I-tati గా నమోదు చేయబడింది మరియు తరువాత I-ELIO తరువాత మ్యూజియో జి. విజ్జోలా టిసినో వద్ద. [4] ఫ్లైట్ నుండి డేటా, 21 డిసెంబర్ 1934 [1] సాధారణ లక్షణాల పనితీరు")</f>
        <v>సావోయా-మార్చెట్టి SM.80 రెండు సీట్ల మోనోప్లేన్ ఉభయచర టూరర్, సింగిల్, ట్రాక్టర్ ఇంజిన్ రెక్క పైన అమర్చబడి ఉంది, ఇది 1930 ల ప్రారంభంలో ఇటలీలో రూపొందించబడింది. SM.80BIS నాలుగు-సీట్ల వేరియంట్, ఇది రెండు పషర్ ఇంజిన్లతో శక్తినిస్తుంది. SM.80 ఒక కాంటిలివర్ హై-వింగ్ మోనోప్లేన్. ఫిన్ మరియు టెయిల్‌ప్లేన్ మాదిరిగా, రెక్క ఒక ఫాబ్రిక్ కప్పబడిన చెక్క నిర్మాణం, కానీ పొట్టు వరదలు సంభవించిన సందర్భంలో తేజస్సును అందించడానికి మూసివున్న కణాలుగా ఉపవిభజన చేయబడింది. దాని చిట్కాలు గుండ్రంగా ఉన్నాయి; ఫిన్ విస్తృతంగా ఉంది మరియు టెయిల్‌ప్లేన్‌తో గుండ్రంగా ఉంది, క్రింద నుండి కలుపుతారు, ఫ్యూజ్‌లేజ్ పైన కొంచెం మార్గం అమర్చారు. అన్ని నియంత్రణ ఉపరితలాలు, అవకలన ఐలెరాన్స్, స్ప్లిట్ ఎలివేటర్లు మరియు గుండ్రని చుక్కాని, స్టీల్ ట్యూబ్ ఫ్రేమ్డ్ మరియు ఫాబ్రిక్ కప్పబడి ఉన్నాయి. [1] [2] SM.80 యొక్క ఫ్యూజ్‌లేజ్ ఫ్లాట్ సైడెడ్, ఒకే స్టెప్డ్, డబుల్ ప్లాంక్డ్ అండర్‌సైడ్, తుప్పు నిరోధకత కోసం రాగి ఉంటుంది. ఇది సన్నగా మారింది. సైడ్-బై-సైడ్ కాక్‌పిట్‌ను రెక్క ప్రముఖ అంచులోకి కొద్దిగా అమర్చారు మరియు సామాను స్థలం లేదా మూడవ సీటు వెనుకంజలో ఉన్న అంచులో ఉంచబడింది. నీటిపై, పార్శ్వ స్థిరత్వం స్థిర, ఫ్లాట్ బాటమ్ ఫ్లోట్ల ద్వారా వింగ్ మీద మిడ్-స్పాన్ వద్ద అమర్చిన సమాంతర స్ట్రట్స్ జతపై అందించబడింది. ఉభయచరం యొక్క చక్రాల అండర్ క్యారేజ్ దాని చక్కగా సమకాలీన నోటీసును ఆకర్షించింది: మెయిన్‌వీల్ కాళ్ళు ఫెయిరింగ్‌లలో కప్పబడి, 180 ° వెనుక వైపున ఫ్యూజ్‌లేజ్ వైపులా పైకి తిప్పబడ్డాయి, రెక్కల మూలాలలో ఉపసంహరించబడిన చక్రాలను ఉంచారు. [1] [2] మొట్టమొదటి SM.80 మొదట 112 kW (150 HP) ఆరు సిలిండర్ ఇన్లైన్ ఇంజిన్ ఆల్ఫా-రోమియో నిర్మించిన కొలంబో S.63 ఇంజిన్, రెక్కల కంటే కేంద్రంగా బాగా అమర్చబడి, ఒక సమాంతర జత ఫార్వర్డ్ లీనింగ్ N-FORM స్ట్రట్‌లపై, అనుబంధంగా ఉంది విలోమ V- ఆకారపు బ్రేసింగ్. మౌంటు స్ట్రట్స్ క్రోమ్ మాలిబ్డినం స్టీల్ యొక్క గొట్టాలు, తుప్పు రక్షణ కోసం అల్లాయ్ ఫెయిరింగ్స్‌లో జతచేయబడతాయి. వారు ఇంజిన్‌ను వింగ్ లీడింగ్ ఎడ్జ్ మరియు పైలట్ యొక్క విండ్‌స్క్రీన్ యొక్క రెండు బ్లేడ్ ప్రొపెల్లర్‌ను ముందుకు ఉంచారు. [1] [2] ఈ విమానం డిసెంబర్ 1933 లో ఈజిప్టు ఎయిర్ ర్యాలీకి హాజరైనప్పుడు కొలంబో ఇంజిన్‌తో ఎగురుతోంది. [3] SM.80 కూడా 112 kW (150 HP) CNA C.VI సిక్స్-సిలిండర్ ఇన్-లైన్ ఇంజిన్‌తో కూడా ప్రయాణించింది. 1934 లో నమోదు చేయబడిన మూడవ విమానం మరింత తీవ్రంగా తిరిగి ఇంజిన్ చేయబడింది; నాలుగు సీట్ల, దీనికి SM.80BIS అని పేరు పెట్టారు. ఇది రెండు పషర్ కాన్ఫిగరేషన్, 56 కిలోవాట్ల (75 హెచ్‌పి) ఏడు-సిలిండర్ రేడియల్స్ పోబ్‌జోయ్ ఆర్ ఇంజన్లు, SM.80 యొక్క సింగిల్ ఇంజిన్ కంటే మరింత వెనుక భాగంలో ఉంచబడ్డాయి, అయితే ఫ్యూజ్‌లేజ్‌కు ఇరువైపులా రెక్క పైన చాలా సారూప్య మౌంటులపై ఉన్నాయి. క్యాబిన్ సుమారు 950 మిమీ (2 అడుగులు) మరింత ముందుకు ఉంచబడుతుంది, కాని లేకపోతే రెండు నమూనాలు నిర్మాణాత్మకంగా ఒకేలా ఉన్నాయి. SM.80BIS 80 kg (175 lb) భారీగా మరియు గణనీయంగా నెమ్మదిగా ఉంది, గరిష్ట వేగం (16 mph) తగ్గుతుంది, అయినప్పటికీ ఆరోహణ రేట్లు సమానంగా ఉన్నాయి. SM.80 మరియు SM.80BIS అదే మొత్తం ఇంజిన్ శక్తిని కలిగి ఉన్నందున, ట్విన్ ఇంజిన్ అమరిక యొక్క అదనపు డ్రాగ్‌కు వేగం తగ్గుదల కారణమని చెప్పబడింది. [2] 1933 చివరలో ఈజిప్టు సందర్శన కాకుండా, వివిధ SM.80 ల కార్యకలాపాలు బాగా నమోదు కాలేదు. ఒక మినహాయింపు ఒక ప్రాణాంతకమైన ల్యాండింగ్ ప్రమాదం అతను దిగడానికి సిద్ధమవుతున్నప్పుడు విమానం తేలియాడే అడ్డంకిని తాకినప్పుడు ఎడ్వర్డోను ప్రొపెల్లర్‌లోకి విసిరినట్లు తెలుస్తోంది. SM.80 లోని సాధారణ కాక్‌పిట్ యాక్సెస్ ప్రయాణీకుడు మరియు పైలట్ కోసం ప్రత్యేక ఫార్వర్డ్ మడత విండ్‌స్క్రీన్‌ల ద్వారా ఉంది. SM.80BIS రెండవ ప్రపంచ యుద్ధం నుండి బయటపడింది మరియు తిరిగి నమోదు చేయబడింది, దాని తరువాత మళ్ళీ ఎగిరింది. [4] SM.80BIS C/N 3 మరియు రెండవ ప్రపంచ యుద్ధానికి ముందు I-tati గా నమోదు చేయబడింది మరియు తరువాత I-ELIO తరువాత మ్యూజియో జి. విజ్జోలా టిసినో వద్ద. [4] ఫ్లైట్ నుండి డేటా, 21 డిసెంబర్ 1934 [1] సాధారణ లక్షణాల పనితీరు</v>
      </c>
      <c r="E96" s="1" t="s">
        <v>1100</v>
      </c>
      <c r="F96" s="1" t="str">
        <f>IFERROR(__xludf.DUMMYFUNCTION("GOOGLETRANSLATE(E:E, ""en"", ""te"")"),"రెండు నాలుగు సీటు టూరింగ్ ఉభయచర విమానం")</f>
        <v>రెండు నాలుగు సీటు టూరింగ్ ఉభయచర విమానం</v>
      </c>
      <c r="G96" s="1" t="s">
        <v>1101</v>
      </c>
      <c r="H96" s="1" t="s">
        <v>131</v>
      </c>
      <c r="I96" s="1" t="str">
        <f>IFERROR(__xludf.DUMMYFUNCTION("GOOGLETRANSLATE(H:H, ""en"", ""te"")"),"ఇటలీ")</f>
        <v>ఇటలీ</v>
      </c>
      <c r="J96" s="2" t="s">
        <v>132</v>
      </c>
      <c r="K96" s="1" t="s">
        <v>1102</v>
      </c>
      <c r="L96" s="1" t="str">
        <f>IFERROR(__xludf.DUMMYFUNCTION("GOOGLETRANSLATE(K:K, ""en"", ""te"")"),"సావోయా-మార్చి")</f>
        <v>సావోయా-మార్చి</v>
      </c>
      <c r="M96" s="2" t="s">
        <v>1103</v>
      </c>
      <c r="P96" s="1" t="s">
        <v>137</v>
      </c>
      <c r="R96" s="1" t="s">
        <v>1104</v>
      </c>
      <c r="T96" s="1" t="s">
        <v>1105</v>
      </c>
      <c r="U96" s="1" t="s">
        <v>1106</v>
      </c>
      <c r="W96" s="1" t="s">
        <v>1107</v>
      </c>
      <c r="X96" s="1" t="s">
        <v>1108</v>
      </c>
      <c r="Y96" s="1" t="s">
        <v>1109</v>
      </c>
      <c r="Z96" s="1" t="s">
        <v>1110</v>
      </c>
      <c r="AA96" s="1" t="s">
        <v>1111</v>
      </c>
      <c r="AE96" s="1" t="s">
        <v>1112</v>
      </c>
      <c r="AF96" s="1" t="s">
        <v>1113</v>
      </c>
      <c r="AH96" s="1" t="s">
        <v>1114</v>
      </c>
      <c r="AJ96" s="1" t="s">
        <v>1115</v>
      </c>
      <c r="AL96" s="1">
        <v>1933.0</v>
      </c>
      <c r="AM96" s="1" t="s">
        <v>1116</v>
      </c>
      <c r="AO96" s="1" t="s">
        <v>1117</v>
      </c>
      <c r="AR96" s="1">
        <v>2.0</v>
      </c>
      <c r="AV96" s="1" t="s">
        <v>1118</v>
      </c>
      <c r="BM96" s="1" t="s">
        <v>1119</v>
      </c>
      <c r="BS96" s="1" t="s">
        <v>1120</v>
      </c>
    </row>
    <row r="97">
      <c r="A97" s="1" t="s">
        <v>1121</v>
      </c>
      <c r="B97" s="1" t="str">
        <f>IFERROR(__xludf.DUMMYFUNCTION("GOOGLETRANSLATE(A:A, ""en"", ""te"")"),"షహెడ్ 129")</f>
        <v>షహెడ్ 129</v>
      </c>
      <c r="C97" s="1" t="s">
        <v>1122</v>
      </c>
      <c r="D97" s="1" t="str">
        <f>IFERROR(__xludf.DUMMYFUNCTION("GOOGLETRANSLATE(C:C, ""en"", ""te"")"),"షాహెడ్ 129 (పెర్షియన్: شاهد ۱۲۹ ۱۲۹ ۱۲۹ ۱۲۹ ۱۲۹ ۱۲۹, ఇంగ్లీష్: ""సాక్షి""; కొన్నిసార్లు ఎస్ 129) ఇరాన్ సింగిల్-ఇంజిన్ మీడియం-ఎలిట్యూడ్ లాంగ్-ఎంట్యూట్యూడ్ లాంగ్-ఎండ్యూరెన్స్ మానవరహిత పోరాట వైమానిక వాహనం (యుసిఎవి) ఇస్లామిక్ విప్లవాత్మక గార్డు కార్ప్స్ (ఐఆర్"&amp;"జిసి కోసం షాహెడ్ ఏవియేషన్ పరిశ్రమలు రూపొందించారు ). షహెడ్ 129 పోరాట మరియు నిఘా మిషన్లను కలిగి ఉంటుంది మరియు 24 గంటల ఓర్పును కలిగి ఉంది; ఇది అమెరికన్ MQ-1 ప్రెడేటర్ [5] కు పరిమాణం, ఆకారం మరియు పాత్రలో సమానంగా ఉంటుంది మరియు ఇరానియన్ సేవలో అత్యంత సమర్థవంతమైన"&amp;" డ్రోన్‌గా విస్తృతంగా పరిగణించబడుతుంది. యుఎవి సిరియన్ అంతర్యుద్ధంలో వైమానిక దాడులకు మరియు ఇరాన్ యొక్క తూర్పు సరిహద్దులో సరిహద్దు పెట్రోలింగ్ కోసం ఉపయోగించబడింది. [3] సయెఘేతో కలిసి, షాహెడ్ 129 ఇరాన్ యొక్క హై-ఎండ్ యుఎవి విమానాల వెన్నెముకగా కనీసం వచ్చే దశాబ్"&amp;"దం పాటు ఏర్పడుతుందని భావిస్తున్నారు. [3] 2005 లో ఇరాన్ ఎయిర్క్రాఫ్ట్ మాన్యుఫ్యాక్చరింగ్ ఇండస్ట్రియల్ కంపెనీ (HESA) HESA-100 UAV లో డిజైన్ పనిని ప్రారంభించినప్పుడు అభివృద్ధి ప్రారంభమైంది. ఇది తప్పనిసరిగా షాహెడ్ 129 మాదిరిగానే డిజైన్, కానీ తక్కువ మరియు చతుర"&amp;"స్రంగా ఉండే ఫ్యూజ్‌లేజ్‌తో ఉంది. డిజైన్ బాధ్యత షాహెడ్ ఏవియేషన్ ఇండస్ట్రీస్ రీసెర్చ్ సెంటర్‌కు బదిలీ చేయబడింది, ఇది హెసా -100 ది షాహెడ్ 123 గా పేరు మార్చింది. దీని గురించి చాలా తక్కువగా తెలిసినప్పటికీ, షహెడ్ 123 ఒక ఉత్పత్తి యుఎవి, ఒక పరిశోధనా ప్రాజెక్ట్ కా"&amp;"దు. షాహెడ్ 123 తరువాత షాహెడ్ 129 గా అభివృద్ధి చేయబడింది. [3] షాహెడ్ ఏవియేషన్ ఇండస్ట్రీస్ మరియు హెసా రెండూ ఐఆర్‌జిసితో సన్నిహిత సంబంధాలు కలిగి ఉన్నాయి. [6] ప్రత్యామ్నాయంగా, ఇరాన్‌లో క్రాష్ అయిన ఇజ్రాయెల్ హీర్మేస్ 450 యుఎవి నుండి షాహెడ్ 129 కాపీ చేయబడిందని "&amp;"అనేక వనరులు ఒక పుకారును నివేదించాయి. [7] [8] రెండు ప్రోటోటైప్‌లు నిర్మించబడ్డాయి. [8] మొదటిది, మోడల్ నంబర్ 129-001 తో, మొదట 2012 వసంతకాలంలో ప్రయాణించారు [3] మరియు మొదట జూలై 13, 2012 న బాలిస్టిక్ క్షిపణి పరీక్షల యొక్క లైవ్ స్ట్రీమ్ ఫుటేజీకి కార్యాచరణను ఉపయ"&amp;"ోగించారు. [8] రెండవ నమూనా, ఎయిర్ఫ్రేమ్ మోడల్ 129–002తో, జూన్ 2012 లో ప్రయాణించింది. ఇరాన్ యొక్క ""గ్రేట్ ప్రవక్త 7"" వార్ గేమ్స్ వ్యాయామంలో షహెడ్ 129 మొదటిసారి కనిపించింది. [9] [10] యుఎవి సెప్టెంబర్ 2013 లో సీరియల్ ఉత్పత్తిలోకి ప్రవేశించింది. [3] ఏదేమైనా,"&amp;" ఇది దాని ప్రణాళికాబద్ధమైన ఆయుధంతో సమస్యలను ఎదుర్కొంది మరియు కొత్త SADID-345 ఖచ్చితమైన-గైడెడ్ ఆయుధాలు విలీనం అయినప్పుడు, 2016 ప్రారంభం వరకు డ్రోన్ సమ్మెలు చేయలేదు. UAV ను హెసా చేత సమీకరించారు. [11] మొత్తం 40 విమానాలను ఆదేశించారు, డెలివరీలు 2024 నాటికి పూర"&amp;"్తి చేయబడతాయి. [3] అవి సంవత్సరానికి మూడు చొప్పున నిర్మించబడతాయి. [3] షహెడ్ 129 అనేది వి-టెయిల్ నిలువు స్టెబిలైజర్లు, అధిక-మౌంటెడ్ స్ట్రెయిట్ రెక్కలు మరియు పషర్ కాన్ఫిగరేషన్, సాధారణంగా MQ-1 ప్రెడేటర్‌తో సమానమైన పెద్ద సింగిల్-ఇంజిన్ ప్రొపెల్లర్-నడిచే UAV. ["&amp;"3] ఇది సుమారు 65–75 సెం.మీ వ్యాసం కలిగిన పొడవైన, ఇరుకైన స్థూపాకార ఫ్యూజ్‌లేజ్‌ను కలిగి ఉంది మరియు అల్యూమినియం అల్లాయ్ సూపర్‌స్ట్రక్చర్‌తో మిశ్రమ పదార్థాల పెద్ద ప్యానెళ్ల నుండి కల్పించబడుతుంది. [3] ఇది గడ్డం-మౌంటెడ్ గింబాల్ ఎలెక్ట్రో-ఆప్టిక్/ఇన్ఫ్రారెడ్ సె"&amp;"న్సార్ను డే/నైట్ మిషన్లు, ముడుచుకునే ల్యాండింగ్ గేర్, [A] మరియు రియల్ టైమ్ వీడియో డేటా లింక్ కలిగి ఉంది. [12] గురుత్వాకర్షణ మధ్యలో డ్రోన్ శరీరం క్రింద పేలోడ్ బే కూడా ఉంది. [13] షహెడ్ 129 ఒక రోటాక్స్ 914 విమాన ఇంజిన్ ద్వారా శక్తినిస్తుంది మరియు రెండు జంట హ"&amp;"ార్డ్ పాయింట్లను కలిగి ఉంది, మొత్తం నాలుగు ఆయుధాల వరకు. [3] వాస్తవానికి, షాహెడ్ 129 సాడిడ్ -1 యాంటీ-ట్యాంక్ గైడెడ్ క్షిపణులను కలిగి ఉంది, వీటిని SADID-361 లేదా FAT'H 362 క్షిపణులు అని కూడా పిలుస్తారు. [3] ఇది ఇరాన్ యొక్క టూఫాన్ క్షిపణుల నుండి పొందిన టీవీ-"&amp;"గైడెడ్ యాంటీ-ట్యాంక్ క్షిపణి [14] మరియు ఇజ్రాయెల్ స్పైక్-ఎర్ క్షిపణికి రూపకల్పనలో బహుళ వనరులు సమానంగా వర్ణించబడ్డాయి. [6] [8] SADID-361 కార్యాచరణను అమలు చేయలేదు; లాంచర్ మెకానిజం మరియు మార్గదర్శక వ్యవస్థతో సమస్యల వల్ల ఇది జరిగిందని ఒక మూలం చెబుతోంది, [8] మ"&amp;"రికొందరు ఆర్ అండ్ డి పూర్తి కాలేదని చెప్తారు, ఎందుకంటే అమెరికన్ ఆంక్షలు ఇరాన్ అవసరమైన భాగాలను పొందకుండా నిరోధిస్తాయి. [15] తరువాత, దీనిని SADID-345 ప్రెసిషన్-గైడెడ్ మునిషన్ ద్వారా భర్తీ చేశారు, [సైటేషన్ అవసరం] SADID గైడెడ్ బాంబ్ అని కూడా పిలుస్తారు. ఇరాన్"&amp;" వర్గాలు యుఎవి ఎనిమిది ఆయుధాల వరకు మోయగలదని పేర్కొంది, కాని ఆచరణలో ఇది నాలుగు కంటే ఎక్కువ కాదు. [6] షాహెడ్ 129 తన ఆయుధాలను డబ్బాల్లో మోయలేదు, ఇది కొంతమంది ఏరోస్పేస్ నిపుణులచే విమర్శించబడింది, ఎందుకంటే ఇది ఆయుధాల సున్నితమైన ఎలక్ట్రానిక్స్ను విమాన పరిస్థితు"&amp;"లకు బహిర్గతం చేస్తుంది. [16] ఇరాన్ క్రమం తప్పకుండా వారి యుఎవిల గురించి తప్పుదోవ పట్టించే వాదనలు చేస్తున్నందున, మరియు షహెడ్ -129 మొదటి నాలుగు సంవత్సరాల విమానాలకు తెలియని డ్రోన్ దాడులు చేయలేదని, షహెడ్ -129 యొక్క వాదన చట్టబద్ధమైన సమ్మె యుఎవి అని చాలా మంది సం"&amp;"దేహాలు ఉన్నాయి. 2016 నుండి, ఇది వాస్తవానికి ప్రాణాంతక శక్తి చేయగల చట్టబద్ధమైన UCAV అని సాధారణ ఏకాభిప్రాయం ఉంది. [17] షహెడ్ 129 ఎయిర్‌ఫ్రేమ్ దాని 1700 కిలోమీటర్ల పోరాట శ్రేణిని కలిగి ఉన్నప్పటికీ, ఇది గ్రౌండ్ కంట్రోల్ స్టేషన్‌పై ఆధారపడుతుంది, ఇరాన్ రాష్ట్ర "&amp;"మీడియా 200 కిలోమీటర్ల డేటాలింక్‌కు పరిమితం చేయబడింది. [12] స్వతంత్ర విశ్లేషకులు మరింత సానుకూలంగా ఉన్నారు, ప్రభావవంతమైన పరిధి 300–400 కిలోమీటర్లు అని చెప్పారు, అయితే డ్రోన్ గ్రౌండ్ స్టేషన్‌పై ఆధారపడటం దాని ప్రభావవంతమైన పరిధిని తీవ్రంగా చుట్టుముడుతుందని స్ప"&amp;"ష్టమైంది. [3] ఇతర నిపుణులు షాహెడ్ 129 యొక్క డేటాలింక్ 200 కిమీకి కూడా చేరుకోలేమని చెప్పారు. [16] డ్రోన్ దాని కంట్రోల్ స్టేషన్ యొక్క కమ్యూనికేషన్ పరిధికి మించి ముందే నిర్వచించిన వే-పాయింట్లను అనుసరించడానికి కారార్ యుఎవిలో ఉపయోగించిన మాదిరిగానే ఆటోపైలట్ వ్య"&amp;"వస్థను ఉపయోగించవచ్చు. [18] షాహెడ్ 24 గంటల ఓర్పును కలిగి ఉన్నట్లు పేర్కొంది, ఇది ఆమోదయోగ్యమైనదిగా పరిగణించబడుతుంది కాని స్వతంత్రంగా ధృవీకరించబడలేదు. [15] మే 2014 లో, సిరియన్ సివిల్ వార్లో ఉపయోగం కోసం, రెండు షహెడ్ 129 విమానాలు ఇలూషిన్ IL-76 వ్యూహాత్మక విమాన"&amp;"యానంలో డమాస్కస్ అంతర్జాతీయ విమానాశ్రయానికి, వారి గ్రౌండ్ కంట్రోల్ స్టేషన్లు మరియు అనుబంధ సహాయక సిబ్బందితో పాటు విడదీయబడ్డాయి. [8] UAVS యొక్క మొదటి లక్ష్యం క్యూడ్స్ ఫోర్స్ మరియు దాని మిలీషియా మిత్రదేశాలకు మద్దతు ఇవ్వడం. [8] ఏప్రిల్ 10. సిరియాలో యుద్ధం షహెడ"&amp;"్ 129 ను పరీక్షించడానికి మంచి వాతావరణాన్ని నిరూపించింది, మరియు మరో ముగ్గురిని సిరియాకు బదిలీ చేశారు, అక్కడ వాటిని సిరియన్ వైమానిక దళ స్థావరాల నుండి నిర్వహిస్తారు. [8] నవంబర్ 2014 లో అలెప్పోకు దక్షిణంగా ఆకాశంలో ఒకే ఒక మనుషులుగా కనిపించే షహెడ్ 129. [8] షహెడ"&amp;"్ 129 ఫిబ్రవరి 2016 లో మొట్టమొదటి డ్రోన్ సమ్మె చేసింది, ఇది ఇరాన్ చేసిన మొదటి యుద్ధకాల డ్రోన్ సమ్మె. [21] [11] నవంబర్ 2015 లో షాహెడ్ 129 లు సాడిడ్ -1 క్షిపణులతో డ్రోన్ సమ్మె చేసిన కొన్ని ఆధారాలు ఉన్నాయి. [22] 2017 డీర్ ఇజ్-జోర్ క్షిపణి సమ్మెకు బాంబు నష్టం"&amp;" అంచనాను అందించడానికి షహెడ్ 129 కూడా ఉపయోగించబడింది. [8] ఇస్లామిక్ స్టేట్ మరియు తిరుగుబాటు దళాలకు వ్యతిరేకంగా సిరియాలో షహెడ్ 129 లు వందలాది సోర్టీలను ప్రదర్శించారు. [8] రెండు షహెడ్ 129 లు 2015 లో పాకిస్తాన్‌తో ఇరాన్ సరిహద్దుకు బదిలీ చేయబడ్డాయి మరియు తరువా"&amp;"త మరో రెండు అనుబంధంగా ఉన్నాయి. [8] పెర్షియన్ గల్ఫ్ మరియు ఒమన్ సముద్రం వంటి సరిహద్దు ప్రాంతాల్లో షహెడ్ 129 యుఎవి ఇరాన్ యొక్క నిఘా సామర్థ్యాలను పెంచగలదని ఇరాన్ సైనిక అధికారులు చెబుతున్నారు. [23] మొహమ్మద్ అలీ జాఫారి యుఎవిని ""స్మార్ట్, ఖచ్చితమైన మరియు చవకైనద"&amp;"ి"" గా అభివర్ణించారు. [24] షహెడ్ 129 లు విస్తృతంగా చెదరగొట్టబడ్డాయి మరియు అవి ఏ కేంద్ర ఎయిర్‌బేస్ నుండి నిర్వహించబడవు. 2017 నాటికి, రెండు షహెడ్ 129 లు సిరియాలోని డమాస్కస్, మూడు [25] కోనారక్ సమీపంలో టాక్టికల్ ఎయిర్ బేస్ 10 లో ఉన్నాయి, బందర్-అబ్బాస్‌లో నాలు"&amp;"గు, అబూ మామెరికాలో రెండు, మరియు ఉర్మియాలో ఒకటి. [3] కొంత సంఖ్యలు కూడా సెమ్నన్లో ఉన్నాయి, [8] మరియు రెండు శిక్షణ కోసం కషన్ ఎయిర్ బేస్ లో ఉన్నాయి. [26] సిరియాలో, ఉపగ్రహ చిత్రాలు షహెడ్ 129 లను హమా ఎయిర్ బేస్ [27] మరియు టి 4 ఎయిర్‌బేస్ వద్ద ఉంచాయి. [28] సాధార"&amp;"ణంగా, ఇరాన్ సిరియాలో షాహెడ్ -129 యొక్క ఉపయోగం గురించి పెద్దగా చెప్పింది. [17] 7 జూన్ 2017 న, హిజ్బుల్లా అల్-టాన్ఫ్ సమీపంలో ఒక అమెరికన్ MQ-1 లేదా MQ-9 UAV ఎగురుతున్న వీడియోను విడుదల చేసింది. షాహెడ్ -129 ల వీడియోతో ఫుటేజ్ ""స్థిరంగా"" ఉందని నిపుణులు తెలిపార"&amp;"ు. [29] 8 జూన్ 2017 న, సిరియాకు మోహరించిన ఐదుగురు షహెడ్ 129 లలో ఒకటి [8] సిరియాలోని అల్-టాన్ఫ్ సమీపంలో సంకీర్ణ సిబ్బందిపై వైమానిక దాడి చేయడానికి ప్రయత్నించారు, వారిపై దాడి చేసి, ఒక ఆయుధాలతో దాడి చేశారు. [5] ఎయిర్‌స్ట్రైక్ ""ఈ ప్రాంతంలోని సంకీర్ణ దళాలు మరి"&amp;"యు భాగస్వామి దళాలపై దాడి అని స్పష్టంగా అర్ధం"" అయినప్పటికీ, ఇది ఏదైనా అమెరికన్ లేదా భాగస్వామి పరికరాలను దెబ్బతీయడంలో విఫలమైంది మరియు ఏదైనా అమెరికన్ లేదా భాగస్వామి సిబ్బందిని గాయపరచడం లేదా చంపడంలో విఫలమైంది, [5] ఎందుకంటే ఆయుధాలు విఫలమయ్యాయి పేలడానికి. [30]"&amp;" షాహెడ్ 129 ను అమెరికన్ ఎఫ్ -15 ఇ స్ట్రైక్ ఈగిల్ కాల్చివేసింది. [31] రోజుల తరువాత, 20 జూన్ 2017 న, మరో F-15E సమ్మె ఈగిల్ అల్-టాన్ఫ్ సమీపంలో మరో షహెడ్ 129 డ్రోన్‌ను కాల్చివేసింది. [32] డ్రోన్ మునుపటి సంఘటనతో సమానమైన రీతిలో చేరుకుంది మరియు అది దాని ఆయుధాలను"&amp;" అమలు చేయగల పరిధికి చేరుకోవడానికి ముందే కాల్చివేయబడింది. [33] అదే రోజున, 20 జూన్ 2017 న, పాకిస్తాన్ జెఎఫ్ -17 పంజ్గుర్ సమీపంలో పాకిస్తాన్ గగనతలంలోకి ప్రవేశించిన తరువాత 129 మంది షాహెడ్ 129 ను కాల్చివేసింది. [34] [35] ఇది పాకిస్తాన్ గగనతలంలోకి 3-4 కిలోమీటర్"&amp;"ల దూరం ప్రయాణించింది. [36] మొత్తంమీద, మూడు షహెడ్ 129 లు కాల్చి చంపబడ్డాయి. అదనపు విమానం 2015 లో చాబహార్ [37] సమీపంలో కూలిపోయింది మరియు పునర్నిర్మించబడిందని నమ్ముతారు. [38] సిరియా యొక్క టి -4 ఎయిర్‌బేస్, [39] [మంచి మూలం అవసరం] పై ఇజ్రాయెల్ వైమానిక దాడుల సమ"&amp;"యంలో మరో రెండు షాహెడ్ -129 లు ధ్వంసమయ్యాయి మరియు 2018 చివరి నాటికి సిరియాలో ఇకపై షాహెడ్ -129 లు అమలు చేయబడలేదు. [26] [మంచి మూలం అవసరం] 2019 వసంతకాలంలో, ఇరాన్లోని ఖుజెస్టాన్ ప్రావిన్స్ యొక్క వరద ప్రభావిత ప్రాంతాలలో సహాయక చర్యలకు సహాయపడటానికి షహెడ్ 129 లను "&amp;"ఐఆర్జిసి ఉపయోగించారు. [2] ఉబ్బిన ముక్కుతో వేరు చేయగల కొత్త షహెడ్ 129 వేరియంట్‌ను 2015 లో షాహెడ్ ఏవియేషన్ ఇండస్ట్రీస్ అభివృద్ధి చేసింది మరియు ఫిబ్రవరి 2016 లో వెల్లడించింది. ఈ వేరియంట్‌లో ఉపగ్రహ నావిగేషన్ అమర్చబడిందని ఇరాన్ వర్గాలు చెబుతున్నాయి, ఇది యుఎవి "&amp;"పరిధిని విస్తరిస్తుంది. [40] మరోవైపు, ఇరాన్‌కు శత్రు మూలాలు ఇరాన్‌కు ఉపగ్రహాలు లేనందున, ఉబ్బెత్తు ముక్కు ఉపగ్రహ మార్గదర్శకత్వంతో సంబంధం లేదని చెప్పారు. [3] పున es రూపకల్పన చేయబడిన ముక్కు యొక్క ఉద్దేశ్యం గురించి ఇరాన్ వ్యాఖ్యానించలేదు, మరియు జేన్ యొక్క ula"&amp;"tes హాగానాలు అది KU- బ్యాండ్ దాటి-లైన్-ఆఫ్-దృష్టి ఉపగ్రహ లింక్ లేదా సింథటిక్ ఎపర్చరు రాడార్. [41] అదనంగా, పేలోడ్ 100 కిలోలు మరియు పరిధిని 3000 కిమీకి పెంచుతారు, ఇరాన్ ప్రకారం. [3] సిమోర్గ్ అనే నావికా సంస్కరణను డిసెంబర్ 2019 లో ప్రదర్శించారు. [42] ఏవియేషన్"&amp;" వీక్ నుండి డేటా [3] లేకపోతే సిటెడ్ జనరల్ లక్షణాలు పనితీరు ఆర్మేమెంట్ ఏవియానిక్స్ సంబంధిత అభివృద్ధి విమానం పోల్చదగిన పాత్ర, కాన్ఫిగరేషన్ మరియు ERA సంబంధిత జాబితాలు")</f>
        <v>షాహెడ్ 129 (పెర్షియన్: شاهد ۱۲۹ ۱۲۹ ۱۲۹ ۱۲۹ ۱۲۹ ۱۲۹, ఇంగ్లీష్: "సాక్షి"; కొన్నిసార్లు ఎస్ 129) ఇరాన్ సింగిల్-ఇంజిన్ మీడియం-ఎలిట్యూడ్ లాంగ్-ఎంట్యూట్యూడ్ లాంగ్-ఎండ్యూరెన్స్ మానవరహిత పోరాట వైమానిక వాహనం (యుసిఎవి) ఇస్లామిక్ విప్లవాత్మక గార్డు కార్ప్స్ (ఐఆర్జిసి కోసం షాహెడ్ ఏవియేషన్ పరిశ్రమలు రూపొందించారు ). షహెడ్ 129 పోరాట మరియు నిఘా మిషన్లను కలిగి ఉంటుంది మరియు 24 గంటల ఓర్పును కలిగి ఉంది; ఇది అమెరికన్ MQ-1 ప్రెడేటర్ [5] కు పరిమాణం, ఆకారం మరియు పాత్రలో సమానంగా ఉంటుంది మరియు ఇరానియన్ సేవలో అత్యంత సమర్థవంతమైన డ్రోన్‌గా విస్తృతంగా పరిగణించబడుతుంది. యుఎవి సిరియన్ అంతర్యుద్ధంలో వైమానిక దాడులకు మరియు ఇరాన్ యొక్క తూర్పు సరిహద్దులో సరిహద్దు పెట్రోలింగ్ కోసం ఉపయోగించబడింది. [3] సయెఘేతో కలిసి, షాహెడ్ 129 ఇరాన్ యొక్క హై-ఎండ్ యుఎవి విమానాల వెన్నెముకగా కనీసం వచ్చే దశాబ్దం పాటు ఏర్పడుతుందని భావిస్తున్నారు. [3] 2005 లో ఇరాన్ ఎయిర్క్రాఫ్ట్ మాన్యుఫ్యాక్చరింగ్ ఇండస్ట్రియల్ కంపెనీ (HESA) HESA-100 UAV లో డిజైన్ పనిని ప్రారంభించినప్పుడు అభివృద్ధి ప్రారంభమైంది. ఇది తప్పనిసరిగా షాహెడ్ 129 మాదిరిగానే డిజైన్, కానీ తక్కువ మరియు చతురస్రంగా ఉండే ఫ్యూజ్‌లేజ్‌తో ఉంది. డిజైన్ బాధ్యత షాహెడ్ ఏవియేషన్ ఇండస్ట్రీస్ రీసెర్చ్ సెంటర్‌కు బదిలీ చేయబడింది, ఇది హెసా -100 ది షాహెడ్ 123 గా పేరు మార్చింది. దీని గురించి చాలా తక్కువగా తెలిసినప్పటికీ, షహెడ్ 123 ఒక ఉత్పత్తి యుఎవి, ఒక పరిశోధనా ప్రాజెక్ట్ కాదు. షాహెడ్ 123 తరువాత షాహెడ్ 129 గా అభివృద్ధి చేయబడింది. [3] షాహెడ్ ఏవియేషన్ ఇండస్ట్రీస్ మరియు హెసా రెండూ ఐఆర్‌జిసితో సన్నిహిత సంబంధాలు కలిగి ఉన్నాయి. [6] ప్రత్యామ్నాయంగా, ఇరాన్‌లో క్రాష్ అయిన ఇజ్రాయెల్ హీర్మేస్ 450 యుఎవి నుండి షాహెడ్ 129 కాపీ చేయబడిందని అనేక వనరులు ఒక పుకారును నివేదించాయి. [7] [8] రెండు ప్రోటోటైప్‌లు నిర్మించబడ్డాయి. [8] మొదటిది, మోడల్ నంబర్ 129-001 తో, మొదట 2012 వసంతకాలంలో ప్రయాణించారు [3] మరియు మొదట జూలై 13, 2012 న బాలిస్టిక్ క్షిపణి పరీక్షల యొక్క లైవ్ స్ట్రీమ్ ఫుటేజీకి కార్యాచరణను ఉపయోగించారు. [8] రెండవ నమూనా, ఎయిర్ఫ్రేమ్ మోడల్ 129–002తో, జూన్ 2012 లో ప్రయాణించింది. ఇరాన్ యొక్క "గ్రేట్ ప్రవక్త 7" వార్ గేమ్స్ వ్యాయామంలో షహెడ్ 129 మొదటిసారి కనిపించింది. [9] [10] యుఎవి సెప్టెంబర్ 2013 లో సీరియల్ ఉత్పత్తిలోకి ప్రవేశించింది. [3] ఏదేమైనా, ఇది దాని ప్రణాళికాబద్ధమైన ఆయుధంతో సమస్యలను ఎదుర్కొంది మరియు కొత్త SADID-345 ఖచ్చితమైన-గైడెడ్ ఆయుధాలు విలీనం అయినప్పుడు, 2016 ప్రారంభం వరకు డ్రోన్ సమ్మెలు చేయలేదు. UAV ను హెసా చేత సమీకరించారు. [11] మొత్తం 40 విమానాలను ఆదేశించారు, డెలివరీలు 2024 నాటికి పూర్తి చేయబడతాయి. [3] అవి సంవత్సరానికి మూడు చొప్పున నిర్మించబడతాయి. [3] షహెడ్ 129 అనేది వి-టెయిల్ నిలువు స్టెబిలైజర్లు, అధిక-మౌంటెడ్ స్ట్రెయిట్ రెక్కలు మరియు పషర్ కాన్ఫిగరేషన్, సాధారణంగా MQ-1 ప్రెడేటర్‌తో సమానమైన పెద్ద సింగిల్-ఇంజిన్ ప్రొపెల్లర్-నడిచే UAV. [3] ఇది సుమారు 65–75 సెం.మీ వ్యాసం కలిగిన పొడవైన, ఇరుకైన స్థూపాకార ఫ్యూజ్‌లేజ్‌ను కలిగి ఉంది మరియు అల్యూమినియం అల్లాయ్ సూపర్‌స్ట్రక్చర్‌తో మిశ్రమ పదార్థాల పెద్ద ప్యానెళ్ల నుండి కల్పించబడుతుంది. [3] ఇది గడ్డం-మౌంటెడ్ గింబాల్ ఎలెక్ట్రో-ఆప్టిక్/ఇన్ఫ్రారెడ్ సెన్సార్ను డే/నైట్ మిషన్లు, ముడుచుకునే ల్యాండింగ్ గేర్, [A] మరియు రియల్ టైమ్ వీడియో డేటా లింక్ కలిగి ఉంది. [12] గురుత్వాకర్షణ మధ్యలో డ్రోన్ శరీరం క్రింద పేలోడ్ బే కూడా ఉంది. [13] షహెడ్ 129 ఒక రోటాక్స్ 914 విమాన ఇంజిన్ ద్వారా శక్తినిస్తుంది మరియు రెండు జంట హార్డ్ పాయింట్లను కలిగి ఉంది, మొత్తం నాలుగు ఆయుధాల వరకు. [3] వాస్తవానికి, షాహెడ్ 129 సాడిడ్ -1 యాంటీ-ట్యాంక్ గైడెడ్ క్షిపణులను కలిగి ఉంది, వీటిని SADID-361 లేదా FAT'H 362 క్షిపణులు అని కూడా పిలుస్తారు. [3] ఇది ఇరాన్ యొక్క టూఫాన్ క్షిపణుల నుండి పొందిన టీవీ-గైడెడ్ యాంటీ-ట్యాంక్ క్షిపణి [14] మరియు ఇజ్రాయెల్ స్పైక్-ఎర్ క్షిపణికి రూపకల్పనలో బహుళ వనరులు సమానంగా వర్ణించబడ్డాయి. [6] [8] SADID-361 కార్యాచరణను అమలు చేయలేదు; లాంచర్ మెకానిజం మరియు మార్గదర్శక వ్యవస్థతో సమస్యల వల్ల ఇది జరిగిందని ఒక మూలం చెబుతోంది, [8] మరికొందరు ఆర్ అండ్ డి పూర్తి కాలేదని చెప్తారు, ఎందుకంటే అమెరికన్ ఆంక్షలు ఇరాన్ అవసరమైన భాగాలను పొందకుండా నిరోధిస్తాయి. [15] తరువాత, దీనిని SADID-345 ప్రెసిషన్-గైడెడ్ మునిషన్ ద్వారా భర్తీ చేశారు, [సైటేషన్ అవసరం] SADID గైడెడ్ బాంబ్ అని కూడా పిలుస్తారు. ఇరాన్ వర్గాలు యుఎవి ఎనిమిది ఆయుధాల వరకు మోయగలదని పేర్కొంది, కాని ఆచరణలో ఇది నాలుగు కంటే ఎక్కువ కాదు. [6] షాహెడ్ 129 తన ఆయుధాలను డబ్బాల్లో మోయలేదు, ఇది కొంతమంది ఏరోస్పేస్ నిపుణులచే విమర్శించబడింది, ఎందుకంటే ఇది ఆయుధాల సున్నితమైన ఎలక్ట్రానిక్స్ను విమాన పరిస్థితులకు బహిర్గతం చేస్తుంది. [16] ఇరాన్ క్రమం తప్పకుండా వారి యుఎవిల గురించి తప్పుదోవ పట్టించే వాదనలు చేస్తున్నందున, మరియు షహెడ్ -129 మొదటి నాలుగు సంవత్సరాల విమానాలకు తెలియని డ్రోన్ దాడులు చేయలేదని, షహెడ్ -129 యొక్క వాదన చట్టబద్ధమైన సమ్మె యుఎవి అని చాలా మంది సందేహాలు ఉన్నాయి. 2016 నుండి, ఇది వాస్తవానికి ప్రాణాంతక శక్తి చేయగల చట్టబద్ధమైన UCAV అని సాధారణ ఏకాభిప్రాయం ఉంది. [17] షహెడ్ 129 ఎయిర్‌ఫ్రేమ్ దాని 1700 కిలోమీటర్ల పోరాట శ్రేణిని కలిగి ఉన్నప్పటికీ, ఇది గ్రౌండ్ కంట్రోల్ స్టేషన్‌పై ఆధారపడుతుంది, ఇరాన్ రాష్ట్ర మీడియా 200 కిలోమీటర్ల డేటాలింక్‌కు పరిమితం చేయబడింది. [12] స్వతంత్ర విశ్లేషకులు మరింత సానుకూలంగా ఉన్నారు, ప్రభావవంతమైన పరిధి 300–400 కిలోమీటర్లు అని చెప్పారు, అయితే డ్రోన్ గ్రౌండ్ స్టేషన్‌పై ఆధారపడటం దాని ప్రభావవంతమైన పరిధిని తీవ్రంగా చుట్టుముడుతుందని స్పష్టమైంది. [3] ఇతర నిపుణులు షాహెడ్ 129 యొక్క డేటాలింక్ 200 కిమీకి కూడా చేరుకోలేమని చెప్పారు. [16] డ్రోన్ దాని కంట్రోల్ స్టేషన్ యొక్క కమ్యూనికేషన్ పరిధికి మించి ముందే నిర్వచించిన వే-పాయింట్లను అనుసరించడానికి కారార్ యుఎవిలో ఉపయోగించిన మాదిరిగానే ఆటోపైలట్ వ్యవస్థను ఉపయోగించవచ్చు. [18] షాహెడ్ 24 గంటల ఓర్పును కలిగి ఉన్నట్లు పేర్కొంది, ఇది ఆమోదయోగ్యమైనదిగా పరిగణించబడుతుంది కాని స్వతంత్రంగా ధృవీకరించబడలేదు. [15] మే 2014 లో, సిరియన్ సివిల్ వార్లో ఉపయోగం కోసం, రెండు షహెడ్ 129 విమానాలు ఇలూషిన్ IL-76 వ్యూహాత్మక విమానయానంలో డమాస్కస్ అంతర్జాతీయ విమానాశ్రయానికి, వారి గ్రౌండ్ కంట్రోల్ స్టేషన్లు మరియు అనుబంధ సహాయక సిబ్బందితో పాటు విడదీయబడ్డాయి. [8] UAVS యొక్క మొదటి లక్ష్యం క్యూడ్స్ ఫోర్స్ మరియు దాని మిలీషియా మిత్రదేశాలకు మద్దతు ఇవ్వడం. [8] ఏప్రిల్ 10. సిరియాలో యుద్ధం షహెడ్ 129 ను పరీక్షించడానికి మంచి వాతావరణాన్ని నిరూపించింది, మరియు మరో ముగ్గురిని సిరియాకు బదిలీ చేశారు, అక్కడ వాటిని సిరియన్ వైమానిక దళ స్థావరాల నుండి నిర్వహిస్తారు. [8] నవంబర్ 2014 లో అలెప్పోకు దక్షిణంగా ఆకాశంలో ఒకే ఒక మనుషులుగా కనిపించే షహెడ్ 129. [8] షహెడ్ 129 ఫిబ్రవరి 2016 లో మొట్టమొదటి డ్రోన్ సమ్మె చేసింది, ఇది ఇరాన్ చేసిన మొదటి యుద్ధకాల డ్రోన్ సమ్మె. [21] [11] నవంబర్ 2015 లో షాహెడ్ 129 లు సాడిడ్ -1 క్షిపణులతో డ్రోన్ సమ్మె చేసిన కొన్ని ఆధారాలు ఉన్నాయి. [22] 2017 డీర్ ఇజ్-జోర్ క్షిపణి సమ్మెకు బాంబు నష్టం అంచనాను అందించడానికి షహెడ్ 129 కూడా ఉపయోగించబడింది. [8] ఇస్లామిక్ స్టేట్ మరియు తిరుగుబాటు దళాలకు వ్యతిరేకంగా సిరియాలో షహెడ్ 129 లు వందలాది సోర్టీలను ప్రదర్శించారు. [8] రెండు షహెడ్ 129 లు 2015 లో పాకిస్తాన్‌తో ఇరాన్ సరిహద్దుకు బదిలీ చేయబడ్డాయి మరియు తరువాత మరో రెండు అనుబంధంగా ఉన్నాయి. [8] పెర్షియన్ గల్ఫ్ మరియు ఒమన్ సముద్రం వంటి సరిహద్దు ప్రాంతాల్లో షహెడ్ 129 యుఎవి ఇరాన్ యొక్క నిఘా సామర్థ్యాలను పెంచగలదని ఇరాన్ సైనిక అధికారులు చెబుతున్నారు. [23] మొహమ్మద్ అలీ జాఫారి యుఎవిని "స్మార్ట్, ఖచ్చితమైన మరియు చవకైనది" గా అభివర్ణించారు. [24] షహెడ్ 129 లు విస్తృతంగా చెదరగొట్టబడ్డాయి మరియు అవి ఏ కేంద్ర ఎయిర్‌బేస్ నుండి నిర్వహించబడవు. 2017 నాటికి, రెండు షహెడ్ 129 లు సిరియాలోని డమాస్కస్, మూడు [25] కోనారక్ సమీపంలో టాక్టికల్ ఎయిర్ బేస్ 10 లో ఉన్నాయి, బందర్-అబ్బాస్‌లో నాలుగు, అబూ మామెరికాలో రెండు, మరియు ఉర్మియాలో ఒకటి. [3] కొంత సంఖ్యలు కూడా సెమ్నన్లో ఉన్నాయి, [8] మరియు రెండు శిక్షణ కోసం కషన్ ఎయిర్ బేస్ లో ఉన్నాయి. [26] సిరియాలో, ఉపగ్రహ చిత్రాలు షహెడ్ 129 లను హమా ఎయిర్ బేస్ [27] మరియు టి 4 ఎయిర్‌బేస్ వద్ద ఉంచాయి. [28] సాధారణంగా, ఇరాన్ సిరియాలో షాహెడ్ -129 యొక్క ఉపయోగం గురించి పెద్దగా చెప్పింది. [17] 7 జూన్ 2017 న, హిజ్బుల్లా అల్-టాన్ఫ్ సమీపంలో ఒక అమెరికన్ MQ-1 లేదా MQ-9 UAV ఎగురుతున్న వీడియోను విడుదల చేసింది. షాహెడ్ -129 ల వీడియోతో ఫుటేజ్ "స్థిరంగా" ఉందని నిపుణులు తెలిపారు. [29] 8 జూన్ 2017 న, సిరియాకు మోహరించిన ఐదుగురు షహెడ్ 129 లలో ఒకటి [8] సిరియాలోని అల్-టాన్ఫ్ సమీపంలో సంకీర్ణ సిబ్బందిపై వైమానిక దాడి చేయడానికి ప్రయత్నించారు, వారిపై దాడి చేసి, ఒక ఆయుధాలతో దాడి చేశారు. [5] ఎయిర్‌స్ట్రైక్ "ఈ ప్రాంతంలోని సంకీర్ణ దళాలు మరియు భాగస్వామి దళాలపై దాడి అని స్పష్టంగా అర్ధం" అయినప్పటికీ, ఇది ఏదైనా అమెరికన్ లేదా భాగస్వామి పరికరాలను దెబ్బతీయడంలో విఫలమైంది మరియు ఏదైనా అమెరికన్ లేదా భాగస్వామి సిబ్బందిని గాయపరచడం లేదా చంపడంలో విఫలమైంది, [5] ఎందుకంటే ఆయుధాలు విఫలమయ్యాయి పేలడానికి. [30] షాహెడ్ 129 ను అమెరికన్ ఎఫ్ -15 ఇ స్ట్రైక్ ఈగిల్ కాల్చివేసింది. [31] రోజుల తరువాత, 20 జూన్ 2017 న, మరో F-15E సమ్మె ఈగిల్ అల్-టాన్ఫ్ సమీపంలో మరో షహెడ్ 129 డ్రోన్‌ను కాల్చివేసింది. [32] డ్రోన్ మునుపటి సంఘటనతో సమానమైన రీతిలో చేరుకుంది మరియు అది దాని ఆయుధాలను అమలు చేయగల పరిధికి చేరుకోవడానికి ముందే కాల్చివేయబడింది. [33] అదే రోజున, 20 జూన్ 2017 న, పాకిస్తాన్ జెఎఫ్ -17 పంజ్గుర్ సమీపంలో పాకిస్తాన్ గగనతలంలోకి ప్రవేశించిన తరువాత 129 మంది షాహెడ్ 129 ను కాల్చివేసింది. [34] [35] ఇది పాకిస్తాన్ గగనతలంలోకి 3-4 కిలోమీటర్ల దూరం ప్రయాణించింది. [36] మొత్తంమీద, మూడు షహెడ్ 129 లు కాల్చి చంపబడ్డాయి. అదనపు విమానం 2015 లో చాబహార్ [37] సమీపంలో కూలిపోయింది మరియు పునర్నిర్మించబడిందని నమ్ముతారు. [38] సిరియా యొక్క టి -4 ఎయిర్‌బేస్, [39] [మంచి మూలం అవసరం] పై ఇజ్రాయెల్ వైమానిక దాడుల సమయంలో మరో రెండు షాహెడ్ -129 లు ధ్వంసమయ్యాయి మరియు 2018 చివరి నాటికి సిరియాలో ఇకపై షాహెడ్ -129 లు అమలు చేయబడలేదు. [26] [మంచి మూలం అవసరం] 2019 వసంతకాలంలో, ఇరాన్లోని ఖుజెస్టాన్ ప్రావిన్స్ యొక్క వరద ప్రభావిత ప్రాంతాలలో సహాయక చర్యలకు సహాయపడటానికి షహెడ్ 129 లను ఐఆర్జిసి ఉపయోగించారు. [2] ఉబ్బిన ముక్కుతో వేరు చేయగల కొత్త షహెడ్ 129 వేరియంట్‌ను 2015 లో షాహెడ్ ఏవియేషన్ ఇండస్ట్రీస్ అభివృద్ధి చేసింది మరియు ఫిబ్రవరి 2016 లో వెల్లడించింది. ఈ వేరియంట్‌లో ఉపగ్రహ నావిగేషన్ అమర్చబడిందని ఇరాన్ వర్గాలు చెబుతున్నాయి, ఇది యుఎవి పరిధిని విస్తరిస్తుంది. [40] మరోవైపు, ఇరాన్‌కు శత్రు మూలాలు ఇరాన్‌కు ఉపగ్రహాలు లేనందున, ఉబ్బెత్తు ముక్కు ఉపగ్రహ మార్గదర్శకత్వంతో సంబంధం లేదని చెప్పారు. [3] పున es రూపకల్పన చేయబడిన ముక్కు యొక్క ఉద్దేశ్యం గురించి ఇరాన్ వ్యాఖ్యానించలేదు, మరియు జేన్ యొక్క ulates హాగానాలు అది KU- బ్యాండ్ దాటి-లైన్-ఆఫ్-దృష్టి ఉపగ్రహ లింక్ లేదా సింథటిక్ ఎపర్చరు రాడార్. [41] అదనంగా, పేలోడ్ 100 కిలోలు మరియు పరిధిని 3000 కిమీకి పెంచుతారు, ఇరాన్ ప్రకారం. [3] సిమోర్గ్ అనే నావికా సంస్కరణను డిసెంబర్ 2019 లో ప్రదర్శించారు. [42] ఏవియేషన్ వీక్ నుండి డేటా [3] లేకపోతే సిటెడ్ జనరల్ లక్షణాలు పనితీరు ఆర్మేమెంట్ ఏవియానిక్స్ సంబంధిత అభివృద్ధి విమానం పోల్చదగిన పాత్ర, కాన్ఫిగరేషన్ మరియు ERA సంబంధిత జాబితాలు</v>
      </c>
      <c r="E97" s="1" t="s">
        <v>1123</v>
      </c>
      <c r="F97" s="1" t="str">
        <f>IFERROR(__xludf.DUMMYFUNCTION("GOOGLETRANSLATE(E:E, ""en"", ""te"")"),"పోరాట / ఇంటెలిజెన్స్ / నిఘా / నిఘా (CISR) [1]")</f>
        <v>పోరాట / ఇంటెలిజెన్స్ / నిఘా / నిఘా (CISR) [1]</v>
      </c>
      <c r="H97" s="1" t="s">
        <v>1124</v>
      </c>
      <c r="I97" s="1" t="str">
        <f>IFERROR(__xludf.DUMMYFUNCTION("GOOGLETRANSLATE(H:H, ""en"", ""te"")"),"ఇరాన్")</f>
        <v>ఇరాన్</v>
      </c>
      <c r="J97" s="2" t="s">
        <v>1125</v>
      </c>
      <c r="K97" s="1" t="s">
        <v>1126</v>
      </c>
      <c r="L97" s="1" t="str">
        <f>IFERROR(__xludf.DUMMYFUNCTION("GOOGLETRANSLATE(K:K, ""en"", ""te"")"),"హీసా")</f>
        <v>హీసా</v>
      </c>
      <c r="N97" s="1" t="s">
        <v>1127</v>
      </c>
      <c r="O97" s="1" t="s">
        <v>1128</v>
      </c>
      <c r="P97" s="1" t="s">
        <v>137</v>
      </c>
      <c r="Q97" s="1" t="s">
        <v>1129</v>
      </c>
      <c r="T97" s="1" t="s">
        <v>1130</v>
      </c>
      <c r="U97" s="1" t="s">
        <v>626</v>
      </c>
      <c r="W97" s="1" t="s">
        <v>1131</v>
      </c>
      <c r="X97" s="1" t="s">
        <v>1132</v>
      </c>
      <c r="Y97" s="1" t="s">
        <v>1133</v>
      </c>
      <c r="Z97" s="1" t="s">
        <v>1134</v>
      </c>
      <c r="AF97" s="1" t="s">
        <v>1135</v>
      </c>
      <c r="AJ97" s="1" t="s">
        <v>1136</v>
      </c>
      <c r="AL97" s="1" t="s">
        <v>1137</v>
      </c>
      <c r="AN97" s="1" t="s">
        <v>1138</v>
      </c>
      <c r="AR97" s="1" t="s">
        <v>1139</v>
      </c>
      <c r="AS97" s="1" t="s">
        <v>1140</v>
      </c>
      <c r="AX97" s="1" t="s">
        <v>1141</v>
      </c>
      <c r="AZ97" s="1" t="s">
        <v>1124</v>
      </c>
      <c r="BA97" s="2" t="s">
        <v>1125</v>
      </c>
      <c r="BF97" s="1" t="s">
        <v>1142</v>
      </c>
      <c r="BT97" s="1" t="s">
        <v>1143</v>
      </c>
      <c r="BU97" s="1" t="s">
        <v>1144</v>
      </c>
      <c r="BV97" s="1" t="s">
        <v>1145</v>
      </c>
      <c r="BW97" s="1" t="s">
        <v>1146</v>
      </c>
      <c r="BX97" s="1" t="s">
        <v>1147</v>
      </c>
    </row>
    <row r="98">
      <c r="A98" s="1" t="s">
        <v>1148</v>
      </c>
      <c r="B98" s="1" t="str">
        <f>IFERROR(__xludf.DUMMYFUNCTION("GOOGLETRANSLATE(A:A, ""en"", ""te"")"),"షెఫీల్డ్ స్కీటర్ ఎక్స్ -1")</f>
        <v>షెఫీల్డ్ స్కీటర్ ఎక్స్ -1</v>
      </c>
      <c r="C98" s="1" t="s">
        <v>1149</v>
      </c>
      <c r="D98" s="1" t="str">
        <f>IFERROR(__xludf.DUMMYFUNCTION("GOOGLETRANSLATE(C:C, ""en"", ""te"")"),"షెఫీల్డ్ స్కీటర్ ఎక్స్ -1 అనేది ఒక అమెరికన్ సింగిల్-సీట్ల తేలికపాటి హోమ్‌బిల్ట్ విమానం, ఇది కొలరాడోలోని లిటిల్టన్‌కు చెందిన కెన్నెత్ షెఫీల్డ్ రూపొందించి నిర్మించబడింది. [1] Te త్సాహిక నిర్మాణం కోసం రూపొందించబడింది ప్రోటోటైప్ మాత్రమే నిర్మించబడింది. కెన్నె"&amp;"త్ షెఫీల్డ్ తక్కువ ఖర్చుతో, సులభంగా నిర్మించగలిగే విమానాలను రూపొందించడానికి బయలుదేరాడు. అతను మడత రెక్కలు, ఒక సాధారణ నిర్మాణం మరియు వోక్స్వ్యాగన్ ఎయిర్-కూల్డ్ ఇంజిన్‌తో శక్తినిచ్చాడు. [2] డిజైన్ 1966 లో ప్రారంభమైంది మరియు ఏప్రిల్ 1970 నాటికి స్కీటర్ ఎక్స్ "&amp;"-1, రిజిస్టర్డ్ N117 ఎగిరింది. [2] స్కీటర్ ఎక్స్ -1 వెల్డెడ్ స్టీల్ ఫ్యూజ్‌లేజ్‌తో పారాసోల్ స్ట్రట్-బ్రెస్డ్ మోనోప్లేన్. [2] ఫ్యూజ్‌లేజ్ కాక్‌పిట్ ప్రాంతంలో కలప మరియు లోహంతో కప్పబడి ఉంటుంది, కాని AFT- స్ట్రక్చర్ వెలికి తీయబడుతుంది మరియు పైలట్ ఓపెన్ కాక్‌ప"&amp;"ిట్‌లో కూర్చుంటాడు. [2] రెండు-స్పేర్ రెక్కలు రవాణా కోసం మడత, మరియు వాటికి ఐలెరన్లు ఉన్నాయి, కానీ ట్రిమ్ ట్యాబ్‌లు లేదా ఫ్లాప్‌లు లేవు. [2] చెక్క తోక స్ట్రట్ మరియు వైర్ కలుపు మరియు ఫాబ్రిక్ కప్పబడి ఉంటుంది, మరియు ల్యాండింగ్ గేర్ స్టీరబుల్ టెయిల్‌వీల్‌తో స్"&amp;"థిర టెయిల్‌వీల్ రకం. [2] స్కీటర్ ఎక్స్ -1 ను 50 నుండి 72 హెచ్‌పి (37 నుండి 54 కిలోవాట్) వరకు మార్చిన వోక్స్వ్యాగన్ ఇంజిన్ ద్వారా నాకు రూపొందించబడింది, ప్రోటోటైప్‌లో 72 హెచ్‌పి (54 కిలోవాట్ షెఫీల్డ్ రూపొందించిన ట్రాక్టర్ ప్రొపెల్లర్. [2] స్కీటర్ ఎక్స్ -1 న"&amp;"ు ఫెడరల్ ఏవియేషన్ అడ్మినిస్ట్రేషన్ ప్రయోగాత్మక హోమ్‌బిల్ట్ కేటగిరీలో నమోదు చేసింది మరియు సంస్థ ప్రణాళికలను విక్రయించడానికి ప్రణాళిక వేసింది మరియు కస్టమర్లకు ప్రొపెల్లర్లను పూర్తి చేసింది, కాని ప్రోటోటైప్ మాత్రమే నిర్మించినట్లు కనిపిస్తుంది. [2] [3] జేన్ య"&amp;"ొక్క అన్ని ప్రపంచ విమానాల నుండి డేటా 1973-74 [2] సాధారణ లక్షణాల పనితీరు")</f>
        <v>షెఫీల్డ్ స్కీటర్ ఎక్స్ -1 అనేది ఒక అమెరికన్ సింగిల్-సీట్ల తేలికపాటి హోమ్‌బిల్ట్ విమానం, ఇది కొలరాడోలోని లిటిల్టన్‌కు చెందిన కెన్నెత్ షెఫీల్డ్ రూపొందించి నిర్మించబడింది. [1] Te త్సాహిక నిర్మాణం కోసం రూపొందించబడింది ప్రోటోటైప్ మాత్రమే నిర్మించబడింది. కెన్నెత్ షెఫీల్డ్ తక్కువ ఖర్చుతో, సులభంగా నిర్మించగలిగే విమానాలను రూపొందించడానికి బయలుదేరాడు. అతను మడత రెక్కలు, ఒక సాధారణ నిర్మాణం మరియు వోక్స్వ్యాగన్ ఎయిర్-కూల్డ్ ఇంజిన్‌తో శక్తినిచ్చాడు. [2] డిజైన్ 1966 లో ప్రారంభమైంది మరియు ఏప్రిల్ 1970 నాటికి స్కీటర్ ఎక్స్ -1, రిజిస్టర్డ్ N117 ఎగిరింది. [2] స్కీటర్ ఎక్స్ -1 వెల్డెడ్ స్టీల్ ఫ్యూజ్‌లేజ్‌తో పారాసోల్ స్ట్రట్-బ్రెస్డ్ మోనోప్లేన్. [2] ఫ్యూజ్‌లేజ్ కాక్‌పిట్ ప్రాంతంలో కలప మరియు లోహంతో కప్పబడి ఉంటుంది, కాని AFT- స్ట్రక్చర్ వెలికి తీయబడుతుంది మరియు పైలట్ ఓపెన్ కాక్‌పిట్‌లో కూర్చుంటాడు. [2] రెండు-స్పేర్ రెక్కలు రవాణా కోసం మడత, మరియు వాటికి ఐలెరన్లు ఉన్నాయి, కానీ ట్రిమ్ ట్యాబ్‌లు లేదా ఫ్లాప్‌లు లేవు. [2] చెక్క తోక స్ట్రట్ మరియు వైర్ కలుపు మరియు ఫాబ్రిక్ కప్పబడి ఉంటుంది, మరియు ల్యాండింగ్ గేర్ స్టీరబుల్ టెయిల్‌వీల్‌తో స్థిర టెయిల్‌వీల్ రకం. [2] స్కీటర్ ఎక్స్ -1 ను 50 నుండి 72 హెచ్‌పి (37 నుండి 54 కిలోవాట్) వరకు మార్చిన వోక్స్వ్యాగన్ ఇంజిన్ ద్వారా నాకు రూపొందించబడింది, ప్రోటోటైప్‌లో 72 హెచ్‌పి (54 కిలోవాట్ షెఫీల్డ్ రూపొందించిన ట్రాక్టర్ ప్రొపెల్లర్. [2] స్కీటర్ ఎక్స్ -1 ను ఫెడరల్ ఏవియేషన్ అడ్మినిస్ట్రేషన్ ప్రయోగాత్మక హోమ్‌బిల్ట్ కేటగిరీలో నమోదు చేసింది మరియు సంస్థ ప్రణాళికలను విక్రయించడానికి ప్రణాళిక వేసింది మరియు కస్టమర్లకు ప్రొపెల్లర్లను పూర్తి చేసింది, కాని ప్రోటోటైప్ మాత్రమే నిర్మించినట్లు కనిపిస్తుంది. [2] [3] జేన్ యొక్క అన్ని ప్రపంచ విమానాల నుండి డేటా 1973-74 [2] సాధారణ లక్షణాల పనితీరు</v>
      </c>
      <c r="E98" s="1" t="s">
        <v>1150</v>
      </c>
      <c r="F98" s="1" t="str">
        <f>IFERROR(__xludf.DUMMYFUNCTION("GOOGLETRANSLATE(E:E, ""en"", ""te"")"),"సింగిల్-సీట్ల తేలికపాటి హోమ్‌బిల్ట్ విమానం")</f>
        <v>సింగిల్-సీట్ల తేలికపాటి హోమ్‌బిల్ట్ విమానం</v>
      </c>
      <c r="G98" s="1" t="s">
        <v>1151</v>
      </c>
      <c r="H98" s="1" t="s">
        <v>288</v>
      </c>
      <c r="I98" s="1" t="str">
        <f>IFERROR(__xludf.DUMMYFUNCTION("GOOGLETRANSLATE(H:H, ""en"", ""te"")"),"అమెరికా")</f>
        <v>అమెరికా</v>
      </c>
      <c r="K98" s="1" t="s">
        <v>1152</v>
      </c>
      <c r="L98" s="1" t="str">
        <f>IFERROR(__xludf.DUMMYFUNCTION("GOOGLETRANSLATE(K:K, ""en"", ""te"")"),"షెఫీల్డ్ ఎయిర్క్రాఫ్ట్ లిమిటెడ్")</f>
        <v>షెఫీల్డ్ ఎయిర్క్రాఫ్ట్ లిమిటెడ్</v>
      </c>
      <c r="N98" s="1" t="s">
        <v>1153</v>
      </c>
      <c r="Q98" s="1">
        <v>1.0</v>
      </c>
      <c r="R98" s="1" t="s">
        <v>1154</v>
      </c>
      <c r="T98" s="1" t="s">
        <v>1155</v>
      </c>
      <c r="W98" s="1">
        <v>1.0</v>
      </c>
      <c r="X98" s="1" t="s">
        <v>1156</v>
      </c>
      <c r="Y98" s="1" t="s">
        <v>1157</v>
      </c>
      <c r="Z98" s="1" t="s">
        <v>1158</v>
      </c>
      <c r="AA98" s="1" t="s">
        <v>1159</v>
      </c>
      <c r="AC98" s="1" t="s">
        <v>1160</v>
      </c>
      <c r="AD98" s="1" t="s">
        <v>1161</v>
      </c>
      <c r="AE98" s="1" t="s">
        <v>1162</v>
      </c>
      <c r="AF98" s="1" t="s">
        <v>1163</v>
      </c>
      <c r="AG98" s="1" t="s">
        <v>1164</v>
      </c>
      <c r="AL98" s="5">
        <v>25659.0</v>
      </c>
      <c r="AM98" s="1" t="s">
        <v>1165</v>
      </c>
    </row>
    <row r="99">
      <c r="A99" s="1" t="s">
        <v>1166</v>
      </c>
      <c r="B99" s="1" t="str">
        <f>IFERROR(__xludf.DUMMYFUNCTION("GOOGLETRANSLATE(A:A, ""en"", ""te"")"),"రంప్లర్ G.I")</f>
        <v>రంప్లర్ G.I</v>
      </c>
      <c r="C99" s="1" t="s">
        <v>1167</v>
      </c>
      <c r="D99" s="1" t="str">
        <f>IFERROR(__xludf.DUMMYFUNCTION("GOOGLETRANSLATE(C:C, ""en"", ""te"")"),"రంప్లర్ G.I అనేది మొదటి ప్రపంచ యుద్ధంలో జర్మనీలో ఉత్పత్తి చేయబడిన బాంబర్ విమానం, G.II మరియు G.III అని పిలువబడే శుద్ధి చేసిన సంస్కరణలతో పాటు. [1] ఫ్యాక్టరీ హోదా 4A15 తో ఒక నమూనా ఆధారంగా, G.I మరియు దాని వారసులను వారి సమయం కోసం సాంప్రదాయిక బాంబర్ రూపకల్పనకు "&amp;"నిర్మించారు, అసమాన వ్యవధిలో అస్థిరమైన రెక్కలతో రెండు-బే బైప్లేన్లు. [2] పైలట్ రెక్కల ముందు ఓపెన్ కాక్‌పిట్‌లో కూర్చున్నాడు, మరియు ముక్కులో బహిరంగ స్థానాలు అందించబడ్డాయి మరియు గన్నర్ మరియు పరిశీలకుడి కోసం. ఇంజన్లు దిగువ రెక్కల పైన నాసెల్ల్స్‌లో పషర్-ఫ్యాషన"&amp;"్‌ను అమర్చారు మరియు క్రమబద్ధీకరించిన కౌనింగ్స్‌లో కప్పబడి ఉన్నాయి. [2] స్థిర ట్రైసైకిల్ అండర్ క్యారేజ్ అమర్చబడింది, ప్రతి యూనిట్‌లో ద్వంద్వ చక్రాలు ఉన్నాయి. [2] G.II వెర్షన్ దాదాపు ఒకేలా ఉంది, కానీ మరింత శక్తివంతమైన ఇంజిన్‌లను కలిగి ఉంది మరియు రెండవ 7.92 "&amp;"మిమీ (.312 అంగుళాలు) మెషిన్ గన్ మరియు పెరిగిన బామ్‌బ్లోడ్‌ను కలిగి ఉంది. [2] G.III మళ్ళీ సమానంగా ఉంది, కానీ ఇంజిన్ నాసెల్లలు ఇప్పుడు దిగువ రెక్క నుండి చిన్న స్ట్రట్‌లలో అమర్చబడ్డాయి. [2] క్రోషెల్ &amp; స్టట్జెర్ 1994, పే.")</f>
        <v>రంప్లర్ G.I అనేది మొదటి ప్రపంచ యుద్ధంలో జర్మనీలో ఉత్పత్తి చేయబడిన బాంబర్ విమానం, G.II మరియు G.III అని పిలువబడే శుద్ధి చేసిన సంస్కరణలతో పాటు. [1] ఫ్యాక్టరీ హోదా 4A15 తో ఒక నమూనా ఆధారంగా, G.I మరియు దాని వారసులను వారి సమయం కోసం సాంప్రదాయిక బాంబర్ రూపకల్పనకు నిర్మించారు, అసమాన వ్యవధిలో అస్థిరమైన రెక్కలతో రెండు-బే బైప్లేన్లు. [2] పైలట్ రెక్కల ముందు ఓపెన్ కాక్‌పిట్‌లో కూర్చున్నాడు, మరియు ముక్కులో బహిరంగ స్థానాలు అందించబడ్డాయి మరియు గన్నర్ మరియు పరిశీలకుడి కోసం. ఇంజన్లు దిగువ రెక్కల పైన నాసెల్ల్స్‌లో పషర్-ఫ్యాషన్‌ను అమర్చారు మరియు క్రమబద్ధీకరించిన కౌనింగ్స్‌లో కప్పబడి ఉన్నాయి. [2] స్థిర ట్రైసైకిల్ అండర్ క్యారేజ్ అమర్చబడింది, ప్రతి యూనిట్‌లో ద్వంద్వ చక్రాలు ఉన్నాయి. [2] G.II వెర్షన్ దాదాపు ఒకేలా ఉంది, కానీ మరింత శక్తివంతమైన ఇంజిన్‌లను కలిగి ఉంది మరియు రెండవ 7.92 మిమీ (.312 అంగుళాలు) మెషిన్ గన్ మరియు పెరిగిన బామ్‌బ్లోడ్‌ను కలిగి ఉంది. [2] G.III మళ్ళీ సమానంగా ఉంది, కానీ ఇంజిన్ నాసెల్లలు ఇప్పుడు దిగువ రెక్క నుండి చిన్న స్ట్రట్‌లలో అమర్చబడ్డాయి. [2] క్రోషెల్ &amp; స్టట్జెర్ 1994, పే.</v>
      </c>
      <c r="E99" s="1" t="s">
        <v>1168</v>
      </c>
      <c r="F99" s="1" t="str">
        <f>IFERROR(__xludf.DUMMYFUNCTION("GOOGLETRANSLATE(E:E, ""en"", ""te"")"),"బాంబర్ విమానం")</f>
        <v>బాంబర్ విమానం</v>
      </c>
      <c r="H99" s="1" t="s">
        <v>226</v>
      </c>
      <c r="I99" s="1" t="str">
        <f>IFERROR(__xludf.DUMMYFUNCTION("GOOGLETRANSLATE(H:H, ""en"", ""te"")"),"జర్మనీ")</f>
        <v>జర్మనీ</v>
      </c>
      <c r="K99" s="1" t="s">
        <v>962</v>
      </c>
      <c r="L99" s="1" t="str">
        <f>IFERROR(__xludf.DUMMYFUNCTION("GOOGLETRANSLATE(K:K, ""en"", ""te"")"),"రంప్లర్")</f>
        <v>రంప్లర్</v>
      </c>
      <c r="M99" s="2" t="s">
        <v>963</v>
      </c>
      <c r="P99" s="1" t="s">
        <v>1169</v>
      </c>
      <c r="Q99" s="1" t="s">
        <v>351</v>
      </c>
      <c r="R99" s="1" t="s">
        <v>1170</v>
      </c>
      <c r="T99" s="1" t="s">
        <v>1171</v>
      </c>
      <c r="W99" s="1" t="s">
        <v>1172</v>
      </c>
      <c r="X99" s="1" t="s">
        <v>1173</v>
      </c>
      <c r="Y99" s="1" t="s">
        <v>1174</v>
      </c>
      <c r="Z99" s="1" t="s">
        <v>1175</v>
      </c>
      <c r="AA99" s="1" t="s">
        <v>1176</v>
      </c>
      <c r="AC99" s="1" t="s">
        <v>1177</v>
      </c>
      <c r="AE99" s="1" t="s">
        <v>1178</v>
      </c>
      <c r="AF99" s="1" t="s">
        <v>1179</v>
      </c>
      <c r="AJ99" s="1" t="s">
        <v>1180</v>
      </c>
      <c r="AL99" s="1">
        <v>1915.0</v>
      </c>
      <c r="AM99" s="1" t="s">
        <v>1181</v>
      </c>
      <c r="AZ99" s="1" t="s">
        <v>1182</v>
      </c>
      <c r="BA99" s="1" t="s">
        <v>1183</v>
      </c>
    </row>
    <row r="100">
      <c r="A100" s="1" t="s">
        <v>1184</v>
      </c>
      <c r="B100" s="1" t="str">
        <f>IFERROR(__xludf.DUMMYFUNCTION("GOOGLETRANSLATE(A:A, ""en"", ""te"")"),"లాక్హీడ్ సీనియర్ ప్రాం")</f>
        <v>లాక్హీడ్ సీనియర్ ప్రాం</v>
      </c>
      <c r="C100" s="1" t="s">
        <v>1185</v>
      </c>
      <c r="D100" s="1" t="str">
        <f>IFERROR(__xludf.DUMMYFUNCTION("GOOGLETRANSLATE(C:C, ""en"", ""te"")"),"లాక్‌హీడ్ సీనియర్ ప్రాం అనేది అమెరికా వైమానిక దళం నిర్వహించిన వర్గీకృత బ్లాక్ ప్రోగ్రామ్, ఇది స్టీల్త్ టెక్నాలజీని ఉపయోగించి క్రూయిజ్ క్షిపణి అభివృద్ధి మరియు పరీక్ష కోసం లాక్‌హీడ్ కార్పొరేషన్ యొక్క ఉడుముతో కలిసి పనిచేస్తుంది. కంపెనీ హావ్ బ్లూ ప్రదర్శనకారు"&amp;"డి ఆధారంగా, 1970 ల చివరలో ఏరియా 51 వద్ద నిర్వహించిన పరీక్షలో ఆరు సీనియర్ ప్రాం వాహనాలు విజయవంతమయ్యాయి; అయినప్పటికీ, ఈ విమానం ఉత్పత్తిలోకి ప్రవేశించడానికి ఎంపిక చేయబడలేదు మరియు 1980 ల ప్రారంభంలో ఈ కార్యక్రమం ముగిసింది. లాక్‌హీడ్ కోసం పరీక్షా కార్యక్రమం విజ"&amp;"యవంతం అయిన తరువాత, బ్లూ స్టీల్త్ టెక్నాలజీ ప్రదర్శనకారుడు విమానాలు ఉన్నాయి, అమెరికా వైమానిక దళం లాక్‌హీడ్ అడ్వాన్స్‌డ్ డెవలప్‌మెంట్ ప్రాజెక్ట్స్ డివిజన్‌కు ఒక ఒప్పందాన్ని ఇచ్చింది -""స్కంక్ వర్క్స్"" -మానవరహిత వైమానిక వాహనం అభివృద్ధి కోసం, చర్య తీసుకోవడాన"&amp;"ికి ఉద్దేశించబడింది క్రూయిజ్ క్షిపణి యొక్క నమూనాగా, ఇది రాడార్ ట్రాన్స్మిటర్ల నుండి విద్యుదయస్కాంత తరంగాలను వాటి మూలం నుండి దూరంగా మార్చడం ద్వారా క్షిపణి యొక్క రాడార్ క్రాస్ సెక్షన్ను తగ్గించడానికి బ్లూ యొక్క ముఖ రూపకల్పనను వర్తిస్తుంది, రాడార్ సెట్ యొక్క"&amp;" యాంటెన్నా వద్ద నేరుగా తిరిగి కాకుండా. 1] ఈ కార్యక్రమం 1977 లో ప్రారంభమైంది, USD $ 24,000,000 బడ్జెట్‌తో; [2] విమానం యొక్క రూపకల్పన నీలం రంగుపై ఆధారపడింది, స్కేల్ డౌన్ తప్ప. [3] లాక్‌హీడ్ డిసి -130 హెర్క్యులస్ డ్రోన్ లాంచర్ విమానం నుండి ప్రారంభించటానికి ఉ"&amp;"ద్దేశించబడింది, సీనియర్ ప్రాం వాహనం యొక్క అసలు కాన్ఫిగరేషన్‌లో వింగ్లెట్స్ మరియు వెంట్రల్ ఫిన్ ఉన్నాయి; ఈ విమానం తరువాత వి-తోక మరియు మరింత సన్నని రెక్కలను చేర్చడానికి సవరించబడింది, ఇది ఎఫ్ -117 నైట్‌హాక్ స్టీల్త్ ఫైటర్‌కు కాన్ఫిగరేషన్‌లో దగ్గరగా ఉంటుంది. "&amp;"[3] రాడార్-శోషక పదార్థం దాని స్టీల్త్ కాన్ఫిగరేషన్‌లో భాగంగా ఎయిర్‌ఫ్రేమ్‌కు వర్తించబడింది; [4] రూపకల్పన యొక్క ముఖభాగంతో పాటు, నీలం మరియు F-117 కలిగి ఉన్నట్లుగా, ""సాటూత్"" వింగ్ ప్రొఫైల్ ఉంటుంది. బి -2 స్టీల్త్ బాంబర్ యొక్క ప్లాన్‌ఫార్మ్. [5] సీనియర్ ప్ర"&amp;"ాం వాహనం ఖర్చు చేయదగినదిగా భావించబడింది; ఏదేమైనా, పరీక్ష ప్రారంభమయ్యే ముందు ఇది పునర్వినియోగపరచదగినదిగా సవరించబడింది, బాలిస్టిక్ పారాచూట్ మరియు గాలితో కూడిన ల్యాండింగ్ బ్యాగ్ ఫ్యూజ్‌లేజ్ కింద ఉంది. [4] లాంచింగ్ విమానాల ద్వారా క్యారేజీని సులభతరం చేయడానికి "&amp;"ఈ విమానం మడత రెక్కలతో అమర్చబడిందని నమ్ముతారు, [5] మరియు ఒకే టర్బోఫాన్ ఇంజిన్ ద్వారా శక్తిని పొందుతుంది, గాలి తీసుకోవడం మరియు ఎగ్జాస్ట్ ఎయిర్ఫ్రేమ్ వాటిని కవచం చేసే విధంగా కాన్ఫిగర్ చేయబడతాయి భూమి, విమానం యొక్క రాడార్ మరియు పరారుణ సంతకాలను తగ్గిస్తుంది. [1"&amp;"] సీనియర్ ప్రాం వాహనాల విమాన పరీక్ష అక్టోబర్ 1978 లో ప్రారంభమైంది; [3] మొత్తం ఆరు విమానాలు నిర్మించబడ్డాయి, ఇది పరీక్షా కార్యక్రమం యొక్క వ్యవధిలో మొత్తం పద్నాలుగు విమానాలను పూర్తి చేసింది. [4] ఈ క్రాఫ్ట్ ఒక SPS-13 రాడార్ యొక్క 500 అడుగుల (150 మీ) లోపు ఎగు"&amp;"రుతుంది, స్పష్టమైన రాబడిని ఉత్పత్తి చేయకుండా. [1] [4] చాలా పరీక్షలు నెవాడాలోని గ్రూమ్ లేక్ (""ఏరియా 51"") వద్ద జరిగాయి, DC-130 హెర్క్యులస్ ప్రయోగ విమానంగా పనిచేస్తుంది; [4] కాలిఫోర్నియాలోని ఎడ్వర్డ్స్ ఎయిర్ ఫోర్స్ బేస్ వద్ద కొన్ని పరీక్షలు జరిగాయని నివేది"&amp;"కలు కూడా ఉన్నాయి, B-52 స్ట్రాటోఫోర్ట్రెస్ లాంచ్ ప్లాట్‌ఫామ్‌గా ఉపయోగించబడుతోంది, [2] తోరు లేక్ టెస్ట్ కాంప్లెక్స్‌లో ""హ్యాంగర్ 18"" B-52 మరియు సీనియర్ ప్రాం కలయికను ఉంచడానికి నిర్మించబడింది. [6] పరీక్షా కార్యక్రమం విజయవంతం అయినప్పటికీ, సీనియర్ ప్రాం 1982"&amp;" లో రద్దు చేయబడింది; ప్రాజెక్ట్ రద్దు చేయడానికి ఒక కారణం ఏమిటంటే, సీనియర్ ప్రాం విమానం యొక్క పరిమాణం మరియు ఆకృతీకరణ B-1 బాంబర్‌లో వంటి అంతర్గత ఆయుధ బేలలో తీసుకువెళ్ళడానికి అసమర్థంగా ఉంది; [7] AGM-129 ACM, a క్రూయిజ్ క్షిపణి అవసరం కోసం సీనియర్ ప్రాం కు పోట"&amp;"ీపడే డిజైన్, ముడుచుకునే రెక్కలతో మరింత సన్నని ఎయిర్ఫ్రేమ్ కలిగి ఉంది, ఇది అంతర్గత క్యారేజీకి సామర్థ్యం కలిగి ఉంది; ఇది సీనియర్ ప్రాం ప్రోగ్రాం ముగిసిన కొద్దిసేపటికే విమాన పరీక్షను ప్రారంభించింది. [5] 1982 లో ఈ కార్యక్రమం రద్దు చేసినప్పటికీ, సీనియర్ ప్రాం "&amp;"21 వ శతాబ్దంలో అత్యంత వర్గీకరించబడింది. [5]")</f>
        <v>లాక్‌హీడ్ సీనియర్ ప్రాం అనేది అమెరికా వైమానిక దళం నిర్వహించిన వర్గీకృత బ్లాక్ ప్రోగ్రామ్, ఇది స్టీల్త్ టెక్నాలజీని ఉపయోగించి క్రూయిజ్ క్షిపణి అభివృద్ధి మరియు పరీక్ష కోసం లాక్‌హీడ్ కార్పొరేషన్ యొక్క ఉడుముతో కలిసి పనిచేస్తుంది. కంపెనీ హావ్ బ్లూ ప్రదర్శనకారుడి ఆధారంగా, 1970 ల చివరలో ఏరియా 51 వద్ద నిర్వహించిన పరీక్షలో ఆరు సీనియర్ ప్రాం వాహనాలు విజయవంతమయ్యాయి; అయినప్పటికీ, ఈ విమానం ఉత్పత్తిలోకి ప్రవేశించడానికి ఎంపిక చేయబడలేదు మరియు 1980 ల ప్రారంభంలో ఈ కార్యక్రమం ముగిసింది. లాక్‌హీడ్ కోసం పరీక్షా కార్యక్రమం విజయవంతం అయిన తరువాత, బ్లూ స్టీల్త్ టెక్నాలజీ ప్రదర్శనకారుడు విమానాలు ఉన్నాయి, అమెరికా వైమానిక దళం లాక్‌హీడ్ అడ్వాన్స్‌డ్ డెవలప్‌మెంట్ ప్రాజెక్ట్స్ డివిజన్‌కు ఒక ఒప్పందాన్ని ఇచ్చింది -"స్కంక్ వర్క్స్" -మానవరహిత వైమానిక వాహనం అభివృద్ధి కోసం, చర్య తీసుకోవడానికి ఉద్దేశించబడింది క్రూయిజ్ క్షిపణి యొక్క నమూనాగా, ఇది రాడార్ ట్రాన్స్మిటర్ల నుండి విద్యుదయస్కాంత తరంగాలను వాటి మూలం నుండి దూరంగా మార్చడం ద్వారా క్షిపణి యొక్క రాడార్ క్రాస్ సెక్షన్ను తగ్గించడానికి బ్లూ యొక్క ముఖ రూపకల్పనను వర్తిస్తుంది, రాడార్ సెట్ యొక్క యాంటెన్నా వద్ద నేరుగా తిరిగి కాకుండా. 1] ఈ కార్యక్రమం 1977 లో ప్రారంభమైంది, USD $ 24,000,000 బడ్జెట్‌తో; [2] విమానం యొక్క రూపకల్పన నీలం రంగుపై ఆధారపడింది, స్కేల్ డౌన్ తప్ప. [3] లాక్‌హీడ్ డిసి -130 హెర్క్యులస్ డ్రోన్ లాంచర్ విమానం నుండి ప్రారంభించటానికి ఉద్దేశించబడింది, సీనియర్ ప్రాం వాహనం యొక్క అసలు కాన్ఫిగరేషన్‌లో వింగ్లెట్స్ మరియు వెంట్రల్ ఫిన్ ఉన్నాయి; ఈ విమానం తరువాత వి-తోక మరియు మరింత సన్నని రెక్కలను చేర్చడానికి సవరించబడింది, ఇది ఎఫ్ -117 నైట్‌హాక్ స్టీల్త్ ఫైటర్‌కు కాన్ఫిగరేషన్‌లో దగ్గరగా ఉంటుంది. [3] రాడార్-శోషక పదార్థం దాని స్టీల్త్ కాన్ఫిగరేషన్‌లో భాగంగా ఎయిర్‌ఫ్రేమ్‌కు వర్తించబడింది; [4] రూపకల్పన యొక్క ముఖభాగంతో పాటు, నీలం మరియు F-117 కలిగి ఉన్నట్లుగా, "సాటూత్" వింగ్ ప్రొఫైల్ ఉంటుంది. బి -2 స్టీల్త్ బాంబర్ యొక్క ప్లాన్‌ఫార్మ్. [5] సీనియర్ ప్రాం వాహనం ఖర్చు చేయదగినదిగా భావించబడింది; ఏదేమైనా, పరీక్ష ప్రారంభమయ్యే ముందు ఇది పునర్వినియోగపరచదగినదిగా సవరించబడింది, బాలిస్టిక్ పారాచూట్ మరియు గాలితో కూడిన ల్యాండింగ్ బ్యాగ్ ఫ్యూజ్‌లేజ్ కింద ఉంది. [4] లాంచింగ్ విమానాల ద్వారా క్యారేజీని సులభతరం చేయడానికి ఈ విమానం మడత రెక్కలతో అమర్చబడిందని నమ్ముతారు, [5] మరియు ఒకే టర్బోఫాన్ ఇంజిన్ ద్వారా శక్తిని పొందుతుంది, గాలి తీసుకోవడం మరియు ఎగ్జాస్ట్ ఎయిర్ఫ్రేమ్ వాటిని కవచం చేసే విధంగా కాన్ఫిగర్ చేయబడతాయి భూమి, విమానం యొక్క రాడార్ మరియు పరారుణ సంతకాలను తగ్గిస్తుంది. [1] సీనియర్ ప్రాం వాహనాల విమాన పరీక్ష అక్టోబర్ 1978 లో ప్రారంభమైంది; [3] మొత్తం ఆరు విమానాలు నిర్మించబడ్డాయి, ఇది పరీక్షా కార్యక్రమం యొక్క వ్యవధిలో మొత్తం పద్నాలుగు విమానాలను పూర్తి చేసింది. [4] ఈ క్రాఫ్ట్ ఒక SPS-13 రాడార్ యొక్క 500 అడుగుల (150 మీ) లోపు ఎగురుతుంది, స్పష్టమైన రాబడిని ఉత్పత్తి చేయకుండా. [1] [4] చాలా పరీక్షలు నెవాడాలోని గ్రూమ్ లేక్ ("ఏరియా 51") వద్ద జరిగాయి, DC-130 హెర్క్యులస్ ప్రయోగ విమానంగా పనిచేస్తుంది; [4] కాలిఫోర్నియాలోని ఎడ్వర్డ్స్ ఎయిర్ ఫోర్స్ బేస్ వద్ద కొన్ని పరీక్షలు జరిగాయని నివేదికలు కూడా ఉన్నాయి, B-52 స్ట్రాటోఫోర్ట్రెస్ లాంచ్ ప్లాట్‌ఫామ్‌గా ఉపయోగించబడుతోంది, [2] తోరు లేక్ టెస్ట్ కాంప్లెక్స్‌లో "హ్యాంగర్ 18" B-52 మరియు సీనియర్ ప్రాం కలయికను ఉంచడానికి నిర్మించబడింది. [6] పరీక్షా కార్యక్రమం విజయవంతం అయినప్పటికీ, సీనియర్ ప్రాం 1982 లో రద్దు చేయబడింది; ప్రాజెక్ట్ రద్దు చేయడానికి ఒక కారణం ఏమిటంటే, సీనియర్ ప్రాం విమానం యొక్క పరిమాణం మరియు ఆకృతీకరణ B-1 బాంబర్‌లో వంటి అంతర్గత ఆయుధ బేలలో తీసుకువెళ్ళడానికి అసమర్థంగా ఉంది; [7] AGM-129 ACM, a క్రూయిజ్ క్షిపణి అవసరం కోసం సీనియర్ ప్రాం కు పోటీపడే డిజైన్, ముడుచుకునే రెక్కలతో మరింత సన్నని ఎయిర్ఫ్రేమ్ కలిగి ఉంది, ఇది అంతర్గత క్యారేజీకి సామర్థ్యం కలిగి ఉంది; ఇది సీనియర్ ప్రాం ప్రోగ్రాం ముగిసిన కొద్దిసేపటికే విమాన పరీక్షను ప్రారంభించింది. [5] 1982 లో ఈ కార్యక్రమం రద్దు చేసినప్పటికీ, సీనియర్ ప్రాం 21 వ శతాబ్దంలో అత్యంత వర్గీకరించబడింది. [5]</v>
      </c>
      <c r="E100" s="1" t="s">
        <v>1186</v>
      </c>
      <c r="F100" s="1" t="str">
        <f>IFERROR(__xludf.DUMMYFUNCTION("GOOGLETRANSLATE(E:E, ""en"", ""te"")"),"ప్రయోగాత్మక స్టీల్త్ యుఎవి")</f>
        <v>ప్రయోగాత్మక స్టీల్త్ యుఎవి</v>
      </c>
      <c r="H100" s="1" t="s">
        <v>288</v>
      </c>
      <c r="I100" s="1" t="str">
        <f>IFERROR(__xludf.DUMMYFUNCTION("GOOGLETRANSLATE(H:H, ""en"", ""te"")"),"అమెరికా")</f>
        <v>అమెరికా</v>
      </c>
      <c r="K100" s="1" t="s">
        <v>1187</v>
      </c>
      <c r="L100" s="1" t="str">
        <f>IFERROR(__xludf.DUMMYFUNCTION("GOOGLETRANSLATE(K:K, ""en"", ""te"")"),"లాక్‌హీడ్ కార్పొరేషన్")</f>
        <v>లాక్‌హీడ్ కార్పొరేషన్</v>
      </c>
      <c r="M100" s="1" t="s">
        <v>1188</v>
      </c>
      <c r="W100" s="1">
        <v>6.0</v>
      </c>
      <c r="AL100" s="5">
        <v>28764.0</v>
      </c>
      <c r="AX100" s="1" t="s">
        <v>1189</v>
      </c>
      <c r="AY100" s="1" t="s">
        <v>1190</v>
      </c>
      <c r="AZ100" s="1" t="s">
        <v>1191</v>
      </c>
      <c r="BA100" s="1" t="s">
        <v>1192</v>
      </c>
      <c r="BE100" s="1">
        <v>1982.0</v>
      </c>
    </row>
    <row r="101">
      <c r="A101" s="1" t="s">
        <v>1193</v>
      </c>
      <c r="B101" s="1" t="str">
        <f>IFERROR(__xludf.DUMMYFUNCTION("GOOGLETRANSLATE(A:A, ""en"", ""te"")"),"SAB C-100 వల్కాన్")</f>
        <v>SAB C-100 వల్కాన్</v>
      </c>
      <c r="C101" s="1" t="s">
        <v>1194</v>
      </c>
      <c r="D101" s="1" t="str">
        <f>IFERROR(__xludf.DUMMYFUNCTION("GOOGLETRANSLATE(C:C, ""en"", ""te"")"),"SAB C-100 వల్కాన్ (లేదా C 100) అనేది ఇటాలియన్ అల్ట్రాలైట్ మరియు లైట్-స్పోర్ట్ విమానం, ఇది బెనెవెంటో యొక్క SAB ఏవియేషన్ చేత ఉత్పత్తి చేయబడింది. ఈ విమానం te త్సాహిక నిర్మాణానికి కిట్‌గా లేదా పూర్తి రెడీ-టు-ఫ్లై-ఎయిర్‌క్రాఫ్ట్‌గా సరఫరా చేయబడుతుంది. [1] [2] S"&amp;"AB ఏవియేషన్ కోరివి ఏవియేషన్ మరియు వాటి రూపకల్పన, కోరివి పెగాసో మరియు పెగాసోను సి -100 వల్కాన్ లోకి మెరుగుపరచారు. [1] [2] వల్కాన్ ఫెడరేషన్ Aéronautique ఇంటర్నేషనల్ మైక్రోలైట్ రూల్స్ మరియు యుఎస్ లైట్-స్పోర్ట్ ఎయిర్క్రాఫ్ట్ రూల్స్ ను పాటించటానికి రూపొందించబడ"&amp;"ింది. ఇది కాంటిలివర్ లో వింగ్, బబుల్ పందిరి కింద రెండు-సైడ్-సైడ్-సైడ్ కాన్ఫిగరేషన్ పరివేష్టిత కాక్‌పిట్, స్థిర లేదా ఐచ్ఛికంగా ముడుచుకునే ట్రైసైకిల్ ల్యాండింగ్ గేర్ మరియు ట్రాక్టర్ కాన్ఫిగరేషన్‌లో ఒకే ఇంజిన్ కలిగి ఉంది. [1] [2] ఈ విమానం షీట్ అల్యూమినియం ను"&amp;"ండి తయారు చేయబడింది. దీని 8.0 మీ (26.2 అడుగులు) స్పాన్ వింగ్ 10.61 మీ 2 (114.2 చదరపు అడుగులు) మరియు ఫ్లాప్‌లను మౌంట్ చేస్తుంది. అందుబాటులో ఉన్న ప్రామాణిక ఇంజిన్ 100 HP (75 kW) రోటాక్స్ 912లు నాలుగు-స్ట్రోక్ పవర్‌ప్లాంట్. [1] [2] ముడుచుకునే గేర్ వెర్షన్, ద"&amp;"ాని న్యూమాటిక్ రిట్రాక్షన్ మెకానిజంతో, యూరోపియన్ మైక్రోలైట్ మార్కెట్ కోసం ఉద్దేశించబడింది, అయితే స్థిర గేర్ మోడల్ ఎల్‌ఎస్‌ఏ విభాగంలో అమెరికాలో విక్రయించబడుతుంది. LSA వెర్షన్ మొదట 2010 లో సన్ ఎన్ ఫన్ వద్ద చూపబడింది. [1] [2] ఈ డిజైన్‌ను ఫెడరల్ ఏవియేషన్ అడ్మ"&amp;"ినిస్ట్రేషన్ ప్రత్యేక లైట్-స్పోర్ట్ విమానంగా అంగీకరించింది. [3] బేయర్ల్ నుండి డేటా [1] సాధారణ లక్షణాల పనితీరు")</f>
        <v>SAB C-100 వల్కాన్ (లేదా C 100) అనేది ఇటాలియన్ అల్ట్రాలైట్ మరియు లైట్-స్పోర్ట్ విమానం, ఇది బెనెవెంటో యొక్క SAB ఏవియేషన్ చేత ఉత్పత్తి చేయబడింది. ఈ విమానం te త్సాహిక నిర్మాణానికి కిట్‌గా లేదా పూర్తి రెడీ-టు-ఫ్లై-ఎయిర్‌క్రాఫ్ట్‌గా సరఫరా చేయబడుతుంది. [1] [2] SAB ఏవియేషన్ కోరివి ఏవియేషన్ మరియు వాటి రూపకల్పన, కోరివి పెగాసో మరియు పెగాసోను సి -100 వల్కాన్ లోకి మెరుగుపరచారు. [1] [2] వల్కాన్ ఫెడరేషన్ Aéronautique ఇంటర్నేషనల్ మైక్రోలైట్ రూల్స్ మరియు యుఎస్ లైట్-స్పోర్ట్ ఎయిర్క్రాఫ్ట్ రూల్స్ ను పాటించటానికి రూపొందించబడింది. ఇది కాంటిలివర్ లో వింగ్, బబుల్ పందిరి కింద రెండు-సైడ్-సైడ్-సైడ్ కాన్ఫిగరేషన్ పరివేష్టిత కాక్‌పిట్, స్థిర లేదా ఐచ్ఛికంగా ముడుచుకునే ట్రైసైకిల్ ల్యాండింగ్ గేర్ మరియు ట్రాక్టర్ కాన్ఫిగరేషన్‌లో ఒకే ఇంజిన్ కలిగి ఉంది. [1] [2] ఈ విమానం షీట్ అల్యూమినియం నుండి తయారు చేయబడింది. దీని 8.0 మీ (26.2 అడుగులు) స్పాన్ వింగ్ 10.61 మీ 2 (114.2 చదరపు అడుగులు) మరియు ఫ్లాప్‌లను మౌంట్ చేస్తుంది. అందుబాటులో ఉన్న ప్రామాణిక ఇంజిన్ 100 HP (75 kW) రోటాక్స్ 912లు నాలుగు-స్ట్రోక్ పవర్‌ప్లాంట్. [1] [2] ముడుచుకునే గేర్ వెర్షన్, దాని న్యూమాటిక్ రిట్రాక్షన్ మెకానిజంతో, యూరోపియన్ మైక్రోలైట్ మార్కెట్ కోసం ఉద్దేశించబడింది, అయితే స్థిర గేర్ మోడల్ ఎల్‌ఎస్‌ఏ విభాగంలో అమెరికాలో విక్రయించబడుతుంది. LSA వెర్షన్ మొదట 2010 లో సన్ ఎన్ ఫన్ వద్ద చూపబడింది. [1] [2] ఈ డిజైన్‌ను ఫెడరల్ ఏవియేషన్ అడ్మినిస్ట్రేషన్ ప్రత్యేక లైట్-స్పోర్ట్ విమానంగా అంగీకరించింది. [3] బేయర్ల్ నుండి డేటా [1] సాధారణ లక్షణాల పనితీరు</v>
      </c>
      <c r="E101" s="1" t="s">
        <v>1195</v>
      </c>
      <c r="F101" s="1" t="str">
        <f>IFERROR(__xludf.DUMMYFUNCTION("GOOGLETRANSLATE(E:E, ""en"", ""te"")"),"అల్ట్రాలైట్ విమానం మరియు లైట్-స్పోర్ట్ విమానం")</f>
        <v>అల్ట్రాలైట్ విమానం మరియు లైట్-స్పోర్ట్ విమానం</v>
      </c>
      <c r="G101" s="1" t="s">
        <v>1196</v>
      </c>
      <c r="H101" s="1" t="s">
        <v>131</v>
      </c>
      <c r="I101" s="1" t="str">
        <f>IFERROR(__xludf.DUMMYFUNCTION("GOOGLETRANSLATE(H:H, ""en"", ""te"")"),"ఇటలీ")</f>
        <v>ఇటలీ</v>
      </c>
      <c r="J101" s="2" t="s">
        <v>132</v>
      </c>
      <c r="K101" s="1" t="s">
        <v>1197</v>
      </c>
      <c r="L101" s="1" t="str">
        <f>IFERROR(__xludf.DUMMYFUNCTION("GOOGLETRANSLATE(K:K, ""en"", ""te"")"),"సబ్ ఏవియేషన్")</f>
        <v>సబ్ ఏవియేషన్</v>
      </c>
      <c r="M101" s="1" t="s">
        <v>1198</v>
      </c>
      <c r="O101" s="1" t="s">
        <v>1199</v>
      </c>
      <c r="Q101" s="1" t="s">
        <v>138</v>
      </c>
      <c r="R101" s="1" t="s">
        <v>1200</v>
      </c>
      <c r="S101" s="1" t="s">
        <v>1201</v>
      </c>
      <c r="T101" s="1" t="s">
        <v>1202</v>
      </c>
      <c r="Y101" s="1" t="s">
        <v>1203</v>
      </c>
      <c r="AA101" s="1" t="s">
        <v>1204</v>
      </c>
      <c r="AC101" s="1" t="s">
        <v>1205</v>
      </c>
      <c r="AD101" s="1" t="s">
        <v>1206</v>
      </c>
      <c r="AG101" s="1" t="s">
        <v>800</v>
      </c>
      <c r="AH101" s="1" t="s">
        <v>1207</v>
      </c>
      <c r="AJ101" s="1" t="s">
        <v>1208</v>
      </c>
      <c r="AM101" s="1" t="s">
        <v>1209</v>
      </c>
      <c r="AN101" s="1" t="s">
        <v>1210</v>
      </c>
      <c r="AR101" s="1" t="s">
        <v>236</v>
      </c>
    </row>
    <row r="102">
      <c r="A102" s="1" t="s">
        <v>871</v>
      </c>
      <c r="B102" s="1" t="str">
        <f>IFERROR(__xludf.DUMMYFUNCTION("GOOGLETRANSLATE(A:A, ""en"", ""te"")"),"శాండ్లిన్ బగ్")</f>
        <v>శాండ్లిన్ బగ్</v>
      </c>
      <c r="C102" s="1" t="s">
        <v>1211</v>
      </c>
      <c r="D102" s="1" t="str">
        <f>IFERROR(__xludf.DUMMYFUNCTION("GOOGLETRANSLATE(C:C, ""en"", ""te"")"),"శాండ్లిన్ బగ్ (బేసిక్ అల్ట్రాలైట్ గ్లైడర్) అనేది ఒక అమెరికన్ బైప్‌లేన్, కేబుల్-బ్రేస్డ్, సింగిల్-సీట్, అల్ట్రాలైట్ గ్లైడర్, దీనిని మైక్ శాండ్లిన్ రూపొందించారు మరియు te త్సాహిక నిర్మాణం కోసం సాంకేతిక డ్రాయింగ్ల రూపంలో అందించబడింది. [1] [2] [3 నటించు బగ్ మొ"&amp;"దట ఫిబ్రవరి 1999 లో ఎగిరింది. ఈ విమానం ప్రాధమిక గ్లైడర్ మాదిరిగానే మూడు అక్షం నియంత్రిత విమానాలను చవకైన మరియు సులభంగా ఎగరడానికి రూపొందించబడింది, అయినప్పటికీ డిజైనర్ దీనిని ఎయిర్‌చైర్ అని పిలుస్తారు. బగ్ 155 ఎల్బి (70 కిలోల) లోపు ఖాళీ బరువును కలిగి ఉంది మర"&amp;"ియు అందువల్ల అమెరికా ఫార్ 103 అల్ట్రాలైట్ వెహికల్స్ రెగ్యులేషన్స్ కింద నిర్వహించడానికి అర్హత ఉంది. సంభావ్య బిల్డర్లను అధ్యయనం చేయడానికి అనుమతించడానికి ఈ విమానం సాంకేతిక డ్రాయింగ్లుగా, ప్రణాళికలు కాకుండా అందుబాటులో ఉంది. శాండ్లిన్ తన కంప్యూటర్ అసిస్టెడ్ డి"&amp;"జైన్ డ్రాయింగ్‌లను .dxf, .dwf మరియు .gif ఫార్మాట్లలో డౌన్‌లోడ్‌లుగా ఉచితంగా అందుబాటులో ఉంచుతాడు మరియు వాటిని పబ్లిక్ డొమైన్‌కు స్పష్టంగా విడుదల చేశాడు. బగ్ 4 డ్రాయింగ్‌లు 66 షీట్‌లను కలిగి ఉంటాయి. డిజైనర్ తన విమానయాన కార్యకలాపాలను మాత్రమే అభిరుచిగా భావిస్"&amp;"తాడు. [1] [2] [3] [4] ఈ విమానం బోల్ట్ చేయబడిన అల్యూమినియం ట్యూబ్ నుండి తయారవుతుంది, స్టీల్ కేబుల్స్ తో కలుపుతారు మరియు వేడి కుంచించుకుపోయే డాక్రాన్ ఫాబ్రిక్తో కప్పబడి ఉంటుంది. దాని 32 అడుగుల (9.8 మీ) స్పాన్ వింగ్ V- ఆకారపు ఇంటర్‌ప్లేన్ స్ట్రట్‌లను ఉపయోగిస"&amp;"్తుంది. నియంత్రణలు సాంప్రదాయిక మూడు అక్షం, ఐలెరాన్లు మరియు ఎలివేటర్ సెంటర్ స్టిక్ చేత నియంత్రించబడతాయి మరియు పెడల్స్ చేత నియంత్రించబడతాయి. ల్యాండింగ్ గేర్ ఒక స్థిర మోనోహీల్ గేర్. పైలట్ విండ్‌షీల్డ్ లేకుండా ఓపెన్ కాక్‌పిట్ సీటుపై కూర్చుని నాలుగు పాయింట్ల జ"&amp;"ీనుతో భద్రపరచబడుతుంది. ఈ విమానం కార్-టాప్ రవాణా చేయదగినదిగా రూపొందించబడింది మరియు దీనిని ఒక వ్యక్తి సమీకరించవచ్చు. [1] [2] [3] అల్ట్రాలైట్ విమానం, ఆటో-టో, వించ్-లాంచ్ వెనుక లేదా వాలు క్రిందకు వెళ్లడం ద్వారా ఏరోటో చేత ఈ బగ్‌ను ప్రారంభించడానికి రూపొందించారు"&amp;". ఇది పెరగడానికి ఎగురవేయబడింది మరియు ఏరోబాటిక్స్ కోసం సిఫారసు చేయబడలేదు. [2] [3] బెర్ట్రాండ్ మరియు శాండ్లిన్ నుండి డేటా [1] [3] పోల్చదగిన పాత్ర, కాన్ఫిగరేషన్ మరియు ERA సంబంధిత జాబితాల సాధారణ లక్షణాల పనితీరు విమానం")</f>
        <v>శాండ్లిన్ బగ్ (బేసిక్ అల్ట్రాలైట్ గ్లైడర్) అనేది ఒక అమెరికన్ బైప్‌లేన్, కేబుల్-బ్రేస్డ్, సింగిల్-సీట్, అల్ట్రాలైట్ గ్లైడర్, దీనిని మైక్ శాండ్లిన్ రూపొందించారు మరియు te త్సాహిక నిర్మాణం కోసం సాంకేతిక డ్రాయింగ్ల రూపంలో అందించబడింది. [1] [2] [3 నటించు బగ్ మొదట ఫిబ్రవరి 1999 లో ఎగిరింది. ఈ విమానం ప్రాధమిక గ్లైడర్ మాదిరిగానే మూడు అక్షం నియంత్రిత విమానాలను చవకైన మరియు సులభంగా ఎగరడానికి రూపొందించబడింది, అయినప్పటికీ డిజైనర్ దీనిని ఎయిర్‌చైర్ అని పిలుస్తారు. బగ్ 155 ఎల్బి (70 కిలోల) లోపు ఖాళీ బరువును కలిగి ఉంది మరియు అందువల్ల అమెరికా ఫార్ 103 అల్ట్రాలైట్ వెహికల్స్ రెగ్యులేషన్స్ కింద నిర్వహించడానికి అర్హత ఉంది. సంభావ్య బిల్డర్లను అధ్యయనం చేయడానికి అనుమతించడానికి ఈ విమానం సాంకేతిక డ్రాయింగ్లుగా, ప్రణాళికలు కాకుండా అందుబాటులో ఉంది. శాండ్లిన్ తన కంప్యూటర్ అసిస్టెడ్ డిజైన్ డ్రాయింగ్‌లను .dxf, .dwf మరియు .gif ఫార్మాట్లలో డౌన్‌లోడ్‌లుగా ఉచితంగా అందుబాటులో ఉంచుతాడు మరియు వాటిని పబ్లిక్ డొమైన్‌కు స్పష్టంగా విడుదల చేశాడు. బగ్ 4 డ్రాయింగ్‌లు 66 షీట్‌లను కలిగి ఉంటాయి. డిజైనర్ తన విమానయాన కార్యకలాపాలను మాత్రమే అభిరుచిగా భావిస్తాడు. [1] [2] [3] [4] ఈ విమానం బోల్ట్ చేయబడిన అల్యూమినియం ట్యూబ్ నుండి తయారవుతుంది, స్టీల్ కేబుల్స్ తో కలుపుతారు మరియు వేడి కుంచించుకుపోయే డాక్రాన్ ఫాబ్రిక్తో కప్పబడి ఉంటుంది. దాని 32 అడుగుల (9.8 మీ) స్పాన్ వింగ్ V- ఆకారపు ఇంటర్‌ప్లేన్ స్ట్రట్‌లను ఉపయోగిస్తుంది. నియంత్రణలు సాంప్రదాయిక మూడు అక్షం, ఐలెరాన్లు మరియు ఎలివేటర్ సెంటర్ స్టిక్ చేత నియంత్రించబడతాయి మరియు పెడల్స్ చేత నియంత్రించబడతాయి. ల్యాండింగ్ గేర్ ఒక స్థిర మోనోహీల్ గేర్. పైలట్ విండ్‌షీల్డ్ లేకుండా ఓపెన్ కాక్‌పిట్ సీటుపై కూర్చుని నాలుగు పాయింట్ల జీనుతో భద్రపరచబడుతుంది. ఈ విమానం కార్-టాప్ రవాణా చేయదగినదిగా రూపొందించబడింది మరియు దీనిని ఒక వ్యక్తి సమీకరించవచ్చు. [1] [2] [3] అల్ట్రాలైట్ విమానం, ఆటో-టో, వించ్-లాంచ్ వెనుక లేదా వాలు క్రిందకు వెళ్లడం ద్వారా ఏరోటో చేత ఈ బగ్‌ను ప్రారంభించడానికి రూపొందించారు. ఇది పెరగడానికి ఎగురవేయబడింది మరియు ఏరోబాటిక్స్ కోసం సిఫారసు చేయబడలేదు. [2] [3] బెర్ట్రాండ్ మరియు శాండ్లిన్ నుండి డేటా [1] [3] పోల్చదగిన పాత్ర, కాన్ఫిగరేషన్ మరియు ERA సంబంధిత జాబితాల సాధారణ లక్షణాల పనితీరు విమానం</v>
      </c>
      <c r="E102" s="1" t="s">
        <v>857</v>
      </c>
      <c r="F102" s="1" t="str">
        <f>IFERROR(__xludf.DUMMYFUNCTION("GOOGLETRANSLATE(E:E, ""en"", ""te"")"),"గ్లైడర్")</f>
        <v>గ్లైడర్</v>
      </c>
      <c r="G102" s="2" t="s">
        <v>858</v>
      </c>
      <c r="H102" s="1" t="s">
        <v>288</v>
      </c>
      <c r="I102" s="1" t="str">
        <f>IFERROR(__xludf.DUMMYFUNCTION("GOOGLETRANSLATE(H:H, ""en"", ""te"")"),"అమెరికా")</f>
        <v>అమెరికా</v>
      </c>
      <c r="J102" s="2" t="s">
        <v>289</v>
      </c>
      <c r="N102" s="1" t="s">
        <v>859</v>
      </c>
      <c r="O102" s="1" t="s">
        <v>860</v>
      </c>
      <c r="P102" s="1" t="s">
        <v>137</v>
      </c>
      <c r="Q102" s="1" t="s">
        <v>138</v>
      </c>
      <c r="R102" s="1" t="s">
        <v>1212</v>
      </c>
      <c r="V102" s="1">
        <v>1999.0</v>
      </c>
      <c r="X102" s="1" t="s">
        <v>863</v>
      </c>
      <c r="Y102" s="1" t="s">
        <v>983</v>
      </c>
      <c r="AA102" s="1" t="s">
        <v>1213</v>
      </c>
      <c r="AC102" s="1" t="s">
        <v>866</v>
      </c>
      <c r="AD102" s="1" t="s">
        <v>867</v>
      </c>
      <c r="AH102" s="1" t="s">
        <v>868</v>
      </c>
      <c r="AJ102" s="1" t="s">
        <v>1214</v>
      </c>
      <c r="AK102" s="1" t="s">
        <v>870</v>
      </c>
      <c r="AL102" s="5">
        <v>36192.0</v>
      </c>
      <c r="BD102" s="1" t="s">
        <v>1215</v>
      </c>
      <c r="BJ102" s="1" t="s">
        <v>824</v>
      </c>
    </row>
    <row r="103">
      <c r="A103" s="1" t="s">
        <v>1216</v>
      </c>
      <c r="B103" s="1" t="str">
        <f>IFERROR(__xludf.DUMMYFUNCTION("GOOGLETRANSLATE(A:A, ""en"", ""te"")"),"ష్వీజర్ SGS 1-23")</f>
        <v>ష్వీజర్ SGS 1-23</v>
      </c>
      <c r="C103" s="1" t="s">
        <v>1217</v>
      </c>
      <c r="D103" s="1" t="str">
        <f>IFERROR(__xludf.DUMMYFUNCTION("GOOGLETRANSLATE(C:C, ""en"", ""te"")"),"ష్వీజర్ SGS 1-23 అనేది అమెరికా ఓపెన్ మరియు ప్రామాణిక తరగతి, సింగిల్-సీట్, మిడ్-వింగ్ గ్లైడర్, ఇది న్యూయార్క్లోని ఎల్మిరాకు చెందిన ష్వీజర్ విమానం నిర్మించారు. [2] అసలు ""ప్రమాణం"" 1-23 1948 లో ప్రవేశపెట్టబడింది. [3] ఈ విమానం త్వరగా అమెరికాలో అత్యంత పోటీ మర"&amp;"ియు పనితీరు గల సెయిల్ ప్లేన్‌గా మారింది. 1967 లో ఉత్పత్తి పూర్తయిన సమయం ద్వారా మొత్తం 93 అన్ని ఉప-మోడళ్లను నిర్మించారు. [2] ష్వీజర్ విమానం మే 1948 లో 1-23 ప్రోటోటైప్ నిర్మాణాన్ని ప్రారంభించింది. విమానం పూర్తయింది మరియు మొదట 5 జూలై 1948 న ప్రయాణించింది, ని"&amp;"ర్మాణం ప్రారంభమైన తొమ్మిది వారాల తరువాత. [1] ఈ ప్రోటోటైప్‌ను న్యూయార్క్‌లోని ఎల్మిరాకు చెందిన బిల్ ఫ్రాచీ ఆదేశించింది మరియు యుఎస్ నేషనల్స్ యొక్క రెండవ భాగంలో అతన్ని ఎగరడానికి ఈ విమానం అందుబాటులో ఉంది. [1] మొదటి ఉత్పత్తి 1-23 ను E.J రీవ్స్ ఆదేశించారు. ఈ వి"&amp;"మానం యొక్క విజయం మరింత ఆర్డర్‌లకు దారితీసింది మరియు సిరీస్ ఉత్పత్తి ప్రారంభమైంది. 1-23 మొదట్లో ""ఫ్యాక్టరీ డైరెక్ట్"" ప్రాతిపదికన విక్రయించబడింది, ఇది డీలర్ నెట్‌వర్క్ ద్వారా కాకుండా తక్కువ ధరకు విక్రయించడానికి వీలు కల్పించింది. [1] 1-23 సివిల్ ఏరోనాటిక్స"&amp;"్ అడ్మినిస్ట్రేషన్ టైప్ సర్టిఫికేట్ 1 జి 1 ను 22 నవంబర్ 1949 న అందుకుంది. [4] టైప్ సర్టిఫికేట్ ప్రస్తుతం న్యూయార్క్‌లోని కయుటాకు చెందిన కె అండ్ ఎల్ చేత ఉంది. K &amp; L పెరుగుతున్న ఇప్పుడు అన్ని భాగాలు మరియు సెయిల్‌ప్లేన్‌ల ష్వీజర్ లైన్‌కు మద్దతు ఇస్తుంది. [4]"&amp;" [5] విలియం ఇవాన్స్ ఎగిరిన 1-23, 30 డిసెంబర్ 1950 న గ్లైడర్స్ కోసం ప్రపంచ ఎత్తు రికార్డును నెలకొల్పింది, ఇది 42,089 అడుగుల (12,840 మీ) ఎత్తుకు చేరుకుంది. [6] 1953 యుఎస్ నేషనల్స్ గెలవడానికి మరియు జో లింకన్ చేత 455.5 మైళ్ళు (733 కి.మీ) దూర రికార్డును నెలకొల"&amp;"్పడానికి 1-23 డిలను పాల్ మెక్‌క్రీడీ ఎగురవేశారు. ఆ దూర విమానంలో లింకన్‌కు 1960 లో బారింగర్ ట్రోఫీ లభించింది. [2] [3] పాల్ బికెల్ 25 ఫిబ్రవరి 1961 న 46,267 అడుగుల ప్రపంచ సంపూర్ణ ఎత్తులో 46,267 అడుగుల ప్రపంచ సంపూర్ణ ఎత్తు రికార్డుకు ఎగిరింది. మొజావే, కాలిఫో"&amp;"ర్నియా మరియు కాలిఫోర్నియాలోని ఇనియోకెర్న్ మధ్య సియెర్రా నెవాడా లీ వేవ్‌లో రికార్డులు సృష్టించబడ్డాయి. క్యాబిన్ ప్రెస్సురైజేషన్ లేదా ప్రెజర్ సూట్ లేకుండా బైకిల్ రికార్డ్ విమానాలను ఎగురవేసింది. అతని రికార్డు చాలా సంవత్సరాలుగా ఉంది. [7] ఏప్రిల్ 2008 లో అమెరి"&amp;"కాలో ఇంకా 49 1-23 లు మరియు కెనడాలో 5 మరియు 5 నమోదు చేయబడ్డాయి. [9] ప్రపంచంలోని సెయిల్‌ప్లేన్‌ల నుండి డేటా: డై సెగెల్ఫ్లుగ్జ్యూజ్ డెర్ వెల్ట్: లెస్ ప్లానర్స్ డు మోండే వాల్యూమ్ II [16] సాధారణ లక్షణాలు పనితీరు పనితీరు పోల్చదగిన పాత్ర, కాన్ఫిగరేషన్ మరియు యుగం"&amp;" సంబంధిత జాబితాలు")</f>
        <v>ష్వీజర్ SGS 1-23 అనేది అమెరికా ఓపెన్ మరియు ప్రామాణిక తరగతి, సింగిల్-సీట్, మిడ్-వింగ్ గ్లైడర్, ఇది న్యూయార్క్లోని ఎల్మిరాకు చెందిన ష్వీజర్ విమానం నిర్మించారు. [2] అసలు "ప్రమాణం" 1-23 1948 లో ప్రవేశపెట్టబడింది. [3] ఈ విమానం త్వరగా అమెరికాలో అత్యంత పోటీ మరియు పనితీరు గల సెయిల్ ప్లేన్‌గా మారింది. 1967 లో ఉత్పత్తి పూర్తయిన సమయం ద్వారా మొత్తం 93 అన్ని ఉప-మోడళ్లను నిర్మించారు. [2] ష్వీజర్ విమానం మే 1948 లో 1-23 ప్రోటోటైప్ నిర్మాణాన్ని ప్రారంభించింది. విమానం పూర్తయింది మరియు మొదట 5 జూలై 1948 న ప్రయాణించింది, నిర్మాణం ప్రారంభమైన తొమ్మిది వారాల తరువాత. [1] ఈ ప్రోటోటైప్‌ను న్యూయార్క్‌లోని ఎల్మిరాకు చెందిన బిల్ ఫ్రాచీ ఆదేశించింది మరియు యుఎస్ నేషనల్స్ యొక్క రెండవ భాగంలో అతన్ని ఎగరడానికి ఈ విమానం అందుబాటులో ఉంది. [1] మొదటి ఉత్పత్తి 1-23 ను E.J రీవ్స్ ఆదేశించారు. ఈ విమానం యొక్క విజయం మరింత ఆర్డర్‌లకు దారితీసింది మరియు సిరీస్ ఉత్పత్తి ప్రారంభమైంది. 1-23 మొదట్లో "ఫ్యాక్టరీ డైరెక్ట్" ప్రాతిపదికన విక్రయించబడింది, ఇది డీలర్ నెట్‌వర్క్ ద్వారా కాకుండా తక్కువ ధరకు విక్రయించడానికి వీలు కల్పించింది. [1] 1-23 సివిల్ ఏరోనాటిక్స్ అడ్మినిస్ట్రేషన్ టైప్ సర్టిఫికేట్ 1 జి 1 ను 22 నవంబర్ 1949 న అందుకుంది. [4] టైప్ సర్టిఫికేట్ ప్రస్తుతం న్యూయార్క్‌లోని కయుటాకు చెందిన కె అండ్ ఎల్ చేత ఉంది. K &amp; L పెరుగుతున్న ఇప్పుడు అన్ని భాగాలు మరియు సెయిల్‌ప్లేన్‌ల ష్వీజర్ లైన్‌కు మద్దతు ఇస్తుంది. [4] [5] విలియం ఇవాన్స్ ఎగిరిన 1-23, 30 డిసెంబర్ 1950 న గ్లైడర్స్ కోసం ప్రపంచ ఎత్తు రికార్డును నెలకొల్పింది, ఇది 42,089 అడుగుల (12,840 మీ) ఎత్తుకు చేరుకుంది. [6] 1953 యుఎస్ నేషనల్స్ గెలవడానికి మరియు జో లింకన్ చేత 455.5 మైళ్ళు (733 కి.మీ) దూర రికార్డును నెలకొల్పడానికి 1-23 డిలను పాల్ మెక్‌క్రీడీ ఎగురవేశారు. ఆ దూర విమానంలో లింకన్‌కు 1960 లో బారింగర్ ట్రోఫీ లభించింది. [2] [3] పాల్ బికెల్ 25 ఫిబ్రవరి 1961 న 46,267 అడుగుల ప్రపంచ సంపూర్ణ ఎత్తులో 46,267 అడుగుల ప్రపంచ సంపూర్ణ ఎత్తు రికార్డుకు ఎగిరింది. మొజావే, కాలిఫోర్నియా మరియు కాలిఫోర్నియాలోని ఇనియోకెర్న్ మధ్య సియెర్రా నెవాడా లీ వేవ్‌లో రికార్డులు సృష్టించబడ్డాయి. క్యాబిన్ ప్రెస్సురైజేషన్ లేదా ప్రెజర్ సూట్ లేకుండా బైకిల్ రికార్డ్ విమానాలను ఎగురవేసింది. అతని రికార్డు చాలా సంవత్సరాలుగా ఉంది. [7] ఏప్రిల్ 2008 లో అమెరికాలో ఇంకా 49 1-23 లు మరియు కెనడాలో 5 మరియు 5 నమోదు చేయబడ్డాయి. [9] ప్రపంచంలోని సెయిల్‌ప్లేన్‌ల నుండి డేటా: డై సెగెల్ఫ్లుగ్జ్యూజ్ డెర్ వెల్ట్: లెస్ ప్లానర్స్ డు మోండే వాల్యూమ్ II [16] సాధారణ లక్షణాలు పనితీరు పనితీరు పోల్చదగిన పాత్ర, కాన్ఫిగరేషన్ మరియు యుగం సంబంధిత జాబితాలు</v>
      </c>
      <c r="E103" s="1" t="s">
        <v>1218</v>
      </c>
      <c r="F103" s="1" t="str">
        <f>IFERROR(__xludf.DUMMYFUNCTION("GOOGLETRANSLATE(E:E, ""en"", ""te"")"),"ఓపెన్-క్లాస్ మరియు స్టాండర్డ్-క్లాస్ (1-23 హెచ్ -15) సెయిల్ ప్లేన్")</f>
        <v>ఓపెన్-క్లాస్ మరియు స్టాండర్డ్-క్లాస్ (1-23 హెచ్ -15) సెయిల్ ప్లేన్</v>
      </c>
      <c r="G103" s="1" t="s">
        <v>1219</v>
      </c>
      <c r="H103" s="1" t="s">
        <v>288</v>
      </c>
      <c r="I103" s="1" t="str">
        <f>IFERROR(__xludf.DUMMYFUNCTION("GOOGLETRANSLATE(H:H, ""en"", ""te"")"),"అమెరికా")</f>
        <v>అమెరికా</v>
      </c>
      <c r="J103" s="2" t="s">
        <v>289</v>
      </c>
      <c r="K103" s="1" t="s">
        <v>1220</v>
      </c>
      <c r="L103" s="1" t="str">
        <f>IFERROR(__xludf.DUMMYFUNCTION("GOOGLETRANSLATE(K:K, ""en"", ""te"")"),"ష్వీజర్ ఎయిర్క్రాఫ్ట్ కార్పొరేషన్")</f>
        <v>ష్వీజర్ ఎయిర్క్రాఫ్ట్ కార్పొరేషన్</v>
      </c>
      <c r="M103" s="1" t="s">
        <v>1221</v>
      </c>
      <c r="N103" s="1" t="s">
        <v>1222</v>
      </c>
      <c r="P103" s="1" t="s">
        <v>1223</v>
      </c>
      <c r="Q103" s="1">
        <v>1.0</v>
      </c>
      <c r="R103" s="1" t="s">
        <v>1224</v>
      </c>
      <c r="W103" s="1" t="s">
        <v>1225</v>
      </c>
      <c r="X103" s="1" t="s">
        <v>1226</v>
      </c>
      <c r="Y103" s="1" t="s">
        <v>1227</v>
      </c>
      <c r="Z103" s="1" t="s">
        <v>1228</v>
      </c>
      <c r="AA103" s="1" t="s">
        <v>1229</v>
      </c>
      <c r="AB103" s="1" t="s">
        <v>1230</v>
      </c>
      <c r="AC103" s="1" t="s">
        <v>1231</v>
      </c>
      <c r="AH103" s="1" t="s">
        <v>1232</v>
      </c>
      <c r="AJ103" s="1" t="s">
        <v>1233</v>
      </c>
      <c r="AK103" s="1" t="s">
        <v>1234</v>
      </c>
      <c r="AL103" s="1" t="s">
        <v>1235</v>
      </c>
      <c r="AT103" s="1">
        <v>16.9</v>
      </c>
      <c r="AU103" s="1">
        <v>30.8</v>
      </c>
      <c r="BJ103" s="1" t="s">
        <v>1236</v>
      </c>
      <c r="BN103" s="1" t="s">
        <v>1237</v>
      </c>
      <c r="BO103" s="1" t="s">
        <v>1238</v>
      </c>
      <c r="BY103" s="1" t="s">
        <v>1239</v>
      </c>
      <c r="BZ103" s="1" t="s">
        <v>1240</v>
      </c>
      <c r="CA103" s="1" t="s">
        <v>1241</v>
      </c>
      <c r="CB103" s="1" t="s">
        <v>1242</v>
      </c>
    </row>
    <row r="104">
      <c r="A104" s="1" t="s">
        <v>1243</v>
      </c>
      <c r="B104" s="1" t="str">
        <f>IFERROR(__xludf.DUMMYFUNCTION("GOOGLETRANSLATE(A:A, ""en"", ""te"")"),"చిన్న సీమ్యూ")</f>
        <v>చిన్న సీమ్యూ</v>
      </c>
      <c r="C104" s="1" t="s">
        <v>1244</v>
      </c>
      <c r="D104" s="1" t="str">
        <f>IFERROR(__xludf.DUMMYFUNCTION("GOOGLETRANSLATE(C:C, ""en"", ""te"")"),"షార్ట్ ఎస్బి 6 సీమెవ్ అనేది 1951 లో డేవిడ్ కీత్-లూకాస్ లఘు చిత్రాలు రూపొందించిన బ్రిటిష్ విమానం, ఇది రాయల్ నేవీ ఫ్లీట్ ఎయిర్ ఆర్మ్ (ఎఫ్ఎ) యొక్క గ్రుమ్మన్ అవెంజర్ స్థానంలో 4 గా రిజర్వ్ శాఖతో తేలికపాటి జలాంత సేవ. ఇది మొదట 23 ఆగస్టు 1953 న ప్రయాణించింది, కాన"&amp;"ి, రక్షణ సిద్ధాంతంతో పాటు, ఇది ఎప్పుడూ సేవకు చేరుకోలేదు మరియు ప్రాజెక్ట్ రద్దు చేయబడటానికి ముందే 24 ఉత్పత్తి విమానాలు మాత్రమే ఎగిరిపోయాయి. ఇది ""జాతి గుర్రాలలో ఒంటె"" గా వర్ణించబడింది. [2] చిన్న సీమెను అడ్మిరల్టీ స్పెసిఫికేషన్ M.123D ని నెరవేర్చడానికి ఎంప"&amp;"ిక చేయబడింది, ఇది ఒక సరళమైన, తేలికపాటి యాంటీ-సబ్‌మెరైన్ విమానాల కోసం రాయల్ నేవీ యొక్క విమాన వాహక నౌకల నుండి అన్నింటికీ, చెత్త పరిస్థితుల నుండి, ప్రత్యేకమైన ఎస్కార్ట్ క్యారియర్‌లలో, UK ఇప్పటికీ కలిగి ఉంది రెండవ ప్రపంచ యుద్ధం నుండి గణనీయమైన సంఖ్యలో. [3] నావ"&amp;"ికాదళ కార్యకలాపాల కోసం ప్రత్యేకంగా రూపొందించినప్పటికీ, సీమెవ్ RAF చేత భూమి-ఆధారిత ఉపయోగం కోసం కూడా ఉద్దేశించబడింది. [4] రాయల్ నావల్ వాలంటీర్ రిజర్వ్ (ఆర్‌ఎన్‌విఆర్) యొక్క ఎయిర్ బ్రాంచ్ ద్వారా ఇది భారీ ఉత్పత్తి మరియు ఆపరేషన్‌కు అనువైనది. ఈ స్పెసిఫికేషన్ రె"&amp;"ండవ ప్రపంచ యుద్ధం తరువాత సోవియట్ జలాంతర్గామి దళాల సామర్థ్యాలలో భయంకరమైన పెరుగుదలకు ప్రతిస్పందనగా ఉంది. టెస్ట్ పైలట్ SQN చేత పైలట్ చేయబడిన మూడు ప్రోటోటైప్‌లను ఏప్రిల్ 1952 లో మరియు మొదటి ఫ్లైట్ (XA209) లో ఆదేశించారు. Ldr. వాల్టర్ జె. 1954 లో XA209 మరియు రె"&amp;"ండవ ప్రోటోటైప్ XA213 రెండూ ఫర్న్‌బరోలో పాల్గొన్నాయి, ఇక్కడ సంవత్సరం ప్రోటోటైప్‌లు మరియు రెండు ఉత్పత్తి MK 1 మోడల్స్ (XE171 మరియు XE172) గా ఒక నిర్మాణ ప్రదర్శనను ఇచ్చాయి. [6] నాల్గవ సీమ్యూ ప్రోటోటైప్ (XE175) ను రన్‌సిమాన్ 1956 లో ఇటలీ (మార్చి), యుగోస్లేవియ"&amp;"ా (ఏప్రిల్) మరియు పశ్చిమ జర్మనీ (మే) లకు అమ్మకపు పర్యటనల కోసం ఎగురవేసింది. 9 జూన్ 1956 న సిడెన్‌హామ్ (బెల్ఫాస్ట్) ఎయిర్ డిస్ప్లే సందర్భంగా అతను క్రాష్ అయినప్పుడు రన్‌సిమాన్ చంపబడిన ఇదే విమానం, అతను ఒక లూప్ ప్రయత్నించినప్పుడు. [7] ఆ సమయంలో భౌతిక వైఫల్యం వల"&amp;"్ల క్రాష్ సంభవించిందని పుకార్లు ఉన్నాయి, కాని ప్రమాద దర్యాప్తు బోర్డు వాటిని ధృవీకరించలేదు. [N 1] తీరప్రాంత ఆదేశం కోసం మిస్టర్ మార్క్ 2 AS MK 1 కి ప్రతి విషయంలో సమానంగా ఉంటుంది త్వరితంగా సిద్ధం చేసిన ఎయిర్‌స్ట్రిప్స్ నుండి భూమి ఆధారిత ఉపయోగం కోసం ఇది ఆప్ట"&amp;"ిమైజ్ చేయబడింది. మాన్యువల్ వింగ్ మడత అలాగే ఉన్నప్పటికీ నావికా పరికరాలు తొలగించబడ్డాయి. నావికా సంస్కరణ కంటే కొంచెం భారీగా, MR MK 2 తక్కువ పీడన టైర్లను భారీగా కలిగి ఉంది మరియు అధిక ఆయుధాల భారాన్ని కలిగి ఉంటుంది. పైలట్ మరియు పరిశీలకుడు లోతైన, ఇరుకైన ఫ్యూజ్‌ల"&amp;"ేజ్ ముందు భాగంలో ఉన్న టెన్డం కాక్‌పిట్స్‌లో ఉన్నాయి, ఇది నిర్ణయాత్మక ""ఆసక్తికరమైన"" ప్రొఫైల్‌ను సృష్టిస్తుంది. [9] వారు ముందు ఆర్మ్‌స్ట్రాంగ్ సిడ్లీ మాంబా టర్బోప్రాప్ మరియు వారి వెనుక భాగంలో ఆయుధాల బే పైన కూర్చున్నారు. ఈ డిజైన్ మొదట ప్రయత్నించిన మరియు పర"&amp;"ీక్షించిన రోల్స్ రాయిస్ మెర్లిన్ పిస్టన్ ఇంజిన్ కోసం పిలుపునిచ్చింది, కాని రాయల్ నేవీ పిస్టన్ ఇంజిన్లను దశలవారీగా మార్చడానికి విధానాన్ని చేసింది, ఓడలపై పెద్ద పరిమాణంలో పెద్ద పరిమాణంలో తీసుకెళ్లవలసిన అవసరం లేదు . టర్బోప్రాప్ ఇంజిన్ తక్కువ ఎయిర్ఫ్రేమ్ వైబ్ర"&amp;"ేషన్కు కారణమైంది, తద్వారా పిస్టన్ ఇంజిన్ జ్వలన వ్యవస్థ లేకపోవడంతో పైలట్ దానిపై నేరుగా కూర్చుని ఉండవచ్చు, ఇది ఇంజిన్ హౌసింగ్ క్రింద అమర్చిన రాడార్ స్కానర్‌తో జోక్యం చేసుకునేది. [10] సరళత కోసం, మరియు నోస్‌వీల్ రాడార్ స్కానర్ యొక్క ఫార్వర్డ్ ఫీల్డ్‌ను అస్పష్"&amp;"టం చేయకుండా, స్థిర టెయిల్‌వీల్ అండర్ క్యారేజ్ ఉపయోగించబడింది. రాడార్ స్కానర్ మరియు ప్రొపెల్లర్ భూమి నుండి తగినంత క్లియరెన్స్ ఇచ్చేటప్పుడు భారీ డెక్ ల్యాండింగ్లను అనుమతించడానికి ప్రధాన అండర్ క్యారేజీలో అవసరమైన పొడవైన స్ట్రోక్ ఫలితంగా భూమిపై భయంకరమైన వైఖరి "&amp;"మరియు కాక్‌పిట్‌లు ప్రమాదకరమైన ఎత్తులో అమర్చబడ్డాయి. టెయిల్‌వీల్ విస్తరించిన ల్యాండింగ్ కోసం ఇది మరింత స్థాయి వైఖరిలో దిగగలదు. [10] పైలట్ మరియు పరిశీలకుడు పైలట్ టేకాఫ్ మరియు ల్యాండింగ్ కోసం దిగువ దృష్టి యొక్క సహేతుకమైన క్షేత్రాన్ని కలిగి ఉండటానికి చాలా ము"&amp;"ందుకు కూర్చున్నారు మరియు తద్వారా అతను మరియు పరిశీలకుడు ఇద్దరూ స్థాయి విమానంలో ఉన్నప్పుడు కూడా ఉపరితల నాళాలను గుర్తించడానికి మంచి దృక్పథాన్ని కలిగి ఉన్నారు. పెద్ద, విస్తృత-తీగ రెక్కలు రాకెట్లు, లోతు ఛార్జీలు, మంటలు మరియు చిన్న బాంబుల క్యారేజ్ కోసం పవర్-మడత"&amp;" మరియు పైలాన్‌లను కలిగి ఉన్నాయి. పెద్ద, స్లాబ్ లాంటి టెయిల్‌ప్లేన్ నిలువు స్టెబిలైజర్‌పై ఎత్తైనది, చుక్కాని ఎగువ మరియు దిగువ విభాగాలుగా విభజించబడాలి. డిచింగ్ సందర్భంలో స్థిర అండర్ క్యారేజ్ కాళ్ళను జెట్టిసన్ చేయవచ్చు. [9] ఆయుధాల బే 14 అడుగుల పొడవు మరియు 3 "&amp;"అడుగుల వెడల్పుతో ఉంది. తిరిగే రాడార్ స్కానర్‌ను వదిలివేయడం ద్వారా, ఎక్కువ ఆయుధాలను మోయడానికి దీనిని 17 అడుగులకు విస్తరించవచ్చు. సీమెవ్ యొక్క నిర్వహణ లక్షణాలు పేలవంగా ఉన్నాయి. ప్రోటోటైప్‌లు స్థిర ప్రముఖ ఎడ్జ్ స్లాట్‌లతో భారీగా సవరించబడ్డాయి, వెనుకంజలో ఉన్న"&amp;" ఎడ్జ్ ఫ్లాప్‌లలో స్లాట్‌లు జోడించబడ్డాయి, ఐలెరాన్‌లకు మార్పులు మరియు టెయిల్‌ప్లేన్ మూలాలకు జోడించిన స్లాట్‌లు. ప్రారంభ నమూనాలపై ఏదో మెరుగుదల ఉన్నప్పటికీ, నిర్వహణ ఎప్పుడూ పూర్తిగా సంతృప్తికరంగా లేదు. ఆర్థర్ పియర్సీ ""ఓన్లీ షార్ట్ బ్రదర్స్ టెస్ట్ పైలట్ వాల"&amp;"ీ రన్‌సిమాన్ తన దుర్మార్గపు ధోరణులను అధిగమించగలడు మరియు దాని గుప్త యుక్తిని పరిమితికి దోపిడీ చేయగలడు."" [2] [11] సీమెవ్ యొక్క స్టాల్ వేగం 50 నాట్లు మరియు దీనికి 50% మాత్రమే అవసరం ఫ్లైట్ నిర్వహించడానికి ఇంజిన్ శక్తి. రన్‌సిమాన్ ""టేకాఫ్ మరియు ల్యాండింగ్ సర"&amp;"ళమైనది మరియు సూటిగా ఉంటుంది"" అని అన్నారు, ""వాస్తవానికి, సీమెను బౌన్స్ చేయడం అసాధ్యం"", మరియు క్రాస్‌విండ్స్‌లో దాని పనితీరు ""అత్యుత్తమమైనది"". [12] ఫిబ్రవరి 1955 లో 60 విమానాలకు (FAA మరియు RAF మధ్య సమానంగా విభజించబడింది), సీమెవ్ XA213 జూలై మరియు డిసెంబ"&amp;"ర్ 1955 లో HMS బుల్వార్క్‌లో క్యారియర్ ట్రయల్స్ విజయవంతంగా పూర్తి చేసింది. 700 నావల్ ఎయిర్ తో రెండు సీమ్‌లతో నావికాదళ సేవా విమాన పరీక్షలు జరిగాయి స్క్వాడ్రన్ నవంబర్ 1956 లో, ఇందులో కాటాపుల్ట్ ట్రయల్స్ మరియు హెచ్‌ఎంఎస్ వారియర్‌లో 200 టేకాఫ్‌లు మరియు ల్యాండ"&amp;"ింగ్‌లు ఉన్నాయి. నాలుగు MK 2 లు నిర్మించిన తరువాత RAF ఆసక్తిని కోల్పోయింది [9] వాటిలో మూడు AS1 ప్రమాణంగా మార్చబడ్డాయి; నాల్గవ (XE175) ను S/L W. ""వాలీ"" జె. రన్‌సిమాన్ 1956 లో ఇటలీ (మార్చి), యుగోస్లేవియా (ఏప్రిల్) మరియు పశ్చిమ జర్మనీ (మే) లకు అమ్మకపు పర్య"&amp;"టనల కోసం ఎగురవేసింది. ఇంతలో, RNVR ఎవెంజర్స్ స్థానంలో సీమెవ్స్ భర్తీ చేయబడుతుందని FAA నిర్ణయించింది, కాని 1957 డిఫెన్స్ వైట్ పేపర్‌కు అనుగుణంగా, మార్చి 1957 లో RNVR స్క్వాడ్రన్‌లను రద్దు చేసే సమయానికి నలుగురు మాత్రమే బాధ్యత వహిస్తారు, ఏ సీమెవ్‌లు అయినా కేట"&amp;"ాయించబడటానికి ముందు . చివరికి FAA కి పంపిణీ చేయబడిన ఏడు విమానాలు RNAS లాసీమౌత్ వద్ద రద్దు చేయబడ్డాయి, మరియు మిగతా 11, పూర్తి మరియు డెలివరీ కోసం ఎదురుచూస్తున్న, సిడెన్హామ్ వద్ద రద్దు చేయబడ్డాయి. అప్రెంటిస్ శిక్షణా పాఠశాలలో గ్రౌండ్ ఇన్స్ట్రక్షన్ కోసం 31 ఆగస"&amp;"్టు 1959 న లఘు చిత్రాలు కొనుగోలు చేసిన చివరి సీమ్యూ, XE180 1967 లో రద్దు చేయబడింది. [13] రోల్స్ రాయిస్ హెరిటేజ్ ట్రస్ట్ ఒక సీమ్యూ ఇంజిన్‌ను సంరక్షించింది, ఇది దాని కోవెంట్రీ బ్రాంచ్‌లో కనుగొనబడింది. [11] [14] [15] నుండి డేటా సాధారణ లక్షణాలు పనితీరు ఆయుధాల"&amp;" ఏవియానిక్స్ పోల్చదగిన పాత్ర, కాన్ఫిగరేషన్ మరియు ERA సంబంధిత జాబితాల విమానం")</f>
        <v>షార్ట్ ఎస్బి 6 సీమెవ్ అనేది 1951 లో డేవిడ్ కీత్-లూకాస్ లఘు చిత్రాలు రూపొందించిన బ్రిటిష్ విమానం, ఇది రాయల్ నేవీ ఫ్లీట్ ఎయిర్ ఆర్మ్ (ఎఫ్ఎ) యొక్క గ్రుమ్మన్ అవెంజర్ స్థానంలో 4 గా రిజర్వ్ శాఖతో తేలికపాటి జలాంత సేవ. ఇది మొదట 23 ఆగస్టు 1953 న ప్రయాణించింది, కాని, రక్షణ సిద్ధాంతంతో పాటు, ఇది ఎప్పుడూ సేవకు చేరుకోలేదు మరియు ప్రాజెక్ట్ రద్దు చేయబడటానికి ముందే 24 ఉత్పత్తి విమానాలు మాత్రమే ఎగిరిపోయాయి. ఇది "జాతి గుర్రాలలో ఒంటె" గా వర్ణించబడింది. [2] చిన్న సీమెను అడ్మిరల్టీ స్పెసిఫికేషన్ M.123D ని నెరవేర్చడానికి ఎంపిక చేయబడింది, ఇది ఒక సరళమైన, తేలికపాటి యాంటీ-సబ్‌మెరైన్ విమానాల కోసం రాయల్ నేవీ యొక్క విమాన వాహక నౌకల నుండి అన్నింటికీ, చెత్త పరిస్థితుల నుండి, ప్రత్యేకమైన ఎస్కార్ట్ క్యారియర్‌లలో, UK ఇప్పటికీ కలిగి ఉంది రెండవ ప్రపంచ యుద్ధం నుండి గణనీయమైన సంఖ్యలో. [3] నావికాదళ కార్యకలాపాల కోసం ప్రత్యేకంగా రూపొందించినప్పటికీ, సీమెవ్ RAF చేత భూమి-ఆధారిత ఉపయోగం కోసం కూడా ఉద్దేశించబడింది. [4] రాయల్ నావల్ వాలంటీర్ రిజర్వ్ (ఆర్‌ఎన్‌విఆర్) యొక్క ఎయిర్ బ్రాంచ్ ద్వారా ఇది భారీ ఉత్పత్తి మరియు ఆపరేషన్‌కు అనువైనది. ఈ స్పెసిఫికేషన్ రెండవ ప్రపంచ యుద్ధం తరువాత సోవియట్ జలాంతర్గామి దళాల సామర్థ్యాలలో భయంకరమైన పెరుగుదలకు ప్రతిస్పందనగా ఉంది. టెస్ట్ పైలట్ SQN చేత పైలట్ చేయబడిన మూడు ప్రోటోటైప్‌లను ఏప్రిల్ 1952 లో మరియు మొదటి ఫ్లైట్ (XA209) లో ఆదేశించారు. Ldr. వాల్టర్ జె. 1954 లో XA209 మరియు రెండవ ప్రోటోటైప్ XA213 రెండూ ఫర్న్‌బరోలో పాల్గొన్నాయి, ఇక్కడ సంవత్సరం ప్రోటోటైప్‌లు మరియు రెండు ఉత్పత్తి MK 1 మోడల్స్ (XE171 మరియు XE172) గా ఒక నిర్మాణ ప్రదర్శనను ఇచ్చాయి. [6] నాల్గవ సీమ్యూ ప్రోటోటైప్ (XE175) ను రన్‌సిమాన్ 1956 లో ఇటలీ (మార్చి), యుగోస్లేవియా (ఏప్రిల్) మరియు పశ్చిమ జర్మనీ (మే) లకు అమ్మకపు పర్యటనల కోసం ఎగురవేసింది. 9 జూన్ 1956 న సిడెన్‌హామ్ (బెల్ఫాస్ట్) ఎయిర్ డిస్ప్లే సందర్భంగా అతను క్రాష్ అయినప్పుడు రన్‌సిమాన్ చంపబడిన ఇదే విమానం, అతను ఒక లూప్ ప్రయత్నించినప్పుడు. [7] ఆ సమయంలో భౌతిక వైఫల్యం వల్ల క్రాష్ సంభవించిందని పుకార్లు ఉన్నాయి, కాని ప్రమాద దర్యాప్తు బోర్డు వాటిని ధృవీకరించలేదు. [N 1] తీరప్రాంత ఆదేశం కోసం మిస్టర్ మార్క్ 2 AS MK 1 కి ప్రతి విషయంలో సమానంగా ఉంటుంది త్వరితంగా సిద్ధం చేసిన ఎయిర్‌స్ట్రిప్స్ నుండి భూమి ఆధారిత ఉపయోగం కోసం ఇది ఆప్టిమైజ్ చేయబడింది. మాన్యువల్ వింగ్ మడత అలాగే ఉన్నప్పటికీ నావికా పరికరాలు తొలగించబడ్డాయి. నావికా సంస్కరణ కంటే కొంచెం భారీగా, MR MK 2 తక్కువ పీడన టైర్లను భారీగా కలిగి ఉంది మరియు అధిక ఆయుధాల భారాన్ని కలిగి ఉంటుంది. పైలట్ మరియు పరిశీలకుడు లోతైన, ఇరుకైన ఫ్యూజ్‌లేజ్ ముందు భాగంలో ఉన్న టెన్డం కాక్‌పిట్స్‌లో ఉన్నాయి, ఇది నిర్ణయాత్మక "ఆసక్తికరమైన" ప్రొఫైల్‌ను సృష్టిస్తుంది. [9] వారు ముందు ఆర్మ్‌స్ట్రాంగ్ సిడ్లీ మాంబా టర్బోప్రాప్ మరియు వారి వెనుక భాగంలో ఆయుధాల బే పైన కూర్చున్నారు. ఈ డిజైన్ మొదట ప్రయత్నించిన మరియు పరీక్షించిన రోల్స్ రాయిస్ మెర్లిన్ పిస్టన్ ఇంజిన్ కోసం పిలుపునిచ్చింది, కాని రాయల్ నేవీ పిస్టన్ ఇంజిన్లను దశలవారీగా మార్చడానికి విధానాన్ని చేసింది, ఓడలపై పెద్ద పరిమాణంలో పెద్ద పరిమాణంలో తీసుకెళ్లవలసిన అవసరం లేదు . టర్బోప్రాప్ ఇంజిన్ తక్కువ ఎయిర్ఫ్రేమ్ వైబ్రేషన్కు కారణమైంది, తద్వారా పిస్టన్ ఇంజిన్ జ్వలన వ్యవస్థ లేకపోవడంతో పైలట్ దానిపై నేరుగా కూర్చుని ఉండవచ్చు, ఇది ఇంజిన్ హౌసింగ్ క్రింద అమర్చిన రాడార్ స్కానర్‌తో జోక్యం చేసుకునేది. [10] సరళత కోసం, మరియు నోస్‌వీల్ రాడార్ స్కానర్ యొక్క ఫార్వర్డ్ ఫీల్డ్‌ను అస్పష్టం చేయకుండా, స్థిర టెయిల్‌వీల్ అండర్ క్యారేజ్ ఉపయోగించబడింది. రాడార్ స్కానర్ మరియు ప్రొపెల్లర్ భూమి నుండి తగినంత క్లియరెన్స్ ఇచ్చేటప్పుడు భారీ డెక్ ల్యాండింగ్లను అనుమతించడానికి ప్రధాన అండర్ క్యారేజీలో అవసరమైన పొడవైన స్ట్రోక్ ఫలితంగా భూమిపై భయంకరమైన వైఖరి మరియు కాక్‌పిట్‌లు ప్రమాదకరమైన ఎత్తులో అమర్చబడ్డాయి. టెయిల్‌వీల్ విస్తరించిన ల్యాండింగ్ కోసం ఇది మరింత స్థాయి వైఖరిలో దిగగలదు. [10] పైలట్ మరియు పరిశీలకుడు పైలట్ టేకాఫ్ మరియు ల్యాండింగ్ కోసం దిగువ దృష్టి యొక్క సహేతుకమైన క్షేత్రాన్ని కలిగి ఉండటానికి చాలా ముందుకు కూర్చున్నారు మరియు తద్వారా అతను మరియు పరిశీలకుడు ఇద్దరూ స్థాయి విమానంలో ఉన్నప్పుడు కూడా ఉపరితల నాళాలను గుర్తించడానికి మంచి దృక్పథాన్ని కలిగి ఉన్నారు. పెద్ద, విస్తృత-తీగ రెక్కలు రాకెట్లు, లోతు ఛార్జీలు, మంటలు మరియు చిన్న బాంబుల క్యారేజ్ కోసం పవర్-మడత మరియు పైలాన్‌లను కలిగి ఉన్నాయి. పెద్ద, స్లాబ్ లాంటి టెయిల్‌ప్లేన్ నిలువు స్టెబిలైజర్‌పై ఎత్తైనది, చుక్కాని ఎగువ మరియు దిగువ విభాగాలుగా విభజించబడాలి. డిచింగ్ సందర్భంలో స్థిర అండర్ క్యారేజ్ కాళ్ళను జెట్టిసన్ చేయవచ్చు. [9] ఆయుధాల బే 14 అడుగుల పొడవు మరియు 3 అడుగుల వెడల్పుతో ఉంది. తిరిగే రాడార్ స్కానర్‌ను వదిలివేయడం ద్వారా, ఎక్కువ ఆయుధాలను మోయడానికి దీనిని 17 అడుగులకు విస్తరించవచ్చు. సీమెవ్ యొక్క నిర్వహణ లక్షణాలు పేలవంగా ఉన్నాయి. ప్రోటోటైప్‌లు స్థిర ప్రముఖ ఎడ్జ్ స్లాట్‌లతో భారీగా సవరించబడ్డాయి, వెనుకంజలో ఉన్న ఎడ్జ్ ఫ్లాప్‌లలో స్లాట్‌లు జోడించబడ్డాయి, ఐలెరాన్‌లకు మార్పులు మరియు టెయిల్‌ప్లేన్ మూలాలకు జోడించిన స్లాట్‌లు. ప్రారంభ నమూనాలపై ఏదో మెరుగుదల ఉన్నప్పటికీ, నిర్వహణ ఎప్పుడూ పూర్తిగా సంతృప్తికరంగా లేదు. ఆర్థర్ పియర్సీ "ఓన్లీ షార్ట్ బ్రదర్స్ టెస్ట్ పైలట్ వాలీ రన్‌సిమాన్ తన దుర్మార్గపు ధోరణులను అధిగమించగలడు మరియు దాని గుప్త యుక్తిని పరిమితికి దోపిడీ చేయగలడు." [2] [11] సీమెవ్ యొక్క స్టాల్ వేగం 50 నాట్లు మరియు దీనికి 50% మాత్రమే అవసరం ఫ్లైట్ నిర్వహించడానికి ఇంజిన్ శక్తి. రన్‌సిమాన్ "టేకాఫ్ మరియు ల్యాండింగ్ సరళమైనది మరియు సూటిగా ఉంటుంది" అని అన్నారు, "వాస్తవానికి, సీమెను బౌన్స్ చేయడం అసాధ్యం", మరియు క్రాస్‌విండ్స్‌లో దాని పనితీరు "అత్యుత్తమమైనది". [12] ఫిబ్రవరి 1955 లో 60 విమానాలకు (FAA మరియు RAF మధ్య సమానంగా విభజించబడింది), సీమెవ్ XA213 జూలై మరియు డిసెంబర్ 1955 లో HMS బుల్వార్క్‌లో క్యారియర్ ట్రయల్స్ విజయవంతంగా పూర్తి చేసింది. 700 నావల్ ఎయిర్ తో రెండు సీమ్‌లతో నావికాదళ సేవా విమాన పరీక్షలు జరిగాయి స్క్వాడ్రన్ నవంబర్ 1956 లో, ఇందులో కాటాపుల్ట్ ట్రయల్స్ మరియు హెచ్‌ఎంఎస్ వారియర్‌లో 200 టేకాఫ్‌లు మరియు ల్యాండింగ్‌లు ఉన్నాయి. నాలుగు MK 2 లు నిర్మించిన తరువాత RAF ఆసక్తిని కోల్పోయింది [9] వాటిలో మూడు AS1 ప్రమాణంగా మార్చబడ్డాయి; నాల్గవ (XE175) ను S/L W. "వాలీ" జె. రన్‌సిమాన్ 1956 లో ఇటలీ (మార్చి), యుగోస్లేవియా (ఏప్రిల్) మరియు పశ్చిమ జర్మనీ (మే) లకు అమ్మకపు పర్యటనల కోసం ఎగురవేసింది. ఇంతలో, RNVR ఎవెంజర్స్ స్థానంలో సీమెవ్స్ భర్తీ చేయబడుతుందని FAA నిర్ణయించింది, కాని 1957 డిఫెన్స్ వైట్ పేపర్‌కు అనుగుణంగా, మార్చి 1957 లో RNVR స్క్వాడ్రన్‌లను రద్దు చేసే సమయానికి నలుగురు మాత్రమే బాధ్యత వహిస్తారు, ఏ సీమెవ్‌లు అయినా కేటాయించబడటానికి ముందు . చివరికి FAA కి పంపిణీ చేయబడిన ఏడు విమానాలు RNAS లాసీమౌత్ వద్ద రద్దు చేయబడ్డాయి, మరియు మిగతా 11, పూర్తి మరియు డెలివరీ కోసం ఎదురుచూస్తున్న, సిడెన్హామ్ వద్ద రద్దు చేయబడ్డాయి. అప్రెంటిస్ శిక్షణా పాఠశాలలో గ్రౌండ్ ఇన్స్ట్రక్షన్ కోసం 31 ఆగస్టు 1959 న లఘు చిత్రాలు కొనుగోలు చేసిన చివరి సీమ్యూ, XE180 1967 లో రద్దు చేయబడింది. [13] రోల్స్ రాయిస్ హెరిటేజ్ ట్రస్ట్ ఒక సీమ్యూ ఇంజిన్‌ను సంరక్షించింది, ఇది దాని కోవెంట్రీ బ్రాంచ్‌లో కనుగొనబడింది. [11] [14] [15] నుండి డేటా సాధారణ లక్షణాలు పనితీరు ఆయుధాల ఏవియానిక్స్ పోల్చదగిన పాత్ర, కాన్ఫిగరేషన్ మరియు ERA సంబంధిత జాబితాల విమానం</v>
      </c>
      <c r="E104" s="1" t="s">
        <v>1245</v>
      </c>
      <c r="F104" s="1" t="str">
        <f>IFERROR(__xludf.DUMMYFUNCTION("GOOGLETRANSLATE(E:E, ""en"", ""te"")"),"యాంటీ సబ్‌మెరైన్ విమానం")</f>
        <v>యాంటీ సబ్‌మెరైన్ విమానం</v>
      </c>
      <c r="G104" s="1" t="s">
        <v>1246</v>
      </c>
      <c r="K104" s="1" t="s">
        <v>878</v>
      </c>
      <c r="L104" s="1" t="str">
        <f>IFERROR(__xludf.DUMMYFUNCTION("GOOGLETRANSLATE(K:K, ""en"", ""te"")"),"చిన్న సోదరులు")</f>
        <v>చిన్న సోదరులు</v>
      </c>
      <c r="M104" s="1" t="s">
        <v>879</v>
      </c>
      <c r="P104" s="1" t="s">
        <v>137</v>
      </c>
      <c r="Q104" s="1" t="s">
        <v>1247</v>
      </c>
      <c r="R104" s="1" t="s">
        <v>1248</v>
      </c>
      <c r="T104" s="1" t="s">
        <v>1249</v>
      </c>
      <c r="U104" s="1" t="s">
        <v>1250</v>
      </c>
      <c r="W104" s="1">
        <v>26.0</v>
      </c>
      <c r="X104" s="1" t="s">
        <v>1251</v>
      </c>
      <c r="Y104" s="1" t="s">
        <v>1252</v>
      </c>
      <c r="Z104" s="1" t="s">
        <v>1253</v>
      </c>
      <c r="AA104" s="1" t="s">
        <v>1254</v>
      </c>
      <c r="AC104" s="1" t="s">
        <v>1255</v>
      </c>
      <c r="AE104" s="1" t="s">
        <v>1256</v>
      </c>
      <c r="AG104" s="1" t="s">
        <v>1257</v>
      </c>
      <c r="AJ104" s="1" t="s">
        <v>1258</v>
      </c>
      <c r="AL104" s="1" t="s">
        <v>1259</v>
      </c>
      <c r="AM104" s="1" t="s">
        <v>1260</v>
      </c>
      <c r="AV104" s="1" t="s">
        <v>1261</v>
      </c>
      <c r="BE104" s="1">
        <v>1957.0</v>
      </c>
      <c r="BF104" s="1" t="s">
        <v>1262</v>
      </c>
      <c r="BG104" s="2" t="s">
        <v>1263</v>
      </c>
      <c r="BX104" s="1" t="s">
        <v>1264</v>
      </c>
      <c r="CC104" s="1" t="s">
        <v>1265</v>
      </c>
      <c r="CD104" s="1" t="s">
        <v>1266</v>
      </c>
      <c r="CE104" s="1" t="s">
        <v>1267</v>
      </c>
      <c r="CF104" s="1" t="s">
        <v>1268</v>
      </c>
      <c r="CG104" s="1" t="s">
        <v>1269</v>
      </c>
    </row>
    <row r="105">
      <c r="A105" s="1" t="s">
        <v>1270</v>
      </c>
      <c r="B105" s="1" t="str">
        <f>IFERROR(__xludf.DUMMYFUNCTION("GOOGLETRANSLATE(A:A, ""en"", ""te"")"),"శాన్ జోడెల్ డి .150 మస్కారెట్")</f>
        <v>శాన్ జోడెల్ డి .150 మస్కారెట్</v>
      </c>
      <c r="C105" s="1" t="s">
        <v>1271</v>
      </c>
      <c r="D105" s="1" t="str">
        <f>IFERROR(__xludf.DUMMYFUNCTION("GOOGLETRANSLATE(C:C, ""en"", ""te"")"),"100+ (హోమ్‌బిల్ట్) జోడెల్ డి. 1961 లో, జీన్ డెలిమోంటెజ్ నార్మాండీలోని బెర్నే వద్ద ఉన్న సోషియాట్ ఏరోనాటిక్ నార్మాండే (SAN) కోసం రెండు-సీట్ల తేలికపాటి విమానాలను రూపొందించాడు, అతని మునుపటి జోడెల్ D.11 ను భర్తీ చేయడానికి, SAN (ఇతర తయారీదారులలో) విమానాల కోసం ఒ"&amp;"క అవసరాన్ని తీర్చడానికి నిర్మిస్తున్నారు. ఫ్లయింగ్ క్లబ్‌లు ఫ్రెంచ్ ప్రభుత్వం సబ్సిడీ చేశారు. డెలేమోంటెజ్ కొత్త డిజైన్‌ను తన మూడు -నాలుగు సీటు జోడెల్ అంబాసిడూర్, (SAN చేత నిర్మించబడుతోంది), తగ్గిన స్పాన్ వింగ్ మరియు తక్కువ ఫ్యూజ్‌లేజ్‌తో ఆధారపడ్డాడు. [2] "&amp;"[3] కొత్త విమానం, డి. జోడెల్ మరియు రాబిన్ పేర్ల క్రింద డెలిమోంటెజ్ రూపొందించిన అన్ని తేలికపాటి విమానాల మాదిరిగానే, D.150 చెక్క నిర్మాణం యొక్క తక్కువ-రెక్కల మోనోప్లేన్, విలక్షణమైన uter టర్ రెక్కలతో. డి. ఇది స్థిర టెయిల్‌వీల్ అండర్ క్యారేజీని కలిగి ఉంది, దా"&amp;"ని రెండు సిబ్బంది రెండు-డోర్ పందిరి కింద పక్కపక్కనే కూర్చున్నారు. ఇది పెద్ద అంబాసిడూర్ వలె అదే శ్రేణి ఇంజిన్లతో అందించబడింది, ఇది రెండు-సీట్ల శిక్షకుడు/టూరర్‌కు మంచి పనితీరును ఇస్తుంది. [2] [3] [4] 1969 నాటికి అరవై ఒకటి డి. . జేన్ యొక్క అన్ని ప్రపంచ విమాన"&amp;"ాల నుండి డేటా 1965-66 [7] సాధారణ లక్షణాల పనితీరు")</f>
        <v>100+ (హోమ్‌బిల్ట్) జోడెల్ డి. 1961 లో, జీన్ డెలిమోంటెజ్ నార్మాండీలోని బెర్నే వద్ద ఉన్న సోషియాట్ ఏరోనాటిక్ నార్మాండే (SAN) కోసం రెండు-సీట్ల తేలికపాటి విమానాలను రూపొందించాడు, అతని మునుపటి జోడెల్ D.11 ను భర్తీ చేయడానికి, SAN (ఇతర తయారీదారులలో) విమానాల కోసం ఒక అవసరాన్ని తీర్చడానికి నిర్మిస్తున్నారు. ఫ్లయింగ్ క్లబ్‌లు ఫ్రెంచ్ ప్రభుత్వం సబ్సిడీ చేశారు. డెలేమోంటెజ్ కొత్త డిజైన్‌ను తన మూడు -నాలుగు సీటు జోడెల్ అంబాసిడూర్, (SAN చేత నిర్మించబడుతోంది), తగ్గిన స్పాన్ వింగ్ మరియు తక్కువ ఫ్యూజ్‌లేజ్‌తో ఆధారపడ్డాడు. [2] [3] కొత్త విమానం, డి. జోడెల్ మరియు రాబిన్ పేర్ల క్రింద డెలిమోంటెజ్ రూపొందించిన అన్ని తేలికపాటి విమానాల మాదిరిగానే, D.150 చెక్క నిర్మాణం యొక్క తక్కువ-రెక్కల మోనోప్లేన్, విలక్షణమైన uter టర్ రెక్కలతో. డి. ఇది స్థిర టెయిల్‌వీల్ అండర్ క్యారేజీని కలిగి ఉంది, దాని రెండు సిబ్బంది రెండు-డోర్ పందిరి కింద పక్కపక్కనే కూర్చున్నారు. ఇది పెద్ద అంబాసిడూర్ వలె అదే శ్రేణి ఇంజిన్లతో అందించబడింది, ఇది రెండు-సీట్ల శిక్షకుడు/టూరర్‌కు మంచి పనితీరును ఇస్తుంది. [2] [3] [4] 1969 నాటికి అరవై ఒకటి డి. . జేన్ యొక్క అన్ని ప్రపంచ విమానాల నుండి డేటా 1965-66 [7] సాధారణ లక్షణాల పనితీరు</v>
      </c>
      <c r="E105" s="1" t="s">
        <v>1272</v>
      </c>
      <c r="F105" s="1" t="str">
        <f>IFERROR(__xludf.DUMMYFUNCTION("GOOGLETRANSLATE(E:E, ""en"", ""te"")"),"రెండు-సీట్ల తేలికపాటి విమానం")</f>
        <v>రెండు-సీట్ల తేలికపాటి విమానం</v>
      </c>
      <c r="H105" s="1" t="s">
        <v>188</v>
      </c>
      <c r="I105" s="1" t="str">
        <f>IFERROR(__xludf.DUMMYFUNCTION("GOOGLETRANSLATE(H:H, ""en"", ""te"")"),"ఫ్రాన్స్")</f>
        <v>ఫ్రాన్స్</v>
      </c>
      <c r="K105" s="1" t="s">
        <v>1273</v>
      </c>
      <c r="L105" s="1" t="str">
        <f>IFERROR(__xludf.DUMMYFUNCTION("GOOGLETRANSLATE(K:K, ""en"", ""te"")"),"Société aéronautique normande (san)")</f>
        <v>Société aéronautique normande (san)</v>
      </c>
      <c r="M105" s="1" t="s">
        <v>1274</v>
      </c>
      <c r="P105" s="1" t="s">
        <v>137</v>
      </c>
      <c r="Q105" s="1">
        <v>2.0</v>
      </c>
      <c r="R105" s="1" t="s">
        <v>1275</v>
      </c>
      <c r="S105" s="1" t="s">
        <v>1276</v>
      </c>
      <c r="T105" s="1" t="s">
        <v>1277</v>
      </c>
      <c r="V105" s="1">
        <v>1963.0</v>
      </c>
      <c r="W105" s="1" t="s">
        <v>1278</v>
      </c>
      <c r="X105" s="1" t="s">
        <v>1279</v>
      </c>
      <c r="Y105" s="1" t="s">
        <v>1280</v>
      </c>
      <c r="Z105" s="1" t="s">
        <v>1281</v>
      </c>
      <c r="AA105" s="1" t="s">
        <v>1282</v>
      </c>
      <c r="AD105" s="1" t="s">
        <v>1283</v>
      </c>
      <c r="AE105" s="1" t="s">
        <v>1284</v>
      </c>
      <c r="AF105" s="1" t="s">
        <v>1285</v>
      </c>
      <c r="AG105" s="1" t="s">
        <v>1286</v>
      </c>
      <c r="AJ105" s="1" t="s">
        <v>1287</v>
      </c>
      <c r="AL105" s="3">
        <v>22799.0</v>
      </c>
      <c r="AM105" s="1" t="s">
        <v>1288</v>
      </c>
      <c r="AN105" s="1" t="s">
        <v>1289</v>
      </c>
      <c r="AV105" s="1" t="s">
        <v>1290</v>
      </c>
      <c r="BF105" s="1" t="s">
        <v>1291</v>
      </c>
    </row>
    <row r="106">
      <c r="A106" s="1" t="s">
        <v>1292</v>
      </c>
      <c r="B106" s="1" t="str">
        <f>IFERROR(__xludf.DUMMYFUNCTION("GOOGLETRANSLATE(A:A, ""en"", ""te"")"),"సర్వోప్లాంట్ ఏరోక్రాఫ్ట్")</f>
        <v>సర్వోప్లాంట్ ఏరోక్రాఫ్ట్</v>
      </c>
      <c r="C106" s="1" t="s">
        <v>1293</v>
      </c>
      <c r="D106" s="1" t="str">
        <f>IFERROR(__xludf.DUMMYFUNCTION("GOOGLETRANSLATE(C:C, ""en"", ""te"")"),"సర్వోప్లాంట్ ఏరోక్రాఫ్ట్ ఒక రొమేనియన్ అగ్రికల్చరల్ అల్ట్రాలైట్ బైప్‌లేన్, ఇది బుకారెస్ట్‌కు చెందిన వ్యవసాయ యంత్రాల తయారీదారు సర్వోప్లాంట్ చేత రూపొందించబడింది మరియు ఉత్పత్తి చేయబడింది. ఈ విమానం te త్సాహిక నిర్మాణానికి కిట్‌గా లేదా పూర్తి రెడీ-టు-ఫ్లై-ఎయిర్"&amp;"‌క్రాఫ్ట్‌గా సరఫరా చేయబడుతుంది. [1] [2] ఈ విమానం Fédération aéronautique ఇంటర్నేషనల్ మైక్రోలైట్ నిబంధనలకు అనుగుణంగా ఉంటుంది. ఇది స్ట్రట్-బ్రేస్డ్ బిప్‌లేన్ లేఅవుట్, రెండు-సీట్ల-టెన్డం ఓపెన్ కాక్‌పిట్, స్థిర ట్రైసైకిల్ ల్యాండింగ్ గేర్ మరియు పషర్ కాన్ఫిగరేష"&amp;"న్‌లో ఒకే ఇంజిన్ కలిగి ఉంది. నీటి కార్యకలాపాల కోసం విమానం ఫ్లోట్లతో కూడా అమర్చవచ్చు. [1] [2] ఏరోక్రాఫ్ట్ మిశ్రమ ఫ్యూజ్‌లేజ్ మరియు అల్యూమినియం రెక్కలతో తయారు చేయబడింది. దాని 8.75 మీ (28.7 అడుగులు) స్పాన్ వింగ్ 17.50 మీ 2 (188.4 చదరపు అడుగులు) విస్తీర్ణంలో "&amp;"ఉంది. ప్రామాణిక ఇంజిన్ 104 HP (78 kW) సుబారు EA81 ఆటోమోటివ్ ఫోర్-స్ట్రోక్ పవర్‌ప్లాంట్. [1] [2] రొమేనియాలో వ్యవసాయ వైమానిక అనువర్తనానికి ఏరోక్రాఫ్ట్ యొక్క ప్రజాదరణ ఆంటోనోవ్ AN-2 కన్నా ఎక్కువ. [1] బేయర్ల్ మరియు టాక్ నుండి డేటా [1] [2] సాధారణ లక్షణాల పనితీర"&amp;"ు")</f>
        <v>సర్వోప్లాంట్ ఏరోక్రాఫ్ట్ ఒక రొమేనియన్ అగ్రికల్చరల్ అల్ట్రాలైట్ బైప్‌లేన్, ఇది బుకారెస్ట్‌కు చెందిన వ్యవసాయ యంత్రాల తయారీదారు సర్వోప్లాంట్ చేత రూపొందించబడింది మరియు ఉత్పత్తి చేయబడింది. ఈ విమానం te త్సాహిక నిర్మాణానికి కిట్‌గా లేదా పూర్తి రెడీ-టు-ఫ్లై-ఎయిర్‌క్రాఫ్ట్‌గా సరఫరా చేయబడుతుంది. [1] [2] ఈ విమానం Fédération aéronautique ఇంటర్నేషనల్ మైక్రోలైట్ నిబంధనలకు అనుగుణంగా ఉంటుంది. ఇది స్ట్రట్-బ్రేస్డ్ బిప్‌లేన్ లేఅవుట్, రెండు-సీట్ల-టెన్డం ఓపెన్ కాక్‌పిట్, స్థిర ట్రైసైకిల్ ల్యాండింగ్ గేర్ మరియు పషర్ కాన్ఫిగరేషన్‌లో ఒకే ఇంజిన్ కలిగి ఉంది. నీటి కార్యకలాపాల కోసం విమానం ఫ్లోట్లతో కూడా అమర్చవచ్చు. [1] [2] ఏరోక్రాఫ్ట్ మిశ్రమ ఫ్యూజ్‌లేజ్ మరియు అల్యూమినియం రెక్కలతో తయారు చేయబడింది. దాని 8.75 మీ (28.7 అడుగులు) స్పాన్ వింగ్ 17.50 మీ 2 (188.4 చదరపు అడుగులు) విస్తీర్ణంలో ఉంది. ప్రామాణిక ఇంజిన్ 104 HP (78 kW) సుబారు EA81 ఆటోమోటివ్ ఫోర్-స్ట్రోక్ పవర్‌ప్లాంట్. [1] [2] రొమేనియాలో వ్యవసాయ వైమానిక అనువర్తనానికి ఏరోక్రాఫ్ట్ యొక్క ప్రజాదరణ ఆంటోనోవ్ AN-2 కన్నా ఎక్కువ. [1] బేయర్ల్ మరియు టాక్ నుండి డేటా [1] [2] సాధారణ లక్షణాల పనితీరు</v>
      </c>
      <c r="E106" s="1" t="s">
        <v>1294</v>
      </c>
      <c r="F106" s="1" t="str">
        <f>IFERROR(__xludf.DUMMYFUNCTION("GOOGLETRANSLATE(E:E, ""en"", ""te"")"),"అల్ట్రాలైట్ విమానం")</f>
        <v>అల్ట్రాలైట్ విమానం</v>
      </c>
      <c r="G106" s="1" t="s">
        <v>1295</v>
      </c>
      <c r="H106" s="1" t="s">
        <v>1296</v>
      </c>
      <c r="I106" s="1" t="str">
        <f>IFERROR(__xludf.DUMMYFUNCTION("GOOGLETRANSLATE(H:H, ""en"", ""te"")"),"రొమేనియా")</f>
        <v>రొమేనియా</v>
      </c>
      <c r="J106" s="2" t="s">
        <v>1297</v>
      </c>
      <c r="K106" s="1" t="s">
        <v>1298</v>
      </c>
      <c r="L106" s="1" t="str">
        <f>IFERROR(__xludf.DUMMYFUNCTION("GOOGLETRANSLATE(K:K, ""en"", ""te"")"),"సర్వోప్లాంట్")</f>
        <v>సర్వోప్లాంట్</v>
      </c>
      <c r="M106" s="2" t="s">
        <v>1299</v>
      </c>
      <c r="O106" s="1" t="s">
        <v>231</v>
      </c>
      <c r="Q106" s="1" t="s">
        <v>138</v>
      </c>
      <c r="R106" s="1" t="s">
        <v>1300</v>
      </c>
      <c r="S106" s="1" t="s">
        <v>1301</v>
      </c>
      <c r="T106" s="1" t="s">
        <v>1302</v>
      </c>
      <c r="U106" s="1" t="s">
        <v>1303</v>
      </c>
      <c r="Y106" s="1" t="s">
        <v>1304</v>
      </c>
      <c r="AA106" s="1" t="s">
        <v>1305</v>
      </c>
      <c r="AC106" s="1" t="s">
        <v>1306</v>
      </c>
      <c r="AD106" s="1" t="s">
        <v>1307</v>
      </c>
      <c r="AG106" s="1" t="s">
        <v>614</v>
      </c>
      <c r="AH106" s="1" t="s">
        <v>1308</v>
      </c>
      <c r="AM106" s="1" t="s">
        <v>1309</v>
      </c>
      <c r="AN106" s="1" t="s">
        <v>1310</v>
      </c>
      <c r="AR106" s="1" t="s">
        <v>236</v>
      </c>
    </row>
    <row r="107">
      <c r="A107" s="1" t="s">
        <v>1311</v>
      </c>
      <c r="B107" s="1" t="str">
        <f>IFERROR(__xludf.DUMMYFUNCTION("GOOGLETRANSLATE(A:A, ""en"", ""te"")"),"షోబెర్ విల్లీ II")</f>
        <v>షోబెర్ విల్లీ II</v>
      </c>
      <c r="C107" s="1" t="s">
        <v>1312</v>
      </c>
      <c r="D107" s="1" t="str">
        <f>IFERROR(__xludf.DUMMYFUNCTION("GOOGLETRANSLATE(C:C, ""en"", ""te"")"),"షోబెర్ విల్లీ II అనేది ఒక అమెరికన్ రెండు-సీట్ల క్రీడా లేదా ఏరోబాటిక్ విమానం, ఇది షోబెర్ ఎయిర్క్రాఫ్ట్ ఎంటర్ప్రైజెస్ చేత రూపొందించబడింది మరియు నిర్మించబడింది. [1] ఈ విమానం te త్సాహిక నిర్మాణానికి ప్రణాళికలుగా విక్రయించడానికి రూపొందించబడింది. [1] [2] విల్లీ"&amp;" II అనేది బ్రాస్డ్ సింగిల్-బే బైప్‌లేన్, ఇది ఫాబ్రిక్ కప్పబడిన వెల్డెడ్ స్టీల్ ఫ్యూజ్‌లేజ్‌తో ఉంటుంది. [1] రెండు-స్పేర్ చెక్క రెక్కలు దిగువ రెక్కపై వైడ్-స్పాన్ ఐలెరాన్‌లతో కప్పబడిన ఫాబ్రిక్ మరియు ఫాబ్రిక్ కప్పబడిన వైర్డ్-బ్రేస్డ్ వెల్డెడ్ స్టీల్ టెయిల్ యూ"&amp;"నిట్. [1] ప్రోటోటైప్ 180 హెచ్‌పి (134 కిలోవాట్) లైమింగ్ O-360-A3A నాలుగు-సిలిండర్ పిస్టన్ ఇంజిన్. ఇది సమిష్టిలో రెండు ఓపెన్ కాక్‌పిట్‌లు మరియు టెయిల్‌వీల్‌తో స్థిర సాంప్రదాయ ల్యాండింగ్ గేర్‌ను కలిగి ఉంది. [1] జేన్ యొక్క అన్ని ప్రపంచ విమానాల నుండి డేటా 197"&amp;"3-74 [1] పోల్చదగిన పాత్ర, కాన్ఫిగరేషన్ మరియు ERA యొక్క సాధారణ లక్షణాల పనితీరు విమానం")</f>
        <v>షోబెర్ విల్లీ II అనేది ఒక అమెరికన్ రెండు-సీట్ల క్రీడా లేదా ఏరోబాటిక్ విమానం, ఇది షోబెర్ ఎయిర్క్రాఫ్ట్ ఎంటర్ప్రైజెస్ చేత రూపొందించబడింది మరియు నిర్మించబడింది. [1] ఈ విమానం te త్సాహిక నిర్మాణానికి ప్రణాళికలుగా విక్రయించడానికి రూపొందించబడింది. [1] [2] విల్లీ II అనేది బ్రాస్డ్ సింగిల్-బే బైప్‌లేన్, ఇది ఫాబ్రిక్ కప్పబడిన వెల్డెడ్ స్టీల్ ఫ్యూజ్‌లేజ్‌తో ఉంటుంది. [1] రెండు-స్పేర్ చెక్క రెక్కలు దిగువ రెక్కపై వైడ్-స్పాన్ ఐలెరాన్‌లతో కప్పబడిన ఫాబ్రిక్ మరియు ఫాబ్రిక్ కప్పబడిన వైర్డ్-బ్రేస్డ్ వెల్డెడ్ స్టీల్ టెయిల్ యూనిట్. [1] ప్రోటోటైప్ 180 హెచ్‌పి (134 కిలోవాట్) లైమింగ్ O-360-A3A నాలుగు-సిలిండర్ పిస్టన్ ఇంజిన్. ఇది సమిష్టిలో రెండు ఓపెన్ కాక్‌పిట్‌లు మరియు టెయిల్‌వీల్‌తో స్థిర సాంప్రదాయ ల్యాండింగ్ గేర్‌ను కలిగి ఉంది. [1] జేన్ యొక్క అన్ని ప్రపంచ విమానాల నుండి డేటా 1973-74 [1] పోల్చదగిన పాత్ర, కాన్ఫిగరేషన్ మరియు ERA యొక్క సాధారణ లక్షణాల పనితీరు విమానం</v>
      </c>
      <c r="E107" s="1" t="s">
        <v>1313</v>
      </c>
      <c r="F107" s="1" t="str">
        <f>IFERROR(__xludf.DUMMYFUNCTION("GOOGLETRANSLATE(E:E, ""en"", ""te"")"),"రెండు-సీట్ల క్రీడా లేదా ఏరోబాటిక్ విమానం")</f>
        <v>రెండు-సీట్ల క్రీడా లేదా ఏరోబాటిక్ విమానం</v>
      </c>
      <c r="G107" s="1" t="s">
        <v>1314</v>
      </c>
      <c r="H107" s="1" t="s">
        <v>288</v>
      </c>
      <c r="I107" s="1" t="str">
        <f>IFERROR(__xludf.DUMMYFUNCTION("GOOGLETRANSLATE(H:H, ""en"", ""te"")"),"అమెరికా")</f>
        <v>అమెరికా</v>
      </c>
      <c r="K107" s="1" t="s">
        <v>1315</v>
      </c>
      <c r="L107" s="1" t="str">
        <f>IFERROR(__xludf.DUMMYFUNCTION("GOOGLETRANSLATE(K:K, ""en"", ""te"")"),"షోబెర్ ఎయిర్క్రాఫ్ట్ ఎంటర్ప్రైజెస్")</f>
        <v>షోబెర్ ఎయిర్క్రాఫ్ట్ ఎంటర్ప్రైజెస్</v>
      </c>
      <c r="M107" s="1" t="s">
        <v>1316</v>
      </c>
      <c r="Q107" s="1">
        <v>2.0</v>
      </c>
      <c r="R107" s="1" t="s">
        <v>1317</v>
      </c>
      <c r="T107" s="1" t="s">
        <v>1318</v>
      </c>
      <c r="W107" s="1">
        <v>1.0</v>
      </c>
      <c r="X107" s="1" t="s">
        <v>1319</v>
      </c>
      <c r="Y107" s="1" t="s">
        <v>841</v>
      </c>
      <c r="AA107" s="1" t="s">
        <v>1320</v>
      </c>
      <c r="AC107" s="1" t="s">
        <v>1321</v>
      </c>
      <c r="AD107" s="1" t="s">
        <v>1322</v>
      </c>
      <c r="AE107" s="1" t="s">
        <v>1323</v>
      </c>
      <c r="AF107" s="1" t="s">
        <v>1324</v>
      </c>
      <c r="AG107" s="1" t="s">
        <v>1325</v>
      </c>
      <c r="AL107" s="1">
        <v>1971.0</v>
      </c>
      <c r="AN107" s="1" t="s">
        <v>1326</v>
      </c>
      <c r="BN107" s="1" t="s">
        <v>1327</v>
      </c>
    </row>
    <row r="108">
      <c r="A108" s="1" t="s">
        <v>1328</v>
      </c>
      <c r="B108" s="1" t="str">
        <f>IFERROR(__xludf.DUMMYFUNCTION("GOOGLETRANSLATE(A:A, ""en"", ""te"")"),"బ్రెడా A.3")</f>
        <v>బ్రెడా A.3</v>
      </c>
      <c r="C108" s="1" t="s">
        <v>1329</v>
      </c>
      <c r="D108" s="1" t="str">
        <f>IFERROR(__xludf.DUMMYFUNCTION("GOOGLETRANSLATE(C:C, ""en"", ""te"")"),"బ్రెడా A.3 అనేది 1924 లో సొసైటీ ఇటాలియానా ఎర్నెస్టో బ్రెడా ఒక నైట్ బాంబర్‌గా రూపొందించబడిన ఒక ప్రోటోటైప్ ట్విన్-ఇంజిన్ బైప్లేన్. సివిల్ ఏవియేషన్ మార్కెట్‌లోకి ప్రవేశించిన తరువాత, 1920 ల ప్రారంభంలో, బ్రెడా తన మొదటి సైనిక విమాన రూపకల్పనను was హించారు, a.3. "&amp;"బిప్‌లేన్ బాంబర్, సెస్క్విప్లేన్ కాన్ఫిగరేషన్‌ను ఉపయోగించుకుంటూ, బిప్‌లేన్ తోక మరియు నాలుగు ఇంజన్లు టెన్డం నాసెల్స్‌లో ఏర్పాటు చేయబడ్డాయి. SPA 6A ఇంజిన్లతో ప్రారంభ పరీక్ష విమానాలు చాలా నిరాడంబరమైన పనితీరును చూపించాయి, కాబట్టి నాలుగు SPA 6AS ని రెండు లోరైన"&amp;"్ 12DB V-12 ఇంజిన్లతో భర్తీ చేయాలని నిర్ణయించారు, ప్రతి ఒక్కటి 298 kW (400 HP) దిగుబడినిచ్చాయి. ఏదేమైనా, ఈ మార్పు మెరుగైన పనితీరులోకి అనువదించడంలో విఫలమైంది, మరియు A.3 యొక్క అభివృద్ధి నిలిపివేయబడింది. [1] [2] A.3 యొక్క నిరాశపరిచిన పనితీరును బట్టి, బ్రెడా "&amp;"A.3 ది బ్రెడా A.8 కన్నా మెరుగైన పనితీరుతో కొత్త రాత్రి బాంబర్‌ను రూపొందించాడు. అన్నూరియో డెల్'యెరోనాటికా ఇటాలియానా 1929-30 నుండి డేటా [3] సాధారణ లక్షణాల పనితీరు ఆయుధాలు")</f>
        <v>బ్రెడా A.3 అనేది 1924 లో సొసైటీ ఇటాలియానా ఎర్నెస్టో బ్రెడా ఒక నైట్ బాంబర్‌గా రూపొందించబడిన ఒక ప్రోటోటైప్ ట్విన్-ఇంజిన్ బైప్లేన్. సివిల్ ఏవియేషన్ మార్కెట్‌లోకి ప్రవేశించిన తరువాత, 1920 ల ప్రారంభంలో, బ్రెడా తన మొదటి సైనిక విమాన రూపకల్పనను was హించారు, a.3. బిప్‌లేన్ బాంబర్, సెస్క్విప్లేన్ కాన్ఫిగరేషన్‌ను ఉపయోగించుకుంటూ, బిప్‌లేన్ తోక మరియు నాలుగు ఇంజన్లు టెన్డం నాసెల్స్‌లో ఏర్పాటు చేయబడ్డాయి. SPA 6A ఇంజిన్లతో ప్రారంభ పరీక్ష విమానాలు చాలా నిరాడంబరమైన పనితీరును చూపించాయి, కాబట్టి నాలుగు SPA 6AS ని రెండు లోరైన్ 12DB V-12 ఇంజిన్లతో భర్తీ చేయాలని నిర్ణయించారు, ప్రతి ఒక్కటి 298 kW (400 HP) దిగుబడినిచ్చాయి. ఏదేమైనా, ఈ మార్పు మెరుగైన పనితీరులోకి అనువదించడంలో విఫలమైంది, మరియు A.3 యొక్క అభివృద్ధి నిలిపివేయబడింది. [1] [2] A.3 యొక్క నిరాశపరిచిన పనితీరును బట్టి, బ్రెడా A.3 ది బ్రెడా A.8 కన్నా మెరుగైన పనితీరుతో కొత్త రాత్రి బాంబర్‌ను రూపొందించాడు. అన్నూరియో డెల్'యెరోనాటికా ఇటాలియానా 1929-30 నుండి డేటా [3] సాధారణ లక్షణాల పనితీరు ఆయుధాలు</v>
      </c>
      <c r="E108" s="1" t="s">
        <v>1330</v>
      </c>
      <c r="F108" s="1" t="str">
        <f>IFERROR(__xludf.DUMMYFUNCTION("GOOGLETRANSLATE(E:E, ""en"", ""te"")"),"నైట్ బాంబర్")</f>
        <v>నైట్ బాంబర్</v>
      </c>
      <c r="H108" s="1" t="s">
        <v>131</v>
      </c>
      <c r="I108" s="1" t="str">
        <f>IFERROR(__xludf.DUMMYFUNCTION("GOOGLETRANSLATE(H:H, ""en"", ""te"")"),"ఇటలీ")</f>
        <v>ఇటలీ</v>
      </c>
      <c r="J108" s="2" t="s">
        <v>132</v>
      </c>
      <c r="K108" s="1" t="s">
        <v>1331</v>
      </c>
      <c r="L108" s="1" t="str">
        <f>IFERROR(__xludf.DUMMYFUNCTION("GOOGLETRANSLATE(K:K, ""en"", ""te"")"),"సొసైటీ ఇటాలియానా ఎర్నెస్టో బ్రెడా")</f>
        <v>సొసైటీ ఇటాలియానా ఎర్నెస్టో బ్రెడా</v>
      </c>
      <c r="M108" s="1" t="s">
        <v>1332</v>
      </c>
      <c r="Q108" s="1" t="s">
        <v>1333</v>
      </c>
      <c r="R108" s="1" t="s">
        <v>1334</v>
      </c>
      <c r="T108" s="1" t="s">
        <v>1335</v>
      </c>
      <c r="U108" s="1" t="s">
        <v>1336</v>
      </c>
      <c r="W108" s="1">
        <v>1.0</v>
      </c>
      <c r="X108" s="1" t="s">
        <v>1337</v>
      </c>
      <c r="Y108" s="1" t="s">
        <v>1338</v>
      </c>
      <c r="AA108" s="1" t="s">
        <v>1339</v>
      </c>
      <c r="AC108" s="1" t="s">
        <v>1340</v>
      </c>
      <c r="AD108" s="1" t="s">
        <v>1341</v>
      </c>
      <c r="AF108" s="1" t="s">
        <v>909</v>
      </c>
      <c r="AH108" s="1" t="s">
        <v>1342</v>
      </c>
      <c r="AJ108" s="1" t="s">
        <v>1343</v>
      </c>
      <c r="AL108" s="1">
        <v>1924.0</v>
      </c>
      <c r="AM108" s="1" t="s">
        <v>1344</v>
      </c>
      <c r="AR108" s="1" t="s">
        <v>1345</v>
      </c>
      <c r="BF108" s="1" t="s">
        <v>1346</v>
      </c>
      <c r="BT108" s="1" t="s">
        <v>1347</v>
      </c>
      <c r="BU108" s="1" t="s">
        <v>1348</v>
      </c>
      <c r="BX108" s="1" t="s">
        <v>1349</v>
      </c>
      <c r="CH108" s="1" t="s">
        <v>1350</v>
      </c>
    </row>
    <row r="109">
      <c r="A109" s="1" t="s">
        <v>1351</v>
      </c>
      <c r="B109" s="1" t="str">
        <f>IFERROR(__xludf.DUMMYFUNCTION("GOOGLETRANSLATE(A:A, ""en"", ""te"")"),"బ్రెడా బా .32")</f>
        <v>బ్రెడా బా .32</v>
      </c>
      <c r="C109" s="1" t="s">
        <v>1352</v>
      </c>
      <c r="D109" s="1" t="str">
        <f>IFERROR(__xludf.DUMMYFUNCTION("GOOGLETRANSLATE(C:C, ""en"", ""te"")"),"బ్రెడా బా. బ్రెడా బా. ఇది మూడు ప్రాట్ &amp; విట్నీ R-985 WASP జూనియర్ తొమ్మిది-సిలిండర్ ఎయిర్-కూల్డ్ రేడియల్ ఇంజన్లు. ఇది ఇద్దరు సిబ్బందిని కలిగి ఉంది, మరియు దాని క్యాబిన్ 10 మంది ప్రయాణీకులను కలిగి ఉంటుంది. [1] BA.32 ప్రోటోటైప్ మొదట 1931 లో ఎగిరింది, కాని మం"&amp;"చి విమాన లక్షణాలను ప్రదర్శించినప్పటికీ, ఉత్పత్తి ఆదేశాలు లేవు మరియు తదుపరి ఉదాహరణలు నిర్మించబడలేదు. [1] ఇటాలియన్ సివిల్ మరియు మిలిటరీ విమానాల డేటా 1930-1945 [1] పోల్చదగిన పాత్ర, కాన్ఫిగరేషన్ మరియు ERA యొక్క సాధారణ లక్షణాల పనితీరు విమానం")</f>
        <v>బ్రెడా బా. బ్రెడా బా. ఇది మూడు ప్రాట్ &amp; విట్నీ R-985 WASP జూనియర్ తొమ్మిది-సిలిండర్ ఎయిర్-కూల్డ్ రేడియల్ ఇంజన్లు. ఇది ఇద్దరు సిబ్బందిని కలిగి ఉంది, మరియు దాని క్యాబిన్ 10 మంది ప్రయాణీకులను కలిగి ఉంటుంది. [1] BA.32 ప్రోటోటైప్ మొదట 1931 లో ఎగిరింది, కాని మంచి విమాన లక్షణాలను ప్రదర్శించినప్పటికీ, ఉత్పత్తి ఆదేశాలు లేవు మరియు తదుపరి ఉదాహరణలు నిర్మించబడలేదు. [1] ఇటాలియన్ సివిల్ మరియు మిలిటరీ విమానాల డేటా 1930-1945 [1] పోల్చదగిన పాత్ర, కాన్ఫిగరేషన్ మరియు ERA యొక్క సాధారణ లక్షణాల పనితీరు విమానం</v>
      </c>
      <c r="E109" s="1" t="s">
        <v>1353</v>
      </c>
      <c r="F109" s="1" t="str">
        <f>IFERROR(__xludf.DUMMYFUNCTION("GOOGLETRANSLATE(E:E, ""en"", ""te"")"),"విమానాల")</f>
        <v>విమానాల</v>
      </c>
      <c r="G109" s="2" t="s">
        <v>1354</v>
      </c>
      <c r="K109" s="1" t="s">
        <v>1355</v>
      </c>
      <c r="L109" s="1" t="str">
        <f>IFERROR(__xludf.DUMMYFUNCTION("GOOGLETRANSLATE(K:K, ""en"", ""te"")"),"బ్రెడా")</f>
        <v>బ్రెడా</v>
      </c>
      <c r="M109" s="2" t="s">
        <v>1356</v>
      </c>
      <c r="Q109" s="1">
        <v>2.0</v>
      </c>
      <c r="R109" s="1" t="s">
        <v>1357</v>
      </c>
      <c r="T109" s="1" t="s">
        <v>1358</v>
      </c>
      <c r="W109" s="1" t="s">
        <v>1359</v>
      </c>
      <c r="X109" s="1" t="s">
        <v>1360</v>
      </c>
      <c r="Y109" s="1" t="s">
        <v>1361</v>
      </c>
      <c r="Z109" s="1" t="s">
        <v>1362</v>
      </c>
      <c r="AA109" s="1" t="s">
        <v>1363</v>
      </c>
      <c r="AC109" s="1" t="s">
        <v>1364</v>
      </c>
      <c r="AD109" s="1" t="s">
        <v>1365</v>
      </c>
      <c r="AE109" s="1" t="s">
        <v>1366</v>
      </c>
      <c r="AF109" s="1" t="s">
        <v>1367</v>
      </c>
      <c r="AG109" s="1" t="s">
        <v>1368</v>
      </c>
      <c r="AJ109" s="1" t="s">
        <v>1369</v>
      </c>
      <c r="AL109" s="1" t="s">
        <v>1370</v>
      </c>
      <c r="AM109" s="1" t="s">
        <v>1371</v>
      </c>
      <c r="AN109" s="1" t="s">
        <v>1372</v>
      </c>
      <c r="AO109" s="1" t="s">
        <v>1373</v>
      </c>
      <c r="AR109" s="1" t="s">
        <v>1374</v>
      </c>
      <c r="BF109" s="1" t="s">
        <v>1375</v>
      </c>
    </row>
    <row r="110">
      <c r="A110" s="1" t="s">
        <v>1376</v>
      </c>
      <c r="B110" s="1" t="str">
        <f>IFERROR(__xludf.DUMMYFUNCTION("GOOGLETRANSLATE(A:A, ""en"", ""te"")"),"బ్రెడా బా .82")</f>
        <v>బ్రెడా బా .82</v>
      </c>
      <c r="C110" s="1" t="s">
        <v>1377</v>
      </c>
      <c r="D110" s="1" t="str">
        <f>IFERROR(__xludf.DUMMYFUNCTION("GOOGLETRANSLATE(C:C, ""en"", ""te"")"),"బ్రెడా బా .82 1930 ల చివరలో ఇటాలియన్ మీడియం బాంబర్ ప్రోటోటైప్; దీనిని బ్రెడా కంపెనీ రూపొందించింది మరియు నిర్మించింది. బ్రెడా కంపెనీ 1937 లో BA.82 హై-స్పీడ్ మీడియం బాంబర్‌పై డిజైన్ పనిని ప్రారంభించింది. ఇది నాలుగు సీట్ల మిడ్-వింగ్ ట్విన్-ఇంజిన్ మోనోప్లేన్,"&amp;" ముడుచుకునే ల్యాండింగ్ గేర్‌తో, రెండు 745 కిలోవాట్ల (1,000-హార్స్‌పవర్) ఫియట్ a .80 RC 41 ఇంజన్లు. ఇది మూడు 7.7-మిల్లీమీటర్ (0.303-అంగుళాల) బ్రెడా-సఫత్ మెషిన్ గన్లతో సాయుధమైంది. బ్రెడా సింగిల్ బా. మంత్రిత్వ శాఖ, దాని రూపకల్పనను పరిశీలించిన తరువాత అది పాతద"&amp;"ి అని నిర్ణయించింది. ఏదేమైనా, మంత్రిత్వ శాఖ బ్రెడాతో ఒక చిన్న ఉత్పత్తి ఉత్తర్వును ఉంచాలని భావించింది, BA.82 యొక్క పనితీరు మరియు విమాన లక్షణాలను అధికారిక పరీక్షలను విజయవంతంగా పూర్తి చేయడానికి అనుమతించేంత మెరుగుపరచవచ్చు. కంపెనీ టెస్ట్ విమానాల సమయంలో, ప్రోటో"&amp;"టైప్ తరచూ ఇంజిన్ సమస్యలతో బాధపడుతోంది, మరియు సంస్థ దీనికి అనేక మార్పులు చేయవలసి వచ్చింది. ఈ సమస్యలు 1939 వరకు ప్రోటోటైప్ యొక్క అధికారిక పరీక్షను ఆలస్యం చేశాయి. ఆ సమయానికి, రెజియా ఏరోనాటికా (ఇటాలియన్ రాయల్ ఎయిర్ ఫోర్స్) మీడియం బాంబర్లకు ట్రిమోటర్ లేఅవుట్ ప"&amp;"్రామాణికంగా ఉంటుందని వైమానిక మంత్రిత్వ శాఖ నిర్ణయించింది, ఇది BA.82 ప్రోటోటైప్ యొక్క ట్విన్-ఇంజిన్ డిజైన్‌ను అవాంఛనీయమైనదిగా చేసింది ; అంతేకాకుండా, 1939 నాటికి ఈ నమూనా గరిష్ట వేగం, పరిధి మరియు బామ్‌బ్లోడ్ కోసం రెజియా ఏరోనాటికా అవసరాలకు తగ్గింది. BA.82 కోస"&amp;"ం ఉత్పత్తి క్రమం ఏదీ కార్యరూపం దాల్చలేదు మరియు సింగిల్ ప్రోటోటైప్ త్వరలో రద్దు చేయబడలేదు. ఇటాలియన్ సివిల్ &amp; మిలిటరీ ఎయిర్క్రాఫ్ట్ నుండి డేటా 1930-1945 [1] సాధారణ లక్షణాలు పనితీరు ఆయుధాలు, కాన్ఫిగరేషన్ మరియు ERA యొక్క ఆయుధ విమానం")</f>
        <v>బ్రెడా బా .82 1930 ల చివరలో ఇటాలియన్ మీడియం బాంబర్ ప్రోటోటైప్; దీనిని బ్రెడా కంపెనీ రూపొందించింది మరియు నిర్మించింది. బ్రెడా కంపెనీ 1937 లో BA.82 హై-స్పీడ్ మీడియం బాంబర్‌పై డిజైన్ పనిని ప్రారంభించింది. ఇది నాలుగు సీట్ల మిడ్-వింగ్ ట్విన్-ఇంజిన్ మోనోప్లేన్, ముడుచుకునే ల్యాండింగ్ గేర్‌తో, రెండు 745 కిలోవాట్ల (1,000-హార్స్‌పవర్) ఫియట్ a .80 RC 41 ఇంజన్లు. ఇది మూడు 7.7-మిల్లీమీటర్ (0.303-అంగుళాల) బ్రెడా-సఫత్ మెషిన్ గన్లతో సాయుధమైంది. బ్రెడా సింగిల్ బా. మంత్రిత్వ శాఖ, దాని రూపకల్పనను పరిశీలించిన తరువాత అది పాతది అని నిర్ణయించింది. ఏదేమైనా, మంత్రిత్వ శాఖ బ్రెడాతో ఒక చిన్న ఉత్పత్తి ఉత్తర్వును ఉంచాలని భావించింది, BA.82 యొక్క పనితీరు మరియు విమాన లక్షణాలను అధికారిక పరీక్షలను విజయవంతంగా పూర్తి చేయడానికి అనుమతించేంత మెరుగుపరచవచ్చు. కంపెనీ టెస్ట్ విమానాల సమయంలో, ప్రోటోటైప్ తరచూ ఇంజిన్ సమస్యలతో బాధపడుతోంది, మరియు సంస్థ దీనికి అనేక మార్పులు చేయవలసి వచ్చింది. ఈ సమస్యలు 1939 వరకు ప్రోటోటైప్ యొక్క అధికారిక పరీక్షను ఆలస్యం చేశాయి. ఆ సమయానికి, రెజియా ఏరోనాటికా (ఇటాలియన్ రాయల్ ఎయిర్ ఫోర్స్) మీడియం బాంబర్లకు ట్రిమోటర్ లేఅవుట్ ప్రామాణికంగా ఉంటుందని వైమానిక మంత్రిత్వ శాఖ నిర్ణయించింది, ఇది BA.82 ప్రోటోటైప్ యొక్క ట్విన్-ఇంజిన్ డిజైన్‌ను అవాంఛనీయమైనదిగా చేసింది ; అంతేకాకుండా, 1939 నాటికి ఈ నమూనా గరిష్ట వేగం, పరిధి మరియు బామ్‌బ్లోడ్ కోసం రెజియా ఏరోనాటికా అవసరాలకు తగ్గింది. BA.82 కోసం ఉత్పత్తి క్రమం ఏదీ కార్యరూపం దాల్చలేదు మరియు సింగిల్ ప్రోటోటైప్ త్వరలో రద్దు చేయబడలేదు. ఇటాలియన్ సివిల్ &amp; మిలిటరీ ఎయిర్క్రాఫ్ట్ నుండి డేటా 1930-1945 [1] సాధారణ లక్షణాలు పనితీరు ఆయుధాలు, కాన్ఫిగరేషన్ మరియు ERA యొక్క ఆయుధ విమానం</v>
      </c>
      <c r="E110" s="1" t="s">
        <v>1378</v>
      </c>
      <c r="F110" s="1" t="str">
        <f>IFERROR(__xludf.DUMMYFUNCTION("GOOGLETRANSLATE(E:E, ""en"", ""te"")"),"బాంబర్")</f>
        <v>బాంబర్</v>
      </c>
      <c r="G110" s="2" t="s">
        <v>1379</v>
      </c>
      <c r="K110" s="1" t="s">
        <v>1355</v>
      </c>
      <c r="L110" s="1" t="str">
        <f>IFERROR(__xludf.DUMMYFUNCTION("GOOGLETRANSLATE(K:K, ""en"", ""te"")"),"బ్రెడా")</f>
        <v>బ్రెడా</v>
      </c>
      <c r="M110" s="2" t="s">
        <v>1356</v>
      </c>
      <c r="Q110" s="1">
        <v>4.0</v>
      </c>
      <c r="R110" s="1" t="s">
        <v>1380</v>
      </c>
      <c r="T110" s="1" t="s">
        <v>1381</v>
      </c>
      <c r="W110" s="1">
        <v>1.0</v>
      </c>
      <c r="X110" s="1" t="s">
        <v>1382</v>
      </c>
      <c r="Y110" s="1" t="s">
        <v>1383</v>
      </c>
      <c r="Z110" s="1" t="s">
        <v>1384</v>
      </c>
      <c r="AA110" s="1" t="s">
        <v>1385</v>
      </c>
      <c r="AC110" s="1" t="s">
        <v>1386</v>
      </c>
      <c r="AF110" s="1" t="s">
        <v>1387</v>
      </c>
      <c r="AJ110" s="1" t="s">
        <v>1388</v>
      </c>
      <c r="AL110" s="1">
        <v>1937.0</v>
      </c>
      <c r="AM110" s="1" t="s">
        <v>1389</v>
      </c>
      <c r="AN110" s="1" t="s">
        <v>1390</v>
      </c>
      <c r="AZ110" s="1" t="s">
        <v>131</v>
      </c>
      <c r="BA110" s="2" t="s">
        <v>132</v>
      </c>
      <c r="CI110" s="2" t="s">
        <v>1391</v>
      </c>
    </row>
    <row r="111">
      <c r="A111" s="1" t="s">
        <v>1392</v>
      </c>
      <c r="B111" s="1" t="str">
        <f>IFERROR(__xludf.DUMMYFUNCTION("GOOGLETRANSLATE(A:A, ""en"", ""te"")"),"బ్రెడా-పిట్టోని Bp.471")</f>
        <v>బ్రెడా-పిట్టోని Bp.471</v>
      </c>
      <c r="C111" s="1" t="s">
        <v>1393</v>
      </c>
      <c r="D111" s="1" t="str">
        <f>IFERROR(__xludf.DUMMYFUNCTION("GOOGLETRANSLATE(C:C, ""en"", ""te"")"),"బ్రెడా-పిట్టోని B.P.471 ఇటాలియన్ ట్విన్-ఇంజిన్ విమానాలు/బ్రెడా ఉత్పత్తి చేసిన సైనిక రవాణా. యుద్ధం తరువాత విమాన తయారీకి తిరిగి రావడానికి చేసిన ప్రయత్నాల్లో భాగంగా, బ్రెడా-పిట్టోని B.P.471 ను నియమించే జంట-ఇంజిన్ మీడియం రవాణాను అభివృద్ధి చేయడానికి బ్రెడా మార"&amp;"ియో పిట్టోనీని నియమించింది. ప్రోటోటైప్ మొదట 1950 లో ఎగిరింది. ఇది ఒత్తిడితో కూడిన-చర్మం నిర్మాణం యొక్క ఆల్-మెటల్ ట్విన్-ఇంజిన్ మోనోప్లేన్. ఇది ముడుచుకునే ట్రైసైకిల్ అండర్ క్యారేజీని కలిగి ఉంది మరియు రెక్కలు విలోమ-గల్ కాన్ఫిగరేషన్, ఇది ప్రధాన ల్యాండింగ్ గే"&amp;"ర్ చిన్న మరియు తేలికగా ఉండటానికి అనుమతించింది. క్యాబిన్ 18-ప్రయాణీకులకు లేదా సరుకు రవాణాకు గదిని కలిగి ఉంది. సివిల్ విమానాలు మరియు సరుకు రవాణా, మిలిటరీ నావిగేషన్ ట్రైనర్ లేదా యుటిలిటీ ఫ్రైటర్ సహా విమానం కోసం కంపెనీ అనేక ఉపయోగాలను ప్రతిపాదించింది. కొనుగోలు"&amp;"దారుల నుండి ఆసక్తి లేనందున, ప్రోటోటైప్‌ను ఇటాలియన్ వైమానిక మంత్రిత్వ శాఖ సిబ్బంది రవాణాగా నిర్వహించింది. జేన్ యొక్క అన్ని ప్రపంచ విమానాల నుండి డేటా 1951–52 [2] సాధారణ లక్షణాల పనితీరు")</f>
        <v>బ్రెడా-పిట్టోని B.P.471 ఇటాలియన్ ట్విన్-ఇంజిన్ విమానాలు/బ్రెడా ఉత్పత్తి చేసిన సైనిక రవాణా. యుద్ధం తరువాత విమాన తయారీకి తిరిగి రావడానికి చేసిన ప్రయత్నాల్లో భాగంగా, బ్రెడా-పిట్టోని B.P.471 ను నియమించే జంట-ఇంజిన్ మీడియం రవాణాను అభివృద్ధి చేయడానికి బ్రెడా మారియో పిట్టోనీని నియమించింది. ప్రోటోటైప్ మొదట 1950 లో ఎగిరింది. ఇది ఒత్తిడితో కూడిన-చర్మం నిర్మాణం యొక్క ఆల్-మెటల్ ట్విన్-ఇంజిన్ మోనోప్లేన్. ఇది ముడుచుకునే ట్రైసైకిల్ అండర్ క్యారేజీని కలిగి ఉంది మరియు రెక్కలు విలోమ-గల్ కాన్ఫిగరేషన్, ఇది ప్రధాన ల్యాండింగ్ గేర్ చిన్న మరియు తేలికగా ఉండటానికి అనుమతించింది. క్యాబిన్ 18-ప్రయాణీకులకు లేదా సరుకు రవాణాకు గదిని కలిగి ఉంది. సివిల్ విమానాలు మరియు సరుకు రవాణా, మిలిటరీ నావిగేషన్ ట్రైనర్ లేదా యుటిలిటీ ఫ్రైటర్ సహా విమానం కోసం కంపెనీ అనేక ఉపయోగాలను ప్రతిపాదించింది. కొనుగోలుదారుల నుండి ఆసక్తి లేనందున, ప్రోటోటైప్‌ను ఇటాలియన్ వైమానిక మంత్రిత్వ శాఖ సిబ్బంది రవాణాగా నిర్వహించింది. జేన్ యొక్క అన్ని ప్రపంచ విమానాల నుండి డేటా 1951–52 [2] సాధారణ లక్షణాల పనితీరు</v>
      </c>
      <c r="E111" s="1" t="s">
        <v>1394</v>
      </c>
      <c r="F111" s="1" t="str">
        <f>IFERROR(__xludf.DUMMYFUNCTION("GOOGLETRANSLATE(E:E, ""en"", ""te"")"),"యుటిలిటీ రవాణా/విమానాలు")</f>
        <v>యుటిలిటీ రవాణా/విమానాలు</v>
      </c>
      <c r="K111" s="1" t="s">
        <v>1355</v>
      </c>
      <c r="L111" s="1" t="str">
        <f>IFERROR(__xludf.DUMMYFUNCTION("GOOGLETRANSLATE(K:K, ""en"", ""te"")"),"బ్రెడా")</f>
        <v>బ్రెడా</v>
      </c>
      <c r="M111" s="2" t="s">
        <v>1356</v>
      </c>
      <c r="N111" s="1" t="s">
        <v>1395</v>
      </c>
      <c r="Q111" s="1">
        <v>2.0</v>
      </c>
      <c r="T111" s="1" t="s">
        <v>1396</v>
      </c>
      <c r="W111" s="1">
        <v>1.0</v>
      </c>
      <c r="X111" s="1" t="s">
        <v>1397</v>
      </c>
      <c r="Y111" s="1" t="s">
        <v>1398</v>
      </c>
      <c r="Z111" s="1" t="s">
        <v>968</v>
      </c>
      <c r="AC111" s="1" t="s">
        <v>1399</v>
      </c>
      <c r="AE111" s="1" t="s">
        <v>1400</v>
      </c>
      <c r="AF111" s="1" t="s">
        <v>1401</v>
      </c>
      <c r="AJ111" s="1" t="s">
        <v>1402</v>
      </c>
      <c r="AK111" s="1" t="s">
        <v>1403</v>
      </c>
      <c r="AL111" s="1">
        <v>1950.0</v>
      </c>
      <c r="AM111" s="1" t="s">
        <v>1404</v>
      </c>
      <c r="AN111" s="1" t="s">
        <v>1405</v>
      </c>
      <c r="AO111" s="1" t="s">
        <v>1406</v>
      </c>
      <c r="AR111" s="1" t="s">
        <v>1407</v>
      </c>
      <c r="BE111" s="1" t="s">
        <v>1408</v>
      </c>
      <c r="CI111" s="2" t="s">
        <v>1409</v>
      </c>
    </row>
    <row r="112">
      <c r="A112" s="1" t="s">
        <v>1410</v>
      </c>
      <c r="B112" s="1" t="str">
        <f>IFERROR(__xludf.DUMMYFUNCTION("GOOGLETRANSLATE(A:A, ""en"", ""te"")"),"బోయింగ్ బి -29 సూపర్‌ఫోర్ట్రెస్ వేరియంట్లు")</f>
        <v>బోయింగ్ బి -29 సూపర్‌ఫోర్ట్రెస్ వేరియంట్లు</v>
      </c>
      <c r="C112" s="1" t="s">
        <v>1411</v>
      </c>
      <c r="D112" s="1" t="str">
        <f>IFERROR(__xludf.DUMMYFUNCTION("GOOGLETRANSLATE(C:C, ""en"", ""te"")"),"బోయింగ్ బి -29 సూపర్‌ఫోర్ట్రెస్ అనేక ప్రయోగాత్మక మరియు ఉత్పత్తి నమూనాలలో ఉత్పత్తి చేయబడిన విమానం. XB-29, బోయింగ్ మోడల్ 345, ఆర్మీ ఎయిర్ కార్ప్స్ కు పంపిణీ చేయబడిన మొట్టమొదటిగా అంగీకరించబడిన ప్రోటోటైప్ లేదా ప్రయోగాత్మక నమూనా, వాస్తవానికి సమర్పించిన డిజైన్‌"&amp;"లో అనేక మెరుగుదలలను కలుపుతుంది, వీటిలో ఎక్కువ మరియు పెద్ద తుపాకులు మరియు స్వీయ-సీలింగ్ ఇంధన ట్యాంకులు ఉన్నాయి. ఆగష్టు 1940 లో రెండు విమానాలను ఆదేశించారు, మరియు మూడవ వంతు డిసెంబరులో ఆదేశించబడింది. 1941 వసంతకాలంలో ఒక మోకాప్ పూర్తయింది, మరియు ఇది మొదట సెప్టె"&amp;"ంబర్ 21, 1942 న ప్రయాణించింది. ఫిబ్రవరి 18, 1943 వరకు పరీక్ష కొనసాగింది, రెండవ నమూనా కూలిపోయింది. బోయింగ్ యొక్క చీఫ్ టెస్ట్ పైలట్, ఎడ్మండ్ టి. చాలా తగ్గిన శక్తి కారణంగా, విమానం ఎక్కలేకపోయింది, ఫ్రై మాంసం ప్యాకింగ్ ప్లాంట్‌లోకి దూసుకెళ్లింది, ప్యాకింగ్ ప్ల"&amp;"ాంట్‌లో ఎక్కువ భాగం కూల్చివేసి, మొత్తం పదకొండు మంది సిబ్బందిని చంపడం, ప్లాంట్ వద్ద 22 మంది ఉద్యోగులు మరియు ఒక ఫైర్‌మెన్. [4] ఈ క్రాష్ డిజైన్‌లో పాల్గొన్న చాలా మంది ఎలైట్ బోయింగ్ సిబ్బందిని చంపింది; పైలట్, అలెన్, పరిశోధనా విభాగం చీఫ్. క్రాష్ తరువాత, అమెరిక"&amp;"ా ఆర్మీ ఎయిర్ ఫోర్సెస్ మరియు అప్పటి సెనేటర్ హ్యారీ ఎస్. YB-29 మెరుగైన XB-29 మరియు 14 సేవా పరీక్ష కోసం నిర్మించబడింది. 1943 వేసవిలో పరీక్ష ప్రారంభమైంది, మరియు విమానాలకు డజన్ల కొద్దీ మార్పులు చేయబడ్డాయి. ఇంజన్లు రైట్ R-3350-13 ల నుండి R-3350-21 లకు అప్‌గ్రే"&amp;"డ్ చేయబడ్డాయి. XB-29 లో మూడు-బ్లేడెడ్ ప్రాప్స్ ఉన్న చోట, YB-29 లో నాలుగు-బ్లేడెడ్ ప్రొపెల్లర్లు ఉన్నాయి. రిమోట్-కంట్రోల్డ్ డిఫెన్సివ్ సిస్టమ్‌లకు వివిధ ప్రత్యామ్నాయాలు వాటిలో చాలా వరకు పరీక్షించబడ్డాయి, ముఖ్యంగా నాల్గవది పంపిణీ చేయబడింది. ప్రత్యామ్నాయ ఏర్"&amp;"పాట్లు పూర్తిగా పరీక్షించబడిన తరువాత, టరెట్-మౌంటెడ్ జతలలో పది .50-క్యాలిబర్ మెషిన్ గన్స్ వద్ద డిఫెన్సివ్ ఆయుధాలు ప్రామాణీకరించబడ్డాయి. YB-29 కూడా మెరుగైన ఫైర్ కంట్రోల్ సిస్టమ్‌ను కలిగి ఉంది. [5] B-29 సూపర్ ఫోర్ట్రెస్ యొక్క అసలు ఉత్పత్తి వెర్షన్. కొత్త బాం"&amp;"బర్ అత్యవసరంగా అవసరం కాబట్టి, ఉత్పత్తి రూపకల్పన సేవా పరీక్షతో కలిసి అభివృద్ధి చేయబడింది. వాస్తవానికి, మొదటి YB-29 పంపిణీ చేసిన రెండు నెలల తర్వాత మొదటి B-29 పూర్తయింది. ఈ వేరియంట్ యొక్క నలభై ఆరు B-29 లు, గ్లెన్ ఎల్. మార్టిన్ కంపెనీ తన ఒమాహా ప్లాంట్ వద్ద ని"&amp;"ర్మించారు, అటామిక్ బాంబ్ మిషన్ల కోసం విమానంగా ఉపయోగించారు, ఇది సిల్వర్‌ప్లేట్ స్పెసిఫికేషన్లకు సవరించబడింది. కొన్ని 2,513 బి -29 లను బోయింగ్-విచిత (1,620), బెల్-అట్లాంటా (357), మరియు మార్టిన్-ఒమాహా (536) తయారు చేశారు. [6] B-29A అసలు B-29 ఉత్పత్తి నమూనా యొ"&amp;"క్క మెరుగైన వెర్షన్. ఇది B-29 యొక్క ఖచ్చితమైన యుద్ధకాల వేరియంట్. మొత్తం 1,119 B-29A లు వాషింగ్టన్లోని రెంటన్ లోని బోయింగ్ ప్లాంట్ వద్ద నిర్మించబడ్డాయి, గతంలో అమెరికా నేవీ ఉపయోగించారు. B-29A లో చేసిన మెరుగుదలలలో మంచి వింగ్ డిజైన్ మరియు డిఫెన్సివ్ సవరణలు ఉన"&amp;"్నాయి. హెడ్-ఆన్ ఫైటర్ దాడులకు ప్రదర్శించిన బలహీనత కారణంగా, ఫార్వర్డ్ డోర్సల్ టర్రెట్స్‌లోని మెషిన్ గన్‌ల సంఖ్య నాలుగుకు రెట్టింపు అయ్యింది. మునుపటి మోడళ్ల రెక్కలు రెండు విభాగాల ఉప-అసెంబ్లీ ద్వారా తయారు చేయబడిన చోట, B-29A వింగ్ మూడు నుండి నిర్మించబడింది. ఇ"&amp;"ది నిర్మాణాన్ని సులభతరం చేసింది మరియు ఎయిర్ఫ్రేమ్ యొక్క బలాన్ని పెంచింది. చివరి విమానం పూర్తయ్యే వరకు మే 1946 వరకు B-29A ఉత్పత్తి చేయబడింది. కొరియా యుద్ధంలో ఇది చాలా ఉపయోగించబడింది, కాని జెట్ బాంబర్ (బి -47 స్ట్రాటోజెట్) పనిచేసేటప్పుడు త్వరగా దశలవారీగా తొ"&amp;"లగించబడింది. వాషింగ్టన్ బి MK 1-ఇది రాయల్ వైమానిక దళానికి సరఫరా చేయబడిన 88 B-29AS కు ఇచ్చిన సేవా పేరు. B-29B అనేది తక్కువ-స్థాయి దాడులకు ఉపయోగించే సవరణ, ఇది ఫైర్‌బాంబింగ్ జపాన్ ఉద్దేశ్యంతో రూపొందించబడింది. 1944 చివరలో జపాన్‌పై ఫైటర్ వ్యతిరేకత తక్కువగా ఉన్"&amp;"నందున, చాలా మంది ఆర్మీ వైమానిక దళ నాయకత్వం - ముఖ్యంగా XXI బాంబర్ కమాండ్ యొక్క కమాండర్ కర్టిస్ లెమే - (తేలికైన) వేగవంతమైన బాంబర్ జపనీస్ ఫ్లాక్‌ను బాగా తప్పించుకుంటారని భావించారు. B-29B లో, అంతకుముందు అణు RAID- అంకితమైన సిల్వర్‌ప్లేట్ సంస్కరణల మాదిరిగానే, త"&amp;"ోక టర్రెట్‌లో మినహా అన్ని రక్షణాత్మక ఆయుధాలు తొలగించబడ్డాయి. ప్రారంభంలో ఆయుధాలు ఒక/m2 మెషిన్ గన్లలో రెండు .50 మరియు ఒక 20 mM M2 ఫిరంగిని, ఇది త్వరలో ఒక/m2S లో మూడు .50 గా మార్చబడింది. తుపాకులను తొలగించడం ద్వారా ఆదా చేయబడిన బరువు 357 mph నుండి 364 mph (h 5"&amp;"75 km/h/h 586 km/h) కు అగ్ర వేగాన్ని పెంచింది. ఈ సంస్కరణలో విలీనం చేయబడినది మెరుగైన APQ-7 ""ఈగిల్"" బాంబు దాడులు-త్రూ-ఓవర్ కాస్ట్ రాడార్, ఇది ఫ్యూజ్‌లేజ్ కింద ఎయిర్‌ఫాయిల్ ఆకారపు రాడోమ్‌లో అమర్చబడింది. [10] మొత్తం 311 B-29B లు జార్జియాలోని మారియెట్టలోని బ"&amp;"ెల్ ప్లాంట్ వద్ద నిర్మించబడ్డాయి (""బెల్-అట్లాంటా""). B-29C మెరుగైన రైట్ R-3350 ఇంజిన్‌లతో తిరిగి ఇంజిన్ చేయబడిన B-29A యొక్క మార్పు. ఆర్మీ వైమానిక దళం మొదట 5,000 ను ఆదేశించింది, కాని రెండవ ప్రపంచ యుద్ధం ముగిసినప్పుడు మరియు ఏదీ నిర్మించబడలేదు. [11] B-29D అ"&amp;"సలు B-29 డిజైన్ యొక్క మెరుగైన వెర్షన్, ఇందులో 28-సిలిండర్ ప్రాట్ &amp; విట్నీ R-4360-35 3500 HP (2600 kW) యొక్క ప్రధాన ఇంజన్లు ఉన్నాయి-సాధారణ డ్యూప్లెక్స్ కంటే దాదాపు 60% ఎక్కువ శక్తివంతమైనది- తుఫాను. ఇది పొడవైన నిలువు స్టెబిలైజర్ మరియు బలోపేత రెక్కను కూడా కల"&amp;"ిగి ఉంది. XB-44 D మోడల్ కోసం టెస్ట్‌బెడ్ హోదా. రెండవ ప్రపంచ యుద్ధం ముగిసినప్పుడు, B-29D కి కందిరీగ ప్రధాన ఇంజిన్ల చతుష్టయం B-50 గా మారింది, ఇది 1950 లలో యు.ఎస్. బాంబర్ ఫ్లీట్‌లో పనిచేసింది. అనేక B-29 లు కొత్త వ్యవస్థలకు పరీక్ష పడకలుగా మార్చబడ్డాయి. ఇవన్నీ"&amp;" వేరియంట్ హోదాను అందుకున్నాయి, చాలా మంది ఒకే మార్చబడిన విమానం వలె మాత్రమే ఉన్నప్పటికీ. ఫైర్-కంట్రోల్ సిస్టమ్స్ కోసం XB-29E (ఒకటి మార్చబడింది) మోడల్ B-29-45-BW. [13] అలాస్కాలో కోల్డ్-వెదర్ ఆపరేషన్ కోసం B-29F ఆరు మార్చబడిన B-29-BW లు. [14] జెట్ ఇంజిన్ల అభివ"&amp;"ృద్ధిలో B-29 ఉపయోగించబడింది. ఆయుధాలను తీసివేసిన, మార్చబడిన B-29B-55-BA [15] (44-84043) (బెల్) XB-29G తన బాంబు బేలో ప్రయోగాత్మక జెట్ ఇంజిన్లను తీసుకువెళ్ళింది, వీటిని విమానంలో పరీక్ష కోసం వాయుప్రవాహంలోకి విస్తరించారు. అల్లిసన్ J35, జనరల్ ఎలక్ట్రిక్ J47 మరి"&amp;"యు J73 జెట్ ఇంజిన్లను పరీక్షించడానికి ఈ విమానం ఉపయోగించబడింది. [16] ఆయుధ ఆకృతీకరణలను పరీక్షించడానికి XB-29H మార్చబడిన B-29A. [17] పిస్టన్ ఇంజిన్లలో ప్రయోగం కొనసాగింది. వివిధ హోదా యొక్క ఆరు B-29 లు (పున es రూపకల్పన చేయబడిన YB-29J) [18] R-3350-79 ఇంజిన్లకు "&amp;"అప్‌గ్రేడ్ చేయబడ్డాయి. కొత్త కర్టిస్ ప్రొపెల్లర్లు మరియు 'ఆండీ గంప్' కౌనింగ్స్‌తో సహా ఇతర ఇంజిన్-అనుబంధ వస్తువులు కూడా అప్‌గ్రేడ్ చేయబడ్డాయి, దీనిలో ఆయిల్ కూలర్లు ప్రత్యేక గాలి తీసుకోవడం కలిగి ఉంటాయి. రెండు తరువాత వైమానిక ఇంధనం నింపే ట్యాంకర్ ప్రోటోటైప్‌ల"&amp;"ుగా మార్చారు మరియు YKB-29J ని పున es రూపకల్పన చేశారు. మిగిలినవి నిఘా కోసం ఉపయోగించబడ్డాయి మరియు నియమించబడిన RB-29J. EB-29 (E అంటే మినహాయింపు), క్యారియర్ విమానంగా ఉపయోగించబడింది, దీనిలో బాంబు బేను ప్రయోగాత్మక విమానాలను అంగీకరించడానికి మరియు ప్రారంభించడానిక"&amp;"ి సవరించబడింది. రెండవ ప్రపంచ యుద్ధం తరువాత సంవత్సరాల్లో అవి మార్చబడ్డాయి. ఒక EB-29 ప్రసిద్ధ బెల్ X-1 ను B-50 తో భర్తీ చేసే వరకు మార్చబడింది. మరొకటి XF-85 'పరాన్నజీవి ఫైటర్' ను తీసుకువెళ్ళడానికి మరియు పరీక్షించడానికి ఉపయోగించబడింది. ఈ ఫైటర్ సోవియట్ యోధుల న"&amp;"ుండి రక్షించడానికి సుదూర మిషన్లపై కన్వైర్ బి -36 చేత నిర్వహించబడుతోంది. ప్రాజెక్ట్ టామ్-టోమ్‌లో భాగంగా ఇద్దరు EF-84B థండర్జెట్ యోధులను తీసుకెళ్లడానికి మరో EB-29 ఉపయోగించబడింది. ఏప్రిల్ 24, 1953 న జరిగిన ప్రమాదంలో ముగ్గురు టామ్-టామ్ విమానాలు (ది బి -29 మరి"&amp;"యు ఇద్దరు జెట్ ఫైటర్స్) మరియు వారి సిబ్బంది కోల్పోయారు. [20] ఫోటో నిఘా కోసం సవరించబడిన ప్రారంభ B-29/B-29A లు F-13/F-13A హోదాను ""F"" అని అర్ధం 'ఫోటో' అని అర్ధం. ఈ విమానం (118 సవరించిన B-29BW లు మరియు B-29AS) మూడు K-17B, రెండు K-22 మరియు ఒక K-18 కెమెరాలను "&amp;"కలిగి ఉన్నాయి. రెండవ ప్రపంచ యుద్ధం (1945) మరియు 1948 ముగింపు మధ్య, హోదా FB-29J గా మార్చబడింది. 1948 లో, F-13/FB-29 లు RB-29 మరియు RB-29A ను పున es రూపకల్పన చేశారు. ఆరు B-29A/F-13A లు రైట్ R-3350-CA-2 ఇంధన ఇంధనంతో సవరించబడ్డాయి మరియు YB-29JS వద్ద నియమించబడ"&amp;"్డాయి. అప్పుడు వీటిని RB-29J లగా మార్చారు. [22] జనవరి 1949 లో, RB-29 లను 91 వ వ్యూహాత్మక నిఘా విభాగానికి కేటాయించారు మరియు డిసెంబర్ 1950 లో జపాన్లోని యోకోటా ఎబికి వెళ్లారు; కొరియా యుద్ధానికి మద్దతు ఇవ్వడం మరియు ఫార్ ఈస్ట్ వైమానిక దళం 15 వ వైమానిక దళానికి "&amp;"జతచేయబడింది. SB-29 'సూపర్ డంబో' అనేది రెండవ ప్రపంచ యుద్ధం తరువాత గాలి-సముద్ర రెస్క్యూ డ్యూటీ కోసం స్వీకరించబడిన B-29 యొక్క వెర్షన్. ఫ్యూజ్‌లేజ్ కింద డ్రాప్ చేయగల A-3 లైఫ్‌బోట్‌ను తీసుకెళ్లడానికి పదహారు B-29 లు సవరించబడ్డాయి; పున es రూపకల్పన చేసిన SB-29, వ"&amp;"ాటిని ప్రధానంగా నీటిపై ఎక్కువ దూరం ప్రయాణించే గాలి యూనిట్లకు రెస్క్యూ సపోర్ట్‌గా ఉపయోగించారు. మొదటి SB-29 లను ఫిబ్రవరి 1947 లో ఎయిర్ రెస్క్యూ సర్వీస్ అందుకుంది. ఫార్వర్డ్ లోయర్ గన్ టరెట్ మినహా, అన్ని రక్షణాత్మక ఆయుధాలు అలాగే ఉంచబడ్డాయి; ఈ విమానం అదనంగా వి"&amp;"విధ రకాల రేడియో పరికరాలు, నిబంధనలు, మనుగడ వస్తు సామగ్రి మరియు అదనపు సిబ్బందిని కలిగి ఉంది. SB-29 కొరియా యుద్ధం అంతటా 1950 ల మధ్యలో ఉపయోగించబడింది. ఇది డిస్నీ పాత్ర అయిన డంబో నుండి దాని మారుపేరును పొందింది, దీని పేరు మునుపటి మిషన్లలో ఉపయోగించిన విమానానికి "&amp;"ఎయిర్‌మెన్‌లను సముద్రంలో క్రాష్ చేసినప్పుడు వారు తీయటానికి ఇవ్వబడింది. TB-29 అనేది బాంబు మిషన్ల కోసం సిబ్బందికి శిక్షణ ఇవ్వడానికి ఉపయోగించే B-29 యొక్క శిక్షకుడు మార్పిడి; కొన్ని లక్ష్యాలను లాగడానికి కూడా ఉపయోగించబడ్డాయి, మరియు హోదాలో B-29 లు ఆ ప్రయోజనం కో"&amp;"సం మాత్రమే సవరించబడ్డాయి. 1950 లలో అమెరికా వైమానిక దళం దాని యోధుల కోసం అంతరాయ వ్యూహాలను అభివృద్ధి చేస్తున్నప్పుడు 1950 లలో రాడార్ లక్ష్యాలుగా పనిచేస్తున్న వారి అతి ముఖ్యమైన పాత్ర. WB-29 లు వాతావరణ పర్యవేక్షణ కార్యకలాపాలను నిర్వహించడానికి ఉత్పత్తి విమానం స"&amp;"వరించబడ్డాయి. సెంట్రల్ ఫ్యూజ్‌లేజ్ విభాగం పైన ఒక పరిశీలన స్థానం అమర్చబడింది. వారు అట్లాంటిక్ ద్వారా UK నుండి సహా ప్రామాణిక డేటా సేకరణ విమానాలను నిర్వహించారు. సమాచారాన్ని సేకరించడానికి హరికేన్ లేదా తుఫాను కంటికి ఎగరడానికి కూడా వీటిని ఉపయోగించారు. అణ్వాయుధ "&amp;"పరీక్షల తరువాత, కొన్ని WB-29 లు రేడియేషన్ స్థాయిలను పరీక్షించడానికి గాలి నమూనా స్కూప్‌లను ఉపయోగించాయి. 3 సెప్టెంబర్ 1949 న, జపాన్లోని యోకోటా ఎబి నుండి అలస్కాలోని ఐల్సన్ ఎఎఫ్బికి తిరిగి వచ్చిన డబ్ల్యుబి -29, ఆగస్టు 29 న సోవియట్ యూనియన్ మొదటి అణు బాంబు పరీక"&amp;"్ష ద్వారా ఉత్పత్తి చేయబడిన మేఘం నుండి ఎయిర్ శాంప్లింగ్ స్కూప్స్లో రేడియోధార్మిక శిధిలాలను తిరిగి పొందింది. [23] 1951 లో, వాయుమార్గాన ముందస్తు హెచ్చరిక కార్యక్రమంలో మూడు B-29 లు ఉపయోగం కోసం సవరించబడ్డాయి. ఫార్వర్డ్ ఫ్యూజ్‌లేజ్ యొక్క ఎగువ విభాగం AN/APS-20C "&amp;"సెర్చ్ రాడార్‌ను ఉంచడానికి విస్తృతంగా సవరించబడింది మరియు ఇంటీరియర్ హౌస్ రాడార్ మరియు ఎలక్ట్రానిక్ కౌంటర్ కొలతలు (ECM) పరికరాలకు సవరించబడింది. ఈ అభివృద్ధి EC-121 హెచ్చరిక నక్షత్రంతో సహా ఉత్పత్తి రాడార్ పికెట్ విమానానికి దారితీసింది. . B-29 లను సుదూర క్రూయి"&amp;"జ్ క్షిపణులుగా మార్చడానికి ఒక అధ్యయనం 1946 మరియు 1950 మధ్య ఎయిర్ మెటీరియల్ కమాండ్ చేత నిర్వహించబడింది; MX-767 హోదాను బట్టి, దీనికి కోడ్‌నేమ్ ప్రాజెక్ట్ బాన్షీ ఇవ్వబడింది. విమాన పరీక్షలు జరిగాయి, అయితే ప్రాజెక్ట్ వదిలివేయబడటానికి ముందే పూర్తి మార్పిడులు జర"&amp;"గలేదు. [24] యు.ఎస్. నేవీ మార్చి 14, 1947 న యు.ఎస్. ఆర్మీ ఎయిర్ ఫోర్సెస్ నుండి నాలుగు బి -29-బిడబ్ల్యులను కొనుగోలు చేసింది. ఈ విమానాలు సుదూర పెట్రోలింగ్ మిషన్ల కోసం సవరించబడ్డాయి మరియు నేవీ బ్యూరో నంబర్లు (BUNO) 84028, 84029, 84030 మరియు 84031. BUNO 84029,"&amp;" గతంలో AAF SER. నం. బాంబు బేను బొడ్డు కింద ఆకాశాన్ని తీసుకువెళ్ళడానికి సవరించబడింది మరియు సూపర్సోనిక్ స్పీడ్ టెస్టింగ్ కోసం పడిపోయింది. మొదటి స్కైరాకెట్ టెస్ట్ ఫ్లైట్ సెప్టెంబర్ 8, 1950 న జరిగింది, టెస్ట్ పైలట్ విలియం బి. బ్రిడ్జ్‌మాన్ మరియు జార్జ్ జాన్సె"&amp;"న్ బి -29 ను ఎగురుతున్నారు. స్కాట్ క్రాస్‌ఫీల్డ్ తరువాత నవంబర్ 20, 1953 న స్కైరోకెట్‌తో మాక్ 2 ను విచ్ఛిన్నం చేశాడు; చివరి ఆకాశాన్ని అంటుకునే ఫ్లైట్ డిసెంబర్ 1956 లో జరిగింది. P2B-1S ""మదర్-షిప్"" ను సారవంతమైన మర్టల్ అనే మారుపేరుతో మరియు NACA నంబర్ 137 కు"&amp;" కేటాయించారు. మే 2013 నాటికి, ఈ విమానం కెర్మిట్ వారాల సేకరణలో అతని ఫాంటసీ ఆఫ్ ఫ్లైట్ ఏవియేషన్ వద్ద ఉంది ఫ్లోరిడాలోని పోల్క్ సిటీలోని మ్యూజియం. ఫార్వర్డ్ ఫ్యూజ్‌లేజ్ విభాగం ఫ్లోరిడాలోని లేక్ ల్యాండ్‌లోని ఫ్లోరిడా ఎయిర్ మ్యూజియంలో పునరుద్ధరించబడింది మరియు క"&amp;"్లుప్తంగా ప్రదర్శించబడింది. అప్పటి నుండి ఇది ఫ్లైట్ యొక్క ""గోల్డెన్ హిల్"" నిల్వ సౌకర్యం యొక్క ఫాంటసీతో పాటు మిగిలిన విమాన విమానాలతో మార్చబడింది మరియు భవిష్యత్ తేదీలో గాలికి ఎగిరే స్థితికి పూర్తి పునరుద్ధరణ కోసం ఎదురు చూస్తోంది. [27] [28] BUNO 84030 మరియ"&amp;"ు 84031 తరువాత సబ్‌మెరైన్ యాంటీ-సబ్‌మెరైన్ పెట్రోల్ బాంబర్లు మరియు పున es రూపకల్పన చేసిన P2B-2 లను సవరించారు. [29] XB-39 సూపర్ ఫోర్ట్రెస్ వాటర్-కూల్డ్ అల్లిసన్ V-3420-17 VEE రకం ఇంజిన్లను ఉపయోగించడానికి ఒకే YB-29 సవరించినది. ఆర్మీ వైమానిక దళం వారి మొదటి ఎ"&amp;"ంపిక ఇంజిన్, రైట్ R-3350 తో సమస్యలు అభివృద్ధి చెందుతాయని ఆందోళన చెందుతున్నందున, వారు R-3350 అభివృద్ధి విజయవంతం కాకపోతే దానిని ఇప్పటికీ ఉపయోగించవచ్చని చూపించడానికి వారు సవరించిన విమానాన్ని పరీక్షించడానికి జనరల్ మోటార్లు కుదించారు. . R-3350 దాని ఉపయోగాన్ని "&amp;"నివారించడానికి తగినంత గణనీయమైన సమస్యలను కలిగి లేనందున, XB-39 లు ఆదేశించబడలేదు. 1945 లో, ఇంధనం లేకపోవడం వల్ల జపాన్పై బాంబు దాడి తరువాత మూడు బి -29 లు సోవియట్ భూభాగంలోకి రావలసి వచ్చింది. ఆ సమయంలో సోవియట్ యూనియన్ జపాన్‌తో యుద్ధం చేయనందున, విమానం మరియు సిబ్బం"&amp;"ది ఇంటర్న్ చేయబడ్డారు. చివరికి, B-29 సిబ్బందిని తిరిగి పొందారు, కాని ఈ విమానం రష్యన్ చేతుల్లోనే ఉంది. ఆధునిక దీర్ఘ-శ్రేణి బాంబర్‌ను కోరుతూ, జోసెఫ్ స్టాలిన్ టూపోలెవ్ OKB ని రివర్స్-ఇంజనీర్ సూపర్ ఫోర్ట్రెస్ చేయమని ఆదేశించాడు. ఫలితంగా వచ్చిన విమానం మొదట మే 1"&amp;"9, 1947 న ప్రయాణించింది మరియు వెంటనే సిరీస్ ఉత్పత్తిని ప్రారంభించింది, మొత్తం 847 TU-4 లు. అమెరికన్ B-29 లకు ఎక్కువగా ఒకేలా ఉన్నప్పటికీ, TU-4 (నాటో రిపోర్టింగ్ పేరు: ""బుల్"") సోవియట్ రూపొందించిన డిఫెన్సివ్ గన్లను కలిగి ఉంది మరియు మెట్రిక్ మందాల పదార్థాలన"&amp;"ు ఉపయోగించి ఉత్పత్తికి తగినట్లుగా తిరిగి ఇంజనీరింగ్ చేయబడింది, దీని ఫలితంగా ఒక విమానం వస్తుంది B-29 కన్నా కొంచెం భారీగా మరియు నెమ్మదిగా ఉండేది. TU-4 సోవియట్ వ్యూహాత్మక బాంబు దాడిలో గణనీయమైన దూకుడును అందించింది. సోవియట్ వైమానిక దళాలకు అణ్వాయుధాలను అందించే "&amp;"మార్గాలు ఉండటమే కాకుండా, TU-4 కి వన్-వే యాత్రలో అమెరికాకు చేరుకోవడానికి తగిన పరిధిని కలిగి ఉంది. అక్టోబర్ 18, 1951 న, సోవియట్ అణు బాంబు యొక్క మొదటి ఎయిర్-డ్రాప్ పరీక్షలో TU-4 ఉపయోగించబడింది. TU-4 ను 1960 ల ప్రారంభంలో సోవియట్ సేవ నుండి దశలవారీగా తొలగించారు"&amp;", వీటిని టుపోలెవ్ TU-95 వంటి ఆధునిక విమానాలు భర్తీ చేయబడ్డాయి. TU-4 ఎప్పుడూ అప్రియమైన ఉద్దేశ్యంతో పేలుడు పేలోడ్‌ను ఇవ్వనప్పటికీ, ఇది సోవియట్ విమాన సాంకేతిక పరిజ్ఞానాన్ని, ముఖ్యంగా ఎయిర్‌ఫ్రేమ్ నిర్మాణం మరియు ఆన్‌బోర్డ్ వ్యవస్థలను ప్రభావితం చేసింది. TU-70,"&amp;" TU-75, TU-80, మరియు TU-85 వంటి TU-4 డిజైన్ యొక్క అధునాతన రవాణా మరియు బాంబర్ వేరియంట్లు అభివృద్ధి చేయబడ్డాయి మరియు నిర్మించబడ్డాయి, కానీ వీటిలో ఏదీ సిరీస్ ఉత్పత్తిని సాధించలేదు. పీపుల్స్ లిబరేషన్ ఆర్మీ ఎయిర్ ఫోర్స్ ఆఫ్ చైనా KJ-1 AWACS విమానంలో TU-4 ఎయిర్‌"&amp;"ఫ్రేమ్‌ను ఉపయోగించటానికి ప్రయత్నించింది. [31]")</f>
        <v>బోయింగ్ బి -29 సూపర్‌ఫోర్ట్రెస్ అనేక ప్రయోగాత్మక మరియు ఉత్పత్తి నమూనాలలో ఉత్పత్తి చేయబడిన విమానం. XB-29, బోయింగ్ మోడల్ 345, ఆర్మీ ఎయిర్ కార్ప్స్ కు పంపిణీ చేయబడిన మొట్టమొదటిగా అంగీకరించబడిన ప్రోటోటైప్ లేదా ప్రయోగాత్మక నమూనా, వాస్తవానికి సమర్పించిన డిజైన్‌లో అనేక మెరుగుదలలను కలుపుతుంది, వీటిలో ఎక్కువ మరియు పెద్ద తుపాకులు మరియు స్వీయ-సీలింగ్ ఇంధన ట్యాంకులు ఉన్నాయి. ఆగష్టు 1940 లో రెండు విమానాలను ఆదేశించారు, మరియు మూడవ వంతు డిసెంబరులో ఆదేశించబడింది. 1941 వసంతకాలంలో ఒక మోకాప్ పూర్తయింది, మరియు ఇది మొదట సెప్టెంబర్ 21, 1942 న ప్రయాణించింది. ఫిబ్రవరి 18, 1943 వరకు పరీక్ష కొనసాగింది, రెండవ నమూనా కూలిపోయింది. బోయింగ్ యొక్క చీఫ్ టెస్ట్ పైలట్, ఎడ్మండ్ టి. చాలా తగ్గిన శక్తి కారణంగా, విమానం ఎక్కలేకపోయింది, ఫ్రై మాంసం ప్యాకింగ్ ప్లాంట్‌లోకి దూసుకెళ్లింది, ప్యాకింగ్ ప్లాంట్‌లో ఎక్కువ భాగం కూల్చివేసి, మొత్తం పదకొండు మంది సిబ్బందిని చంపడం, ప్లాంట్ వద్ద 22 మంది ఉద్యోగులు మరియు ఒక ఫైర్‌మెన్. [4] ఈ క్రాష్ డిజైన్‌లో పాల్గొన్న చాలా మంది ఎలైట్ బోయింగ్ సిబ్బందిని చంపింది; పైలట్, అలెన్, పరిశోధనా విభాగం చీఫ్. క్రాష్ తరువాత, అమెరికా ఆర్మీ ఎయిర్ ఫోర్సెస్ మరియు అప్పటి సెనేటర్ హ్యారీ ఎస్. YB-29 మెరుగైన XB-29 మరియు 14 సేవా పరీక్ష కోసం నిర్మించబడింది. 1943 వేసవిలో పరీక్ష ప్రారంభమైంది, మరియు విమానాలకు డజన్ల కొద్దీ మార్పులు చేయబడ్డాయి. ఇంజన్లు రైట్ R-3350-13 ల నుండి R-3350-21 లకు అప్‌గ్రేడ్ చేయబడ్డాయి. XB-29 లో మూడు-బ్లేడెడ్ ప్రాప్స్ ఉన్న చోట, YB-29 లో నాలుగు-బ్లేడెడ్ ప్రొపెల్లర్లు ఉన్నాయి. రిమోట్-కంట్రోల్డ్ డిఫెన్సివ్ సిస్టమ్‌లకు వివిధ ప్రత్యామ్నాయాలు వాటిలో చాలా వరకు పరీక్షించబడ్డాయి, ముఖ్యంగా నాల్గవది పంపిణీ చేయబడింది. ప్రత్యామ్నాయ ఏర్పాట్లు పూర్తిగా పరీక్షించబడిన తరువాత, టరెట్-మౌంటెడ్ జతలలో పది .50-క్యాలిబర్ మెషిన్ గన్స్ వద్ద డిఫెన్సివ్ ఆయుధాలు ప్రామాణీకరించబడ్డాయి. YB-29 కూడా మెరుగైన ఫైర్ కంట్రోల్ సిస్టమ్‌ను కలిగి ఉంది. [5] B-29 సూపర్ ఫోర్ట్రెస్ యొక్క అసలు ఉత్పత్తి వెర్షన్. కొత్త బాంబర్ అత్యవసరంగా అవసరం కాబట్టి, ఉత్పత్తి రూపకల్పన సేవా పరీక్షతో కలిసి అభివృద్ధి చేయబడింది. వాస్తవానికి, మొదటి YB-29 పంపిణీ చేసిన రెండు నెలల తర్వాత మొదటి B-29 పూర్తయింది. ఈ వేరియంట్ యొక్క నలభై ఆరు B-29 లు, గ్లెన్ ఎల్. మార్టిన్ కంపెనీ తన ఒమాహా ప్లాంట్ వద్ద నిర్మించారు, అటామిక్ బాంబ్ మిషన్ల కోసం విమానంగా ఉపయోగించారు, ఇది సిల్వర్‌ప్లేట్ స్పెసిఫికేషన్లకు సవరించబడింది. కొన్ని 2,513 బి -29 లను బోయింగ్-విచిత (1,620), బెల్-అట్లాంటా (357), మరియు మార్టిన్-ఒమాహా (536) తయారు చేశారు. [6] B-29A అసలు B-29 ఉత్పత్తి నమూనా యొక్క మెరుగైన వెర్షన్. ఇది B-29 యొక్క ఖచ్చితమైన యుద్ధకాల వేరియంట్. మొత్తం 1,119 B-29A లు వాషింగ్టన్లోని రెంటన్ లోని బోయింగ్ ప్లాంట్ వద్ద నిర్మించబడ్డాయి, గతంలో అమెరికా నేవీ ఉపయోగించారు. B-29A లో చేసిన మెరుగుదలలలో మంచి వింగ్ డిజైన్ మరియు డిఫెన్సివ్ సవరణలు ఉన్నాయి. హెడ్-ఆన్ ఫైటర్ దాడులకు ప్రదర్శించిన బలహీనత కారణంగా, ఫార్వర్డ్ డోర్సల్ టర్రెట్స్‌లోని మెషిన్ గన్‌ల సంఖ్య నాలుగుకు రెట్టింపు అయ్యింది. మునుపటి మోడళ్ల రెక్కలు రెండు విభాగాల ఉప-అసెంబ్లీ ద్వారా తయారు చేయబడిన చోట, B-29A వింగ్ మూడు నుండి నిర్మించబడింది. ఇది నిర్మాణాన్ని సులభతరం చేసింది మరియు ఎయిర్ఫ్రేమ్ యొక్క బలాన్ని పెంచింది. చివరి విమానం పూర్తయ్యే వరకు మే 1946 వరకు B-29A ఉత్పత్తి చేయబడింది. కొరియా యుద్ధంలో ఇది చాలా ఉపయోగించబడింది, కాని జెట్ బాంబర్ (బి -47 స్ట్రాటోజెట్) పనిచేసేటప్పుడు త్వరగా దశలవారీగా తొలగించబడింది. వాషింగ్టన్ బి MK 1-ఇది రాయల్ వైమానిక దళానికి సరఫరా చేయబడిన 88 B-29AS కు ఇచ్చిన సేవా పేరు. B-29B అనేది తక్కువ-స్థాయి దాడులకు ఉపయోగించే సవరణ, ఇది ఫైర్‌బాంబింగ్ జపాన్ ఉద్దేశ్యంతో రూపొందించబడింది. 1944 చివరలో జపాన్‌పై ఫైటర్ వ్యతిరేకత తక్కువగా ఉన్నందున, చాలా మంది ఆర్మీ వైమానిక దళ నాయకత్వం - ముఖ్యంగా XXI బాంబర్ కమాండ్ యొక్క కమాండర్ కర్టిస్ లెమే - (తేలికైన) వేగవంతమైన బాంబర్ జపనీస్ ఫ్లాక్‌ను బాగా తప్పించుకుంటారని భావించారు. B-29B లో, అంతకుముందు అణు RAID- అంకితమైన సిల్వర్‌ప్లేట్ సంస్కరణల మాదిరిగానే, తోక టర్రెట్‌లో మినహా అన్ని రక్షణాత్మక ఆయుధాలు తొలగించబడ్డాయి. ప్రారంభంలో ఆయుధాలు ఒక/m2 మెషిన్ గన్లలో రెండు .50 మరియు ఒక 20 mM M2 ఫిరంగిని, ఇది త్వరలో ఒక/m2S లో మూడు .50 గా మార్చబడింది. తుపాకులను తొలగించడం ద్వారా ఆదా చేయబడిన బరువు 357 mph నుండి 364 mph (h 575 km/h/h 586 km/h) కు అగ్ర వేగాన్ని పెంచింది. ఈ సంస్కరణలో విలీనం చేయబడినది మెరుగైన APQ-7 "ఈగిల్" బాంబు దాడులు-త్రూ-ఓవర్ కాస్ట్ రాడార్, ఇది ఫ్యూజ్‌లేజ్ కింద ఎయిర్‌ఫాయిల్ ఆకారపు రాడోమ్‌లో అమర్చబడింది. [10] మొత్తం 311 B-29B లు జార్జియాలోని మారియెట్టలోని బెల్ ప్లాంట్ వద్ద నిర్మించబడ్డాయి ("బెల్-అట్లాంటా"). B-29C మెరుగైన రైట్ R-3350 ఇంజిన్‌లతో తిరిగి ఇంజిన్ చేయబడిన B-29A యొక్క మార్పు. ఆర్మీ వైమానిక దళం మొదట 5,000 ను ఆదేశించింది, కాని రెండవ ప్రపంచ యుద్ధం ముగిసినప్పుడు మరియు ఏదీ నిర్మించబడలేదు. [11] B-29D అసలు B-29 డిజైన్ యొక్క మెరుగైన వెర్షన్, ఇందులో 28-సిలిండర్ ప్రాట్ &amp; విట్నీ R-4360-35 3500 HP (2600 kW) యొక్క ప్రధాన ఇంజన్లు ఉన్నాయి-సాధారణ డ్యూప్లెక్స్ కంటే దాదాపు 60% ఎక్కువ శక్తివంతమైనది- తుఫాను. ఇది పొడవైన నిలువు స్టెబిలైజర్ మరియు బలోపేత రెక్కను కూడా కలిగి ఉంది. XB-44 D మోడల్ కోసం టెస్ట్‌బెడ్ హోదా. రెండవ ప్రపంచ యుద్ధం ముగిసినప్పుడు, B-29D కి కందిరీగ ప్రధాన ఇంజిన్ల చతుష్టయం B-50 గా మారింది, ఇది 1950 లలో యు.ఎస్. బాంబర్ ఫ్లీట్‌లో పనిచేసింది. అనేక B-29 లు కొత్త వ్యవస్థలకు పరీక్ష పడకలుగా మార్చబడ్డాయి. ఇవన్నీ వేరియంట్ హోదాను అందుకున్నాయి, చాలా మంది ఒకే మార్చబడిన విమానం వలె మాత్రమే ఉన్నప్పటికీ. ఫైర్-కంట్రోల్ సిస్టమ్స్ కోసం XB-29E (ఒకటి మార్చబడింది) మోడల్ B-29-45-BW. [13] అలాస్కాలో కోల్డ్-వెదర్ ఆపరేషన్ కోసం B-29F ఆరు మార్చబడిన B-29-BW లు. [14] జెట్ ఇంజిన్ల అభివృద్ధిలో B-29 ఉపయోగించబడింది. ఆయుధాలను తీసివేసిన, మార్చబడిన B-29B-55-BA [15] (44-84043) (బెల్) XB-29G తన బాంబు బేలో ప్రయోగాత్మక జెట్ ఇంజిన్లను తీసుకువెళ్ళింది, వీటిని విమానంలో పరీక్ష కోసం వాయుప్రవాహంలోకి విస్తరించారు. అల్లిసన్ J35, జనరల్ ఎలక్ట్రిక్ J47 మరియు J73 జెట్ ఇంజిన్లను పరీక్షించడానికి ఈ విమానం ఉపయోగించబడింది. [16] ఆయుధ ఆకృతీకరణలను పరీక్షించడానికి XB-29H మార్చబడిన B-29A. [17] పిస్టన్ ఇంజిన్లలో ప్రయోగం కొనసాగింది. వివిధ హోదా యొక్క ఆరు B-29 లు (పున es రూపకల్పన చేయబడిన YB-29J) [18] R-3350-79 ఇంజిన్లకు అప్‌గ్రేడ్ చేయబడ్డాయి. కొత్త కర్టిస్ ప్రొపెల్లర్లు మరియు 'ఆండీ గంప్' కౌనింగ్స్‌తో సహా ఇతర ఇంజిన్-అనుబంధ వస్తువులు కూడా అప్‌గ్రేడ్ చేయబడ్డాయి, దీనిలో ఆయిల్ కూలర్లు ప్రత్యేక గాలి తీసుకోవడం కలిగి ఉంటాయి. రెండు తరువాత వైమానిక ఇంధనం నింపే ట్యాంకర్ ప్రోటోటైప్‌లుగా మార్చారు మరియు YKB-29J ని పున es రూపకల్పన చేశారు. మిగిలినవి నిఘా కోసం ఉపయోగించబడ్డాయి మరియు నియమించబడిన RB-29J. EB-29 (E అంటే మినహాయింపు), క్యారియర్ విమానంగా ఉపయోగించబడింది, దీనిలో బాంబు బేను ప్రయోగాత్మక విమానాలను అంగీకరించడానికి మరియు ప్రారంభించడానికి సవరించబడింది. రెండవ ప్రపంచ యుద్ధం తరువాత సంవత్సరాల్లో అవి మార్చబడ్డాయి. ఒక EB-29 ప్రసిద్ధ బెల్ X-1 ను B-50 తో భర్తీ చేసే వరకు మార్చబడింది. మరొకటి XF-85 'పరాన్నజీవి ఫైటర్' ను తీసుకువెళ్ళడానికి మరియు పరీక్షించడానికి ఉపయోగించబడింది. ఈ ఫైటర్ సోవియట్ యోధుల నుండి రక్షించడానికి సుదూర మిషన్లపై కన్వైర్ బి -36 చేత నిర్వహించబడుతోంది. ప్రాజెక్ట్ టామ్-టోమ్‌లో భాగంగా ఇద్దరు EF-84B థండర్జెట్ యోధులను తీసుకెళ్లడానికి మరో EB-29 ఉపయోగించబడింది. ఏప్రిల్ 24, 1953 న జరిగిన ప్రమాదంలో ముగ్గురు టామ్-టామ్ విమానాలు (ది బి -29 మరియు ఇద్దరు జెట్ ఫైటర్స్) మరియు వారి సిబ్బంది కోల్పోయారు. [20] ఫోటో నిఘా కోసం సవరించబడిన ప్రారంభ B-29/B-29A లు F-13/F-13A హోదాను "F" అని అర్ధం 'ఫోటో' అని అర్ధం. ఈ విమానం (118 సవరించిన B-29BW లు మరియు B-29AS) మూడు K-17B, రెండు K-22 మరియు ఒక K-18 కెమెరాలను కలిగి ఉన్నాయి. రెండవ ప్రపంచ యుద్ధం (1945) మరియు 1948 ముగింపు మధ్య, హోదా FB-29J గా మార్చబడింది. 1948 లో, F-13/FB-29 లు RB-29 మరియు RB-29A ను పున es రూపకల్పన చేశారు. ఆరు B-29A/F-13A లు రైట్ R-3350-CA-2 ఇంధన ఇంధనంతో సవరించబడ్డాయి మరియు YB-29JS వద్ద నియమించబడ్డాయి. అప్పుడు వీటిని RB-29J లగా మార్చారు. [22] జనవరి 1949 లో, RB-29 లను 91 వ వ్యూహాత్మక నిఘా విభాగానికి కేటాయించారు మరియు డిసెంబర్ 1950 లో జపాన్లోని యోకోటా ఎబికి వెళ్లారు; కొరియా యుద్ధానికి మద్దతు ఇవ్వడం మరియు ఫార్ ఈస్ట్ వైమానిక దళం 15 వ వైమానిక దళానికి జతచేయబడింది. SB-29 'సూపర్ డంబో' అనేది రెండవ ప్రపంచ యుద్ధం తరువాత గాలి-సముద్ర రెస్క్యూ డ్యూటీ కోసం స్వీకరించబడిన B-29 యొక్క వెర్షన్. ఫ్యూజ్‌లేజ్ కింద డ్రాప్ చేయగల A-3 లైఫ్‌బోట్‌ను తీసుకెళ్లడానికి పదహారు B-29 లు సవరించబడ్డాయి; పున es రూపకల్పన చేసిన SB-29, వాటిని ప్రధానంగా నీటిపై ఎక్కువ దూరం ప్రయాణించే గాలి యూనిట్లకు రెస్క్యూ సపోర్ట్‌గా ఉపయోగించారు. మొదటి SB-29 లను ఫిబ్రవరి 1947 లో ఎయిర్ రెస్క్యూ సర్వీస్ అందుకుంది. ఫార్వర్డ్ లోయర్ గన్ టరెట్ మినహా, అన్ని రక్షణాత్మక ఆయుధాలు అలాగే ఉంచబడ్డాయి; ఈ విమానం అదనంగా వివిధ రకాల రేడియో పరికరాలు, నిబంధనలు, మనుగడ వస్తు సామగ్రి మరియు అదనపు సిబ్బందిని కలిగి ఉంది. SB-29 కొరియా యుద్ధం అంతటా 1950 ల మధ్యలో ఉపయోగించబడింది. ఇది డిస్నీ పాత్ర అయిన డంబో నుండి దాని మారుపేరును పొందింది, దీని పేరు మునుపటి మిషన్లలో ఉపయోగించిన విమానానికి ఎయిర్‌మెన్‌లను సముద్రంలో క్రాష్ చేసినప్పుడు వారు తీయటానికి ఇవ్వబడింది. TB-29 అనేది బాంబు మిషన్ల కోసం సిబ్బందికి శిక్షణ ఇవ్వడానికి ఉపయోగించే B-29 యొక్క శిక్షకుడు మార్పిడి; కొన్ని లక్ష్యాలను లాగడానికి కూడా ఉపయోగించబడ్డాయి, మరియు హోదాలో B-29 లు ఆ ప్రయోజనం కోసం మాత్రమే సవరించబడ్డాయి. 1950 లలో అమెరికా వైమానిక దళం దాని యోధుల కోసం అంతరాయ వ్యూహాలను అభివృద్ధి చేస్తున్నప్పుడు 1950 లలో రాడార్ లక్ష్యాలుగా పనిచేస్తున్న వారి అతి ముఖ్యమైన పాత్ర. WB-29 లు వాతావరణ పర్యవేక్షణ కార్యకలాపాలను నిర్వహించడానికి ఉత్పత్తి విమానం సవరించబడ్డాయి. సెంట్రల్ ఫ్యూజ్‌లేజ్ విభాగం పైన ఒక పరిశీలన స్థానం అమర్చబడింది. వారు అట్లాంటిక్ ద్వారా UK నుండి సహా ప్రామాణిక డేటా సేకరణ విమానాలను నిర్వహించారు. సమాచారాన్ని సేకరించడానికి హరికేన్ లేదా తుఫాను కంటికి ఎగరడానికి కూడా వీటిని ఉపయోగించారు. అణ్వాయుధ పరీక్షల తరువాత, కొన్ని WB-29 లు రేడియేషన్ స్థాయిలను పరీక్షించడానికి గాలి నమూనా స్కూప్‌లను ఉపయోగించాయి. 3 సెప్టెంబర్ 1949 న, జపాన్లోని యోకోటా ఎబి నుండి అలస్కాలోని ఐల్సన్ ఎఎఫ్బికి తిరిగి వచ్చిన డబ్ల్యుబి -29, ఆగస్టు 29 న సోవియట్ యూనియన్ మొదటి అణు బాంబు పరీక్ష ద్వారా ఉత్పత్తి చేయబడిన మేఘం నుండి ఎయిర్ శాంప్లింగ్ స్కూప్స్లో రేడియోధార్మిక శిధిలాలను తిరిగి పొందింది. [23] 1951 లో, వాయుమార్గాన ముందస్తు హెచ్చరిక కార్యక్రమంలో మూడు B-29 లు ఉపయోగం కోసం సవరించబడ్డాయి. ఫార్వర్డ్ ఫ్యూజ్‌లేజ్ యొక్క ఎగువ విభాగం AN/APS-20C సెర్చ్ రాడార్‌ను ఉంచడానికి విస్తృతంగా సవరించబడింది మరియు ఇంటీరియర్ హౌస్ రాడార్ మరియు ఎలక్ట్రానిక్ కౌంటర్ కొలతలు (ECM) పరికరాలకు సవరించబడింది. ఈ అభివృద్ధి EC-121 హెచ్చరిక నక్షత్రంతో సహా ఉత్పత్తి రాడార్ పికెట్ విమానానికి దారితీసింది. . B-29 లను సుదూర క్రూయిజ్ క్షిపణులుగా మార్చడానికి ఒక అధ్యయనం 1946 మరియు 1950 మధ్య ఎయిర్ మెటీరియల్ కమాండ్ చేత నిర్వహించబడింది; MX-767 హోదాను బట్టి, దీనికి కోడ్‌నేమ్ ప్రాజెక్ట్ బాన్షీ ఇవ్వబడింది. విమాన పరీక్షలు జరిగాయి, అయితే ప్రాజెక్ట్ వదిలివేయబడటానికి ముందే పూర్తి మార్పిడులు జరగలేదు. [24] యు.ఎస్. నేవీ మార్చి 14, 1947 న యు.ఎస్. ఆర్మీ ఎయిర్ ఫోర్సెస్ నుండి నాలుగు బి -29-బిడబ్ల్యులను కొనుగోలు చేసింది. ఈ విమానాలు సుదూర పెట్రోలింగ్ మిషన్ల కోసం సవరించబడ్డాయి మరియు నేవీ బ్యూరో నంబర్లు (BUNO) 84028, 84029, 84030 మరియు 84031. BUNO 84029, గతంలో AAF SER. నం. బాంబు బేను బొడ్డు కింద ఆకాశాన్ని తీసుకువెళ్ళడానికి సవరించబడింది మరియు సూపర్సోనిక్ స్పీడ్ టెస్టింగ్ కోసం పడిపోయింది. మొదటి స్కైరాకెట్ టెస్ట్ ఫ్లైట్ సెప్టెంబర్ 8, 1950 న జరిగింది, టెస్ట్ పైలట్ విలియం బి. బ్రిడ్జ్‌మాన్ మరియు జార్జ్ జాన్సెన్ బి -29 ను ఎగురుతున్నారు. స్కాట్ క్రాస్‌ఫీల్డ్ తరువాత నవంబర్ 20, 1953 న స్కైరోకెట్‌తో మాక్ 2 ను విచ్ఛిన్నం చేశాడు; చివరి ఆకాశాన్ని అంటుకునే ఫ్లైట్ డిసెంబర్ 1956 లో జరిగింది. P2B-1S "మదర్-షిప్" ను సారవంతమైన మర్టల్ అనే మారుపేరుతో మరియు NACA నంబర్ 137 కు కేటాయించారు. మే 2013 నాటికి, ఈ విమానం కెర్మిట్ వారాల సేకరణలో అతని ఫాంటసీ ఆఫ్ ఫ్లైట్ ఏవియేషన్ వద్ద ఉంది ఫ్లోరిడాలోని పోల్క్ సిటీలోని మ్యూజియం. ఫార్వర్డ్ ఫ్యూజ్‌లేజ్ విభాగం ఫ్లోరిడాలోని లేక్ ల్యాండ్‌లోని ఫ్లోరిడా ఎయిర్ మ్యూజియంలో పునరుద్ధరించబడింది మరియు క్లుప్తంగా ప్రదర్శించబడింది. అప్పటి నుండి ఇది ఫ్లైట్ యొక్క "గోల్డెన్ హిల్" నిల్వ సౌకర్యం యొక్క ఫాంటసీతో పాటు మిగిలిన విమాన విమానాలతో మార్చబడింది మరియు భవిష్యత్ తేదీలో గాలికి ఎగిరే స్థితికి పూర్తి పునరుద్ధరణ కోసం ఎదురు చూస్తోంది. [27] [28] BUNO 84030 మరియు 84031 తరువాత సబ్‌మెరైన్ యాంటీ-సబ్‌మెరైన్ పెట్రోల్ బాంబర్లు మరియు పున es రూపకల్పన చేసిన P2B-2 లను సవరించారు. [29] XB-39 సూపర్ ఫోర్ట్రెస్ వాటర్-కూల్డ్ అల్లిసన్ V-3420-17 VEE రకం ఇంజిన్లను ఉపయోగించడానికి ఒకే YB-29 సవరించినది. ఆర్మీ వైమానిక దళం వారి మొదటి ఎంపిక ఇంజిన్, రైట్ R-3350 తో సమస్యలు అభివృద్ధి చెందుతాయని ఆందోళన చెందుతున్నందున, వారు R-3350 అభివృద్ధి విజయవంతం కాకపోతే దానిని ఇప్పటికీ ఉపయోగించవచ్చని చూపించడానికి వారు సవరించిన విమానాన్ని పరీక్షించడానికి జనరల్ మోటార్లు కుదించారు. . R-3350 దాని ఉపయోగాన్ని నివారించడానికి తగినంత గణనీయమైన సమస్యలను కలిగి లేనందున, XB-39 లు ఆదేశించబడలేదు. 1945 లో, ఇంధనం లేకపోవడం వల్ల జపాన్పై బాంబు దాడి తరువాత మూడు బి -29 లు సోవియట్ భూభాగంలోకి రావలసి వచ్చింది. ఆ సమయంలో సోవియట్ యూనియన్ జపాన్‌తో యుద్ధం చేయనందున, విమానం మరియు సిబ్బంది ఇంటర్న్ చేయబడ్డారు. చివరికి, B-29 సిబ్బందిని తిరిగి పొందారు, కాని ఈ విమానం రష్యన్ చేతుల్లోనే ఉంది. ఆధునిక దీర్ఘ-శ్రేణి బాంబర్‌ను కోరుతూ, జోసెఫ్ స్టాలిన్ టూపోలెవ్ OKB ని రివర్స్-ఇంజనీర్ సూపర్ ఫోర్ట్రెస్ చేయమని ఆదేశించాడు. ఫలితంగా వచ్చిన విమానం మొదట మే 19, 1947 న ప్రయాణించింది మరియు వెంటనే సిరీస్ ఉత్పత్తిని ప్రారంభించింది, మొత్తం 847 TU-4 లు. అమెరికన్ B-29 లకు ఎక్కువగా ఒకేలా ఉన్నప్పటికీ, TU-4 (నాటో రిపోర్టింగ్ పేరు: "బుల్") సోవియట్ రూపొందించిన డిఫెన్సివ్ గన్లను కలిగి ఉంది మరియు మెట్రిక్ మందాల పదార్థాలను ఉపయోగించి ఉత్పత్తికి తగినట్లుగా తిరిగి ఇంజనీరింగ్ చేయబడింది, దీని ఫలితంగా ఒక విమానం వస్తుంది B-29 కన్నా కొంచెం భారీగా మరియు నెమ్మదిగా ఉండేది. TU-4 సోవియట్ వ్యూహాత్మక బాంబు దాడిలో గణనీయమైన దూకుడును అందించింది. సోవియట్ వైమానిక దళాలకు అణ్వాయుధాలను అందించే మార్గాలు ఉండటమే కాకుండా, TU-4 కి వన్-వే యాత్రలో అమెరికాకు చేరుకోవడానికి తగిన పరిధిని కలిగి ఉంది. అక్టోబర్ 18, 1951 న, సోవియట్ అణు బాంబు యొక్క మొదటి ఎయిర్-డ్రాప్ పరీక్షలో TU-4 ఉపయోగించబడింది. TU-4 ను 1960 ల ప్రారంభంలో సోవియట్ సేవ నుండి దశలవారీగా తొలగించారు, వీటిని టుపోలెవ్ TU-95 వంటి ఆధునిక విమానాలు భర్తీ చేయబడ్డాయి. TU-4 ఎప్పుడూ అప్రియమైన ఉద్దేశ్యంతో పేలుడు పేలోడ్‌ను ఇవ్వనప్పటికీ, ఇది సోవియట్ విమాన సాంకేతిక పరిజ్ఞానాన్ని, ముఖ్యంగా ఎయిర్‌ఫ్రేమ్ నిర్మాణం మరియు ఆన్‌బోర్డ్ వ్యవస్థలను ప్రభావితం చేసింది. TU-70, TU-75, TU-80, మరియు TU-85 వంటి TU-4 డిజైన్ యొక్క అధునాతన రవాణా మరియు బాంబర్ వేరియంట్లు అభివృద్ధి చేయబడ్డాయి మరియు నిర్మించబడ్డాయి, కానీ వీటిలో ఏదీ సిరీస్ ఉత్పత్తిని సాధించలేదు. పీపుల్స్ లిబరేషన్ ఆర్మీ ఎయిర్ ఫోర్స్ ఆఫ్ చైనా KJ-1 AWACS విమానంలో TU-4 ఎయిర్‌ఫ్రేమ్‌ను ఉపయోగించటానికి ప్రయత్నించింది. [31]</v>
      </c>
      <c r="E112" s="1" t="s">
        <v>1412</v>
      </c>
      <c r="F112" s="1" t="str">
        <f>IFERROR(__xludf.DUMMYFUNCTION("GOOGLETRANSLATE(E:E, ""en"", ""te"")"),"వ్యూహాత్మక బాంబర్")</f>
        <v>వ్యూహాత్మక బాంబర్</v>
      </c>
      <c r="G112" s="1" t="s">
        <v>1413</v>
      </c>
      <c r="K112" s="1" t="s">
        <v>168</v>
      </c>
      <c r="L112" s="1" t="str">
        <f>IFERROR(__xludf.DUMMYFUNCTION("GOOGLETRANSLATE(K:K, ""en"", ""te"")"),"బోయింగ్")</f>
        <v>బోయింగ్</v>
      </c>
      <c r="M112" s="2" t="s">
        <v>169</v>
      </c>
      <c r="O112" s="1" t="s">
        <v>1414</v>
      </c>
      <c r="P112" s="1" t="s">
        <v>1415</v>
      </c>
      <c r="V112" s="3">
        <v>16200.0</v>
      </c>
      <c r="W112" s="6">
        <v>3960.0</v>
      </c>
      <c r="AJ112" s="1" t="s">
        <v>1416</v>
      </c>
      <c r="AL112" s="1" t="s">
        <v>1417</v>
      </c>
      <c r="AS112" s="1" t="s">
        <v>1418</v>
      </c>
      <c r="BD112" s="1" t="s">
        <v>1419</v>
      </c>
      <c r="BE112" s="3">
        <v>22088.0</v>
      </c>
      <c r="BT112" s="1" t="s">
        <v>1420</v>
      </c>
      <c r="BU112" s="1" t="s">
        <v>1421</v>
      </c>
      <c r="CC112" s="1" t="s">
        <v>1422</v>
      </c>
      <c r="CD112" s="1" t="s">
        <v>1423</v>
      </c>
      <c r="CJ112" s="1" t="s">
        <v>1424</v>
      </c>
    </row>
    <row r="113">
      <c r="A113" s="1" t="s">
        <v>1425</v>
      </c>
      <c r="B113" s="1" t="str">
        <f>IFERROR(__xludf.DUMMYFUNCTION("GOOGLETRANSLATE(A:A, ""en"", ""te"")"),"బాంబర్ బి")</f>
        <v>బాంబర్ బి</v>
      </c>
      <c r="C113" s="1" t="s">
        <v>1426</v>
      </c>
      <c r="D113" s="1" t="str">
        <f>IFERROR(__xludf.DUMMYFUNCTION("GOOGLETRANSLATE(C:C, ""en"", ""te"")"),"బాంబర్ బి అనేది జర్మన్ మిలిటరీ ఎయిర్క్రాఫ్ట్ డిజైన్ పోటీ, ఇది రెండవ ప్రపంచ యుద్ధం ప్రారంభానికి ముందే నిర్వహించింది, ఇది లుఫ్ట్‌వాఫ్ఫ్ కోసం రెండవ తరం హై-స్పీడ్ బాంబర్‌ను అభివృద్ధి చేసింది. కొత్త నమూనాలు డోర్నియర్ డూ 17 మరియు జంకర్స్ జు 88 యొక్క ష్నెల్బాంబర"&amp;"్ ఫిలాసఫీకి ప్రత్యక్ష వారసుడిగా ఉంటాయి, దాని ప్రాధమిక రక్షణగా అధిక వేగంతో ఆధారపడతాయి. బాంబర్ బి చాలా పెద్ద మరియు మరింత సమర్థవంతమైన విమానం, స్క్నెల్బాంబర్ కంటే శ్రేణి మరియు పేలోడ్ చాలా ఎక్కువ, అప్పుడు పరిశీలనలో ఉన్న అతిపెద్ద సాంప్రదాయిక డిజైన్లను కూడా ఉత్త"&amp;"మంగా చేస్తుంది. విన్నింగ్ డిజైన్ లుఫ్ట్‌వాఫ్ఫ్ యొక్క బాంబర్ ఫోర్స్‌కు వెన్నెముకగా ఏర్పడటానికి ఉద్దేశించబడింది, అప్పుడు సేవలో సెమీ-స్పెషలైజ్డ్ డిజైన్ల యొక్క విస్తృత సేకరణను భర్తీ చేస్తుంది. రీచ్ వైమానిక మంత్రిత్వ శాఖ చాలా ఆశాజనకంగా ఉంది, మరింత నిరాడంబరమైన "&amp;"ప్రాజెక్టులు సాధారణంగా రద్దు చేయబడ్డాయి; ప్రాజెక్ట్ విఫలమైనప్పుడు, లుఫ్ట్‌వాఫే నిస్సహాయంగా పాత విమానాలతో మిగిలిపోయింది. 1930 ల చివరినాటికి, ఎయిర్‌ఫ్రేమ్ నిర్మాణ పద్ధతులు ఎయిర్‌ఫ్రేమ్‌లను అవసరమైన పరిమాణానికి నిర్మించగలిగే స్థాయికి చేరుకున్నాయి, ఇది 1915 లో"&amp;" హ్యూగో జంకర్స్ చేత మార్గదర్శకమైన ఆల్-మెటల్ ఎయిర్‌ఫ్రేమ్ డిజైన్ టెక్నాలజీలలో స్థాపించబడింది మరియు రెండు దశాబ్దాలుగా అనుసరించడానికి నిరంతరం మెరుగుపరచబడింది-ముఖ్యంగా జర్మనీలో డోర్నియర్ డో ఎక్స్ ఫ్లయింగ్ బోట్ మరియు జంకర్స్ జి 38 విమానాలు మరియు సోవియట్ యూనియన"&amp;"్ వంటి అపారమైన మక్సిమ్ గోర్కి, 1930 లలో ఎక్కడైనా నిర్మించిన అతిపెద్ద విమానం. అటువంటి డిజైన్ల కోసం ఇంజన్లు గొప్ప సమస్య; 30 ల మధ్యలో ఏరో ఇంజన్లు సుమారు 600 హెచ్‌పికి పరిమితం చేయబడ్డాయి మరియు మొదటి 1000 హెచ్‌పి ఇంజన్లు ప్రోటోటైప్ దశలోకి ప్రవేశిస్తున్నాయి-ముఖ"&amp;"్యంగా రోల్స్ రాయిస్ మెర్లిన్ మరియు డైమ్లెర్ బెంజ్ డిబి 601. తాజా ఇంజన్లు కూడా వారు చేయగలిగిన డిజైన్లలో పరిమితం చేయబడ్డాయి శక్తి; ఒక జంట-ఇంజిన్ విమానంలో సుమారు 1,500 కిలోవాట్ల (2,000 హెచ్‌పి) ఉంటుంది, ఇది హాకర్ టైఫూన్ లేదా రిపబ్లిక్ పి -47 థండర్ బోల్ట్ వంట"&amp;"ి మిడ్-వార్ సింగిల్ ఇంజిన్ ఫైటర్ విమానాల వలె ఉంటుంది. పెద్ద సంఖ్యలో ఇంజిన్లను ఉపయోగించడం సాధ్యమైనప్పటికీ, మరియు యునైటెడ్ కింగ్‌డమ్ మరియు థర్డ్ రీచ్ రెండింటికీ కొన్ని ఎయిర్‌ఫ్రేమ్ ఉదాహరణలలో సాధించినప్పటికీ, రెండు దేశాల ఉత్పత్తి సామర్థ్యం అటువంటి డిజైన్లతో "&amp;"ఒక విమానాన్ని సన్నద్ధం చేయడానికి చాలా చిన్నదిగా పరిగణించబడింది. అమెరికా, ఏవియేషన్ ఇంజిన్లను అవసరమైన పరిమాణంలో ఉత్పత్తి చేయగల సామర్థ్యంపై నమ్మకంగా ఉంది, బోయింగ్ బి -17 ఫ్లయింగ్ కోటలో చూసినట్లుగా, మాస్ డిఫెన్సివ్ ఫైర్‌పవర్‌తో నాలుగు-ఇంజిన్ డిజైన్లను ఎంచుకుం"&amp;"ది. జర్మనీలో, సేవలో చాలా బాంబర్ నమూనాలు యుద్ధానికి పూర్వపు డిజైన్ల నుండి స్వీకరించబడ్డాయి, వాటిలో చాలా ప్రయాణీకుల విమానాలు లేదా ద్వంద్వ వినియోగ నమూనాలు. మొట్టమొదటి స్పెషలిస్ట్ బాంబర్ విమానం జంకర్స్ జు 88, ఇది పరిమిత శ్రేణి మరియు పేలోడ్ కలిగి ఉంది, ఇతర మిష"&amp;"న్ల కోసం హీంకెల్ అతను 111 ను నిర్వహించడానికి లుఫ్ట్‌వాఫేను బలవంతం చేసింది. రెండు రకాల కొరత ప్రారంభ-యుద్ధ లుఫ్ట్‌వాఫేను విమానాల సేకరణతో మెరుగుపరచడానికి బలవంతం చేసింది, లుఫ్ట్‌వాఫేలో ఎవరూ సంతోషంగా లేరు. 1930 ల ప్రారంభంలో, లుఫ్ట్‌వాఫ్ జనరల్ వాల్తేర్ వెవర్ ఉర"&amp;"ల్ బాంబర్ కార్యక్రమాన్ని ప్రారంభించాడు, ఉరల్ పర్వత ప్రాంతంలో పశ్చిమ స్థానాల నుండి యురేల్ పర్వత ప్రాంతంలో బాంబు కర్మాగారాలను బాంబు వేయగల సుదూర బాంబర్‌ను రూపొందించడానికి. పరిమిత ఇంజిన్ శక్తి పరిమిత పనితీరుతో చాలా పెద్ద డిజైన్లకు దారితీసింది మరియు డిజైన్లలో "&amp;"ఏదీ లేదు, డోర్నియర్ DO 19 మరియు జంకర్స్ JU 89, ఉత్పత్తిలో ఉంచబడలేదు. జూన్ 3, 1936 న వెవర్ మరణం అదే రోజు ""బాంబర్ ఎ"" హెవీ బాంబర్ డిజైన్ స్పెసిఫికేషన్‌ను విడుదల చేయడానికి ఆర్‌ఎల్‌ఎమ్‌ను ప్రేరేపించింది, యురం బాంబర్ ప్రోటోటైప్‌ల కంటే మెరుగైన పరిధి మరియు పేలో"&amp;"డ్ ఉన్న కొత్త భారీ బాంబర్ కోసం వెతుకుతోంది. విన్నింగ్ డిజైన్, నవంబర్ 5, 1937 న దాని RLM ఎయిర్ఫ్రేమ్ నంబర్ ఇచ్చిన హీంకెల్ అతను 177. [1] మొదటి జర్మన్ పెద్ద సామర్థ్యం గల ఇంజన్లు పరీక్ష ప్రారంభించినప్పుడు బాంబర్ ఎ ప్రోగ్రామ్ విజేత డిజైన్‌ను ఎంచుకునే ప్రక్రియల"&amp;"ో ఉంది. JU 88 లోని జుమో 211 లతో పోలిస్తే, అటువంటి ఇంజన్ల జత రెట్టింపు శక్తి కంటే ఎక్కువ, 5,000 హెచ్‌పి (3680 కిలోవాట్) వరకు ఉంటుంది. ఈ విధమైన శక్తితో, గణనీయంగా ఎక్కువ సామర్థ్యం గల డిజైన్‌ను నిర్మించవచ్చు, ఒకటి చాలా పెద్ద బాంబు లోడ్ కోసం చాలా పెద్ద అంతర్గత"&amp;" స్థలం, ఎక్కువ కాలం ఎక్కువ ఇంధనం మరియు మరింత మెరుగైన వేగం. జంకర్స్ వారి సాపేక్షంగా కాంపాక్ట్ జుమో 222 లేదా నాలుగు-క్రాంక్ షాఫ్ట్ జుమో 223 డీజిల్ ఇంజిన్ డిజైన్ చేత శక్తితో కూడిన జు 88 యొక్క నాటకీయంగా మరింత సమర్థవంతమైన సంస్కరణలను అధ్యయనం చేస్తున్నారు. 1937 "&amp;"చివరి నుండి ఎటువంటి తీవ్రమైన పని చేపట్టలేదు, కానీ హెన్రిచ్ హెర్టెల్ హీంకెల్ ను విడిచిపెట్టి 1939 లో జంకర్లలో చేరింది. . బి ""జూలై 1939 లో. లేదా నార్వే. సిబ్బంది పనితీరు మరియు రక్షణాత్మక మందుగుండు సామగ్రిని మెరుగుపరచడానికి, డిజైన్లు రిమోట్‌గా లక్ష్యంగా ఉన్"&amp;"న ఆయుధాలతో ఒత్తిడితో కూడిన క్యాబిన్‌ను కలిగి ఉంటాయి. విస్తరించిన శ్రేణి, పెద్ద పేలోడ్ మరియు మెరుగైన పనితీరు యొక్క కావాల్సిన కలయికను కలిగి ఉండటానికి ఉద్దేశించినందున, బాంబర్ బి పోటీని గెలుచుకున్న డిజైన్ ఏ బాంబర్లను సేవలో భర్తీ చేస్తుంది. 2,000 నుండి 2,500 హ"&amp;"ెచ్‌పి పరిధిలో ఇంజిన్‌లతో, ట్విన్-ఇంజిన్ విమానాలు చాలా ఎక్కువ మిగులు శక్తిని కలిగి ఉంటాయి, ఇది చాలా ఎక్కువ పేలోడ్‌లను అనుమతిస్తుంది. సిద్ధాంతంలో, మరింత శక్తివంతమైన ఇంజిన్ 1,000 HP డిజైన్ కంటే ఉత్పత్తి చేయడానికి ఇక తీసుకోదు, ఇది పెద్దదిగా ఉంటుంది. 1930 ల చ"&amp;"ివరినాటికి, ఈ విధమైన శక్తి యొక్క ఇంజన్లు తీవ్రంగా పరిగణించబడటం ప్రారంభించాయి మరియు బ్రిటిష్ మరియు జర్మన్లు ​​వాటి ఆధారంగా బాంబర్ డిజైన్లను రూపొందించారు. UK లో, అవ్రో మరియు హ్యాండ్లీ పేజ్ రెండు రోల్స్ రాయిస్ రాబందు ఇంజన్ల ఆధారంగా పెద్ద బాంబర్ కోసం ప్రతిపాద"&amp;"నలను రూపొందించారు. రాబందు అనేది పెద్ద స్థానభ్రంశం X- బ్లాక్ డిజైన్‌ను రూపొందించడానికి, సాధారణ క్రాంక్కేస్ మరియు క్రాంక్‌షాఫ్ట్‌తో అనుసంధానించబడిన ఆరు సిలిండర్-పొడవైన సిలిండర్ బ్లాక్‌ల క్వార్టెట్. బాంబర్ పరిపక్వం చెందుతున్నప్పుడు, రాబందుతో సమస్యలు స్పష్టమయ"&amp;"్యాయి. ఆశలకు విరుద్ధంగా, రెండు V-12 ఇంజిన్ల సిలిండర్ బ్యాంకుల ""క్వార్టెట్"" ను ఒక పెద్ద రూపకల్పన కోసం ఒక క్రాంక్కేస్‌లోకి తీసుకురావడం అన్ని రకాల సమస్యలకు దారితీసింది. అవ్రో మాంచెస్టర్ యొక్క అభివృద్ధి ముందుకు సాగింది, కాని హ్యాండ్లీ పేజ్ వారి HP.56 డిజైన్"&amp;"‌ను బదులుగా నాలుగు చిన్న ఇంజిన్ల కోసం స్వీకరించమని కోరింది. రాబందు మిగిలి ఉన్న అన్ని సమస్యలతో మాంచెస్టర్ ఎగిరినప్పుడు, దాని డిజైనర్ రాయ్ చాడ్విక్ చేత నాలుగు ఇంజిన్ పునర్విమర్శ కూడా లభించింది. అవ్రో లాంకాస్టర్ మరియు హ్యాండ్లీ పేజ్ హాలిఫాక్స్ నమూనాలు మిగిలి"&amp;"న యుద్ధానికి RAF బాంబర్ కమాండ్ యొక్క వెన్నెముకగా ఏర్పడ్డాయి. జర్మనీలో, 1936 మధ్యలో బాంబర్ ఒక కార్యక్రమం హీంకెల్ అతను 177 ఎకి దారితీసింది, ఇది రెండు డైమ్లెర్ బెంజ్ డిబి 606 ""పవర్ సిస్టమ్"" ఇంజిన్లతో శక్తినిచ్చింది. 606 1930 ల చివరిలో రెండు డైమ్లెర్-బెంజ్ "&amp;"డిబి 601 పవర్‌ప్లాంట్లను ఒక సాధారణ గేర్ తగ్గింపు కేసులో ఉపయోగించుకునే ప్రయత్నం 24-సిలిండర్ పవర్‌ప్లాంట్‌కు రాబందు వంటిది కాని జర్మన్ హీంకెల్ అతను 119 హై-స్పీడ్ పునర్వినియోగపరచటానికి ట్విన్ క్రాంక్‌కేసులను ఉపయోగించడం డిజైన్ మరియు మెసెర్స్చ్మిట్ ME 261 లాంగ"&amp;"్ రేంజ్ ఎయిర్క్రాఫ్ట్. DB 606 యొక్క DB 601 కాంపోనెంట్ ఇంజిన్ల జత విలోమ W- బ్లాక్ లేఅవుట్లో అమర్చబడి, ప్రతి కాంపోనెంట్ ఇంజిన్‌ను వివిక్తంగా ఉంచారు, వీలైనంతవరకు ""ఆల్ అప్"" ఇంజిన్‌ను ""ఫైనల్ డ్రైవ్"" మినహా ప్రొపెల్లర్ షాఫ్ట్‌కు చేర్చండి ) X- క్రాంక్కేస్/సిల"&amp;"ిండర్ లేఅవుట్‌కు బదులుగా. డైమ్లెర్-బెంజ్ డిబి 606 తో సమాంతరంగా సింగిల్-క్రాంక్కేస్ 24-సిలిండర్ డిజైన్‌లో పనిచేస్తున్నాడు, డైమ్లెర్ బెంజ్ డిబి 604 ను 1939 నుండి సెప్టెంబర్ 1942 వరకు తమ సొంత ఎక్స్-ఇంజిన్ డిజైన్‌గా సృష్టించాడు. రాబందు, డిబి వంటిది. ఇంజనీర్లు"&amp;" DB 606 ను కనుగొన్నారు, భారీగా 1.5 టన్నుల బరువు ఉంటుంది, ప్రత్యేకించి ఎయిర్ఫ్రేమ్ వాటిని మౌంట్ చేసేటప్పుడు ఇంజిన్ వసతి రూపకల్పనను కలిగి ఉన్నప్పుడు, తగినంత నిర్వహణ ప్రాప్యత మరియు వెంటిలేషన్ నిరోధించింది. HE 177A యొక్క ఉత్పత్తి కొనసాగింది మరియు లోపం ఉన్న పవ"&amp;"ర్‌ప్లాంట్ ఇన్‌స్టాలేషన్, ఇంజిన్ నాసెల్లె ఇంటర్నల్ డిజైన్ మరియు మెయింటెనెన్స్ యాక్సెస్‌తో సేవలో, ఇది ఇంజిన్ వైఫల్యాలు, వేడెక్కడం మరియు మంటలతో బాధపడుతోంది, వాయుమార్గాలి, దాని సిబ్బంది ""జ్వలించే శవపేటిక"" అనే మారుపేరును సంపాదించింది. ఆగష్టు 1942 నాటికి రీచ"&amp;"్స్మార్‌చాల్ హర్మన్ గోరింగ్ వెల్డెడ్-టుగెదర్ ఇంజిన్‌లను పిలుస్తున్నారనే దానిపై నవంబర్ 1938 లో ఫిర్యాదు చేసిన బ్రిటిష్ మరియు ఎర్నెస్ట్ హీంకెల్ మాదిరిగా కాకుండా, లుఫ్ట్‌వాఫ్ఫ్ కొంతవరకు ""నాలుగు-ఇంజిన్"" హీంకెల్ హీంకెల్ అతను 177 బి యొక్క అవసరాన్ని పాక్షికంగా"&amp;" సంశయించాడు, 177 బి, ఇది 177 బి, సెప్టెంబర్ 15, 1942 న గోయరింగ్ ఆ అవసరాన్ని రద్దు చేసే వరకు, నవంబర్ 1937 లో పాల్గొన్న డైవ్ బాంబు దాడుల అవసరం. [2] అదే సమయంలో ""కపుల్డ్"" ఇంజిన్ల ప్రారంభ అభివృద్ధితో, డైమ్లెర్-బెంజ్ ఒకే క్రాంక్కేస్ ఉపయోగించి 1,500 కిలోవాట్ల "&amp;"తరగతి రూపకల్పనపై పనిని ప్రారంభించాడు. ఫలితం ఇరవై నాలుగు సిలిండర్ డైమ్లెర్ బెంజ్ డిబి 604, ఆరు సిలిండర్ల నాలుగు బ్యాంకులు ఉన్నాయి. జంకర్స్ జుమో 222 యొక్క ప్రారంభ సంస్కరణగా 46.5 లీటర్ల (2830 లో 2830) యొక్క అదే స్థానభ్రంశాన్ని కలిగి ఉండటం, దాని దీర్ఘకాలిక అభ"&amp;"ివృద్ధి విలువైన జర్మన్ ఏవియేషన్ పవర్‌ప్లాంట్ రీసెర్చ్ వనరులను మళ్లించడం , రీచ్ వైమానిక మంత్రిత్వ శాఖ సెప్టెంబర్ 1942 లో DB 604 లో అన్ని పనులను ఆపివేసింది. [3] BMW తప్పనిసరిగా ఫోల్కే-వుల్ఫ్ FW 190 నుండి దాని అత్యంత విజయవంతమైన BMW 801 డిజైన్ యొక్క విస్తరించ"&amp;"ిన సంస్కరణపై పనిచేసింది. ఇది 1943 లో 53.7-లీటర్ స్థానభ్రంశం BMW 802 కు దారితీసింది, పద్దెనిమిది సిలిండర్ ఎయిర్-కూల్డ్ రేడియల్ మరియు ఇంకా పెద్దది , 83.5 లీటర్ డిస్ప్లేస్‌మెంట్ BMW 803 28-సిలిండర్ లిక్విడ్-కూల్డ్ రేడియల్. 802 మరియు 803 రెండూ పరీక్షలో దుర్భర"&amp;"మైన వైఫల్యాలు అని నిరూపించబడినందున, [4] వారి అభివృద్ధి 802 కి ""పూర్తి మరియు ప్రోటోటైప్ నిర్మాణం ద్వితీయ సమస్యగా"" ప్రాధాన్యతనిచ్చేంతవరకు వెళ్ళింది, అయితే 803 ""దాని రూపకల్పనపై మాత్రమే దృష్టిని ఆకర్షించింది మరియు అభివృద్ధి "". BMW వద్ద ఈ వ్యవహారాల స్థితి "&amp;"సంస్థ యొక్క ఇంజనీరింగ్ సిబ్బందిని 801 ను మెరుగుపరచడానికి అన్ని ప్రయత్నాలను ఉంచడానికి మళ్ళించబడటానికి దారితీసింది. [5] BMW 801F రేడియల్ డెవలప్‌మెంట్, 801E సబ్టైప్ నుండి వచ్చే లక్షణాల ఉపయోగం ద్వారా మాత్రమే, 1,500 kW అవుట్పుట్ స్థాయిని గణనీయంగా మించగలిగింది-"&amp;"F- వెర్షన్ 1,765 kW (2,400 ps) యొక్క టాప్ అవుట్పుట్ స్థాయిలో పరీక్షించబడింది. టేకాఫ్ శక్తి. జంకర్స్ కంపెనీ యొక్క సొంత 24-సిలిండర్ జంకర్లు జుమో 222, లిక్విడ్ ఆరు-బ్యాంక్ ఇన్లైన్ ఇంజిన్‌ను చల్లబరిచింది, ప్రతి బ్యాంకులో నాలుగు సిలిండర్లతో, యుద్ధ సంవత్సరాల్లో"&amp;" ఏకైక ఉత్పత్తి, సింగిల్-క్రాంక్కేస్ డిజైన్ హై-అవుట్పుట్ పవర్‌ప్లాంట్ అభ్యర్థి, ఉద్దేశించినది జంకర్స్ జు 288 ను మాత్రమే కాకుండా, అనేక ఇతర జర్మన్ మల్టీ-ఇంజిన్ అధునాతన పోరాట విమానాల ప్రాజెక్టులకు కూడా శక్తినివ్వడానికి. 222 చాలా కాంపాక్ట్ మరియు సమర్థవంతమైన ఇం"&amp;"జిన్ రూపకల్పన, ఇది సిలిండర్ సంఖ్యలో దాదాపు ఒకేలా ఉంటుంది, బ్రిటిష్ నేపియర్ సాబెర్ హెచ్-టైప్ ఫోర్-బ్యాంక్ స్లీవ్ ఇన్లైన్ ఇంజిన్ మరియు జర్మన్ విమాన ఇంజిన్‌ను సృష్టించే ఉత్తమ ప్రయత్నం ఎత్తులో 1,500 కిలోవాట్ల అవుట్‌పుట్‌ను మించి, కానీ బిఎమ్‌డబ్ల్యూ డిజైన్‌ల మ"&amp;"ాదిరిగానే మరియు తరువాత హెంకెల్ హెస్ 011 అడ్వాన్స్‌డ్ టర్బోజెట్ ఇంజిన్ కూడా, ఉత్పత్తి-సిద్ధంగా ఉన్న విమాన పవర్‌ప్లాంట్‌గా ఎప్పుడూ రాలేదు, జుమో 222 యొక్క 300 లోపు ఉదాహరణలు మొత్తం మధ్య ఉత్పత్తి చేయబడ్డాయి వేర్వేరు సంస్కరణలు. [6] [7] అరాడో, డోర్నియర్, ఫోల్కే-"&amp;"వుల్ఫ్ మరియు జంకర్స్ అందరూ డిజైన్లతో స్పందించారు మరియు హెన్షెల్ తరువాత హెచ్ఎస్ 130 ను జోడించారు. ఈ సమయంలో డిజైన్ల కోసం పిలుపు కొంతవరకు ఒక లాంఛనప్రాయంగా ఉందని స్పష్టమైంది, ఎందుకంటే జంకర్స్ డిజైన్ ఇప్పటికే ఉత్పత్తికి ఎంపిక చేయబడింది . AR 340 డిజైన్ దశలో తొల"&amp;"గించబడింది మరియు DO 317 తక్కువ-ప్రాధాన్యత అభివృద్ధికి పంపబడింది, అయితే FW 191 మరియు JU 288 లకు ప్రోటోటైప్ ఆర్డర్లు ఉంచబడ్డాయి. ఫోకే-వుల్ఫ్ మరియు డోర్నియర్ ప్రాజెక్టులతో మొదటి మరియు రెండవ బ్యాకప్‌లుగా, టెక్నోషెస్ RLM యొక్క సాంకేతిక అభివృద్ధి కార్యాలయం ఈ ఇత"&amp;"ర డిజైన్లను ప్రయోగాత్మక టెస్ట్‌బెడ్‌లుగా ఉపయోగించడం ప్రారంభించింది. FW 191 హైడ్రాలిక్స్ స్థానంలో, దాదాపు అన్ని విమాన ఉపకరణాలను శక్తివంతం చేయడానికి ఆల్-ఎలక్ట్రిక్ ప్లాట్‌ఫాం చుట్టూ ఉంది. FW 191 ఈ విధంగా దాస్ ఫ్లీగెండే క్రాఫ్ట్వెర్క్ (ఫ్లయింగ్ పవర్ స్టేషన్)"&amp;" యొక్క మారుపేరు సంపాదించింది. ఇది విమానాలను వైరింగ్ యొక్క సంక్లిష్టతను నాటకీయంగా పెంచింది మరియు చాలా మంది మోటారులలో ఒకటి విఫలమయ్యే అవకాశం గణనీయంగా ఉంది, కానీ అది చాలా ముఖ్యమైనదిగా పరిగణించబడలేదు -జంకర్ల రూపకల్పన ఎలాగైనా పనిచేస్తుందని భావించారు. జు 288 మరి"&amp;"యు ఎఫ్‌డబ్ల్యు 191 డిజైన్ల యొక్క ప్రోటోటైప్ ఎయిర్‌ఫ్రేమ్‌లు 1940 మధ్యలో సిద్ధంగా ఉన్నాయి, కాని జుమో 222 లేదా డిబి 604 కూడా సిద్ధంగా లేవు. రెండు జట్లు తమ ప్రోటోటైప్‌లను బిఎమ్‌డబ్ల్యూ 801 రేడియల్ ఇంజిన్‌తో శక్తివంతం చేయాలని నిర్ణయించుకున్నాయి, అయినప్పటికీ ఇ"&amp;"ంజిన్‌కు 900 హెచ్‌పి తక్కువ మరియు బిఎమ్‌డబ్ల్యూ 801 రేడియల్స్ ప్రారంభ అభివృద్ధికి దూరంగా ఉండటంతో, విమానాలు తీవ్రంగా శక్తినిచ్చాయి. తులనాత్మక ప్రయోజనాల కోసం, దాదాపు-సమానమైన స్థానభ్రంశం రైట్ ట్విన్ సైక్లోన్ రేడియల్ ఇంజిన్ అమెరికన్ బి -25 మిచెల్ ట్విన్-ఇంజిన"&amp;"్ మీడియం బాంబర్‌ను 1,270 కిలోవాట్ల (1,700 హెచ్‌పి) తో ఉత్పత్తి చేస్తుంది, బి -25 లో అగ్రశ్రేణి వైమానిక ప్రదేశాలు మాత్రమే ఉన్నాయి సుమారు 440 కిమీ/గం (273 mph) లో 15.9 టన్నుల (35,000 పౌండ్లు) బరువు వద్ద. మొదటి జుమో 222 ఎ/బి డెవలప్‌మెంట్ ఇంజన్లు అక్టోబర్ 194"&amp;"1 వరకు రాలేదు మరియు కొన్ని పదకొండు నెలల తరువాత డిబి 604 ప్రాజెక్ట్ రద్దు చేయబడింది. మే 1942 నాటికి, నిరాశతో, డైమ్లెర్ బెంజ్ డిబి 606 ను బదులుగా ఉపయోగించాలని సూచించబడింది, ఇది చాలా పెద్దది మరియు భారీ (1.5 టన్నులు) అయినప్పటికీ మరియు తీవ్రమైన సమస్యలను కలిగి "&amp;"ఉందని బాగా తెలుసు. ఈ ఇంజిన్‌లతో రెండు డిజైన్ల యొక్క ప్రోటోటైప్‌లు ఆదేశించబడ్డాయి, అయినప్పటికీ FW 191 ఈ సమయంలో BMW 801 రేడియల్‌లతో గాలిలోకి ప్రవేశిస్తోంది మరియు JU 288 టచ్‌డౌన్‌లో దాని ప్రధాన ల్యాండింగ్ గేర్‌ను విచ్ఛిన్నం చేసే నిరంతర ధోరణిని చూపిస్తోంది, ద"&amp;"ీనికి కారణం ఉపసంహరణ సమయంలో ఒలియో స్ట్రట్‌లను నిల్వ చేసే సంక్లిష్ట పద్ధతి వల్ల కలిగే అండర్ క్యారేజ్ సమస్యలు. [8] హెన్షెల్ హెచ్ఎస్ 130 వంటి కొన్ని చిన్న డిజైన్లు, సాధారణంగా రెండు డిబి 603 లేదా 605 ఇంజిన్లతో శక్తితో ఉన్నప్పటికీ, బాంబర్ బి పని చేయకపోతే ఎడమ అం"&amp;"తరాన్ని పూరించడానికి RLM కి డిజైన్లు లేవు మరియు డోర్నియర్ 317 డు 317 -ప్రోన్ DB 606 లేదా 610 దాని ప్రోటోటైప్ ఎయిర్‌ఫ్రేమ్‌లలో ""వెల్డెడ్-టుగెథర్ ఇంజన్లు"" కూడా పరిగణించబడుతున్నాయి. ప్రోటోటైప్ జు 88 బి డిజైన్ ఆధారంగా కొంచెం మెరుగైన జు 88, జు 188 గా ఆదేశించ"&amp;"బడింది మరియు నాలుగు ఇంజిన్లతో ఉన్న బాంబర్ డిజైన్ల యొక్క విస్తరించిన సంస్కరణల యొక్క అనేక ప్రోటోటైప్‌లు కూడా నాలుగు ఇంజిన్‌లతో ఆదేశించబడ్డాయి, 1943–44లో జంకర్స్ జు 488 మాదిరిగానే. జూన్ 1943 లో, టి-ఆమ్ట్ చివరకు వదులుకుంది; ఈ సమయానికి, జుమో 222 విశ్వసనీయంగా ప"&amp;"నిచేయడం ప్రారంభించినప్పటికీ, ఇది 1943 వేసవిలో చేయడం ప్రారంభించినట్లుగా, అది ఉపయోగించిన అధిక-ఉష్ణోగ్రత మిశ్రమాలకు అవసరమైన లోహాల కొరత అంటే, ఏమైనప్పటికీ ఉత్పత్తిలోకి ప్రవేశించలేకపోతుంది, కేవలం 300 లోపు అభివృద్ధి పవర్‌ప్లాంట్లు నిర్మించబడ్డాయి. ఐరోపాలో జరిగిన"&amp;" యుద్ధంలో మూడేళ్ల అభివృద్ధి కాలం, ఈ ప్రయత్నం కోసం చూపించడానికి ఎటువంటి పోరాట-సిద్ధంగా నమూనాలు లేకుండా, బాంబర్ బి ప్రాజెక్ట్ సమయం తీసుకునే వెంచర్ అని అర్థం ఏమీ ఇవ్వలేదు, అదే సమయంలో ఇతర నమూనాలు ఏవీ లేవని కూడా నిర్ధారించడానికి కూడా ఉపయోగపడుతుంది 1943 చివరలో,"&amp;" వారి ప్రస్తుత ట్విన్-ఇంజిన్ మీడియం బాంబర్లు, మధ్య 30 ల మధ్యలో అభివృద్ధి చేయబడినవి, నిస్సహాయంగా పాతవి కావడం ప్రారంభించాయి. బాంబర్ బి యొక్క వైఫల్యంతో, HE 177 యొక్క నాలుగు ఇంజిన్ వెర్షన్లు, ఇది మొదట అక్టోబర్ 1941 లోనే అధికారికంగా ""హి 177 హెచ్"" పేపర్-ఓన్లీ"&amp;" డెరివేటివ్‌తో, హీంకెల్ అతను 274 హై-ఎలిట్యూడ్ డిజైన్ ప్రాజెక్ట్ యొక్క పూర్వీకుడు, 1943 లో చాలా వరకు HE 177A యొక్క ప్రధాన వైవిధ్యాలకు పున ments స్థాపనగా పరిగణించబడ్డాయి. [9] పూర్తయిన DB 603-శక్తితో కూడిన HE 177B ప్రోటోటైప్స్ 1943 చివరి నాటికి వారి విమాన పర"&amp;"ీక్షలను ప్రారంభిస్తారు. హింకెల్ యొక్క హెవీ బాంబర్స్ యొక్క ప్రధాన ఉప కాంట్రాక్టర్ అరాడో ఫ్లూగ్జిగ్వెర్కే చేత బి-సిరీస్ అతను 177 లను ఉత్పత్తి చేయలేదు, అరాడో సంస్థ వలె ఎప్పుడూ చేపట్టలేదు దాని జెట్-శక్తితో పనిచేసే అరాడో AR 234 బాంబర్‌కు ప్రాధాన్యత మరియు జూలై "&amp;"1944 ప్రారంభంలో, అరాడో HE 177B-5 యొక్క లైసెన్స్-నిర్మిత నిర్మాణాన్ని ప్రారంభించగలిగే నాలుగు నెలల ముందు, లుఫ్ట్‌వాఫ్ఫ్ అత్యవసర ఫైటర్ ప్రోగ్రామ్‌ను ప్రారంభించింది. [10]")</f>
        <v>బాంబర్ బి అనేది జర్మన్ మిలిటరీ ఎయిర్క్రాఫ్ట్ డిజైన్ పోటీ, ఇది రెండవ ప్రపంచ యుద్ధం ప్రారంభానికి ముందే నిర్వహించింది, ఇది లుఫ్ట్‌వాఫ్ఫ్ కోసం రెండవ తరం హై-స్పీడ్ బాంబర్‌ను అభివృద్ధి చేసింది. కొత్త నమూనాలు డోర్నియర్ డూ 17 మరియు జంకర్స్ జు 88 యొక్క ష్నెల్బాంబర్ ఫిలాసఫీకి ప్రత్యక్ష వారసుడిగా ఉంటాయి, దాని ప్రాధమిక రక్షణగా అధిక వేగంతో ఆధారపడతాయి. బాంబర్ బి చాలా పెద్ద మరియు మరింత సమర్థవంతమైన విమానం, స్క్నెల్బాంబర్ కంటే శ్రేణి మరియు పేలోడ్ చాలా ఎక్కువ, అప్పుడు పరిశీలనలో ఉన్న అతిపెద్ద సాంప్రదాయిక డిజైన్లను కూడా ఉత్తమంగా చేస్తుంది. విన్నింగ్ డిజైన్ లుఫ్ట్‌వాఫ్ఫ్ యొక్క బాంబర్ ఫోర్స్‌కు వెన్నెముకగా ఏర్పడటానికి ఉద్దేశించబడింది, అప్పుడు సేవలో సెమీ-స్పెషలైజ్డ్ డిజైన్ల యొక్క విస్తృత సేకరణను భర్తీ చేస్తుంది. రీచ్ వైమానిక మంత్రిత్వ శాఖ చాలా ఆశాజనకంగా ఉంది, మరింత నిరాడంబరమైన ప్రాజెక్టులు సాధారణంగా రద్దు చేయబడ్డాయి; ప్రాజెక్ట్ విఫలమైనప్పుడు, లుఫ్ట్‌వాఫే నిస్సహాయంగా పాత విమానాలతో మిగిలిపోయింది. 1930 ల చివరినాటికి, ఎయిర్‌ఫ్రేమ్ నిర్మాణ పద్ధతులు ఎయిర్‌ఫ్రేమ్‌లను అవసరమైన పరిమాణానికి నిర్మించగలిగే స్థాయికి చేరుకున్నాయి, ఇది 1915 లో హ్యూగో జంకర్స్ చేత మార్గదర్శకమైన ఆల్-మెటల్ ఎయిర్‌ఫ్రేమ్ డిజైన్ టెక్నాలజీలలో స్థాపించబడింది మరియు రెండు దశాబ్దాలుగా అనుసరించడానికి నిరంతరం మెరుగుపరచబడింది-ముఖ్యంగా జర్మనీలో డోర్నియర్ డో ఎక్స్ ఫ్లయింగ్ బోట్ మరియు జంకర్స్ జి 38 విమానాలు మరియు సోవియట్ యూనియన్ వంటి అపారమైన మక్సిమ్ గోర్కి, 1930 లలో ఎక్కడైనా నిర్మించిన అతిపెద్ద విమానం. అటువంటి డిజైన్ల కోసం ఇంజన్లు గొప్ప సమస్య; 30 ల మధ్యలో ఏరో ఇంజన్లు సుమారు 600 హెచ్‌పికి పరిమితం చేయబడ్డాయి మరియు మొదటి 1000 హెచ్‌పి ఇంజన్లు ప్రోటోటైప్ దశలోకి ప్రవేశిస్తున్నాయి-ముఖ్యంగా రోల్స్ రాయిస్ మెర్లిన్ మరియు డైమ్లెర్ బెంజ్ డిబి 601. తాజా ఇంజన్లు కూడా వారు చేయగలిగిన డిజైన్లలో పరిమితం చేయబడ్డాయి శక్తి; ఒక జంట-ఇంజిన్ విమానంలో సుమారు 1,500 కిలోవాట్ల (2,000 హెచ్‌పి) ఉంటుంది, ఇది హాకర్ టైఫూన్ లేదా రిపబ్లిక్ పి -47 థండర్ బోల్ట్ వంటి మిడ్-వార్ సింగిల్ ఇంజిన్ ఫైటర్ విమానాల వలె ఉంటుంది. పెద్ద సంఖ్యలో ఇంజిన్లను ఉపయోగించడం సాధ్యమైనప్పటికీ, మరియు యునైటెడ్ కింగ్‌డమ్ మరియు థర్డ్ రీచ్ రెండింటికీ కొన్ని ఎయిర్‌ఫ్రేమ్ ఉదాహరణలలో సాధించినప్పటికీ, రెండు దేశాల ఉత్పత్తి సామర్థ్యం అటువంటి డిజైన్లతో ఒక విమానాన్ని సన్నద్ధం చేయడానికి చాలా చిన్నదిగా పరిగణించబడింది. అమెరికా, ఏవియేషన్ ఇంజిన్లను అవసరమైన పరిమాణంలో ఉత్పత్తి చేయగల సామర్థ్యంపై నమ్మకంగా ఉంది, బోయింగ్ బి -17 ఫ్లయింగ్ కోటలో చూసినట్లుగా, మాస్ డిఫెన్సివ్ ఫైర్‌పవర్‌తో నాలుగు-ఇంజిన్ డిజైన్లను ఎంచుకుంది. జర్మనీలో, సేవలో చాలా బాంబర్ నమూనాలు యుద్ధానికి పూర్వపు డిజైన్ల నుండి స్వీకరించబడ్డాయి, వాటిలో చాలా ప్రయాణీకుల విమానాలు లేదా ద్వంద్వ వినియోగ నమూనాలు. మొట్టమొదటి స్పెషలిస్ట్ బాంబర్ విమానం జంకర్స్ జు 88, ఇది పరిమిత శ్రేణి మరియు పేలోడ్ కలిగి ఉంది, ఇతర మిషన్ల కోసం హీంకెల్ అతను 111 ను నిర్వహించడానికి లుఫ్ట్‌వాఫేను బలవంతం చేసింది. రెండు రకాల కొరత ప్రారంభ-యుద్ధ లుఫ్ట్‌వాఫేను విమానాల సేకరణతో మెరుగుపరచడానికి బలవంతం చేసింది, లుఫ్ట్‌వాఫేలో ఎవరూ సంతోషంగా లేరు. 1930 ల ప్రారంభంలో, లుఫ్ట్‌వాఫ్ జనరల్ వాల్తేర్ వెవర్ ఉరల్ బాంబర్ కార్యక్రమాన్ని ప్రారంభించాడు, ఉరల్ పర్వత ప్రాంతంలో పశ్చిమ స్థానాల నుండి యురేల్ పర్వత ప్రాంతంలో బాంబు కర్మాగారాలను బాంబు వేయగల సుదూర బాంబర్‌ను రూపొందించడానికి. పరిమిత ఇంజిన్ శక్తి పరిమిత పనితీరుతో చాలా పెద్ద డిజైన్లకు దారితీసింది మరియు డిజైన్లలో ఏదీ లేదు, డోర్నియర్ DO 19 మరియు జంకర్స్ JU 89, ఉత్పత్తిలో ఉంచబడలేదు. జూన్ 3, 1936 న వెవర్ మరణం అదే రోజు "బాంబర్ ఎ" హెవీ బాంబర్ డిజైన్ స్పెసిఫికేషన్‌ను విడుదల చేయడానికి ఆర్‌ఎల్‌ఎమ్‌ను ప్రేరేపించింది, యురం బాంబర్ ప్రోటోటైప్‌ల కంటే మెరుగైన పరిధి మరియు పేలోడ్ ఉన్న కొత్త భారీ బాంబర్ కోసం వెతుకుతోంది. విన్నింగ్ డిజైన్, నవంబర్ 5, 1937 న దాని RLM ఎయిర్ఫ్రేమ్ నంబర్ ఇచ్చిన హీంకెల్ అతను 177. [1] మొదటి జర్మన్ పెద్ద సామర్థ్యం గల ఇంజన్లు పరీక్ష ప్రారంభించినప్పుడు బాంబర్ ఎ ప్రోగ్రామ్ విజేత డిజైన్‌ను ఎంచుకునే ప్రక్రియలో ఉంది. JU 88 లోని జుమో 211 లతో పోలిస్తే, అటువంటి ఇంజన్ల జత రెట్టింపు శక్తి కంటే ఎక్కువ, 5,000 హెచ్‌పి (3680 కిలోవాట్) వరకు ఉంటుంది. ఈ విధమైన శక్తితో, గణనీయంగా ఎక్కువ సామర్థ్యం గల డిజైన్‌ను నిర్మించవచ్చు, ఒకటి చాలా పెద్ద బాంబు లోడ్ కోసం చాలా పెద్ద అంతర్గత స్థలం, ఎక్కువ కాలం ఎక్కువ ఇంధనం మరియు మరింత మెరుగైన వేగం. జంకర్స్ వారి సాపేక్షంగా కాంపాక్ట్ జుమో 222 లేదా నాలుగు-క్రాంక్ షాఫ్ట్ జుమో 223 డీజిల్ ఇంజిన్ డిజైన్ చేత శక్తితో కూడిన జు 88 యొక్క నాటకీయంగా మరింత సమర్థవంతమైన సంస్కరణలను అధ్యయనం చేస్తున్నారు. 1937 చివరి నుండి ఎటువంటి తీవ్రమైన పని చేపట్టలేదు, కానీ హెన్రిచ్ హెర్టెల్ హీంకెల్ ను విడిచిపెట్టి 1939 లో జంకర్లలో చేరింది. . బి "జూలై 1939 లో. లేదా నార్వే. సిబ్బంది పనితీరు మరియు రక్షణాత్మక మందుగుండు సామగ్రిని మెరుగుపరచడానికి, డిజైన్లు రిమోట్‌గా లక్ష్యంగా ఉన్న ఆయుధాలతో ఒత్తిడితో కూడిన క్యాబిన్‌ను కలిగి ఉంటాయి. విస్తరించిన శ్రేణి, పెద్ద పేలోడ్ మరియు మెరుగైన పనితీరు యొక్క కావాల్సిన కలయికను కలిగి ఉండటానికి ఉద్దేశించినందున, బాంబర్ బి పోటీని గెలుచుకున్న డిజైన్ ఏ బాంబర్లను సేవలో భర్తీ చేస్తుంది. 2,000 నుండి 2,500 హెచ్‌పి పరిధిలో ఇంజిన్‌లతో, ట్విన్-ఇంజిన్ విమానాలు చాలా ఎక్కువ మిగులు శక్తిని కలిగి ఉంటాయి, ఇది చాలా ఎక్కువ పేలోడ్‌లను అనుమతిస్తుంది. సిద్ధాంతంలో, మరింత శక్తివంతమైన ఇంజిన్ 1,000 HP డిజైన్ కంటే ఉత్పత్తి చేయడానికి ఇక తీసుకోదు, ఇది పెద్దదిగా ఉంటుంది. 1930 ల చివరినాటికి, ఈ విధమైన శక్తి యొక్క ఇంజన్లు తీవ్రంగా పరిగణించబడటం ప్రారంభించాయి మరియు బ్రిటిష్ మరియు జర్మన్లు ​​వాటి ఆధారంగా బాంబర్ డిజైన్లను రూపొందించారు. UK లో, అవ్రో మరియు హ్యాండ్లీ పేజ్ రెండు రోల్స్ రాయిస్ రాబందు ఇంజన్ల ఆధారంగా పెద్ద బాంబర్ కోసం ప్రతిపాదనలను రూపొందించారు. రాబందు అనేది పెద్ద స్థానభ్రంశం X- బ్లాక్ డిజైన్‌ను రూపొందించడానికి, సాధారణ క్రాంక్కేస్ మరియు క్రాంక్‌షాఫ్ట్‌తో అనుసంధానించబడిన ఆరు సిలిండర్-పొడవైన సిలిండర్ బ్లాక్‌ల క్వార్టెట్. బాంబర్ పరిపక్వం చెందుతున్నప్పుడు, రాబందుతో సమస్యలు స్పష్టమయ్యాయి. ఆశలకు విరుద్ధంగా, రెండు V-12 ఇంజిన్ల సిలిండర్ బ్యాంకుల "క్వార్టెట్" ను ఒక పెద్ద రూపకల్పన కోసం ఒక క్రాంక్కేస్‌లోకి తీసుకురావడం అన్ని రకాల సమస్యలకు దారితీసింది. అవ్రో మాంచెస్టర్ యొక్క అభివృద్ధి ముందుకు సాగింది, కాని హ్యాండ్లీ పేజ్ వారి HP.56 డిజైన్‌ను బదులుగా నాలుగు చిన్న ఇంజిన్ల కోసం స్వీకరించమని కోరింది. రాబందు మిగిలి ఉన్న అన్ని సమస్యలతో మాంచెస్టర్ ఎగిరినప్పుడు, దాని డిజైనర్ రాయ్ చాడ్విక్ చేత నాలుగు ఇంజిన్ పునర్విమర్శ కూడా లభించింది. అవ్రో లాంకాస్టర్ మరియు హ్యాండ్లీ పేజ్ హాలిఫాక్స్ నమూనాలు మిగిలిన యుద్ధానికి RAF బాంబర్ కమాండ్ యొక్క వెన్నెముకగా ఏర్పడ్డాయి. జర్మనీలో, 1936 మధ్యలో బాంబర్ ఒక కార్యక్రమం హీంకెల్ అతను 177 ఎకి దారితీసింది, ఇది రెండు డైమ్లెర్ బెంజ్ డిబి 606 "పవర్ సిస్టమ్" ఇంజిన్లతో శక్తినిచ్చింది. 606 1930 ల చివరిలో రెండు డైమ్లెర్-బెంజ్ డిబి 601 పవర్‌ప్లాంట్లను ఒక సాధారణ గేర్ తగ్గింపు కేసులో ఉపయోగించుకునే ప్రయత్నం 24-సిలిండర్ పవర్‌ప్లాంట్‌కు రాబందు వంటిది కాని జర్మన్ హీంకెల్ అతను 119 హై-స్పీడ్ పునర్వినియోగపరచటానికి ట్విన్ క్రాంక్‌కేసులను ఉపయోగించడం డిజైన్ మరియు మెసెర్స్చ్మిట్ ME 261 లాంగ్ రేంజ్ ఎయిర్క్రాఫ్ట్. DB 606 యొక్క DB 601 కాంపోనెంట్ ఇంజిన్ల జత విలోమ W- బ్లాక్ లేఅవుట్లో అమర్చబడి, ప్రతి కాంపోనెంట్ ఇంజిన్‌ను వివిక్తంగా ఉంచారు, వీలైనంతవరకు "ఆల్ అప్" ఇంజిన్‌ను "ఫైనల్ డ్రైవ్" మినహా ప్రొపెల్లర్ షాఫ్ట్‌కు చేర్చండి ) X- క్రాంక్కేస్/సిలిండర్ లేఅవుట్‌కు బదులుగా. డైమ్లెర్-బెంజ్ డిబి 606 తో సమాంతరంగా సింగిల్-క్రాంక్కేస్ 24-సిలిండర్ డిజైన్‌లో పనిచేస్తున్నాడు, డైమ్లెర్ బెంజ్ డిబి 604 ను 1939 నుండి సెప్టెంబర్ 1942 వరకు తమ సొంత ఎక్స్-ఇంజిన్ డిజైన్‌గా సృష్టించాడు. రాబందు, డిబి వంటిది. ఇంజనీర్లు DB 606 ను కనుగొన్నారు, భారీగా 1.5 టన్నుల బరువు ఉంటుంది, ప్రత్యేకించి ఎయిర్ఫ్రేమ్ వాటిని మౌంట్ చేసేటప్పుడు ఇంజిన్ వసతి రూపకల్పనను కలిగి ఉన్నప్పుడు, తగినంత నిర్వహణ ప్రాప్యత మరియు వెంటిలేషన్ నిరోధించింది. HE 177A యొక్క ఉత్పత్తి కొనసాగింది మరియు లోపం ఉన్న పవర్‌ప్లాంట్ ఇన్‌స్టాలేషన్, ఇంజిన్ నాసెల్లె ఇంటర్నల్ డిజైన్ మరియు మెయింటెనెన్స్ యాక్సెస్‌తో సేవలో, ఇది ఇంజిన్ వైఫల్యాలు, వేడెక్కడం మరియు మంటలతో బాధపడుతోంది, వాయుమార్గాలి, దాని సిబ్బంది "జ్వలించే శవపేటిక" అనే మారుపేరును సంపాదించింది. ఆగష్టు 1942 నాటికి రీచ్స్మార్‌చాల్ హర్మన్ గోరింగ్ వెల్డెడ్-టుగెదర్ ఇంజిన్‌లను పిలుస్తున్నారనే దానిపై నవంబర్ 1938 లో ఫిర్యాదు చేసిన బ్రిటిష్ మరియు ఎర్నెస్ట్ హీంకెల్ మాదిరిగా కాకుండా, లుఫ్ట్‌వాఫ్ఫ్ కొంతవరకు "నాలుగు-ఇంజిన్" హీంకెల్ హీంకెల్ అతను 177 బి యొక్క అవసరాన్ని పాక్షికంగా సంశయించాడు, 177 బి, ఇది 177 బి, సెప్టెంబర్ 15, 1942 న గోయరింగ్ ఆ అవసరాన్ని రద్దు చేసే వరకు, నవంబర్ 1937 లో పాల్గొన్న డైవ్ బాంబు దాడుల అవసరం. [2] అదే సమయంలో "కపుల్డ్" ఇంజిన్ల ప్రారంభ అభివృద్ధితో, డైమ్లెర్-బెంజ్ ఒకే క్రాంక్కేస్ ఉపయోగించి 1,500 కిలోవాట్ల తరగతి రూపకల్పనపై పనిని ప్రారంభించాడు. ఫలితం ఇరవై నాలుగు సిలిండర్ డైమ్లెర్ బెంజ్ డిబి 604, ఆరు సిలిండర్ల నాలుగు బ్యాంకులు ఉన్నాయి. జంకర్స్ జుమో 222 యొక్క ప్రారంభ సంస్కరణగా 46.5 లీటర్ల (2830 లో 2830) యొక్క అదే స్థానభ్రంశాన్ని కలిగి ఉండటం, దాని దీర్ఘకాలిక అభివృద్ధి విలువైన జర్మన్ ఏవియేషన్ పవర్‌ప్లాంట్ రీసెర్చ్ వనరులను మళ్లించడం , రీచ్ వైమానిక మంత్రిత్వ శాఖ సెప్టెంబర్ 1942 లో DB 604 లో అన్ని పనులను ఆపివేసింది. [3] BMW తప్పనిసరిగా ఫోల్కే-వుల్ఫ్ FW 190 నుండి దాని అత్యంత విజయవంతమైన BMW 801 డిజైన్ యొక్క విస్తరించిన సంస్కరణపై పనిచేసింది. ఇది 1943 లో 53.7-లీటర్ స్థానభ్రంశం BMW 802 కు దారితీసింది, పద్దెనిమిది సిలిండర్ ఎయిర్-కూల్డ్ రేడియల్ మరియు ఇంకా పెద్దది , 83.5 లీటర్ డిస్ప్లేస్‌మెంట్ BMW 803 28-సిలిండర్ లిక్విడ్-కూల్డ్ రేడియల్. 802 మరియు 803 రెండూ పరీక్షలో దుర్భరమైన వైఫల్యాలు అని నిరూపించబడినందున, [4] వారి అభివృద్ధి 802 కి "పూర్తి మరియు ప్రోటోటైప్ నిర్మాణం ద్వితీయ సమస్యగా" ప్రాధాన్యతనిచ్చేంతవరకు వెళ్ళింది, అయితే 803 "దాని రూపకల్పనపై మాత్రమే దృష్టిని ఆకర్షించింది మరియు అభివృద్ధి ". BMW వద్ద ఈ వ్యవహారాల స్థితి సంస్థ యొక్క ఇంజనీరింగ్ సిబ్బందిని 801 ను మెరుగుపరచడానికి అన్ని ప్రయత్నాలను ఉంచడానికి మళ్ళించబడటానికి దారితీసింది. [5] BMW 801F రేడియల్ డెవలప్‌మెంట్, 801E సబ్టైప్ నుండి వచ్చే లక్షణాల ఉపయోగం ద్వారా మాత్రమే, 1,500 kW అవుట్పుట్ స్థాయిని గణనీయంగా మించగలిగింది-F- వెర్షన్ 1,765 kW (2,400 ps) యొక్క టాప్ అవుట్పుట్ స్థాయిలో పరీక్షించబడింది. టేకాఫ్ శక్తి. జంకర్స్ కంపెనీ యొక్క సొంత 24-సిలిండర్ జంకర్లు జుమో 222, లిక్విడ్ ఆరు-బ్యాంక్ ఇన్లైన్ ఇంజిన్‌ను చల్లబరిచింది, ప్రతి బ్యాంకులో నాలుగు సిలిండర్లతో, యుద్ధ సంవత్సరాల్లో ఏకైక ఉత్పత్తి, సింగిల్-క్రాంక్కేస్ డిజైన్ హై-అవుట్పుట్ పవర్‌ప్లాంట్ అభ్యర్థి, ఉద్దేశించినది జంకర్స్ జు 288 ను మాత్రమే కాకుండా, అనేక ఇతర జర్మన్ మల్టీ-ఇంజిన్ అధునాతన పోరాట విమానాల ప్రాజెక్టులకు కూడా శక్తినివ్వడానికి. 222 చాలా కాంపాక్ట్ మరియు సమర్థవంతమైన ఇంజిన్ రూపకల్పన, ఇది సిలిండర్ సంఖ్యలో దాదాపు ఒకేలా ఉంటుంది, బ్రిటిష్ నేపియర్ సాబెర్ హెచ్-టైప్ ఫోర్-బ్యాంక్ స్లీవ్ ఇన్లైన్ ఇంజిన్ మరియు జర్మన్ విమాన ఇంజిన్‌ను సృష్టించే ఉత్తమ ప్రయత్నం ఎత్తులో 1,500 కిలోవాట్ల అవుట్‌పుట్‌ను మించి, కానీ బిఎమ్‌డబ్ల్యూ డిజైన్‌ల మాదిరిగానే మరియు తరువాత హెంకెల్ హెస్ 011 అడ్వాన్స్‌డ్ టర్బోజెట్ ఇంజిన్ కూడా, ఉత్పత్తి-సిద్ధంగా ఉన్న విమాన పవర్‌ప్లాంట్‌గా ఎప్పుడూ రాలేదు, జుమో 222 యొక్క 300 లోపు ఉదాహరణలు మొత్తం మధ్య ఉత్పత్తి చేయబడ్డాయి వేర్వేరు సంస్కరణలు. [6] [7] అరాడో, డోర్నియర్, ఫోల్కే-వుల్ఫ్ మరియు జంకర్స్ అందరూ డిజైన్లతో స్పందించారు మరియు హెన్షెల్ తరువాత హెచ్ఎస్ 130 ను జోడించారు. ఈ సమయంలో డిజైన్ల కోసం పిలుపు కొంతవరకు ఒక లాంఛనప్రాయంగా ఉందని స్పష్టమైంది, ఎందుకంటే జంకర్స్ డిజైన్ ఇప్పటికే ఉత్పత్తికి ఎంపిక చేయబడింది . AR 340 డిజైన్ దశలో తొలగించబడింది మరియు DO 317 తక్కువ-ప్రాధాన్యత అభివృద్ధికి పంపబడింది, అయితే FW 191 మరియు JU 288 లకు ప్రోటోటైప్ ఆర్డర్లు ఉంచబడ్డాయి. ఫోకే-వుల్ఫ్ మరియు డోర్నియర్ ప్రాజెక్టులతో మొదటి మరియు రెండవ బ్యాకప్‌లుగా, టెక్నోషెస్ RLM యొక్క సాంకేతిక అభివృద్ధి కార్యాలయం ఈ ఇతర డిజైన్లను ప్రయోగాత్మక టెస్ట్‌బెడ్‌లుగా ఉపయోగించడం ప్రారంభించింది. FW 191 హైడ్రాలిక్స్ స్థానంలో, దాదాపు అన్ని విమాన ఉపకరణాలను శక్తివంతం చేయడానికి ఆల్-ఎలక్ట్రిక్ ప్లాట్‌ఫాం చుట్టూ ఉంది. FW 191 ఈ విధంగా దాస్ ఫ్లీగెండే క్రాఫ్ట్వెర్క్ (ఫ్లయింగ్ పవర్ స్టేషన్) యొక్క మారుపేరు సంపాదించింది. ఇది విమానాలను వైరింగ్ యొక్క సంక్లిష్టతను నాటకీయంగా పెంచింది మరియు చాలా మంది మోటారులలో ఒకటి విఫలమయ్యే అవకాశం గణనీయంగా ఉంది, కానీ అది చాలా ముఖ్యమైనదిగా పరిగణించబడలేదు -జంకర్ల రూపకల్పన ఎలాగైనా పనిచేస్తుందని భావించారు. జు 288 మరియు ఎఫ్‌డబ్ల్యు 191 డిజైన్ల యొక్క ప్రోటోటైప్ ఎయిర్‌ఫ్రేమ్‌లు 1940 మధ్యలో సిద్ధంగా ఉన్నాయి, కాని జుమో 222 లేదా డిబి 604 కూడా సిద్ధంగా లేవు. రెండు జట్లు తమ ప్రోటోటైప్‌లను బిఎమ్‌డబ్ల్యూ 801 రేడియల్ ఇంజిన్‌తో శక్తివంతం చేయాలని నిర్ణయించుకున్నాయి, అయినప్పటికీ ఇంజిన్‌కు 900 హెచ్‌పి తక్కువ మరియు బిఎమ్‌డబ్ల్యూ 801 రేడియల్స్ ప్రారంభ అభివృద్ధికి దూరంగా ఉండటంతో, విమానాలు తీవ్రంగా శక్తినిచ్చాయి. తులనాత్మక ప్రయోజనాల కోసం, దాదాపు-సమానమైన స్థానభ్రంశం రైట్ ట్విన్ సైక్లోన్ రేడియల్ ఇంజిన్ అమెరికన్ బి -25 మిచెల్ ట్విన్-ఇంజిన్ మీడియం బాంబర్‌ను 1,270 కిలోవాట్ల (1,700 హెచ్‌పి) తో ఉత్పత్తి చేస్తుంది, బి -25 లో అగ్రశ్రేణి వైమానిక ప్రదేశాలు మాత్రమే ఉన్నాయి సుమారు 440 కిమీ/గం (273 mph) లో 15.9 టన్నుల (35,000 పౌండ్లు) బరువు వద్ద. మొదటి జుమో 222 ఎ/బి డెవలప్‌మెంట్ ఇంజన్లు అక్టోబర్ 1941 వరకు రాలేదు మరియు కొన్ని పదకొండు నెలల తరువాత డిబి 604 ప్రాజెక్ట్ రద్దు చేయబడింది. మే 1942 నాటికి, నిరాశతో, డైమ్లెర్ బెంజ్ డిబి 606 ను బదులుగా ఉపయోగించాలని సూచించబడింది, ఇది చాలా పెద్దది మరియు భారీ (1.5 టన్నులు) అయినప్పటికీ మరియు తీవ్రమైన సమస్యలను కలిగి ఉందని బాగా తెలుసు. ఈ ఇంజిన్‌లతో రెండు డిజైన్ల యొక్క ప్రోటోటైప్‌లు ఆదేశించబడ్డాయి, అయినప్పటికీ FW 191 ఈ సమయంలో BMW 801 రేడియల్‌లతో గాలిలోకి ప్రవేశిస్తోంది మరియు JU 288 టచ్‌డౌన్‌లో దాని ప్రధాన ల్యాండింగ్ గేర్‌ను విచ్ఛిన్నం చేసే నిరంతర ధోరణిని చూపిస్తోంది, దీనికి కారణం ఉపసంహరణ సమయంలో ఒలియో స్ట్రట్‌లను నిల్వ చేసే సంక్లిష్ట పద్ధతి వల్ల కలిగే అండర్ క్యారేజ్ సమస్యలు. [8] హెన్షెల్ హెచ్ఎస్ 130 వంటి కొన్ని చిన్న డిజైన్లు, సాధారణంగా రెండు డిబి 603 లేదా 605 ఇంజిన్లతో శక్తితో ఉన్నప్పటికీ, బాంబర్ బి పని చేయకపోతే ఎడమ అంతరాన్ని పూరించడానికి RLM కి డిజైన్లు లేవు మరియు డోర్నియర్ 317 డు 317 -ప్రోన్ DB 606 లేదా 610 దాని ప్రోటోటైప్ ఎయిర్‌ఫ్రేమ్‌లలో "వెల్డెడ్-టుగెథర్ ఇంజన్లు" కూడా పరిగణించబడుతున్నాయి. ప్రోటోటైప్ జు 88 బి డిజైన్ ఆధారంగా కొంచెం మెరుగైన జు 88, జు 188 గా ఆదేశించబడింది మరియు నాలుగు ఇంజిన్లతో ఉన్న బాంబర్ డిజైన్ల యొక్క విస్తరించిన సంస్కరణల యొక్క అనేక ప్రోటోటైప్‌లు కూడా నాలుగు ఇంజిన్‌లతో ఆదేశించబడ్డాయి, 1943–44లో జంకర్స్ జు 488 మాదిరిగానే. జూన్ 1943 లో, టి-ఆమ్ట్ చివరకు వదులుకుంది; ఈ సమయానికి, జుమో 222 విశ్వసనీయంగా పనిచేయడం ప్రారంభించినప్పటికీ, ఇది 1943 వేసవిలో చేయడం ప్రారంభించినట్లుగా, అది ఉపయోగించిన అధిక-ఉష్ణోగ్రత మిశ్రమాలకు అవసరమైన లోహాల కొరత అంటే, ఏమైనప్పటికీ ఉత్పత్తిలోకి ప్రవేశించలేకపోతుంది, కేవలం 300 లోపు అభివృద్ధి పవర్‌ప్లాంట్లు నిర్మించబడ్డాయి. ఐరోపాలో జరిగిన యుద్ధంలో మూడేళ్ల అభివృద్ధి కాలం, ఈ ప్రయత్నం కోసం చూపించడానికి ఎటువంటి పోరాట-సిద్ధంగా నమూనాలు లేకుండా, బాంబర్ బి ప్రాజెక్ట్ సమయం తీసుకునే వెంచర్ అని అర్థం ఏమీ ఇవ్వలేదు, అదే సమయంలో ఇతర నమూనాలు ఏవీ లేవని కూడా నిర్ధారించడానికి కూడా ఉపయోగపడుతుంది 1943 చివరలో, వారి ప్రస్తుత ట్విన్-ఇంజిన్ మీడియం బాంబర్లు, మధ్య 30 ల మధ్యలో అభివృద్ధి చేయబడినవి, నిస్సహాయంగా పాతవి కావడం ప్రారంభించాయి. బాంబర్ బి యొక్క వైఫల్యంతో, HE 177 యొక్క నాలుగు ఇంజిన్ వెర్షన్లు, ఇది మొదట అక్టోబర్ 1941 లోనే అధికారికంగా "హి 177 హెచ్" పేపర్-ఓన్లీ డెరివేటివ్‌తో, హీంకెల్ అతను 274 హై-ఎలిట్యూడ్ డిజైన్ ప్రాజెక్ట్ యొక్క పూర్వీకుడు, 1943 లో చాలా వరకు HE 177A యొక్క ప్రధాన వైవిధ్యాలకు పున ments స్థాపనగా పరిగణించబడ్డాయి. [9] పూర్తయిన DB 603-శక్తితో కూడిన HE 177B ప్రోటోటైప్స్ 1943 చివరి నాటికి వారి విమాన పరీక్షలను ప్రారంభిస్తారు. హింకెల్ యొక్క హెవీ బాంబర్స్ యొక్క ప్రధాన ఉప కాంట్రాక్టర్ అరాడో ఫ్లూగ్జిగ్వెర్కే చేత బి-సిరీస్ అతను 177 లను ఉత్పత్తి చేయలేదు, అరాడో సంస్థ వలె ఎప్పుడూ చేపట్టలేదు దాని జెట్-శక్తితో పనిచేసే అరాడో AR 234 బాంబర్‌కు ప్రాధాన్యత మరియు జూలై 1944 ప్రారంభంలో, అరాడో HE 177B-5 యొక్క లైసెన్స్-నిర్మిత నిర్మాణాన్ని ప్రారంభించగలిగే నాలుగు నెలల ముందు, లుఫ్ట్‌వాఫ్ఫ్ అత్యవసర ఫైటర్ ప్రోగ్రామ్‌ను ప్రారంభించింది. [10]</v>
      </c>
      <c r="F113" s="1" t="str">
        <f>IFERROR(__xludf.DUMMYFUNCTION("GOOGLETRANSLATE(E:E, ""en"", ""te"")"),"#VALUE!")</f>
        <v>#VALUE!</v>
      </c>
      <c r="AJ113" s="1" t="s">
        <v>1427</v>
      </c>
      <c r="CK113" s="1" t="s">
        <v>1428</v>
      </c>
      <c r="CL113" s="1" t="s">
        <v>1429</v>
      </c>
      <c r="CM113" s="1" t="s">
        <v>1430</v>
      </c>
      <c r="CN113" s="1" t="s">
        <v>1431</v>
      </c>
      <c r="CO113" s="1" t="s">
        <v>1432</v>
      </c>
      <c r="CP113" s="2" t="s">
        <v>1433</v>
      </c>
      <c r="CQ113" s="1" t="s">
        <v>1434</v>
      </c>
      <c r="CR113" s="1" t="s">
        <v>1435</v>
      </c>
      <c r="CS113" s="1" t="s">
        <v>1436</v>
      </c>
      <c r="CT113" s="1" t="s">
        <v>1437</v>
      </c>
      <c r="CU113" s="1" t="s">
        <v>1438</v>
      </c>
      <c r="CV113" s="2" t="s">
        <v>1439</v>
      </c>
    </row>
    <row r="114">
      <c r="A114" s="1" t="s">
        <v>1347</v>
      </c>
      <c r="B114" s="1" t="str">
        <f>IFERROR(__xludf.DUMMYFUNCTION("GOOGLETRANSLATE(A:A, ""en"", ""te"")"),"బ్రెడా A.8")</f>
        <v>బ్రెడా A.8</v>
      </c>
      <c r="C114" s="1" t="s">
        <v>1440</v>
      </c>
      <c r="D114" s="1" t="str">
        <f>IFERROR(__xludf.DUMMYFUNCTION("GOOGLETRANSLATE(C:C, ""en"", ""te"")"),"బ్రెడా A.8 అనేది 1927 లో సొసైటీ ఇటాలియానా ఎర్నెస్టో బ్రెడా చేత రూపొందించబడిన ఒక ప్రోటోటైప్ ట్విన్-ఇంజిన్ బైప్లేన్. a.3. రెండు 330 కిలోవాట్ల (440 హెచ్‌పి) లోరైన్-డైట్రిచ్ 12 డిబి ఇంజన్లను ఉపయోగించి విమానం పరీక్షించినప్పుడు, ఫలితాలు చాలా నిరాడంబరంగా ఉన్నాయి"&amp;". ప్రతిస్పందనగా, డిజైనర్లు 370 కిలోవాట్ల (500 హెచ్‌పి) ఐసోటా ఫ్రాస్చిని అస్సో 500 ఇంజిన్‌లకు మార్చారు, కాని పనితీరు ఇంకా నిరాశపరిచింది మరియు డిజైన్ వదిలివేయబడింది. జేన్ యొక్క అన్ని ప్రపంచ విమానాల నుండి డేటా 1928 [1] సాధారణ లక్షణాలు పనితీరు ఆయుధాలు")</f>
        <v>బ్రెడా A.8 అనేది 1927 లో సొసైటీ ఇటాలియానా ఎర్నెస్టో బ్రెడా చేత రూపొందించబడిన ఒక ప్రోటోటైప్ ట్విన్-ఇంజిన్ బైప్లేన్. a.3. రెండు 330 కిలోవాట్ల (440 హెచ్‌పి) లోరైన్-డైట్రిచ్ 12 డిబి ఇంజన్లను ఉపయోగించి విమానం పరీక్షించినప్పుడు, ఫలితాలు చాలా నిరాడంబరంగా ఉన్నాయి. ప్రతిస్పందనగా, డిజైనర్లు 370 కిలోవాట్ల (500 హెచ్‌పి) ఐసోటా ఫ్రాస్చిని అస్సో 500 ఇంజిన్‌లకు మార్చారు, కాని పనితీరు ఇంకా నిరాశపరిచింది మరియు డిజైన్ వదిలివేయబడింది. జేన్ యొక్క అన్ని ప్రపంచ విమానాల నుండి డేటా 1928 [1] సాధారణ లక్షణాలు పనితీరు ఆయుధాలు</v>
      </c>
      <c r="E114" s="1" t="s">
        <v>1330</v>
      </c>
      <c r="F114" s="1" t="str">
        <f>IFERROR(__xludf.DUMMYFUNCTION("GOOGLETRANSLATE(E:E, ""en"", ""te"")"),"నైట్ బాంబర్")</f>
        <v>నైట్ బాంబర్</v>
      </c>
      <c r="H114" s="1" t="s">
        <v>131</v>
      </c>
      <c r="I114" s="1" t="str">
        <f>IFERROR(__xludf.DUMMYFUNCTION("GOOGLETRANSLATE(H:H, ""en"", ""te"")"),"ఇటలీ")</f>
        <v>ఇటలీ</v>
      </c>
      <c r="J114" s="2" t="s">
        <v>132</v>
      </c>
      <c r="K114" s="1" t="s">
        <v>1331</v>
      </c>
      <c r="L114" s="1" t="str">
        <f>IFERROR(__xludf.DUMMYFUNCTION("GOOGLETRANSLATE(K:K, ""en"", ""te"")"),"సొసైటీ ఇటాలియానా ఎర్నెస్టో బ్రెడా")</f>
        <v>సొసైటీ ఇటాలియానా ఎర్నెస్టో బ్రెడా</v>
      </c>
      <c r="M114" s="1" t="s">
        <v>1332</v>
      </c>
      <c r="Q114" s="1" t="s">
        <v>1441</v>
      </c>
      <c r="R114" s="1" t="s">
        <v>1442</v>
      </c>
      <c r="T114" s="1" t="s">
        <v>1443</v>
      </c>
      <c r="W114" s="1">
        <v>1.0</v>
      </c>
      <c r="X114" s="1" t="s">
        <v>1444</v>
      </c>
      <c r="Y114" s="1" t="s">
        <v>1338</v>
      </c>
      <c r="Z114" s="1" t="s">
        <v>1445</v>
      </c>
      <c r="AA114" s="1" t="s">
        <v>1446</v>
      </c>
      <c r="AC114" s="1" t="s">
        <v>1447</v>
      </c>
      <c r="AF114" s="1" t="s">
        <v>1448</v>
      </c>
      <c r="AH114" s="1" t="s">
        <v>1449</v>
      </c>
      <c r="AJ114" s="1" t="s">
        <v>1450</v>
      </c>
      <c r="AL114" s="1">
        <v>1927.0</v>
      </c>
      <c r="AM114" s="1" t="s">
        <v>1344</v>
      </c>
      <c r="AR114" s="1" t="s">
        <v>1345</v>
      </c>
      <c r="AX114" s="1" t="s">
        <v>1328</v>
      </c>
      <c r="AY114" s="1" t="s">
        <v>1451</v>
      </c>
      <c r="BF114" s="1" t="s">
        <v>1346</v>
      </c>
      <c r="BX114" s="1" t="s">
        <v>1349</v>
      </c>
      <c r="CH114" s="1" t="s">
        <v>1452</v>
      </c>
    </row>
    <row r="115">
      <c r="A115" s="1" t="s">
        <v>1453</v>
      </c>
      <c r="B115" s="1" t="str">
        <f>IFERROR(__xludf.DUMMYFUNCTION("GOOGLETRANSLATE(A:A, ""en"", ""te"")"),"బ్రెడా A.2")</f>
        <v>బ్రెడా A.2</v>
      </c>
      <c r="C115" s="1" t="s">
        <v>1454</v>
      </c>
      <c r="D115" s="1" t="str">
        <f>IFERROR(__xludf.DUMMYFUNCTION("GOOGLETRANSLATE(C:C, ""en"", ""te"")"),"బ్రెడా ఎ. పైలట్ మరియు ప్రయాణీకుడు సమిష్టిగా కూర్చున్నారు, ఓపెన్ కాక్‌పిట్స్. వాస్తవానికి 97 కిలోవాట్ల (130 హెచ్‌పి) యొక్క విలోమ ఇన్లైన్ ఇంజిన్‌తో నడిచే, మరింత శక్తివంతమైన వెర్షన్ 187 కిలోవాట్ల (250 హెచ్‌పి) ఇంజిన్‌తో నిఘా విమానం వలె అభివృద్ధి చేయబడింది. స"&amp;"ాధారణ లక్షణాల పనితీరు")</f>
        <v>బ్రెడా ఎ. పైలట్ మరియు ప్రయాణీకుడు సమిష్టిగా కూర్చున్నారు, ఓపెన్ కాక్‌పిట్స్. వాస్తవానికి 97 కిలోవాట్ల (130 హెచ్‌పి) యొక్క విలోమ ఇన్లైన్ ఇంజిన్‌తో నడిచే, మరింత శక్తివంతమైన వెర్షన్ 187 కిలోవాట్ల (250 హెచ్‌పి) ఇంజిన్‌తో నిఘా విమానం వలె అభివృద్ధి చేయబడింది. సాధారణ లక్షణాల పనితీరు</v>
      </c>
      <c r="E115" s="1" t="s">
        <v>1455</v>
      </c>
      <c r="F115" s="1" t="str">
        <f>IFERROR(__xludf.DUMMYFUNCTION("GOOGLETRANSLATE(E:E, ""en"", ""te"")"),"స్పోర్ట్స్ ప్లేన్")</f>
        <v>స్పోర్ట్స్ ప్లేన్</v>
      </c>
      <c r="K115" s="1" t="s">
        <v>1355</v>
      </c>
      <c r="L115" s="1" t="str">
        <f>IFERROR(__xludf.DUMMYFUNCTION("GOOGLETRANSLATE(K:K, ""en"", ""te"")"),"బ్రెడా")</f>
        <v>బ్రెడా</v>
      </c>
      <c r="M115" s="2" t="s">
        <v>1356</v>
      </c>
      <c r="Q115" s="1">
        <v>2.0</v>
      </c>
      <c r="R115" s="1" t="s">
        <v>1456</v>
      </c>
      <c r="T115" s="1" t="s">
        <v>1457</v>
      </c>
      <c r="AA115" s="1" t="s">
        <v>1458</v>
      </c>
      <c r="AC115" s="1" t="s">
        <v>1459</v>
      </c>
      <c r="AF115" s="1" t="s">
        <v>1460</v>
      </c>
      <c r="AJ115" s="1" t="s">
        <v>1461</v>
      </c>
      <c r="AL115" s="1">
        <v>1921.0</v>
      </c>
      <c r="AR115" s="1" t="s">
        <v>1462</v>
      </c>
      <c r="CI115" s="2" t="s">
        <v>1463</v>
      </c>
    </row>
    <row r="116">
      <c r="A116" s="1" t="s">
        <v>1464</v>
      </c>
      <c r="B116" s="1" t="str">
        <f>IFERROR(__xludf.DUMMYFUNCTION("GOOGLETRANSLATE(A:A, ""en"", ""te"")"),"బ్రెడా బా .33")</f>
        <v>బ్రెడా బా .33</v>
      </c>
      <c r="C116" s="1" t="s">
        <v>1465</v>
      </c>
      <c r="D116" s="1" t="str">
        <f>IFERROR(__xludf.DUMMYFUNCTION("GOOGLETRANSLATE(C:C, ""en"", ""te"")"),"బ్రెడా బా. బ్రెడా కంపెనీకి చెందిన సిజేర్ పల్లవిసినో బా 33 యొక్క రూపకల్పన మరియు అభివృద్ధికి నాయకత్వం వహించారు. మొదటి సంస్కరణ, BA.33 SERIE 1, రెక్కలు మరియు ఫ్యూజ్‌లేజ్ మధ్య బాహ్య బ్రేసింగ్‌తో రెండు-సీట్ల తక్కువ-వింగ్ మోనోప్లేన్. ఇది 89 కిలోవాట్ల (120-హార్స్"&amp;"‌పవర్) డి హవిలాండ్ గిప్సీ III నాలుగు-సిలిండర్ ఎయిర్-కూల్డ్ ఇన్లైన్ ఇంజిన్ ద్వారా శక్తిని పొందింది. [1] తరువాత, BA.33 సీరీ 2 యొక్క రెండు వెర్షన్లు కనిపించాయి, ఒకటి డి హవిలాండ్ జిప్సీ ఇంజిన్‌తో మరియు మరొకటి కొలంబో ఇంజిన్‌తో. [2] బ్రెడా విమానం యొక్క సింగిల్-"&amp;"సీట్ వెర్షన్, BA.33S ను కూడా అభివృద్ధి చేసింది; సింగిల్-సీటర్ మరియు పరివేష్టిత కాక్‌పిట్ మరియు మరింత శక్తివంతమైన ఇంజిన్, 97 kW (130.08 HP) కొలంబో S63 ఇంజిన్ కలిగి ఉన్న BA.33 నుండి భిన్నంగా ఉంటుంది. BA.33 మొట్టమొదట 1930 లో ప్రయాణించిన తరువాత, విమానం మరియు "&amp;"దాని వైవిధ్యాలు 1930 లలో పర్యటన మరియు రేసింగ్ విమానాల యొక్క చాలా విజయవంతమైన శ్రేణిగా నిరూపించబడ్డాయి. [2] 1931 లో, BA.33 గిరో ఎరియో డి ఇటాలియా (""ఎయిర్ టూర్ ఆఫ్ ఇటలీ"") రేసును గెలుచుకుంది. [1] BA.33 లు 1932 లో అంతర్జాతీయ టూరింగ్ పోటీకి ఇటాలియన్ జట్టు యొక్"&amp;"క పరికరాలు, వీటితో వినిఫ్రెడ్ స్పూనర్ కూడా పోటీలో ప్రవేశించాడు. సాంకేతిక పరీక్షల తరువాత పోటీలో అంబ్రోజియో కొలంబో నాయకుడు. ఏదేమైనా, బలహీనమైన రెక్కల నిర్మాణం (ఒక మెకానిక్ బెయిలింగ్ అవుట్ మరణించాడు) కారణంగా ఇద్దరు బ్రెడాస్ 1932 ఆగస్టు 23 న క్రాష్ అయ్యారు, మర"&amp;"ియు ఇటలీ ఇటాలియన్ జట్లను పోటీ నుండి ఉపసంహరించుకోవాలని నిర్ణయించుకుంది. [3] ఇటాలియన్ సివిల్ మరియు మిలిటరీ విమానాల నుండి జపాన్ డేటా 1930-1945 [1] పోల్చదగిన పాత్ర, కాన్ఫిగరేషన్ మరియు యుగం యొక్క సాధారణ లక్షణాలు పనితీరు విమానం")</f>
        <v>బ్రెడా బా. బ్రెడా కంపెనీకి చెందిన సిజేర్ పల్లవిసినో బా 33 యొక్క రూపకల్పన మరియు అభివృద్ధికి నాయకత్వం వహించారు. మొదటి సంస్కరణ, BA.33 SERIE 1, రెక్కలు మరియు ఫ్యూజ్‌లేజ్ మధ్య బాహ్య బ్రేసింగ్‌తో రెండు-సీట్ల తక్కువ-వింగ్ మోనోప్లేన్. ఇది 89 కిలోవాట్ల (120-హార్స్‌పవర్) డి హవిలాండ్ గిప్సీ III నాలుగు-సిలిండర్ ఎయిర్-కూల్డ్ ఇన్లైన్ ఇంజిన్ ద్వారా శక్తిని పొందింది. [1] తరువాత, BA.33 సీరీ 2 యొక్క రెండు వెర్షన్లు కనిపించాయి, ఒకటి డి హవిలాండ్ జిప్సీ ఇంజిన్‌తో మరియు మరొకటి కొలంబో ఇంజిన్‌తో. [2] బ్రెడా విమానం యొక్క సింగిల్-సీట్ వెర్షన్, BA.33S ను కూడా అభివృద్ధి చేసింది; సింగిల్-సీటర్ మరియు పరివేష్టిత కాక్‌పిట్ మరియు మరింత శక్తివంతమైన ఇంజిన్, 97 kW (130.08 HP) కొలంబో S63 ఇంజిన్ కలిగి ఉన్న BA.33 నుండి భిన్నంగా ఉంటుంది. BA.33 మొట్టమొదట 1930 లో ప్రయాణించిన తరువాత, విమానం మరియు దాని వైవిధ్యాలు 1930 లలో పర్యటన మరియు రేసింగ్ విమానాల యొక్క చాలా విజయవంతమైన శ్రేణిగా నిరూపించబడ్డాయి. [2] 1931 లో, BA.33 గిరో ఎరియో డి ఇటాలియా ("ఎయిర్ టూర్ ఆఫ్ ఇటలీ") రేసును గెలుచుకుంది. [1] BA.33 లు 1932 లో అంతర్జాతీయ టూరింగ్ పోటీకి ఇటాలియన్ జట్టు యొక్క పరికరాలు, వీటితో వినిఫ్రెడ్ స్పూనర్ కూడా పోటీలో ప్రవేశించాడు. సాంకేతిక పరీక్షల తరువాత పోటీలో అంబ్రోజియో కొలంబో నాయకుడు. ఏదేమైనా, బలహీనమైన రెక్కల నిర్మాణం (ఒక మెకానిక్ బెయిలింగ్ అవుట్ మరణించాడు) కారణంగా ఇద్దరు బ్రెడాస్ 1932 ఆగస్టు 23 న క్రాష్ అయ్యారు, మరియు ఇటలీ ఇటాలియన్ జట్లను పోటీ నుండి ఉపసంహరించుకోవాలని నిర్ణయించుకుంది. [3] ఇటాలియన్ సివిల్ మరియు మిలిటరీ విమానాల నుండి జపాన్ డేటా 1930-1945 [1] పోల్చదగిన పాత్ర, కాన్ఫిగరేషన్ మరియు యుగం యొక్క సాధారణ లక్షణాలు పనితీరు విమానం</v>
      </c>
      <c r="E116" s="1" t="s">
        <v>1466</v>
      </c>
      <c r="F116" s="1" t="str">
        <f>IFERROR(__xludf.DUMMYFUNCTION("GOOGLETRANSLATE(E:E, ""en"", ""te"")"),"తేలికపాటి క్రీడా విమానం")</f>
        <v>తేలికపాటి క్రీడా విమానం</v>
      </c>
      <c r="K116" s="1" t="s">
        <v>1355</v>
      </c>
      <c r="L116" s="1" t="str">
        <f>IFERROR(__xludf.DUMMYFUNCTION("GOOGLETRANSLATE(K:K, ""en"", ""te"")"),"బ్రెడా")</f>
        <v>బ్రెడా</v>
      </c>
      <c r="M116" s="2" t="s">
        <v>1356</v>
      </c>
      <c r="N116" s="1" t="s">
        <v>1467</v>
      </c>
      <c r="P116" s="1" t="s">
        <v>137</v>
      </c>
      <c r="Q116" s="1">
        <v>2.0</v>
      </c>
      <c r="R116" s="1" t="s">
        <v>1468</v>
      </c>
      <c r="T116" s="1" t="s">
        <v>1469</v>
      </c>
      <c r="X116" s="1" t="s">
        <v>1470</v>
      </c>
      <c r="Y116" s="1" t="s">
        <v>1471</v>
      </c>
      <c r="AA116" s="1" t="s">
        <v>1472</v>
      </c>
      <c r="AC116" s="1" t="s">
        <v>1473</v>
      </c>
      <c r="AD116" s="1" t="s">
        <v>845</v>
      </c>
      <c r="AE116" s="1" t="s">
        <v>1474</v>
      </c>
      <c r="AF116" s="1" t="s">
        <v>1475</v>
      </c>
      <c r="AG116" s="1" t="s">
        <v>1476</v>
      </c>
      <c r="AJ116" s="1" t="s">
        <v>1477</v>
      </c>
      <c r="AK116" s="1" t="s">
        <v>1478</v>
      </c>
      <c r="AL116" s="1" t="s">
        <v>1479</v>
      </c>
      <c r="AM116" s="1" t="s">
        <v>1480</v>
      </c>
      <c r="AN116" s="1" t="s">
        <v>1481</v>
      </c>
      <c r="AO116" s="1" t="s">
        <v>1482</v>
      </c>
    </row>
    <row r="117">
      <c r="A117" s="1" t="s">
        <v>1483</v>
      </c>
      <c r="B117" s="1" t="str">
        <f>IFERROR(__xludf.DUMMYFUNCTION("GOOGLETRANSLATE(A:A, ""en"", ""te"")"),"బ్రెడా బా .39")</f>
        <v>బ్రెడా బా .39</v>
      </c>
      <c r="C117" s="1" t="s">
        <v>1484</v>
      </c>
      <c r="D117" s="1" t="str">
        <f>IFERROR(__xludf.DUMMYFUNCTION("GOOGLETRANSLATE(C:C, ""en"", ""te"")"),"ఇటలీలో రూపొందించిన మరియు నిర్మించిన టూరింగ్ మరియు అనుసంధాన విమానం అయిన బ్రెడా బా. ఇటాలియన్ వైమానిక మంత్రిత్వ శాఖ 60 BA.39 లను ఆదేశించింది, వాటిలో ఒకటి మధ్యధరా సముద్రం యొక్క సర్క్యూట్లో ఫోలొనారి మరియు మాలిన్‌వెర్ని చేత ఎగురవేయబడింది, టురిన్ వద్ద ప్రారంభించ"&amp;"ి పూర్తి చేసింది. ఒక BA.39 ను పరాగ్వేలో 1940 ప్రారంభంలో ZP-PAA గా నమోదు చేశారు, ఇది ఎలాస్ నవారో మరియు ఆంటోనియో సోల్జాన్సిక్ యాజమాన్యంలో ఉంది. కొలంబో S.63 ఇంజిన్‌తో నడిచే దీనిని నవారో ఎక్స్‌ప్రెసో ఏరియో అనే సంస్థ ఎక్స్‌ప్రెస్ విమానాల కోసం ఉపయోగించారు. అక్ట"&amp;"ోబర్, 1940 లో, బ్రెజిల్‌లోని సావో పాలో సమీపంలో జరిగిన ప్రమాదంలో ఈ విమానం ధ్వంసమైంది. ఇటాలియన్ సివిల్ మరియు సైనిక విమానాల డేటా 1930-1945 [1] సాధారణ లక్షణాల పనితీరు")</f>
        <v>ఇటలీలో రూపొందించిన మరియు నిర్మించిన టూరింగ్ మరియు అనుసంధాన విమానం అయిన బ్రెడా బా. ఇటాలియన్ వైమానిక మంత్రిత్వ శాఖ 60 BA.39 లను ఆదేశించింది, వాటిలో ఒకటి మధ్యధరా సముద్రం యొక్క సర్క్యూట్లో ఫోలొనారి మరియు మాలిన్‌వెర్ని చేత ఎగురవేయబడింది, టురిన్ వద్ద ప్రారంభించి పూర్తి చేసింది. ఒక BA.39 ను పరాగ్వేలో 1940 ప్రారంభంలో ZP-PAA గా నమోదు చేశారు, ఇది ఎలాస్ నవారో మరియు ఆంటోనియో సోల్జాన్సిక్ యాజమాన్యంలో ఉంది. కొలంబో S.63 ఇంజిన్‌తో నడిచే దీనిని నవారో ఎక్స్‌ప్రెసో ఏరియో అనే సంస్థ ఎక్స్‌ప్రెస్ విమానాల కోసం ఉపయోగించారు. అక్టోబర్, 1940 లో, బ్రెజిల్‌లోని సావో పాలో సమీపంలో జరిగిన ప్రమాదంలో ఈ విమానం ధ్వంసమైంది. ఇటాలియన్ సివిల్ మరియు సైనిక విమానాల డేటా 1930-1945 [1] సాధారణ లక్షణాల పనితీరు</v>
      </c>
      <c r="E117" s="1" t="s">
        <v>1485</v>
      </c>
      <c r="F117" s="1" t="str">
        <f>IFERROR(__xludf.DUMMYFUNCTION("GOOGLETRANSLATE(E:E, ""en"", ""te"")"),"పర్యటన మరియు అనుసంధానం")</f>
        <v>పర్యటన మరియు అనుసంధానం</v>
      </c>
      <c r="K117" s="1" t="s">
        <v>1331</v>
      </c>
      <c r="L117" s="1" t="str">
        <f>IFERROR(__xludf.DUMMYFUNCTION("GOOGLETRANSLATE(K:K, ""en"", ""te"")"),"సొసైటీ ఇటాలియానా ఎర్నెస్టో బ్రెడా")</f>
        <v>సొసైటీ ఇటాలియానా ఎర్నెస్టో బ్రెడా</v>
      </c>
      <c r="M117" s="1" t="s">
        <v>1332</v>
      </c>
      <c r="P117" s="1" t="s">
        <v>1486</v>
      </c>
      <c r="Q117" s="1" t="s">
        <v>1487</v>
      </c>
      <c r="R117" s="1" t="s">
        <v>1488</v>
      </c>
      <c r="T117" s="1" t="s">
        <v>1489</v>
      </c>
      <c r="X117" s="1" t="s">
        <v>1490</v>
      </c>
      <c r="Y117" s="1" t="s">
        <v>1491</v>
      </c>
      <c r="Z117" s="1" t="s">
        <v>1492</v>
      </c>
      <c r="AA117" s="1" t="s">
        <v>1493</v>
      </c>
      <c r="AC117" s="1" t="s">
        <v>1494</v>
      </c>
      <c r="AE117" s="1" t="s">
        <v>1495</v>
      </c>
      <c r="AF117" s="1" t="s">
        <v>1496</v>
      </c>
      <c r="AG117" s="1" t="s">
        <v>1497</v>
      </c>
      <c r="AJ117" s="1" t="s">
        <v>1498</v>
      </c>
      <c r="AL117" s="1" t="s">
        <v>1499</v>
      </c>
      <c r="AM117" s="1" t="s">
        <v>1500</v>
      </c>
      <c r="AO117" s="1" t="s">
        <v>1501</v>
      </c>
      <c r="AV117" s="1" t="s">
        <v>1502</v>
      </c>
      <c r="BF117" s="1" t="s">
        <v>1503</v>
      </c>
    </row>
    <row r="118">
      <c r="A118" s="1" t="s">
        <v>1504</v>
      </c>
      <c r="B118" s="1" t="str">
        <f>IFERROR(__xludf.DUMMYFUNCTION("GOOGLETRANSLATE(A:A, ""en"", ""te"")"),"బ్రెడా బా .44")</f>
        <v>బ్రెడా బా .44</v>
      </c>
      <c r="C118" s="1" t="s">
        <v>1505</v>
      </c>
      <c r="D118" s="1" t="str">
        <f>IFERROR(__xludf.DUMMYFUNCTION("GOOGLETRANSLATE(C:C, ""en"", ""te"")"),"బ్రెడా BA.44 అనేది 1930 ల మధ్యలో ఇటలీలో అభివృద్ధి చెందిన ఒక బైప్‌లేన్ విమానాలు మరియు ఇది రెజియా ఏరోనాటికాలో రవాణాగా ఆకట్టుకున్నప్పుడు పరిమిత సైనిక సేవను చూసింది. BA.44 యొక్క రూపకల్పన డి హవిలాండ్ డ్రాగన్ రాపిడ్ నుండి అభివృద్ధి చేయబడింది, దీని కోసం బ్రెడా త"&amp;"యారీ లైసెన్స్ కొనుగోలు చేసింది. కొన్ని మార్పులు చేయడం సంస్థ యొక్క ఉత్పాదక పద్ధతులకు విమానానికి బాగా సరిపోతుందని బ్రెడా ఇంజనీర్లు విశ్వసించారు, బా. 44 కాక్‌పిట్ మరియు ఎంపెనేజ్ రూపకల్పన మరియు స్థానికంగా ఉత్పత్తి చేయబడిన కొలంబో S.63 ఇంజిన్‌లకు మార్పు. అయితే,"&amp;" ఉత్పత్తిలో, ఇవి డ్రాగన్ రాపిడ్ వలె అదే డి హవిలాండ్ జిప్సీ ఆరు ఇంజన్లకు మార్చబడ్డాయి. నాలుగు ఉదాహరణలను అలా లిట్టోరియా కొనుగోలు చేసింది, దీనిని దాని అల్బేనియన్ మార్గాల్లో ఉపయోగించుకుంది, అయితే ప్రోటోటైప్ రెజియా ఏరోనాటికాకు విక్రయించబడింది, దీనిని లిబియాలో "&amp;"విఐపి రవాణా మరియు ఎయిర్ అంబులెన్స్‌గా ఉపయోగించుకుంది. ఈ పాత్రలో విమానం యొక్క ఆహ్లాదకరమైన పనితీరు 1936 లో వైమానిక దళం సివిల్ బా .44 లను ఆకట్టుకుంది. పరాగ్వే ప్రభుత్వం 1933 లో సైనిక విమానయానం కోసం ఒక BA.44 ను కొనుగోలు చేసింది మరియు దీనిని ఎయిర్ అంబులెన్స్/ట"&amp;"్రాన్స్‌పోర్ట్‌గా ఉపయోగించారు చాకో యుద్ధం. 1945 లో, ఈ BA.44 ను మొదటి పరాగ్వేయన్ విమానయాన సంస్థ L.A.T.N. . సాధారణ లక్షణాలు పనితీరు సంబంధిత అభివృద్ధి సంబంధిత జాబితాలు")</f>
        <v>బ్రెడా BA.44 అనేది 1930 ల మధ్యలో ఇటలీలో అభివృద్ధి చెందిన ఒక బైప్‌లేన్ విమానాలు మరియు ఇది రెజియా ఏరోనాటికాలో రవాణాగా ఆకట్టుకున్నప్పుడు పరిమిత సైనిక సేవను చూసింది. BA.44 యొక్క రూపకల్పన డి హవిలాండ్ డ్రాగన్ రాపిడ్ నుండి అభివృద్ధి చేయబడింది, దీని కోసం బ్రెడా తయారీ లైసెన్స్ కొనుగోలు చేసింది. కొన్ని మార్పులు చేయడం సంస్థ యొక్క ఉత్పాదక పద్ధతులకు విమానానికి బాగా సరిపోతుందని బ్రెడా ఇంజనీర్లు విశ్వసించారు, బా. 44 కాక్‌పిట్ మరియు ఎంపెనేజ్ రూపకల్పన మరియు స్థానికంగా ఉత్పత్తి చేయబడిన కొలంబో S.63 ఇంజిన్‌లకు మార్పు. అయితే, ఉత్పత్తిలో, ఇవి డ్రాగన్ రాపిడ్ వలె అదే డి హవిలాండ్ జిప్సీ ఆరు ఇంజన్లకు మార్చబడ్డాయి. నాలుగు ఉదాహరణలను అలా లిట్టోరియా కొనుగోలు చేసింది, దీనిని దాని అల్బేనియన్ మార్గాల్లో ఉపయోగించుకుంది, అయితే ప్రోటోటైప్ రెజియా ఏరోనాటికాకు విక్రయించబడింది, దీనిని లిబియాలో విఐపి రవాణా మరియు ఎయిర్ అంబులెన్స్‌గా ఉపయోగించుకుంది. ఈ పాత్రలో విమానం యొక్క ఆహ్లాదకరమైన పనితీరు 1936 లో వైమానిక దళం సివిల్ బా .44 లను ఆకట్టుకుంది. పరాగ్వే ప్రభుత్వం 1933 లో సైనిక విమానయానం కోసం ఒక BA.44 ను కొనుగోలు చేసింది మరియు దీనిని ఎయిర్ అంబులెన్స్/ట్రాన్స్‌పోర్ట్‌గా ఉపయోగించారు చాకో యుద్ధం. 1945 లో, ఈ BA.44 ను మొదటి పరాగ్వేయన్ విమానయాన సంస్థ L.A.T.N. . సాధారణ లక్షణాలు పనితీరు సంబంధిత అభివృద్ధి సంబంధిత జాబితాలు</v>
      </c>
      <c r="E118" s="1" t="s">
        <v>1353</v>
      </c>
      <c r="F118" s="1" t="str">
        <f>IFERROR(__xludf.DUMMYFUNCTION("GOOGLETRANSLATE(E:E, ""en"", ""te"")"),"విమానాల")</f>
        <v>విమానాల</v>
      </c>
      <c r="K118" s="1" t="s">
        <v>1331</v>
      </c>
      <c r="L118" s="1" t="str">
        <f>IFERROR(__xludf.DUMMYFUNCTION("GOOGLETRANSLATE(K:K, ""en"", ""te"")"),"సొసైటీ ఇటాలియానా ఎర్నెస్టో బ్రెడా")</f>
        <v>సొసైటీ ఇటాలియానా ఎర్నెస్టో బ్రెడా</v>
      </c>
      <c r="M118" s="1" t="s">
        <v>1332</v>
      </c>
      <c r="Q118" s="1" t="s">
        <v>1506</v>
      </c>
      <c r="R118" s="1" t="s">
        <v>1507</v>
      </c>
      <c r="T118" s="1" t="s">
        <v>1508</v>
      </c>
      <c r="W118" s="1">
        <v>6.0</v>
      </c>
      <c r="X118" s="1" t="s">
        <v>1509</v>
      </c>
      <c r="Y118" s="1" t="s">
        <v>1510</v>
      </c>
      <c r="Z118" s="1" t="s">
        <v>1511</v>
      </c>
      <c r="AA118" s="1" t="s">
        <v>1512</v>
      </c>
      <c r="AC118" s="1" t="s">
        <v>1513</v>
      </c>
      <c r="AE118" s="1" t="s">
        <v>1514</v>
      </c>
      <c r="AF118" s="1" t="s">
        <v>1515</v>
      </c>
      <c r="AJ118" s="1" t="s">
        <v>1516</v>
      </c>
      <c r="AL118" s="1">
        <v>1934.0</v>
      </c>
      <c r="AM118" s="1" t="s">
        <v>1517</v>
      </c>
      <c r="AR118" s="1" t="s">
        <v>1518</v>
      </c>
      <c r="AX118" s="1" t="s">
        <v>1519</v>
      </c>
      <c r="AY118" s="1" t="s">
        <v>1520</v>
      </c>
      <c r="AZ118" s="1" t="s">
        <v>1521</v>
      </c>
      <c r="BA118" s="1" t="s">
        <v>1522</v>
      </c>
      <c r="CI118" s="2" t="s">
        <v>1523</v>
      </c>
    </row>
    <row r="119">
      <c r="A119" s="1" t="s">
        <v>1524</v>
      </c>
      <c r="B119" s="1" t="str">
        <f>IFERROR(__xludf.DUMMYFUNCTION("GOOGLETRANSLATE(A:A, ""en"", ""te"")"),"బౌలస్ 1-ఎస్ -2100")</f>
        <v>బౌలస్ 1-ఎస్ -2100</v>
      </c>
      <c r="C119" s="1" t="s">
        <v>1525</v>
      </c>
      <c r="D119" s="1" t="str">
        <f>IFERROR(__xludf.DUMMYFUNCTION("GOOGLETRANSLATE(C:C, ""en"", ""te"")"),"బౌలస్ 1-ఎస్ -2100 సీనియర్ ఆల్బాట్రాస్ 1930 ల సింగిల్-సీట్ల గ్లైడర్, ఇది బౌలస్ సెయిల్ ప్లేన్ కంపెనీ లిమిటెడ్ కోసం విలియం హాలీ బౌలస్ రూపొందించింది. ఈ విమానం ఒక ప్రోటోటైప్ గ్లైడర్ ఆధారంగా బౌలస్ చేత రూపొందించబడింది మరియు బోధకుడు మార్టిన్ స్కీంప్ప్, నిర్మించబడ"&amp;"ింది కర్టిస్-రైట్ టెక్నికల్ ఇన్స్టిట్యూట్ విద్యార్థులచే. [1] [2] నుండి డేటా సాధారణ లక్షణాల పనితీరు సంబంధిత జాబితాలు")</f>
        <v>బౌలస్ 1-ఎస్ -2100 సీనియర్ ఆల్బాట్రాస్ 1930 ల సింగిల్-సీట్ల గ్లైడర్, ఇది బౌలస్ సెయిల్ ప్లేన్ కంపెనీ లిమిటెడ్ కోసం విలియం హాలీ బౌలస్ రూపొందించింది. ఈ విమానం ఒక ప్రోటోటైప్ గ్లైడర్ ఆధారంగా బౌలస్ చేత రూపొందించబడింది మరియు బోధకుడు మార్టిన్ స్కీంప్ప్, నిర్మించబడింది కర్టిస్-రైట్ టెక్నికల్ ఇన్స్టిట్యూట్ విద్యార్థులచే. [1] [2] నుండి డేటా సాధారణ లక్షణాల పనితీరు సంబంధిత జాబితాలు</v>
      </c>
      <c r="E119" s="1" t="s">
        <v>1526</v>
      </c>
      <c r="F119" s="1" t="str">
        <f>IFERROR(__xludf.DUMMYFUNCTION("GOOGLETRANSLATE(E:E, ""en"", ""te"")"),"సింగిల్-సీట్ గ్లైడర్")</f>
        <v>సింగిల్-సీట్ గ్లైడర్</v>
      </c>
      <c r="H119" s="1" t="s">
        <v>288</v>
      </c>
      <c r="I119" s="1" t="str">
        <f>IFERROR(__xludf.DUMMYFUNCTION("GOOGLETRANSLATE(H:H, ""en"", ""te"")"),"అమెరికా")</f>
        <v>అమెరికా</v>
      </c>
      <c r="K119" s="1" t="s">
        <v>1527</v>
      </c>
      <c r="L119" s="1" t="str">
        <f>IFERROR(__xludf.DUMMYFUNCTION("GOOGLETRANSLATE(K:K, ""en"", ""te"")"),"బౌలస్ సెయిల్ ప్లేన్ కంపెనీ లిమిటెడ్")</f>
        <v>బౌలస్ సెయిల్ ప్లేన్ కంపెనీ లిమిటెడ్</v>
      </c>
      <c r="M119" s="1" t="s">
        <v>1528</v>
      </c>
      <c r="N119" s="1" t="s">
        <v>1529</v>
      </c>
      <c r="Q119" s="1">
        <v>1.0</v>
      </c>
      <c r="R119" s="1" t="s">
        <v>1530</v>
      </c>
      <c r="W119" s="1">
        <v>6.0</v>
      </c>
      <c r="Y119" s="1" t="s">
        <v>1531</v>
      </c>
      <c r="AA119" s="1" t="s">
        <v>1532</v>
      </c>
      <c r="AC119" s="1" t="s">
        <v>1533</v>
      </c>
      <c r="AJ119" s="1" t="s">
        <v>1534</v>
      </c>
      <c r="AK119" s="1" t="s">
        <v>1535</v>
      </c>
      <c r="AL119" s="1">
        <v>1933.0</v>
      </c>
      <c r="AT119" s="1">
        <v>18.72</v>
      </c>
    </row>
    <row r="120">
      <c r="A120" s="1" t="s">
        <v>1536</v>
      </c>
      <c r="B120" s="1" t="str">
        <f>IFERROR(__xludf.DUMMYFUNCTION("GOOGLETRANSLATE(A:A, ""en"", ""te"")"),"బ్రెడా A.7")</f>
        <v>బ్రెడా A.7</v>
      </c>
      <c r="C120" s="1" t="s">
        <v>1537</v>
      </c>
      <c r="D120" s="1" t="str">
        <f>IFERROR(__xludf.DUMMYFUNCTION("GOOGLETRANSLATE(C:C, ""en"", ""te"")"),"బ్రెడా A.7 అనేది 1929 లో రెజియా ఏరోనాటికా ఉపయోగం కోసం ఇటలీలో అభివృద్ధి చేసిన నిఘా విమానం. ఇది టెయిల్స్కిడ్ అండర్ క్యారేజ్‌తో సాంప్రదాయిక ఆకృతీకరణ యొక్క బ్రేస్డ్ పారాసోల్ మోనోప్లేన్. పైలట్ మరియు పరిశీలకుడు సమిష్టిగా కూర్చున్నారు, ఓపెన్ కాక్‌పిట్స్. సుదూర ఉ"&amp;"దాహరణ యొక్క ఒకే నమూనా, మొదట నియమించబడిన A.7 RAID మరియు తరువాత A.16 (లేదా BA.16) కూడా నిర్మించబడింది, కాని వైమానిక దళం దానిపై ఆసక్తి చూపలేదు. జేన్ యొక్క అన్ని ప్రపంచ విమానాల నుండి డేటా 1928 [1] సాధారణ లక్షణాలు పనితీరు ఆయుధ సంబంధిత జాబితాలు")</f>
        <v>బ్రెడా A.7 అనేది 1929 లో రెజియా ఏరోనాటికా ఉపయోగం కోసం ఇటలీలో అభివృద్ధి చేసిన నిఘా విమానం. ఇది టెయిల్స్కిడ్ అండర్ క్యారేజ్‌తో సాంప్రదాయిక ఆకృతీకరణ యొక్క బ్రేస్డ్ పారాసోల్ మోనోప్లేన్. పైలట్ మరియు పరిశీలకుడు సమిష్టిగా కూర్చున్నారు, ఓపెన్ కాక్‌పిట్స్. సుదూర ఉదాహరణ యొక్క ఒకే నమూనా, మొదట నియమించబడిన A.7 RAID మరియు తరువాత A.16 (లేదా BA.16) కూడా నిర్మించబడింది, కాని వైమానిక దళం దానిపై ఆసక్తి చూపలేదు. జేన్ యొక్క అన్ని ప్రపంచ విమానాల నుండి డేటా 1928 [1] సాధారణ లక్షణాలు పనితీరు ఆయుధ సంబంధిత జాబితాలు</v>
      </c>
      <c r="E120" s="1" t="s">
        <v>1049</v>
      </c>
      <c r="F120" s="1" t="str">
        <f>IFERROR(__xludf.DUMMYFUNCTION("GOOGLETRANSLATE(E:E, ""en"", ""te"")"),"నిఘా విమానం")</f>
        <v>నిఘా విమానం</v>
      </c>
      <c r="K120" s="1" t="s">
        <v>1355</v>
      </c>
      <c r="L120" s="1" t="str">
        <f>IFERROR(__xludf.DUMMYFUNCTION("GOOGLETRANSLATE(K:K, ""en"", ""te"")"),"బ్రెడా")</f>
        <v>బ్రెడా</v>
      </c>
      <c r="M120" s="2" t="s">
        <v>1356</v>
      </c>
      <c r="P120" s="1" t="s">
        <v>137</v>
      </c>
      <c r="Q120" s="1">
        <v>2.0</v>
      </c>
      <c r="R120" s="1" t="s">
        <v>1538</v>
      </c>
      <c r="T120" s="1" t="s">
        <v>1539</v>
      </c>
      <c r="U120" s="1" t="s">
        <v>1540</v>
      </c>
      <c r="V120" s="1">
        <v>1929.0</v>
      </c>
      <c r="W120" s="1" t="s">
        <v>1541</v>
      </c>
      <c r="X120" s="1" t="s">
        <v>1542</v>
      </c>
      <c r="Y120" s="1" t="s">
        <v>1543</v>
      </c>
      <c r="Z120" s="1" t="s">
        <v>1544</v>
      </c>
      <c r="AA120" s="1" t="s">
        <v>1545</v>
      </c>
      <c r="AC120" s="1" t="s">
        <v>1546</v>
      </c>
      <c r="AD120" s="1" t="s">
        <v>1341</v>
      </c>
      <c r="AE120" s="1" t="s">
        <v>1547</v>
      </c>
      <c r="AF120" s="1" t="s">
        <v>1005</v>
      </c>
      <c r="AG120" s="1" t="s">
        <v>1548</v>
      </c>
      <c r="AH120" s="1" t="s">
        <v>1549</v>
      </c>
      <c r="AJ120" s="1" t="s">
        <v>1550</v>
      </c>
      <c r="AM120" s="1" t="s">
        <v>1551</v>
      </c>
      <c r="AZ120" s="1" t="s">
        <v>1552</v>
      </c>
      <c r="BA120" s="1" t="s">
        <v>1553</v>
      </c>
      <c r="BF120" s="1" t="s">
        <v>682</v>
      </c>
      <c r="BM120" s="1" t="s">
        <v>1554</v>
      </c>
      <c r="CH120" s="1" t="s">
        <v>1555</v>
      </c>
      <c r="CW120" s="2" t="s">
        <v>1556</v>
      </c>
    </row>
    <row r="121">
      <c r="A121" s="1" t="s">
        <v>1557</v>
      </c>
      <c r="B121" s="1" t="str">
        <f>IFERROR(__xludf.DUMMYFUNCTION("GOOGLETRANSLATE(A:A, ""en"", ""te"")"),"బ్రెడా A.9")</f>
        <v>బ్రెడా A.9</v>
      </c>
      <c r="C121" s="1" t="s">
        <v>1558</v>
      </c>
      <c r="D121" s="1" t="str">
        <f>IFERROR(__xludf.DUMMYFUNCTION("GOOGLETRANSLATE(C:C, ""en"", ""te"")"),"బ్రెడా A.9 1928 లో రెజియా ఏరోనాటికా కోసం ఇటలీలో ఉత్పత్తి చేయబడిన బైప్‌లేన్ ట్రైనర్. సాంప్రదాయిక రూపకల్పనలో, ఇది సింగిల్-బే, అన్‌స్టాగర్డ్ వింగ్ సెల్యులే మరియు స్థిర టెయిల్‌స్కిడ్ అండర్ క్యారేజీని కలిగి ఉంది. విద్యార్థి మరియు బోధకుడు సమిష్టిగా కూర్చున్నారు"&amp;", ఓపెన్ కాక్‌పిట్స్. ఇటలీ యొక్క ఏరోక్లబ్‌లలో ఉపయోగం కోసం కొంచెం చిన్న వెర్షన్, A.9-BIS నియమించబడింది. జేన్ యొక్క అన్ని ప్రపంచ విమానాల నుండి డేటా 1928. [1] సాధారణ లక్షణాలు పనితీరు సంబంధిత జాబితాలు")</f>
        <v>బ్రెడా A.9 1928 లో రెజియా ఏరోనాటికా కోసం ఇటలీలో ఉత్పత్తి చేయబడిన బైప్‌లేన్ ట్రైనర్. సాంప్రదాయిక రూపకల్పనలో, ఇది సింగిల్-బే, అన్‌స్టాగర్డ్ వింగ్ సెల్యులే మరియు స్థిర టెయిల్‌స్కిడ్ అండర్ క్యారేజీని కలిగి ఉంది. విద్యార్థి మరియు బోధకుడు సమిష్టిగా కూర్చున్నారు, ఓపెన్ కాక్‌పిట్స్. ఇటలీ యొక్క ఏరోక్లబ్‌లలో ఉపయోగం కోసం కొంచెం చిన్న వెర్షన్, A.9-BIS నియమించబడింది. జేన్ యొక్క అన్ని ప్రపంచ విమానాల నుండి డేటా 1928. [1] సాధారణ లక్షణాలు పనితీరు సంబంధిత జాబితాలు</v>
      </c>
      <c r="E121" s="1" t="s">
        <v>1559</v>
      </c>
      <c r="F121" s="1" t="str">
        <f>IFERROR(__xludf.DUMMYFUNCTION("GOOGLETRANSLATE(E:E, ""en"", ""te"")"),"శిక్షకుడు")</f>
        <v>శిక్షకుడు</v>
      </c>
      <c r="K121" s="1" t="s">
        <v>1355</v>
      </c>
      <c r="L121" s="1" t="str">
        <f>IFERROR(__xludf.DUMMYFUNCTION("GOOGLETRANSLATE(K:K, ""en"", ""te"")"),"బ్రెడా")</f>
        <v>బ్రెడా</v>
      </c>
      <c r="M121" s="2" t="s">
        <v>1356</v>
      </c>
      <c r="P121" s="1" t="s">
        <v>137</v>
      </c>
      <c r="Q121" s="1">
        <v>2.0</v>
      </c>
      <c r="R121" s="1" t="s">
        <v>1560</v>
      </c>
      <c r="T121" s="1" t="s">
        <v>1561</v>
      </c>
      <c r="U121" s="1" t="s">
        <v>1562</v>
      </c>
      <c r="X121" s="1" t="s">
        <v>1563</v>
      </c>
      <c r="Y121" s="1" t="s">
        <v>1564</v>
      </c>
      <c r="Z121" s="1" t="s">
        <v>1565</v>
      </c>
      <c r="AA121" s="1" t="s">
        <v>1566</v>
      </c>
      <c r="AC121" s="1" t="s">
        <v>1567</v>
      </c>
      <c r="AD121" s="1" t="s">
        <v>1341</v>
      </c>
      <c r="AE121" s="1" t="s">
        <v>908</v>
      </c>
      <c r="AF121" s="1" t="s">
        <v>1460</v>
      </c>
      <c r="AH121" s="1" t="s">
        <v>1449</v>
      </c>
      <c r="AJ121" s="1" t="s">
        <v>1568</v>
      </c>
      <c r="AL121" s="1">
        <v>1928.0</v>
      </c>
      <c r="AM121" s="1" t="s">
        <v>1569</v>
      </c>
      <c r="AZ121" s="1" t="s">
        <v>1552</v>
      </c>
      <c r="BA121" s="1" t="s">
        <v>1553</v>
      </c>
      <c r="BF121" s="1" t="s">
        <v>1570</v>
      </c>
      <c r="BM121" s="1" t="s">
        <v>1571</v>
      </c>
      <c r="CI121" s="2" t="s">
        <v>1572</v>
      </c>
    </row>
    <row r="122">
      <c r="A122" s="1" t="s">
        <v>1573</v>
      </c>
      <c r="B122" s="1" t="str">
        <f>IFERROR(__xludf.DUMMYFUNCTION("GOOGLETRANSLATE(A:A, ""en"", ""te"")"),"బ్రెడా A.14")</f>
        <v>బ్రెడా A.14</v>
      </c>
      <c r="C122" s="1" t="s">
        <v>1574</v>
      </c>
      <c r="D122" s="1" t="str">
        <f>IFERROR(__xludf.DUMMYFUNCTION("GOOGLETRANSLATE(C:C, ""en"", ""te"")"),"బ్రెడా A.14 ఒక ప్రోటోటైప్ త్రీ-ఇంజిన్ బైప్లేన్, దీనిని 1928 లో సొసైటీ ఇటాలియానా ఎర్నెస్టో బ్రెడా నైట్ బాంబర్గా రూపొందించారు. ఈ విమానం రెజియా ఏరోనాటికాకు ప్రతిపాదించబడింది, కానీ విఫలమైన మదింపులు మరియు వదిలివేయబడ్డాయి. A.8 లో అనుభవించిన విమాన సమస్యలను పరిష్"&amp;"కరించడానికి ఈ విమానం రూపొందించబడింది. A.14 ను 1928 లో పరీక్షించారు, దీనిని మూడు 340 కిలోవాట్ల (450 హెచ్‌పి) ఆల్ఫా రోమియో బృహస్పతి ఇంజన్లు నడిపించారు. పనితీరు మెరుగుపడినప్పటికీ, రెజియా ఏరోనాటికా A.14 ను అంగీకరించకూడదని నిర్ణయించుకుంది. ఖర్చులను తీర్చడానికి"&amp;", దెయ్యాల సంస్కరణను పౌరులకు విక్రయించాలని సూచించారు, కాని పౌర ఆసక్తి లేకపోవడం వల్ల ప్రాజెక్ట్ వదలివేయబడింది. జేన్ యొక్క అన్ని ప్రపంచ విమానాల నుండి డేటా 1928 [1] సాధారణ లక్షణాలు పనితీరు ఆయుధాలు")</f>
        <v>బ్రెడా A.14 ఒక ప్రోటోటైప్ త్రీ-ఇంజిన్ బైప్లేన్, దీనిని 1928 లో సొసైటీ ఇటాలియానా ఎర్నెస్టో బ్రెడా నైట్ బాంబర్గా రూపొందించారు. ఈ విమానం రెజియా ఏరోనాటికాకు ప్రతిపాదించబడింది, కానీ విఫలమైన మదింపులు మరియు వదిలివేయబడ్డాయి. A.8 లో అనుభవించిన విమాన సమస్యలను పరిష్కరించడానికి ఈ విమానం రూపొందించబడింది. A.14 ను 1928 లో పరీక్షించారు, దీనిని మూడు 340 కిలోవాట్ల (450 హెచ్‌పి) ఆల్ఫా రోమియో బృహస్పతి ఇంజన్లు నడిపించారు. పనితీరు మెరుగుపడినప్పటికీ, రెజియా ఏరోనాటికా A.14 ను అంగీకరించకూడదని నిర్ణయించుకుంది. ఖర్చులను తీర్చడానికి, దెయ్యాల సంస్కరణను పౌరులకు విక్రయించాలని సూచించారు, కాని పౌర ఆసక్తి లేకపోవడం వల్ల ప్రాజెక్ట్ వదలివేయబడింది. జేన్ యొక్క అన్ని ప్రపంచ విమానాల నుండి డేటా 1928 [1] సాధారణ లక్షణాలు పనితీరు ఆయుధాలు</v>
      </c>
      <c r="E122" s="1" t="s">
        <v>1330</v>
      </c>
      <c r="F122" s="1" t="str">
        <f>IFERROR(__xludf.DUMMYFUNCTION("GOOGLETRANSLATE(E:E, ""en"", ""te"")"),"నైట్ బాంబర్")</f>
        <v>నైట్ బాంబర్</v>
      </c>
      <c r="G122" s="1" t="s">
        <v>1575</v>
      </c>
      <c r="H122" s="1" t="s">
        <v>1576</v>
      </c>
      <c r="I122" s="1" t="str">
        <f>IFERROR(__xludf.DUMMYFUNCTION("GOOGLETRANSLATE(H:H, ""en"", ""te"")"),"ఇటాలియన్")</f>
        <v>ఇటాలియన్</v>
      </c>
      <c r="K122" s="1" t="s">
        <v>1331</v>
      </c>
      <c r="L122" s="1" t="str">
        <f>IFERROR(__xludf.DUMMYFUNCTION("GOOGLETRANSLATE(K:K, ""en"", ""te"")"),"సొసైటీ ఇటాలియానా ఎర్నెస్టో బ్రెడా")</f>
        <v>సొసైటీ ఇటాలియానా ఎర్నెస్టో బ్రెడా</v>
      </c>
      <c r="M122" s="1" t="s">
        <v>1332</v>
      </c>
      <c r="Q122" s="7">
        <v>44687.0</v>
      </c>
      <c r="R122" s="1" t="s">
        <v>1577</v>
      </c>
      <c r="T122" s="1" t="s">
        <v>1578</v>
      </c>
      <c r="U122" s="1" t="s">
        <v>1579</v>
      </c>
      <c r="X122" s="1" t="s">
        <v>1580</v>
      </c>
      <c r="Y122" s="1" t="s">
        <v>1581</v>
      </c>
      <c r="Z122" s="1" t="s">
        <v>1582</v>
      </c>
      <c r="AA122" s="1" t="s">
        <v>1339</v>
      </c>
      <c r="AC122" s="1" t="s">
        <v>1583</v>
      </c>
      <c r="AD122" s="1" t="s">
        <v>1283</v>
      </c>
      <c r="AF122" s="1" t="s">
        <v>1179</v>
      </c>
      <c r="AH122" s="1" t="s">
        <v>1584</v>
      </c>
      <c r="AJ122" s="1" t="s">
        <v>1585</v>
      </c>
      <c r="AL122" s="1">
        <v>1928.0</v>
      </c>
      <c r="AM122" s="1" t="s">
        <v>1586</v>
      </c>
      <c r="AR122" s="1" t="s">
        <v>1587</v>
      </c>
      <c r="BF122" s="1" t="s">
        <v>1588</v>
      </c>
      <c r="BM122" s="1" t="s">
        <v>1589</v>
      </c>
      <c r="BX122" s="1" t="s">
        <v>1349</v>
      </c>
      <c r="CH122" s="1" t="s">
        <v>1590</v>
      </c>
    </row>
    <row r="123">
      <c r="A123" s="1" t="s">
        <v>1591</v>
      </c>
      <c r="B123" s="1" t="str">
        <f>IFERROR(__xludf.DUMMYFUNCTION("GOOGLETRANSLATE(A:A, ""en"", ""te"")"),"బ్రెడా బా .46")</f>
        <v>బ్రెడా బా .46</v>
      </c>
      <c r="C123" s="1" t="s">
        <v>1592</v>
      </c>
      <c r="D123" s="1" t="str">
        <f>IFERROR(__xludf.DUMMYFUNCTION("GOOGLETRANSLATE(C:C, ""en"", ""te"")"),"బ్రెడా BA.46 మూడు ఇంజిన్ ఇటాలియన్ బాంబర్ రవాణా, ఇది ఇదే విధమైన కానీ తక్కువ-శక్తితో కూడిన పౌర రవాణా నుండి అభివృద్ధి చేయబడింది. ఇది ఇటలీలో 1930 ల మధ్యలో వలసవాద పోలీసింగ్ కోసం రూపొందించబడింది, కానీ ఉత్పత్తిలో ఉంచబడలేదు. 1934 లో మొదట ప్రయాణించిన బ్రెడా బా. BA"&amp;".46 బాంబు మరియు ట్రూప్ రవాణా రెండింటినీ సమర్థుడైన విమానంతో వలసరాజ్యాల పోలీసింగ్ రోల్‌ను నింపడానికి రూపొందించబడింది. ట్రూప్/బామ్‌బ్లోడ్ మిశ్రమాలు 12 పురుషులు మరియు 1,000 కిలోల (2,200 ఎల్బి) బరువులు 100 కిలోల (220 ఎల్బి), 250 కిలోల (550 ఎల్బి) మరియు 500 కిల"&amp;"ోల (1,100 ఎల్బి) నుండి గరిష్టంగా 2,000 కిలోల బాంబుబ్లోడ్ వరకు ఉంటాయి ( 4,400 పౌండ్లు) దళాలు లేకుండా. [1] BA.32 మరియు BA.46 రెండూ మూడు ఇంజిన్, కాంటిలివర్ లో వింగ్ మోనోప్లేన్స్ స్థిర, సాంప్రదాయిక అండర్‌కారియెజ్‌లతో ఉన్నాయి. BA.46 యొక్క సైనిక పరికరాలు, ప్రధా"&amp;"నంగా బాంబులు మరియు రక్షణాత్మక ఆయుధాలు, మొత్తం బరువును 45%పెంచినప్పటి నుండి, దీనిని 650 HP (485 kW) ఆల్ఫా రోమియో-నిర్మించిన బ్రిస్టల్ పెగసాస్ రేడియల్స్ తో తిరిగి ఇంజిన్ చేశారు, ఇది రెండుసార్లు కంటే ఎక్కువ అందించింది BA.32 యొక్క ప్రాట్ మరియు విట్నీ కందిరీగ "&amp;"జూనియర్స్ యొక్క శక్తి. రెక్కల వ్యవధి మరియు ప్రాంతం కూడా వరుసగా 12% మరియు 22% పెరిగాయి. ఇతర కొలతలు అలాగే ఉన్నాయి. తత్ఫలితంగా, BA.46 స్థాయి విమానంలో మరియు ముఖ్యంగా ఆరోహణలో వేగంగా ఉంది, B.32 యొక్క 52 నిమిషాల కంటే 18 నిమిషాల్లో 5,000 మీ. BA.46 యొక్క కాక్‌పిట్"&amp;" జతచేయబడింది మరియు ఫ్యూజ్‌లేజ్‌లో సైడ్ కిటికీలు ఉన్నాయి. నాలుగు మెషిన్ గన్ స్థానాలు, రెండు డోర్సల్ మరియు రెండు వెంట్రల్ ఉన్నాయి. బాంబులు అంతర్గతంగా నిల్వ చేయబడ్డాయి, ప్రతి బరువు దాని స్వంత బేలో మరియు ప్రత్యేక తలుపుల పైన ఉంటుంది. BA.46 లో ఫ్యూజ్‌లేజ్ పైన ఉ"&amp;"ంచబడిన ఒక బ్రేస్డ్ టెయిల్‌ప్లేన్ మరియు ఒకే ఫిన్ ఉన్నాయి. విస్తృత-ఖాళీ మెయిన్‌వీల్స్ ఉమ్మివేయబడ్డాయి; బయటి ఇంజన్లు టౌనెండ్ రింగులతో కూడినవి, సెంట్రల్ వన్ అసంపూర్తిగా ఉంది. [1] బ్రెడా BA.46 1934 లో తన మొదటి విమానంలో సాధించింది, ఆ సమయానికి కంపెనీ దృష్టి యూరో"&amp;"పియన్ యుద్ధాల కోసం మరింత ఆధునిక, ముడుచుకునే అండర్ క్యారేజ్ మరియు సింగిల్-పర్పస్ బాంబర్ డిజైన్లకు మారింది; తదుపరి అభివృద్ధి లేదు. [1] ఇటాలియన్ సివిల్ మరియు సైనిక విమానాల డేటా 1930-45 [1] సాధారణ లక్షణాలు పనితీరు ఆయుధాలు")</f>
        <v>బ్రెడా BA.46 మూడు ఇంజిన్ ఇటాలియన్ బాంబర్ రవాణా, ఇది ఇదే విధమైన కానీ తక్కువ-శక్తితో కూడిన పౌర రవాణా నుండి అభివృద్ధి చేయబడింది. ఇది ఇటలీలో 1930 ల మధ్యలో వలసవాద పోలీసింగ్ కోసం రూపొందించబడింది, కానీ ఉత్పత్తిలో ఉంచబడలేదు. 1934 లో మొదట ప్రయాణించిన బ్రెడా బా. BA.46 బాంబు మరియు ట్రూప్ రవాణా రెండింటినీ సమర్థుడైన విమానంతో వలసరాజ్యాల పోలీసింగ్ రోల్‌ను నింపడానికి రూపొందించబడింది. ట్రూప్/బామ్‌బ్లోడ్ మిశ్రమాలు 12 పురుషులు మరియు 1,000 కిలోల (2,200 ఎల్బి) బరువులు 100 కిలోల (220 ఎల్బి), 250 కిలోల (550 ఎల్బి) మరియు 500 కిలోల (1,100 ఎల్బి) నుండి గరిష్టంగా 2,000 కిలోల బాంబుబ్లోడ్ వరకు ఉంటాయి ( 4,400 పౌండ్లు) దళాలు లేకుండా. [1] BA.32 మరియు BA.46 రెండూ మూడు ఇంజిన్, కాంటిలివర్ లో వింగ్ మోనోప్లేన్స్ స్థిర, సాంప్రదాయిక అండర్‌కారియెజ్‌లతో ఉన్నాయి. BA.46 యొక్క సైనిక పరికరాలు, ప్రధానంగా బాంబులు మరియు రక్షణాత్మక ఆయుధాలు, మొత్తం బరువును 45%పెంచినప్పటి నుండి, దీనిని 650 HP (485 kW) ఆల్ఫా రోమియో-నిర్మించిన బ్రిస్టల్ పెగసాస్ రేడియల్స్ తో తిరిగి ఇంజిన్ చేశారు, ఇది రెండుసార్లు కంటే ఎక్కువ అందించింది BA.32 యొక్క ప్రాట్ మరియు విట్నీ కందిరీగ జూనియర్స్ యొక్క శక్తి. రెక్కల వ్యవధి మరియు ప్రాంతం కూడా వరుసగా 12% మరియు 22% పెరిగాయి. ఇతర కొలతలు అలాగే ఉన్నాయి. తత్ఫలితంగా, BA.46 స్థాయి విమానంలో మరియు ముఖ్యంగా ఆరోహణలో వేగంగా ఉంది, B.32 యొక్క 52 నిమిషాల కంటే 18 నిమిషాల్లో 5,000 మీ. BA.46 యొక్క కాక్‌పిట్ జతచేయబడింది మరియు ఫ్యూజ్‌లేజ్‌లో సైడ్ కిటికీలు ఉన్నాయి. నాలుగు మెషిన్ గన్ స్థానాలు, రెండు డోర్సల్ మరియు రెండు వెంట్రల్ ఉన్నాయి. బాంబులు అంతర్గతంగా నిల్వ చేయబడ్డాయి, ప్రతి బరువు దాని స్వంత బేలో మరియు ప్రత్యేక తలుపుల పైన ఉంటుంది. BA.46 లో ఫ్యూజ్‌లేజ్ పైన ఉంచబడిన ఒక బ్రేస్డ్ టెయిల్‌ప్లేన్ మరియు ఒకే ఫిన్ ఉన్నాయి. విస్తృత-ఖాళీ మెయిన్‌వీల్స్ ఉమ్మివేయబడ్డాయి; బయటి ఇంజన్లు టౌనెండ్ రింగులతో కూడినవి, సెంట్రల్ వన్ అసంపూర్తిగా ఉంది. [1] బ్రెడా BA.46 1934 లో తన మొదటి విమానంలో సాధించింది, ఆ సమయానికి కంపెనీ దృష్టి యూరోపియన్ యుద్ధాల కోసం మరింత ఆధునిక, ముడుచుకునే అండర్ క్యారేజ్ మరియు సింగిల్-పర్పస్ బాంబర్ డిజైన్లకు మారింది; తదుపరి అభివృద్ధి లేదు. [1] ఇటాలియన్ సివిల్ మరియు సైనిక విమానాల డేటా 1930-45 [1] సాధారణ లక్షణాలు పనితీరు ఆయుధాలు</v>
      </c>
      <c r="E123" s="1" t="s">
        <v>1593</v>
      </c>
      <c r="F123" s="1" t="str">
        <f>IFERROR(__xludf.DUMMYFUNCTION("GOOGLETRANSLATE(E:E, ""en"", ""te"")"),"బాంబర్/దళాల రవాణా")</f>
        <v>బాంబర్/దళాల రవాణా</v>
      </c>
      <c r="H123" s="1" t="s">
        <v>131</v>
      </c>
      <c r="I123" s="1" t="str">
        <f>IFERROR(__xludf.DUMMYFUNCTION("GOOGLETRANSLATE(H:H, ""en"", ""te"")"),"ఇటలీ")</f>
        <v>ఇటలీ</v>
      </c>
      <c r="J123" s="2" t="s">
        <v>132</v>
      </c>
      <c r="K123" s="1" t="s">
        <v>1331</v>
      </c>
      <c r="L123" s="1" t="str">
        <f>IFERROR(__xludf.DUMMYFUNCTION("GOOGLETRANSLATE(K:K, ""en"", ""te"")"),"సొసైటీ ఇటాలియానా ఎర్నెస్టో బ్రెడా")</f>
        <v>సొసైటీ ఇటాలియానా ఎర్నెస్టో బ్రెడా</v>
      </c>
      <c r="M123" s="1" t="s">
        <v>1332</v>
      </c>
      <c r="R123" s="1" t="s">
        <v>1594</v>
      </c>
      <c r="T123" s="1" t="s">
        <v>1595</v>
      </c>
      <c r="W123" s="1">
        <v>1.0</v>
      </c>
      <c r="X123" s="1" t="s">
        <v>1596</v>
      </c>
      <c r="Y123" s="1" t="s">
        <v>1597</v>
      </c>
      <c r="Z123" s="1" t="s">
        <v>1362</v>
      </c>
      <c r="AA123" s="1" t="s">
        <v>1598</v>
      </c>
      <c r="AE123" s="1" t="s">
        <v>1599</v>
      </c>
      <c r="AF123" s="1" t="s">
        <v>1600</v>
      </c>
      <c r="AJ123" s="1" t="s">
        <v>1601</v>
      </c>
      <c r="AL123" s="1">
        <v>1934.0</v>
      </c>
      <c r="AM123" s="1" t="s">
        <v>1602</v>
      </c>
      <c r="AN123" s="1" t="s">
        <v>1603</v>
      </c>
      <c r="AO123" s="1" t="s">
        <v>1604</v>
      </c>
      <c r="AR123" s="1" t="s">
        <v>1605</v>
      </c>
      <c r="AV123" s="1" t="s">
        <v>1606</v>
      </c>
      <c r="BX123" s="1" t="s">
        <v>1607</v>
      </c>
      <c r="CH123" s="1" t="s">
        <v>1608</v>
      </c>
    </row>
    <row r="124">
      <c r="A124" s="1" t="s">
        <v>1609</v>
      </c>
      <c r="B124" s="1" t="str">
        <f>IFERROR(__xludf.DUMMYFUNCTION("GOOGLETRANSLATE(A:A, ""en"", ""te"")"),"బ్రెడా-జప్పాటా BZ.308")</f>
        <v>బ్రెడా-జప్పాటా BZ.308</v>
      </c>
      <c r="C124" s="1" t="s">
        <v>1610</v>
      </c>
      <c r="D124" s="1" t="str">
        <f>IFERROR(__xludf.DUMMYFUNCTION("GOOGLETRANSLATE(C:C, ""en"", ""te"")"),"బ్రెడా-జప్పాటా B.Z.308 బ్రెడా నిర్మించిన ఇటాలియన్ నాలుగు ఇంజిన్ల విమానాలు. B.Z.308 అనేది యూరోపియన్ మరియు అట్లాంటిక్ మార్గాల్లో ఆపరేషన్ కోసం 1940 ల చివరలో అభివృద్ధి చేసిన నాలుగు ఇంజిన్ పౌర రవాణా. ఆల్-మెటల్ నిర్మాణం యొక్క పెద్ద తక్కువ-వింగ్ మోనోప్లేన్, దీని"&amp;"ని నాలుగు బ్రిస్టల్ సెంటారస్ రేడియల్ ఇంజన్లు ఐదు-బ్లేడెడ్ ప్రొపెల్లర్లను నడుపుతున్నాయి. ఇది ఎండ్‌ప్లేట్ రెక్కలు మరియు రడ్డర్‌లతో పెద్ద టెయిల్‌ప్లేన్ కలిగి ఉంది మరియు ముడుచుకునే ల్యాండింగ్ గేర్‌ను కలిగి ఉంది. క్రాస్ సెక్షన్‌లోని ఓవల్ అయిన ఫ్యూజ్‌లేజ్, రెండ"&amp;"ు క్యాబిన్లలో ఐదుగురు మరియు 55 మంది ప్రయాణీకుల విమాన సిబ్బందికి వసతి కల్పించింది; అధిక-సాంద్రత కలిగిన నమూనాను 80 కోసం సీట్లతో ప్లాన్ చేశారు. 1946 లో నిర్మాణం ప్రారంభమైంది, విమాన డిజైనర్ ఫిలిప్పో జప్పటా కింద బ్రెడా యొక్క సెస్టో శాన్ గియోవన్నీ వర్క్స్. మిత్"&amp;"రరాజ్యాల కమిషన్ ఈ పనిని నిలిపివేసింది, ఇది జనవరి 1947 వరకు తిరిగి ప్రారంభించబడలేదు. బ్రిస్టల్ సెంటారస్ ఇంజిన్ల పంపిణీలో మరింత ఆలస్యం మొదటి విమానాన్ని ఆలస్యం చేసింది, ఇది 27 ఆగస్టు 1948 న మారియో స్టోప్పని పైలట్ చేయబడింది. విమాన పరీక్ష బాగా జరిగినప్పటికీ, ఆ"&amp;"ర్థిక సమస్యల ఫలితంగా ఈ ప్రాజెక్ట్ వదిలివేయబడింది, యుద్ధానంతర మార్కెట్లో అమెరికన్ విమానాల నుండి from హించిన పోటీ మరియు బ్రెడా యొక్క ఏరోనాటికల్ విభాగాన్ని మూసివేయడానికి ఒత్తిడి (మార్షల్ ప్లాన్ కింద). బ్రెడా తరువాత విమానాలను పూర్తిగా ఉత్పత్తి చేయడాన్ని ఆపివే"&amp;"సింది. ప్రోటోటైప్ B.Z.308 ను ఇటాలియన్ వైమానిక దళం 1949 లో రవాణా విమానం (MM61802) గా కొనుగోలు చేసింది. 1950 లో భారతదేశం, అర్జెంటీనా మరియు పర్షియా నుండి ఆదేశాలు ఉన్నప్పటికీ, ప్రోటోటైప్ మాత్రమే నిర్మించబడింది, ఇటలీ కోసం మిత్రరాజ్యాల ఒత్తిడి కారణంగా యుద్ధం తర"&amp;"ువాత పౌర విమానాల తయారీలో పోటీ పడకుండా ఉండటానికి. 27 ఆగస్టు 1948 న BZ 308 పౌర మరియు సైనిక అధికారులు, రాజకీయ నాయకులు మరియు ఇటాలియన్ అధ్యక్షుడి ముందు తన తొలి విమానంలో విమాన ప్రయాణం చేసింది. 1950 లో ఇటాలియన్ వైమానిక దళానికి వెళ్ళిన ప్రోటోటైప్, 21 ఫిబ్రవరి 195"&amp;"4 వరకు రోమ్ మరియు మొగాడిషు మధ్య ప్రయాణించడానికి ఉపయోగించబడింది, ఇది సిమెంట్ ట్రక్కుతో ఘర్షణకు మించి దెబ్బతింది, మరియు సోమాలియాలోని ఒక క్షేత్రంలో వదిలివేయబడింది. విచ్ఛిన్నమైంది. [1] ఇది మొట్టమొదటి ఇటాలియన్ అట్లాంటిక్ విమానం, మరియు 1948 లో కొత్త మాల్పెన్సా "&amp;"విమానాశ్రయంలోకి వెళ్ళే మొదటి విమానం. [సైటేషన్ అవసరం] ఈ విమానం 1953 చిత్రం రోమన్ హాలిడేలో క్లుప్తంగా కనిపిస్తుంది [2] జేన్ యొక్క ఆల్ ది వరల్డ్ ఎయిర్‌క్రాఫ్ట్ 1951 –52 [3] వికీమీడియా కామన్స్ వద్ద బ్రెడా-జప్పాటా BZ.308 కు సంబంధించిన సాధారణ లక్షణాలు పనితీరు మ"&amp;"ీడియా")</f>
        <v>బ్రెడా-జప్పాటా B.Z.308 బ్రెడా నిర్మించిన ఇటాలియన్ నాలుగు ఇంజిన్ల విమానాలు. B.Z.308 అనేది యూరోపియన్ మరియు అట్లాంటిక్ మార్గాల్లో ఆపరేషన్ కోసం 1940 ల చివరలో అభివృద్ధి చేసిన నాలుగు ఇంజిన్ పౌర రవాణా. ఆల్-మెటల్ నిర్మాణం యొక్క పెద్ద తక్కువ-వింగ్ మోనోప్లేన్, దీనిని నాలుగు బ్రిస్టల్ సెంటారస్ రేడియల్ ఇంజన్లు ఐదు-బ్లేడెడ్ ప్రొపెల్లర్లను నడుపుతున్నాయి. ఇది ఎండ్‌ప్లేట్ రెక్కలు మరియు రడ్డర్‌లతో పెద్ద టెయిల్‌ప్లేన్ కలిగి ఉంది మరియు ముడుచుకునే ల్యాండింగ్ గేర్‌ను కలిగి ఉంది. క్రాస్ సెక్షన్‌లోని ఓవల్ అయిన ఫ్యూజ్‌లేజ్, రెండు క్యాబిన్లలో ఐదుగురు మరియు 55 మంది ప్రయాణీకుల విమాన సిబ్బందికి వసతి కల్పించింది; అధిక-సాంద్రత కలిగిన నమూనాను 80 కోసం సీట్లతో ప్లాన్ చేశారు. 1946 లో నిర్మాణం ప్రారంభమైంది, విమాన డిజైనర్ ఫిలిప్పో జప్పటా కింద బ్రెడా యొక్క సెస్టో శాన్ గియోవన్నీ వర్క్స్. మిత్రరాజ్యాల కమిషన్ ఈ పనిని నిలిపివేసింది, ఇది జనవరి 1947 వరకు తిరిగి ప్రారంభించబడలేదు. బ్రిస్టల్ సెంటారస్ ఇంజిన్ల పంపిణీలో మరింత ఆలస్యం మొదటి విమానాన్ని ఆలస్యం చేసింది, ఇది 27 ఆగస్టు 1948 న మారియో స్టోప్పని పైలట్ చేయబడింది. విమాన పరీక్ష బాగా జరిగినప్పటికీ, ఆర్థిక సమస్యల ఫలితంగా ఈ ప్రాజెక్ట్ వదిలివేయబడింది, యుద్ధానంతర మార్కెట్లో అమెరికన్ విమానాల నుండి from హించిన పోటీ మరియు బ్రెడా యొక్క ఏరోనాటికల్ విభాగాన్ని మూసివేయడానికి ఒత్తిడి (మార్షల్ ప్లాన్ కింద). బ్రెడా తరువాత విమానాలను పూర్తిగా ఉత్పత్తి చేయడాన్ని ఆపివేసింది. ప్రోటోటైప్ B.Z.308 ను ఇటాలియన్ వైమానిక దళం 1949 లో రవాణా విమానం (MM61802) గా కొనుగోలు చేసింది. 1950 లో భారతదేశం, అర్జెంటీనా మరియు పర్షియా నుండి ఆదేశాలు ఉన్నప్పటికీ, ప్రోటోటైప్ మాత్రమే నిర్మించబడింది, ఇటలీ కోసం మిత్రరాజ్యాల ఒత్తిడి కారణంగా యుద్ధం తరువాత పౌర విమానాల తయారీలో పోటీ పడకుండా ఉండటానికి. 27 ఆగస్టు 1948 న BZ 308 పౌర మరియు సైనిక అధికారులు, రాజకీయ నాయకులు మరియు ఇటాలియన్ అధ్యక్షుడి ముందు తన తొలి విమానంలో విమాన ప్రయాణం చేసింది. 1950 లో ఇటాలియన్ వైమానిక దళానికి వెళ్ళిన ప్రోటోటైప్, 21 ఫిబ్రవరి 1954 వరకు రోమ్ మరియు మొగాడిషు మధ్య ప్రయాణించడానికి ఉపయోగించబడింది, ఇది సిమెంట్ ట్రక్కుతో ఘర్షణకు మించి దెబ్బతింది, మరియు సోమాలియాలోని ఒక క్షేత్రంలో వదిలివేయబడింది. విచ్ఛిన్నమైంది. [1] ఇది మొట్టమొదటి ఇటాలియన్ అట్లాంటిక్ విమానం, మరియు 1948 లో కొత్త మాల్పెన్సా విమానాశ్రయంలోకి వెళ్ళే మొదటి విమానం. [సైటేషన్ అవసరం] ఈ విమానం 1953 చిత్రం రోమన్ హాలిడేలో క్లుప్తంగా కనిపిస్తుంది [2] జేన్ యొక్క ఆల్ ది వరల్డ్ ఎయిర్‌క్రాఫ్ట్ 1951 –52 [3] వికీమీడియా కామన్స్ వద్ద బ్రెడా-జప్పాటా BZ.308 కు సంబంధించిన సాధారణ లక్షణాలు పనితీరు మీడియా</v>
      </c>
      <c r="E124" s="1" t="s">
        <v>1611</v>
      </c>
      <c r="F124" s="1" t="str">
        <f>IFERROR(__xludf.DUMMYFUNCTION("GOOGLETRANSLATE(E:E, ""en"", ""te"")"),"నాలుగు ఇంజిన్ విమానయాన సంస్థ")</f>
        <v>నాలుగు ఇంజిన్ విమానయాన సంస్థ</v>
      </c>
      <c r="K124" s="1" t="s">
        <v>1355</v>
      </c>
      <c r="L124" s="1" t="str">
        <f>IFERROR(__xludf.DUMMYFUNCTION("GOOGLETRANSLATE(K:K, ""en"", ""te"")"),"బ్రెడా")</f>
        <v>బ్రెడా</v>
      </c>
      <c r="M124" s="2" t="s">
        <v>1356</v>
      </c>
      <c r="N124" s="1" t="s">
        <v>1612</v>
      </c>
      <c r="Q124" s="1" t="s">
        <v>1613</v>
      </c>
      <c r="R124" s="1" t="s">
        <v>1614</v>
      </c>
      <c r="S124" s="1" t="s">
        <v>1615</v>
      </c>
      <c r="T124" s="1" t="s">
        <v>1616</v>
      </c>
      <c r="V124" s="1">
        <v>1949.0</v>
      </c>
      <c r="W124" s="1">
        <v>1.0</v>
      </c>
      <c r="X124" s="1" t="s">
        <v>1617</v>
      </c>
      <c r="Y124" s="1" t="s">
        <v>1618</v>
      </c>
      <c r="Z124" s="1" t="s">
        <v>1619</v>
      </c>
      <c r="AA124" s="1" t="s">
        <v>1620</v>
      </c>
      <c r="AD124" s="1" t="s">
        <v>1621</v>
      </c>
      <c r="AE124" s="1" t="s">
        <v>1622</v>
      </c>
      <c r="AF124" s="1" t="s">
        <v>1623</v>
      </c>
      <c r="AJ124" s="1" t="s">
        <v>1624</v>
      </c>
      <c r="AK124" s="1" t="s">
        <v>1625</v>
      </c>
      <c r="AL124" s="1">
        <v>1948.0</v>
      </c>
      <c r="AM124" s="1" t="s">
        <v>1626</v>
      </c>
      <c r="AN124" s="1" t="s">
        <v>1627</v>
      </c>
      <c r="AR124" s="1" t="s">
        <v>1628</v>
      </c>
      <c r="AT124" s="1">
        <v>8.55</v>
      </c>
      <c r="AV124" s="1" t="s">
        <v>1629</v>
      </c>
      <c r="AZ124" s="1" t="s">
        <v>1630</v>
      </c>
      <c r="BA124" s="1" t="s">
        <v>1631</v>
      </c>
    </row>
    <row r="125">
      <c r="A125" s="1" t="s">
        <v>1632</v>
      </c>
      <c r="B125" s="1" t="str">
        <f>IFERROR(__xludf.DUMMYFUNCTION("GOOGLETRANSLATE(A:A, ""en"", ""te"")"),"బ్రెడా A.4")</f>
        <v>బ్రెడా A.4</v>
      </c>
      <c r="C125" s="1" t="s">
        <v>1633</v>
      </c>
      <c r="D125" s="1" t="str">
        <f>IFERROR(__xludf.DUMMYFUNCTION("GOOGLETRANSLATE(C:C, ""en"", ""te"")"),"బ్రెడా A.4 1920 ల మధ్యలో ఇటలీలో నిర్మించిన బిప్‌లేన్ ట్రైనర్. ఇది సాంప్రదాయిక కాన్ఫిగరేషన్, రెండు-బే అన్‌స్టాగర్డ్ వింగ్ సెల్యులే మరియు పైలట్ మరియు బోధకుడి కోసం సీటింగ్ కలిగి ఉంది. సివిల్ వాడకం కాకుండా, A.4 ను రెజియా ఏరోనాటికా శిక్షకుడిగా స్వీకరించారు. ఫ్"&amp;"లోట్‌ప్లేన్ కాన్ఫిగరేషన్‌లో కనీసం కొన్ని ఉదాహరణలు A.4IDRO గా ఉత్పత్తి చేయబడ్డాయి. జేన్ యొక్క అన్ని ప్రపంచ విమానాల నుండి డేటా 1928 [1] సాధారణ లక్షణాలు పనితీరు సంబంధిత జాబితాలు")</f>
        <v>బ్రెడా A.4 1920 ల మధ్యలో ఇటలీలో నిర్మించిన బిప్‌లేన్ ట్రైనర్. ఇది సాంప్రదాయిక కాన్ఫిగరేషన్, రెండు-బే అన్‌స్టాగర్డ్ వింగ్ సెల్యులే మరియు పైలట్ మరియు బోధకుడి కోసం సీటింగ్ కలిగి ఉంది. సివిల్ వాడకం కాకుండా, A.4 ను రెజియా ఏరోనాటికా శిక్షకుడిగా స్వీకరించారు. ఫ్లోట్‌ప్లేన్ కాన్ఫిగరేషన్‌లో కనీసం కొన్ని ఉదాహరణలు A.4IDRO గా ఉత్పత్తి చేయబడ్డాయి. జేన్ యొక్క అన్ని ప్రపంచ విమానాల నుండి డేటా 1928 [1] సాధారణ లక్షణాలు పనితీరు సంబంధిత జాబితాలు</v>
      </c>
      <c r="E125" s="1" t="s">
        <v>1634</v>
      </c>
      <c r="F125" s="1" t="str">
        <f>IFERROR(__xludf.DUMMYFUNCTION("GOOGLETRANSLATE(E:E, ""en"", ""te"")"),"శిక్షణ బిప్‌లేన్")</f>
        <v>శిక్షణ బిప్‌లేన్</v>
      </c>
      <c r="K125" s="1" t="s">
        <v>1355</v>
      </c>
      <c r="L125" s="1" t="str">
        <f>IFERROR(__xludf.DUMMYFUNCTION("GOOGLETRANSLATE(K:K, ""en"", ""te"")"),"బ్రెడా")</f>
        <v>బ్రెడా</v>
      </c>
      <c r="M125" s="2" t="s">
        <v>1356</v>
      </c>
      <c r="P125" s="1" t="s">
        <v>137</v>
      </c>
      <c r="Q125" s="1">
        <v>2.0</v>
      </c>
      <c r="R125" s="1" t="s">
        <v>1635</v>
      </c>
      <c r="T125" s="1" t="s">
        <v>1636</v>
      </c>
      <c r="U125" s="1" t="s">
        <v>1562</v>
      </c>
      <c r="X125" s="1" t="s">
        <v>1637</v>
      </c>
      <c r="Y125" s="1" t="s">
        <v>1638</v>
      </c>
      <c r="Z125" s="1" t="s">
        <v>1639</v>
      </c>
      <c r="AA125" s="1" t="s">
        <v>487</v>
      </c>
      <c r="AC125" s="1" t="s">
        <v>1640</v>
      </c>
      <c r="AD125" s="1" t="s">
        <v>1641</v>
      </c>
      <c r="AF125" s="1" t="s">
        <v>1642</v>
      </c>
      <c r="AH125" s="1" t="s">
        <v>1643</v>
      </c>
      <c r="AJ125" s="1" t="s">
        <v>1644</v>
      </c>
      <c r="AL125" s="1">
        <v>1926.0</v>
      </c>
      <c r="AM125" s="1" t="s">
        <v>1645</v>
      </c>
      <c r="BF125" s="1" t="s">
        <v>1646</v>
      </c>
      <c r="BM125" s="1" t="s">
        <v>1647</v>
      </c>
      <c r="CI125" s="2" t="s">
        <v>1648</v>
      </c>
    </row>
    <row r="126">
      <c r="A126" s="1" t="s">
        <v>1649</v>
      </c>
      <c r="B126" s="1" t="str">
        <f>IFERROR(__xludf.DUMMYFUNCTION("GOOGLETRANSLATE(A:A, ""en"", ""te"")"),"బ్రెడా A.1")</f>
        <v>బ్రెడా A.1</v>
      </c>
      <c r="C126" s="1" t="s">
        <v>1650</v>
      </c>
      <c r="D126" s="1" t="str">
        <f>IFERROR(__xludf.DUMMYFUNCTION("GOOGLETRANSLATE(C:C, ""en"", ""te"")"),"బ్రెడా A.1 అనేది 1924 లో ఇటలీలో అభివృద్ధి చేయబడిన ఒక పర్యటన విమానం. బ్రెడా A.1 అనేది సాంప్రదాయిక రెండు-సీట్ల, ఒకే ఇంజిన్ బైప్‌లేన్, ఇది స్థిర బోగీ. కొలంబో 110 ఇంజిన్ ఫ్యూజ్‌లేజ్ యొక్క ముందు శిఖరం వద్ద రెండు-బ్లేడ్ చెక్క ప్రొపెల్లర్‌తో స్థిర పిచ్‌తో ఉంచబడి"&amp;"ంది. [1] A.1 సివిల్ ఏవియేషన్ టూరిజం మార్కెట్ కోసం ఉద్దేశించబడింది మరియు ఈ రకమైన అనేక విమానాలు నిర్మించబడ్డాయి. ఎయిర్వార్ నుండి డేటా: బ్రెడా A.1 [2] సాధారణ లక్షణాల పనితీరు 1920 ల విమానంలో ఈ వ్యాసం ఒక స్టబ్. వికీపీడియా విస్తరించడం ద్వారా మీరు సహాయపడవచ్చు.")</f>
        <v>బ్రెడా A.1 అనేది 1924 లో ఇటలీలో అభివృద్ధి చేయబడిన ఒక పర్యటన విమానం. బ్రెడా A.1 అనేది సాంప్రదాయిక రెండు-సీట్ల, ఒకే ఇంజిన్ బైప్‌లేన్, ఇది స్థిర బోగీ. కొలంబో 110 ఇంజిన్ ఫ్యూజ్‌లేజ్ యొక్క ముందు శిఖరం వద్ద రెండు-బ్లేడ్ చెక్క ప్రొపెల్లర్‌తో స్థిర పిచ్‌తో ఉంచబడింది. [1] A.1 సివిల్ ఏవియేషన్ టూరిజం మార్కెట్ కోసం ఉద్దేశించబడింది మరియు ఈ రకమైన అనేక విమానాలు నిర్మించబడ్డాయి. ఎయిర్వార్ నుండి డేటా: బ్రెడా A.1 [2] సాధారణ లక్షణాల పనితీరు 1920 ల విమానంలో ఈ వ్యాసం ఒక స్టబ్. వికీపీడియా విస్తరించడం ద్వారా మీరు సహాయపడవచ్చు.</v>
      </c>
      <c r="E126" s="1" t="s">
        <v>1455</v>
      </c>
      <c r="F126" s="1" t="str">
        <f>IFERROR(__xludf.DUMMYFUNCTION("GOOGLETRANSLATE(E:E, ""en"", ""te"")"),"స్పోర్ట్స్ ప్లేన్")</f>
        <v>స్పోర్ట్స్ ప్లేన్</v>
      </c>
      <c r="K126" s="1" t="s">
        <v>1355</v>
      </c>
      <c r="L126" s="1" t="str">
        <f>IFERROR(__xludf.DUMMYFUNCTION("GOOGLETRANSLATE(K:K, ""en"", ""te"")"),"బ్రెడా")</f>
        <v>బ్రెడా</v>
      </c>
      <c r="M126" s="2" t="s">
        <v>1356</v>
      </c>
      <c r="Q126" s="1">
        <v>2.0</v>
      </c>
      <c r="R126" s="1" t="s">
        <v>1651</v>
      </c>
      <c r="T126" s="1" t="s">
        <v>1652</v>
      </c>
      <c r="U126" s="1" t="s">
        <v>1653</v>
      </c>
      <c r="X126" s="1" t="s">
        <v>1654</v>
      </c>
      <c r="Y126" s="1" t="s">
        <v>1655</v>
      </c>
      <c r="Z126" s="1" t="s">
        <v>1656</v>
      </c>
      <c r="AA126" s="1" t="s">
        <v>1657</v>
      </c>
      <c r="AC126" s="1" t="s">
        <v>1118</v>
      </c>
      <c r="AF126" s="1" t="s">
        <v>1658</v>
      </c>
      <c r="AL126" s="1">
        <v>1924.0</v>
      </c>
      <c r="AM126" s="1" t="s">
        <v>1659</v>
      </c>
      <c r="AN126" s="1" t="s">
        <v>1660</v>
      </c>
      <c r="CI126" s="2" t="s">
        <v>1661</v>
      </c>
    </row>
    <row r="127">
      <c r="A127" s="1" t="s">
        <v>1662</v>
      </c>
      <c r="B127" s="1" t="str">
        <f>IFERROR(__xludf.DUMMYFUNCTION("GOOGLETRANSLATE(A:A, ""en"", ""te"")"),"CAC వాకెట్")</f>
        <v>CAC వాకెట్</v>
      </c>
      <c r="C127" s="1" t="s">
        <v>1663</v>
      </c>
      <c r="D127" s="1" t="str">
        <f>IFERROR(__xludf.DUMMYFUNCTION("GOOGLETRANSLATE(C:C, ""en"", ""te"")"),"CAC వాకెట్ ట్రైనర్ కామన్వెల్త్ ఎయిర్క్రాఫ్ట్ కార్పొరేషన్ ఆఫ్ ఆస్ట్రేలియా ఇంటిలో రూపొందించిన మొదటి విమాన రకం. ఈ పేరు దాని డిజైనర్ లారెన్స్ వాకెట్ నుండి తీసుకోబడింది. ""CAC మేనేజర్ యొక్క అపారమైన సహకారాన్ని అంగీకరించినప్పుడు, RAAF విమానం వాకెట్ ట్రైనర్ అని ప"&amp;"ిలవాలి"" (తరచుగా వాకెట్ అని పిలుస్తారు) [2] ఈ రకం AB ప్రారంభ శిక్షణ కోసం RAAF స్పెసిఫికేషన్ 3/38 ను తీర్చడానికి రూపొందించబడింది విమానం. [1] ఇది టెన్డం సీటు స్థిర టెయిల్‌వీల్-అండర్‌కారేజ్ మోనోప్లేన్ విమానం, స్టీల్ ట్యూబ్ మరియు ఫాబ్రిక్ నిర్మాణం మరియు రెక్క"&amp;"లు మరియు కలపతో చేసిన తోక యొక్క ఫ్యూజ్‌లేజ్‌తో. డిజైన్ యొక్క సరళత ఉన్నప్పటికీ, అక్టోబర్ 1938 లో ప్రారంభమైన రెండు CA-2 ప్రోటోటైప్‌లలో మొదటిది, సెప్టెంబర్ 1939 వరకు పూర్తి కాలేదు (దీనికి కారణం ఈ కాలంలో CAC తన కర్మాగారాన్ని నిర్మిస్తోంది). మొదటి ప్రోటోటైప్ మొ"&amp;"దటిసారి 19 సెప్టెంబర్ 1939 న గిప్సీ మేజర్ సిరీస్ II ఇంజిన్‌తో అమర్చబడి, మెటల్ DH వేరియబుల్ పిచ్ ప్రొపెల్లర్‌తో అమర్చబడి ఉంది. [1] ఈ విమానం ఈ ఇంజిన్‌తో బలహీనంగా ఉందని నిరూపించబడింది, కాబట్టి రెండవ ప్రోటోటైప్‌ను జిప్సీ సిక్స్‌తో అమర్చారు, తుగన్ గానెట్ నుండి"&amp;" తొలగించబడింది, దాని చెక్క ప్రొపెల్లర్‌తో పాటు, అదే సంవత్సరం నవంబర్ ఆరంభంలో దాని మొదటి విమానానికి ముందు (మొదటి నమూనా కూడా ఉంది తుగన్ గానెట్ నుండి జిప్సీ సిక్స్‌తో తిరిగి ఇంజిన్ చేయబడింది). [3] విమానంలో పనితీరు మెరుగుపరచబడినప్పటికీ, పెరిగిన శక్తి నుండి పొం"&amp;"దిన టేకాఫ్ పనితీరుకు భారీ ఇంజిన్ ఎటువంటి ప్రయోజనాలను తిరస్కరించింది, కాబట్టి హామిల్టన్ స్టాండర్డ్ 2B20 రెండు-బ్లేడెడ్ ప్రొపెల్లర్‌ను నడుపుతున్న 165 డి వార్నర్ స్కార్బ్ రేడియల్ ఇంజిన్‌ను వ్యవస్థాపించాలని నిర్ణయం తీసుకోబడింది. రెండు ప్రోటోటైప్‌లను 1940 మధ్య"&amp;"లో స్కార్బ్స్‌తో అమర్చారు. RAAF రకానికి కట్టుబడి ఉండటానికి చాలా నెలలు గడిచాయి, కొంతవరకు ఎందుకంటే సంస్థ యొక్క శిక్షణ అవసరాలు ఇప్పటికే సేకరించబడుతున్న ఇతర రకాలను తీర్చవచ్చని కొంతకాలం కనిపించింది. ఏదేమైనా, ""[CAC వాకెట్ యొక్క సరఫరా ..."" కోసం RAAF స్పెసిఫికే"&amp;"షన్ 1/40 ... [4] చివరికి ఆగస్టు 1940 లో జారీ చేయబడింది మరియు వాకెట్ ట్రైనర్ ఉత్పత్తిలోకి ప్రవేశించారు. మొట్టమొదటి CA-6 ప్రొడక్షన్ వాకెట్ ట్రైనర్ 6 ఫిబ్రవరి 1941 న తన మొదటి విమానాన్ని రికార్డ్ చేసి, ఆ ఏడాది మార్చిలో సేవలోకి ప్రవేశించింది. 1941 మొదటి భాగంలో"&amp;" డి హవిలాండ్ ఆస్ట్రేలియా మరియు స్కార్బ్ ఇంజన్లు స్థానికంగా తయారు చేస్తున్న హామిల్టన్ స్టాండర్డ్ 2 బి 20 ప్రొపెల్లర్స్ యొక్క సరఫరా. ఆ సంవత్సరం అక్టోబర్ వరకు ప్రొపెల్లర్ సరఫరా సమస్య పూర్తిగా పరిష్కరించబడలేదు, చాలా తక్కువ విమానాలు పేరుకుపోయాయి మత్స్యకారుల బె"&amp;"ండ్ వద్ద ఉన్న CAC ఫ్యాక్టరీ వద్ద. ఏదేమైనా, ఈ సమయంలో, సేవలో చూపించిన దిగువ రెక్కల తొక్కల మందంతో సవరణలను చేర్చడానికి అవకాశం లభించింది. పసిఫిక్ యుద్ధ ఉత్పత్తి వ్యాప్తి చెందుతున్న తరువాత బూమేరాంగ్‌కు మార్గం ఏర్పడటానికి మరియు చివరి వాకెట్ 22 ఏప్రిల్ 1942 న రాయ"&amp;"ల్ ఆస్ట్రేలియన్ వైమానిక దళానికి పంపిణీ చేయబడింది. 1950 లలో అనేక విమానాలను కింగ్స్‌ఫోర్డ్ స్మిత్ ఏవియేషన్ సర్వీసెస్ పిటి. వ్యవసాయ విమానాలు, KS-2 లేదా KS-3 క్రాప్ మాస్టర్ గా పేరు మార్చబడ్డాయి. KS-2 ఫ్రంట్ కాక్‌పిట్‌లో హాప్పర్‌ను ఏర్పాటు చేసింది; ఒకే మార్పిడ"&amp;"ి విజయవంతం కాలేదు కాబట్టి ఇది వెనుక కాక్‌పిట్‌లో ఉన్న హాప్పర్‌తో KS-3 గా తిరిగి మార్పు చేయబడింది. మరో నాలుగు వాకెట్లు KS-3S గా మార్చబడ్డాయి మరియు ఈ రకాన్ని యెమన్ క్రోప్ మాస్టర్‌గా మరింత అభివృద్ధి చేశారు. వాకెట్ ట్రైనర్ ప్రధానంగా వైర్‌లెస్ ట్రైనర్‌లుగా నంబ"&amp;"ర్ 1 వైర్‌లెస్ ఎయిర్ గన్నరీ స్కూల్ (WAGS) తో బల్లారట్, విక్టోరియా నంబర్ 2 వాగ్స్‌తో న్యూ సౌత్ వేల్స్లోని పార్క్స్ వద్ద పనిచేశారు; మరియు క్వీన్స్‌లాండ్‌లోని మేరీబరో వద్ద నం 3 వాగ్స్, కానీ ప్రారంభ ద్వంద్వ ఫ్లయింగ్ ట్రైనర్‌గా కూడా; న్యూ సౌత్ వేల్స్లోని టామ్‌"&amp;"వర్త్‌లో 1 ఎలిమెంటరీ ఫ్లయింగ్ ట్రైనింగ్ స్కూల్; విక్టోరియాలోని ఎస్సెండన్ వద్ద 3 ఎలిమెంటరీ ఫ్లయింగ్ ట్రైనింగ్ స్కూల్; ; విక్టోరియాలోని బెనల్లాలో 11 ఎలిమెంటరీ ఫ్లయింగ్ ట్రైనింగ్ స్కూల్; మరియు న్యూ సౌత్ వేల్స్లోని టోకుమ్వాల్ వద్ద నం 5 కార్యాచరణ శిక్షణా విభాగ"&amp;"ం. ఇది ఆస్ట్రేలియాలోని అనేక ఇతర ఎంపైర్ ఎయిర్ ట్రైనింగ్ స్కీమ్ సంస్థలలో కూడా పనిచేసింది. RAAF తో రకం సేవలో 200 విమానంలో మూడింట ఒక వంతు వ్రాయబడింది మరియు రెండవ ప్రపంచ యుద్ధం ముగిసిన తరువాత మిగిలిన విమానం ఉపయోగం నుండి ఉపసంహరించుకుని పౌర వ్యక్తులు మరియు సంస్థ"&amp;"లకు విక్రయించబడింది. సుమారు ముప్పై విమానాలు తరువాత నెదర్లాండ్స్ ఈస్ట్ ఇండీస్ వైమానిక దళానికి తిరిగి విక్రయించబడ్డాయి మరియు వీటిలో ప్రాణాలతో బయటపడినవారు స్వాతంత్ర్యంలో నూతన ఇండోనేషియా వైమానిక దళానికి బదిలీ చేయబడ్డారు, అయినప్పటికీ వారు మరింత ఉపయోగం చూడలేదని"&amp;" భావిస్తున్నారు. [5] ఆస్ట్రేలియన్ సివిల్ రిజిస్టర్‌లో అనేక డజనులు ఉంచబడ్డాయి. [6] 14 జనవరి 1962 న జేమ్స్ నైట్ దక్షిణ ఆస్ట్రేలియాలోని సెడునా నుండి వాకెట్ VH-BEC (మాజీ RAAF A3-139) లో దక్షిణ ఆస్ట్రేలియాలోని కుక్ (c.220 మైళ్ళు WNW) ను ప్రారంభించాడు. అతను మరల"&amp;"ా చూడలేదు. [7] మూడు సంవత్సరాల తరువాత, 28 మార్చి 1965 న, VH-BEC కుక్ కు ఉత్తరాన రెండు వందల మైళ్ళ దూరంలో ఉంది. [7] నైట్ విమానంతోనే ఉండిపోయింది మరియు ఒక డైరీని మరియు ఫ్యూజ్‌లేజ్ ప్యానెల్‌లపై అతని చివరి సంకల్పం మరియు నిబంధనను చెక్కిన తరువాత. [7] చివరి డైరీ ఎం"&amp;"ట్రీ 20 జనవరి 1962 న జరిగింది. తరువాత అయస్కాంత మౌంట్ అని నిర్ణయించబడింది దిక్సూచి వదులుగా ఉంది మరియు 30 డిగ్రీల పొరపాటు ఉన్న శీర్షికలను ప్రదర్శిస్తుంది. VH-BEC 1977 లో స్వాధీనం చేసుకుంది మరియు ఇప్పుడు ఆలిస్ స్ప్రింగ్స్‌లోని సెంట్రల్ ఆస్ట్రేలియన్ ఏవియేషన్ "&amp;"మ్యూజియంలో ప్రదర్శనలో ఉంది. అనేక ఇతర వాకెట్ శిక్షకులు మరియు KS-3 క్రాప్ మాస్టర్ ఇతర మ్యూజియంలలో మరియు ఆస్ట్రేలియాలోని ప్రైవేట్ చేతుల్లో ఉన్నారు. [6] హోమ్స్ నుండి డేటా, 2005. పే. 135 జనరల్ లక్షణాలు పనితీరు సంబంధిత జాబితాలు")</f>
        <v>CAC వాకెట్ ట్రైనర్ కామన్వెల్త్ ఎయిర్క్రాఫ్ట్ కార్పొరేషన్ ఆఫ్ ఆస్ట్రేలియా ఇంటిలో రూపొందించిన మొదటి విమాన రకం. ఈ పేరు దాని డిజైనర్ లారెన్స్ వాకెట్ నుండి తీసుకోబడింది. "CAC మేనేజర్ యొక్క అపారమైన సహకారాన్ని అంగీకరించినప్పుడు, RAAF విమానం వాకెట్ ట్రైనర్ అని పిలవాలి" (తరచుగా వాకెట్ అని పిలుస్తారు) [2] ఈ రకం AB ప్రారంభ శిక్షణ కోసం RAAF స్పెసిఫికేషన్ 3/38 ను తీర్చడానికి రూపొందించబడింది విమానం. [1] ఇది టెన్డం సీటు స్థిర టెయిల్‌వీల్-అండర్‌కారేజ్ మోనోప్లేన్ విమానం, స్టీల్ ట్యూబ్ మరియు ఫాబ్రిక్ నిర్మాణం మరియు రెక్కలు మరియు కలపతో చేసిన తోక యొక్క ఫ్యూజ్‌లేజ్‌తో. డిజైన్ యొక్క సరళత ఉన్నప్పటికీ, అక్టోబర్ 1938 లో ప్రారంభమైన రెండు CA-2 ప్రోటోటైప్‌లలో మొదటిది, సెప్టెంబర్ 1939 వరకు పూర్తి కాలేదు (దీనికి కారణం ఈ కాలంలో CAC తన కర్మాగారాన్ని నిర్మిస్తోంది). మొదటి ప్రోటోటైప్ మొదటిసారి 19 సెప్టెంబర్ 1939 న గిప్సీ మేజర్ సిరీస్ II ఇంజిన్‌తో అమర్చబడి, మెటల్ DH వేరియబుల్ పిచ్ ప్రొపెల్లర్‌తో అమర్చబడి ఉంది. [1] ఈ విమానం ఈ ఇంజిన్‌తో బలహీనంగా ఉందని నిరూపించబడింది, కాబట్టి రెండవ ప్రోటోటైప్‌ను జిప్సీ సిక్స్‌తో అమర్చారు, తుగన్ గానెట్ నుండి తొలగించబడింది, దాని చెక్క ప్రొపెల్లర్‌తో పాటు, అదే సంవత్సరం నవంబర్ ఆరంభంలో దాని మొదటి విమానానికి ముందు (మొదటి నమూనా కూడా ఉంది తుగన్ గానెట్ నుండి జిప్సీ సిక్స్‌తో తిరిగి ఇంజిన్ చేయబడింది). [3] విమానంలో పనితీరు మెరుగుపరచబడినప్పటికీ, పెరిగిన శక్తి నుండి పొందిన టేకాఫ్ పనితీరుకు భారీ ఇంజిన్ ఎటువంటి ప్రయోజనాలను తిరస్కరించింది, కాబట్టి హామిల్టన్ స్టాండర్డ్ 2B20 రెండు-బ్లేడెడ్ ప్రొపెల్లర్‌ను నడుపుతున్న 165 డి వార్నర్ స్కార్బ్ రేడియల్ ఇంజిన్‌ను వ్యవస్థాపించాలని నిర్ణయం తీసుకోబడింది. రెండు ప్రోటోటైప్‌లను 1940 మధ్యలో స్కార్బ్స్‌తో అమర్చారు. RAAF రకానికి కట్టుబడి ఉండటానికి చాలా నెలలు గడిచాయి, కొంతవరకు ఎందుకంటే సంస్థ యొక్క శిక్షణ అవసరాలు ఇప్పటికే సేకరించబడుతున్న ఇతర రకాలను తీర్చవచ్చని కొంతకాలం కనిపించింది. ఏదేమైనా, "[CAC వాకెట్ యొక్క సరఫరా ..." కోసం RAAF స్పెసిఫికేషన్ 1/40 ... [4] చివరికి ఆగస్టు 1940 లో జారీ చేయబడింది మరియు వాకెట్ ట్రైనర్ ఉత్పత్తిలోకి ప్రవేశించారు. మొట్టమొదటి CA-6 ప్రొడక్షన్ వాకెట్ ట్రైనర్ 6 ఫిబ్రవరి 1941 న తన మొదటి విమానాన్ని రికార్డ్ చేసి, ఆ ఏడాది మార్చిలో సేవలోకి ప్రవేశించింది. 1941 మొదటి భాగంలో డి హవిలాండ్ ఆస్ట్రేలియా మరియు స్కార్బ్ ఇంజన్లు స్థానికంగా తయారు చేస్తున్న హామిల్టన్ స్టాండర్డ్ 2 బి 20 ప్రొపెల్లర్స్ యొక్క సరఫరా. ఆ సంవత్సరం అక్టోబర్ వరకు ప్రొపెల్లర్ సరఫరా సమస్య పూర్తిగా పరిష్కరించబడలేదు, చాలా తక్కువ విమానాలు పేరుకుపోయాయి మత్స్యకారుల బెండ్ వద్ద ఉన్న CAC ఫ్యాక్టరీ వద్ద. ఏదేమైనా, ఈ సమయంలో, సేవలో చూపించిన దిగువ రెక్కల తొక్కల మందంతో సవరణలను చేర్చడానికి అవకాశం లభించింది. పసిఫిక్ యుద్ధ ఉత్పత్తి వ్యాప్తి చెందుతున్న తరువాత బూమేరాంగ్‌కు మార్గం ఏర్పడటానికి మరియు చివరి వాకెట్ 22 ఏప్రిల్ 1942 న రాయల్ ఆస్ట్రేలియన్ వైమానిక దళానికి పంపిణీ చేయబడింది. 1950 లలో అనేక విమానాలను కింగ్స్‌ఫోర్డ్ స్మిత్ ఏవియేషన్ సర్వీసెస్ పిటి. వ్యవసాయ విమానాలు, KS-2 లేదా KS-3 క్రాప్ మాస్టర్ గా పేరు మార్చబడ్డాయి. KS-2 ఫ్రంట్ కాక్‌పిట్‌లో హాప్పర్‌ను ఏర్పాటు చేసింది; ఒకే మార్పిడి విజయవంతం కాలేదు కాబట్టి ఇది వెనుక కాక్‌పిట్‌లో ఉన్న హాప్పర్‌తో KS-3 గా తిరిగి మార్పు చేయబడింది. మరో నాలుగు వాకెట్లు KS-3S గా మార్చబడ్డాయి మరియు ఈ రకాన్ని యెమన్ క్రోప్ మాస్టర్‌గా మరింత అభివృద్ధి చేశారు. వాకెట్ ట్రైనర్ ప్రధానంగా వైర్‌లెస్ ట్రైనర్‌లుగా నంబర్ 1 వైర్‌లెస్ ఎయిర్ గన్నరీ స్కూల్ (WAGS) తో బల్లారట్, విక్టోరియా నంబర్ 2 వాగ్స్‌తో న్యూ సౌత్ వేల్స్లోని పార్క్స్ వద్ద పనిచేశారు; మరియు క్వీన్స్‌లాండ్‌లోని మేరీబరో వద్ద నం 3 వాగ్స్, కానీ ప్రారంభ ద్వంద్వ ఫ్లయింగ్ ట్రైనర్‌గా కూడా; న్యూ సౌత్ వేల్స్లోని టామ్‌వర్త్‌లో 1 ఎలిమెంటరీ ఫ్లయింగ్ ట్రైనింగ్ స్కూల్; విక్టోరియాలోని ఎస్సెండన్ వద్ద 3 ఎలిమెంటరీ ఫ్లయింగ్ ట్రైనింగ్ స్కూల్; ; విక్టోరియాలోని బెనల్లాలో 11 ఎలిమెంటరీ ఫ్లయింగ్ ట్రైనింగ్ స్కూల్; మరియు న్యూ సౌత్ వేల్స్లోని టోకుమ్వాల్ వద్ద నం 5 కార్యాచరణ శిక్షణా విభాగం. ఇది ఆస్ట్రేలియాలోని అనేక ఇతర ఎంపైర్ ఎయిర్ ట్రైనింగ్ స్కీమ్ సంస్థలలో కూడా పనిచేసింది. RAAF తో రకం సేవలో 200 విమానంలో మూడింట ఒక వంతు వ్రాయబడింది మరియు రెండవ ప్రపంచ యుద్ధం ముగిసిన తరువాత మిగిలిన విమానం ఉపయోగం నుండి ఉపసంహరించుకుని పౌర వ్యక్తులు మరియు సంస్థలకు విక్రయించబడింది. సుమారు ముప్పై విమానాలు తరువాత నెదర్లాండ్స్ ఈస్ట్ ఇండీస్ వైమానిక దళానికి తిరిగి విక్రయించబడ్డాయి మరియు వీటిలో ప్రాణాలతో బయటపడినవారు స్వాతంత్ర్యంలో నూతన ఇండోనేషియా వైమానిక దళానికి బదిలీ చేయబడ్డారు, అయినప్పటికీ వారు మరింత ఉపయోగం చూడలేదని భావిస్తున్నారు. [5] ఆస్ట్రేలియన్ సివిల్ రిజిస్టర్‌లో అనేక డజనులు ఉంచబడ్డాయి. [6] 14 జనవరి 1962 న జేమ్స్ నైట్ దక్షిణ ఆస్ట్రేలియాలోని సెడునా నుండి వాకెట్ VH-BEC (మాజీ RAAF A3-139) లో దక్షిణ ఆస్ట్రేలియాలోని కుక్ (c.220 మైళ్ళు WNW) ను ప్రారంభించాడు. అతను మరలా చూడలేదు. [7] మూడు సంవత్సరాల తరువాత, 28 మార్చి 1965 న, VH-BEC కుక్ కు ఉత్తరాన రెండు వందల మైళ్ళ దూరంలో ఉంది. [7] నైట్ విమానంతోనే ఉండిపోయింది మరియు ఒక డైరీని మరియు ఫ్యూజ్‌లేజ్ ప్యానెల్‌లపై అతని చివరి సంకల్పం మరియు నిబంధనను చెక్కిన తరువాత. [7] చివరి డైరీ ఎంట్రీ 20 జనవరి 1962 న జరిగింది. తరువాత అయస్కాంత మౌంట్ అని నిర్ణయించబడింది దిక్సూచి వదులుగా ఉంది మరియు 30 డిగ్రీల పొరపాటు ఉన్న శీర్షికలను ప్రదర్శిస్తుంది. VH-BEC 1977 లో స్వాధీనం చేసుకుంది మరియు ఇప్పుడు ఆలిస్ స్ప్రింగ్స్‌లోని సెంట్రల్ ఆస్ట్రేలియన్ ఏవియేషన్ మ్యూజియంలో ప్రదర్శనలో ఉంది. అనేక ఇతర వాకెట్ శిక్షకులు మరియు KS-3 క్రాప్ మాస్టర్ ఇతర మ్యూజియంలలో మరియు ఆస్ట్రేలియాలోని ప్రైవేట్ చేతుల్లో ఉన్నారు. [6] హోమ్స్ నుండి డేటా, 2005. పే. 135 జనరల్ లక్షణాలు పనితీరు సంబంధిత జాబితాలు</v>
      </c>
      <c r="E127" s="1" t="s">
        <v>1664</v>
      </c>
      <c r="F127" s="1" t="str">
        <f>IFERROR(__xludf.DUMMYFUNCTION("GOOGLETRANSLATE(E:E, ""en"", ""te"")"),"మిలిటరీ ట్రైనర్ విమానం")</f>
        <v>మిలిటరీ ట్రైనర్ విమానం</v>
      </c>
      <c r="G127" s="1" t="s">
        <v>1665</v>
      </c>
      <c r="K127" s="1" t="s">
        <v>1666</v>
      </c>
      <c r="L127" s="1" t="str">
        <f>IFERROR(__xludf.DUMMYFUNCTION("GOOGLETRANSLATE(K:K, ""en"", ""te"")"),"కామన్వెల్త్ ఎయిర్క్రాఫ్ట్ కార్పొరేషన్")</f>
        <v>కామన్వెల్త్ ఎయిర్క్రాఫ్ట్ కార్పొరేషన్</v>
      </c>
      <c r="M127" s="1" t="s">
        <v>1667</v>
      </c>
      <c r="N127" s="1" t="s">
        <v>1668</v>
      </c>
      <c r="O127" s="1" t="s">
        <v>51</v>
      </c>
      <c r="P127" s="1" t="s">
        <v>1669</v>
      </c>
      <c r="Q127" s="1">
        <v>2.0</v>
      </c>
      <c r="R127" s="1" t="s">
        <v>1670</v>
      </c>
      <c r="T127" s="1" t="s">
        <v>1671</v>
      </c>
      <c r="V127" s="5">
        <v>15036.0</v>
      </c>
      <c r="W127" s="1">
        <v>202.0</v>
      </c>
      <c r="X127" s="1" t="s">
        <v>1672</v>
      </c>
      <c r="Y127" s="1" t="s">
        <v>1673</v>
      </c>
      <c r="Z127" s="1" t="s">
        <v>1674</v>
      </c>
      <c r="AC127" s="1" t="s">
        <v>1675</v>
      </c>
      <c r="AE127" s="1" t="s">
        <v>1676</v>
      </c>
      <c r="AJ127" s="1" t="s">
        <v>1677</v>
      </c>
      <c r="AK127" s="1" t="s">
        <v>1678</v>
      </c>
      <c r="AL127" s="1" t="s">
        <v>1679</v>
      </c>
      <c r="AM127" s="1" t="s">
        <v>1569</v>
      </c>
      <c r="AZ127" s="1" t="s">
        <v>1680</v>
      </c>
      <c r="BA127" s="1" t="s">
        <v>1681</v>
      </c>
      <c r="BD127" s="1" t="s">
        <v>1682</v>
      </c>
    </row>
    <row r="128">
      <c r="A128" s="1" t="s">
        <v>1683</v>
      </c>
      <c r="B128" s="1" t="str">
        <f>IFERROR(__xludf.DUMMYFUNCTION("GOOGLETRANSLATE(A:A, ""en"", ""te"")"),"అల్బాట్రోస్ ఎల్ 102")</f>
        <v>అల్బాట్రోస్ ఎల్ 102</v>
      </c>
      <c r="C128" s="1" t="s">
        <v>1684</v>
      </c>
      <c r="D128" s="1" t="str">
        <f>IFERROR(__xludf.DUMMYFUNCTION("GOOGLETRANSLATE(C:C, ""en"", ""te"")"),"అల్బాట్రోస్ ఎల్ 102 (కంపెనీ హోదా) / అల్బాట్రోస్ అల్ 102 (ఆర్‌ఎల్‌ఎమ్ హోదా), 1930 లలో జర్మన్ ట్రైనర్ విమానం. ఇది పారాసోల్-వింగ్ ల్యాండ్‌ప్లేన్, విద్యార్థి పైలట్ మరియు బోధకుడిని ప్రత్యేక, ఓపెన్ కాక్‌పిట్స్‌లో కూర్చుంది. ఒక బిప్‌లేన్ ఫ్లోట్‌ప్లేన్ వెర్షన్ కూ"&amp;"డా అల్ 102W గా నిర్మించబడింది, స్ట్రట్-బ్రెడ్ దిగువ రెక్కలతో. [1] డై డ్యూయిష్ లుఫ్ట్రూస్టంగ్ నుండి డేటా 1933-1945 [2] &amp; జర్మన్ విమానాలు 1919 - 1945 మధ్య [1] సాధారణ లక్షణాల పనితీరు")</f>
        <v>అల్బాట్రోస్ ఎల్ 102 (కంపెనీ హోదా) / అల్బాట్రోస్ అల్ 102 (ఆర్‌ఎల్‌ఎమ్ హోదా), 1930 లలో జర్మన్ ట్రైనర్ విమానం. ఇది పారాసోల్-వింగ్ ల్యాండ్‌ప్లేన్, విద్యార్థి పైలట్ మరియు బోధకుడిని ప్రత్యేక, ఓపెన్ కాక్‌పిట్స్‌లో కూర్చుంది. ఒక బిప్‌లేన్ ఫ్లోట్‌ప్లేన్ వెర్షన్ కూడా అల్ 102W గా నిర్మించబడింది, స్ట్రట్-బ్రెడ్ దిగువ రెక్కలతో. [1] డై డ్యూయిష్ లుఫ్ట్రూస్టంగ్ నుండి డేటా 1933-1945 [2] &amp; జర్మన్ విమానాలు 1919 - 1945 మధ్య [1] సాధారణ లక్షణాల పనితీరు</v>
      </c>
      <c r="E128" s="1" t="s">
        <v>1559</v>
      </c>
      <c r="F128" s="1" t="str">
        <f>IFERROR(__xludf.DUMMYFUNCTION("GOOGLETRANSLATE(E:E, ""en"", ""te"")"),"శిక్షకుడు")</f>
        <v>శిక్షకుడు</v>
      </c>
      <c r="G128" s="2" t="s">
        <v>1685</v>
      </c>
      <c r="K128" s="1" t="s">
        <v>1686</v>
      </c>
      <c r="L128" s="1" t="str">
        <f>IFERROR(__xludf.DUMMYFUNCTION("GOOGLETRANSLATE(K:K, ""en"", ""te"")"),"అల్బాట్రోస్ ఫ్లగ్జీగ్వెర్కే")</f>
        <v>అల్బాట్రోస్ ఫ్లగ్జీగ్వెర్కే</v>
      </c>
      <c r="M128" s="1" t="s">
        <v>1687</v>
      </c>
      <c r="P128" s="1" t="s">
        <v>1688</v>
      </c>
      <c r="Q128" s="1" t="s">
        <v>1247</v>
      </c>
      <c r="R128" s="1" t="s">
        <v>1689</v>
      </c>
      <c r="S128" s="1" t="s">
        <v>1690</v>
      </c>
      <c r="T128" s="1" t="s">
        <v>1691</v>
      </c>
      <c r="W128" s="1" t="s">
        <v>1692</v>
      </c>
      <c r="X128" s="1" t="s">
        <v>1693</v>
      </c>
      <c r="Y128" s="1" t="s">
        <v>1694</v>
      </c>
      <c r="Z128" s="1" t="s">
        <v>1134</v>
      </c>
      <c r="AA128" s="1" t="s">
        <v>1695</v>
      </c>
      <c r="AC128" s="1" t="s">
        <v>1696</v>
      </c>
      <c r="AE128" s="1" t="s">
        <v>1697</v>
      </c>
      <c r="AF128" s="1" t="s">
        <v>1179</v>
      </c>
      <c r="AG128" s="1" t="s">
        <v>1698</v>
      </c>
      <c r="AH128" s="1" t="s">
        <v>1699</v>
      </c>
      <c r="AJ128" s="1" t="s">
        <v>1700</v>
      </c>
      <c r="AL128" s="1" t="s">
        <v>1499</v>
      </c>
      <c r="AM128" s="1" t="s">
        <v>1701</v>
      </c>
      <c r="AN128" s="1" t="s">
        <v>1702</v>
      </c>
      <c r="AT128" s="1">
        <v>7.97</v>
      </c>
      <c r="BF128" s="1" t="s">
        <v>1703</v>
      </c>
      <c r="CX128" s="1" t="s">
        <v>1704</v>
      </c>
      <c r="CY128" s="1" t="s">
        <v>1705</v>
      </c>
    </row>
    <row r="129">
      <c r="A129" s="1" t="s">
        <v>1706</v>
      </c>
      <c r="B129" s="1" t="str">
        <f>IFERROR(__xludf.DUMMYFUNCTION("GOOGLETRANSLATE(A:A, ""en"", ""te"")"),"అల్బాట్రోస్ ఎల్ 103")</f>
        <v>అల్బాట్రోస్ ఎల్ 103</v>
      </c>
      <c r="C129" s="1" t="s">
        <v>1707</v>
      </c>
      <c r="D129" s="1" t="str">
        <f>IFERROR(__xludf.DUMMYFUNCTION("GOOGLETRANSLATE(C:C, ""en"", ""te"")"),"అల్బాట్రోస్ ఎల్ 103 (కంపెనీ హోదా) / ఆల్బాట్రోస్ అల్ 103 (ఆర్‌ఎల్‌ఎమ్ హోదా) 1930 లలో జర్మన్ ప్రయోగాత్మక విమానం. ఇది సాంప్రదాయిక కాన్ఫిగరేషన్ యొక్క పారాసోల్-వింగ్ ల్యాండ్‌ప్లేన్, పైలట్ మరియు ఫ్లైట్ టెస్ట్ అబ్జర్వర్‌ను ప్రత్యేక, ఓపెన్ కాక్‌పిట్స్‌లో కూర్చుంద"&amp;"ి. స్వీప్‌బ్యాక్, డైహెడ్రల్ మరియు టెయిల్‌ప్లేన్ ప్రాంతంలో వైవిధ్యాలను పరీక్షించడానికి AL 103 ఉపయోగించబడింది. [1] [2] 1919 - 1945 మధ్య [3] &amp; జర్మన్ విమానాల నుండి డేటా [1] సాధారణ లక్షణాల పనితీరు")</f>
        <v>అల్బాట్రోస్ ఎల్ 103 (కంపెనీ హోదా) / ఆల్బాట్రోస్ అల్ 103 (ఆర్‌ఎల్‌ఎమ్ హోదా) 1930 లలో జర్మన్ ప్రయోగాత్మక విమానం. ఇది సాంప్రదాయిక కాన్ఫిగరేషన్ యొక్క పారాసోల్-వింగ్ ల్యాండ్‌ప్లేన్, పైలట్ మరియు ఫ్లైట్ టెస్ట్ అబ్జర్వర్‌ను ప్రత్యేక, ఓపెన్ కాక్‌పిట్స్‌లో కూర్చుంది. స్వీప్‌బ్యాక్, డైహెడ్రల్ మరియు టెయిల్‌ప్లేన్ ప్రాంతంలో వైవిధ్యాలను పరీక్షించడానికి AL 103 ఉపయోగించబడింది. [1] [2] 1919 - 1945 మధ్య [3] &amp; జర్మన్ విమానాల నుండి డేటా [1] సాధారణ లక్షణాల పనితీరు</v>
      </c>
      <c r="E129" s="1" t="s">
        <v>1708</v>
      </c>
      <c r="F129" s="1" t="str">
        <f>IFERROR(__xludf.DUMMYFUNCTION("GOOGLETRANSLATE(E:E, ""en"", ""te"")"),"ప్రయోగాత్మక విమానం")</f>
        <v>ప్రయోగాత్మక విమానం</v>
      </c>
      <c r="G129" s="1" t="s">
        <v>1709</v>
      </c>
      <c r="K129" s="1" t="s">
        <v>1686</v>
      </c>
      <c r="L129" s="1" t="str">
        <f>IFERROR(__xludf.DUMMYFUNCTION("GOOGLETRANSLATE(K:K, ""en"", ""te"")"),"అల్బాట్రోస్ ఫ్లగ్జీగ్వెర్కే")</f>
        <v>అల్బాట్రోస్ ఫ్లగ్జీగ్వెర్కే</v>
      </c>
      <c r="M129" s="1" t="s">
        <v>1687</v>
      </c>
      <c r="Q129" s="1">
        <v>2.0</v>
      </c>
      <c r="R129" s="1" t="s">
        <v>1710</v>
      </c>
      <c r="S129" s="1" t="s">
        <v>1711</v>
      </c>
      <c r="T129" s="1" t="s">
        <v>1712</v>
      </c>
      <c r="W129" s="1" t="s">
        <v>1713</v>
      </c>
      <c r="X129" s="1" t="s">
        <v>1714</v>
      </c>
      <c r="Y129" s="1" t="s">
        <v>1715</v>
      </c>
      <c r="Z129" s="1" t="s">
        <v>1716</v>
      </c>
      <c r="AA129" s="1" t="s">
        <v>1717</v>
      </c>
      <c r="AC129" s="1" t="s">
        <v>1718</v>
      </c>
      <c r="AE129" s="1" t="s">
        <v>1719</v>
      </c>
      <c r="AF129" s="1" t="s">
        <v>909</v>
      </c>
      <c r="AG129" s="1" t="s">
        <v>1720</v>
      </c>
      <c r="AH129" s="1" t="s">
        <v>1721</v>
      </c>
      <c r="AL129" s="1" t="s">
        <v>1722</v>
      </c>
      <c r="AM129" s="1" t="s">
        <v>1723</v>
      </c>
      <c r="AN129" s="1" t="s">
        <v>1724</v>
      </c>
      <c r="AT129" s="1">
        <v>7.22</v>
      </c>
      <c r="BF129" s="1" t="s">
        <v>1725</v>
      </c>
    </row>
    <row r="130">
      <c r="A130" s="1" t="s">
        <v>1726</v>
      </c>
      <c r="B130" s="1" t="str">
        <f>IFERROR(__xludf.DUMMYFUNCTION("GOOGLETRANSLATE(A:A, ""en"", ""te"")"),"Arado sc i")</f>
        <v>Arado sc i</v>
      </c>
      <c r="C130" s="1" t="s">
        <v>1727</v>
      </c>
      <c r="D130" s="1" t="str">
        <f>IFERROR(__xludf.DUMMYFUNCTION("GOOGLETRANSLATE(C:C, ""en"", ""te"")"),"అరాడో ఎస్సీ I 1920 లలో జర్మనీలో అభివృద్ధి చేసిన బిప్‌లేన్ ట్రైనర్. ఇది S I పై ఆధారపడింది, కానీ చాలా శక్తివంతమైన ఇన్లైన్ ఇంజిన్ ద్వారా శక్తినిస్తుంది. దీని ప్రకారం, నిర్మాణం గణనీయమైన బలోపేతం అయ్యింది. ఈ విమానం లిపెట్స్క్ వద్ద ఉన్న రహస్య మిలిటరీ ఫ్లయింగ్ స్"&amp;"కూల్ కోసం ఉద్దేశించబడింది, కానీ ఈ సేవకు ఇది అంగీకరించబడలేదు. బదులుగా, డ్యూయిష్ వెర్కెహ్ర్స్‌ఫ్లీజర్‌ష్యూల్ కోసం ఒక చిన్న సంఖ్యను నిర్మించారు. సాధారణ లక్షణాలు పనితీరు సంబంధిత 1920 ల విమానంలో ఈ కథనాన్ని జాబితా చేస్తుంది. వికీపీడియా విస్తరించడం ద్వారా మీరు స"&amp;"హాయపడవచ్చు.")</f>
        <v>అరాడో ఎస్సీ I 1920 లలో జర్మనీలో అభివృద్ధి చేసిన బిప్‌లేన్ ట్రైనర్. ఇది S I పై ఆధారపడింది, కానీ చాలా శక్తివంతమైన ఇన్లైన్ ఇంజిన్ ద్వారా శక్తినిస్తుంది. దీని ప్రకారం, నిర్మాణం గణనీయమైన బలోపేతం అయ్యింది. ఈ విమానం లిపెట్స్క్ వద్ద ఉన్న రహస్య మిలిటరీ ఫ్లయింగ్ స్కూల్ కోసం ఉద్దేశించబడింది, కానీ ఈ సేవకు ఇది అంగీకరించబడలేదు. బదులుగా, డ్యూయిష్ వెర్కెహ్ర్స్‌ఫ్లీజర్‌ష్యూల్ కోసం ఒక చిన్న సంఖ్యను నిర్మించారు. సాధారణ లక్షణాలు పనితీరు సంబంధిత 1920 ల విమానంలో ఈ కథనాన్ని జాబితా చేస్తుంది. వికీపీడియా విస్తరించడం ద్వారా మీరు సహాయపడవచ్చు.</v>
      </c>
      <c r="E130" s="1" t="s">
        <v>1728</v>
      </c>
      <c r="F130" s="1" t="str">
        <f>IFERROR(__xludf.DUMMYFUNCTION("GOOGLETRANSLATE(E:E, ""en"", ""te"")"),"సివిల్ ట్రైనర్")</f>
        <v>సివిల్ ట్రైనర్</v>
      </c>
      <c r="G130" s="1" t="s">
        <v>1729</v>
      </c>
      <c r="K130" s="1" t="s">
        <v>1730</v>
      </c>
      <c r="L130" s="1" t="str">
        <f>IFERROR(__xludf.DUMMYFUNCTION("GOOGLETRANSLATE(K:K, ""en"", ""te"")"),"అరాడో")</f>
        <v>అరాడో</v>
      </c>
      <c r="M130" s="2" t="s">
        <v>1731</v>
      </c>
      <c r="Q130" s="1" t="s">
        <v>1732</v>
      </c>
      <c r="R130" s="1" t="s">
        <v>1733</v>
      </c>
      <c r="T130" s="1" t="s">
        <v>1734</v>
      </c>
      <c r="W130" s="1">
        <v>14.0</v>
      </c>
      <c r="X130" s="1" t="s">
        <v>1735</v>
      </c>
      <c r="Y130" s="1" t="s">
        <v>1736</v>
      </c>
      <c r="Z130" s="1" t="s">
        <v>1737</v>
      </c>
      <c r="AA130" s="1" t="s">
        <v>1738</v>
      </c>
      <c r="AC130" s="1" t="s">
        <v>1739</v>
      </c>
      <c r="AF130" s="1" t="s">
        <v>1740</v>
      </c>
      <c r="AJ130" s="1" t="s">
        <v>1741</v>
      </c>
      <c r="AL130" s="1">
        <v>1926.0</v>
      </c>
      <c r="AM130" s="1" t="s">
        <v>1742</v>
      </c>
      <c r="CI130" s="2" t="s">
        <v>1648</v>
      </c>
    </row>
    <row r="131">
      <c r="A131" s="1" t="s">
        <v>1743</v>
      </c>
      <c r="B131" s="1" t="str">
        <f>IFERROR(__xludf.DUMMYFUNCTION("GOOGLETRANSLATE(A:A, ""en"", ""te"")"),"అరాడో ఎస్సీ II")</f>
        <v>అరాడో ఎస్సీ II</v>
      </c>
      <c r="C131" s="1" t="s">
        <v>1744</v>
      </c>
      <c r="D131" s="1" t="str">
        <f>IFERROR(__xludf.DUMMYFUNCTION("GOOGLETRANSLATE(C:C, ""en"", ""te"")"),"అరాడో ఎస్సీ II ఒక బిప్‌లేన్ ట్రైనర్, ఇది 1920 లలో జర్మనీలో అభివృద్ధి చేయబడింది. ఇది మరింత శక్తివంతమైన BMW VA ఇంజిన్‌తో SC I పై ఎక్కువగా ఆధారపడింది. డ్యూయిష్ వెర్కెహ్ర్స్‌ఫ్లీజర్‌ష్యూల్ కోసం పది ఉదాహరణలు నిర్మించబడ్డాయి. జేన్ యొక్క అన్ని ప్రపంచ విమానాల నుం"&amp;"డి డేటా 1928 [1] సాధారణ లక్షణాలు పనితీరు సంబంధిత జాబితాలు")</f>
        <v>అరాడో ఎస్సీ II ఒక బిప్‌లేన్ ట్రైనర్, ఇది 1920 లలో జర్మనీలో అభివృద్ధి చేయబడింది. ఇది మరింత శక్తివంతమైన BMW VA ఇంజిన్‌తో SC I పై ఎక్కువగా ఆధారపడింది. డ్యూయిష్ వెర్కెహ్ర్స్‌ఫ్లీజర్‌ష్యూల్ కోసం పది ఉదాహరణలు నిర్మించబడ్డాయి. జేన్ యొక్క అన్ని ప్రపంచ విమానాల నుండి డేటా 1928 [1] సాధారణ లక్షణాలు పనితీరు సంబంధిత జాబితాలు</v>
      </c>
      <c r="E131" s="1" t="s">
        <v>1728</v>
      </c>
      <c r="F131" s="1" t="str">
        <f>IFERROR(__xludf.DUMMYFUNCTION("GOOGLETRANSLATE(E:E, ""en"", ""te"")"),"సివిల్ ట్రైనర్")</f>
        <v>సివిల్ ట్రైనర్</v>
      </c>
      <c r="G131" s="1" t="s">
        <v>1729</v>
      </c>
      <c r="K131" s="1" t="s">
        <v>1730</v>
      </c>
      <c r="L131" s="1" t="str">
        <f>IFERROR(__xludf.DUMMYFUNCTION("GOOGLETRANSLATE(K:K, ""en"", ""te"")"),"అరాడో")</f>
        <v>అరాడో</v>
      </c>
      <c r="M131" s="2" t="s">
        <v>1731</v>
      </c>
      <c r="Q131" s="1">
        <v>2.0</v>
      </c>
      <c r="R131" s="1" t="s">
        <v>1745</v>
      </c>
      <c r="T131" s="1" t="s">
        <v>1746</v>
      </c>
      <c r="W131" s="1">
        <v>10.0</v>
      </c>
      <c r="X131" s="1" t="s">
        <v>1693</v>
      </c>
      <c r="Y131" s="1" t="s">
        <v>1747</v>
      </c>
      <c r="Z131" s="1" t="s">
        <v>1748</v>
      </c>
      <c r="AA131" s="1" t="s">
        <v>1749</v>
      </c>
      <c r="AC131" s="1" t="s">
        <v>1750</v>
      </c>
      <c r="AF131" s="1" t="s">
        <v>1179</v>
      </c>
      <c r="AH131" s="1" t="s">
        <v>1751</v>
      </c>
      <c r="AL131" s="1">
        <v>1928.0</v>
      </c>
      <c r="AM131" s="1" t="s">
        <v>1752</v>
      </c>
      <c r="AO131" s="1" t="s">
        <v>1753</v>
      </c>
      <c r="BM131" s="1" t="s">
        <v>1754</v>
      </c>
      <c r="CI131" s="2" t="s">
        <v>1572</v>
      </c>
    </row>
    <row r="132">
      <c r="A132" s="1" t="s">
        <v>1755</v>
      </c>
      <c r="B132" s="1" t="str">
        <f>IFERROR(__xludf.DUMMYFUNCTION("GOOGLETRANSLATE(A:A, ""en"", ""te"")"),"సాబ్ 36")</f>
        <v>సాబ్ 36</v>
      </c>
      <c r="C132" s="1" t="s">
        <v>1756</v>
      </c>
      <c r="D132" s="1" t="str">
        <f>IFERROR(__xludf.DUMMYFUNCTION("GOOGLETRANSLATE(C:C, ""en"", ""te"")"),"సాబ్ 36 (ప్రొజెక్ట్ 1300 అని కూడా పిలుస్తారు) 1950 లలో సాబ్ ఎబి చేత ప్రణాళిక చేయబడిన సూపర్సోనిక్ బాంబర్. ఈ విమానం 800 కిలోల స్వేచ్ఛా-పడే అణ్వాయుధాన్ని మోయగలదని ఉద్దేశించబడింది, కాని స్వీడిష్ అణ్వాయుధ కార్యక్రమం 1960 లలో రద్దు చేయబడింది; బాంబర్ కోసం ప్రణాళ"&amp;"ికలు 1957 లో రద్దు చేయబడ్డాయి. [1] సాబ్ 36 ను డెల్టా రెక్కలతో అమర్చారు, సాబ్ 35 డ్రాకెన్ ఫైటర్. ఇంజిన్ బ్రిటిష్ బ్రిస్టల్ ఒలింపస్ టర్బోజెట్ యొక్క వెర్షన్, అవ్రో వల్కాన్ జెట్ బాంబర్‌కు శక్తినిచ్చే అదే ఇంజిన్. సాధారణ లక్షణాలు పనితీరు ఆయుధాలు పోల్చదగిన పాత్ర"&amp;", కాన్ఫిగరేషన్ మరియు ERA యొక్క ఆయుధ విమానం")</f>
        <v>సాబ్ 36 (ప్రొజెక్ట్ 1300 అని కూడా పిలుస్తారు) 1950 లలో సాబ్ ఎబి చేత ప్రణాళిక చేయబడిన సూపర్సోనిక్ బాంబర్. ఈ విమానం 800 కిలోల స్వేచ్ఛా-పడే అణ్వాయుధాన్ని మోయగలదని ఉద్దేశించబడింది, కాని స్వీడిష్ అణ్వాయుధ కార్యక్రమం 1960 లలో రద్దు చేయబడింది; బాంబర్ కోసం ప్రణాళికలు 1957 లో రద్దు చేయబడ్డాయి. [1] సాబ్ 36 ను డెల్టా రెక్కలతో అమర్చారు, సాబ్ 35 డ్రాకెన్ ఫైటర్. ఇంజిన్ బ్రిటిష్ బ్రిస్టల్ ఒలింపస్ టర్బోజెట్ యొక్క వెర్షన్, అవ్రో వల్కాన్ జెట్ బాంబర్‌కు శక్తినిచ్చే అదే ఇంజిన్. సాధారణ లక్షణాలు పనితీరు ఆయుధాలు పోల్చదగిన పాత్ర, కాన్ఫిగరేషన్ మరియు ERA యొక్క ఆయుధ విమానం</v>
      </c>
      <c r="E132" s="1" t="s">
        <v>1757</v>
      </c>
      <c r="F132" s="1" t="str">
        <f>IFERROR(__xludf.DUMMYFUNCTION("GOOGLETRANSLATE(E:E, ""en"", ""te"")"),"బాంబర్")</f>
        <v>బాంబర్</v>
      </c>
      <c r="K132" s="1" t="s">
        <v>1758</v>
      </c>
      <c r="L132" s="1" t="str">
        <f>IFERROR(__xludf.DUMMYFUNCTION("GOOGLETRANSLATE(K:K, ""en"", ""te"")"),"సాబ్ అబ్")</f>
        <v>సాబ్ అబ్</v>
      </c>
      <c r="M132" s="1" t="s">
        <v>1759</v>
      </c>
      <c r="O132" s="1" t="s">
        <v>1760</v>
      </c>
      <c r="Q132" s="1" t="s">
        <v>716</v>
      </c>
      <c r="R132" s="1" t="s">
        <v>1761</v>
      </c>
      <c r="T132" s="1" t="s">
        <v>1762</v>
      </c>
      <c r="W132" s="1" t="s">
        <v>1129</v>
      </c>
      <c r="X132" s="1" t="s">
        <v>1337</v>
      </c>
      <c r="Y132" s="1" t="s">
        <v>1763</v>
      </c>
      <c r="AA132" s="1" t="s">
        <v>1764</v>
      </c>
      <c r="AC132" s="1" t="s">
        <v>1765</v>
      </c>
      <c r="AF132" s="1" t="s">
        <v>1766</v>
      </c>
      <c r="AJ132" s="1" t="s">
        <v>1767</v>
      </c>
      <c r="AM132" s="1" t="s">
        <v>1768</v>
      </c>
    </row>
    <row r="133">
      <c r="A133" s="1" t="s">
        <v>1769</v>
      </c>
      <c r="B133" s="1" t="str">
        <f>IFERROR(__xludf.DUMMYFUNCTION("GOOGLETRANSLATE(A:A, ""en"", ""te"")"),"AMD అలరస్")</f>
        <v>AMD అలరస్</v>
      </c>
      <c r="C133" s="1" t="s">
        <v>1770</v>
      </c>
      <c r="D133" s="1" t="str">
        <f>IFERROR(__xludf.DUMMYFUNCTION("GOOGLETRANSLATE(C:C, ""en"", ""te"")"),"AMD అలరస్ CH2000 అనేది రెండు-సీట్ల, స్థిర ట్రైసైకిల్ గేర్ జనరల్ ఏవియేషన్ విమానం, ఇది ప్రధానంగా విమాన శిక్షణ కోసం ఉపయోగించబడింది, దీనిని క్రిస్ హీంట్జ్ రూపొందించారు. దీనిని జార్జియాలోని ఈస్ట్‌మన్‌లో విమాన తయారీ మరియు డిజైన్ కో తయారు చేస్తారు. ఇది తక్కువ-వి"&amp;"ంగ్ విమానం, ప్రతి రెక్క పైన ఒక తలుపు వరుసగా ఉంది. [1] డైమండ్ DA20 వంటి విమాన శిక్షణ కోసం ఉపయోగించే ఇలాంటి విమానాలకు దీనిని పోటీదారుగా పరిగణించవచ్చు. అలారస్ గార్మిన్ ఏవియానిక్స్ మరియు 46-అంగుళాల వెడల్పు (1,200 మిమీ) క్యాబిన్ కలిగి ఉంది. [1] 2011 నాటికి, ఈ "&amp;"విమానం AMD చేత ఉత్పత్తిలో లేదు, అయినప్పటికీ జెనెయిర్ భాగాల మద్దతును అందిస్తుంది. [2] అలరస్ రెండు వేరియంట్లలో అందించబడింది: AMD అలరస్ CH2000 జనరల్ ఏవియేషన్ ఎయిర్క్రాఫ్ట్ [1] మరియు SAMA CH2000 సైనిక వ్యూహాత్మక నిఘా విమానం (MTSA). [3] SAMA CH2000 అనేది అలరస్"&amp;" యొక్క సైనిక నిఘా వేరియంట్. ఇది ఫార్వర్డ్ లుకింగ్ ఇన్ఫ్రారెడ్ - అధిక పనితీరు, ఖచ్చితత్వం మరియు అధిక స్థాయి ఇమేజింగ్ అందించే మల్టీ సెన్సార్ ఇమేజర్. [3] ఈ విమానం సురక్షితమైన గాలి-నుండి-గాలి మరియు ఎయిర్-టు-గ్రౌండ్ కమ్యూనికేషన్ల కోసం అత్యాధునిక సమాచార వ్యవస్థ"&amp;"లను కలిగి ఉంది మరియు పగలు మరియు రాత్రి మిషన్ల కోసం అమర్చబడి ఉంటుంది. ఈ విమానం అమ్మాన్, జోర్డాన్ మరియు ఇరాక్లోని అమ్మాన్, జోర్డాన్ మరియు బాగ్దాద్లలో తయారు చేయబడింది. [3] [4] అమెరికా సైన్యం 2004 లో ఇరాకీ వైమానిక దళానికి 8 5.8 మిలియన్ డాలర్ల ఖర్చుతో 8 విమానా"&amp;"లను కొనుగోలు చేసింది, మరియు మొదటి రెండు SAMA CH2000 లు 18 జనవరి 2005 న పంపిణీ చేయబడ్డాయి. మొదటి నాలుగు CH2000 లను కిర్కుక్ ఎయిర్ బేస్ వద్ద 3 వ స్క్వాడ్రన్ ఉపయోగించారు. , మరియు ఇతరులు బాస్రా అంతర్జాతీయ విమానాశ్రయంలో 70 వ స్క్వాడ్రన్ చేత. 2008 లో, ఇరాకీ వైమ"&amp;"ానిక దళంలో సెస్నా 208 యొక్క సేవా ప్రవేశం తరువాత, 3 వ స్క్వాడ్రన్ ఉపయోగించిన SAMA CH2000 లు 70 వ స్క్వాడ్రన్కు బదిలీ చేయబడ్డాయి. [5] అలరస్ యొక్క నాలుగు సీట్ల కిట్ విమానం ఉత్పన్నం జెనెయిర్ సిహెచ్ 640. [6] అలరస్ను అమెరికాలోని కొన్ని విమాన పాఠశాలలు ఉపయోగిస్తా"&amp;"యి. [1] ఫిబ్రవరి 2008 లో 113 CH2000 అలరస్ అమెరికాలో నమోదు చేయబడింది [7] మరియు కెనడాలో నాలుగు. [8] CH2000 యొక్క మొదటి సైనిక వినియోగదారు ఇరాకీ వైమానిక దళం, ప్రస్తుతం 8 విమానాలను నిర్వహిస్తోంది. పెరువియన్ వైమానిక దళం కొన్ని కస్టమ్ సవరణలతో సెమాన్ చేత లైసెన్స్"&amp;" కింద నిర్మించిన ఆరు CH2000 లను అందుకుంటుంది. పెరువియన్ సంస్కరణను అంటార్క్వి అని పిలుస్తారు (ఇది ఇంకా సామ్రాజ్యంతో సేవలో ఉన్న చాస్క్వి దూతల యొక్క ప్రత్యేక ఉన్నతవర్గం, ఇది ఒక కొండ నుండి మరొక కొండకు దూకడానికి పారాగ్లైడింగ్ పరికరాన్ని ఉపయోగించినట్లు భావిస్తు"&amp;"న్నారు). [సైటేషన్ అవసరం] AMD వెబ్‌సైట్ నుండి డేటా [ 10] సాధారణ లక్షణాలు పనితీరు ఏవియానిక్స్ సంబంధిత అభివృద్ధి")</f>
        <v>AMD అలరస్ CH2000 అనేది రెండు-సీట్ల, స్థిర ట్రైసైకిల్ గేర్ జనరల్ ఏవియేషన్ విమానం, ఇది ప్రధానంగా విమాన శిక్షణ కోసం ఉపయోగించబడింది, దీనిని క్రిస్ హీంట్జ్ రూపొందించారు. దీనిని జార్జియాలోని ఈస్ట్‌మన్‌లో విమాన తయారీ మరియు డిజైన్ కో తయారు చేస్తారు. ఇది తక్కువ-వింగ్ విమానం, ప్రతి రెక్క పైన ఒక తలుపు వరుసగా ఉంది. [1] డైమండ్ DA20 వంటి విమాన శిక్షణ కోసం ఉపయోగించే ఇలాంటి విమానాలకు దీనిని పోటీదారుగా పరిగణించవచ్చు. అలారస్ గార్మిన్ ఏవియానిక్స్ మరియు 46-అంగుళాల వెడల్పు (1,200 మిమీ) క్యాబిన్ కలిగి ఉంది. [1] 2011 నాటికి, ఈ విమానం AMD చేత ఉత్పత్తిలో లేదు, అయినప్పటికీ జెనెయిర్ భాగాల మద్దతును అందిస్తుంది. [2] అలరస్ రెండు వేరియంట్లలో అందించబడింది: AMD అలరస్ CH2000 జనరల్ ఏవియేషన్ ఎయిర్క్రాఫ్ట్ [1] మరియు SAMA CH2000 సైనిక వ్యూహాత్మక నిఘా విమానం (MTSA). [3] SAMA CH2000 అనేది అలరస్ యొక్క సైనిక నిఘా వేరియంట్. ఇది ఫార్వర్డ్ లుకింగ్ ఇన్ఫ్రారెడ్ - అధిక పనితీరు, ఖచ్చితత్వం మరియు అధిక స్థాయి ఇమేజింగ్ అందించే మల్టీ సెన్సార్ ఇమేజర్. [3] ఈ విమానం సురక్షితమైన గాలి-నుండి-గాలి మరియు ఎయిర్-టు-గ్రౌండ్ కమ్యూనికేషన్ల కోసం అత్యాధునిక సమాచార వ్యవస్థలను కలిగి ఉంది మరియు పగలు మరియు రాత్రి మిషన్ల కోసం అమర్చబడి ఉంటుంది. ఈ విమానం అమ్మాన్, జోర్డాన్ మరియు ఇరాక్లోని అమ్మాన్, జోర్డాన్ మరియు బాగ్దాద్లలో తయారు చేయబడింది. [3] [4] అమెరికా సైన్యం 2004 లో ఇరాకీ వైమానిక దళానికి 8 5.8 మిలియన్ డాలర్ల ఖర్చుతో 8 విమానాలను కొనుగోలు చేసింది, మరియు మొదటి రెండు SAMA CH2000 లు 18 జనవరి 2005 న పంపిణీ చేయబడ్డాయి. మొదటి నాలుగు CH2000 లను కిర్కుక్ ఎయిర్ బేస్ వద్ద 3 వ స్క్వాడ్రన్ ఉపయోగించారు. , మరియు ఇతరులు బాస్రా అంతర్జాతీయ విమానాశ్రయంలో 70 వ స్క్వాడ్రన్ చేత. 2008 లో, ఇరాకీ వైమానిక దళంలో సెస్నా 208 యొక్క సేవా ప్రవేశం తరువాత, 3 వ స్క్వాడ్రన్ ఉపయోగించిన SAMA CH2000 లు 70 వ స్క్వాడ్రన్కు బదిలీ చేయబడ్డాయి. [5] అలరస్ యొక్క నాలుగు సీట్ల కిట్ విమానం ఉత్పన్నం జెనెయిర్ సిహెచ్ 640. [6] అలరస్ను అమెరికాలోని కొన్ని విమాన పాఠశాలలు ఉపయోగిస్తాయి. [1] ఫిబ్రవరి 2008 లో 113 CH2000 అలరస్ అమెరికాలో నమోదు చేయబడింది [7] మరియు కెనడాలో నాలుగు. [8] CH2000 యొక్క మొదటి సైనిక వినియోగదారు ఇరాకీ వైమానిక దళం, ప్రస్తుతం 8 విమానాలను నిర్వహిస్తోంది. పెరువియన్ వైమానిక దళం కొన్ని కస్టమ్ సవరణలతో సెమాన్ చేత లైసెన్స్ కింద నిర్మించిన ఆరు CH2000 లను అందుకుంటుంది. పెరువియన్ సంస్కరణను అంటార్క్వి అని పిలుస్తారు (ఇది ఇంకా సామ్రాజ్యంతో సేవలో ఉన్న చాస్క్వి దూతల యొక్క ప్రత్యేక ఉన్నతవర్గం, ఇది ఒక కొండ నుండి మరొక కొండకు దూకడానికి పారాగ్లైడింగ్ పరికరాన్ని ఉపయోగించినట్లు భావిస్తున్నారు). [సైటేషన్ అవసరం] AMD వెబ్‌సైట్ నుండి డేటా [ 10] సాధారణ లక్షణాలు పనితీరు ఏవియానిక్స్ సంబంధిత అభివృద్ధి</v>
      </c>
      <c r="E133" s="1" t="s">
        <v>1771</v>
      </c>
      <c r="F133" s="1" t="str">
        <f>IFERROR(__xludf.DUMMYFUNCTION("GOOGLETRANSLATE(E:E, ""en"", ""te"")"),"వ్యక్తిగత ఉపయోగం &amp; ట్రైనర్ విమానం")</f>
        <v>వ్యక్తిగత ఉపయోగం &amp; ట్రైనర్ విమానం</v>
      </c>
      <c r="G133" s="1" t="s">
        <v>1772</v>
      </c>
      <c r="K133" s="1" t="s">
        <v>1773</v>
      </c>
      <c r="L133" s="1" t="str">
        <f>IFERROR(__xludf.DUMMYFUNCTION("GOOGLETRANSLATE(K:K, ""en"", ""te"")"),"విమాన తయారీ మరియు అభివృద్ధి")</f>
        <v>విమాన తయారీ మరియు అభివృద్ధి</v>
      </c>
      <c r="M133" s="1" t="s">
        <v>1774</v>
      </c>
      <c r="N133" s="1" t="s">
        <v>1775</v>
      </c>
      <c r="O133" s="1" t="s">
        <v>136</v>
      </c>
      <c r="P133" s="1" t="s">
        <v>137</v>
      </c>
      <c r="Q133" s="1" t="s">
        <v>138</v>
      </c>
      <c r="R133" s="1" t="s">
        <v>1776</v>
      </c>
      <c r="S133" s="1" t="s">
        <v>1777</v>
      </c>
      <c r="T133" s="1" t="s">
        <v>1778</v>
      </c>
      <c r="U133" s="1" t="s">
        <v>1779</v>
      </c>
      <c r="V133" s="1">
        <v>1995.0</v>
      </c>
      <c r="X133" s="1" t="s">
        <v>1780</v>
      </c>
      <c r="Y133" s="1" t="s">
        <v>1781</v>
      </c>
      <c r="Z133" s="1" t="s">
        <v>821</v>
      </c>
      <c r="AA133" s="1" t="s">
        <v>1782</v>
      </c>
      <c r="AD133" s="1" t="s">
        <v>1783</v>
      </c>
      <c r="AE133" s="1" t="s">
        <v>1784</v>
      </c>
      <c r="AG133" s="1" t="s">
        <v>1785</v>
      </c>
      <c r="AH133" s="1" t="s">
        <v>1786</v>
      </c>
      <c r="AJ133" s="1" t="s">
        <v>1787</v>
      </c>
      <c r="AK133" s="1" t="s">
        <v>1788</v>
      </c>
      <c r="AN133" s="1" t="s">
        <v>1789</v>
      </c>
      <c r="AR133" s="1" t="s">
        <v>236</v>
      </c>
      <c r="AV133" s="1" t="s">
        <v>1790</v>
      </c>
      <c r="AZ133" s="1" t="s">
        <v>1791</v>
      </c>
      <c r="BA133" s="1" t="s">
        <v>1792</v>
      </c>
      <c r="BD133" s="1" t="s">
        <v>1793</v>
      </c>
      <c r="BJ133" s="1" t="s">
        <v>1794</v>
      </c>
      <c r="BM133" s="1" t="s">
        <v>1795</v>
      </c>
      <c r="BN133" s="1" t="s">
        <v>1796</v>
      </c>
    </row>
    <row r="134">
      <c r="A134" s="1" t="s">
        <v>1797</v>
      </c>
      <c r="B134" s="1" t="str">
        <f>IFERROR(__xludf.DUMMYFUNCTION("GOOGLETRANSLATE(A:A, ""en"", ""te"")"),"అనాహుయాక్ టౌరో")</f>
        <v>అనాహుయాక్ టౌరో</v>
      </c>
      <c r="C134" s="1" t="s">
        <v>1798</v>
      </c>
      <c r="D134" s="1" t="str">
        <f>IFERROR(__xludf.DUMMYFUNCTION("GOOGLETRANSLATE(C:C, ""en"", ""te"")"),"అనాహువాక్ టౌరో అనేది 1960 మరియు 1970 ల చివరలో తక్కువ సంఖ్యలో నిర్మించిన మెక్సికన్ వ్యవసాయ విమానం. మొదటి ప్రోటోటైప్ 3 డిసెంబర్ 1968 న ఎగిరింది, మెక్సికన్ రకం ధృవీకరణ (మెక్సికో యొక్క DGAC చేత ఆమోదించబడిన మొదటి రకం) ఆగస్టు 8 1969 న తరువాత. [1] ఇది స్థిర టెయి"&amp;"ల్‌వీల్ అండర్ క్యారేజీతో సాంప్రదాయిక కాన్ఫిగరేషన్ యొక్క తక్కువ-వింగ్ కలుపు మోనోప్లేన్. రెక్క స్థిరమైన తీగతో కూడుకున్నది మరియు దాని వెనుకంజలో ఉన్న అంచున స్ప్రే బార్‌లు వ్యవస్థాపించబడ్డాయి. జేన్ యొక్క అన్ని ప్రపంచ విమానాల నుండి డేటా 1980-81 [1] సాధారణ లక్షణ"&amp;"ాల పనితీరు 1960 ల విమానంలో ఈ వ్యాసం ఒక స్టబ్. వికీపీడియా విస్తరించడం ద్వారా మీరు సహాయపడవచ్చు.")</f>
        <v>అనాహువాక్ టౌరో అనేది 1960 మరియు 1970 ల చివరలో తక్కువ సంఖ్యలో నిర్మించిన మెక్సికన్ వ్యవసాయ విమానం. మొదటి ప్రోటోటైప్ 3 డిసెంబర్ 1968 న ఎగిరింది, మెక్సికన్ రకం ధృవీకరణ (మెక్సికో యొక్క DGAC చేత ఆమోదించబడిన మొదటి రకం) ఆగస్టు 8 1969 న తరువాత. [1] ఇది స్థిర టెయిల్‌వీల్ అండర్ క్యారేజీతో సాంప్రదాయిక కాన్ఫిగరేషన్ యొక్క తక్కువ-వింగ్ కలుపు మోనోప్లేన్. రెక్క స్థిరమైన తీగతో కూడుకున్నది మరియు దాని వెనుకంజలో ఉన్న అంచున స్ప్రే బార్‌లు వ్యవస్థాపించబడ్డాయి. జేన్ యొక్క అన్ని ప్రపంచ విమానాల నుండి డేటా 1980-81 [1] సాధారణ లక్షణాల పనితీరు 1960 ల విమానంలో ఈ వ్యాసం ఒక స్టబ్. వికీపీడియా విస్తరించడం ద్వారా మీరు సహాయపడవచ్చు.</v>
      </c>
      <c r="E134" s="1" t="s">
        <v>1799</v>
      </c>
      <c r="F134" s="1" t="str">
        <f>IFERROR(__xludf.DUMMYFUNCTION("GOOGLETRANSLATE(E:E, ""en"", ""te"")"),"వ్యవసాయ విమానం")</f>
        <v>వ్యవసాయ విమానం</v>
      </c>
      <c r="K134" s="1" t="s">
        <v>1800</v>
      </c>
      <c r="L134" s="1" t="str">
        <f>IFERROR(__xludf.DUMMYFUNCTION("GOOGLETRANSLATE(K:K, ""en"", ""te"")"),"ఫాబ్రికా డి ఏవియోన్స్ అనాహువాక్")</f>
        <v>ఫాబ్రికా డి ఏవియోన్స్ అనాహువాక్</v>
      </c>
      <c r="M134" s="1" t="s">
        <v>1801</v>
      </c>
      <c r="P134" s="1" t="s">
        <v>1802</v>
      </c>
      <c r="Q134" s="1">
        <v>1.0</v>
      </c>
      <c r="R134" s="1" t="s">
        <v>1803</v>
      </c>
      <c r="S134" s="1" t="s">
        <v>1804</v>
      </c>
      <c r="T134" s="1" t="s">
        <v>1805</v>
      </c>
      <c r="U134" s="1" t="s">
        <v>1806</v>
      </c>
      <c r="W134" s="1">
        <v>12.0</v>
      </c>
      <c r="X134" s="1" t="s">
        <v>1807</v>
      </c>
      <c r="Y134" s="1" t="s">
        <v>1808</v>
      </c>
      <c r="Z134" s="1" t="s">
        <v>1809</v>
      </c>
      <c r="AA134" s="1" t="s">
        <v>1810</v>
      </c>
      <c r="AB134" s="1" t="s">
        <v>1811</v>
      </c>
      <c r="AD134" s="1" t="s">
        <v>1812</v>
      </c>
      <c r="AE134" s="1" t="s">
        <v>1813</v>
      </c>
      <c r="AF134" s="1" t="s">
        <v>1814</v>
      </c>
      <c r="AG134" s="1" t="s">
        <v>1815</v>
      </c>
      <c r="AL134" s="3">
        <v>25175.0</v>
      </c>
      <c r="AM134" s="1" t="s">
        <v>1816</v>
      </c>
      <c r="AN134" s="1" t="s">
        <v>1817</v>
      </c>
      <c r="AR134" s="1" t="s">
        <v>1818</v>
      </c>
      <c r="AT134" s="1">
        <v>6.4</v>
      </c>
      <c r="AV134" s="1" t="s">
        <v>1819</v>
      </c>
      <c r="BJ134" s="1" t="s">
        <v>1820</v>
      </c>
      <c r="CZ134" s="1" t="s">
        <v>1821</v>
      </c>
    </row>
    <row r="135">
      <c r="A135" s="1" t="s">
        <v>1822</v>
      </c>
      <c r="B135" s="1" t="str">
        <f>IFERROR(__xludf.DUMMYFUNCTION("GOOGLETRANSLATE(A:A, ""en"", ""te"")"),"RWD-25")</f>
        <v>RWD-25</v>
      </c>
      <c r="C135" s="1" t="s">
        <v>1823</v>
      </c>
      <c r="D135" s="1" t="str">
        <f>IFERROR(__xludf.DUMMYFUNCTION("GOOGLETRANSLATE(C:C, ""en"", ""te"")"),"RWD-25 అనేది RWD రూపొందించిన 1939 యొక్క ప్రతిపాదిత పోలిష్ లో-వింగ్ లైట్ ఫైటర్ విమానం. పోలాండ్ ఆక్రమించినప్పుడు ఈ ప్రాజెక్ట్ వదిలివేయబడింది. [1] 1930 ల చివరలో, పోలిష్ సైన్యం వేగంగా వృద్ధాప్య PZL P.11C కోసం అనేక పున ments స్థాపనలను కోరింది, ఇది యుగం యొక్క ప"&amp;"ోలిష్ ఏవియేషన్ యొక్క వెన్నెముక. 1939 వసంతకాలంలో పోలిష్ ఏవియేషన్ జనరల్ జజెఫ్ జాజాక్ యొక్క కొత్త కమాండర్ జారీ చేసిన స్పెసిఫికేషన్లలో ఒకటి జాకీ-క్లాస్ విమానం కోసం, తేలికైన, చవకైనది మరియు ఇంటర్‌సెప్టర్‌ను ఉత్పత్తి చేయడం సులభం. ఈ విమానం మరింత అధునాతన బహుళ-ప్రయ"&amp;"ోజన యోధుల కంటే చౌకైన, తక్కువ శక్తివంతమైన రేడియల్ ఇంజిన్‌ను ఉపయోగించడం. ""చిమ్నీ విమానాలు"" అనే ఫ్రెంచ్ భావన ప్రకారం జాకీలను ఉపయోగించాల్సి ఉంది, ఇది విలువైన కర్మాగారాలు మరియు స్నేహపూర్వక పంక్తుల వెనుక ఉన్న ఇతర సైనిక లక్ష్యాల వైమానిక రక్షణ కోసం. ఆ ప్రయోజనం "&amp;"కోసం వారికి తక్కువ వేగం అవసరం, కానీ ఎక్కువ యుక్తి మరియు వేగంగా ఎక్కే రేటు. అలారం వినిపించిన తరువాత మరియు శత్రు బాంబర్లు డైవ్‌లో దాడి చేసిన తర్వాత విమానం త్వరగా పెరగవలసి ఉంది, తద్వారా దాని వేగాన్ని పెంచుతుంది. ఫ్రాన్స్‌లో రూపొందించిన మరియు ఉత్పత్తి చేయబడిన"&amp;" అటువంటి యోధులలో ఒకరు కాడ్రాన్ C.710. మూడు పోలిష్ విమాన రూపకల్పన స్టూడియోలు ఆ స్పెసిఫికేషన్‌కు డిజైన్లను ఉత్పత్తి చేశాయి. అన్నీ 800 హెచ్‌పి (597 కిలోవాట్) గ్నోమ్-రోన్ మార్స్ రేడియల్ ఇంజిన్ ద్వారా శక్తిని పొందవలసి ఉంది. పోడ్లాస్కా వైట్వర్నియా సమోలోటెవ్ పిడ"&amp;"బ్ల్యుఎస్ -42 ను సృష్టించింది, పాసెస్ట్‌వోవ్ జాకాడి లోట్నిక్జ్ PZL.45 సోకిని సృష్టించింది. కొత్త డిజైన్‌ను ప్రతిపాదించిన చివరిది ఆర్‌డబ్ల్యుడి, దాని RWD-25 తో జెర్జీ డ్రెజ్‌వికి మరియు తడేయుస్జ్ చిలియస్కి, హెన్రిక్ మిల్లిసర్, జాన్ ఇడ్జికోవ్స్కీ. RWD 25 ను "&amp;"సింగిల్-సీట్ కాంటిలివర్ లో-వింగ్ మోనోప్లేన్ ఫైటర్‌గా 800 హెచ్‌పి (597 కిలోవాట్ ఇది నాలుగు వింగ్-మౌంటెడ్ KMO WZ.37 ""SZCZENIAK"" మెషిన్-గన్‌లతో ఆయుధాలు కలిగి ఉంది. చౌకైన మరియు వేగవంతమైన ఉత్పత్తి కోసం ఈ నిర్మాణాన్ని కలపవలసి ఉంది: నార మరియు ప్లైవుడ్‌తో కప్పబ"&amp;"డిన స్టీల్ ఫ్యూజ్‌లేజ్ ఫ్రేమ్. రెక్కలను పూర్తిగా చెక్కతో తయారు చేయాలి. తేలికైన బరువు మరియు చౌకైన ఉత్పత్తి కోసం, డిజైన్‌లో స్థిర ల్యాండింగ్ గేర్ ఉంది, అయినప్పటికీ చివరికి సిరీస్‌లో ముడుచుకునే ల్యాండింగ్ గేర్ ఉంటుంది. RWD ఒక ప్రోటోటైప్ కోసం ఆర్డర్లు మరియు త"&amp;"దుపరి పరీక్షల కోసం పూర్తి స్థాయి మాక్-అప్ అందుకున్నప్పటికీ, రెండవ ప్రపంచ యుద్ధం వ్యాప్తి అభివృద్ధికి అంతరాయం కలిగించింది మరియు విమానాలు కూడా నిర్మించబడలేదు.")</f>
        <v>RWD-25 అనేది RWD రూపొందించిన 1939 యొక్క ప్రతిపాదిత పోలిష్ లో-వింగ్ లైట్ ఫైటర్ విమానం. పోలాండ్ ఆక్రమించినప్పుడు ఈ ప్రాజెక్ట్ వదిలివేయబడింది. [1] 1930 ల చివరలో, పోలిష్ సైన్యం వేగంగా వృద్ధాప్య PZL P.11C కోసం అనేక పున ments స్థాపనలను కోరింది, ఇది యుగం యొక్క పోలిష్ ఏవియేషన్ యొక్క వెన్నెముక. 1939 వసంతకాలంలో పోలిష్ ఏవియేషన్ జనరల్ జజెఫ్ జాజాక్ యొక్క కొత్త కమాండర్ జారీ చేసిన స్పెసిఫికేషన్లలో ఒకటి జాకీ-క్లాస్ విమానం కోసం, తేలికైన, చవకైనది మరియు ఇంటర్‌సెప్టర్‌ను ఉత్పత్తి చేయడం సులభం. ఈ విమానం మరింత అధునాతన బహుళ-ప్రయోజన యోధుల కంటే చౌకైన, తక్కువ శక్తివంతమైన రేడియల్ ఇంజిన్‌ను ఉపయోగించడం. "చిమ్నీ విమానాలు" అనే ఫ్రెంచ్ భావన ప్రకారం జాకీలను ఉపయోగించాల్సి ఉంది, ఇది విలువైన కర్మాగారాలు మరియు స్నేహపూర్వక పంక్తుల వెనుక ఉన్న ఇతర సైనిక లక్ష్యాల వైమానిక రక్షణ కోసం. ఆ ప్రయోజనం కోసం వారికి తక్కువ వేగం అవసరం, కానీ ఎక్కువ యుక్తి మరియు వేగంగా ఎక్కే రేటు. అలారం వినిపించిన తరువాత మరియు శత్రు బాంబర్లు డైవ్‌లో దాడి చేసిన తర్వాత విమానం త్వరగా పెరగవలసి ఉంది, తద్వారా దాని వేగాన్ని పెంచుతుంది. ఫ్రాన్స్‌లో రూపొందించిన మరియు ఉత్పత్తి చేయబడిన అటువంటి యోధులలో ఒకరు కాడ్రాన్ C.710. మూడు పోలిష్ విమాన రూపకల్పన స్టూడియోలు ఆ స్పెసిఫికేషన్‌కు డిజైన్లను ఉత్పత్తి చేశాయి. అన్నీ 800 హెచ్‌పి (597 కిలోవాట్) గ్నోమ్-రోన్ మార్స్ రేడియల్ ఇంజిన్ ద్వారా శక్తిని పొందవలసి ఉంది. పోడ్లాస్కా వైట్వర్నియా సమోలోటెవ్ పిడబ్ల్యుఎస్ -42 ను సృష్టించింది, పాసెస్ట్‌వోవ్ జాకాడి లోట్నిక్జ్ PZL.45 సోకిని సృష్టించింది. కొత్త డిజైన్‌ను ప్రతిపాదించిన చివరిది ఆర్‌డబ్ల్యుడి, దాని RWD-25 తో జెర్జీ డ్రెజ్‌వికి మరియు తడేయుస్జ్ చిలియస్కి, హెన్రిక్ మిల్లిసర్, జాన్ ఇడ్జికోవ్స్కీ. RWD 25 ను సింగిల్-సీట్ కాంటిలివర్ లో-వింగ్ మోనోప్లేన్ ఫైటర్‌గా 800 హెచ్‌పి (597 కిలోవాట్ ఇది నాలుగు వింగ్-మౌంటెడ్ KMO WZ.37 "SZCZENIAK" మెషిన్-గన్‌లతో ఆయుధాలు కలిగి ఉంది. చౌకైన మరియు వేగవంతమైన ఉత్పత్తి కోసం ఈ నిర్మాణాన్ని కలపవలసి ఉంది: నార మరియు ప్లైవుడ్‌తో కప్పబడిన స్టీల్ ఫ్యూజ్‌లేజ్ ఫ్రేమ్. రెక్కలను పూర్తిగా చెక్కతో తయారు చేయాలి. తేలికైన బరువు మరియు చౌకైన ఉత్పత్తి కోసం, డిజైన్‌లో స్థిర ల్యాండింగ్ గేర్ ఉంది, అయినప్పటికీ చివరికి సిరీస్‌లో ముడుచుకునే ల్యాండింగ్ గేర్ ఉంటుంది. RWD ఒక ప్రోటోటైప్ కోసం ఆర్డర్లు మరియు తదుపరి పరీక్షల కోసం పూర్తి స్థాయి మాక్-అప్ అందుకున్నప్పటికీ, రెండవ ప్రపంచ యుద్ధం వ్యాప్తి అభివృద్ధికి అంతరాయం కలిగించింది మరియు విమానాలు కూడా నిర్మించబడలేదు.</v>
      </c>
      <c r="E135" s="1" t="s">
        <v>1824</v>
      </c>
      <c r="F135" s="1" t="str">
        <f>IFERROR(__xludf.DUMMYFUNCTION("GOOGLETRANSLATE(E:E, ""en"", ""te"")"),"మోనోప్లేన్ ఫైటర్")</f>
        <v>మోనోప్లేన్ ఫైటర్</v>
      </c>
      <c r="G135" s="1" t="s">
        <v>1825</v>
      </c>
      <c r="H135" s="1" t="s">
        <v>557</v>
      </c>
      <c r="I135" s="1" t="str">
        <f>IFERROR(__xludf.DUMMYFUNCTION("GOOGLETRANSLATE(H:H, ""en"", ""te"")"),"పోలాండ్")</f>
        <v>పోలాండ్</v>
      </c>
      <c r="K135" s="1" t="s">
        <v>1826</v>
      </c>
      <c r="L135" s="1" t="str">
        <f>IFERROR(__xludf.DUMMYFUNCTION("GOOGLETRANSLATE(K:K, ""en"", ""te"")"),"DWL")</f>
        <v>DWL</v>
      </c>
      <c r="M135" s="2" t="s">
        <v>1827</v>
      </c>
      <c r="N135" s="1" t="s">
        <v>1828</v>
      </c>
      <c r="O135" s="1" t="s">
        <v>1829</v>
      </c>
      <c r="W135" s="1" t="s">
        <v>1830</v>
      </c>
      <c r="AK135" s="2" t="s">
        <v>1831</v>
      </c>
    </row>
    <row r="136">
      <c r="A136" s="1" t="s">
        <v>1832</v>
      </c>
      <c r="B136" s="1" t="str">
        <f>IFERROR(__xludf.DUMMYFUNCTION("GOOGLETRANSLATE(A:A, ""en"", ""te"")"),"విబాల్ట్ 280")</f>
        <v>విబాల్ట్ 280</v>
      </c>
      <c r="C136" s="1" t="s">
        <v>1833</v>
      </c>
      <c r="D136" s="1" t="str">
        <f>IFERROR(__xludf.DUMMYFUNCTION("GOOGLETRANSLATE(C:C, ""en"", ""te"")"),"విబాల్ట్ 280-టి అనేది ఫ్రెంచ్ 12-ప్రయాణీకుల పౌర విమానాలు, ఇది విబాల్ట్ చేత ఉత్పత్తి చేయబడినది, ఇది పెన్‌హోట్ షిప్‌యార్డ్స్ నుండి డబ్బుతో మద్దతు ఉంది మరియు 'పెన్‌హోట్ విబాల్ట్' అని కూడా పిలుస్తారు. [1] ప్రోటోటైప్ పెన్‌హోట్ విబాల్ట్ 280-టి మొదట నవంబర్ 1930 "&amp;"లో విల్లాకౌబ్లే వద్ద ప్రయాణించింది, సెయింట్ నజైర్ యొక్క పెన్‌హోట్ షిప్‌యార్డ్స్ నుండి నిధుల మద్దతుతో అభివృద్ధి ఉంది. ఇది మూడు 300 హెచ్‌పి (224 కిలోవాట్) హిస్పానో-రైట్ 9 క్యూఎ రేడియల్ ఇంజిన్‌లతో నడిచే ఆల్-మెటల్ లో-వింగ్ కాంటిలివర్ మోనోప్లేన్, అయితే వీటిని "&amp;"త్వరలో మూడు గ్నోమ్-రోన్ 7 కెబితో భర్తీ చేశారు మరియు విమానం విబాల్ట్ 281-టిని పున es రూపకల్పన చేసింది. రెండవ విమానం 281 ప్రమాణానికి నిర్మించబడింది, కాని తరువాత దీనిని విబాల్ట్ 282-టిగా మూడు 350 హెచ్‌పి (261 కిలోవాట్) గ్నోమ్-రోన్ 7 కెడబ్ల్యుడి ఇంజన్లు మరియు"&amp;" 12 మంది ప్రయాణికులకు గది, మరో ఏడు విమానాలు 282 లగా నిర్మించబడ్డాయి. 282 లలో కొన్ని 1933 లో పారిస్-లండన్ వోయిల్ డి'ఆర్ (""గోల్డెన్ క్లిప్పర్"") సేవలో ఎయిర్ యూనియన్ చేత నిర్వహించబడ్డాయి. 1934 లో ఎయిర్ ఫ్రాన్స్ పది విబాల్ట్ 283-టిలలో మొదటిదాన్ని డెలివరీ చేస"&amp;"ింది, ఇది ఇంధన సామర్థ్యాన్ని పెంచింది మరియు సవరించిన తోక. 282 లలో కొన్ని 283 ప్రమాణంగా మార్చబడ్డాయి. కొన్ని వాణిజ్య విమానాలను తరువాత సైనిక రవాణాగా స్వాధీనం చేసుకున్నారు. 1910 నుండి యూరోపియన్ రవాణా విమానాల డేటా [7] సాధారణ లక్షణాల పనితీరు")</f>
        <v>విబాల్ట్ 280-టి అనేది ఫ్రెంచ్ 12-ప్రయాణీకుల పౌర విమానాలు, ఇది విబాల్ట్ చేత ఉత్పత్తి చేయబడినది, ఇది పెన్‌హోట్ షిప్‌యార్డ్స్ నుండి డబ్బుతో మద్దతు ఉంది మరియు 'పెన్‌హోట్ విబాల్ట్' అని కూడా పిలుస్తారు. [1] ప్రోటోటైప్ పెన్‌హోట్ విబాల్ట్ 280-టి మొదట నవంబర్ 1930 లో విల్లాకౌబ్లే వద్ద ప్రయాణించింది, సెయింట్ నజైర్ యొక్క పెన్‌హోట్ షిప్‌యార్డ్స్ నుండి నిధుల మద్దతుతో అభివృద్ధి ఉంది. ఇది మూడు 300 హెచ్‌పి (224 కిలోవాట్) హిస్పానో-రైట్ 9 క్యూఎ రేడియల్ ఇంజిన్‌లతో నడిచే ఆల్-మెటల్ లో-వింగ్ కాంటిలివర్ మోనోప్లేన్, అయితే వీటిని త్వరలో మూడు గ్నోమ్-రోన్ 7 కెబితో భర్తీ చేశారు మరియు విమానం విబాల్ట్ 281-టిని పున es రూపకల్పన చేసింది. రెండవ విమానం 281 ప్రమాణానికి నిర్మించబడింది, కాని తరువాత దీనిని విబాల్ట్ 282-టిగా మూడు 350 హెచ్‌పి (261 కిలోవాట్) గ్నోమ్-రోన్ 7 కెడబ్ల్యుడి ఇంజన్లు మరియు 12 మంది ప్రయాణికులకు గది, మరో ఏడు విమానాలు 282 లగా నిర్మించబడ్డాయి. 282 లలో కొన్ని 1933 లో పారిస్-లండన్ వోయిల్ డి'ఆర్ ("గోల్డెన్ క్లిప్పర్") సేవలో ఎయిర్ యూనియన్ చేత నిర్వహించబడ్డాయి. 1934 లో ఎయిర్ ఫ్రాన్స్ పది విబాల్ట్ 283-టిలలో మొదటిదాన్ని డెలివరీ చేసింది, ఇది ఇంధన సామర్థ్యాన్ని పెంచింది మరియు సవరించిన తోక. 282 లలో కొన్ని 283 ప్రమాణంగా మార్చబడ్డాయి. కొన్ని వాణిజ్య విమానాలను తరువాత సైనిక రవాణాగా స్వాధీనం చేసుకున్నారు. 1910 నుండి యూరోపియన్ రవాణా విమానాల డేటా [7] సాధారణ లక్షణాల పనితీరు</v>
      </c>
      <c r="E136" s="1" t="s">
        <v>1834</v>
      </c>
      <c r="F136" s="1" t="str">
        <f>IFERROR(__xludf.DUMMYFUNCTION("GOOGLETRANSLATE(E:E, ""en"", ""te"")"),"12-ప్యాసింజర్ ట్రాన్స్పోర్ట్ మోనోప్లేన్")</f>
        <v>12-ప్యాసింజర్ ట్రాన్స్పోర్ట్ మోనోప్లేన్</v>
      </c>
      <c r="K136" s="1" t="s">
        <v>1835</v>
      </c>
      <c r="L136" s="1" t="str">
        <f>IFERROR(__xludf.DUMMYFUNCTION("GOOGLETRANSLATE(K:K, ""en"", ""te"")"),"విబాల్ట్")</f>
        <v>విబాల్ట్</v>
      </c>
      <c r="M136" s="2" t="s">
        <v>1836</v>
      </c>
      <c r="N136" s="1" t="s">
        <v>1837</v>
      </c>
      <c r="P136" s="1" t="s">
        <v>137</v>
      </c>
      <c r="Q136" s="1">
        <v>2.0</v>
      </c>
      <c r="R136" s="1" t="s">
        <v>1838</v>
      </c>
      <c r="T136" s="1" t="s">
        <v>1839</v>
      </c>
      <c r="X136" s="1" t="s">
        <v>1840</v>
      </c>
      <c r="Y136" s="1" t="s">
        <v>1841</v>
      </c>
      <c r="Z136" s="1" t="s">
        <v>1842</v>
      </c>
      <c r="AA136" s="1" t="s">
        <v>1843</v>
      </c>
      <c r="AC136" s="1" t="s">
        <v>1844</v>
      </c>
      <c r="AE136" s="1" t="s">
        <v>202</v>
      </c>
      <c r="AF136" s="1" t="s">
        <v>1740</v>
      </c>
      <c r="AJ136" s="1" t="s">
        <v>1845</v>
      </c>
      <c r="AK136" s="1" t="s">
        <v>1846</v>
      </c>
      <c r="AL136" s="1">
        <v>1930.0</v>
      </c>
      <c r="AM136" s="1" t="s">
        <v>1847</v>
      </c>
      <c r="AN136" s="1" t="s">
        <v>1210</v>
      </c>
      <c r="AR136" s="1" t="s">
        <v>1848</v>
      </c>
      <c r="CC136" s="1" t="s">
        <v>1849</v>
      </c>
      <c r="CD136" s="1" t="s">
        <v>1850</v>
      </c>
    </row>
    <row r="137">
      <c r="A137" s="1" t="s">
        <v>1851</v>
      </c>
      <c r="B137" s="1" t="str">
        <f>IFERROR(__xludf.DUMMYFUNCTION("GOOGLETRANSLATE(A:A, ""en"", ""te"")"),"MIL MI-58")</f>
        <v>MIL MI-58</v>
      </c>
      <c r="C137" s="1" t="s">
        <v>1852</v>
      </c>
      <c r="D137" s="1" t="str">
        <f>IFERROR(__xludf.DUMMYFUNCTION("GOOGLETRANSLATE(C:C, ""en"", ""te"")"),"MIL MI-58 1995 పారిస్ ఎయిర్ షోలో మొదట ప్రకటించిన MIL MI-28 ఆధారంగా ట్విన్-టర్బైన్ ప్యాసింజర్ హెలికాప్టర్. ఇది రెండు 2,088 kW క్లిమోవ్ టీవీ 3-117VMA-SB3 టర్బోషాఫ్ట్ ఇంజన్లు, MI-28 యొక్క ప్రధాన రోటర్ మరియు డెల్టా హెచ్ టెయిల్ రోటర్ మరియు ఒక నోస్‌వీల్‌తో స్థి"&amp;"ర ట్రైసైకిల్-టైప్ ల్యాండింగ్ గేర్‌లను మరియు పొడవైన స్పాన్సన్‌లపై రెండు వెనుక వీల్స్ కలిగి ఉండాలని ప్రణాళిక చేయబడింది. ఇది 20 మంది ప్రయాణికులను వివిధ సీటింగ్ కాన్ఫిగరేషన్లతో ఉంచడం కోసం చెప్పబడింది. 1990 ల విమానంలో ఈ వ్యాసం ఒక స్టబ్. వికీపీడియా విస్తరించడం "&amp;"ద్వారా మీరు సహాయపడవచ్చు.")</f>
        <v>MIL MI-58 1995 పారిస్ ఎయిర్ షోలో మొదట ప్రకటించిన MIL MI-28 ఆధారంగా ట్విన్-టర్బైన్ ప్యాసింజర్ హెలికాప్టర్. ఇది రెండు 2,088 kW క్లిమోవ్ టీవీ 3-117VMA-SB3 టర్బోషాఫ్ట్ ఇంజన్లు, MI-28 యొక్క ప్రధాన రోటర్ మరియు డెల్టా హెచ్ టెయిల్ రోటర్ మరియు ఒక నోస్‌వీల్‌తో స్థిర ట్రైసైకిల్-టైప్ ల్యాండింగ్ గేర్‌లను మరియు పొడవైన స్పాన్సన్‌లపై రెండు వెనుక వీల్స్ కలిగి ఉండాలని ప్రణాళిక చేయబడింది. ఇది 20 మంది ప్రయాణికులను వివిధ సీటింగ్ కాన్ఫిగరేషన్లతో ఉంచడం కోసం చెప్పబడింది. 1990 ల విమానంలో ఈ వ్యాసం ఒక స్టబ్. వికీపీడియా విస్తరించడం ద్వారా మీరు సహాయపడవచ్చు.</v>
      </c>
      <c r="E137" s="1" t="s">
        <v>1853</v>
      </c>
      <c r="F137" s="1" t="str">
        <f>IFERROR(__xludf.DUMMYFUNCTION("GOOGLETRANSLATE(E:E, ""en"", ""te"")"),"ప్రయాణీకుల హెలికాప్టర్")</f>
        <v>ప్రయాణీకుల హెలికాప్టర్</v>
      </c>
      <c r="H137" s="1" t="s">
        <v>216</v>
      </c>
      <c r="I137" s="1" t="str">
        <f>IFERROR(__xludf.DUMMYFUNCTION("GOOGLETRANSLATE(H:H, ""en"", ""te"")"),"రష్యా")</f>
        <v>రష్యా</v>
      </c>
      <c r="J137" s="2" t="s">
        <v>217</v>
      </c>
      <c r="K137" s="1" t="s">
        <v>1854</v>
      </c>
      <c r="L137" s="1" t="str">
        <f>IFERROR(__xludf.DUMMYFUNCTION("GOOGLETRANSLATE(K:K, ""en"", ""te"")"),"మిల్")</f>
        <v>మిల్</v>
      </c>
      <c r="AX137" s="1" t="s">
        <v>1855</v>
      </c>
      <c r="AY137" s="1" t="s">
        <v>1856</v>
      </c>
    </row>
    <row r="138">
      <c r="A138" s="1" t="s">
        <v>1857</v>
      </c>
      <c r="B138" s="1" t="str">
        <f>IFERROR(__xludf.DUMMYFUNCTION("GOOGLETRANSLATE(A:A, ""en"", ""te"")"),"Aériane swift")</f>
        <v>Aériane swift</v>
      </c>
      <c r="C138" s="1" t="s">
        <v>1858</v>
      </c>
      <c r="D138" s="1" t="str">
        <f>IFERROR(__xludf.DUMMYFUNCTION("GOOGLETRANSLATE(C:C, ""en"", ""te"")"),"ఏరియాన్ స్విఫ్ట్ [2] తేలికైన (48 కిలోల) అడుగు-లాంచ్డ్ టైలెస్ సెయిల్ ప్లేన్, దీని దృ re ింగ్స్ 40 అడుగుల వ్యవధిని కలిగి ఉంటుంది. స్విఫ్ట్ తరువాత ""స్విఫ్ట్'లైట్"" చేత వచ్చింది. కాలిఫోర్నియాలో రూపకల్పన చేసినప్పటికీ, స్విఫ్ట్ విమానాలను ఇప్పుడు బెల్జియంలోని జ"&amp;"ెడ్‌బ్లౌక్స్‌లో ఉన్న యూరోపియన్ సంస్థ ఏరియాన్ చేత తయారు చేయబడింది. [3] ఏరియాన్ మొదట లైసెన్స్ కింద స్విఫ్ట్‌ను తయారు చేశాడు, కాని సంస్థ ఇప్పుడు ఏకైక తయారీదారు. స్విఫ్ట్ ('ఇన్బోర్డ్ ఫ్లాప్ ట్రిమ్ తో స్వీప్ వింగ్' యొక్క ఎక్రోనిం) మొదట సెయిల్ ప్లేన్ లాంటి పనిత"&amp;"ీరుతో కఠినమైన హాంగ్ గ్లైడర్‌గా భావించబడింది. బ్రైట్ స్టార్ గ్లైడర్స్ 1989 యు.ఎస్. నేషనల్ హాంగ్ గ్లైడింగ్ ఛాంపియన్‌షిప్ విన్నింగ్ ఒడిస్సీ ప్రోటోటైప్‌ను అభివృద్ధి చేసింది. ఇంతలో ప్రొఫెసర్ ఇలాన్ క్రూ మరియు స్టాన్ఫోర్డ్ విశ్వవిద్యాలయంలో గ్రాడ్యుయేట్ విద్యార్థ"&amp;"ుల బృందం స్టాన్ఫోర్డ్ స్విఫ్ట్ డిజైన్ ప్రాజెక్టును అభివృద్ధి చేశారు. బ్రైట్ స్టార్ యొక్క బ్రియాన్ పోర్టర్ స్టాన్ఫోర్డ్ విద్యార్థి స్టీవ్ మోరిస్‌ను కలిసినప్పుడు, ప్రాజెక్టులు విలీనం అయ్యాయి. బ్రైట్ స్టార్ సవరించిన స్విఫ్ట్ను నిర్మించింది మరియు దాని మొదటి ఫ"&amp;"్లైట్ డిసెంబర్ 1989 లో జరిగింది. [1] స్వీప్ వింగ్ మొత్తం వెనుకంజలో ఉన్న అంచున నియంత్రణ ఉపరితలాలను కలిగి ఉంది: ఫ్లాప్స్ లోపలి 42% ను ఆక్రమించాయి మరియు ఎలివేన్లు బాహ్య వ్యవధిలో 58% తీసుకుంటాయి. పెద్ద వింగ్లెట్స్ నిలువు స్టెబిలైజర్‌లుగా పనిచేస్తాయి మరియు పరి"&amp;"వేష్టిత కాక్‌పిట్‌తో ఉన్న నమూనాలు కూడా YAW స్థిరత్వానికి దోహదపడే సాంప్రదాయిక ఫ్యూజ్‌లేజ్ స్టెబిలైజింగ్ ఉపరితలాలను కలిగి ఉంటాయి. 1989 ప్రోటోటైప్‌లోని వింగ్లెట్‌లు స్థిర ఉపరితలాలు, కాబట్టి పైలట్ ఎలివన్‌లను ఉపయోగించి మారుతుంది. [1] అసలు స్విఫ్ట్ ఇప్పుడు ఉత్ప"&amp;"త్తికి దూరంగా ఉంది, ఇది స్విఫ్ట్'లైట్ అని పిలువబడే శుద్ధి చేసిన సంస్కరణ ద్వారా భర్తీ చేయబడింది. ఈ కొత్త మోడల్‌లో వింగ్లెట్‌లు ఉన్నాయి, ఇవి రుటాన్ లాంగ్-ఎజ్‌లో ఉన్నట్లుగా, సింగిల్‌గా ఉపయోగించినప్పుడు రడ్డర్లు, మరియు కలిసి ఉపయోగించినప్పుడు ఎయిర్-బ్రేక్‌లు. "&amp;"[4] అదనంగా, దాని పూర్వీకుడితో పోలిస్తే, స్విఫ్ట్'లైట్ ఇలా ఉంది: 20% తేలికైనది, తేలికైన మరియు మరింత ప్రతిస్పందించే నియంత్రణలతో, తక్కువ స్టాల్ వేగం, 27: 1 యొక్క మెరుగైన గ్లైడ్ నిష్పత్తి, మంచి పైలట్ దృశ్యమానత మరియు సౌకర్యం మరియు సరళీకృతం అసెంబ్లీ విధానం. [5]"&amp;" ఈ క్రింది విధంగా, విమానాల క్రింద వివిధ రకాలైన ""ఫ్యూజ్‌లేజ్ పాడ్‌లు"" అమర్చబడ్డాయి: వివిధ ఫ్యూజ్‌లేజ్ ఫ్రేమ్‌లు పరస్పరం మార్చుకోగలవు మరియు ఏదైనా ప్రాథమిక రెక్కకు జోడించవచ్చు. ఇంజిన్‌లతో స్విఫ్ట్ గ్లైడర్‌లలో మొదట ఆర్ప్‌ప్లాస్ట్ ఎకోప్రాప్ మడత ప్రొపెల్లర్లు"&amp;" ఉన్నాయి, అప్పటి ఇంజిన్ ఆపివేయబడినప్పుడు పెరుగుతున్న ఈక. శక్తితో కూడిన స్విఫ్ట్ గ్లైడర్‌లు ఫుట్-లాంచ్ చేయబడవు, బదులుగా టెన్డం లేఅవుట్‌లో రెండు ప్రధాన చక్రాలు మరియు చిన్న వింగ్-టిప్ కాస్టర్లు ఉన్నాయి. అక్టోబర్ 2020 నాటికి, ఏరియన్ స్విఫ్ట్'లైట్ యొక్క 2 వెర్"&amp;"షన్లను మాత్రమే ఉత్పత్తి చేస్తోంది: ఫ్లైట్ మాన్యువల్ [7] నుండి డేటా [8] సాధారణ లక్షణాల పనితీరు విమానం పోల్చదగిన పాత్ర, కాన్ఫిగరేషన్ మరియు యుగం మిచెల్ యు -2 సూపర్‌వింగ్")</f>
        <v>ఏరియాన్ స్విఫ్ట్ [2] తేలికైన (48 కిలోల) అడుగు-లాంచ్డ్ టైలెస్ సెయిల్ ప్లేన్, దీని దృ re ింగ్స్ 40 అడుగుల వ్యవధిని కలిగి ఉంటుంది. స్విఫ్ట్ తరువాత "స్విఫ్ట్'లైట్" చేత వచ్చింది. కాలిఫోర్నియాలో రూపకల్పన చేసినప్పటికీ, స్విఫ్ట్ విమానాలను ఇప్పుడు బెల్జియంలోని జెడ్‌బ్లౌక్స్‌లో ఉన్న యూరోపియన్ సంస్థ ఏరియాన్ చేత తయారు చేయబడింది. [3] ఏరియాన్ మొదట లైసెన్స్ కింద స్విఫ్ట్‌ను తయారు చేశాడు, కాని సంస్థ ఇప్పుడు ఏకైక తయారీదారు. స్విఫ్ట్ ('ఇన్బోర్డ్ ఫ్లాప్ ట్రిమ్ తో స్వీప్ వింగ్' యొక్క ఎక్రోనిం) మొదట సెయిల్ ప్లేన్ లాంటి పనితీరుతో కఠినమైన హాంగ్ గ్లైడర్‌గా భావించబడింది. బ్రైట్ స్టార్ గ్లైడర్స్ 1989 యు.ఎస్. నేషనల్ హాంగ్ గ్లైడింగ్ ఛాంపియన్‌షిప్ విన్నింగ్ ఒడిస్సీ ప్రోటోటైప్‌ను అభివృద్ధి చేసింది. ఇంతలో ప్రొఫెసర్ ఇలాన్ క్రూ మరియు స్టాన్ఫోర్డ్ విశ్వవిద్యాలయంలో గ్రాడ్యుయేట్ విద్యార్థుల బృందం స్టాన్ఫోర్డ్ స్విఫ్ట్ డిజైన్ ప్రాజెక్టును అభివృద్ధి చేశారు. బ్రైట్ స్టార్ యొక్క బ్రియాన్ పోర్టర్ స్టాన్ఫోర్డ్ విద్యార్థి స్టీవ్ మోరిస్‌ను కలిసినప్పుడు, ప్రాజెక్టులు విలీనం అయ్యాయి. బ్రైట్ స్టార్ సవరించిన స్విఫ్ట్ను నిర్మించింది మరియు దాని మొదటి ఫ్లైట్ డిసెంబర్ 1989 లో జరిగింది. [1] స్వీప్ వింగ్ మొత్తం వెనుకంజలో ఉన్న అంచున నియంత్రణ ఉపరితలాలను కలిగి ఉంది: ఫ్లాప్స్ లోపలి 42% ను ఆక్రమించాయి మరియు ఎలివేన్లు బాహ్య వ్యవధిలో 58% తీసుకుంటాయి. పెద్ద వింగ్లెట్స్ నిలువు స్టెబిలైజర్‌లుగా పనిచేస్తాయి మరియు పరివేష్టిత కాక్‌పిట్‌తో ఉన్న నమూనాలు కూడా YAW స్థిరత్వానికి దోహదపడే సాంప్రదాయిక ఫ్యూజ్‌లేజ్ స్టెబిలైజింగ్ ఉపరితలాలను కలిగి ఉంటాయి. 1989 ప్రోటోటైప్‌లోని వింగ్లెట్‌లు స్థిర ఉపరితలాలు, కాబట్టి పైలట్ ఎలివన్‌లను ఉపయోగించి మారుతుంది. [1] అసలు స్విఫ్ట్ ఇప్పుడు ఉత్పత్తికి దూరంగా ఉంది, ఇది స్విఫ్ట్'లైట్ అని పిలువబడే శుద్ధి చేసిన సంస్కరణ ద్వారా భర్తీ చేయబడింది. ఈ కొత్త మోడల్‌లో వింగ్లెట్‌లు ఉన్నాయి, ఇవి రుటాన్ లాంగ్-ఎజ్‌లో ఉన్నట్లుగా, సింగిల్‌గా ఉపయోగించినప్పుడు రడ్డర్లు, మరియు కలిసి ఉపయోగించినప్పుడు ఎయిర్-బ్రేక్‌లు. [4] అదనంగా, దాని పూర్వీకుడితో పోలిస్తే, స్విఫ్ట్'లైట్ ఇలా ఉంది: 20% తేలికైనది, తేలికైన మరియు మరింత ప్రతిస్పందించే నియంత్రణలతో, తక్కువ స్టాల్ వేగం, 27: 1 యొక్క మెరుగైన గ్లైడ్ నిష్పత్తి, మంచి పైలట్ దృశ్యమానత మరియు సౌకర్యం మరియు సరళీకృతం అసెంబ్లీ విధానం. [5] ఈ క్రింది విధంగా, విమానాల క్రింద వివిధ రకాలైన "ఫ్యూజ్‌లేజ్ పాడ్‌లు" అమర్చబడ్డాయి: వివిధ ఫ్యూజ్‌లేజ్ ఫ్రేమ్‌లు పరస్పరం మార్చుకోగలవు మరియు ఏదైనా ప్రాథమిక రెక్కకు జోడించవచ్చు. ఇంజిన్‌లతో స్విఫ్ట్ గ్లైడర్‌లలో మొదట ఆర్ప్‌ప్లాస్ట్ ఎకోప్రాప్ మడత ప్రొపెల్లర్లు ఉన్నాయి, అప్పటి ఇంజిన్ ఆపివేయబడినప్పుడు పెరుగుతున్న ఈక. శక్తితో కూడిన స్విఫ్ట్ గ్లైడర్‌లు ఫుట్-లాంచ్ చేయబడవు, బదులుగా టెన్డం లేఅవుట్‌లో రెండు ప్రధాన చక్రాలు మరియు చిన్న వింగ్-టిప్ కాస్టర్లు ఉన్నాయి. అక్టోబర్ 2020 నాటికి, ఏరియన్ స్విఫ్ట్'లైట్ యొక్క 2 వెర్షన్లను మాత్రమే ఉత్పత్తి చేస్తోంది: ఫ్లైట్ మాన్యువల్ [7] నుండి డేటా [8] సాధారణ లక్షణాల పనితీరు విమానం పోల్చదగిన పాత్ర, కాన్ఫిగరేషన్ మరియు యుగం మిచెల్ యు -2 సూపర్‌వింగ్</v>
      </c>
      <c r="E138" s="1" t="s">
        <v>1859</v>
      </c>
      <c r="F138" s="1" t="str">
        <f>IFERROR(__xludf.DUMMYFUNCTION("GOOGLETRANSLATE(E:E, ""en"", ""te"")"),"ఫుట్-లాంచ్ గ్లైడర్")</f>
        <v>ఫుట్-లాంచ్ గ్లైడర్</v>
      </c>
      <c r="H138" s="1" t="s">
        <v>288</v>
      </c>
      <c r="I138" s="1" t="str">
        <f>IFERROR(__xludf.DUMMYFUNCTION("GOOGLETRANSLATE(H:H, ""en"", ""te"")"),"అమెరికా")</f>
        <v>అమెరికా</v>
      </c>
      <c r="J138" s="2" t="s">
        <v>289</v>
      </c>
      <c r="K138" s="1" t="s">
        <v>1860</v>
      </c>
      <c r="L138" s="1" t="str">
        <f>IFERROR(__xludf.DUMMYFUNCTION("GOOGLETRANSLATE(K:K, ""en"", ""te"")"),"ఏరియాన్")</f>
        <v>ఏరియాన్</v>
      </c>
      <c r="M138" s="1" t="s">
        <v>1861</v>
      </c>
      <c r="Q138" s="1">
        <v>1.0</v>
      </c>
      <c r="R138" s="1" t="s">
        <v>1862</v>
      </c>
      <c r="Y138" s="1" t="s">
        <v>1863</v>
      </c>
      <c r="AA138" s="1" t="s">
        <v>1864</v>
      </c>
      <c r="AJ138" s="1" t="s">
        <v>1865</v>
      </c>
      <c r="AL138" s="1">
        <v>1989.0</v>
      </c>
      <c r="AT138" s="1">
        <v>13.0</v>
      </c>
      <c r="AX138" s="1" t="s">
        <v>1866</v>
      </c>
      <c r="BO138" s="1" t="s">
        <v>1867</v>
      </c>
      <c r="BT138" s="1" t="s">
        <v>1868</v>
      </c>
      <c r="DA138" s="1" t="s">
        <v>1869</v>
      </c>
      <c r="DB138" s="1" t="s">
        <v>1870</v>
      </c>
      <c r="DC138" s="1" t="s">
        <v>1871</v>
      </c>
      <c r="DD138" s="1">
        <v>20.0</v>
      </c>
    </row>
    <row r="139">
      <c r="A139" s="1" t="s">
        <v>1872</v>
      </c>
      <c r="B139" s="1" t="str">
        <f>IFERROR(__xludf.DUMMYFUNCTION("GOOGLETRANSLATE(A:A, ""en"", ""te"")"),"అవ్రో 643 క్యాడెట్")</f>
        <v>అవ్రో 643 క్యాడెట్</v>
      </c>
      <c r="C139" s="1" t="s">
        <v>1873</v>
      </c>
      <c r="D139" s="1" t="str">
        <f>IFERROR(__xludf.DUMMYFUNCTION("GOOGLETRANSLATE(C:C, ""en"", ""te"")"),"అవ్రో క్యాడెట్ సింగిల్-ఇంజిన్ బ్రిటిష్ బిప్‌లేన్ ట్రైనర్, ఇది 1930 లలో అవ్రో చేత నిర్మించబడింది మరియు నిర్మించబడింది, పౌర ఉపయోగం కోసం అవ్రో ట్యూటర్ యొక్క చిన్న అభివృద్ధి. అవ్రో 631 క్యాడెట్ 1931 లో ఫ్లయింగ్ క్లబ్ లేదా వ్యక్తిగత ఉపయోగం కోసం ట్యూటర్ మిలిటరీ"&amp;" ట్రైనర్ యొక్క చిన్న, మరింత ఆర్థిక, ఉత్పన్నంగా అభివృద్ధి చేయబడింది. మొదటి నమూనా, G-ABR లు అక్టోబర్ 1931 లో ప్రయాణించాయి. [1] మే 1932 లో స్కెగ్‌నెస్ ఎయిర్‌ఫీల్డ్ ప్రారంభంలో ఇది బహిరంగంగా ఆవిష్కరించబడింది, అయినప్పటికీ, ఈ సమయానికి, ఐరిష్ ఆర్మీ ఎయిర్ కార్ప్స్"&amp;" కోసం ఈ రకానికి మొదటి ఆర్డర్లు అప్పటికే ఉంచబడ్డాయి మరియు ఆర్డర్ (ఆరుగురు క్యాడెట్లకు) పంపిణీ చేయబడింది. AVRO 631 క్యాడెట్ సెప్టెంబర్ 1934 లో ఉత్పత్తిలో భర్తీ చేయబడింది [2] మెరుగైన AVRO 643 క్యాడెట్, ఇది పెరిగిన వెనుక సీటుతో సవరించిన వెనుక ఫ్యూజ్‌లేజ్‌ను క"&amp;"లిగి ఉంది, 135 HP (101 kW) ఆర్మ్‌స్ట్రాంగ్ సిడ్డెలీ జెనెట్ మేజర్ 1 ఇంజిన్ యొక్క అవ్రో 631. క్రమంగా, ఇది మరింత శక్తివంతమైన AVRO 643 MK II క్యాడెట్ కోసం ఆధారం; ఇది కూడా బలోపేతం చేయబడింది మరియు పారాచూట్ ఎగ్రెస్ను మెరుగుపరిచింది. ఈ మోడల్ 1935 లో సేవలోకి ప్రవే"&amp;"శించింది మరియు ఇది అతిపెద్ద సంఖ్యలో నిర్మించబడింది, వీటిలో 34 రాయల్ ఆస్ట్రేలియన్ వైమానిక దళం కోసం టెయిల్‌వీల్‌తో అమర్చారు. [1] క్యాడెట్, ట్యూటర్ కంటే చిన్నది మరియు పొదుపుగా ఉన్నప్పటికీ, రెండు-సీట్ల తేలికపాటి పౌర విమానాలను పోటీ చేయడం కంటే ఇంకా చాలా ఖరీదైనద"&amp;"ి మరియు మడత రెక్కలు లేకపోవడం వల్ల హ్యాంగర్‌కు కష్టం, కాబట్టి ఇది ప్రధానంగా ఎగురుతున్న పాఠశాలలకు శిక్షకుడిగా ఉపయోగించబడింది లేదా మిలిటరీ. ఇప్పటివరకు, అతిపెద్ద సివిల్ యూజర్ ఎయిర్ సర్వీస్ ట్రైనింగ్ లిమిటెడ్, ఇది హాంబుల్ వద్ద 17 AVRO 631 లను నిర్వహించింది, దా"&amp;"ని హాంకాంగ్ అనుబంధ సంస్థ, ఫార్ ఈస్ట్ ఏవియేషన్ కో. ఎయిర్ సర్వీస్ ట్రైనింగ్ 23 MK II క్యాడెట్లను నిర్వహించింది ఈ ఇద్దరూ మరియు మునుపటి క్యాడెట్లు 1941 లో ATC బోధనా ఎయిర్ఫ్రేమ్‌లుగా ఆకట్టుకునే వరకు ఎయిర్ సర్వీస్ ట్రైనింగ్ ద్వారా నడుపుతున్న రిజర్వ్ ట్రైనింగ్ ప"&amp;"ాఠశాలలతో సేవలో ఉన్నారు. [1] ఇతర ప్రధాన ఆపరేటర్ RAAF, ఇది 34 MK II క్యాడెట్లను కొనుగోలు చేసింది, ఇది నవంబర్ 1935 మరియు ఫిబ్రవరి 1939 మధ్య పంపిణీ చేయబడింది. [1] ఇవి 1946 వరకు సేవలో ఉన్నాయి, మిగిలి ఉన్న 16 మందిని పౌర ఉపయోగం కోసం విక్రయిస్తారు. [2] వీటిలో రెం"&amp;"డు 1963 లో 220 హెచ్‌పి (160 కిలోవాట్) జాకబ్స్ ఆర్ -755 ఇంజిన్‌లతో పంట స్ప్రేయర్‌లుగా ఉపయోగించడానికి తిరిగి ఇంజిన్ చేయబడ్డాయి. UK లో, ఇద్దరు క్యాడెట్లు మాత్రమే యుద్ధంలో బయటపడ్డారు. 1908 నుండి అవ్రో విమానం నుండి డేటా [1] సాధారణ లక్షణాలు పనితీరు సంబంధిత అభివ"&amp;"ృద్ధి సంబంధిత జాబితాలు")</f>
        <v>అవ్రో క్యాడెట్ సింగిల్-ఇంజిన్ బ్రిటిష్ బిప్‌లేన్ ట్రైనర్, ఇది 1930 లలో అవ్రో చేత నిర్మించబడింది మరియు నిర్మించబడింది, పౌర ఉపయోగం కోసం అవ్రో ట్యూటర్ యొక్క చిన్న అభివృద్ధి. అవ్రో 631 క్యాడెట్ 1931 లో ఫ్లయింగ్ క్లబ్ లేదా వ్యక్తిగత ఉపయోగం కోసం ట్యూటర్ మిలిటరీ ట్రైనర్ యొక్క చిన్న, మరింత ఆర్థిక, ఉత్పన్నంగా అభివృద్ధి చేయబడింది. మొదటి నమూనా, G-ABR లు అక్టోబర్ 1931 లో ప్రయాణించాయి. [1] మే 1932 లో స్కెగ్‌నెస్ ఎయిర్‌ఫీల్డ్ ప్రారంభంలో ఇది బహిరంగంగా ఆవిష్కరించబడింది, అయినప్పటికీ, ఈ సమయానికి, ఐరిష్ ఆర్మీ ఎయిర్ కార్ప్స్ కోసం ఈ రకానికి మొదటి ఆర్డర్లు అప్పటికే ఉంచబడ్డాయి మరియు ఆర్డర్ (ఆరుగురు క్యాడెట్లకు) పంపిణీ చేయబడింది. AVRO 631 క్యాడెట్ సెప్టెంబర్ 1934 లో ఉత్పత్తిలో భర్తీ చేయబడింది [2] మెరుగైన AVRO 643 క్యాడెట్, ఇది పెరిగిన వెనుక సీటుతో సవరించిన వెనుక ఫ్యూజ్‌లేజ్‌ను కలిగి ఉంది, 135 HP (101 kW) ఆర్మ్‌స్ట్రాంగ్ సిడ్డెలీ జెనెట్ మేజర్ 1 ఇంజిన్ యొక్క అవ్రో 631. క్రమంగా, ఇది మరింత శక్తివంతమైన AVRO 643 MK II క్యాడెట్ కోసం ఆధారం; ఇది కూడా బలోపేతం చేయబడింది మరియు పారాచూట్ ఎగ్రెస్ను మెరుగుపరిచింది. ఈ మోడల్ 1935 లో సేవలోకి ప్రవేశించింది మరియు ఇది అతిపెద్ద సంఖ్యలో నిర్మించబడింది, వీటిలో 34 రాయల్ ఆస్ట్రేలియన్ వైమానిక దళం కోసం టెయిల్‌వీల్‌తో అమర్చారు. [1] క్యాడెట్, ట్యూటర్ కంటే చిన్నది మరియు పొదుపుగా ఉన్నప్పటికీ, రెండు-సీట్ల తేలికపాటి పౌర విమానాలను పోటీ చేయడం కంటే ఇంకా చాలా ఖరీదైనది మరియు మడత రెక్కలు లేకపోవడం వల్ల హ్యాంగర్‌కు కష్టం, కాబట్టి ఇది ప్రధానంగా ఎగురుతున్న పాఠశాలలకు శిక్షకుడిగా ఉపయోగించబడింది లేదా మిలిటరీ. ఇప్పటివరకు, అతిపెద్ద సివిల్ యూజర్ ఎయిర్ సర్వీస్ ట్రైనింగ్ లిమిటెడ్, ఇది హాంబుల్ వద్ద 17 AVRO 631 లను నిర్వహించింది, దాని హాంకాంగ్ అనుబంధ సంస్థ, ఫార్ ఈస్ట్ ఏవియేషన్ కో. ఎయిర్ సర్వీస్ ట్రైనింగ్ 23 MK II క్యాడెట్లను నిర్వహించింది ఈ ఇద్దరూ మరియు మునుపటి క్యాడెట్లు 1941 లో ATC బోధనా ఎయిర్ఫ్రేమ్‌లుగా ఆకట్టుకునే వరకు ఎయిర్ సర్వీస్ ట్రైనింగ్ ద్వారా నడుపుతున్న రిజర్వ్ ట్రైనింగ్ పాఠశాలలతో సేవలో ఉన్నారు. [1] ఇతర ప్రధాన ఆపరేటర్ RAAF, ఇది 34 MK II క్యాడెట్లను కొనుగోలు చేసింది, ఇది నవంబర్ 1935 మరియు ఫిబ్రవరి 1939 మధ్య పంపిణీ చేయబడింది. [1] ఇవి 1946 వరకు సేవలో ఉన్నాయి, మిగిలి ఉన్న 16 మందిని పౌర ఉపయోగం కోసం విక్రయిస్తారు. [2] వీటిలో రెండు 1963 లో 220 హెచ్‌పి (160 కిలోవాట్) జాకబ్స్ ఆర్ -755 ఇంజిన్‌లతో పంట స్ప్రేయర్‌లుగా ఉపయోగించడానికి తిరిగి ఇంజిన్ చేయబడ్డాయి. UK లో, ఇద్దరు క్యాడెట్లు మాత్రమే యుద్ధంలో బయటపడ్డారు. 1908 నుండి అవ్రో విమానం నుండి డేటా [1] సాధారణ లక్షణాలు పనితీరు సంబంధిత అభివృద్ధి సంబంధిత జాబితాలు</v>
      </c>
      <c r="E139" s="1" t="s">
        <v>1559</v>
      </c>
      <c r="F139" s="1" t="str">
        <f>IFERROR(__xludf.DUMMYFUNCTION("GOOGLETRANSLATE(E:E, ""en"", ""te"")"),"శిక్షకుడు")</f>
        <v>శిక్షకుడు</v>
      </c>
      <c r="K139" s="1" t="s">
        <v>1874</v>
      </c>
      <c r="L139" s="1" t="str">
        <f>IFERROR(__xludf.DUMMYFUNCTION("GOOGLETRANSLATE(K:K, ""en"", ""te"")"),"అవ్రో")</f>
        <v>అవ్రో</v>
      </c>
      <c r="M139" s="2" t="s">
        <v>1875</v>
      </c>
      <c r="P139" s="1" t="s">
        <v>137</v>
      </c>
      <c r="Q139" s="1">
        <v>2.0</v>
      </c>
      <c r="R139" s="1" t="s">
        <v>1876</v>
      </c>
      <c r="T139" s="1" t="s">
        <v>1877</v>
      </c>
      <c r="U139" s="1" t="s">
        <v>1653</v>
      </c>
      <c r="V139" s="1">
        <v>1932.0</v>
      </c>
      <c r="W139" s="1">
        <v>104.0</v>
      </c>
      <c r="X139" s="1" t="s">
        <v>1878</v>
      </c>
      <c r="Y139" s="1" t="s">
        <v>1879</v>
      </c>
      <c r="Z139" s="1" t="s">
        <v>1880</v>
      </c>
      <c r="AC139" s="1" t="s">
        <v>1881</v>
      </c>
      <c r="AE139" s="1" t="s">
        <v>1882</v>
      </c>
      <c r="AF139" s="1" t="s">
        <v>328</v>
      </c>
      <c r="AG139" s="1" t="s">
        <v>1883</v>
      </c>
      <c r="AH139" s="1" t="s">
        <v>1884</v>
      </c>
      <c r="AJ139" s="1" t="s">
        <v>1885</v>
      </c>
      <c r="AL139" s="5">
        <v>11597.0</v>
      </c>
      <c r="AM139" s="1" t="s">
        <v>1886</v>
      </c>
      <c r="AN139" s="1" t="s">
        <v>1887</v>
      </c>
      <c r="AS139" s="1" t="s">
        <v>1888</v>
      </c>
      <c r="AX139" s="1" t="s">
        <v>1889</v>
      </c>
      <c r="AY139" s="1" t="s">
        <v>1890</v>
      </c>
      <c r="BD139" s="1" t="s">
        <v>1891</v>
      </c>
      <c r="BM139" s="1" t="s">
        <v>1892</v>
      </c>
      <c r="CI139" s="1" t="s">
        <v>1893</v>
      </c>
    </row>
    <row r="140">
      <c r="A140" s="1" t="s">
        <v>1894</v>
      </c>
      <c r="B140" s="1" t="str">
        <f>IFERROR(__xludf.DUMMYFUNCTION("GOOGLETRANSLATE(A:A, ""en"", ""te"")"),"అవ్రో 730")</f>
        <v>అవ్రో 730</v>
      </c>
      <c r="C140" s="1" t="s">
        <v>1895</v>
      </c>
      <c r="D140" s="1" t="str">
        <f>IFERROR(__xludf.DUMMYFUNCTION("GOOGLETRANSLATE(C:C, ""en"", ""te"")"),"AVRO 730 అనేది ప్రణాళికాబద్ధమైన మాక్ 3 నిఘా విమానం మరియు వ్యూహాత్మక బాంబర్, దీనిని రాయల్ ఎయిర్ ఫోర్స్ (RAF) కోసం అవ్రో ఎయిర్క్రాఫ్ట్ అభివృద్ధి చేస్తుంది. వైమానిక నిఘా మిషన్లను నిర్వహించడానికి ఇది మొదట చాలా హై-స్పీడ్ విమానంగా is హించబడింది, ఇది వాయు మంత్రి"&amp;"త్వ శాఖ స్పెసిఫికేషన్ యొక్క అవసరాలకు అనుగుణంగా ఉంటుంది లేదా 330. అవ్రో తదనంతరం అణ్వాయుధాలతో దాని ఆయుధాలకు అనుగుణంగా ప్రతిపాదిత 730 రూపకల్పనను సవరించాలని నిర్ణయించుకున్నాడు; అందువల్ల ఈ మార్పు అంటే ఈ రకం అణ్వాయుధాల డెలివరీ మిషన్‌ను కూడా చేయగలదని అర్థం, ఇది "&amp;"ఎయిర్ మినిస్ట్రీ స్పెసిఫికేషన్ RB.156T కింద పిలుపునిచ్చింది, ఇది హై స్పీడ్ నిఘా-బాంబర్ విమానం కోరింది. AVRO 730 సేవలోకి వెళ్ళినట్లయితే, అది బ్రిటన్ యొక్క అణు నిరోధకంలో భాగంగా V బాంబర్లను ప్రాధమిక వాయుమార్గాన వేదికగా భర్తీ చేస్తుంది. [1] 1957 ప్రారంభంలో, 1"&amp;"957 డిఫెన్స్ వైట్ పేపర్ యొక్క పర్యవసానంగా, అవ్రో 730 అకస్మాత్తుగా రద్దు చేయబడింది, అనేక ఇతర సిబ్బంది విమానాల అభివృద్ధి. రద్దుకు కారణం, అది సేవలోకి ప్రవేశించే సమయానికి, సోవియట్ విమాన నిరోధక సామర్థ్యాలు దాని మిషన్‌లో విజయం సాధించలేని స్థాయికి మెరుగుపడతాయి; "&amp;"సిబ్బంది విమానంలో క్షిపణి అభివృద్ధికి ప్రాధాన్యత మరొక అంశం. BAC TSR-2 గా నియమించబడిన వాయు మంత్రిత్వ శాఖ స్పెసిఫికేషన్ GOR.339 ను కలవడానికి వారసుడు హై-స్పీడ్ బాంబర్ అభివృద్ధి చేయబడుతుంది; అయితే, ఇది కూడా చివరికి రద్దు చేయబడుతుంది. రెండవ ప్రపంచ యుద్ధం ముగిస"&amp;"ిన తరువాత మరియు కొత్తగా అభివృద్ధి చెందుతున్న ప్రచ్ఛన్న యుద్ధం యొక్క బెదిరింపులను ఎదుర్కొన్న తరువాత, రాయల్ వైమానిక దళం (RAF) కాపాడుకోవడమే కాకుండా దాని వ్యూహాత్మక సామర్థ్యాలను బలోపేతం చేయడానికి ఆసక్తిగా ఉంది. [2] ప్రత్యేకించి, RAF బాంబర్ కమాండ్ తన యుద్ధకాల "&amp;"బాంబర్ల జాబితాను మరింత సమర్థవంతమైన మోడళ్లతో భర్తీ చేయడానికి ప్రయత్నించింది, ఇది జెట్ ప్రొపల్షన్ మరియు అణ్వాయుధాలు వంటి తాజా సాంకేతిక పరిజ్ఞానాన్ని సద్వినియోగం చేసుకుంది. 1940 ల చివరలో మరియు 1950 ల ప్రారంభంలో, మూడు విమానాలతో కూడిన పూర్తిగా కొత్త జెట్-శక్తి"&amp;"తో కూడిన బాంబర్ విమానాలు, విక్కర్స్ వాలియంట్, అవ్రో వల్కాన్ మరియు హ్యాండ్లీ పేజ్ విక్టర్, వీటిని సమిష్టిగా వి-బాంబర్స్ అని పిలుస్తారు, దీనిని అభివృద్ధి చేశారు మరియు సేవ చేయడానికి పరిచయం చేశారు రాఫ్. V- బాంబర్లు బ్రిటన్ యొక్క మొదటి తరం బ్రిటన్ యొక్క అణ్వాయ"&amp;"ుధాలతో సాయుధమయ్యారు, దీనిని బ్లూ డానుబేగా నియమించారు మరియు చాలా సంవత్సరాలుగా బ్రిటన్ యొక్క అణు నిరోధకత యొక్క వాయుమార్గాన క్యారియర్‌లుగా పనిచేశారు. [2] V- బాంబర్లు ప్రవేశపెడుతున్నప్పటికీ, RAF వారి ప్రమాదకర మిషన్ సమయంలో V బాంబర్లకు మద్దతు ఇచ్చే ఉద్దేశ్యంతో "&amp;"చాలా పొడవైన శ్రేణి సూపర్సోనిక్ స్ట్రాటజిక్ రికనైసెన్స్ విమానాల అవసరాన్ని గుర్తించింది. [3] అందుకని, ఎయిర్ సిబ్బంది కార్యాచరణ అవసరాన్ని రూపొందించడం గురించి సెట్ చేశారు; 1954 లో, అటువంటి విమానానికి అవసరమైన పనితీరు లక్షణాలను పేర్కొన్న స్పెసిఫికేషన్ OR.330, త"&amp;"దనుగుణంగా జారీ చేయబడింది. [4] Vision హించిన నిఘా విమానం సోవియట్ యూనియన్ యొక్క గగనతలంలో విజయవంతంగా ప్రవేశించగలదు, అటువంటి చొరబాట్లను ఎదుర్కోవటానికి ఉద్దేశించిన అధునాతన శత్రు వాయు రక్షణను నివారించేటప్పుడు. [5] ఈ ఘనతను సాధించడానికి, ఈ విమానం 60,000 అడుగుల (1"&amp;"8,300 మీ) ఎత్తులో మాక్ 2.5 ను నిర్వహించగల సామర్థ్యాన్ని కలిగి ఉంటుంది, కనీసం మాక్ 3 ను సాధించగల సామర్థ్యం మరియు గరిష్టంగా 5,754 మైళ్ళు (9,260 km). బోర్డులో వర్గీకరించిన అధునాతన ఎలక్ట్రానిక్ సిస్టమ్‌లతో పాటు, అంత ఎక్కువ ఎత్తులో మరియు వేగంతో పనిచేయడం ద్వారా"&amp;", పేర్కొన్న విమానం సోవియట్ ఇంటర్‌సెప్టర్ విమానం మరియు కొత్తగా అభివృద్ధి చెందిన ఉపరితలం నుండి గాలి క్షిపణులు ఎదురయ్యే బెదిరింపులను తప్పించుకోగలదని నమ్ముతారు. 4] దాని జారీ చేసిన తరువాత, స్పెసిఫికేషన్ OR.330 ప్రపంచంలో అత్యంత ప్రతిష్టాత్మక అధిక-పనితీరు గల విమ"&amp;"ానాలను సమర్థవంతంగా పిలుస్తుంది. [5] ఆ సమయంలో, బ్రిటన్‌కు సూపర్సోనిక్ ఫ్లైట్ సామర్థ్యం ఉన్న కార్యాచరణ పోరాట విమానాలు లేవు; అందుకని, ప్రముఖ ఎడ్జ్ ఏరోడైనమిక్ సిద్ధాంతం, కొత్త పదార్థాలు మరియు భవిష్యత్ ప్రొపల్షన్ వ్యవస్థలను స్వీకరించడానికి స్పెసిఫికేషన్‌ను కలవ"&amp;"డానికి పరిశ్రమ అవసరం. [4] ప్రతిస్పందనగా, బ్రిటిష్ విమాన తయారీదారుల నుండి మొత్తం మూడు సమర్పణలు జరిగాయి: హ్యాండ్లీ పేజ్ HP.100, విక్కర్స్ SP4 మరియు అవ్రో టైప్ 730. [4] [5] అన్నీ ఫ్యూచరిస్టిక్ డెల్టా లేదా సూది ఆకారాలు, బహుళ ఇంజిన్లను ఉపయోగిస్తున్న ప్రదర్శనలో"&amp;", 12, HP.100 లో, 16 విక్కర్స్ వెనుక భాగంలో అడ్డంగా అమర్చబడి ఉంటాయి. HP.100 లో పని పూర్తి స్థాయి మోకాప్ మరియు పెద్ద-స్థాయి విండ్ టన్నెల్ పరీక్షకు వెళ్ళింది. [4] ఏదేమైనా, 1955 మధ్యలో, అవ్రో వారి సమర్పణ విమానాలను అభివృద్ధి చేయడానికి సరఫరా మంత్రిత్వ శాఖ ఒప్పం"&amp;"దం కుదుర్చుకుంది. [5] అవ్రో 730 ఒక కానార్డ్ డిజైన్, ఇది స్టెయిన్లెస్ స్టీల్‌ను విస్తృతంగా ఉపయోగించుకునేది మరియు మొత్తం నాలుగు ఆర్మ్‌స్ట్రాంగ్ సిడ్డిలీ పి .176 టర్బోజెట్ ఇంజిన్లచే శక్తినిస్తుంది. [6] అభివృద్ధికి సహాయంగా, బ్రిస్టల్ టైప్ 188 విమానం సమ్మేళనం-"&amp;"డెల్టా వింగ్ ఆకారాన్ని పరీక్షించడానికి నిర్మించబడింది, తరువాత, లోహంపై సుదీర్ఘమైన సూపర్సోనిక్ ఫ్లైట్ యొక్క ప్రభావాలు. [7] విమానం యొక్క 10 వరకు ప్రతిపాదించబడింది, విమానానికి బాంబు సామర్ధ్యం ఇవ్వడానికి అభివృద్ధి ప్రక్రియ ద్వారా పార్ట్-వే తీసుకున్న నిర్ణయం ద్"&amp;"వారా కొంతవరకు అవసరం. [8] [9] విమానం యొక్క ప్రారంభ సంస్కరణ వైమానిక నిఘా పాత్ర కోసం ఖచ్చితంగా ఉద్దేశించబడింది, దీని కోసం దాని ""రెడ్ డ్రోవర్"" పక్కకి కనిపించే రాడార్‌ను ఉపయోగించుకునేది, v బాంబర్ ఫోర్స్ దాడి కోసం లక్ష్యాలను కనుగొనటానికి. అభివృద్ధి అభివృద్ధి "&amp;"చెందుతున్నప్పుడు, రాడార్ ప్రారంభంలో నమ్మినట్లుగా స్థూలమైన యాంటెన్నా అవసరం లేదని స్పష్టమైంది, ఇది గణనీయమైన అంతర్గత స్థలాన్ని విడిపించుకునే ఫలితాన్ని కలిగి ఉంది. [9] ప్రతిస్పందనగా, RAF ఈ రకానికి ద్వితీయ బాంబు పాత్రపై దృష్టి పెట్టడం ప్రారంభించింది, దీని కోసం"&amp;" రాడార్ రెండింటినీ పొడవైన బాంబు బేతో పాటు తీసుకెళ్లడం, దీనిలో ఆయుధం లేదా అదనపు ఇంధనం లోపల ఉంటుంది. ఆ సమయంలో హై-స్పీడ్ బాంబర్ కూడా అధ్యయనం చేయబడుతోంది, OR.336, కాబట్టి రెండు ప్రాజెక్టులను అక్టోబర్ 1955 లో కొత్త RB.156 అవసరాన్ని కలిపారు. [9] ఇది అవ్రో 730 క"&amp;"ి దారితీసింది, కొత్త అవసరాలకు అనుగుణంగా చాలా గణనీయమైన పున es రూపకల్పన జరిగింది. [8] అవ్రో వారి అసలు సమర్పణలో ఈ చివరికి ated హించాడు. [9] Ast హించిన పరీక్షా కార్యక్రమం చాలా క్షుణ్ణంగా ఉంది, ఇది ఉద్దేశ్యంతో నిర్మించిన హీట్ చాంబర్ ద్వారా మాక్ 2.5 ఫ్లైట్ వద్ద"&amp;" ated హించిన తీవ్రమైన ఉష్ణోగ్రతలకు పూర్తి స్థాయి విమానాలను కలిగి ఉంటుంది; విమాన పరీక్షా దశకు చేరుకున్న తరువాత, ప్రోటోటైప్‌లు మొత్తం 1,400 విమాన గంటలు నిర్వహించాల్సి ఉంది. [10] పరీక్షా ప్రయోజనాల కోసం మూడు ఎనిమిదవ స్కేల్ విమానం అయిన అంతర్గత హోదా అవ్రో 731 న"&amp;"ు అందుకున్న మొదటి నమూనా 1959 లో ఎగరవలసి ఉంది. [11] [9] ఒక జత అవ్రో 731 ప్రోటోటైప్‌లు పూర్తి-స్థాయి ప్రోటోటైప్‌లకు ముందుగానే నిర్మించబడ్డాయి మరియు ఎగురవేయబడ్డాయి. [12] 1957 లో మంత్రి డంకన్ శాండిస్ తన అభివృద్ధిని రద్దు చేయాలనే నిర్ణయాన్ని ప్రకటించినప్పుడు మ"&amp;"ొదటి నమూనా నిర్మాణంలో ఉంది. [13] ఒక దశాబ్దం తరువాత విమానం సేవలోకి వచ్చే సమయానికి ఇది విమాన నిరోధక క్షిపణి సాంకేతిక పరిజ్ఞానంలో సోవియట్ పురోగతికి గురయ్యే అవకాశం ఉందని అనుమానించబడింది. [14] ప్రయత్నం బదులుగా బ్లూ స్ట్రీక్ మీడియం-రేంజ్ బాలిస్టిక్ క్షిపణికి బద"&amp;"ిలీ చేయబడింది, అయితే ఏకైక 730 టెస్ట్ ఫ్యూజ్‌లేజ్ కత్తిరించబడింది. [12] 730 ను రద్దు చేసినప్పటికీ బ్రిస్టల్ 188 ప్రాజెక్ట్ కొనసాగింది. అవ్రో 730 యొక్క అంశాలు మరియు ప్రభావాలు రాయల్ ఎయిర్క్రాఫ్ట్ ఎస్టాబ్లిష్మెంట్, ఫర్న్‌బరో వద్ద సూపర్సోనిక్ ట్రాన్స్‌పోర్ట్ వ"&amp;"ిమానాలలో అధ్యయనాలను ప్రోత్సహించాయి, ఇది చివరికి కాంకోర్డ్ వెనుక ఉన్న అభివృద్ధి ప్రయత్నానికి దోహదపడింది. [15] [15] [15] [15] [15] [15] [15] [15] [15] [15] [15] [15] [15] [15] [15] 16] అవ్రో 730 చాలా ఎక్కువ వేగవంతమైన విమానం, మొదట వైమానిక నిఘా ప్రయోజనాల కోసం"&amp;" మాత్రమే రూపొందించబడింది. కావలసిన హై స్పీడ్ పనితీరును సాధించడానికి, విమానం అధిక చక్కని నిష్పత్తితో పొడవైన, సన్నని ఫ్యూజ్‌లేజ్‌ను కలిగి ఉంటుంది; ఒక చిన్న దెబ్బతిన్న దాదాపు-రెక్టాంగులర్ రెక్కలు ఫ్యూజ్‌లేజ్‌పై కేంద్రంగా అమర్చబడ్డాయి. [17] రెక్క యొక్క లక్షణాల"&amp;"ు, సాపేక్షంగా చిన్నవిగా మరియు సూటిగా ఉండటం, ప్రాధమిక నిఘా సెన్సార్, రెడ్ డ్రోవర్ ఎక్స్-బ్యాండ్ రాడార్ కోసం సుదీర్ఘ వైమానికను ఫ్యూజ్‌లేజ్‌లో కలిగి ఉండటానికి వీలు కల్పించింది, ఎందుకంటే రెక్కలు తక్కువ అవరోధాన్ని అందించాయి మరియు అందువల్ల రాడార్‌తో జోక్యం చేసు"&amp;"కుంటాయి. నొప్పులు మొత్తం నాలుగు ఆర్మ్‌స్ట్రాంగ్-సిడ్లీ పే .156 ఇంజన్లు, రెండు ఒక్కొక్కటి రెక్కల యొక్క విపరీతమైన చిట్కాల వద్ద ఉంచిన పాడ్స్‌లో ఓవర్-అండర్ అమరికలో అమర్చబడి, ప్రొపల్షన్‌ను అందించాయి. ఇంజిన్ నాసెల్స్ వేరియబుల్-జియోమెట్రీ ఎయిర్ తీసుకోవడం ఉన్నాయి"&amp;", అయితే ఇంజిన్లు కన్వర్జెంట్-డైవర్జెంట్ నాజిల్స్ కలిగి ఉన్నాయి. [17] రెండు లేదా మూడు షాక్ శంకువుల ప్రత్యామ్నాయ ఏర్పాట్లు నాసెల్స్‌లో వ్యవస్థాపించబడవచ్చు. [18] విమానం విలక్షణమైన తోక-మొదటి కాన్ఫిగరేషన్‌ను అవలంబించింది; ఈ విధానం ట్రిమ్-డ్రాగ్‌ను బాగా తగ్గించ"&amp;"ే ప్రభావాన్ని కలిగి ఉంది, అదే సమయంలో నెమ్మదిగా వేగంతో పెరిగిన లిఫ్ట్‌ను కూడా ఉత్పత్తి చేస్తుంది. [17] [19] వెనుకంజలో ఉన్న ఎడ్జ్ ఎలివేటర్ల ద్వారా ముక్కు-మౌంటెడ్ టెయిల్ విమానం ద్వారా రేఖాంశ నియంత్రణను అందించారు, పార్శ్వ నియంత్రణ రెక్క యొక్క వెనుకంజలో ఉన్న ఐ"&amp;"లెరాన్స్ చేత అమలు చేయబడింది మరియు సాంప్రదాయిక చుక్కాని ద్వారా దిశాత్మక నియంత్రణను సాధించారు. ప్రాధమిక విమాన నియంత్రణ ఉపరితలాలు నాలుగు, బౌల్టన్ పాల్ రూపొందించిన నాలుగు రెట్లు-రెడండెంట్ ఎలక్ట్రో-హైడ్రాలిక్ కంట్రోల్ యూనిట్ చేత పనిచేశాయి. [17] ఫ్లై-బై-వైర్ ఎల"&amp;"క్ట్రికల్ కంట్రోల్స్ మరియు ఆటోమేటిక్ కంట్రోల్ సిస్టమ్స్ కూడా రకాన్ని ఉపయోగించాల్సి ఉంది. డౌటీ గ్రూప్ రూపొందించిన అండర్ క్యారేజ్, నాలుగు చక్రాలతో పూర్తి చేసిన ఒకే సెంటర్-ఫ్యూజ్‌లేజ్ మెయిన్ యూనిట్ యొక్క అమరికను, రెండు చక్రాలతో కూడిన ముక్కు యూనిట్ మరియు ఇంజి"&amp;"న్ నాసెల్స్‌పై ఉన్న ఒక జత అవుట్రిగ్గర్‌లను ఉపయోగించింది. [17] AVRO 730 లో చక్కదనం నిష్పత్తిని నిర్వహించడానికి సాంప్రదాయిక పందిరి లేదు, కాక్‌పిట్‌లో రెండు చిన్న కిటికీలు మాత్రమే ఉన్నాయి. ఉద్దేశించిన ప్రారంభ అభివృద్ధి నమూనాలపై, ప్రత్యక్ష దృష్టి కోసం పెరిగిన"&amp;" పందిరి ఉండేది; ఏదేమైనా, ఉత్పత్తి విమానం టేకాఫ్ మరియు ల్యాండింగ్ సమయంలో సహా బాహ్య వీక్షణను అందించడానికి విద్యుత్ ఆపరేటెడ్ ముడుచుకునే పెరిస్కోప్‌ను ఏకైకగా ఉపయోగించుకునేది. [20] మొదట vision హించినట్లుగా, ముగ్గురి సిబ్బందిని తీసుకువెళతారు: పైలట్, నావిగేటర్ మ"&amp;"రియు రాడార్ ఆపరేటర్. [8] ఈ మూడింటినీ ఒకే కంపార్ట్మెంట్లో కలిగి ఉండాలి, ఇది ప్రయాణీకుల సౌకర్యం కోసం ఒత్తిడి మరియు రిఫ్రిజిరేటెడ్; తేలికపాటి ఎజెక్షన్ సీట్లు అన్ని సిబ్బందికి అందించబడతాయి. [17] ఆటోమేటిక్ ఫ్లైట్ కంట్రోల్స్ మరియు స్టెబిలైజేషన్ సిస్టమ్స్ వంటి ల"&amp;"క్షణాల కారణంగా, పైలట్ విమానాల యొక్క కొన్ని ఇంజనీరింగ్ ఫంక్షన్లను పర్యవేక్షించగల సామర్థ్యం కలిగి ఉంది, నియంత్రణ వ్యవస్థ, శీతలీకరణ మరియు ఇంధన వ్యవస్థలు. [17] అవ్రో 730 కి శీతలీకరణ కీలకమైన సమస్య; మాక్ 2 వద్ద, బాహ్య చర్మం 190 ° C కి చేరుకుంటుందని is హించబడింద"&amp;"ి, ఇది మాక్ 2.7 వద్ద 277 ° C కి పెరుగుతుంది. [17] విమానంలో ఎక్కువ భాగం స్టెయిన్లెస్ స్టీల్ బ్రేజ్డ్-హనీకాంబ్ నిర్మాణంతో కూడి ఉంది. [4] ఇంధన ఆన్‌బోర్డ్‌లో హీట్ సింక్‌గా పనిచేసే అదనపు పాత్ర ఉంది, మరియు సాధారణ ఎయిర్ అందించే పూర్తిగా నకిలీ ఫ్రీయాన్-ఆధారిత శీత"&amp;"లీకరణ వ్యవస్థ కూడా ఉంది. [17] అభివృద్ధి సమయంలో, AVRO 730 రీ-డిజైన్ పనికి గురైంది, తద్వారా ఇది బాంబర్‌గా మరియు నిఘా వేదికగా పని చేస్తుంది. క్రొత్త సంస్కరణ అసలైనదిగా కనిపించినప్పటికీ, ఇది మొత్తంగా పెద్దది మరియు కొత్త వింగ్ ప్లాన్‌ఫార్మ్‌ను కలిగి ఉంది. [10] "&amp;"వింగ్ ప్రాంతాన్ని పెంచడానికి, ఇంజిన్ పాడ్‌ల వెలుపల అదనపు ""వింగ్లెట్‌లు"" జోడించబడ్డాయి మరియు మొత్తం ప్లాన్‌ఫార్మ్ క్లాసిక్ డెల్టా వింగ్‌లోకి తిరిగి ఆకారంలో ఉంది. ఇంజిన్ పాడ్ల లోపల రెక్కలు, మొత్తం వ్యవధిలో ⅔, సుమారు 45 at వద్ద కొట్టుకుపోయాయి, ఇంజిన్ యొక్క"&amp;" చిన్న ఏరియా అవుట్‌బోర్డ్ 60 at వద్ద మరింత కొట్టుకుపోయింది. వెనుకంజలో ఉన్న అంచున ఫార్వర్డ్ స్వీప్ తొలగించబడింది. ఇంజిన్ పాడ్‌లు ఇప్పుడు నాలుగు ఆర్మ్‌స్ట్రాంగ్-సిడ్లీ p.176 ఇంజిన్‌లను మొత్తం ఎనిమిదికి తీసుకెళ్లడానికి పేర్కొనబడ్డాయి. [8] [12] పాడ్‌లు ముందు "&amp;"భాగంలో వృత్తాకారంగా ఉన్నాయి మరియు ఒకే పెద్ద షాక్ కోన్‌ను అమర్చాయి మరియు వెనుక వైపుకు క్రమంగా ఎక్కువ ""చదరపు"" పెరిగాయి, అక్కడ అవి రెక్క వెనుక భాగంలో ఫ్లష్‌ను ముగించాయి. చాలా లేఅవుట్ సాధారణంగా మునుపటి సంస్కరణతో సమానంగా ఉంటుంది, దీర్ఘచతురస్రాకార కానార్డ్‌లత"&amp;"ో, ""హిడెన్"" కాక్‌పిట్ మరియు పెద్ద కత్తిరించిన-డెల్టా నిలువు ఫిన్ వెనుక భాగంలో ఉంటుంది. కొత్త సంస్కరణలో, సిబ్బందిని ఇద్దరు సభ్యులకు తగ్గించారు. బాంబు బే ఇరుకైనది కాని 50 అడుగుల (15 మీ) వద్ద ఉంది, మరియు ఇది అణు-చిట్కా స్టాండ్-ఆఫ్ క్షిపణితో సాయుధమై ఉండటాని"&amp;"కి ఉద్దేశించబడింది. [9] తగిన వార్‌హెడ్ బ్లూ రోసెట్‌గా అభివృద్ధిని ప్రారంభించింది. [8] స్పైప్లేన్ నుండి డేటా: U-2 చరిత్ర వర్గీకరించబడింది [8] సాధారణ లక్షణాలు పనితీరు సంబంధిత అభివృద్ధి విమానం పోల్చదగిన పాత్ర, కాన్ఫిగరేషన్ మరియు ERA సంబంధిత జాబితాలు అనులేఖనా"&amp;"ల గ్రంథ పట్టిక")</f>
        <v>AVRO 730 అనేది ప్రణాళికాబద్ధమైన మాక్ 3 నిఘా విమానం మరియు వ్యూహాత్మక బాంబర్, దీనిని రాయల్ ఎయిర్ ఫోర్స్ (RAF) కోసం అవ్రో ఎయిర్క్రాఫ్ట్ అభివృద్ధి చేస్తుంది. వైమానిక నిఘా మిషన్లను నిర్వహించడానికి ఇది మొదట చాలా హై-స్పీడ్ విమానంగా is హించబడింది, ఇది వాయు మంత్రిత్వ శాఖ స్పెసిఫికేషన్ యొక్క అవసరాలకు అనుగుణంగా ఉంటుంది లేదా 330. అవ్రో తదనంతరం అణ్వాయుధాలతో దాని ఆయుధాలకు అనుగుణంగా ప్రతిపాదిత 730 రూపకల్పనను సవరించాలని నిర్ణయించుకున్నాడు; అందువల్ల ఈ మార్పు అంటే ఈ రకం అణ్వాయుధాల డెలివరీ మిషన్‌ను కూడా చేయగలదని అర్థం, ఇది ఎయిర్ మినిస్ట్రీ స్పెసిఫికేషన్ RB.156T కింద పిలుపునిచ్చింది, ఇది హై స్పీడ్ నిఘా-బాంబర్ విమానం కోరింది. AVRO 730 సేవలోకి వెళ్ళినట్లయితే, అది బ్రిటన్ యొక్క అణు నిరోధకంలో భాగంగా V బాంబర్లను ప్రాధమిక వాయుమార్గాన వేదికగా భర్తీ చేస్తుంది. [1] 1957 ప్రారంభంలో, 1957 డిఫెన్స్ వైట్ పేపర్ యొక్క పర్యవసానంగా, అవ్రో 730 అకస్మాత్తుగా రద్దు చేయబడింది, అనేక ఇతర సిబ్బంది విమానాల అభివృద్ధి. రద్దుకు కారణం, అది సేవలోకి ప్రవేశించే సమయానికి, సోవియట్ విమాన నిరోధక సామర్థ్యాలు దాని మిషన్‌లో విజయం సాధించలేని స్థాయికి మెరుగుపడతాయి; సిబ్బంది విమానంలో క్షిపణి అభివృద్ధికి ప్రాధాన్యత మరొక అంశం. BAC TSR-2 గా నియమించబడిన వాయు మంత్రిత్వ శాఖ స్పెసిఫికేషన్ GOR.339 ను కలవడానికి వారసుడు హై-స్పీడ్ బాంబర్ అభివృద్ధి చేయబడుతుంది; అయితే, ఇది కూడా చివరికి రద్దు చేయబడుతుంది. రెండవ ప్రపంచ యుద్ధం ముగిసిన తరువాత మరియు కొత్తగా అభివృద్ధి చెందుతున్న ప్రచ్ఛన్న యుద్ధం యొక్క బెదిరింపులను ఎదుర్కొన్న తరువాత, రాయల్ వైమానిక దళం (RAF) కాపాడుకోవడమే కాకుండా దాని వ్యూహాత్మక సామర్థ్యాలను బలోపేతం చేయడానికి ఆసక్తిగా ఉంది. [2] ప్రత్యేకించి, RAF బాంబర్ కమాండ్ తన యుద్ధకాల బాంబర్ల జాబితాను మరింత సమర్థవంతమైన మోడళ్లతో భర్తీ చేయడానికి ప్రయత్నించింది, ఇది జెట్ ప్రొపల్షన్ మరియు అణ్వాయుధాలు వంటి తాజా సాంకేతిక పరిజ్ఞానాన్ని సద్వినియోగం చేసుకుంది. 1940 ల చివరలో మరియు 1950 ల ప్రారంభంలో, మూడు విమానాలతో కూడిన పూర్తిగా కొత్త జెట్-శక్తితో కూడిన బాంబర్ విమానాలు, విక్కర్స్ వాలియంట్, అవ్రో వల్కాన్ మరియు హ్యాండ్లీ పేజ్ విక్టర్, వీటిని సమిష్టిగా వి-బాంబర్స్ అని పిలుస్తారు, దీనిని అభివృద్ధి చేశారు మరియు సేవ చేయడానికి పరిచయం చేశారు రాఫ్. V- బాంబర్లు బ్రిటన్ యొక్క మొదటి తరం బ్రిటన్ యొక్క అణ్వాయుధాలతో సాయుధమయ్యారు, దీనిని బ్లూ డానుబేగా నియమించారు మరియు చాలా సంవత్సరాలుగా బ్రిటన్ యొక్క అణు నిరోధకత యొక్క వాయుమార్గాన క్యారియర్‌లుగా పనిచేశారు. [2] V- బాంబర్లు ప్రవేశపెడుతున్నప్పటికీ, RAF వారి ప్రమాదకర మిషన్ సమయంలో V బాంబర్లకు మద్దతు ఇచ్చే ఉద్దేశ్యంతో చాలా పొడవైన శ్రేణి సూపర్సోనిక్ స్ట్రాటజిక్ రికనైసెన్స్ విమానాల అవసరాన్ని గుర్తించింది. [3] అందుకని, ఎయిర్ సిబ్బంది కార్యాచరణ అవసరాన్ని రూపొందించడం గురించి సెట్ చేశారు; 1954 లో, అటువంటి విమానానికి అవసరమైన పనితీరు లక్షణాలను పేర్కొన్న స్పెసిఫికేషన్ OR.330, తదనుగుణంగా జారీ చేయబడింది. [4] Vision హించిన నిఘా విమానం సోవియట్ యూనియన్ యొక్క గగనతలంలో విజయవంతంగా ప్రవేశించగలదు, అటువంటి చొరబాట్లను ఎదుర్కోవటానికి ఉద్దేశించిన అధునాతన శత్రు వాయు రక్షణను నివారించేటప్పుడు. [5] ఈ ఘనతను సాధించడానికి, ఈ విమానం 60,000 అడుగుల (18,300 మీ) ఎత్తులో మాక్ 2.5 ను నిర్వహించగల సామర్థ్యాన్ని కలిగి ఉంటుంది, కనీసం మాక్ 3 ను సాధించగల సామర్థ్యం మరియు గరిష్టంగా 5,754 మైళ్ళు (9,260 km). బోర్డులో వర్గీకరించిన అధునాతన ఎలక్ట్రానిక్ సిస్టమ్‌లతో పాటు, అంత ఎక్కువ ఎత్తులో మరియు వేగంతో పనిచేయడం ద్వారా, పేర్కొన్న విమానం సోవియట్ ఇంటర్‌సెప్టర్ విమానం మరియు కొత్తగా అభివృద్ధి చెందిన ఉపరితలం నుండి గాలి క్షిపణులు ఎదురయ్యే బెదిరింపులను తప్పించుకోగలదని నమ్ముతారు. 4] దాని జారీ చేసిన తరువాత, స్పెసిఫికేషన్ OR.330 ప్రపంచంలో అత్యంత ప్రతిష్టాత్మక అధిక-పనితీరు గల విమానాలను సమర్థవంతంగా పిలుస్తుంది. [5] ఆ సమయంలో, బ్రిటన్‌కు సూపర్సోనిక్ ఫ్లైట్ సామర్థ్యం ఉన్న కార్యాచరణ పోరాట విమానాలు లేవు; అందుకని, ప్రముఖ ఎడ్జ్ ఏరోడైనమిక్ సిద్ధాంతం, కొత్త పదార్థాలు మరియు భవిష్యత్ ప్రొపల్షన్ వ్యవస్థలను స్వీకరించడానికి స్పెసిఫికేషన్‌ను కలవడానికి పరిశ్రమ అవసరం. [4] ప్రతిస్పందనగా, బ్రిటిష్ విమాన తయారీదారుల నుండి మొత్తం మూడు సమర్పణలు జరిగాయి: హ్యాండ్లీ పేజ్ HP.100, విక్కర్స్ SP4 మరియు అవ్రో టైప్ 730. [4] [5] అన్నీ ఫ్యూచరిస్టిక్ డెల్టా లేదా సూది ఆకారాలు, బహుళ ఇంజిన్లను ఉపయోగిస్తున్న ప్రదర్శనలో, 12, HP.100 లో, 16 విక్కర్స్ వెనుక భాగంలో అడ్డంగా అమర్చబడి ఉంటాయి. HP.100 లో పని పూర్తి స్థాయి మోకాప్ మరియు పెద్ద-స్థాయి విండ్ టన్నెల్ పరీక్షకు వెళ్ళింది. [4] ఏదేమైనా, 1955 మధ్యలో, అవ్రో వారి సమర్పణ విమానాలను అభివృద్ధి చేయడానికి సరఫరా మంత్రిత్వ శాఖ ఒప్పందం కుదుర్చుకుంది. [5] అవ్రో 730 ఒక కానార్డ్ డిజైన్, ఇది స్టెయిన్లెస్ స్టీల్‌ను విస్తృతంగా ఉపయోగించుకునేది మరియు మొత్తం నాలుగు ఆర్మ్‌స్ట్రాంగ్ సిడ్డిలీ పి .176 టర్బోజెట్ ఇంజిన్లచే శక్తినిస్తుంది. [6] అభివృద్ధికి సహాయంగా, బ్రిస్టల్ టైప్ 188 విమానం సమ్మేళనం-డెల్టా వింగ్ ఆకారాన్ని పరీక్షించడానికి నిర్మించబడింది, తరువాత, లోహంపై సుదీర్ఘమైన సూపర్సోనిక్ ఫ్లైట్ యొక్క ప్రభావాలు. [7] విమానం యొక్క 10 వరకు ప్రతిపాదించబడింది, విమానానికి బాంబు సామర్ధ్యం ఇవ్వడానికి అభివృద్ధి ప్రక్రియ ద్వారా పార్ట్-వే తీసుకున్న నిర్ణయం ద్వారా కొంతవరకు అవసరం. [8] [9] విమానం యొక్క ప్రారంభ సంస్కరణ వైమానిక నిఘా పాత్ర కోసం ఖచ్చితంగా ఉద్దేశించబడింది, దీని కోసం దాని "రెడ్ డ్రోవర్" పక్కకి కనిపించే రాడార్‌ను ఉపయోగించుకునేది, v బాంబర్ ఫోర్స్ దాడి కోసం లక్ష్యాలను కనుగొనటానికి. అభివృద్ధి అభివృద్ధి చెందుతున్నప్పుడు, రాడార్ ప్రారంభంలో నమ్మినట్లుగా స్థూలమైన యాంటెన్నా అవసరం లేదని స్పష్టమైంది, ఇది గణనీయమైన అంతర్గత స్థలాన్ని విడిపించుకునే ఫలితాన్ని కలిగి ఉంది. [9] ప్రతిస్పందనగా, RAF ఈ రకానికి ద్వితీయ బాంబు పాత్రపై దృష్టి పెట్టడం ప్రారంభించింది, దీని కోసం రాడార్ రెండింటినీ పొడవైన బాంబు బేతో పాటు తీసుకెళ్లడం, దీనిలో ఆయుధం లేదా అదనపు ఇంధనం లోపల ఉంటుంది. ఆ సమయంలో హై-స్పీడ్ బాంబర్ కూడా అధ్యయనం చేయబడుతోంది, OR.336, కాబట్టి రెండు ప్రాజెక్టులను అక్టోబర్ 1955 లో కొత్త RB.156 అవసరాన్ని కలిపారు. [9] ఇది అవ్రో 730 కి దారితీసింది, కొత్త అవసరాలకు అనుగుణంగా చాలా గణనీయమైన పున es రూపకల్పన జరిగింది. [8] అవ్రో వారి అసలు సమర్పణలో ఈ చివరికి ated హించాడు. [9] Ast హించిన పరీక్షా కార్యక్రమం చాలా క్షుణ్ణంగా ఉంది, ఇది ఉద్దేశ్యంతో నిర్మించిన హీట్ చాంబర్ ద్వారా మాక్ 2.5 ఫ్లైట్ వద్ద ated హించిన తీవ్రమైన ఉష్ణోగ్రతలకు పూర్తి స్థాయి విమానాలను కలిగి ఉంటుంది; విమాన పరీక్షా దశకు చేరుకున్న తరువాత, ప్రోటోటైప్‌లు మొత్తం 1,400 విమాన గంటలు నిర్వహించాల్సి ఉంది. [10] పరీక్షా ప్రయోజనాల కోసం మూడు ఎనిమిదవ స్కేల్ విమానం అయిన అంతర్గత హోదా అవ్రో 731 ను అందుకున్న మొదటి నమూనా 1959 లో ఎగరవలసి ఉంది. [11] [9] ఒక జత అవ్రో 731 ప్రోటోటైప్‌లు పూర్తి-స్థాయి ప్రోటోటైప్‌లకు ముందుగానే నిర్మించబడ్డాయి మరియు ఎగురవేయబడ్డాయి. [12] 1957 లో మంత్రి డంకన్ శాండిస్ తన అభివృద్ధిని రద్దు చేయాలనే నిర్ణయాన్ని ప్రకటించినప్పుడు మొదటి నమూనా నిర్మాణంలో ఉంది. [13] ఒక దశాబ్దం తరువాత విమానం సేవలోకి వచ్చే సమయానికి ఇది విమాన నిరోధక క్షిపణి సాంకేతిక పరిజ్ఞానంలో సోవియట్ పురోగతికి గురయ్యే అవకాశం ఉందని అనుమానించబడింది. [14] ప్రయత్నం బదులుగా బ్లూ స్ట్రీక్ మీడియం-రేంజ్ బాలిస్టిక్ క్షిపణికి బదిలీ చేయబడింది, అయితే ఏకైక 730 టెస్ట్ ఫ్యూజ్‌లేజ్ కత్తిరించబడింది. [12] 730 ను రద్దు చేసినప్పటికీ బ్రిస్టల్ 188 ప్రాజెక్ట్ కొనసాగింది. అవ్రో 730 యొక్క అంశాలు మరియు ప్రభావాలు రాయల్ ఎయిర్క్రాఫ్ట్ ఎస్టాబ్లిష్మెంట్, ఫర్న్‌బరో వద్ద సూపర్సోనిక్ ట్రాన్స్‌పోర్ట్ విమానాలలో అధ్యయనాలను ప్రోత్సహించాయి, ఇది చివరికి కాంకోర్డ్ వెనుక ఉన్న అభివృద్ధి ప్రయత్నానికి దోహదపడింది. [15] [15] [15] [15] [15] [15] [15] [15] [15] [15] [15] [15] [15] [15] [15] 16] అవ్రో 730 చాలా ఎక్కువ వేగవంతమైన విమానం, మొదట వైమానిక నిఘా ప్రయోజనాల కోసం మాత్రమే రూపొందించబడింది. కావలసిన హై స్పీడ్ పనితీరును సాధించడానికి, విమానం అధిక చక్కని నిష్పత్తితో పొడవైన, సన్నని ఫ్యూజ్‌లేజ్‌ను కలిగి ఉంటుంది; ఒక చిన్న దెబ్బతిన్న దాదాపు-రెక్టాంగులర్ రెక్కలు ఫ్యూజ్‌లేజ్‌పై కేంద్రంగా అమర్చబడ్డాయి. [17] రెక్క యొక్క లక్షణాలు, సాపేక్షంగా చిన్నవిగా మరియు సూటిగా ఉండటం, ప్రాధమిక నిఘా సెన్సార్, రెడ్ డ్రోవర్ ఎక్స్-బ్యాండ్ రాడార్ కోసం సుదీర్ఘ వైమానికను ఫ్యూజ్‌లేజ్‌లో కలిగి ఉండటానికి వీలు కల్పించింది, ఎందుకంటే రెక్కలు తక్కువ అవరోధాన్ని అందించాయి మరియు అందువల్ల రాడార్‌తో జోక్యం చేసుకుంటాయి. నొప్పులు మొత్తం నాలుగు ఆర్మ్‌స్ట్రాంగ్-సిడ్లీ పే .156 ఇంజన్లు, రెండు ఒక్కొక్కటి రెక్కల యొక్క విపరీతమైన చిట్కాల వద్ద ఉంచిన పాడ్స్‌లో ఓవర్-అండర్ అమరికలో అమర్చబడి, ప్రొపల్షన్‌ను అందించాయి. ఇంజిన్ నాసెల్స్ వేరియబుల్-జియోమెట్రీ ఎయిర్ తీసుకోవడం ఉన్నాయి, అయితే ఇంజిన్లు కన్వర్జెంట్-డైవర్జెంట్ నాజిల్స్ కలిగి ఉన్నాయి. [17] రెండు లేదా మూడు షాక్ శంకువుల ప్రత్యామ్నాయ ఏర్పాట్లు నాసెల్స్‌లో వ్యవస్థాపించబడవచ్చు. [18] విమానం విలక్షణమైన తోక-మొదటి కాన్ఫిగరేషన్‌ను అవలంబించింది; ఈ విధానం ట్రిమ్-డ్రాగ్‌ను బాగా తగ్గించే ప్రభావాన్ని కలిగి ఉంది, అదే సమయంలో నెమ్మదిగా వేగంతో పెరిగిన లిఫ్ట్‌ను కూడా ఉత్పత్తి చేస్తుంది. [17] [19] వెనుకంజలో ఉన్న ఎడ్జ్ ఎలివేటర్ల ద్వారా ముక్కు-మౌంటెడ్ టెయిల్ విమానం ద్వారా రేఖాంశ నియంత్రణను అందించారు, పార్శ్వ నియంత్రణ రెక్క యొక్క వెనుకంజలో ఉన్న ఐలెరాన్స్ చేత అమలు చేయబడింది మరియు సాంప్రదాయిక చుక్కాని ద్వారా దిశాత్మక నియంత్రణను సాధించారు. ప్రాధమిక విమాన నియంత్రణ ఉపరితలాలు నాలుగు, బౌల్టన్ పాల్ రూపొందించిన నాలుగు రెట్లు-రెడండెంట్ ఎలక్ట్రో-హైడ్రాలిక్ కంట్రోల్ యూనిట్ చేత పనిచేశాయి. [17] ఫ్లై-బై-వైర్ ఎలక్ట్రికల్ కంట్రోల్స్ మరియు ఆటోమేటిక్ కంట్రోల్ సిస్టమ్స్ కూడా రకాన్ని ఉపయోగించాల్సి ఉంది. డౌటీ గ్రూప్ రూపొందించిన అండర్ క్యారేజ్, నాలుగు చక్రాలతో పూర్తి చేసిన ఒకే సెంటర్-ఫ్యూజ్‌లేజ్ మెయిన్ యూనిట్ యొక్క అమరికను, రెండు చక్రాలతో కూడిన ముక్కు యూనిట్ మరియు ఇంజిన్ నాసెల్స్‌పై ఉన్న ఒక జత అవుట్రిగ్గర్‌లను ఉపయోగించింది. [17] AVRO 730 లో చక్కదనం నిష్పత్తిని నిర్వహించడానికి సాంప్రదాయిక పందిరి లేదు, కాక్‌పిట్‌లో రెండు చిన్న కిటికీలు మాత్రమే ఉన్నాయి. ఉద్దేశించిన ప్రారంభ అభివృద్ధి నమూనాలపై, ప్రత్యక్ష దృష్టి కోసం పెరిగిన పందిరి ఉండేది; ఏదేమైనా, ఉత్పత్తి విమానం టేకాఫ్ మరియు ల్యాండింగ్ సమయంలో సహా బాహ్య వీక్షణను అందించడానికి విద్యుత్ ఆపరేటెడ్ ముడుచుకునే పెరిస్కోప్‌ను ఏకైకగా ఉపయోగించుకునేది. [20] మొదట vision హించినట్లుగా, ముగ్గురి సిబ్బందిని తీసుకువెళతారు: పైలట్, నావిగేటర్ మరియు రాడార్ ఆపరేటర్. [8] ఈ మూడింటినీ ఒకే కంపార్ట్మెంట్లో కలిగి ఉండాలి, ఇది ప్రయాణీకుల సౌకర్యం కోసం ఒత్తిడి మరియు రిఫ్రిజిరేటెడ్; తేలికపాటి ఎజెక్షన్ సీట్లు అన్ని సిబ్బందికి అందించబడతాయి. [17] ఆటోమేటిక్ ఫ్లైట్ కంట్రోల్స్ మరియు స్టెబిలైజేషన్ సిస్టమ్స్ వంటి లక్షణాల కారణంగా, పైలట్ విమానాల యొక్క కొన్ని ఇంజనీరింగ్ ఫంక్షన్లను పర్యవేక్షించగల సామర్థ్యం కలిగి ఉంది, నియంత్రణ వ్యవస్థ, శీతలీకరణ మరియు ఇంధన వ్యవస్థలు. [17] అవ్రో 730 కి శీతలీకరణ కీలకమైన సమస్య; మాక్ 2 వద్ద, బాహ్య చర్మం 190 ° C కి చేరుకుంటుందని is హించబడింది, ఇది మాక్ 2.7 వద్ద 277 ° C కి పెరుగుతుంది. [17] విమానంలో ఎక్కువ భాగం స్టెయిన్లెస్ స్టీల్ బ్రేజ్డ్-హనీకాంబ్ నిర్మాణంతో కూడి ఉంది. [4] ఇంధన ఆన్‌బోర్డ్‌లో హీట్ సింక్‌గా పనిచేసే అదనపు పాత్ర ఉంది, మరియు సాధారణ ఎయిర్ అందించే పూర్తిగా నకిలీ ఫ్రీయాన్-ఆధారిత శీతలీకరణ వ్యవస్థ కూడా ఉంది. [17] అభివృద్ధి సమయంలో, AVRO 730 రీ-డిజైన్ పనికి గురైంది, తద్వారా ఇది బాంబర్‌గా మరియు నిఘా వేదికగా పని చేస్తుంది. క్రొత్త సంస్కరణ అసలైనదిగా కనిపించినప్పటికీ, ఇది మొత్తంగా పెద్దది మరియు కొత్త వింగ్ ప్లాన్‌ఫార్మ్‌ను కలిగి ఉంది. [10] వింగ్ ప్రాంతాన్ని పెంచడానికి, ఇంజిన్ పాడ్‌ల వెలుపల అదనపు "వింగ్లెట్‌లు" జోడించబడ్డాయి మరియు మొత్తం ప్లాన్‌ఫార్మ్ క్లాసిక్ డెల్టా వింగ్‌లోకి తిరిగి ఆకారంలో ఉంది. ఇంజిన్ పాడ్ల లోపల రెక్కలు, మొత్తం వ్యవధిలో ⅔, సుమారు 45 at వద్ద కొట్టుకుపోయాయి, ఇంజిన్ యొక్క చిన్న ఏరియా అవుట్‌బోర్డ్ 60 at వద్ద మరింత కొట్టుకుపోయింది. వెనుకంజలో ఉన్న అంచున ఫార్వర్డ్ స్వీప్ తొలగించబడింది. ఇంజిన్ పాడ్‌లు ఇప్పుడు నాలుగు ఆర్మ్‌స్ట్రాంగ్-సిడ్లీ p.176 ఇంజిన్‌లను మొత్తం ఎనిమిదికి తీసుకెళ్లడానికి పేర్కొనబడ్డాయి. [8] [12] పాడ్‌లు ముందు భాగంలో వృత్తాకారంగా ఉన్నాయి మరియు ఒకే పెద్ద షాక్ కోన్‌ను అమర్చాయి మరియు వెనుక వైపుకు క్రమంగా ఎక్కువ "చదరపు" పెరిగాయి, అక్కడ అవి రెక్క వెనుక భాగంలో ఫ్లష్‌ను ముగించాయి. చాలా లేఅవుట్ సాధారణంగా మునుపటి సంస్కరణతో సమానంగా ఉంటుంది, దీర్ఘచతురస్రాకార కానార్డ్‌లతో, "హిడెన్" కాక్‌పిట్ మరియు పెద్ద కత్తిరించిన-డెల్టా నిలువు ఫిన్ వెనుక భాగంలో ఉంటుంది. కొత్త సంస్కరణలో, సిబ్బందిని ఇద్దరు సభ్యులకు తగ్గించారు. బాంబు బే ఇరుకైనది కాని 50 అడుగుల (15 మీ) వద్ద ఉంది, మరియు ఇది అణు-చిట్కా స్టాండ్-ఆఫ్ క్షిపణితో సాయుధమై ఉండటానికి ఉద్దేశించబడింది. [9] తగిన వార్‌హెడ్ బ్లూ రోసెట్‌గా అభివృద్ధిని ప్రారంభించింది. [8] స్పైప్లేన్ నుండి డేటా: U-2 చరిత్ర వర్గీకరించబడింది [8] సాధారణ లక్షణాలు పనితీరు సంబంధిత అభివృద్ధి విమానం పోల్చదగిన పాత్ర, కాన్ఫిగరేషన్ మరియు ERA సంబంధిత జాబితాలు అనులేఖనాల గ్రంథ పట్టిక</v>
      </c>
      <c r="E140" s="1" t="s">
        <v>1896</v>
      </c>
      <c r="F140" s="1" t="str">
        <f>IFERROR(__xludf.DUMMYFUNCTION("GOOGLETRANSLATE(E:E, ""en"", ""te"")"),"నిఘా విమానం, వ్యూహాత్మక బాంబర్")</f>
        <v>నిఘా విమానం, వ్యూహాత్మక బాంబర్</v>
      </c>
      <c r="G140" s="1" t="s">
        <v>1897</v>
      </c>
      <c r="K140" s="1" t="s">
        <v>1898</v>
      </c>
      <c r="L140" s="1" t="str">
        <f>IFERROR(__xludf.DUMMYFUNCTION("GOOGLETRANSLATE(K:K, ""en"", ""te"")"),"అవ్రో విమానం")</f>
        <v>అవ్రో విమానం</v>
      </c>
      <c r="M140" s="1" t="s">
        <v>1899</v>
      </c>
      <c r="O140" s="1" t="s">
        <v>1900</v>
      </c>
      <c r="Q140" s="1">
        <v>3.0</v>
      </c>
      <c r="T140" s="1" t="s">
        <v>1901</v>
      </c>
      <c r="X140" s="1" t="s">
        <v>1902</v>
      </c>
      <c r="Y140" s="1" t="s">
        <v>1903</v>
      </c>
      <c r="AA140" s="1" t="s">
        <v>1904</v>
      </c>
      <c r="AE140" s="1" t="s">
        <v>1905</v>
      </c>
      <c r="AF140" s="1" t="s">
        <v>1906</v>
      </c>
      <c r="AJ140" s="1" t="s">
        <v>1907</v>
      </c>
      <c r="AM140" s="1" t="s">
        <v>1908</v>
      </c>
      <c r="AN140" s="1" t="s">
        <v>1909</v>
      </c>
      <c r="AV140" s="1" t="s">
        <v>1910</v>
      </c>
      <c r="BE140" s="1" t="s">
        <v>1911</v>
      </c>
    </row>
    <row r="141">
      <c r="A141" s="1" t="s">
        <v>1912</v>
      </c>
      <c r="B141" s="1" t="str">
        <f>IFERROR(__xludf.DUMMYFUNCTION("GOOGLETRANSLATE(A:A, ""en"", ""te"")"),"అల్బాట్రోస్ ఎల్ 57")</f>
        <v>అల్బాట్రోస్ ఎల్ 57</v>
      </c>
      <c r="C141" s="1" t="s">
        <v>1913</v>
      </c>
      <c r="D141" s="1" t="str">
        <f>IFERROR(__xludf.DUMMYFUNCTION("GOOGLETRANSLATE(C:C, ""en"", ""te"")"),"అల్బాట్రోస్ ఎల్ 57 ప్రారంభ మోనోప్లేన్. ఇది ఒక విమానాల కోసం ఒక ప్రాజెక్ట్, కానీ ఎప్పుడూ పూర్తి కాలేదు, మరియు ఇది ఎప్పుడూ ఉత్పత్తిలోకి ప్రవేశించలేదు. రెక్కకు సంబంధించి కాక్‌పిట్ ఎక్కువగా ఉంచబడింది, తద్వారా ఇది తక్కువ వింగ్ విమానం అవుతుంది, మరియు యుగం యొక్క "&amp;"ఇతర సారూప్య విమానాలతో పోలిస్తే ఫ్యూజ్‌లేజ్ యొక్క పై కవరింగ్ అధికంగా ఉంటుంది. ఈ విమానం ఆరుగురు ప్రయాణీకులను కలిగి ఉండటానికి రూపొందించబడింది. ఈ విమానం సంబంధిత వ్యాసం ఒక స్టబ్. వికీపీడియా విస్తరించడం ద్వారా మీరు సహాయపడవచ్చు.")</f>
        <v>అల్బాట్రోస్ ఎల్ 57 ప్రారంభ మోనోప్లేన్. ఇది ఒక విమానాల కోసం ఒక ప్రాజెక్ట్, కానీ ఎప్పుడూ పూర్తి కాలేదు, మరియు ఇది ఎప్పుడూ ఉత్పత్తిలోకి ప్రవేశించలేదు. రెక్కకు సంబంధించి కాక్‌పిట్ ఎక్కువగా ఉంచబడింది, తద్వారా ఇది తక్కువ వింగ్ విమానం అవుతుంది, మరియు యుగం యొక్క ఇతర సారూప్య విమానాలతో పోలిస్తే ఫ్యూజ్‌లేజ్ యొక్క పై కవరింగ్ అధికంగా ఉంటుంది. ఈ విమానం ఆరుగురు ప్రయాణీకులను కలిగి ఉండటానికి రూపొందించబడింది. ఈ విమానం సంబంధిత వ్యాసం ఒక స్టబ్. వికీపీడియా విస్తరించడం ద్వారా మీరు సహాయపడవచ్చు.</v>
      </c>
      <c r="F141" s="1" t="str">
        <f>IFERROR(__xludf.DUMMYFUNCTION("GOOGLETRANSLATE(E:E, ""en"", ""te"")"),"#VALUE!")</f>
        <v>#VALUE!</v>
      </c>
    </row>
    <row r="142">
      <c r="A142" s="1" t="s">
        <v>1914</v>
      </c>
      <c r="B142" s="1" t="str">
        <f>IFERROR(__xludf.DUMMYFUNCTION("GOOGLETRANSLATE(A:A, ""en"", ""te"")"),"అల్బాట్రోస్ ఎల్ 56")</f>
        <v>అల్బాట్రోస్ ఎల్ 56</v>
      </c>
      <c r="C142" s="1" t="s">
        <v>1915</v>
      </c>
      <c r="D142" s="1" t="str">
        <f>IFERROR(__xludf.DUMMYFUNCTION("GOOGLETRANSLATE(C:C, ""en"", ""te"")"),"అల్బాట్రోస్ ఎల్ 56 ఓపెన్ ట్రాన్స్పోర్ట్ బిప్లేన్. ఫోకర్ F.II, జంకర్స్ F 13, మరియు సబ్లాట్నిగ్ P.III వంటి విమానాలను నిర్మించినప్పుడు ఇది రద్దు చేయబడింది.")</f>
        <v>అల్బాట్రోస్ ఎల్ 56 ఓపెన్ ట్రాన్స్పోర్ట్ బిప్లేన్. ఫోకర్ F.II, జంకర్స్ F 13, మరియు సబ్లాట్నిగ్ P.III వంటి విమానాలను నిర్మించినప్పుడు ఇది రద్దు చేయబడింది.</v>
      </c>
      <c r="F142" s="1" t="str">
        <f>IFERROR(__xludf.DUMMYFUNCTION("GOOGLETRANSLATE(E:E, ""en"", ""te"")"),"#VALUE!")</f>
        <v>#VALUE!</v>
      </c>
    </row>
    <row r="143">
      <c r="A143" s="1" t="s">
        <v>1916</v>
      </c>
      <c r="B143" s="1" t="str">
        <f>IFERROR(__xludf.DUMMYFUNCTION("GOOGLETRANSLATE(A:A, ""en"", ""te"")"),"బాగలిని కొలంబో")</f>
        <v>బాగలిని కొలంబో</v>
      </c>
      <c r="C143" s="1" t="s">
        <v>1917</v>
      </c>
      <c r="D143" s="1" t="str">
        <f>IFERROR(__xludf.DUMMYFUNCTION("GOOGLETRANSLATE(C:C, ""en"", ""te"")"),"బాగలిని కొలంబో (ఇంగ్లీష్: డోవ్) అనేది ఇటాలియన్ హోమ్‌బిల్ట్ విమానం, దీనిని మారినో బాగలిని రూపొందించారు. ఈ విమానం te త్సాహిక నిర్మాణం కోసం ప్రణాళికల రూపంలో సరఫరా చేయబడుతుంది. [1] కొలంబోలో స్ట్రట్-బ్రేస్డ్ పారాసోల్ వింగ్, విండ్‌షీల్డ్‌తో సైడ్-బై-సైడ్ కాన్ఫిగ"&amp;"రేషన్ ఓపెన్ కాక్‌పిట్‌లో రెండు-సీట్లు, స్థిర సాంప్రదాయ ల్యాండింగ్ గేర్ లేదా ఐచ్ఛిక ట్రైసైకిల్ ల్యాండింగ్ గేర్ మరియు ట్రాక్టర్ కాన్ఫిగరేషన్‌లో ఒకే ఇంజిన్ ఉన్నాయి. [1] ఈ విమానం కలప మరియు లోహంతో తయారు చేయబడింది, దాని ఎగిరే ఉపరితలాలు డోప్డ్ ఎయిర్క్రాఫ్ట్ ఫాబ్"&amp;"రిక్‌లో కప్పబడి ఉంటాయి. దీని 10.5 మీ (34.4 అడుగులు) స్పాన్ వింగ్ రెక్క రూట్ వద్ద RSG 35 ఎయిర్‌ఫాయిల్‌ను ఉపయోగిస్తుంది, ఇది రెక్క చిట్కా వద్ద RSG 36 ఎయిర్‌ఫాయిల్‌కు మారుతుంది. వింగ్ జంకర్స్ ఐలెరాన్‌లను మౌంట్ చేస్తుంది మరియు రెక్క ప్రాంతాన్ని 16.723 మీ 2 (1"&amp;"80.00 చదరపు అడుగులు) కలిగి ఉంది. ఉపయోగించిన ప్రామాణిక ఇంజిన్ 40 హెచ్‌పి (30 కిలోవాట్) రోటాక్స్ 447 టూ-స్ట్రోక్ పవర్‌ప్లాంట్. [1] [2] కొలంబోలో 150 కిలోల (330 ఎల్బి) ఖాళీ బరువు మరియు 320 కిలోల (710 ఎల్బి) స్థూల బరువు ఉన్నాయి, ఇది 170 కిలోల (370 ఎల్బి) ఉపయోగ"&amp;"కరమైన లోడ్‌ను ఇస్తుంది. 23 లీటర్ల పూర్తి ఇంధనంతో (5.1 ఇంప్ గల్; 6.1 యుఎస్ గాల్) పేలోడ్ 151 కిలోలు (333 ఎల్బి). [1] తయారీదారు సరఫరా చేసిన కిట్ నుండి నిర్మాణ సమయాన్ని 700 గంటలుగా అంచనా వేశారు. [1] ఏరోక్రాఫ్టర్ నుండి డేటా మరియు అసంపూర్ణ గైడ్ టు ఎయిర్‌ఫాయిల్ "&amp;"అమెరికన్ [1] [2] సాధారణ లక్షణాల పనితీరు")</f>
        <v>బాగలిని కొలంబో (ఇంగ్లీష్: డోవ్) అనేది ఇటాలియన్ హోమ్‌బిల్ట్ విమానం, దీనిని మారినో బాగలిని రూపొందించారు. ఈ విమానం te త్సాహిక నిర్మాణం కోసం ప్రణాళికల రూపంలో సరఫరా చేయబడుతుంది. [1] కొలంబోలో స్ట్రట్-బ్రేస్డ్ పారాసోల్ వింగ్, విండ్‌షీల్డ్‌తో సైడ్-బై-సైడ్ కాన్ఫిగరేషన్ ఓపెన్ కాక్‌పిట్‌లో రెండు-సీట్లు, స్థిర సాంప్రదాయ ల్యాండింగ్ గేర్ లేదా ఐచ్ఛిక ట్రైసైకిల్ ల్యాండింగ్ గేర్ మరియు ట్రాక్టర్ కాన్ఫిగరేషన్‌లో ఒకే ఇంజిన్ ఉన్నాయి. [1] ఈ విమానం కలప మరియు లోహంతో తయారు చేయబడింది, దాని ఎగిరే ఉపరితలాలు డోప్డ్ ఎయిర్క్రాఫ్ట్ ఫాబ్రిక్‌లో కప్పబడి ఉంటాయి. దీని 10.5 మీ (34.4 అడుగులు) స్పాన్ వింగ్ రెక్క రూట్ వద్ద RSG 35 ఎయిర్‌ఫాయిల్‌ను ఉపయోగిస్తుంది, ఇది రెక్క చిట్కా వద్ద RSG 36 ఎయిర్‌ఫాయిల్‌కు మారుతుంది. వింగ్ జంకర్స్ ఐలెరాన్‌లను మౌంట్ చేస్తుంది మరియు రెక్క ప్రాంతాన్ని 16.723 మీ 2 (180.00 చదరపు అడుగులు) కలిగి ఉంది. ఉపయోగించిన ప్రామాణిక ఇంజిన్ 40 హెచ్‌పి (30 కిలోవాట్) రోటాక్స్ 447 టూ-స్ట్రోక్ పవర్‌ప్లాంట్. [1] [2] కొలంబోలో 150 కిలోల (330 ఎల్బి) ఖాళీ బరువు మరియు 320 కిలోల (710 ఎల్బి) స్థూల బరువు ఉన్నాయి, ఇది 170 కిలోల (370 ఎల్బి) ఉపయోగకరమైన లోడ్‌ను ఇస్తుంది. 23 లీటర్ల పూర్తి ఇంధనంతో (5.1 ఇంప్ గల్; 6.1 యుఎస్ గాల్) పేలోడ్ 151 కిలోలు (333 ఎల్బి). [1] తయారీదారు సరఫరా చేసిన కిట్ నుండి నిర్మాణ సమయాన్ని 700 గంటలుగా అంచనా వేశారు. [1] ఏరోక్రాఫ్టర్ నుండి డేటా మరియు అసంపూర్ణ గైడ్ టు ఎయిర్‌ఫాయిల్ అమెరికన్ [1] [2] సాధారణ లక్షణాల పనితీరు</v>
      </c>
      <c r="E143" s="1" t="s">
        <v>1918</v>
      </c>
      <c r="F143" s="1" t="str">
        <f>IFERROR(__xludf.DUMMYFUNCTION("GOOGLETRANSLATE(E:E, ""en"", ""te"")"),"హోమ్‌బిల్ట్ విమానం")</f>
        <v>హోమ్‌బిల్ట్ విమానం</v>
      </c>
      <c r="G143" s="1" t="s">
        <v>1919</v>
      </c>
      <c r="H143" s="1" t="s">
        <v>288</v>
      </c>
      <c r="I143" s="1" t="str">
        <f>IFERROR(__xludf.DUMMYFUNCTION("GOOGLETRANSLATE(H:H, ""en"", ""te"")"),"అమెరికా")</f>
        <v>అమెరికా</v>
      </c>
      <c r="J143" s="2" t="s">
        <v>289</v>
      </c>
      <c r="N143" s="1" t="s">
        <v>1920</v>
      </c>
      <c r="O143" s="1" t="s">
        <v>1921</v>
      </c>
      <c r="Q143" s="1" t="s">
        <v>138</v>
      </c>
      <c r="R143" s="1" t="s">
        <v>1922</v>
      </c>
      <c r="S143" s="1" t="s">
        <v>1923</v>
      </c>
      <c r="T143" s="1" t="s">
        <v>1924</v>
      </c>
      <c r="U143" s="1" t="s">
        <v>1925</v>
      </c>
      <c r="X143" s="1" t="s">
        <v>1926</v>
      </c>
      <c r="Y143" s="1" t="s">
        <v>1927</v>
      </c>
      <c r="AC143" s="1" t="s">
        <v>1928</v>
      </c>
      <c r="AD143" s="1" t="s">
        <v>1929</v>
      </c>
      <c r="AE143" s="1" t="s">
        <v>1930</v>
      </c>
      <c r="AG143" s="1" t="s">
        <v>1286</v>
      </c>
      <c r="AH143" s="1" t="s">
        <v>1931</v>
      </c>
      <c r="AK143" s="1" t="s">
        <v>1932</v>
      </c>
      <c r="AM143" s="1" t="s">
        <v>1933</v>
      </c>
      <c r="AN143" s="1" t="s">
        <v>1934</v>
      </c>
      <c r="AR143" s="1" t="s">
        <v>236</v>
      </c>
    </row>
    <row r="144">
      <c r="A144" s="1" t="s">
        <v>1935</v>
      </c>
      <c r="B144" s="1" t="str">
        <f>IFERROR(__xludf.DUMMYFUNCTION("GOOGLETRANSLATE(A:A, ""en"", ""te"")"),"డువాన్ యొక్క హ్యాంగర్ అల్ట్రాబాబీ")</f>
        <v>డువాన్ యొక్క హ్యాంగర్ అల్ట్రాబాబీ</v>
      </c>
      <c r="C144" s="1" t="s">
        <v>1936</v>
      </c>
      <c r="D144" s="1" t="str">
        <f>IFERROR(__xludf.DUMMYFUNCTION("GOOGLETRANSLATE(C:C, ""en"", ""te"")"),"డువాన్ యొక్క హ్యాంగర్ అల్ట్రాబాబీ (కొన్నిసార్లు అల్ట్రా బేబీ) అనేది ఒక అమెరికన్ హోమ్‌బిల్ట్ విమానం, దీనిని డువాన్ పాట్రిక్ రూపొందించారు మరియు దక్షిణ కరోలినాలోని డువాన్ యొక్క హాంగర్ ఆఫ్ లిబర్టీ చేత నిర్మించబడింది, ఇది 1997 లో ప్రవేశపెట్టింది. ఇది అందుబాటుల"&amp;"ో ఉన్నప్పుడు అమెచ్యూర్ కోసం ప్రణాళికల రూపంలో సరఫరా చేయబడింది. నిర్మాణం. [[1] ఈ విమానం బోవర్స్ ఫ్లై బేబీ యొక్క 75% స్కేల్ వెర్షన్, ఇది యుఎస్ ఫార్ 103 అల్ట్రాలైట్ వెహికల్స్ నిబంధనలను పాటించటానికి ఉద్దేశించబడింది, ఇందులో వర్గం యొక్క గరిష్ట ఖాళీ బరువు 254 పౌం"&amp;"డ్లు (115 కిలోలు). తేలికపాటి ఇంజిన్ అమర్చినప్పుడు ఇది ఆ వర్గానికి తగినంత తక్కువ ఖాళీ బరువును కలిగి ఉంటుంది. అల్ట్రాబాబీని అమెరికన్ హోమ్‌బిల్ట్ ఎయిర్‌క్రాఫ్ట్ విభాగంలో కూడా నమోదు చేయవచ్చు. [1] అల్ట్రాబాబీలో వైర్-బ్రేస్డ్ లో-వింగ్, విండ్‌షీల్డ్‌తో సింగిల్-స"&amp;"ీట్ల ఓపెన్ కాక్‌పిట్, స్థిర సాంప్రదాయ ల్యాండింగ్ గేర్ మరియు ట్రాక్టర్ కాన్ఫిగరేషన్‌లో ఒకే ఇంజిన్ ఉన్నాయి. [1] ఈ విమానం చెక్కతో తయారు చేయబడింది, దాని ఎగిరే ఉపరితలాలు డోప్డ్ ఎయిర్క్రాఫ్ట్ ఫాబ్రిక్‌లో కప్పబడి ఉంటాయి. దాని 27.50 అడుగుల (8.4 మీ) స్పాన్ వింగ్ ఫ"&amp;"్లాప్స్ లేదు మరియు రెక్క ప్రాంతం 121.5 చదరపు అడుగులు (11.29 మీ 2) కలిగి ఉంది. ఆమోదయోగ్యమైన శక్తి పరిధి 35 నుండి 52 హెచ్‌పి (26 నుండి 39 కిలోవాట్) మరియు ఉపయోగించిన ప్రామాణిక ఇంజిన్ 48 హెచ్‌పి (36 కిలోవాట్) సగం విడబ్ల్యు పవర్‌ప్లాంట్. [1] సగం VW ఇంజిన్‌తో అ"&amp;"ల్ట్రాబాబీలో 300 పౌండ్లు (140 కిలోలు) మరియు స్థూల బరువు 620 పౌండ్లు (280 కిలోలు) ఖాళీ బరువు ఉంటుంది, ఇది 320 పౌండ్లు (150 కిలోల) ఉపయోగకరమైన లోడ్‌ను ఇస్తుంది. 5 యు.ఎస్. గ్యాలన్ల పూర్తి ఇంధనంతో (19 ఎల్; 4.2 ఇంప్ గల్) పైలట్ మరియు సామాను కోసం పేలోడ్ 290 ఎల్బి"&amp;" (130 కిలోలు). [1] డిజైనర్ సరఫరా చేసిన ప్రణాళికల నుండి నిర్మాణ సమయాన్ని 700 గంటలుగా అంచనా వేస్తాడు. [1] 1998 నాటికి 40 సెట్ల ప్రణాళికలు అమ్ముడయ్యాయని మరియు ఒక విమానం ఎగురుతున్నట్లు కంపెనీ నివేదించింది. [1] ఏరోక్రాఫ్టర్ నుండి డేటా [1] సాధారణ లక్షణాల పనితీర"&amp;"ు")</f>
        <v>డువాన్ యొక్క హ్యాంగర్ అల్ట్రాబాబీ (కొన్నిసార్లు అల్ట్రా బేబీ) అనేది ఒక అమెరికన్ హోమ్‌బిల్ట్ విమానం, దీనిని డువాన్ పాట్రిక్ రూపొందించారు మరియు దక్షిణ కరోలినాలోని డువాన్ యొక్క హాంగర్ ఆఫ్ లిబర్టీ చేత నిర్మించబడింది, ఇది 1997 లో ప్రవేశపెట్టింది. ఇది అందుబాటులో ఉన్నప్పుడు అమెచ్యూర్ కోసం ప్రణాళికల రూపంలో సరఫరా చేయబడింది. నిర్మాణం. [[1] ఈ విమానం బోవర్స్ ఫ్లై బేబీ యొక్క 75% స్కేల్ వెర్షన్, ఇది యుఎస్ ఫార్ 103 అల్ట్రాలైట్ వెహికల్స్ నిబంధనలను పాటించటానికి ఉద్దేశించబడింది, ఇందులో వర్గం యొక్క గరిష్ట ఖాళీ బరువు 254 పౌండ్లు (115 కిలోలు). తేలికపాటి ఇంజిన్ అమర్చినప్పుడు ఇది ఆ వర్గానికి తగినంత తక్కువ ఖాళీ బరువును కలిగి ఉంటుంది. అల్ట్రాబాబీని అమెరికన్ హోమ్‌బిల్ట్ ఎయిర్‌క్రాఫ్ట్ విభాగంలో కూడా నమోదు చేయవచ్చు. [1] అల్ట్రాబాబీలో వైర్-బ్రేస్డ్ లో-వింగ్, విండ్‌షీల్డ్‌తో సింగిల్-సీట్ల ఓపెన్ కాక్‌పిట్, స్థిర సాంప్రదాయ ల్యాండింగ్ గేర్ మరియు ట్రాక్టర్ కాన్ఫిగరేషన్‌లో ఒకే ఇంజిన్ ఉన్నాయి. [1] ఈ విమానం చెక్కతో తయారు చేయబడింది, దాని ఎగిరే ఉపరితలాలు డోప్డ్ ఎయిర్క్రాఫ్ట్ ఫాబ్రిక్‌లో కప్పబడి ఉంటాయి. దాని 27.50 అడుగుల (8.4 మీ) స్పాన్ వింగ్ ఫ్లాప్స్ లేదు మరియు రెక్క ప్రాంతం 121.5 చదరపు అడుగులు (11.29 మీ 2) కలిగి ఉంది. ఆమోదయోగ్యమైన శక్తి పరిధి 35 నుండి 52 హెచ్‌పి (26 నుండి 39 కిలోవాట్) మరియు ఉపయోగించిన ప్రామాణిక ఇంజిన్ 48 హెచ్‌పి (36 కిలోవాట్) సగం విడబ్ల్యు పవర్‌ప్లాంట్. [1] సగం VW ఇంజిన్‌తో అల్ట్రాబాబీలో 300 పౌండ్లు (140 కిలోలు) మరియు స్థూల బరువు 620 పౌండ్లు (280 కిలోలు) ఖాళీ బరువు ఉంటుంది, ఇది 320 పౌండ్లు (150 కిలోల) ఉపయోగకరమైన లోడ్‌ను ఇస్తుంది. 5 యు.ఎస్. గ్యాలన్ల పూర్తి ఇంధనంతో (19 ఎల్; 4.2 ఇంప్ గల్) పైలట్ మరియు సామాను కోసం పేలోడ్ 290 ఎల్బి (130 కిలోలు). [1] డిజైనర్ సరఫరా చేసిన ప్రణాళికల నుండి నిర్మాణ సమయాన్ని 700 గంటలుగా అంచనా వేస్తాడు. [1] 1998 నాటికి 40 సెట్ల ప్రణాళికలు అమ్ముడయ్యాయని మరియు ఒక విమానం ఎగురుతున్నట్లు కంపెనీ నివేదించింది. [1] ఏరోక్రాఫ్టర్ నుండి డేటా [1] సాధారణ లక్షణాల పనితీరు</v>
      </c>
      <c r="E144" s="1" t="s">
        <v>1918</v>
      </c>
      <c r="F144" s="1" t="str">
        <f>IFERROR(__xludf.DUMMYFUNCTION("GOOGLETRANSLATE(E:E, ""en"", ""te"")"),"హోమ్‌బిల్ట్ విమానం")</f>
        <v>హోమ్‌బిల్ట్ విమానం</v>
      </c>
      <c r="G144" s="1" t="s">
        <v>1919</v>
      </c>
      <c r="H144" s="1" t="s">
        <v>288</v>
      </c>
      <c r="I144" s="1" t="str">
        <f>IFERROR(__xludf.DUMMYFUNCTION("GOOGLETRANSLATE(H:H, ""en"", ""te"")"),"అమెరికా")</f>
        <v>అమెరికా</v>
      </c>
      <c r="J144" s="2" t="s">
        <v>289</v>
      </c>
      <c r="K144" s="1" t="s">
        <v>1937</v>
      </c>
      <c r="L144" s="1" t="str">
        <f>IFERROR(__xludf.DUMMYFUNCTION("GOOGLETRANSLATE(K:K, ""en"", ""te"")"),"డువాన్ యొక్క హ్యాంగర్")</f>
        <v>డువాన్ యొక్క హ్యాంగర్</v>
      </c>
      <c r="M144" s="1" t="s">
        <v>1938</v>
      </c>
      <c r="N144" s="1" t="s">
        <v>1939</v>
      </c>
      <c r="O144" s="1" t="s">
        <v>136</v>
      </c>
      <c r="Q144" s="1" t="s">
        <v>138</v>
      </c>
      <c r="R144" s="1" t="s">
        <v>866</v>
      </c>
      <c r="S144" s="1" t="s">
        <v>1940</v>
      </c>
      <c r="T144" s="1" t="s">
        <v>1941</v>
      </c>
      <c r="U144" s="1" t="s">
        <v>1942</v>
      </c>
      <c r="V144" s="1" t="s">
        <v>1943</v>
      </c>
      <c r="W144" s="1" t="s">
        <v>779</v>
      </c>
      <c r="X144" s="1" t="s">
        <v>1944</v>
      </c>
      <c r="Y144" s="1" t="s">
        <v>1945</v>
      </c>
      <c r="AA144" s="1" t="s">
        <v>1946</v>
      </c>
      <c r="AC144" s="1" t="s">
        <v>1947</v>
      </c>
      <c r="AD144" s="1" t="s">
        <v>1948</v>
      </c>
      <c r="AE144" s="1" t="s">
        <v>1949</v>
      </c>
      <c r="AF144" s="1" t="s">
        <v>1950</v>
      </c>
      <c r="AG144" s="1" t="s">
        <v>1164</v>
      </c>
      <c r="AH144" s="1" t="s">
        <v>1951</v>
      </c>
      <c r="AM144" s="1" t="s">
        <v>1952</v>
      </c>
      <c r="AN144" s="1" t="s">
        <v>1953</v>
      </c>
      <c r="AX144" s="1" t="s">
        <v>1954</v>
      </c>
      <c r="AY144" s="1" t="s">
        <v>1955</v>
      </c>
    </row>
    <row r="145">
      <c r="A145" s="1" t="s">
        <v>1956</v>
      </c>
      <c r="B145" s="1" t="str">
        <f>IFERROR(__xludf.DUMMYFUNCTION("GOOGLETRANSLATE(A:A, ""en"", ""te"")"),"లెబాడీ మార్నింగ్ పోస్ట్")</f>
        <v>లెబాడీ మార్నింగ్ పోస్ట్</v>
      </c>
      <c r="C145" s="1" t="s">
        <v>1957</v>
      </c>
      <c r="D145" s="1" t="str">
        <f>IFERROR(__xludf.DUMMYFUNCTION("GOOGLETRANSLATE(C:C, ""en"", ""te"")"),"లెబాడీ మార్నింగ్ పోస్ట్ అనేది ఫ్రెంచ్ సెమీ-రిజిడ్ ఎయిర్‌షిప్, ఇది ఫ్రాన్స్‌లోని మొయిసన్లో బ్రిటిష్ సైన్యం కోసం నిర్మించినది, తయారీదారులు లెబాడీ ఫ్రెరెస్. ఎయిర్‌షిప్‌ను వార్తాపత్రిక ది మార్నింగ్ పోస్ట్ నియమించింది, అతను ఎయిర్‌షిప్‌ను కొనుగోలు చేసి బ్రిటిష్"&amp;" సైన్యానికి సమర్పించడానికి ఒక నిధిని సృష్టించాడు. డెలివరీ విమానంలో ఎయిర్‌షిప్ యొక్క కవరు దెబ్బతింది మరియు మరమ్మత్తు తర్వాత తదుపరి ట్రయల్ విమానంలో ఇది నాశనం చేయబడింది. నిర్మాణ సమయంలో ఇది ఫ్రాన్స్‌లో నిర్మించిన అతిపెద్ద ఎయిర్‌షిప్. [1] ఉదయం పోస్ట్‌ను హెన్రీ"&amp;" జల్లియోట్ మునుపటి లెబాడీ రెపబ్లిక్ మరియు లెబాడీ పితృస్వామ్యం వలె రూపొందించారు, కానీ పెద్దది మరియు వేగంగా ఉంది. [2] కవరు వాటర్‌ప్రూఫ్ కాన్వాస్ యొక్క ప్యానెల్స్‌తో తయారు చేయబడింది, దిగువన రెండు కవాటాలతో హైడ్రోజన్‌ను స్వయంచాలకంగా లేదా చేతితో విడుదల చేయడానిక"&amp;"ి అనుమతిస్తుంది. [2] కవరు పైభాగంలో అదనపు మాన్యువల్ వాల్వ్ కవరును పూర్తిగా తగ్గించడానికి ఉపయోగించవచ్చు. [2] అత్యవసర ప్రతి ద్రవ్యోల్బణం కోసం రెండు పొడవైన శీఘ్ర-విడుదల ప్యానెల్లు కూడా కవరులో నిర్మించబడ్డాయి. [2] గ్యాస్ బ్యాగ్‌లో మూడు బాలొనెట్‌లు ఉన్నాయి, ఒకట"&amp;"ి ముందు భాగంలో, మధ్యలో ఒకటి మరియు వెనుక భాగంలో ఒకటి: ముందు మరియు వెనుక బాలొనెట్‌లను ఎయిర్‌షిప్‌ను పైకి లేదా క్రిందికి ఎగరడానికి ఉపయోగించవచ్చు. [2] బాలొనెట్లను పెంచడానికి ఇద్దరు సెంట్రిఫ్యూగల్ అభిమానులు ఉపయోగించబడ్డారు. [2] కవరు వెనుక భాగంలో చిన్న స్థిర ని"&amp;"లువు మరియు క్షితిజ సమాంతర స్టెబిలైజర్లు అమర్చబడ్డాయి. కవరు క్రింద సస్పెండ్ చేయబడిన ఉక్కు గొట్టాల నుండి నిర్మించిన డైమండ్-సెక్షన్ కీల్ కవరు యొక్క మొత్తం పొడవును విస్తరించింది. ఇది దాని పొడవు యొక్క ముందు మూడింట రెండు వంతుల కోసం క్షితిజ సమాంతర స్థిరీకరణ ఉపరి"&amp;"తలం కలిగి ఉంది: వెనుక భాగంలో కూడా స్థిర నిలువు ఉపరితలం ఉంది. ఇది రెండు జతల ఎలివేటర్లను, ఒక జత ముందుకు మరియు మరొకటి మరియు ఒకే వెనుక-మౌంటెడ్ చుక్కానిని తీసుకువెళ్ళింది. [1] దీని క్రింద కారు, ఉక్కు గొట్టాల నుండి కూడా తయారు చేయబడింది. ఇది విల్లులో ఒకే ల్యాండి"&amp;"ంగ్ పైవట్ కలిగి ఉంది. [2] మరియు కంపార్ట్మెంట్లుగా విభజించబడింది మరియు 20 మంది వ్యక్తులను మోయగలదు. [2] కారు లోపల రెండు పాన్‌హార్డ్ నాలుగు సిలిండర్ల వాటర్-కూల్డ్ పిస్టన్ ఇంజన్లు 135 హెచ్‌పి వద్ద రేట్ చేయబడ్డాయి, బారి మరియు గేర్‌బాక్స్ ద్వారా రెండు బ్లేడెడ్ "&amp;"పషర్ ప్రొపెల్లర్లను ఒక జత నడుపుతున్నాయి. [2] వ్యతిరేక దిశలలో తిరిగే ప్రొపెల్లర్లు 16 అడుగుల 5in (5 మీ) వ్యాసం కలిగి ఉన్నాయి మరియు ఇంజిన్ల వేగంలో మూడింట ఒక వంతు వద్ద తిరుగుతాయి. [1] ఎయిర్‌షిప్ 14 సెప్టెంబర్ 1910 న మొదటి విమానంలో సాధించింది [3] మరియు దీని త"&amp;"రువాత సైన్యం అధికారికంగా అంగీకరించడానికి ముందు వరుస పరీక్ష విమానాలు ఉన్నాయి. ఉదయం పోస్ట్ మొయిసన్ 26 అక్టోబర్ 1910 ఉదయం 10:15 గంటలకు ఫర్న్‌బరోకు డెలివరీకి బయలుదేరింది, పైలట్ లూయిస్ కాపాజ్జా మరియు ముగ్గురు ప్రయాణీకులతో సహా ఎనిమిది మందిని తీసుకువెళ్లారు: ఆర్"&amp;"మీ బెలూన్ స్కూల్ మేజర్ సర్ యొక్క కొత్తగా నియమించబడిన కమాండర్ డిజైనర్ హెన్రీ జుల్లియట్ . బన్నెర్మాన్, మరియు ఉదయం పోస్ట్ యొక్క ప్రతినిధి. [4] రెండు గంటల నాటికి ఇది ఇంగ్లీష్ దక్షిణ తీరంలో బ్రైటన్‌కు చేరుకుంది, తరువాత అది హోర్షామ్ మీదుగా ఆల్డర్‌షాట్ వైపు ప్రయ"&amp;"ాణించింది. [2] ఇది త్వరలోనే ఫర్న్‌బరోలోని నార్త్ క్యాంప్‌కు చేరుకుంది, ఆర్మీ బెలూన్ వర్క్స్‌కు దగ్గరగా ఉన్న సాధారణం మీద ల్యాండింగ్ చేయడానికి ప్రయత్నించారు. [2] బలమైన గాలుల కారణంగా, దళాలు తాడులను పట్టుకుని, ఎయిర్‌షిప్‌ను భద్రపరచడానికి ముందు ఇది సాధారణానికి"&amp;" అనేక విధానాలను తీసుకుంది. [2] ఎయిర్‌షిప్‌ను బెలూన్ వర్క్స్ షెడ్‌కు లాగారు. ఇది చాలా దగ్గరగా ఉంటుందని త్వరలోనే గ్రహించారు, కాని ఇది ఉదయం పోస్ట్‌కు సరిపోయేలా కొలుస్తారు కాబట్టి, ఎయిర్‌షిప్‌ను షెడ్‌లోకి తరలించడంలో జాగ్రత్త తీసుకోబడింది. [2] షెడ్ లోపల పది అడ"&amp;"ుగుల మినహా మిగతా వాటితో, కవరు గిర్డర్ మీద పట్టుకున్నప్పుడు పెద్ద హిస్ విన్నది. [2] ఇది కూలిపోయినందున చాలా మంది దళాలు ఎయిర్‌షిప్‌లో ఉన్నారు, కానీ ఎవరూ గాయపడలేదు. [2] 4 మే 1911 న, అక్టోబర్ 1910 లో డెలివరీ అయినప్పుడు ఉదయం పోస్ట్ మొదటి విమానంలో ఉంది. [5] ఏడుగ"&amp;"ురు సిబ్బందితో ఉన్న ఎయిర్‌షిప్ ఒక గంట ట్రయల్ ఫ్లైట్ ముగింపులో ఉంది, ఇది నేలమీద ఉన్న సైనికులను ఓడను నేలమీదకు తీసుకురావడానికి అనుమతించడానికి తాడులను మోహరించింది, పురుషులు దానిని పట్టుకోలేరు. [5] ఎయిర్‌షిప్ కొన్ని చెట్లలోకి వెళ్లి కవరు పేలింది, దీనివల్ల చెట్"&amp;"లు మరియు ఇంటిపై ఎయిర్‌షిప్ కూలిపోతుంది. [5] ఫ్రెంచ్ మెకానిక్‌లలో ఒకటి తీవ్రంగా కాలిపోయింది, కాని సిబ్బంది అందరినీ శిధిలాల నుండి రక్షించారు. [5] [2] నుండి డేటా వికీమీడియా కామన్స్ వద్ద మార్నింగ్ పోస్ట్ (ఎయిర్‌షిప్) కు సంబంధించిన మీడియాకు సంబంధించిన సాధారణ ల"&amp;"క్షణాలు సంబంధిత జాబితాలు")</f>
        <v>లెబాడీ మార్నింగ్ పోస్ట్ అనేది ఫ్రెంచ్ సెమీ-రిజిడ్ ఎయిర్‌షిప్, ఇది ఫ్రాన్స్‌లోని మొయిసన్లో బ్రిటిష్ సైన్యం కోసం నిర్మించినది, తయారీదారులు లెబాడీ ఫ్రెరెస్. ఎయిర్‌షిప్‌ను వార్తాపత్రిక ది మార్నింగ్ పోస్ట్ నియమించింది, అతను ఎయిర్‌షిప్‌ను కొనుగోలు చేసి బ్రిటిష్ సైన్యానికి సమర్పించడానికి ఒక నిధిని సృష్టించాడు. డెలివరీ విమానంలో ఎయిర్‌షిప్ యొక్క కవరు దెబ్బతింది మరియు మరమ్మత్తు తర్వాత తదుపరి ట్రయల్ విమానంలో ఇది నాశనం చేయబడింది. నిర్మాణ సమయంలో ఇది ఫ్రాన్స్‌లో నిర్మించిన అతిపెద్ద ఎయిర్‌షిప్. [1] ఉదయం పోస్ట్‌ను హెన్రీ జల్లియోట్ మునుపటి లెబాడీ రెపబ్లిక్ మరియు లెబాడీ పితృస్వామ్యం వలె రూపొందించారు, కానీ పెద్దది మరియు వేగంగా ఉంది. [2] కవరు వాటర్‌ప్రూఫ్ కాన్వాస్ యొక్క ప్యానెల్స్‌తో తయారు చేయబడింది, దిగువన రెండు కవాటాలతో హైడ్రోజన్‌ను స్వయంచాలకంగా లేదా చేతితో విడుదల చేయడానికి అనుమతిస్తుంది. [2] కవరు పైభాగంలో అదనపు మాన్యువల్ వాల్వ్ కవరును పూర్తిగా తగ్గించడానికి ఉపయోగించవచ్చు. [2] అత్యవసర ప్రతి ద్రవ్యోల్బణం కోసం రెండు పొడవైన శీఘ్ర-విడుదల ప్యానెల్లు కూడా కవరులో నిర్మించబడ్డాయి. [2] గ్యాస్ బ్యాగ్‌లో మూడు బాలొనెట్‌లు ఉన్నాయి, ఒకటి ముందు భాగంలో, మధ్యలో ఒకటి మరియు వెనుక భాగంలో ఒకటి: ముందు మరియు వెనుక బాలొనెట్‌లను ఎయిర్‌షిప్‌ను పైకి లేదా క్రిందికి ఎగరడానికి ఉపయోగించవచ్చు. [2] బాలొనెట్లను పెంచడానికి ఇద్దరు సెంట్రిఫ్యూగల్ అభిమానులు ఉపయోగించబడ్డారు. [2] కవరు వెనుక భాగంలో చిన్న స్థిర నిలువు మరియు క్షితిజ సమాంతర స్టెబిలైజర్లు అమర్చబడ్డాయి. కవరు క్రింద సస్పెండ్ చేయబడిన ఉక్కు గొట్టాల నుండి నిర్మించిన డైమండ్-సెక్షన్ కీల్ కవరు యొక్క మొత్తం పొడవును విస్తరించింది. ఇది దాని పొడవు యొక్క ముందు మూడింట రెండు వంతుల కోసం క్షితిజ సమాంతర స్థిరీకరణ ఉపరితలం కలిగి ఉంది: వెనుక భాగంలో కూడా స్థిర నిలువు ఉపరితలం ఉంది. ఇది రెండు జతల ఎలివేటర్లను, ఒక జత ముందుకు మరియు మరొకటి మరియు ఒకే వెనుక-మౌంటెడ్ చుక్కానిని తీసుకువెళ్ళింది. [1] దీని క్రింద కారు, ఉక్కు గొట్టాల నుండి కూడా తయారు చేయబడింది. ఇది విల్లులో ఒకే ల్యాండింగ్ పైవట్ కలిగి ఉంది. [2] మరియు కంపార్ట్మెంట్లుగా విభజించబడింది మరియు 20 మంది వ్యక్తులను మోయగలదు. [2] కారు లోపల రెండు పాన్‌హార్డ్ నాలుగు సిలిండర్ల వాటర్-కూల్డ్ పిస్టన్ ఇంజన్లు 135 హెచ్‌పి వద్ద రేట్ చేయబడ్డాయి, బారి మరియు గేర్‌బాక్స్ ద్వారా రెండు బ్లేడెడ్ పషర్ ప్రొపెల్లర్లను ఒక జత నడుపుతున్నాయి. [2] వ్యతిరేక దిశలలో తిరిగే ప్రొపెల్లర్లు 16 అడుగుల 5in (5 మీ) వ్యాసం కలిగి ఉన్నాయి మరియు ఇంజిన్ల వేగంలో మూడింట ఒక వంతు వద్ద తిరుగుతాయి. [1] ఎయిర్‌షిప్ 14 సెప్టెంబర్ 1910 న మొదటి విమానంలో సాధించింది [3] మరియు దీని తరువాత సైన్యం అధికారికంగా అంగీకరించడానికి ముందు వరుస పరీక్ష విమానాలు ఉన్నాయి. ఉదయం పోస్ట్ మొయిసన్ 26 అక్టోబర్ 1910 ఉదయం 10:15 గంటలకు ఫర్న్‌బరోకు డెలివరీకి బయలుదేరింది, పైలట్ లూయిస్ కాపాజ్జా మరియు ముగ్గురు ప్రయాణీకులతో సహా ఎనిమిది మందిని తీసుకువెళ్లారు: ఆర్మీ బెలూన్ స్కూల్ మేజర్ సర్ యొక్క కొత్తగా నియమించబడిన కమాండర్ డిజైనర్ హెన్రీ జుల్లియట్ . బన్నెర్మాన్, మరియు ఉదయం పోస్ట్ యొక్క ప్రతినిధి. [4] రెండు గంటల నాటికి ఇది ఇంగ్లీష్ దక్షిణ తీరంలో బ్రైటన్‌కు చేరుకుంది, తరువాత అది హోర్షామ్ మీదుగా ఆల్డర్‌షాట్ వైపు ప్రయాణించింది. [2] ఇది త్వరలోనే ఫర్న్‌బరోలోని నార్త్ క్యాంప్‌కు చేరుకుంది, ఆర్మీ బెలూన్ వర్క్స్‌కు దగ్గరగా ఉన్న సాధారణం మీద ల్యాండింగ్ చేయడానికి ప్రయత్నించారు. [2] బలమైన గాలుల కారణంగా, దళాలు తాడులను పట్టుకుని, ఎయిర్‌షిప్‌ను భద్రపరచడానికి ముందు ఇది సాధారణానికి అనేక విధానాలను తీసుకుంది. [2] ఎయిర్‌షిప్‌ను బెలూన్ వర్క్స్ షెడ్‌కు లాగారు. ఇది చాలా దగ్గరగా ఉంటుందని త్వరలోనే గ్రహించారు, కాని ఇది ఉదయం పోస్ట్‌కు సరిపోయేలా కొలుస్తారు కాబట్టి, ఎయిర్‌షిప్‌ను షెడ్‌లోకి తరలించడంలో జాగ్రత్త తీసుకోబడింది. [2] షెడ్ లోపల పది అడుగుల మినహా మిగతా వాటితో, కవరు గిర్డర్ మీద పట్టుకున్నప్పుడు పెద్ద హిస్ విన్నది. [2] ఇది కూలిపోయినందున చాలా మంది దళాలు ఎయిర్‌షిప్‌లో ఉన్నారు, కానీ ఎవరూ గాయపడలేదు. [2] 4 మే 1911 న, అక్టోబర్ 1910 లో డెలివరీ అయినప్పుడు ఉదయం పోస్ట్ మొదటి విమానంలో ఉంది. [5] ఏడుగురు సిబ్బందితో ఉన్న ఎయిర్‌షిప్ ఒక గంట ట్రయల్ ఫ్లైట్ ముగింపులో ఉంది, ఇది నేలమీద ఉన్న సైనికులను ఓడను నేలమీదకు తీసుకురావడానికి అనుమతించడానికి తాడులను మోహరించింది, పురుషులు దానిని పట్టుకోలేరు. [5] ఎయిర్‌షిప్ కొన్ని చెట్లలోకి వెళ్లి కవరు పేలింది, దీనివల్ల చెట్లు మరియు ఇంటిపై ఎయిర్‌షిప్ కూలిపోతుంది. [5] ఫ్రెంచ్ మెకానిక్‌లలో ఒకటి తీవ్రంగా కాలిపోయింది, కాని సిబ్బంది అందరినీ శిధిలాల నుండి రక్షించారు. [5] [2] నుండి డేటా వికీమీడియా కామన్స్ వద్ద మార్నింగ్ పోస్ట్ (ఎయిర్‌షిప్) కు సంబంధించిన మీడియాకు సంబంధించిన సాధారణ లక్షణాలు సంబంధిత జాబితాలు</v>
      </c>
      <c r="F145" s="1" t="str">
        <f>IFERROR(__xludf.DUMMYFUNCTION("GOOGLETRANSLATE(E:E, ""en"", ""te"")"),"#VALUE!")</f>
        <v>#VALUE!</v>
      </c>
      <c r="K145" s="1" t="s">
        <v>1958</v>
      </c>
      <c r="L145" s="1" t="str">
        <f>IFERROR(__xludf.DUMMYFUNCTION("GOOGLETRANSLATE(K:K, ""en"", ""te"")"),"లెబాడీ ఫ్రెరెస్, మొయిసన్, ఫ్రాన్స్")</f>
        <v>లెబాడీ ఫ్రెరెస్, మొయిసన్, ఫ్రాన్స్</v>
      </c>
      <c r="M145" s="1" t="s">
        <v>1959</v>
      </c>
      <c r="T145" s="1" t="s">
        <v>1960</v>
      </c>
      <c r="U145" s="1" t="s">
        <v>1961</v>
      </c>
      <c r="X145" s="1" t="s">
        <v>1962</v>
      </c>
      <c r="AJ145" s="1" t="s">
        <v>1963</v>
      </c>
      <c r="AL145" s="5">
        <v>3897.0</v>
      </c>
      <c r="AR145" s="1">
        <v>20.0</v>
      </c>
      <c r="BP145" s="1" t="s">
        <v>1964</v>
      </c>
      <c r="BQ145" s="1" t="s">
        <v>1965</v>
      </c>
      <c r="DE145" s="1" t="s">
        <v>1966</v>
      </c>
      <c r="DF145" s="1" t="s">
        <v>1967</v>
      </c>
      <c r="DG145" s="1" t="s">
        <v>1968</v>
      </c>
      <c r="DH145" s="1" t="s">
        <v>1969</v>
      </c>
      <c r="DI145" s="5">
        <v>4139.0</v>
      </c>
      <c r="DJ145" s="1" t="s">
        <v>1970</v>
      </c>
    </row>
    <row r="146">
      <c r="A146" s="1" t="s">
        <v>1971</v>
      </c>
      <c r="B146" s="1" t="str">
        <f>IFERROR(__xludf.DUMMYFUNCTION("GOOGLETRANSLATE(A:A, ""en"", ""te"")"),"మాస్ట్రాంజా సెంట్రల్ డి ఏవియాసియన్")</f>
        <v>మాస్ట్రాంజా సెంట్రల్ డి ఏవియాసియన్</v>
      </c>
      <c r="C146" s="1" t="s">
        <v>1972</v>
      </c>
      <c r="D146" s="1" t="str">
        <f>IFERROR(__xludf.DUMMYFUNCTION("GOOGLETRANSLATE(C:C, ""en"", ""te"")"),"మాస్ట్రాంజా సెంట్రల్ డి ఏవియాసియన్ ట్రైసిక్లో-ఎక్స్‌పెరిమెంటల్ (XX-01 [1] కూడా నియమించబడింది) 1940 లలో చిలీ లైట్ విమానం. 1947 లో, చిలీ వైమానిక దళం యొక్క కేంద్ర వర్క్‌షాప్‌ల మాస్ట్రాన్జా సెంట్రల్ డి అవియాసియన్, మే 1947 లో ఆవిష్కరించబడిన ట్రైసిక్లో-ఎక్స్‌పె"&amp;"రిమెంటల్, మొదటి చిలీ-రూపొందించిన విమానం రూపకల్పన చేసి నిర్మించింది. అల్ఫ్రెడో డి. ఫెర్రర్, [2] చెక్క నిర్మాణం యొక్క తక్కువ రెక్కల మోనోప్లేన్, స్థిర ట్రైసైకిల్ ల్యాండింగ్ గేర్ మరియు జంట తోక. ఇద్దరు సిబ్బంది పరివేష్టిత కాక్‌పిట్‌లో పక్కపక్కనే కూర్చున్నారు మ"&amp;"రియు ద్వంద్వ విమాన నియంత్రణలను అందించారు. ఒకే ఫ్రాంక్లిన్ గాలి-చల్లబడిన పిస్టన్ ఇంజిన్ రెండు-బ్లేడెడ్ ప్రొపెల్లర్‌ను నడిపించింది. [3] జేన్ యొక్క అన్ని ప్రపంచ విమానాల నుండి డేటా 1951–52 [3] సాధారణ లక్షణాల పనితీరు")</f>
        <v>మాస్ట్రాంజా సెంట్రల్ డి ఏవియాసియన్ ట్రైసిక్లో-ఎక్స్‌పెరిమెంటల్ (XX-01 [1] కూడా నియమించబడింది) 1940 లలో చిలీ లైట్ విమానం. 1947 లో, చిలీ వైమానిక దళం యొక్క కేంద్ర వర్క్‌షాప్‌ల మాస్ట్రాన్జా సెంట్రల్ డి అవియాసియన్, మే 1947 లో ఆవిష్కరించబడిన ట్రైసిక్లో-ఎక్స్‌పెరిమెంటల్, మొదటి చిలీ-రూపొందించిన విమానం రూపకల్పన చేసి నిర్మించింది. అల్ఫ్రెడో డి. ఫెర్రర్, [2] చెక్క నిర్మాణం యొక్క తక్కువ రెక్కల మోనోప్లేన్, స్థిర ట్రైసైకిల్ ల్యాండింగ్ గేర్ మరియు జంట తోక. ఇద్దరు సిబ్బంది పరివేష్టిత కాక్‌పిట్‌లో పక్కపక్కనే కూర్చున్నారు మరియు ద్వంద్వ విమాన నియంత్రణలను అందించారు. ఒకే ఫ్రాంక్లిన్ గాలి-చల్లబడిన పిస్టన్ ఇంజిన్ రెండు-బ్లేడెడ్ ప్రొపెల్లర్‌ను నడిపించింది. [3] జేన్ యొక్క అన్ని ప్రపంచ విమానాల నుండి డేటా 1951–52 [3] సాధారణ లక్షణాల పనితీరు</v>
      </c>
      <c r="E146" s="1" t="s">
        <v>1973</v>
      </c>
      <c r="F146" s="1" t="str">
        <f>IFERROR(__xludf.DUMMYFUNCTION("GOOGLETRANSLATE(E:E, ""en"", ""te"")"),"తేలికపాటి విమానం")</f>
        <v>తేలికపాటి విమానం</v>
      </c>
      <c r="H146" s="1" t="s">
        <v>1974</v>
      </c>
      <c r="I146" s="1" t="str">
        <f>IFERROR(__xludf.DUMMYFUNCTION("GOOGLETRANSLATE(H:H, ""en"", ""te"")"),"చిలీ")</f>
        <v>చిలీ</v>
      </c>
      <c r="K146" s="1" t="s">
        <v>1975</v>
      </c>
      <c r="L146" s="1" t="str">
        <f>IFERROR(__xludf.DUMMYFUNCTION("GOOGLETRANSLATE(K:K, ""en"", ""te"")"),"నీరసరీతి")</f>
        <v>నీరసరీతి</v>
      </c>
      <c r="M146" s="1" t="s">
        <v>1976</v>
      </c>
      <c r="O146" s="1" t="s">
        <v>1977</v>
      </c>
      <c r="Q146" s="1">
        <v>2.0</v>
      </c>
      <c r="R146" s="1" t="s">
        <v>1978</v>
      </c>
      <c r="T146" s="1" t="s">
        <v>1979</v>
      </c>
      <c r="W146" s="1">
        <v>1.0</v>
      </c>
      <c r="X146" s="1" t="s">
        <v>1980</v>
      </c>
      <c r="Y146" s="1" t="s">
        <v>1109</v>
      </c>
      <c r="Z146" s="1" t="s">
        <v>1981</v>
      </c>
      <c r="AA146" s="1" t="s">
        <v>1982</v>
      </c>
      <c r="AC146" s="1" t="s">
        <v>1983</v>
      </c>
      <c r="AE146" s="1" t="s">
        <v>202</v>
      </c>
      <c r="AF146" s="1" t="s">
        <v>1113</v>
      </c>
      <c r="AL146" s="1">
        <v>1947.0</v>
      </c>
      <c r="AM146" s="1" t="s">
        <v>1752</v>
      </c>
      <c r="AN146" s="1" t="s">
        <v>1984</v>
      </c>
    </row>
    <row r="147">
      <c r="A147" s="1" t="s">
        <v>1985</v>
      </c>
      <c r="B147" s="1" t="str">
        <f>IFERROR(__xludf.DUMMYFUNCTION("GOOGLETRANSLATE(A:A, ""en"", ""te"")"),"వీన్బెర్గ్ S.E.5A ప్రతిరూపం")</f>
        <v>వీన్బెర్గ్ S.E.5A ప్రతిరూపం</v>
      </c>
      <c r="C147" s="1" t="s">
        <v>1986</v>
      </c>
      <c r="D147" s="1" t="str">
        <f>IFERROR(__xludf.DUMMYFUNCTION("GOOGLETRANSLATE(C:C, ""en"", ""te"")"),"వీన్బెర్గ్ S.E.5A ప్రతిరూపం ఒక అమెరికన్ హోమ్‌బిల్ట్ బైప్‌లేన్, దీనిని మిస్సౌరీలోని కాన్సాస్ నగరానికి చెందిన విలియం వీన్బెర్గ్ రూపొందించారు. ఈ విమానం te త్సాహిక నిర్మాణం కోసం ప్రణాళికల రూపంలో సరఫరా చేయబడింది, కాని ప్రణాళికలు ఇకపై అందుబాటులో లేవు. [1] వీన్బ"&amp;"ెర్గ్ S.E.5A ప్రతిరూపం మొదటి ప్రపంచ యుద్ధ రాయల్ ఎయిర్క్రాఫ్ట్ ఫ్యాక్టరీ S.E.5A ఫైటర్ ఎయిర్క్రాఫ్ట్ యొక్క 80% ప్రతిరూపం. [1] అసలు S.E.5A ఫైటర్ వలె, S.E.5A ప్రతిరూపంలో బైప్‌లేన్ లేఅవుట్, సింగిల్-సీట్ల ఓపెన్ కాక్‌పిట్, స్థిర సాంప్రదాయ ల్యాండింగ్ గేర్ మరియు ట"&amp;"్రాక్టర్ కాన్ఫిగరేషన్‌లో ఒకే ఇంజిన్ ఉన్నాయి. [1] ఈ విమానం ప్రధానంగా కలపతో తయారు చేయబడింది, వెనుక ఫ్యూజ్‌లేజ్ మరియు వెల్డెడ్ స్టీల్ గొట్టాల నుండి తయారు చేయబడిన తోకతో తయారు చేస్తారు. 22.0 అడుగుల (6.7 మీ) స్పాన్ రెక్కలు చెక్క స్పార్స్, చెక్క పక్కటెముకలు మరియ"&amp;"ు మధ్య-విభాగంతో నిర్మించబడ్డాయి. రెక్కలు, తోక మరియు వెనుక ఫ్యూజ్‌లేజ్ డోప్డ్ ఎయిర్‌క్రాఫ్ట్ ఫాబ్రిక్‌లో కప్పబడి ఉంటాయి, ప్లైవుడ్‌లో ఫార్వర్డ్ ఫ్యూజ్‌లేజ్ కప్పబడి ఉంటుంది. పైలట్ సీటు వెనుక ఒక చిన్న సామాను కంపార్ట్మెంట్ ఉంది. [1] ఈ విమానం ఖాళీ బరువు 900 ఎల్"&amp;"బి (410 కిలోలు) మరియు స్థూల బరువు 1,100 ఎల్బి (500 కిలోలు), ఇది 200 ఎల్బి (91 కిలోల) ఉపయోగకరమైన లోడ్ ఇస్తుంది. 24 యు.ఎస్. గ్యాలన్ల పూర్తి ఇంధనంతో (91 ఎల్; 20 ఇంప్ గల్) పేలోడ్ 66 ఎల్బి (30 కిలోలు) మాత్రమే. [1] కనీసం ఒక ఉదాహరణ 1970 లో నిర్మించబడింది మరియు య"&amp;"ుఎస్ ఫెడరల్ ఏవియేషన్ అడ్మినిస్ట్రేషన్‌లో ప్రయోగాత్మక - te త్సాహిక -నిర్మితగా నమోదు చేయబడింది. ఈ విమానం 30 ఏప్రిల్ 2016 న రిజిస్ట్రీ నుండి తొలగించబడింది. [2] విమానం మరియు పైలట్ నుండి డేటా [1] సాధారణ లక్షణాలు పనితీరు ఆయుధాలు")</f>
        <v>వీన్బెర్గ్ S.E.5A ప్రతిరూపం ఒక అమెరికన్ హోమ్‌బిల్ట్ బైప్‌లేన్, దీనిని మిస్సౌరీలోని కాన్సాస్ నగరానికి చెందిన విలియం వీన్బెర్గ్ రూపొందించారు. ఈ విమానం te త్సాహిక నిర్మాణం కోసం ప్రణాళికల రూపంలో సరఫరా చేయబడింది, కాని ప్రణాళికలు ఇకపై అందుబాటులో లేవు. [1] వీన్బెర్గ్ S.E.5A ప్రతిరూపం మొదటి ప్రపంచ యుద్ధ రాయల్ ఎయిర్క్రాఫ్ట్ ఫ్యాక్టరీ S.E.5A ఫైటర్ ఎయిర్క్రాఫ్ట్ యొక్క 80% ప్రతిరూపం. [1] అసలు S.E.5A ఫైటర్ వలె, S.E.5A ప్రతిరూపంలో బైప్‌లేన్ లేఅవుట్, సింగిల్-సీట్ల ఓపెన్ కాక్‌పిట్, స్థిర సాంప్రదాయ ల్యాండింగ్ గేర్ మరియు ట్రాక్టర్ కాన్ఫిగరేషన్‌లో ఒకే ఇంజిన్ ఉన్నాయి. [1] ఈ విమానం ప్రధానంగా కలపతో తయారు చేయబడింది, వెనుక ఫ్యూజ్‌లేజ్ మరియు వెల్డెడ్ స్టీల్ గొట్టాల నుండి తయారు చేయబడిన తోకతో తయారు చేస్తారు. 22.0 అడుగుల (6.7 మీ) స్పాన్ రెక్కలు చెక్క స్పార్స్, చెక్క పక్కటెముకలు మరియు మధ్య-విభాగంతో నిర్మించబడ్డాయి. రెక్కలు, తోక మరియు వెనుక ఫ్యూజ్‌లేజ్ డోప్డ్ ఎయిర్‌క్రాఫ్ట్ ఫాబ్రిక్‌లో కప్పబడి ఉంటాయి, ప్లైవుడ్‌లో ఫార్వర్డ్ ఫ్యూజ్‌లేజ్ కప్పబడి ఉంటుంది. పైలట్ సీటు వెనుక ఒక చిన్న సామాను కంపార్ట్మెంట్ ఉంది. [1] ఈ విమానం ఖాళీ బరువు 900 ఎల్బి (410 కిలోలు) మరియు స్థూల బరువు 1,100 ఎల్బి (500 కిలోలు), ఇది 200 ఎల్బి (91 కిలోల) ఉపయోగకరమైన లోడ్ ఇస్తుంది. 24 యు.ఎస్. గ్యాలన్ల పూర్తి ఇంధనంతో (91 ఎల్; 20 ఇంప్ గల్) పేలోడ్ 66 ఎల్బి (30 కిలోలు) మాత్రమే. [1] కనీసం ఒక ఉదాహరణ 1970 లో నిర్మించబడింది మరియు యుఎస్ ఫెడరల్ ఏవియేషన్ అడ్మినిస్ట్రేషన్‌లో ప్రయోగాత్మక - te త్సాహిక -నిర్మితగా నమోదు చేయబడింది. ఈ విమానం 30 ఏప్రిల్ 2016 న రిజిస్ట్రీ నుండి తొలగించబడింది. [2] విమానం మరియు పైలట్ నుండి డేటా [1] సాధారణ లక్షణాలు పనితీరు ఆయుధాలు</v>
      </c>
      <c r="E147" s="1" t="s">
        <v>1918</v>
      </c>
      <c r="F147" s="1" t="str">
        <f>IFERROR(__xludf.DUMMYFUNCTION("GOOGLETRANSLATE(E:E, ""en"", ""te"")"),"హోమ్‌బిల్ట్ విమానం")</f>
        <v>హోమ్‌బిల్ట్ విమానం</v>
      </c>
      <c r="G147" s="1" t="s">
        <v>1919</v>
      </c>
      <c r="H147" s="1" t="s">
        <v>288</v>
      </c>
      <c r="I147" s="1" t="str">
        <f>IFERROR(__xludf.DUMMYFUNCTION("GOOGLETRANSLATE(H:H, ""en"", ""te"")"),"అమెరికా")</f>
        <v>అమెరికా</v>
      </c>
      <c r="J147" s="2" t="s">
        <v>289</v>
      </c>
      <c r="N147" s="1" t="s">
        <v>1987</v>
      </c>
      <c r="O147" s="1" t="s">
        <v>136</v>
      </c>
      <c r="Q147" s="1" t="s">
        <v>138</v>
      </c>
      <c r="R147" s="1" t="s">
        <v>1988</v>
      </c>
      <c r="S147" s="1" t="s">
        <v>1989</v>
      </c>
      <c r="T147" s="1" t="s">
        <v>1990</v>
      </c>
      <c r="U147" s="1" t="s">
        <v>1942</v>
      </c>
      <c r="W147" s="1" t="s">
        <v>1991</v>
      </c>
      <c r="X147" s="1" t="s">
        <v>1992</v>
      </c>
      <c r="Y147" s="1" t="s">
        <v>1157</v>
      </c>
      <c r="AC147" s="1" t="s">
        <v>1993</v>
      </c>
      <c r="AD147" s="1" t="s">
        <v>1994</v>
      </c>
      <c r="AG147" s="1" t="s">
        <v>1164</v>
      </c>
      <c r="AM147" s="1" t="s">
        <v>1995</v>
      </c>
      <c r="AN147" s="1" t="s">
        <v>365</v>
      </c>
      <c r="CH147" s="1" t="s">
        <v>1996</v>
      </c>
    </row>
    <row r="148">
      <c r="A148" s="1" t="s">
        <v>1997</v>
      </c>
      <c r="B148" s="1" t="str">
        <f>IFERROR(__xludf.DUMMYFUNCTION("GOOGLETRANSLATE(A:A, ""en"", ""te"")"),"హమ్మెల్ అల్ట్రాక్రూయిజర్")</f>
        <v>హమ్మెల్ అల్ట్రాక్రూయిజర్</v>
      </c>
      <c r="C148" s="1" t="s">
        <v>1998</v>
      </c>
      <c r="D148" s="1" t="str">
        <f>IFERROR(__xludf.DUMMYFUNCTION("GOOGLETRANSLATE(C:C, ""en"", ""te"")"),"హమ్మెల్ అల్ట్రాక్రూయిజర్ (అల్ట్రా క్రూయిజర్ మరియు అల్ట్రాక్రూయిజర్ అని కూడా పిలుస్తారు) అనేది ఒక అమెరికన్ te త్సాహిక-నిర్మిత విమానం, దీనిని మోరీ హమ్మెల్ రూపొందించారు మరియు హమ్మెల్ ఏవియేషన్ నిర్మించింది. ఈ విమానం ఒక కిట్‌గా లేదా te త్సాహిక నిర్మాణం కోసం ప్"&amp;"రణాళికలు లేదా పూర్తి రెడీ-టు-ఫ్లై విమానం. [1] [2] అల్ట్రాక్రూయిజర్ అనేది భారీ హమ్మెల్ పక్షి యొక్క అభివృద్ధి, ఇది యుఎస్ ఫార్ 103 అల్ట్రాలైట్ వెహికల్స్ నిబంధనలను పాటించేలా రూపొందించబడింది, ఇందులో వర్గం యొక్క గరిష్ట ఖాళీ బరువు 254 పౌండ్లు (115 కిలోలు). ఈ విమ"&amp;"ానం ప్రామాణిక ఖాళీ బరువు 249 lb (113 kg). [1] [3] [4] అల్ట్రాక్రూయిజర్‌లో కాంటిలివర్ లో-వింగ్, సింగిల్-సీట్ ఓపెన్ లేదా ఐచ్ఛికంగా పరివేష్టితమైన, కాక్‌పిట్ ఉన్నాయి, ఇది 23.5 లో (60 సెం.మీ) వెడల్పు, స్థిర సాంప్రదాయ ల్యాండింగ్ గేర్, లేదా ఐచ్ఛికంగా ట్రైసైకిల్ "&amp;"ల్యాండింగ్ గేర్ మరియు ట్రాక్టర్ కాన్ఫిగరేషన్‌లో ఒకే ఇంజిన్. [1 ] ఈ విమానం షీట్ అల్యూమినియం నుండి తయారు చేయబడింది. దాని 25 అడుగుల (7.6 మీ) స్పాన్ వింగ్ హ్యారీ రిబ్లెట్ GA30-618 ఎయిర్‌ఫాయిల్‌ను ఉపయోగిస్తుంది మరియు 112 చదరపు అడుగుల (10.4 మీ 2) విస్తీర్ణంలో ఉ"&amp;"ంది. విమానం యొక్క సిఫార్సు చేసిన ఇంజిన్ శక్తి శ్రేణి 28 నుండి 45 హెచ్‌పి (21 నుండి 34 కిలోవాట్) మరియు ఉపయోగించిన ప్రామాణిక ఇంజన్లు 37 హెచ్‌పి (28 కిలోవాట్) 1/2 విడబ్ల్యు ఫోర్-స్ట్రోక్ పవర్‌ప్లాంట్. సరఫరా చేసిన కిట్ నుండి నిర్మాణ సమయం 420 గంటలుగా అంచనా వేయ"&amp;"బడింది. [1] [3] డిసెంబర్ 2011 నాటికి 100 ఉదాహరణలు పూర్తయ్యాయి మరియు ఎగిరిపోయాయి. [1] కిట్‌ప్లాన్లు మరియు హమ్మెల్ ఏవియేషన్ నుండి డేటా [1] [3] సాధారణ లక్షణాల పనితీరు")</f>
        <v>హమ్మెల్ అల్ట్రాక్రూయిజర్ (అల్ట్రా క్రూయిజర్ మరియు అల్ట్రాక్రూయిజర్ అని కూడా పిలుస్తారు) అనేది ఒక అమెరికన్ te త్సాహిక-నిర్మిత విమానం, దీనిని మోరీ హమ్మెల్ రూపొందించారు మరియు హమ్మెల్ ఏవియేషన్ నిర్మించింది. ఈ విమానం ఒక కిట్‌గా లేదా te త్సాహిక నిర్మాణం కోసం ప్రణాళికలు లేదా పూర్తి రెడీ-టు-ఫ్లై విమానం. [1] [2] అల్ట్రాక్రూయిజర్ అనేది భారీ హమ్మెల్ పక్షి యొక్క అభివృద్ధి, ఇది యుఎస్ ఫార్ 103 అల్ట్రాలైట్ వెహికల్స్ నిబంధనలను పాటించేలా రూపొందించబడింది, ఇందులో వర్గం యొక్క గరిష్ట ఖాళీ బరువు 254 పౌండ్లు (115 కిలోలు). ఈ విమానం ప్రామాణిక ఖాళీ బరువు 249 lb (113 kg). [1] [3] [4] అల్ట్రాక్రూయిజర్‌లో కాంటిలివర్ లో-వింగ్, సింగిల్-సీట్ ఓపెన్ లేదా ఐచ్ఛికంగా పరివేష్టితమైన, కాక్‌పిట్ ఉన్నాయి, ఇది 23.5 లో (60 సెం.మీ) వెడల్పు, స్థిర సాంప్రదాయ ల్యాండింగ్ గేర్, లేదా ఐచ్ఛికంగా ట్రైసైకిల్ ల్యాండింగ్ గేర్ మరియు ట్రాక్టర్ కాన్ఫిగరేషన్‌లో ఒకే ఇంజిన్. [1 ] ఈ విమానం షీట్ అల్యూమినియం నుండి తయారు చేయబడింది. దాని 25 అడుగుల (7.6 మీ) స్పాన్ వింగ్ హ్యారీ రిబ్లెట్ GA30-618 ఎయిర్‌ఫాయిల్‌ను ఉపయోగిస్తుంది మరియు 112 చదరపు అడుగుల (10.4 మీ 2) విస్తీర్ణంలో ఉంది. విమానం యొక్క సిఫార్సు చేసిన ఇంజిన్ శక్తి శ్రేణి 28 నుండి 45 హెచ్‌పి (21 నుండి 34 కిలోవాట్) మరియు ఉపయోగించిన ప్రామాణిక ఇంజన్లు 37 హెచ్‌పి (28 కిలోవాట్) 1/2 విడబ్ల్యు ఫోర్-స్ట్రోక్ పవర్‌ప్లాంట్. సరఫరా చేసిన కిట్ నుండి నిర్మాణ సమయం 420 గంటలుగా అంచనా వేయబడింది. [1] [3] డిసెంబర్ 2011 నాటికి 100 ఉదాహరణలు పూర్తయ్యాయి మరియు ఎగిరిపోయాయి. [1] కిట్‌ప్లాన్లు మరియు హమ్మెల్ ఏవియేషన్ నుండి డేటా [1] [3] సాధారణ లక్షణాల పనితీరు</v>
      </c>
      <c r="E148" s="1" t="s">
        <v>1999</v>
      </c>
      <c r="F148" s="1" t="str">
        <f>IFERROR(__xludf.DUMMYFUNCTION("GOOGLETRANSLATE(E:E, ""en"", ""te"")"),"Te త్సాహిక నిర్మించిన విమానం")</f>
        <v>Te త్సాహిక నిర్మించిన విమానం</v>
      </c>
      <c r="G148" s="1" t="s">
        <v>2000</v>
      </c>
      <c r="H148" s="1" t="s">
        <v>288</v>
      </c>
      <c r="I148" s="1" t="str">
        <f>IFERROR(__xludf.DUMMYFUNCTION("GOOGLETRANSLATE(H:H, ""en"", ""te"")"),"అమెరికా")</f>
        <v>అమెరికా</v>
      </c>
      <c r="J148" s="2" t="s">
        <v>289</v>
      </c>
      <c r="K148" s="1" t="s">
        <v>2001</v>
      </c>
      <c r="L148" s="1" t="str">
        <f>IFERROR(__xludf.DUMMYFUNCTION("GOOGLETRANSLATE(K:K, ""en"", ""te"")"),"హమ్మెల్ ఏవియేషన్")</f>
        <v>హమ్మెల్ ఏవియేషన్</v>
      </c>
      <c r="M148" s="1" t="s">
        <v>2002</v>
      </c>
      <c r="N148" s="1" t="s">
        <v>2003</v>
      </c>
      <c r="O148" s="1" t="s">
        <v>1199</v>
      </c>
      <c r="P148" s="1" t="s">
        <v>137</v>
      </c>
      <c r="Q148" s="1" t="s">
        <v>138</v>
      </c>
      <c r="R148" s="1" t="s">
        <v>2004</v>
      </c>
      <c r="S148" s="1" t="s">
        <v>1940</v>
      </c>
      <c r="T148" s="1" t="s">
        <v>2005</v>
      </c>
      <c r="U148" s="1" t="s">
        <v>1942</v>
      </c>
      <c r="W148" s="1" t="s">
        <v>2006</v>
      </c>
      <c r="X148" s="1" t="s">
        <v>2007</v>
      </c>
      <c r="Y148" s="1" t="s">
        <v>2008</v>
      </c>
      <c r="AA148" s="1" t="s">
        <v>2009</v>
      </c>
      <c r="AB148" s="1" t="s">
        <v>2010</v>
      </c>
      <c r="AC148" s="1" t="s">
        <v>1154</v>
      </c>
      <c r="AD148" s="1" t="s">
        <v>2011</v>
      </c>
      <c r="AG148" s="1" t="s">
        <v>2012</v>
      </c>
      <c r="AH148" s="1" t="s">
        <v>2013</v>
      </c>
      <c r="AJ148" s="1" t="s">
        <v>2014</v>
      </c>
      <c r="AL148" s="1">
        <v>2000.0</v>
      </c>
      <c r="AN148" s="1" t="s">
        <v>1953</v>
      </c>
      <c r="AX148" s="1" t="s">
        <v>2015</v>
      </c>
      <c r="AY148" s="1" t="s">
        <v>2016</v>
      </c>
      <c r="BD148" s="1" t="s">
        <v>2017</v>
      </c>
      <c r="BJ148" s="1" t="s">
        <v>1995</v>
      </c>
    </row>
    <row r="149">
      <c r="A149" s="1" t="s">
        <v>2018</v>
      </c>
      <c r="B149" s="1" t="str">
        <f>IFERROR(__xludf.DUMMYFUNCTION("GOOGLETRANSLATE(A:A, ""en"", ""te"")"),"LTV A-7P కోర్సెయిర్ II")</f>
        <v>LTV A-7P కోర్సెయిర్ II</v>
      </c>
      <c r="C149" s="1" t="s">
        <v>2019</v>
      </c>
      <c r="D149" s="1" t="str">
        <f>IFERROR(__xludf.DUMMYFUNCTION("GOOGLETRANSLATE(C:C, ""en"", ""te"")"),"పోర్చుగీస్ వైమానిక దళం (POAF) 50 LTV A-7 కోర్సెయిర్ II విమానాలను 1981 మరియు 1999 మధ్య నౌక, ఎయిర్ ఇంటర్‌డిక్షన్ మరియు వాయు రక్షణ పాత్రలలో నిర్వహించింది. పోర్చుగీస్ ప్రభుత్వం కోర్సెయిర్ II ను POAF యొక్క ఉత్తర అమెరికా F-86 సాబెర్ స్థానంలో నిలిపివేసింది. యోధు"&amp;"లు, మొత్తం 50 A-7P మరియు TA-7P ​​లకు రెండు ఆర్డర్లు ఉంచబడ్డాయి. ఈ కార్యక్రమంలో భాగంగా అమెరికా నేవీకి చెందిన ఒక TA-7C కూడా POAF కి రుణాలు ఇచ్చారు. POAF లో దాని 18 సంవత్సరాల సేవలో A-7 విమానాలు 14 ప్రమాదాలకు గురయ్యాయి మరియు విడిభాగాలు మరియు ఆర్థిక సమస్యలు లే"&amp;"కపోవడం వల్ల చివరి సంవత్సరాల్లో అనేక నిర్వహణ మరియు లాజిస్టిక్ సమస్యలతో బాధపడుతున్నాయి. ఏదేమైనా, ఈ కార్యక్రమం విమాన నిర్వహణలో వైమానిక దళాన్ని, ఆధునిక కంప్యూటర్ మరియు ఎలక్ట్రానిక్ వ్యవస్థలలో దృష్టి సారించి, మరియు సాంకేతిక నిపుణుల అర్హత మరియు పోర్చుగీస్ సైనిక"&amp;" విమానయాన పరిశ్రమ యొక్క ఆధునీకరణలో ఇది విజయవంతం అయ్యింది. A-7P కోర్సెయిర్ II యొక్క కొనుగోలు పోర్చుగల్ తన F-86F సాబర్‌ను వాయు రక్షణ పాత్రలో భర్తీ చేయడానికి చేసిన అనేక ప్రయత్నాల ఫలితంగా మరియు కొంతవరకు, ఫియట్ G.91 గ్రౌండ్ అటాక్ పాత్రలో. ఆఫ్రికాలోని పోర్చుగీస"&amp;"్ యోధుల పనితీరు కారణంగా, 1968 లో, అల్ట్రామర్ యుద్ధ సమయంలో మొదటి ప్రయత్నాలు ప్రారంభమయ్యాయి. యుద్ధం ముగిసిన తరువాత, పోర్చుగీస్ వైమానిక దళం (POAF) కొత్త వాయు పోరాట విమానాలను సేకరించడంలో తన ప్రయత్నాలను పునరుద్ధరించింది, ఎందుకంటే F-86 మరియు G.91 దాని నాటో మిత్"&amp;"రులు మరియు వార్సా దేశాలచే ఫీల్డ్ చేసిన విమానాలతో పోలిస్తే పాతవి. ఒప్పందం. [1] ఈ ప్రక్రియలో, 1980 లో కోర్సెయిర్ II ని ఎన్నుకునే ముందు డస్సాల్ట్ మిరాజ్ III, డాసాల్ట్ మిరాజ్ III, డాసాల్ట్ మిరాజ్ 5, నార్త్రోప్ ఎఫ్ -5, మెక్‌డోనెల్ డగ్లస్ ఎఫ్ -4 ఫాంటమ్ II మరియు"&amp;" సాబ్ జె -35 ను అంచనా వేసింది. 1970 ల ప్రారంభంలో, గినియాలో స్ట్రెలా 2 కనిపించే వరకు గెరిల్లా శక్తుల నుండి ఎక్కువ ప్రతిఘటన లేకుండా ఫోర్స్ ఎఫ్ -84 థండర్జెట్, ఎఫ్ -86 సాబెర్ మరియు ఫియట్ జి .91 ను నడుపుతుంది. ఏదేమైనా, 1960 ల చివరలో పోర్చుగల్‌కు శత్రు భూభాగం ల"&amp;"ోపల భారీ పేలోడ్‌లతో సమ్మెలు చేయగల ఆధునిక పోరాట యోధుడు లేవని కూడా స్పష్టమైంది. సేవలో ఉన్న యోధులకు ఎస్కార్ట్లు లేకుండా పనిచేసేటప్పుడు ఆత్మరక్షణ సామర్ధ్యం కూడా లేదు మరియు సోవియట్ నిర్మిత ఫైటర్ విమానాలను ఎదుర్కోలేకపోయింది, ఇది కమ్యూనిస్ట్ రాష్ట్రాలచే తిరుగుబా"&amp;"టుదారులకు సరఫరా చేయగలదు మరియు పొరుగున ఉన్న పోర్చుగల్ యొక్క పర్యవేక్షణ భూభాగాల నుండి పనిచేస్తుంది. 2] 1968 లో, వైమానిక దళం చేసిన ఒక పునర్వ్యవస్థీకరణ అధ్యయనం క్షితిజ సమాంతర విమానంలో మాక్ 2 ను చేరుకోగల కొత్త ఫైటర్ యొక్క అవసరాన్ని మరియు ఐదు నిమిషాల్లోపు 40,00"&amp;"0 అడుగుల చేరుకోవడానికి అనుమతించే ఆరోహణ రేటును గ్రహించింది. ఈ అధ్యయనం జంట-ఇంజిన్ విమానాలకు ప్రాధాన్యత ఇచ్చింది మరియు ఆయుధ సామర్థ్యం మరియు వేడి వాతావరణంలో పనిచేసే సామర్థ్యాన్ని పేర్కొంది, అదనంగా, ప్రధాన భూభాగం నుండి సాల్, కేప్ వర్దెకు నేరుగా ఎగురుతూ ఉండటంతో"&amp;" పాటు. [2] ఆ సమయంలో ఇష్టపడే పోటీదారులు డసాల్ట్ మిరాజ్ III, డసాల్ట్ మిరాజ్ 5, నార్త్రోప్ ఎఫ్ -5 ఎ, మరియు మెక్‌డోనెల్-డగ్లస్ ఎఫ్ -4 సి ఫాంటమ్ II. [3] ఏదేమైనా, 1971 లోనే పోర్చుగీస్ ప్రభుత్వం కొత్త యోధుల సేకరణకు ప్రాధాన్యత ఇచ్చింది మరియు 64 మంది యోధులను కొనుగ"&amp;"ోలు చేయడానికి కొత్త పునర్వ్యవస్థీకరణ ప్రణాళికను ఆమోదించింది, వీటిలో 28 పోర్చుగల్ ప్రధాన భూభాగం మరియు 36 మందిని విదేశాలలో మోహరించాలి. ఈ ప్రణాళిక 30 విమానాల ప్రారంభ ఆర్డర్ (27 సింగిల్-సీట్ మరియు మూడు ట్విన్-సీట్) కోసం పిలుపునిచ్చింది. ఆ సమయంలో పోర్చుగల్ ఐక్"&amp;"యరాజ్యసమితి ఆయుధాల ఆంక్షల క్రింద ఉంది మరియు అమెరికా ఆఫ్రికాలో పోర్చుగీస్ వలసరాజ్యాల యుద్ధం మరియు పోర్చుగల్ ఉనికికి వ్యతిరేకంగా ఉంది, ఆఫ్రికాలో పోర్చుగీస్ ఎఫ్ -86 ఎఫ్ సాబెర్ యోధుల వాడకంపై గతంలో పరిమితులు కూడా ఉన్నాయి. ఇంతలో, ఫ్రాన్స్ ఆఫ్రికాలో పోర్చుగీస్ ఉ"&amp;"నికిని దాని స్వంత ప్రయోజనాలతో సమానంగా చూసింది మరియు 1964 మరియు 1971 మధ్య, పోర్చుగల్‌కు అతిపెద్ద ఆయుధాల సరఫరాదారుగా మారింది. అందుకని, డసాల్ట్ మిరాజ్ ఉత్తమ ఎంపికగా భావించబడింది. [4] 1969 లో, ఫ్రెంచ్ ప్రభుత్వ విదేశీ సంబంధాలు చార్లెస్ డి గల్లె నుండి బయలుదేరడం"&amp;" మరియు జార్జెస్ పాంపిడౌను అధ్యక్షుడిగా స్వాధీనం చేసుకోవడంతో మార్పు వచ్చింది. విధానంలో ఈ మార్పులో ఫ్రెంచ్ మాట్లాడే ఆఫ్రికన్ దేశాలతో ఫ్రెంచ్ సంబంధాలు మెరుగుపరచడం, దీని ఫలితంగా సెనెగల్‌తో రక్షణ ఒప్పందాలు ఏర్పడ్డాయి. ఫ్రెంచ్ యోధుల కొనుగోలు గురించి చర్చలు డిసె"&amp;"ంబర్ 1971 లో ప్రారంభమయ్యాయి, కాని ఆఫ్రికాలో ఉన్న పోర్చుగీస్ మిరాజ్ యోధులు గినియా-కానాక్రీ మరియు సెనెగల్ పరిధిలో ఉంటారని ఫ్రెంచ్ ప్రభుత్వం భయపడింది మరియు ఈ దేశాలు ఫ్రాన్స్‌కు వ్యతిరేకంగా నిరసనలు ఇస్తాయి. 1972 లో ఫ్రాన్స్ చర్చల ప్రారంభానికి అనుమతి ఇచ్చింది,"&amp;" ఏదైనా సముపార్జన జరగడానికి ముందే విమానం యొక్క బేసింగ్ కోసం పరిస్థితులు అంగీకరించబడినంత కాలం. ఏదేమైనా, అప్పటికి పోర్చుగీస్ ప్రభుత్వం ఆర్థిక సమస్యలను ఎదుర్కొంది మరియు ఆఫ్రికా కోసం పోర్చుగల్ మరియు ఫ్రాన్స్ యొక్క వ్యూహం మధ్య వ్యత్యాసం కూడా చర్చలను మరింత మందగి"&amp;"ంచింది. [5] మార్చి 1973 లో, పోర్చుగీస్ రక్షణ మంత్రి హోరోసియో జోస్ డి సో వియానా రెబెలో, 50 నుండి 100 డసాల్ట్ మిరాజ్ ఎఫ్ 1 యోధుల సేకరణకు సంబంధించి ఫ్రెంచ్ ప్రభుత్వాన్ని సంప్రదించారు, ఇవి మిరాజ్ III లేదా మిరాజ్ 5 కంటే ఖరీదైనవి. [5] తరువాత నవంబర్లో వియానా రెబ"&amp;"ెలోను సిల్వా కున్హా రక్షణ మంత్రిగా నియమించారు, అతను సాయుధ దళాల పునర్వ్యవస్థీకరణకు అదనపు నిధులు పొందగలిగాడు. [6] కొత్త నిధుల తరువాత, వైమానిక దళం కోసం కొత్త విమానాలను సంపాదించడానికి ఫిబ్రవరి 1974 లో కొత్త ప్రణాళిక రూపొందించబడింది, ఇందులో 32 డసాల్ట్ మిరాజ్ 5"&amp;" యోధులతో పాటు 239 ఇతర విమానాలు మరియు హెలికాప్టర్లు ఉన్నాయి. [7] ఈ ప్రణాళిక మిరాజ్ ఎఫ్ 1 ను దాని ఖర్చు మరియు విమానం పంపిణీ చేయడానికి నాలుగు సంవత్సరాలు పడుతుంది అనే వాస్తవం కారణంగా సంపాదించే ఎంపికను తోసిపుచ్చింది. [8] గినియాలో జరిగిన వివాదం మార్చి 1973 లో ప"&amp;"ెరిగింది మరియు కొత్తగా సంపాదించిన స్ట్రెలా 2 ఉపరితల నుండి గాలికి క్షిపణి లాంచర్లతో పైగ్క్ ఐదు విమానాలను కాల్చగలిగింది. POAF యొక్క కేప్ వెర్డే మరియు గినియా ఎయిర్ జోన్ యొక్క కమాండర్ (పోర్చుగీస్: జోనా ఏరియా డి కాబో వెర్డే ఇ గినా, జాక్విజి) ఉత్తర అమెరికా టి -"&amp;"6 జి మరియు ఫియట్ జి .91 ను భర్తీ చేయమని ప్రణాళికాబద్ధమైన మిరాజ్ 5 యొక్క 12 మందిని అభ్యర్థించారు. అప్పుడు పనిచేసింది. [9] తరువాత ఆగస్టు 1973 లో, రెబెల్స్ సోవియట్ యూనియన్‌లో పైలట్ శిక్షణ పొందుతున్నారని, గినియా-కోనాక్రీ నుండి మిగ్ యోధులను ఆపరేట్ చేసే లక్ష్యం"&amp;"తో. [10] మరిన్ని నివేదికలు గినియా వైమానిక దళం యొక్క ప్రమేయాన్ని ప్రస్తావించాయి, ఇది క్యూబన్ పైలట్లు మరియు సాంకేతిక నిపుణుల నుండి దాని MIG-17F విమానాలను నిర్వహించడానికి సహాయం పొందడం ప్రారంభించింది. [11] ఫిబ్రవరి 20, 1974 న, ఫ్రెంచ్ రక్షణ మంత్రి రాబర్ట్ గాల"&amp;"ీ, పోర్చుగల్ 26 నుండి 28 మిరాజ్ III లేదా మిరాజ్ 5 యోధులను కొనుగోలు చేయడం గురించి విదేశీ వ్యవహారాల మంత్రి మిచెల్ జాబెర్ట్‌కు లేఖ రాశారు, యోధులు ఉండకూడదని షరతు ప్రకారం గినియాలో లేదా కేప్ వెర్డేలో. ఏదేమైనా, ఈ యోధులు అంగోలా మరియు మొజాంబిక్‌లో నిలబడి ఉండటంతో గ"&amp;"ాలీ సమస్యను చూడలేదు, ప్రత్యేకించి ఫ్రాన్స్ అప్పటికే మిరాజ్ యోధులను దక్షిణాఫ్రికాకు విక్రయించినప్పటి నుండి. [12] ఆఫ్రికన్ మరియు మాలాగసీ వ్యవహారాల డైరెక్టరేట్ (ఫ్రెంచ్: డైరెక్షన్ డెస్ ఎఫైర్స్ ఆఫ్రికన్లు ఎట్ మాల్గాచ్స్, డ్యామ్) విదేశీ వ్యవహారాల మంత్రిత్వ శాఖ"&amp;" మరింత ముందుకు సాగాయి మరియు కాంగో, టాన్జానియా, జైర్ లేదా జాంబియా నుండి భవిష్యత్తులో పోర్చుగీస్ మిరాజ్ విమానాలు అంగోలా మరియు మొజాంబిక్‌లో ఉండటానికి అనుమతించలేదు దీనికి వ్యతిరేకంగా ఉండవచ్చు. [13] రెండు మంత్రిత్వ శాఖల మధ్య ప్రతిష్టంభనపై, ఫ్రాన్స్ యొక్క అప్పట"&amp;"ి-ప్రైమ్ మంత్రి పియరీ మెస్మెర్ రక్షణ మంత్రితో కేప్ వర్దె మరియు గినియాకు ఆధారాలు మాత్రమే విధించాలని రక్షణ మంత్రితో అంగీకరించారు. [14] ఏప్రిల్ 3, 1974 న, ఫ్రెంచ్ రక్షణ మంత్రిత్వ శాఖ యొక్క అంతర్జాతీయ వ్యవహారాల అసిస్టెంట్ డైరెక్టర్ ఫిలిప్ ఎస్పెర్, పోర్చుగీస్ "&amp;"ప్రభుత్వంతో లిస్బన్లో సమావేశాలు ప్రారంభించడానికి మరియు పరిమితులు, డెలివరీ షెడ్యూల్ మరియు పైలట్ మరియు గ్రౌండ్ సిబ్బంది శిక్షణ గురించి చర్చించారు. పోర్చుగీస్ ప్రభుత్వం అప్పుడు మిరాజ్ IIIE యొక్క వేరియంట్ కొనుగోలుపై నిర్ణయించింది, మిరాజ్ 5 కి బదులుగా మిరాజ్ I"&amp;"IIEPL ను నియమించాలని 5. [14] [15] తరువాత ఏప్రిల్ 24, 1974 న, పోర్చుగీస్ విదేశాంగ వ్యవహారాల మంత్రి రూయి పాట్రెసియో, లిస్బన్లోని ఫ్రెంచ్ రాయబారి బెర్నార్డ్ డురాండ్‌తో సమావేశమయ్యారు, గినియాలో ఫ్రాన్స్ సరఫరా చేసిన ఏదైనా యోధులను బేసింగ్ చేయడం గురించి ఆంక్షలను "&amp;"మరింత చర్చించడానికి, దాడులను తగ్గించాల్సిన అవసరాన్ని బట్టి గినియా-కోనాక్రీ నుండి పనిచేస్తున్న తిరుగుబాటు విమానం. ఈ సమయంలో ఫ్రెంచ్ ప్రధానమంత్రి 750 మిలియన్ ఫ్రాంక్‌ల విలువైన 32 మిరాజ్ IIIE విమానాలను విక్రయించడానికి ఇప్పటికే అనుమతి ఇచ్చారు, పోర్చుగీసువారు అ"&amp;"ంగీకరించని ఆంక్షలను కొనసాగిస్తున్నారు. [16] కార్నేషన్ విప్లవం తరువాత, ఏప్రిల్ 25, 1974 న, పోర్చుగల్ తన డీకోలనైజేషన్ ప్రక్రియను ప్రారంభించింది మరియు దాని సైనిక దళాలను దాని పర్యవేక్షణ భూభాగాల నుండి ఉపసంహరించుకుంది. విధానం మరియు వ్యూహంలో ఈ మార్పుతో, మిరాజ్ I"&amp;"II యొక్క కొనుగోలు ప్రాధాన్యతగా నిలిచిపోయింది మరియు కొత్త రాజకీయ పాలన చర్చల ప్రక్రియను కొనసాగించలేదు. ఆఫ్రికాలో సంఘర్షణ ముగియడంతో, పోర్చుగీస్ సాయుధ దళాలు పునర్వ్యవస్థీకరణ ద్వారా వెళ్లి, ప్రతి-తిరుగుబాటు నుండి నాటోపై పోర్చుగల్ యొక్క కట్టుబాట్లను గౌరవించటాని"&amp;"కి మరియు వార్సా ఒప్పందానికి వ్యతిరేకంగా ఐరోపాలో సంఘర్షణకు సిద్ధమవుతున్నాయి. పోర్చుగీస్ వైమానిక దళం యొక్క ఎఫ్ -86 ఎఫ్ సాబెర్ మరియు జి. ఇంజన్లు [17] మరియు విడి భాగాలు లేకపోవడం. [1] [18] విప్లవం తరువాత పోర్చుగల్ ఆర్థిక సమస్యలను ఎదుర్కొంది మరియు కొత్త ప్రభుత్"&amp;"వం సాయుధ దళాల ఆధునీకరణను ప్రాధాన్యతగా చూడలేదు, ఎందుకంటే సైనిక సహాయ కార్యక్రమాలు మరియు ఉపయోగం కోసం ఆఫ్‌సెట్‌లు మరియు పరిహారం ద్వారా అమెరికా నుండి వచ్చిన మద్దతును వైమానిక దళం లెక్కించింది లాజెస్ ఎయిర్ బేస్. జూన్ 1974 లో, ఎయిర్ ఫోర్స్ చీఫ్ ఆఫ్ స్టాఫ్, జనరల్ "&amp;"మాన్యువల్ డియోగో నెటో, లిస్బన్లోని యుఎస్ మిలిటరీ అసిస్టెన్స్ అడ్వైజరీ గ్రూప్ (MAAG) ను ఒక F-5E టైగర్ II స్క్వాడ్రన్ మరియు ఒక F-4E ఫాంటమ్ II స్క్వాడ్రన్, అలాగే T-38A టాలోన్ వలె, T-33 షూటింగ్ స్టార్ మరియు T-41 ను భర్తీ చేయడానికి DHC-1 చిప్‌మంక్ స్థానంలో. [1"&amp;"9] జూలై 30, 1974 న జరిగిన సమావేశంలో, లాజెస్ వైమానిక స్థావరం యొక్క ఉపయోగం కోసం ఒక ఒప్పందానికి సంబంధించి విదేశీ వ్యవహారాల మంత్రిత్వ శాఖలో, సవరించిన అభ్యర్థనను సమర్పించారు, ఇది 16 F-5E టైగర్ II, 16 T-38A టాలోన్, 20 T మాత్రమే జాబితా చేసింది 165 మిలియన్ డాలర్ల"&amp;" అంచనా విలువ వద్ద POAF కోసం -41A మరియు 12 AH-1Q. లాజెస్ వాడకం నుండి ఆఫ్‌సెట్‌లతో పాటు, పోర్చుగల్ జర్మన్ వైమానిక దళంతో ఒక ఒప్పందం యొక్క ఆఫ్‌సెట్‌లపై ఆధారపడింది, మాజీ జర్మన్ ఫియట్ G.91 విమానాలను పొందటానికి బెజా ఎయిర్ బేస్ ఉపయోగించడం కోసం. నాటోకు అమెరికా ప్ర"&amp;"తినిధి బృందం నాటో కార్యకలాపాలకు తోడ్పడటంలో పోర్చుగల్ యొక్క సామర్ధ్యం గురించి ఆందోళన చెందింది మరియు F-4E ఫాంటమ్ II లేదా F-5E టైగర్ II ను F-86F సాబెర్ స్థానంలో కొనుగోలు చేయాలనే ఉద్దేశ్యం అనుచితంగా ఉందని భావించారు, అది భావించింది. A-7D కోర్సెయిర్ II లేదా A-4"&amp;"N స్కైహాక్ వార్సా ఒప్పందంతో చివరికి వివాదంలో పోర్చుగీస్ పాత్రకు మెరుగైన వేదికను అందించాయి, ఇది ప్రధానంగా అమెరికా నుండి ఐరోపాకు అట్లాంటిక్ మహాసముద్రం తిరిగి సరఫరా చేసే మార్గాలను రక్షించడం. [20] అదనంగా, ప్రచ్ఛన్నా ఈ సందర్భంలో, స్కైహాక్ మరియు కోర్సెయిర్ II ర"&amp;"ెండూ నావికాదళ దాడి పాత్రకు బాగా సరిపోతాయి. 1976 నాటికి, నార్త్రోప్ ఎఫ్ -5 ఇ టైగర్ II మిలిటరీ కమాండ్ చేత ఏకైక ఇష్టపడే విమానంగా మారింది, ఈ విమానం పెంటగాన్ చేత మిలిటరీ అసిస్టెన్స్ ప్రోగ్రాం (MAP) మరియు విదేశీ సైనిక అమ్మకాలు (FMS ద్వారా తక్కువ ఖర్చుతో సరఫరా చ"&amp;"ేయవచ్చని నమ్ముతారు (FMS ). [22] ఈ దిశగా, పోర్చుగల్ ""పీస్ టాలోన్"" కార్యక్రమంలో భాగంగా, నార్త్రోప్ టి -38 ఎ టాలోన్ జెట్ శిక్షకులను లీజుకు తీసుకుంది, సూపర్సోనిక్-సామర్థ్యం గల లీడ్-ఇన్ ఫైటర్ శిక్షణను స్థాపించడానికి మరియు అందించడానికి మరియు చివరికి కార్యాచరణ"&amp;" మార్పిడిని అందించడానికి. [24] [ 25] తరువాత మార్చి, 1976 లో, ఎఫ్ -5 కోసం ఒక మభ్యపెట్టే పథకం డిరియో డా రిపోబ్లికాలో ప్రచురించబడింది. [1] [26] ఏదేమైనా, ఆ సమయంలో, అమెరికా యొక్క సూచన ప్రకారం, F-5 కు ప్రత్యామ్నాయంగా A-7 కోర్సెయిర్ II యొక్క సముపార్జనను POAF ఇప్"&amp;"పటికే విశ్లేషించడం ప్రారంభించింది. [23] [27] నవంబర్ 15, 1979 న, యుఎస్ ప్రతినిధి బృందం మరియు కొత్త యోధుల సముపార్జన గురించి చర్చించాల్సిన పోర్చుగీస్ ప్రభుత్వం మరియు మిలిటరీ కమాండ్‌తో ఒక సమావేశం జరిగింది. 120 మిలియన్ డాలర్ల వ్యయంతో మే మరియు అక్టోబర్ 1981 మధ్"&amp;"య 20 ఎఫ్ -5 టైగర్ II కొనుగోలు చేయడమే మొదటి ప్రతిపాదన; అదనపు విడి భాగాలు చేర్చబడలేదు. అమెరికా చేత లాజెస్ ఎయిర్ బేస్ వాడకం కోసం ఒప్పందం 72 మిలియన్ డాలర్లు మాత్రమే ఉన్నందున, పోర్చుగల్ ఎఫ్ఎమ్ఎస్ ద్వారా 48 మిలియన్ డాలర్ల రుణాన్ని తీసుకోవలసి ఉంటుంది, ఇది ఇతర రక"&amp;"ాల సంపాదించడానికి నిధులను కూడా ఎండిపోతుంది విమానం మరియు రుణ వడ్డీ రేట్ల అదనపు చెల్లింపు అవసరం. 79 మిలియన్ డాలర్ల విలువైన మరో ప్రతిపాదన మే స్క్వాడ్రన్. తుది ప్రతిపాదన 49 మిలియన్ డాలర్లకు 30 A-7A కోర్సెయిర్ II ను కొనుగోలు చేయడానికి, ఇది లాజెస్ ఒప్పందం నుండి"&amp;" వచ్చిన డబ్బుతో పూర్తిగా చెల్లించబడుతుంది మరియు ఇది విమానం యొక్క ఆధునీకరణకు ఇప్పటికీ నిధులను వదిలివేస్తుంది. [25] [ 28 28] [28] [29] చాలా ఆర్థిక ఆచరణీయమైన ఎంపికతో పాటు, A-7 లో F-86 పున ment స్థాపన కోసం ప్రారంభంలో అవసరమైన అంతరాయం మరియు వాయు ఆధిపత్య సామర్థ్"&amp;"యాలు లేనప్పటికీ, ఈ విమానం ఇప్పటికీ సాంకేతిక లీపును మరియు మానవ వనరుల అర్హతలో మెరుగుదలని అందిస్తుందని చూడబడింది. వైమానిక దళానికి. [18] [27] ఇంకా, A-7 యొక్క ఎంపిక వైమానిక దళం రెండు విభిన్న విమానాల నుండి, ఒకటి వాయు రక్షణకు అంకితం చేయబడింది మరియు మరొకటి గ్రౌండ"&amp;"్ అటాక్‌కు, ఒకే విమానానికి అనుమతించడం ద్వారా ఎక్కువ ఖర్చు తగ్గింపులను అనుమతించింది. [1] A-7 కోర్సెయిర్ II అధికారికంగా ఎంపిక చేయబడింది మరియు మే 5, 1980 న, V-519 ఒప్పందం ఇరవై విమానాలకు సంతకం చేయబడింది, దీనిలో ప్రోగ్రామ్ ఖర్చులను పోర్చుగల్ మరియు అమెరికా సైని"&amp;"క సహాయ కార్యక్రమం మరియు ఒప్పందం రెండింటిలో భాగంగా పంచుకున్నాయి లాజెస్ ఎయిర్ బేస్ వాడకం కోసం రెండు దేశాల మధ్య. [30] [31] తరువాత మే 1983 లో, పోర్చుగల్ అదనపు ముప్పై విమానాలను ఆదేశించింది. [31] [32] [33] A-7 ప్రాధాన్యతనిచ్చేప్పటికీ, POAF వాయు రక్షణ పాత్ర కోసం"&amp;" F-5 ను సంపాదించడానికి మరియు F-86F సాబెర్‌కు సరైన ప్రత్యామ్నాయంగా ఆసక్తి చూపింది. అందుకని, రాయల్ నార్వేజియన్ వైమానిక దళం (RNOAF) యొక్క F-5A/B విమానాలను అంచనా వేయడానికి జూలై 1979 లో నార్వేకు ఒక ప్రతినిధి బృందం పంపబడింది. ఏదేమైనా, A-7 ఎంపికతో, 1982 లో మాత్ర"&amp;"మే కొత్త చర్చలు జరిగాయి, RNOAF 11 F-5A యొక్క అమ్మకాన్ని అందించింది, ఇది ఎయిర్‌ఫ్రేమ్‌లో కనిపించే పగుళ్ల కారణంగా అదనపు మరమ్మతులు అవసరం. ఈ యోధులను తక్కువ ధరకు అందించగా, పోర్చుగల్ మరమ్మతుల కోసం చెల్లించాల్సి ఉంటుంది. ఇంకా, POAF ముఖ్యంగా జంట-సీట్ల F-5 యోధులపై"&amp;" ఆసక్తి కలిగి ఉంది, కానీ RNOAF దాని F-5B విమానాలను పదవీ విరమణ చేయడానికి ప్రణాళిక చేయలేదు. నవంబర్ 1984 లో, అమెరికా పోర్చుగల్‌కు విడి ఇంజిన్‌లతో నాలుగు ఎఫ్ -5 ఎని అందించింది, కాని ఈ విమానం 3,000 విమాన గంటలకు పైగా లాగిన్ అయినప్పటి నుండి ఈ ఆఫర్‌ను తిరస్కరించి"&amp;"ంది. అదే సంవత్సరంలో RNOAF 15 నుండి 20 F-5A/B యొక్క కొత్త ఆఫర్ ఇచ్చింది, కాని POAF క్షీణించింది; చాలా విమానాలకు మరమ్మతులు అవసరమవుతాయి మరియు ఎయిర్‌ఫ్రేమ్‌లకు తక్కువ విమాన గంటలు మిగిలి ఉన్నాయి. [34] [35] F-5 ను కొనుగోలు చేయలేకపోయింది, POAF సాబ్ J-35 డ్రాకెన్"&amp;" మరియు సెకండ్ హ్యాండ్ ఫ్రెంచ్ మిరాజ్ III ల కొనుగోలును అధ్యయనం చేసింది, కానీ ఎటువంటి విజయం లేకుండా. [35] అంకితమైన ఎయిర్-టు-ఎయిర్ కంబాట్ ఫైటర్ లేకుండా, 1994 లో ఎఫ్ -16 ఫైటింగ్ ఫాల్కన్ యొక్క పోర్చుగీస్ సేవలో ప్రవేశించే వరకు A-7P శాశ్వతంగా వాయు రక్షణ పాత్రను "&amp;"స్వాధీనం చేసుకుంది. [1] [18] పోర్చుగల్ సంపాదించిన A-7P వెర్షన్ ప్రాట్ &amp; విట్నీ TF30-P-408 ఇంజిన్ చేత శక్తినిచ్చే A-7A ఎయిర్‌ఫ్రేమ్‌లను పునర్నిర్మించింది మరియు మార్చారు మరియు A-7E/A-7D ఏవియానిక్స్ కలిగి ఉంది. ఈ మార్పిడి కోసం ప్రారంభ 20 ఎయిర్‌ఫ్రేమ్‌లను AMA"&amp;"RC వద్ద నిల్వ చేసిన 28 మాజీ-అమెరికా నేవీ ఎయిర్‌ఫ్రేమ్‌ల నుండి ఎంపిక చేశారు, మిగిలిన 8 ఎయిర్‌ఫ్రేమ్‌లను విడిభాగాలకు ఉపయోగిస్తున్నారు. [30] [33] ఆరు TA-7P ​​తరువాత కొనుగోలు చేసిన మాజీ A-7A ఎయిర్‌ఫ్రేమ్‌లు కూడా టెన్డం, శిక్షణ మరియు కార్యాచరణ పైలట్ మార్పిడి క"&amp;"ోసం జంట-సీట్ల విమానాలు, ఇది A-7P వలె అదే సామర్థ్యాలను కలిగి ఉంది, ఇవి తుపాకులు మినహా, ఆక్సిజెన్‌తో భర్తీ చేయబడ్డాయి వ్యవస్థ. [18] AMARC నుండి ఎంపిక చేయబడిన రెండు ఆర్డర్‌ల నుండి ఎయిర్‌ఫ్రేమ్‌లు ఇప్పటికే 2,331 మరియు 4,523 విమాన గంటల మధ్య వాటి మార్పిడికి ముం"&amp;"దు ఉన్నాయి. [36] P సంస్కరణ యొక్క ఏవియానిక్స్ AN/ASN-91B ఆయుధ నియంత్రణ మరియు నావిగేషన్ సిస్టమ్ కలిగి ఉంది, ఇందులో ప్రధానంగా నావిగేషన్/వెపన్ డెలివరీ కంప్యూటర్ (NWDC), ఎయిర్ డేటా కంప్యూటర్ (ADC), ఫ్లైట్ డేటా కంప్యూటర్ (FDC), AN/AVQ ఉన్నాయి. హెడ్-అప్ డిస్ప్లే"&amp;" (HUD), ASCU/Jbox Ammanment పైలాన్ స్టేషన్ కంట్రోల్ యూనిట్, ప్రొజెక్టెడ్ మ్యాప్ డిస్ప్లే సిస్టమ్ (PMDS), మరియు AN/ASN-90 జడత్వ నావిగేషన్ సిస్టమ్, AN/ASN-190 నావిగేషన్ డాప్లర్ రాడార్ మరియు మరియు మరియు అమర్చబడి ఉంది AN/APQ-126 భూభాగం-అనుసరించే రాడార్. [37] "&amp;"ఈ సంస్కరణలో రెండు కోల్ట్ MK 12 ఫిరంగిని కలిగి ఉంది, ఇది మొదట USN యొక్క A-7A చేత ఉపయోగించబడింది మరియు దాని ఆధునిక ఏవియానిక్స్ మరియు సెన్సార్ల కారణంగా కొత్త క్షిపణులు మరియు బాంబులను ఉపయోగించగలదు. [38] అన్ని విమానాలు వారి విమానంలో రీఫ్యూయలింగ్ వ్యవస్థలను నిల"&amp;"ుపుకున్నాయి, ఈ సామర్ధ్యంతో POAF చేత నిర్వహించబడుతున్న మొదటి విమానం A-7 గా నిలిచింది. ఈ ఆయుధంలో AIM-9 సైడ్‌విండర్ క్షిపణి (P వెర్షన్) మరియు దాని చివరి సంవత్సరాల్లో L వెర్షన్, BAP 100, M-117, MK 20, MK 82, MK 83, MK 84, BL755 బాంబులు, మడత-ఫిన్ ఏరియల్ ఉన్నాయ"&amp;"ి రాకెట్, CRV-7 రాకెట్లు, AGM-65 మావెరిక్ (B మరియు G సంస్కరణలు). [38] [39] [40] 1982 మరియు 1989 మధ్య, A-7 విమానాలను హైడ్రాలిక్ సిస్టమ్ అప్‌గ్రేడ్, AN/ALR-46 రాడార్ హెచ్చరిక రిసీవర్ ఇన్‌స్టాలేషన్, IFF సిస్టమ్ అమలు మరియు ఇంజిన్ కండిషన్ మానిటరింగ్ (ECM) వ్యవ"&amp;"స్థ యొక్క సంస్థాపనతో ఆధునీకరించారు. 1990 లో HUD మరింత అప్‌గ్రేడ్ చేయబడింది మరియు CTVRDS రికార్డింగ్ వ్యవస్థను పొందింది, AN/ALR-46 ను SPS-1000 సిస్టమ్, AN/ALE-40 చాఫ్ మరియు ఫ్లేర్ డిస్పెన్సర్ సిస్టమ్ ద్వారా భర్తీ చేశారు మరియు మెరుగైన నైట్ లైట్స్ నవీకరణ మరి"&amp;"యు టా- అందుకున్నారు 7P ఆటోమేటిక్ యుక్తి ఫ్లాప్స్ (AMF) తో వ్యవస్థాపించబడింది. [41] 1991 లో, POAF A-7P ని సన్నద్ధం చేయడానికి AN/ALQ-131 ఎలక్ట్రానిక్ కౌంటర్ మెజర్ పాడ్లను కొనుగోలు చేసింది. [40] తరువాత 1995 లో ఫైర్ కంట్రోల్ అండ్ నావిగేషన్ కంప్యూటర్ (OFP-2) ఒ"&amp;"క ప్రధాన నవీకరణను అందుకుంది. [41] పోర్చుగీస్ వైమానిక దళం A-7 ను ప్రధానంగా సముద్ర కార్యకలాపాలు మరియు వాయు నిషేధ పాత్రల కోసం వ్యూహాత్మక వాయు మద్దతులో, వాయు రక్షణ మరియు కౌంటర్ వాయు కార్యకలాపాలను ద్వితీయ పాత్రగా నిర్వహించింది. ఈ విమానాలు 302 స్క్వాడ్రన్ చేత న"&amp;"ిర్వహించబడ్డాయి, ఎఫ్ -86 ఎఫ్ సాబెర్ మరియు 304 స్క్వాడ్రన్ స్థానంలో, తరువాత A-7 ను ఆపరేట్ చేయడానికి సృష్టించబడ్డాయి మరియు 1993 లో ఈ విమానం పదవీ విరమణ చేసే వరకు ఫియట్ G.91 తో పాటు పనిచేశారు. [42] [43] [43] [43] [43] [43] 44] ఈ విమానాలు ఏ పోరాటాన్ని చూడనప్పట"&amp;"ికీ, ప్రచ్ఛన్న యుద్ధ సమయంలో నాటోపై పోర్చుగల్ యొక్క నిబద్ధతలో ఇది ఒక ముఖ్యమైన భాగం, దాని ఆపరేటింగ్ స్క్వాడ్రన్లు రెండూ సుప్రీం అలైడ్ కమాండర్ అట్లాంటిక్ ఆధ్వర్యంలో ఉన్నాయి. [43] [44] వారి సేవ సమయంలో, విడిభాగాలు మరియు లాజిస్టిక్స్ సమస్యలు లేకపోవడం వల్ల అనేక "&amp;"ప్రమాదాలలో అనేక విమానాలు కోల్పోవడం విమానంలో తీవ్రమైన నిర్వహణ సమస్యలకు దారితీసింది మరియు అనేక విమానాలు ఇతర యోధులకు సేవ చేయడానికి విడిభాగాల కోసం నరమాంసానికి గురయ్యాయి. [18] [45] దీని ఫలితంగా అందుబాటులో ఉన్న యోధులను ఇకపై ఒక నిర్దిష్ట స్క్వాడ్రన్‌కు కేటాయించల"&amp;"ేదు మరియు అంకితం చేయలేదు, కాని అవసరమైన విధంగా ఒక స్క్వాడ్రన్‌కు భాగస్వామ్యం చేసి కేటాయించారు. ఈ నిర్వహణ ఇబ్బందులు మరియు ఆర్థిక సమస్యల ఫలితంగా స్క్వాడ్రన్ యొక్క విమాన గంటలు తగ్గాయి, ఈ నౌకాదళం మే 1988 లో రెండు గంటలు మరియు 1995 ఆగస్టులో మరో 16 గంటలు మాత్రమే "&amp;"ఎగురుతుంది, ఆ సంవత్సరం సెప్టెంబరులో ఈ నౌకాదళం పూర్తిగా గ్రౌన్దేడ్ చేయబడింది. [18] అక్టోబర్ 12 నుండి డిసెంబర్ 23, 1981 వరకు టెక్సాస్‌లోని డల్లాస్‌లోని వోట్ యొక్క సౌకర్యాల వద్ద పోర్చుగీస్ పైలట్ బోధకుల ప్రారంభ బృందం (పోర్చుగీస్: నీక్లీయో ఇసియల్ డి పైలోటోస్) "&amp;"సైద్ధాంతిక బోధన మరియు విమాన అర్హత శిక్షణకు గురైంది. ఈ మొదటి పోర్చుగీస్ A-7 కి శిక్షణ ఇవ్వడానికి చౌకైన ప్రత్యామ్నాయం టక్సన్ ఎయిర్ నేషనల్ గార్డ్ బేస్ వద్ద ఎయిర్ నేషనల్ గార్డ్ యొక్క A-7D తో పైలట్లు కూడా అధ్యయనం చేయబడ్డారు, కాని A-7D మరియు A-7P సంస్కరణల మధ్య "&amp;"తేడాల కారణంగా ఈ ఆలోచన విస్మరించబడింది. [30] A-7P యొక్క అధికారిక డెలివరీ ఆగస్టు 18, 1981 న, ఆండ్రూస్ వైమానిక దళం వద్ద జరిగింది, ఇక్కడ పోర్చుగీస్ రాయబారి రెండవ స్క్వాడ్రన్‌ను ఆదేశించాలనే ఉద్దేశ్యాన్ని ప్రకటించారు. ఆపరేషన్ పెరెగ్రైన్ ఫాల్కన్ (పోర్చుగీస్: ఒపె"&amp;"రాకో ఫాల్కో పెరెగ్రినో) అనే మారుపేరుతో పోర్చుగల్ ప్రధాన భూభాగానికి విమానం పంపిణీ చేసిన మొదటి భాగం, డిసెంబర్ 21, 1981 న ప్రారంభమైంది, మొదటి తొమ్మిది A-7P పైలట్ చేసిన ఫస్ట్ 501 స్క్వాడ్రన్ నుండి ఒక POAF C-130 హెర్క్యులస్ మద్దతు ఇస్తుంది. ఈ విమానాలు డిసెంబర్"&amp;" 24, 1981 న మోంటే రియల్ ఎయిర్ బేస్ మరియు రిసెప్షన్ వేడుకకు జనవరి 8, 1982 న జరుగుతున్నాయి. [46] మిగిలిన 11 విమానాలను డల్లాస్ నుండి కాంట్రాక్ట్ పౌర పైలట్లు ఎగురవేసి, ఫిబ్రవరి మరియు సెప్టెంబర్ 29, 1982 మధ్య పోర్చుగల్‌కు వచ్చారు. [47] ఈ విమానాలు 302 స్క్వాడ్ర"&amp;"న్ కలిగి ఉన్నాయి. అదనంగా, ఫైటర్ పైలట్ల యొక్క కార్యాచరణ మార్పిడికి మద్దతుగా ఒక TA-7C (S/N 154404; C/N B-044) ను ఏప్రిల్ 1982 లో అమెరికా నేవీ తాత్కాలికంగా పోర్చుగల్‌కు అందించింది. ఈ విమానం, A-7B-1-CV కోర్సెయిర్ II TA-7C టెన్డం ట్విన్-సీట్ ట్రైనర్‌గా మార్చబడ"&amp;"ింది, [48] ""వైట్ డోవ్"" (పోర్చుగీస్: పోంబా బ్రాంకా) అనే మారుపేరు ఉంది. దీని నిర్వహణను వోట్ టెక్నీషియన్లు అందించారు. ఇది తరువాత జూన్ 1985 లో USN కి తిరిగి ఇవ్వబడింది. [32] 1983 లో, అక్టోబర్ 8, 1984 మరియు ఏప్రిల్ 30, 1986 మధ్య డెలివరీలు జరుగుతున్న 24 A-7P "&amp;"మరియు ఆరు TA-7P ​​లకు రెండవ ఆర్డర్ ఉంచబడింది, దాని డెలివరీకి ముందు ఒక A-7P కోల్పోయింది. ఈ అదనపు A-7P 304 స్క్వాడ్రన్‌ను సన్నద్ధం చేయాల్సి ఉంది మరియు TA-7P ​​ను రెండు స్క్వాడ్రన్ల మధ్య విభజించాలి. [31] [32] [33] [49] సముపార్జన కార్యక్రమంలో భాగంగా పోర్చుగీస"&amp;"్ వైమానిక దళం పరికరాలను అందుకుంది మరియు దాని సాంకేతిక నిపుణులను మొదటి రెండు ఎచెలాన్ల నిర్వహణలో సూచించారు. స్క్వాడ్రన్ మెకానిక్స్ చేసిన మొట్టమొదటి ఎచెలాన్ విమానం మరియు వాటి పరికరాలు, ప్రిఫ్‌లైట్ మరియు రోజువారీ తనిఖీలు, కాంతి మరమ్మతులు, కొరోసివ్ యాంటీ ట్రీట"&amp;"్మెంట్స్, భాగాల పున ment స్థాపన మరియు ఇంధనం నింపడానికి బాధ్యత వహించింది, రెండవ ఎచెలాన్ మోంటే వద్ద అంకితమైన సౌకర్యాల వద్ద జరిగింది రియల్ ఎయిర్ బేస్ (BA5) మరియు ఆవర్తన నివారణ తనిఖీలకు మరియు వ్యవస్థలు, ఇంజన్లు మరియు ఇతర విమానాల పరికరాల కోసం ఆవర్తన సేవలకు బాధ"&amp;"్యత వహించింది. [45] ఎయిర్ఫ్రేమ్, ఏవియానిక్స్, ఎలక్ట్రిక్ సిస్టమ్స్, హైడ్రాలిక్ భాగాలు మరియు ఇంజిన్లకు అధునాతన ఆవర్తన తనిఖీలు మరియు మరమ్మతులు వంటి ప్రామాణిక డిపో స్థాయి నిర్వహణ (ఎస్‌డిఎల్‌ఎం) కు బాధ్యత వహించే మూడవ ఎచెలాన్ ఇండోస్ట్రియా ఏరోనెటికా డి పోర్చుగల"&amp;"్ S.A. వైమానిక దళం. తరువాత, వైమానిక దళం నుండి OGMA ను వేరుచేయడం మరియు ఒక సంస్థగా దాని సృష్టి తరువాత, మూడవ ఎచెలాన్ నిర్వహణలో కొన్ని BA5 వద్ద ప్రదర్శించడం ప్రారంభించాయి. [45] POAF యొక్క కోర్సెయిర్స్ మే 9, 1984 న అమెరికాలో మొదటిసారి జరుగుతుండటంతో అనేక వైమాని"&amp;"క ప్రమాదాలు మరియు ప్రమాదాలు జరిగాయి. ఈ మొదటి A-7P (POAF S/N 15540; BUAER S/N 154346) బర్డ్ స్ట్రైక్ సంఘటన కారణంగా విమాన పరీక్షలో ఉన్నప్పుడు డెలివరీకి ముందు పోయింది మరియు నాశనం చేయబడింది, ఫలితంగా పైలట్ మరణం సంభవించింది. [49] 1985 మరియు 1986 లో మూడు వేర్వేర"&amp;"ు ప్రమాదాలు ఐదు విమానాలను కోల్పోయాయి, మే 26 న ఆల్కాచెట్ యొక్క క్షేత్ర కాల్పుల పరిధిలో గ్రౌండ్ అటాక్ ట్రైనింగ్ మిషన్ సందర్భంగా మరింత తీవ్రమైన ప్రమాదం జరిగింది, ఫలితంగా ఒక పైలట్ మరణం సంభవించింది. [50] మార్చి 27, 1987, మరియు జూలై 25, 1995 మధ్య ఈ క్రింది ప్రమ"&amp;"ాదాలు, తొమ్మిది విమానాలు మరియు ఐదు మరణాలు సంభవించాయి. స్క్వాడ్రన్ ఎక్స్ఛేంజీలు మరియు అంతర్జాతీయ వ్యాయామాల సమయంలో గ్రీస్, స్పెయిన్ మరియు నెదర్లాండ్స్‌లో కొన్ని ప్రమాదాలు సంభవించడంతో పోర్చుగల్‌లో చాలా నష్టాలు సంభవించాయి. ఈ ప్రమాదాల మూలం కనీసం నాలుగు పక్షి స"&amp;"మ్మెలు, ఒక ఇంజిన్ వైఫల్యం మరియు ల్యాండింగ్ సమయంలో రన్‌వే నుండి ఒక విమానం రన్‌వే నుండి జారిపోయాయి. [50] ప్రమాదాలు మరియు సమస్యలను పొందడంలో అనేక విమానాలను కోల్పోవడం 1980 ల చివరలో పోర్చుగల్‌కు దారితీసింది, A-7 విమానాలను భర్తీ చేసే ప్రక్రియను ప్రారంభించడానికి,"&amp;" మరియు 1990 ప్రారంభంలో సాధారణ డైనమిక్స్ F-16 పోరాటాన్ని పొందటానికి ఒక నిర్ణయం తీసుకోబడింది ఫాల్కన్. [53] [54] [55] జూలై 8, 1994 న, మొదటి ఎఫ్ -16 పోర్చుగల్‌కు చేరుకుంది మరియు మే 1996 లో మొదటి ఎ -7 స్క్వాడ్రన్, 302 స్క్వాడ్రన్ నిష్క్రియం చేయబడింది మరియు అన్"&amp;"ని సిబ్బంది మరియు ఎ -7 విమానాలు 304 స్క్వాడ్రన్‌కు బదిలీ చేయబడ్డాయి. జూలై 9, 1999, 304 చదరపు. రద్దు చేయబడింది మరియు పోర్చుగీస్ వైమానిక దళం A-7 విమానాలు చివరకు సేవ నుండి రిటైర్ అయ్యాయి, మొత్తం 63,600 విమాన గంటలు ప్రదర్శించారు. [42] [56] పోయఫ్‌కు చెందిన రిట"&amp;"ైర్డ్ ఎయిర్‌ఫ్రేమ్‌లను అప్పుడు ఆల్వర్‌కాలోని వైమానిక దళం (పోర్చుగీస్: డెపాసిటో జెరల్ డి మెటీరియల్ డా ఫోర్సా ఎరియా, డిజిఎంఎఫ్ఎ) యొక్క సాధారణ నిల్వ సముదాయానికి బదిలీ చేశారు. 2000 ల మధ్యలో ఈ ఎయిర్‌ఫ్రేమ్‌లలో ఎక్కువ భాగం స్క్రాప్ మెటల్‌గా అమ్ముడయ్యాయి మరియు చ"&amp;"ాలావరకు OTA, మోంటే రియల్ మరియు బెజా ఎయిర్ బేస్ [57] సంస్థాపనలలో నిల్వ చేయబడ్డాయి, ఒక ఉదాహరణతో (POAF S/N 15502, బ్యూయర్ S/N 153200) బదిలీ చేయబడ్డాయి క్రాకోవ్ [58] లోని పోలిష్ ఏవియేషన్ మ్యూజియం మరియు కనీసం రెండు విమానాలు పునరుద్ధరించబడి, వైమానిక దళం మ్యూజియ"&amp;"ంలో ప్రదర్శించబడుతున్నాయి, మూడు విమానాలు గేట్ గార్డియన్లుగా భద్రపరచబడ్డాయి. [49] [59]")</f>
        <v>పోర్చుగీస్ వైమానిక దళం (POAF) 50 LTV A-7 కోర్సెయిర్ II విమానాలను 1981 మరియు 1999 మధ్య నౌక, ఎయిర్ ఇంటర్‌డిక్షన్ మరియు వాయు రక్షణ పాత్రలలో నిర్వహించింది. పోర్చుగీస్ ప్రభుత్వం కోర్సెయిర్ II ను POAF యొక్క ఉత్తర అమెరికా F-86 సాబెర్ స్థానంలో నిలిపివేసింది. యోధులు, మొత్తం 50 A-7P మరియు TA-7P ​​లకు రెండు ఆర్డర్లు ఉంచబడ్డాయి. ఈ కార్యక్రమంలో భాగంగా అమెరికా నేవీకి చెందిన ఒక TA-7C కూడా POAF కి రుణాలు ఇచ్చారు. POAF లో దాని 18 సంవత్సరాల సేవలో A-7 విమానాలు 14 ప్రమాదాలకు గురయ్యాయి మరియు విడిభాగాలు మరియు ఆర్థిక సమస్యలు లేకపోవడం వల్ల చివరి సంవత్సరాల్లో అనేక నిర్వహణ మరియు లాజిస్టిక్ సమస్యలతో బాధపడుతున్నాయి. ఏదేమైనా, ఈ కార్యక్రమం విమాన నిర్వహణలో వైమానిక దళాన్ని, ఆధునిక కంప్యూటర్ మరియు ఎలక్ట్రానిక్ వ్యవస్థలలో దృష్టి సారించి, మరియు సాంకేతిక నిపుణుల అర్హత మరియు పోర్చుగీస్ సైనిక విమానయాన పరిశ్రమ యొక్క ఆధునీకరణలో ఇది విజయవంతం అయ్యింది. A-7P కోర్సెయిర్ II యొక్క కొనుగోలు పోర్చుగల్ తన F-86F సాబర్‌ను వాయు రక్షణ పాత్రలో భర్తీ చేయడానికి చేసిన అనేక ప్రయత్నాల ఫలితంగా మరియు కొంతవరకు, ఫియట్ G.91 గ్రౌండ్ అటాక్ పాత్రలో. ఆఫ్రికాలోని పోర్చుగీస్ యోధుల పనితీరు కారణంగా, 1968 లో, అల్ట్రామర్ యుద్ధ సమయంలో మొదటి ప్రయత్నాలు ప్రారంభమయ్యాయి. యుద్ధం ముగిసిన తరువాత, పోర్చుగీస్ వైమానిక దళం (POAF) కొత్త వాయు పోరాట విమానాలను సేకరించడంలో తన ప్రయత్నాలను పునరుద్ధరించింది, ఎందుకంటే F-86 మరియు G.91 దాని నాటో మిత్రులు మరియు వార్సా దేశాలచే ఫీల్డ్ చేసిన విమానాలతో పోలిస్తే పాతవి. ఒప్పందం. [1] ఈ ప్రక్రియలో, 1980 లో కోర్సెయిర్ II ని ఎన్నుకునే ముందు డస్సాల్ట్ మిరాజ్ III, డాసాల్ట్ మిరాజ్ III, డాసాల్ట్ మిరాజ్ 5, నార్త్రోప్ ఎఫ్ -5, మెక్‌డోనెల్ డగ్లస్ ఎఫ్ -4 ఫాంటమ్ II మరియు సాబ్ జె -35 ను అంచనా వేసింది. 1970 ల ప్రారంభంలో, గినియాలో స్ట్రెలా 2 కనిపించే వరకు గెరిల్లా శక్తుల నుండి ఎక్కువ ప్రతిఘటన లేకుండా ఫోర్స్ ఎఫ్ -84 థండర్జెట్, ఎఫ్ -86 సాబెర్ మరియు ఫియట్ జి .91 ను నడుపుతుంది. ఏదేమైనా, 1960 ల చివరలో పోర్చుగల్‌కు శత్రు భూభాగం లోపల భారీ పేలోడ్‌లతో సమ్మెలు చేయగల ఆధునిక పోరాట యోధుడు లేవని కూడా స్పష్టమైంది. సేవలో ఉన్న యోధులకు ఎస్కార్ట్లు లేకుండా పనిచేసేటప్పుడు ఆత్మరక్షణ సామర్ధ్యం కూడా లేదు మరియు సోవియట్ నిర్మిత ఫైటర్ విమానాలను ఎదుర్కోలేకపోయింది, ఇది కమ్యూనిస్ట్ రాష్ట్రాలచే తిరుగుబాటుదారులకు సరఫరా చేయగలదు మరియు పొరుగున ఉన్న పోర్చుగల్ యొక్క పర్యవేక్షణ భూభాగాల నుండి పనిచేస్తుంది. 2] 1968 లో, వైమానిక దళం చేసిన ఒక పునర్వ్యవస్థీకరణ అధ్యయనం క్షితిజ సమాంతర విమానంలో మాక్ 2 ను చేరుకోగల కొత్త ఫైటర్ యొక్క అవసరాన్ని మరియు ఐదు నిమిషాల్లోపు 40,000 అడుగుల చేరుకోవడానికి అనుమతించే ఆరోహణ రేటును గ్రహించింది. ఈ అధ్యయనం జంట-ఇంజిన్ విమానాలకు ప్రాధాన్యత ఇచ్చింది మరియు ఆయుధ సామర్థ్యం మరియు వేడి వాతావరణంలో పనిచేసే సామర్థ్యాన్ని పేర్కొంది, అదనంగా, ప్రధాన భూభాగం నుండి సాల్, కేప్ వర్దెకు నేరుగా ఎగురుతూ ఉండటంతో పాటు. [2] ఆ సమయంలో ఇష్టపడే పోటీదారులు డసాల్ట్ మిరాజ్ III, డసాల్ట్ మిరాజ్ 5, నార్త్రోప్ ఎఫ్ -5 ఎ, మరియు మెక్‌డోనెల్-డగ్లస్ ఎఫ్ -4 సి ఫాంటమ్ II. [3] ఏదేమైనా, 1971 లోనే పోర్చుగీస్ ప్రభుత్వం కొత్త యోధుల సేకరణకు ప్రాధాన్యత ఇచ్చింది మరియు 64 మంది యోధులను కొనుగోలు చేయడానికి కొత్త పునర్వ్యవస్థీకరణ ప్రణాళికను ఆమోదించింది, వీటిలో 28 పోర్చుగల్ ప్రధాన భూభాగం మరియు 36 మందిని విదేశాలలో మోహరించాలి. ఈ ప్రణాళిక 30 విమానాల ప్రారంభ ఆర్డర్ (27 సింగిల్-సీట్ మరియు మూడు ట్విన్-సీట్) కోసం పిలుపునిచ్చింది. ఆ సమయంలో పోర్చుగల్ ఐక్యరాజ్యసమితి ఆయుధాల ఆంక్షల క్రింద ఉంది మరియు అమెరికా ఆఫ్రికాలో పోర్చుగీస్ వలసరాజ్యాల యుద్ధం మరియు పోర్చుగల్ ఉనికికి వ్యతిరేకంగా ఉంది, ఆఫ్రికాలో పోర్చుగీస్ ఎఫ్ -86 ఎఫ్ సాబెర్ యోధుల వాడకంపై గతంలో పరిమితులు కూడా ఉన్నాయి. ఇంతలో, ఫ్రాన్స్ ఆఫ్రికాలో పోర్చుగీస్ ఉనికిని దాని స్వంత ప్రయోజనాలతో సమానంగా చూసింది మరియు 1964 మరియు 1971 మధ్య, పోర్చుగల్‌కు అతిపెద్ద ఆయుధాల సరఫరాదారుగా మారింది. అందుకని, డసాల్ట్ మిరాజ్ ఉత్తమ ఎంపికగా భావించబడింది. [4] 1969 లో, ఫ్రెంచ్ ప్రభుత్వ విదేశీ సంబంధాలు చార్లెస్ డి గల్లె నుండి బయలుదేరడం మరియు జార్జెస్ పాంపిడౌను అధ్యక్షుడిగా స్వాధీనం చేసుకోవడంతో మార్పు వచ్చింది. విధానంలో ఈ మార్పులో ఫ్రెంచ్ మాట్లాడే ఆఫ్రికన్ దేశాలతో ఫ్రెంచ్ సంబంధాలు మెరుగుపరచడం, దీని ఫలితంగా సెనెగల్‌తో రక్షణ ఒప్పందాలు ఏర్పడ్డాయి. ఫ్రెంచ్ యోధుల కొనుగోలు గురించి చర్చలు డిసెంబర్ 1971 లో ప్రారంభమయ్యాయి, కాని ఆఫ్రికాలో ఉన్న పోర్చుగీస్ మిరాజ్ యోధులు గినియా-కానాక్రీ మరియు సెనెగల్ పరిధిలో ఉంటారని ఫ్రెంచ్ ప్రభుత్వం భయపడింది మరియు ఈ దేశాలు ఫ్రాన్స్‌కు వ్యతిరేకంగా నిరసనలు ఇస్తాయి. 1972 లో ఫ్రాన్స్ చర్చల ప్రారంభానికి అనుమతి ఇచ్చింది, ఏదైనా సముపార్జన జరగడానికి ముందే విమానం యొక్క బేసింగ్ కోసం పరిస్థితులు అంగీకరించబడినంత కాలం. ఏదేమైనా, అప్పటికి పోర్చుగీస్ ప్రభుత్వం ఆర్థిక సమస్యలను ఎదుర్కొంది మరియు ఆఫ్రికా కోసం పోర్చుగల్ మరియు ఫ్రాన్స్ యొక్క వ్యూహం మధ్య వ్యత్యాసం కూడా చర్చలను మరింత మందగించింది. [5] మార్చి 1973 లో, పోర్చుగీస్ రక్షణ మంత్రి హోరోసియో జోస్ డి సో వియానా రెబెలో, 50 నుండి 100 డసాల్ట్ మిరాజ్ ఎఫ్ 1 యోధుల సేకరణకు సంబంధించి ఫ్రెంచ్ ప్రభుత్వాన్ని సంప్రదించారు, ఇవి మిరాజ్ III లేదా మిరాజ్ 5 కంటే ఖరీదైనవి. [5] తరువాత నవంబర్లో వియానా రెబెలోను సిల్వా కున్హా రక్షణ మంత్రిగా నియమించారు, అతను సాయుధ దళాల పునర్వ్యవస్థీకరణకు అదనపు నిధులు పొందగలిగాడు. [6] కొత్త నిధుల తరువాత, వైమానిక దళం కోసం కొత్త విమానాలను సంపాదించడానికి ఫిబ్రవరి 1974 లో కొత్త ప్రణాళిక రూపొందించబడింది, ఇందులో 32 డసాల్ట్ మిరాజ్ 5 యోధులతో పాటు 239 ఇతర విమానాలు మరియు హెలికాప్టర్లు ఉన్నాయి. [7] ఈ ప్రణాళిక మిరాజ్ ఎఫ్ 1 ను దాని ఖర్చు మరియు విమానం పంపిణీ చేయడానికి నాలుగు సంవత్సరాలు పడుతుంది అనే వాస్తవం కారణంగా సంపాదించే ఎంపికను తోసిపుచ్చింది. [8] గినియాలో జరిగిన వివాదం మార్చి 1973 లో పెరిగింది మరియు కొత్తగా సంపాదించిన స్ట్రెలా 2 ఉపరితల నుండి గాలికి క్షిపణి లాంచర్లతో పైగ్క్ ఐదు విమానాలను కాల్చగలిగింది. POAF యొక్క కేప్ వెర్డే మరియు గినియా ఎయిర్ జోన్ యొక్క కమాండర్ (పోర్చుగీస్: జోనా ఏరియా డి కాబో వెర్డే ఇ గినా, జాక్విజి) ఉత్తర అమెరికా టి -6 జి మరియు ఫియట్ జి .91 ను భర్తీ చేయమని ప్రణాళికాబద్ధమైన మిరాజ్ 5 యొక్క 12 మందిని అభ్యర్థించారు. అప్పుడు పనిచేసింది. [9] తరువాత ఆగస్టు 1973 లో, రెబెల్స్ సోవియట్ యూనియన్‌లో పైలట్ శిక్షణ పొందుతున్నారని, గినియా-కోనాక్రీ నుండి మిగ్ యోధులను ఆపరేట్ చేసే లక్ష్యంతో. [10] మరిన్ని నివేదికలు గినియా వైమానిక దళం యొక్క ప్రమేయాన్ని ప్రస్తావించాయి, ఇది క్యూబన్ పైలట్లు మరియు సాంకేతిక నిపుణుల నుండి దాని MIG-17F విమానాలను నిర్వహించడానికి సహాయం పొందడం ప్రారంభించింది. [11] ఫిబ్రవరి 20, 1974 న, ఫ్రెంచ్ రక్షణ మంత్రి రాబర్ట్ గాలీ, పోర్చుగల్ 26 నుండి 28 మిరాజ్ III లేదా మిరాజ్ 5 యోధులను కొనుగోలు చేయడం గురించి విదేశీ వ్యవహారాల మంత్రి మిచెల్ జాబెర్ట్‌కు లేఖ రాశారు, యోధులు ఉండకూడదని షరతు ప్రకారం గినియాలో లేదా కేప్ వెర్డేలో. ఏదేమైనా, ఈ యోధులు అంగోలా మరియు మొజాంబిక్‌లో నిలబడి ఉండటంతో గాలీ సమస్యను చూడలేదు, ప్రత్యేకించి ఫ్రాన్స్ అప్పటికే మిరాజ్ యోధులను దక్షిణాఫ్రికాకు విక్రయించినప్పటి నుండి. [12] ఆఫ్రికన్ మరియు మాలాగసీ వ్యవహారాల డైరెక్టరేట్ (ఫ్రెంచ్: డైరెక్షన్ డెస్ ఎఫైర్స్ ఆఫ్రికన్లు ఎట్ మాల్గాచ్స్, డ్యామ్) విదేశీ వ్యవహారాల మంత్రిత్వ శాఖ మరింత ముందుకు సాగాయి మరియు కాంగో, టాన్జానియా, జైర్ లేదా జాంబియా నుండి భవిష్యత్తులో పోర్చుగీస్ మిరాజ్ విమానాలు అంగోలా మరియు మొజాంబిక్‌లో ఉండటానికి అనుమతించలేదు దీనికి వ్యతిరేకంగా ఉండవచ్చు. [13] రెండు మంత్రిత్వ శాఖల మధ్య ప్రతిష్టంభనపై, ఫ్రాన్స్ యొక్క అప్పటి-ప్రైమ్ మంత్రి పియరీ మెస్మెర్ రక్షణ మంత్రితో కేప్ వర్దె మరియు గినియాకు ఆధారాలు మాత్రమే విధించాలని రక్షణ మంత్రితో అంగీకరించారు. [14] ఏప్రిల్ 3, 1974 న, ఫ్రెంచ్ రక్షణ మంత్రిత్వ శాఖ యొక్క అంతర్జాతీయ వ్యవహారాల అసిస్టెంట్ డైరెక్టర్ ఫిలిప్ ఎస్పెర్, పోర్చుగీస్ ప్రభుత్వంతో లిస్బన్లో సమావేశాలు ప్రారంభించడానికి మరియు పరిమితులు, డెలివరీ షెడ్యూల్ మరియు పైలట్ మరియు గ్రౌండ్ సిబ్బంది శిక్షణ గురించి చర్చించారు. పోర్చుగీస్ ప్రభుత్వం అప్పుడు మిరాజ్ IIIE యొక్క వేరియంట్ కొనుగోలుపై నిర్ణయించింది, మిరాజ్ 5 కి బదులుగా మిరాజ్ IIIEPL ను నియమించాలని 5. [14] [15] తరువాత ఏప్రిల్ 24, 1974 న, పోర్చుగీస్ విదేశాంగ వ్యవహారాల మంత్రి రూయి పాట్రెసియో, లిస్బన్లోని ఫ్రెంచ్ రాయబారి బెర్నార్డ్ డురాండ్‌తో సమావేశమయ్యారు, గినియాలో ఫ్రాన్స్ సరఫరా చేసిన ఏదైనా యోధులను బేసింగ్ చేయడం గురించి ఆంక్షలను మరింత చర్చించడానికి, దాడులను తగ్గించాల్సిన అవసరాన్ని బట్టి గినియా-కోనాక్రీ నుండి పనిచేస్తున్న తిరుగుబాటు విమానం. ఈ సమయంలో ఫ్రెంచ్ ప్రధానమంత్రి 750 మిలియన్ ఫ్రాంక్‌ల విలువైన 32 మిరాజ్ IIIE విమానాలను విక్రయించడానికి ఇప్పటికే అనుమతి ఇచ్చారు, పోర్చుగీసువారు అంగీకరించని ఆంక్షలను కొనసాగిస్తున్నారు. [16] కార్నేషన్ విప్లవం తరువాత, ఏప్రిల్ 25, 1974 న, పోర్చుగల్ తన డీకోలనైజేషన్ ప్రక్రియను ప్రారంభించింది మరియు దాని సైనిక దళాలను దాని పర్యవేక్షణ భూభాగాల నుండి ఉపసంహరించుకుంది. విధానం మరియు వ్యూహంలో ఈ మార్పుతో, మిరాజ్ III యొక్క కొనుగోలు ప్రాధాన్యతగా నిలిచిపోయింది మరియు కొత్త రాజకీయ పాలన చర్చల ప్రక్రియను కొనసాగించలేదు. ఆఫ్రికాలో సంఘర్షణ ముగియడంతో, పోర్చుగీస్ సాయుధ దళాలు పునర్వ్యవస్థీకరణ ద్వారా వెళ్లి, ప్రతి-తిరుగుబాటు నుండి నాటోపై పోర్చుగల్ యొక్క కట్టుబాట్లను గౌరవించటానికి మరియు వార్సా ఒప్పందానికి వ్యతిరేకంగా ఐరోపాలో సంఘర్షణకు సిద్ధమవుతున్నాయి. పోర్చుగీస్ వైమానిక దళం యొక్క ఎఫ్ -86 ఎఫ్ సాబెర్ మరియు జి. ఇంజన్లు [17] మరియు విడి భాగాలు లేకపోవడం. [1] [18] విప్లవం తరువాత పోర్చుగల్ ఆర్థిక సమస్యలను ఎదుర్కొంది మరియు కొత్త ప్రభుత్వం సాయుధ దళాల ఆధునీకరణను ప్రాధాన్యతగా చూడలేదు, ఎందుకంటే సైనిక సహాయ కార్యక్రమాలు మరియు ఉపయోగం కోసం ఆఫ్‌సెట్‌లు మరియు పరిహారం ద్వారా అమెరికా నుండి వచ్చిన మద్దతును వైమానిక దళం లెక్కించింది లాజెస్ ఎయిర్ బేస్. జూన్ 1974 లో, ఎయిర్ ఫోర్స్ చీఫ్ ఆఫ్ స్టాఫ్, జనరల్ మాన్యువల్ డియోగో నెటో, లిస్బన్లోని యుఎస్ మిలిటరీ అసిస్టెన్స్ అడ్వైజరీ గ్రూప్ (MAAG) ను ఒక F-5E టైగర్ II స్క్వాడ్రన్ మరియు ఒక F-4E ఫాంటమ్ II స్క్వాడ్రన్, అలాగే T-38A టాలోన్ వలె, T-33 షూటింగ్ స్టార్ మరియు T-41 ను భర్తీ చేయడానికి DHC-1 చిప్‌మంక్ స్థానంలో. [19] జూలై 30, 1974 న జరిగిన సమావేశంలో, లాజెస్ వైమానిక స్థావరం యొక్క ఉపయోగం కోసం ఒక ఒప్పందానికి సంబంధించి విదేశీ వ్యవహారాల మంత్రిత్వ శాఖలో, సవరించిన అభ్యర్థనను సమర్పించారు, ఇది 16 F-5E టైగర్ II, 16 T-38A టాలోన్, 20 T మాత్రమే జాబితా చేసింది 165 మిలియన్ డాలర్ల అంచనా విలువ వద్ద POAF కోసం -41A మరియు 12 AH-1Q. లాజెస్ వాడకం నుండి ఆఫ్‌సెట్‌లతో పాటు, పోర్చుగల్ జర్మన్ వైమానిక దళంతో ఒక ఒప్పందం యొక్క ఆఫ్‌సెట్‌లపై ఆధారపడింది, మాజీ జర్మన్ ఫియట్ G.91 విమానాలను పొందటానికి బెజా ఎయిర్ బేస్ ఉపయోగించడం కోసం. నాటోకు అమెరికా ప్రతినిధి బృందం నాటో కార్యకలాపాలకు తోడ్పడటంలో పోర్చుగల్ యొక్క సామర్ధ్యం గురించి ఆందోళన చెందింది మరియు F-4E ఫాంటమ్ II లేదా F-5E టైగర్ II ను F-86F సాబెర్ స్థానంలో కొనుగోలు చేయాలనే ఉద్దేశ్యం అనుచితంగా ఉందని భావించారు, అది భావించింది. A-7D కోర్సెయిర్ II లేదా A-4N స్కైహాక్ వార్సా ఒప్పందంతో చివరికి వివాదంలో పోర్చుగీస్ పాత్రకు మెరుగైన వేదికను అందించాయి, ఇది ప్రధానంగా అమెరికా నుండి ఐరోపాకు అట్లాంటిక్ మహాసముద్రం తిరిగి సరఫరా చేసే మార్గాలను రక్షించడం. [20] అదనంగా, ప్రచ్ఛన్నా ఈ సందర్భంలో, స్కైహాక్ మరియు కోర్సెయిర్ II రెండూ నావికాదళ దాడి పాత్రకు బాగా సరిపోతాయి. 1976 నాటికి, నార్త్రోప్ ఎఫ్ -5 ఇ టైగర్ II మిలిటరీ కమాండ్ చేత ఏకైక ఇష్టపడే విమానంగా మారింది, ఈ విమానం పెంటగాన్ చేత మిలిటరీ అసిస్టెన్స్ ప్రోగ్రాం (MAP) మరియు విదేశీ సైనిక అమ్మకాలు (FMS ద్వారా తక్కువ ఖర్చుతో సరఫరా చేయవచ్చని నమ్ముతారు (FMS ). [22] ఈ దిశగా, పోర్చుగల్ "పీస్ టాలోన్" కార్యక్రమంలో భాగంగా, నార్త్రోప్ టి -38 ఎ టాలోన్ జెట్ శిక్షకులను లీజుకు తీసుకుంది, సూపర్సోనిక్-సామర్థ్యం గల లీడ్-ఇన్ ఫైటర్ శిక్షణను స్థాపించడానికి మరియు అందించడానికి మరియు చివరికి కార్యాచరణ మార్పిడిని అందించడానికి. [24] [ 25] తరువాత మార్చి, 1976 లో, ఎఫ్ -5 కోసం ఒక మభ్యపెట్టే పథకం డిరియో డా రిపోబ్లికాలో ప్రచురించబడింది. [1] [26] ఏదేమైనా, ఆ సమయంలో, అమెరికా యొక్క సూచన ప్రకారం, F-5 కు ప్రత్యామ్నాయంగా A-7 కోర్సెయిర్ II యొక్క సముపార్జనను POAF ఇప్పటికే విశ్లేషించడం ప్రారంభించింది. [23] [27] నవంబర్ 15, 1979 న, యుఎస్ ప్రతినిధి బృందం మరియు కొత్త యోధుల సముపార్జన గురించి చర్చించాల్సిన పోర్చుగీస్ ప్రభుత్వం మరియు మిలిటరీ కమాండ్‌తో ఒక సమావేశం జరిగింది. 120 మిలియన్ డాలర్ల వ్యయంతో మే మరియు అక్టోబర్ 1981 మధ్య 20 ఎఫ్ -5 టైగర్ II కొనుగోలు చేయడమే మొదటి ప్రతిపాదన; అదనపు విడి భాగాలు చేర్చబడలేదు. అమెరికా చేత లాజెస్ ఎయిర్ బేస్ వాడకం కోసం ఒప్పందం 72 మిలియన్ డాలర్లు మాత్రమే ఉన్నందున, పోర్చుగల్ ఎఫ్ఎమ్ఎస్ ద్వారా 48 మిలియన్ డాలర్ల రుణాన్ని తీసుకోవలసి ఉంటుంది, ఇది ఇతర రకాల సంపాదించడానికి నిధులను కూడా ఎండిపోతుంది విమానం మరియు రుణ వడ్డీ రేట్ల అదనపు చెల్లింపు అవసరం. 79 మిలియన్ డాలర్ల విలువైన మరో ప్రతిపాదన మే స్క్వాడ్రన్. తుది ప్రతిపాదన 49 మిలియన్ డాలర్లకు 30 A-7A కోర్సెయిర్ II ను కొనుగోలు చేయడానికి, ఇది లాజెస్ ఒప్పందం నుండి వచ్చిన డబ్బుతో పూర్తిగా చెల్లించబడుతుంది మరియు ఇది విమానం యొక్క ఆధునీకరణకు ఇప్పటికీ నిధులను వదిలివేస్తుంది. [25] [ 28 28] [28] [29] చాలా ఆర్థిక ఆచరణీయమైన ఎంపికతో పాటు, A-7 లో F-86 పున ment స్థాపన కోసం ప్రారంభంలో అవసరమైన అంతరాయం మరియు వాయు ఆధిపత్య సామర్థ్యాలు లేనప్పటికీ, ఈ విమానం ఇప్పటికీ సాంకేతిక లీపును మరియు మానవ వనరుల అర్హతలో మెరుగుదలని అందిస్తుందని చూడబడింది. వైమానిక దళానికి. [18] [27] ఇంకా, A-7 యొక్క ఎంపిక వైమానిక దళం రెండు విభిన్న విమానాల నుండి, ఒకటి వాయు రక్షణకు అంకితం చేయబడింది మరియు మరొకటి గ్రౌండ్ అటాక్‌కు, ఒకే విమానానికి అనుమతించడం ద్వారా ఎక్కువ ఖర్చు తగ్గింపులను అనుమతించింది. [1] A-7 కోర్సెయిర్ II అధికారికంగా ఎంపిక చేయబడింది మరియు మే 5, 1980 న, V-519 ఒప్పందం ఇరవై విమానాలకు సంతకం చేయబడింది, దీనిలో ప్రోగ్రామ్ ఖర్చులను పోర్చుగల్ మరియు అమెరికా సైనిక సహాయ కార్యక్రమం మరియు ఒప్పందం రెండింటిలో భాగంగా పంచుకున్నాయి లాజెస్ ఎయిర్ బేస్ వాడకం కోసం రెండు దేశాల మధ్య. [30] [31] తరువాత మే 1983 లో, పోర్చుగల్ అదనపు ముప్పై విమానాలను ఆదేశించింది. [31] [32] [33] A-7 ప్రాధాన్యతనిచ్చేప్పటికీ, POAF వాయు రక్షణ పాత్ర కోసం F-5 ను సంపాదించడానికి మరియు F-86F సాబెర్‌కు సరైన ప్రత్యామ్నాయంగా ఆసక్తి చూపింది. అందుకని, రాయల్ నార్వేజియన్ వైమానిక దళం (RNOAF) యొక్క F-5A/B విమానాలను అంచనా వేయడానికి జూలై 1979 లో నార్వేకు ఒక ప్రతినిధి బృందం పంపబడింది. ఏదేమైనా, A-7 ఎంపికతో, 1982 లో మాత్రమే కొత్త చర్చలు జరిగాయి, RNOAF 11 F-5A యొక్క అమ్మకాన్ని అందించింది, ఇది ఎయిర్‌ఫ్రేమ్‌లో కనిపించే పగుళ్ల కారణంగా అదనపు మరమ్మతులు అవసరం. ఈ యోధులను తక్కువ ధరకు అందించగా, పోర్చుగల్ మరమ్మతుల కోసం చెల్లించాల్సి ఉంటుంది. ఇంకా, POAF ముఖ్యంగా జంట-సీట్ల F-5 యోధులపై ఆసక్తి కలిగి ఉంది, కానీ RNOAF దాని F-5B విమానాలను పదవీ విరమణ చేయడానికి ప్రణాళిక చేయలేదు. నవంబర్ 1984 లో, అమెరికా పోర్చుగల్‌కు విడి ఇంజిన్‌లతో నాలుగు ఎఫ్ -5 ఎని అందించింది, కాని ఈ విమానం 3,000 విమాన గంటలకు పైగా లాగిన్ అయినప్పటి నుండి ఈ ఆఫర్‌ను తిరస్కరించింది. అదే సంవత్సరంలో RNOAF 15 నుండి 20 F-5A/B యొక్క కొత్త ఆఫర్ ఇచ్చింది, కాని POAF క్షీణించింది; చాలా విమానాలకు మరమ్మతులు అవసరమవుతాయి మరియు ఎయిర్‌ఫ్రేమ్‌లకు తక్కువ విమాన గంటలు మిగిలి ఉన్నాయి. [34] [35] F-5 ను కొనుగోలు చేయలేకపోయింది, POAF సాబ్ J-35 డ్రాకెన్ మరియు సెకండ్ హ్యాండ్ ఫ్రెంచ్ మిరాజ్ III ల కొనుగోలును అధ్యయనం చేసింది, కానీ ఎటువంటి విజయం లేకుండా. [35] అంకితమైన ఎయిర్-టు-ఎయిర్ కంబాట్ ఫైటర్ లేకుండా, 1994 లో ఎఫ్ -16 ఫైటింగ్ ఫాల్కన్ యొక్క పోర్చుగీస్ సేవలో ప్రవేశించే వరకు A-7P శాశ్వతంగా వాయు రక్షణ పాత్రను స్వాధీనం చేసుకుంది. [1] [18] పోర్చుగల్ సంపాదించిన A-7P వెర్షన్ ప్రాట్ &amp; విట్నీ TF30-P-408 ఇంజిన్ చేత శక్తినిచ్చే A-7A ఎయిర్‌ఫ్రేమ్‌లను పునర్నిర్మించింది మరియు మార్చారు మరియు A-7E/A-7D ఏవియానిక్స్ కలిగి ఉంది. ఈ మార్పిడి కోసం ప్రారంభ 20 ఎయిర్‌ఫ్రేమ్‌లను AMARC వద్ద నిల్వ చేసిన 28 మాజీ-అమెరికా నేవీ ఎయిర్‌ఫ్రేమ్‌ల నుండి ఎంపిక చేశారు, మిగిలిన 8 ఎయిర్‌ఫ్రేమ్‌లను విడిభాగాలకు ఉపయోగిస్తున్నారు. [30] [33] ఆరు TA-7P ​​తరువాత కొనుగోలు చేసిన మాజీ A-7A ఎయిర్‌ఫ్రేమ్‌లు కూడా టెన్డం, శిక్షణ మరియు కార్యాచరణ పైలట్ మార్పిడి కోసం జంట-సీట్ల విమానాలు, ఇది A-7P వలె అదే సామర్థ్యాలను కలిగి ఉంది, ఇవి తుపాకులు మినహా, ఆక్సిజెన్‌తో భర్తీ చేయబడ్డాయి వ్యవస్థ. [18] AMARC నుండి ఎంపిక చేయబడిన రెండు ఆర్డర్‌ల నుండి ఎయిర్‌ఫ్రేమ్‌లు ఇప్పటికే 2,331 మరియు 4,523 విమాన గంటల మధ్య వాటి మార్పిడికి ముందు ఉన్నాయి. [36] P సంస్కరణ యొక్క ఏవియానిక్స్ AN/ASN-91B ఆయుధ నియంత్రణ మరియు నావిగేషన్ సిస్టమ్ కలిగి ఉంది, ఇందులో ప్రధానంగా నావిగేషన్/వెపన్ డెలివరీ కంప్యూటర్ (NWDC), ఎయిర్ డేటా కంప్యూటర్ (ADC), ఫ్లైట్ డేటా కంప్యూటర్ (FDC), AN/AVQ ఉన్నాయి. హెడ్-అప్ డిస్ప్లే (HUD), ASCU/Jbox Ammanment పైలాన్ స్టేషన్ కంట్రోల్ యూనిట్, ప్రొజెక్టెడ్ మ్యాప్ డిస్ప్లే సిస్టమ్ (PMDS), మరియు AN/ASN-90 జడత్వ నావిగేషన్ సిస్టమ్, AN/ASN-190 నావిగేషన్ డాప్లర్ రాడార్ మరియు మరియు మరియు అమర్చబడి ఉంది AN/APQ-126 భూభాగం-అనుసరించే రాడార్. [37] ఈ సంస్కరణలో రెండు కోల్ట్ MK 12 ఫిరంగిని కలిగి ఉంది, ఇది మొదట USN యొక్క A-7A చేత ఉపయోగించబడింది మరియు దాని ఆధునిక ఏవియానిక్స్ మరియు సెన్సార్ల కారణంగా కొత్త క్షిపణులు మరియు బాంబులను ఉపయోగించగలదు. [38] అన్ని విమానాలు వారి విమానంలో రీఫ్యూయలింగ్ వ్యవస్థలను నిలుపుకున్నాయి, ఈ సామర్ధ్యంతో POAF చేత నిర్వహించబడుతున్న మొదటి విమానం A-7 గా నిలిచింది. ఈ ఆయుధంలో AIM-9 సైడ్‌విండర్ క్షిపణి (P వెర్షన్) మరియు దాని చివరి సంవత్సరాల్లో L వెర్షన్, BAP 100, M-117, MK 20, MK 82, MK 83, MK 84, BL755 బాంబులు, మడత-ఫిన్ ఏరియల్ ఉన్నాయి రాకెట్, CRV-7 రాకెట్లు, AGM-65 మావెరిక్ (B మరియు G సంస్కరణలు). [38] [39] [40] 1982 మరియు 1989 మధ్య, A-7 విమానాలను హైడ్రాలిక్ సిస్టమ్ అప్‌గ్రేడ్, AN/ALR-46 రాడార్ హెచ్చరిక రిసీవర్ ఇన్‌స్టాలేషన్, IFF సిస్టమ్ అమలు మరియు ఇంజిన్ కండిషన్ మానిటరింగ్ (ECM) వ్యవస్థ యొక్క సంస్థాపనతో ఆధునీకరించారు. 1990 లో HUD మరింత అప్‌గ్రేడ్ చేయబడింది మరియు CTVRDS రికార్డింగ్ వ్యవస్థను పొందింది, AN/ALR-46 ను SPS-1000 సిస్టమ్, AN/ALE-40 చాఫ్ మరియు ఫ్లేర్ డిస్పెన్సర్ సిస్టమ్ ద్వారా భర్తీ చేశారు మరియు మెరుగైన నైట్ లైట్స్ నవీకరణ మరియు టా- అందుకున్నారు 7P ఆటోమేటిక్ యుక్తి ఫ్లాప్స్ (AMF) తో వ్యవస్థాపించబడింది. [41] 1991 లో, POAF A-7P ని సన్నద్ధం చేయడానికి AN/ALQ-131 ఎలక్ట్రానిక్ కౌంటర్ మెజర్ పాడ్లను కొనుగోలు చేసింది. [40] తరువాత 1995 లో ఫైర్ కంట్రోల్ అండ్ నావిగేషన్ కంప్యూటర్ (OFP-2) ఒక ప్రధాన నవీకరణను అందుకుంది. [41] పోర్చుగీస్ వైమానిక దళం A-7 ను ప్రధానంగా సముద్ర కార్యకలాపాలు మరియు వాయు నిషేధ పాత్రల కోసం వ్యూహాత్మక వాయు మద్దతులో, వాయు రక్షణ మరియు కౌంటర్ వాయు కార్యకలాపాలను ద్వితీయ పాత్రగా నిర్వహించింది. ఈ విమానాలు 302 స్క్వాడ్రన్ చేత నిర్వహించబడ్డాయి, ఎఫ్ -86 ఎఫ్ సాబెర్ మరియు 304 స్క్వాడ్రన్ స్థానంలో, తరువాత A-7 ను ఆపరేట్ చేయడానికి సృష్టించబడ్డాయి మరియు 1993 లో ఈ విమానం పదవీ విరమణ చేసే వరకు ఫియట్ G.91 తో పాటు పనిచేశారు. [42] [43] [43] [43] [43] [43] 44] ఈ విమానాలు ఏ పోరాటాన్ని చూడనప్పటికీ, ప్రచ్ఛన్న యుద్ధ సమయంలో నాటోపై పోర్చుగల్ యొక్క నిబద్ధతలో ఇది ఒక ముఖ్యమైన భాగం, దాని ఆపరేటింగ్ స్క్వాడ్రన్లు రెండూ సుప్రీం అలైడ్ కమాండర్ అట్లాంటిక్ ఆధ్వర్యంలో ఉన్నాయి. [43] [44] వారి సేవ సమయంలో, విడిభాగాలు మరియు లాజిస్టిక్స్ సమస్యలు లేకపోవడం వల్ల అనేక ప్రమాదాలలో అనేక విమానాలు కోల్పోవడం విమానంలో తీవ్రమైన నిర్వహణ సమస్యలకు దారితీసింది మరియు అనేక విమానాలు ఇతర యోధులకు సేవ చేయడానికి విడిభాగాల కోసం నరమాంసానికి గురయ్యాయి. [18] [45] దీని ఫలితంగా అందుబాటులో ఉన్న యోధులను ఇకపై ఒక నిర్దిష్ట స్క్వాడ్రన్‌కు కేటాయించలేదు మరియు అంకితం చేయలేదు, కాని అవసరమైన విధంగా ఒక స్క్వాడ్రన్‌కు భాగస్వామ్యం చేసి కేటాయించారు. ఈ నిర్వహణ ఇబ్బందులు మరియు ఆర్థిక సమస్యల ఫలితంగా స్క్వాడ్రన్ యొక్క విమాన గంటలు తగ్గాయి, ఈ నౌకాదళం మే 1988 లో రెండు గంటలు మరియు 1995 ఆగస్టులో మరో 16 గంటలు మాత్రమే ఎగురుతుంది, ఆ సంవత్సరం సెప్టెంబరులో ఈ నౌకాదళం పూర్తిగా గ్రౌన్దేడ్ చేయబడింది. [18] అక్టోబర్ 12 నుండి డిసెంబర్ 23, 1981 వరకు టెక్సాస్‌లోని డల్లాస్‌లోని వోట్ యొక్క సౌకర్యాల వద్ద పోర్చుగీస్ పైలట్ బోధకుల ప్రారంభ బృందం (పోర్చుగీస్: నీక్లీయో ఇసియల్ డి పైలోటోస్) సైద్ధాంతిక బోధన మరియు విమాన అర్హత శిక్షణకు గురైంది. ఈ మొదటి పోర్చుగీస్ A-7 కి శిక్షణ ఇవ్వడానికి చౌకైన ప్రత్యామ్నాయం టక్సన్ ఎయిర్ నేషనల్ గార్డ్ బేస్ వద్ద ఎయిర్ నేషనల్ గార్డ్ యొక్క A-7D తో పైలట్లు కూడా అధ్యయనం చేయబడ్డారు, కాని A-7D మరియు A-7P సంస్కరణల మధ్య తేడాల కారణంగా ఈ ఆలోచన విస్మరించబడింది. [30] A-7P యొక్క అధికారిక డెలివరీ ఆగస్టు 18, 1981 న, ఆండ్రూస్ వైమానిక దళం వద్ద జరిగింది, ఇక్కడ పోర్చుగీస్ రాయబారి రెండవ స్క్వాడ్రన్‌ను ఆదేశించాలనే ఉద్దేశ్యాన్ని ప్రకటించారు. ఆపరేషన్ పెరెగ్రైన్ ఫాల్కన్ (పోర్చుగీస్: ఒపెరాకో ఫాల్కో పెరెగ్రినో) అనే మారుపేరుతో పోర్చుగల్ ప్రధాన భూభాగానికి విమానం పంపిణీ చేసిన మొదటి భాగం, డిసెంబర్ 21, 1981 న ప్రారంభమైంది, మొదటి తొమ్మిది A-7P పైలట్ చేసిన ఫస్ట్ 501 స్క్వాడ్రన్ నుండి ఒక POAF C-130 హెర్క్యులస్ మద్దతు ఇస్తుంది. ఈ విమానాలు డిసెంబర్ 24, 1981 న మోంటే రియల్ ఎయిర్ బేస్ మరియు రిసెప్షన్ వేడుకకు జనవరి 8, 1982 న జరుగుతున్నాయి. [46] మిగిలిన 11 విమానాలను డల్లాస్ నుండి కాంట్రాక్ట్ పౌర పైలట్లు ఎగురవేసి, ఫిబ్రవరి మరియు సెప్టెంబర్ 29, 1982 మధ్య పోర్చుగల్‌కు వచ్చారు. [47] ఈ విమానాలు 302 స్క్వాడ్రన్ కలిగి ఉన్నాయి. అదనంగా, ఫైటర్ పైలట్ల యొక్క కార్యాచరణ మార్పిడికి మద్దతుగా ఒక TA-7C (S/N 154404; C/N B-044) ను ఏప్రిల్ 1982 లో అమెరికా నేవీ తాత్కాలికంగా పోర్చుగల్‌కు అందించింది. ఈ విమానం, A-7B-1-CV కోర్సెయిర్ II TA-7C టెన్డం ట్విన్-సీట్ ట్రైనర్‌గా మార్చబడింది, [48] "వైట్ డోవ్" (పోర్చుగీస్: పోంబా బ్రాంకా) అనే మారుపేరు ఉంది. దీని నిర్వహణను వోట్ టెక్నీషియన్లు అందించారు. ఇది తరువాత జూన్ 1985 లో USN కి తిరిగి ఇవ్వబడింది. [32] 1983 లో, అక్టోబర్ 8, 1984 మరియు ఏప్రిల్ 30, 1986 మధ్య డెలివరీలు జరుగుతున్న 24 A-7P మరియు ఆరు TA-7P ​​లకు రెండవ ఆర్డర్ ఉంచబడింది, దాని డెలివరీకి ముందు ఒక A-7P కోల్పోయింది. ఈ అదనపు A-7P 304 స్క్వాడ్రన్‌ను సన్నద్ధం చేయాల్సి ఉంది మరియు TA-7P ​​ను రెండు స్క్వాడ్రన్ల మధ్య విభజించాలి. [31] [32] [33] [49] సముపార్జన కార్యక్రమంలో భాగంగా పోర్చుగీస్ వైమానిక దళం పరికరాలను అందుకుంది మరియు దాని సాంకేతిక నిపుణులను మొదటి రెండు ఎచెలాన్ల నిర్వహణలో సూచించారు. స్క్వాడ్రన్ మెకానిక్స్ చేసిన మొట్టమొదటి ఎచెలాన్ విమానం మరియు వాటి పరికరాలు, ప్రిఫ్‌లైట్ మరియు రోజువారీ తనిఖీలు, కాంతి మరమ్మతులు, కొరోసివ్ యాంటీ ట్రీట్మెంట్స్, భాగాల పున ment స్థాపన మరియు ఇంధనం నింపడానికి బాధ్యత వహించింది, రెండవ ఎచెలాన్ మోంటే వద్ద అంకితమైన సౌకర్యాల వద్ద జరిగింది రియల్ ఎయిర్ బేస్ (BA5) మరియు ఆవర్తన నివారణ తనిఖీలకు మరియు వ్యవస్థలు, ఇంజన్లు మరియు ఇతర విమానాల పరికరాల కోసం ఆవర్తన సేవలకు బాధ్యత వహించింది. [45] ఎయిర్ఫ్రేమ్, ఏవియానిక్స్, ఎలక్ట్రిక్ సిస్టమ్స్, హైడ్రాలిక్ భాగాలు మరియు ఇంజిన్లకు అధునాతన ఆవర్తన తనిఖీలు మరియు మరమ్మతులు వంటి ప్రామాణిక డిపో స్థాయి నిర్వహణ (ఎస్‌డిఎల్‌ఎం) కు బాధ్యత వహించే మూడవ ఎచెలాన్ ఇండోస్ట్రియా ఏరోనెటికా డి పోర్చుగల్ S.A. వైమానిక దళం. తరువాత, వైమానిక దళం నుండి OGMA ను వేరుచేయడం మరియు ఒక సంస్థగా దాని సృష్టి తరువాత, మూడవ ఎచెలాన్ నిర్వహణలో కొన్ని BA5 వద్ద ప్రదర్శించడం ప్రారంభించాయి. [45] POAF యొక్క కోర్సెయిర్స్ మే 9, 1984 న అమెరికాలో మొదటిసారి జరుగుతుండటంతో అనేక వైమానిక ప్రమాదాలు మరియు ప్రమాదాలు జరిగాయి. ఈ మొదటి A-7P (POAF S/N 15540; BUAER S/N 154346) బర్డ్ స్ట్రైక్ సంఘటన కారణంగా విమాన పరీక్షలో ఉన్నప్పుడు డెలివరీకి ముందు పోయింది మరియు నాశనం చేయబడింది, ఫలితంగా పైలట్ మరణం సంభవించింది. [49] 1985 మరియు 1986 లో మూడు వేర్వేరు ప్రమాదాలు ఐదు విమానాలను కోల్పోయాయి, మే 26 న ఆల్కాచెట్ యొక్క క్షేత్ర కాల్పుల పరిధిలో గ్రౌండ్ అటాక్ ట్రైనింగ్ మిషన్ సందర్భంగా మరింత తీవ్రమైన ప్రమాదం జరిగింది, ఫలితంగా ఒక పైలట్ మరణం సంభవించింది. [50] మార్చి 27, 1987, మరియు జూలై 25, 1995 మధ్య ఈ క్రింది ప్రమాదాలు, తొమ్మిది విమానాలు మరియు ఐదు మరణాలు సంభవించాయి. స్క్వాడ్రన్ ఎక్స్ఛేంజీలు మరియు అంతర్జాతీయ వ్యాయామాల సమయంలో గ్రీస్, స్పెయిన్ మరియు నెదర్లాండ్స్‌లో కొన్ని ప్రమాదాలు సంభవించడంతో పోర్చుగల్‌లో చాలా నష్టాలు సంభవించాయి. ఈ ప్రమాదాల మూలం కనీసం నాలుగు పక్షి సమ్మెలు, ఒక ఇంజిన్ వైఫల్యం మరియు ల్యాండింగ్ సమయంలో రన్‌వే నుండి ఒక విమానం రన్‌వే నుండి జారిపోయాయి. [50] ప్రమాదాలు మరియు సమస్యలను పొందడంలో అనేక విమానాలను కోల్పోవడం 1980 ల చివరలో పోర్చుగల్‌కు దారితీసింది, A-7 విమానాలను భర్తీ చేసే ప్రక్రియను ప్రారంభించడానికి, మరియు 1990 ప్రారంభంలో సాధారణ డైనమిక్స్ F-16 పోరాటాన్ని పొందటానికి ఒక నిర్ణయం తీసుకోబడింది ఫాల్కన్. [53] [54] [55] జూలై 8, 1994 న, మొదటి ఎఫ్ -16 పోర్చుగల్‌కు చేరుకుంది మరియు మే 1996 లో మొదటి ఎ -7 స్క్వాడ్రన్, 302 స్క్వాడ్రన్ నిష్క్రియం చేయబడింది మరియు అన్ని సిబ్బంది మరియు ఎ -7 విమానాలు 304 స్క్వాడ్రన్‌కు బదిలీ చేయబడ్డాయి. జూలై 9, 1999, 304 చదరపు. రద్దు చేయబడింది మరియు పోర్చుగీస్ వైమానిక దళం A-7 విమానాలు చివరకు సేవ నుండి రిటైర్ అయ్యాయి, మొత్తం 63,600 విమాన గంటలు ప్రదర్శించారు. [42] [56] పోయఫ్‌కు చెందిన రిటైర్డ్ ఎయిర్‌ఫ్రేమ్‌లను అప్పుడు ఆల్వర్‌కాలోని వైమానిక దళం (పోర్చుగీస్: డెపాసిటో జెరల్ డి మెటీరియల్ డా ఫోర్సా ఎరియా, డిజిఎంఎఫ్ఎ) యొక్క సాధారణ నిల్వ సముదాయానికి బదిలీ చేశారు. 2000 ల మధ్యలో ఈ ఎయిర్‌ఫ్రేమ్‌లలో ఎక్కువ భాగం స్క్రాప్ మెటల్‌గా అమ్ముడయ్యాయి మరియు చాలావరకు OTA, మోంటే రియల్ మరియు బెజా ఎయిర్ బేస్ [57] సంస్థాపనలలో నిల్వ చేయబడ్డాయి, ఒక ఉదాహరణతో (POAF S/N 15502, బ్యూయర్ S/N 153200) బదిలీ చేయబడ్డాయి క్రాకోవ్ [58] లోని పోలిష్ ఏవియేషన్ మ్యూజియం మరియు కనీసం రెండు విమానాలు పునరుద్ధరించబడి, వైమానిక దళం మ్యూజియంలో ప్రదర్శించబడుతున్నాయి, మూడు విమానాలు గేట్ గార్డియన్లుగా భద్రపరచబడ్డాయి. [49] [59]</v>
      </c>
      <c r="E149" s="1" t="s">
        <v>2020</v>
      </c>
      <c r="F149" s="1" t="str">
        <f>IFERROR(__xludf.DUMMYFUNCTION("GOOGLETRANSLATE(E:E, ""en"", ""te"")"),"దాడి విమానం")</f>
        <v>దాడి విమానం</v>
      </c>
      <c r="G149" s="1" t="s">
        <v>2021</v>
      </c>
      <c r="H149" s="1" t="s">
        <v>288</v>
      </c>
      <c r="I149" s="1" t="str">
        <f>IFERROR(__xludf.DUMMYFUNCTION("GOOGLETRANSLATE(H:H, ""en"", ""te"")"),"అమెరికా")</f>
        <v>అమెరికా</v>
      </c>
      <c r="K149" s="1" t="s">
        <v>2022</v>
      </c>
      <c r="L149" s="1" t="str">
        <f>IFERROR(__xludf.DUMMYFUNCTION("GOOGLETRANSLATE(K:K, ""en"", ""te"")"),"లింగ్-టెంకో-వాట్")</f>
        <v>లింగ్-టెంకో-వాట్</v>
      </c>
      <c r="M149" s="2" t="s">
        <v>2023</v>
      </c>
      <c r="O149" s="1" t="s">
        <v>51</v>
      </c>
      <c r="AJ149" s="1" t="s">
        <v>2024</v>
      </c>
      <c r="AX149" s="1" t="s">
        <v>2025</v>
      </c>
      <c r="AY149" s="1" t="s">
        <v>2026</v>
      </c>
      <c r="AZ149" s="1" t="s">
        <v>2027</v>
      </c>
      <c r="BA149" s="1" t="s">
        <v>2028</v>
      </c>
      <c r="BE149" s="1">
        <v>1999.0</v>
      </c>
    </row>
    <row r="150">
      <c r="A150" s="1" t="s">
        <v>2029</v>
      </c>
      <c r="B150" s="1" t="str">
        <f>IFERROR(__xludf.DUMMYFUNCTION("GOOGLETRANSLATE(A:A, ""en"", ""te"")"),"రెడ్‌ఫెర్న్ న్యూపోర్ట్ 17/24")</f>
        <v>రెడ్‌ఫెర్న్ న్యూపోర్ట్ 17/24</v>
      </c>
      <c r="C150" s="1" t="s">
        <v>2030</v>
      </c>
      <c r="D150" s="1" t="str">
        <f>IFERROR(__xludf.DUMMYFUNCTION("GOOGLETRANSLATE(C:C, ""en"", ""te"")"),"రెడ్‌ఫెర్న్ న్యూపోర్ట్ 17/24 అనేది ఒక అమెరికన్ హోమ్‌బిల్ట్ విమానం, దీనిని వాల్టర్ రెడ్‌ఫెర్న్ రూపొందించారు మరియు ఇడాహోలోని వాల్టర్ రెడ్‌ఫెర్న్ కంపెనీ ఆఫ్ పోస్ట్ ఫాల్స్ చేత నిర్మించబడింది, ఇది మొదటి ప్రపంచ యుద్ధం నౌపోర్ట్ 17 మరియు న్యూపోర్ట్ 24 ఫైటర్ ఎయిర్"&amp;"‌క్రాఫ్ట్ ఆధారంగా. ఇది అందుబాటులో ఉన్నప్పుడు విమానం te త్సాహిక నిర్మాణం కోసం ప్రణాళికల రూపంలో సరఫరా చేయబడింది. [1] ప్రణాళికలు ఒక బిల్డర్‌ను విమానం నియోపోర్ట్ 17 లేదా న్యూపోర్ట్ 24 గా పూర్తి చేయడానికి అనుమతిస్తాయి. [1] న్యూపోర్ట్ 17/24 లో బిప్‌లేన్ లేఅవుట్"&amp;", సింగిల్-సీట్ల ఓపెన్ కాక్‌పిట్, స్థిర సాంప్రదాయ ల్యాండింగ్ గేర్ మరియు ట్రాక్టర్ కాన్ఫిగరేషన్‌లో ఒకే ఇంజిన్ ఉన్నాయి. [1] ప్రతిరూపం కలప మరియు లోహ గొట్టాల కలయిక నుండి నిర్మించబడింది, అన్నీ డోప్డ్ ఎయిర్క్రాఫ్ట్ ఫాబ్రిక్‌లో కప్పబడి ఉంటాయి. దాని 26.92 అడుగుల ("&amp;"8.2 మీ) స్పాన్ వింగ్, రెక్క ప్రాంతాన్ని 162.0 చదరపు అడుగులు (15.05 మీ 2) కలిగి ఉంది మరియు దీనికి ఇంటర్‌ప్లేన్ స్ట్రట్స్, కాబేన్ స్ట్రట్స్ మరియు ఫ్లయింగ్ వైర్లు మద్దతు ఇస్తున్నాయి. తోక కూడా కేబుల్-బ్రేస్డ్. ఆమోదయోగ్యమైన శక్తి శ్రేణి 145 నుండి 180 హెచ్‌పి ("&amp;"108 నుండి 134 కిలోవాట్) మరియు ఉపయోగించిన ప్రామాణిక ఇంజిన్ 145 హెచ్‌పి (108 కిలోవాట్) వార్నర్ స్కార్బ్ ఏడు సిలిండర్ రేడియల్ ఇంజిన్. [1] అసలు విమాన రూపకల్పనలో మార్పులు మెయిన్ వీల్ బ్రేక్‌లు మరియు టెయిల్‌వీల్ యొక్క అదనంగా ఉన్నాయి, అయితే అసలు విమానంలో బ్రేక్‌"&amp;"లు లేవు మరియు టెయిల్‌స్కిడ్‌ను అమర్చాయి. [1] న్యూపోర్ట్ 17/24 లో 1,000 పౌండ్లు (450 కిలోలు) మరియు స్థూల బరువు 1,280 ఎల్బి (580 కిలోలు) ఖాళీ బరువు ఉంటుంది, ఇది 280 పౌండ్లు (130 కిలోల) ఉపయోగకరమైన లోడ్ ఇస్తుంది. 25 యు.ఎస్. గ్యాలన్ల పూర్తి ఇంధనంతో (95 ఎల్; 21"&amp;" ఇంప్ గాల్) పైలట్ మరియు సామాను కోసం పేలోడ్ 130 ఎల్బి (59 కిలోలు). [1] ప్రామాణిక రోజు, సముద్ర మట్టం, గాలి, 145 హెచ్‌పి (108 కిలోవాట్) ఇంజిన్‌తో టేకాఫ్ 125 అడుగులు (38 మీ) మరియు ల్యాండింగ్ రోల్ 300 అడుగులు (91 మీ). [1] తయారీదారు నిర్మాణ సమయాన్ని సరఫరా చేసిన"&amp;" ప్రణాళికల నుండి 2000 గంటలుగా అంచనా వేశారు. [1] 1998 నాటికి 100 విమానాలు పూర్తయ్యాయని మరియు ఎగురుతున్నాయని కంపెనీ నివేదించింది. [1] ఏరోక్రాఫ్టర్ నుండి డేటా [1] సాధారణ లక్షణాలు పనితీరు ఆయుధాలు")</f>
        <v>రెడ్‌ఫెర్న్ న్యూపోర్ట్ 17/24 అనేది ఒక అమెరికన్ హోమ్‌బిల్ట్ విమానం, దీనిని వాల్టర్ రెడ్‌ఫెర్న్ రూపొందించారు మరియు ఇడాహోలోని వాల్టర్ రెడ్‌ఫెర్న్ కంపెనీ ఆఫ్ పోస్ట్ ఫాల్స్ చేత నిర్మించబడింది, ఇది మొదటి ప్రపంచ యుద్ధం నౌపోర్ట్ 17 మరియు న్యూపోర్ట్ 24 ఫైటర్ ఎయిర్‌క్రాఫ్ట్ ఆధారంగా. ఇది అందుబాటులో ఉన్నప్పుడు విమానం te త్సాహిక నిర్మాణం కోసం ప్రణాళికల రూపంలో సరఫరా చేయబడింది. [1] ప్రణాళికలు ఒక బిల్డర్‌ను విమానం నియోపోర్ట్ 17 లేదా న్యూపోర్ట్ 24 గా పూర్తి చేయడానికి అనుమతిస్తాయి. [1] న్యూపోర్ట్ 17/24 లో బిప్‌లేన్ లేఅవుట్, సింగిల్-సీట్ల ఓపెన్ కాక్‌పిట్, స్థిర సాంప్రదాయ ల్యాండింగ్ గేర్ మరియు ట్రాక్టర్ కాన్ఫిగరేషన్‌లో ఒకే ఇంజిన్ ఉన్నాయి. [1] ప్రతిరూపం కలప మరియు లోహ గొట్టాల కలయిక నుండి నిర్మించబడింది, అన్నీ డోప్డ్ ఎయిర్క్రాఫ్ట్ ఫాబ్రిక్‌లో కప్పబడి ఉంటాయి. దాని 26.92 అడుగుల (8.2 మీ) స్పాన్ వింగ్, రెక్క ప్రాంతాన్ని 162.0 చదరపు అడుగులు (15.05 మీ 2) కలిగి ఉంది మరియు దీనికి ఇంటర్‌ప్లేన్ స్ట్రట్స్, కాబేన్ స్ట్రట్స్ మరియు ఫ్లయింగ్ వైర్లు మద్దతు ఇస్తున్నాయి. తోక కూడా కేబుల్-బ్రేస్డ్. ఆమోదయోగ్యమైన శక్తి శ్రేణి 145 నుండి 180 హెచ్‌పి (108 నుండి 134 కిలోవాట్) మరియు ఉపయోగించిన ప్రామాణిక ఇంజిన్ 145 హెచ్‌పి (108 కిలోవాట్) వార్నర్ స్కార్బ్ ఏడు సిలిండర్ రేడియల్ ఇంజిన్. [1] అసలు విమాన రూపకల్పనలో మార్పులు మెయిన్ వీల్ బ్రేక్‌లు మరియు టెయిల్‌వీల్ యొక్క అదనంగా ఉన్నాయి, అయితే అసలు విమానంలో బ్రేక్‌లు లేవు మరియు టెయిల్‌స్కిడ్‌ను అమర్చాయి. [1] న్యూపోర్ట్ 17/24 లో 1,000 పౌండ్లు (450 కిలోలు) మరియు స్థూల బరువు 1,280 ఎల్బి (580 కిలోలు) ఖాళీ బరువు ఉంటుంది, ఇది 280 పౌండ్లు (130 కిలోల) ఉపయోగకరమైన లోడ్ ఇస్తుంది. 25 యు.ఎస్. గ్యాలన్ల పూర్తి ఇంధనంతో (95 ఎల్; 21 ఇంప్ గాల్) పైలట్ మరియు సామాను కోసం పేలోడ్ 130 ఎల్బి (59 కిలోలు). [1] ప్రామాణిక రోజు, సముద్ర మట్టం, గాలి, 145 హెచ్‌పి (108 కిలోవాట్) ఇంజిన్‌తో టేకాఫ్ 125 అడుగులు (38 మీ) మరియు ల్యాండింగ్ రోల్ 300 అడుగులు (91 మీ). [1] తయారీదారు నిర్మాణ సమయాన్ని సరఫరా చేసిన ప్రణాళికల నుండి 2000 గంటలుగా అంచనా వేశారు. [1] 1998 నాటికి 100 విమానాలు పూర్తయ్యాయని మరియు ఎగురుతున్నాయని కంపెనీ నివేదించింది. [1] ఏరోక్రాఫ్టర్ నుండి డేటా [1] సాధారణ లక్షణాలు పనితీరు ఆయుధాలు</v>
      </c>
      <c r="E150" s="1" t="s">
        <v>1918</v>
      </c>
      <c r="F150" s="1" t="str">
        <f>IFERROR(__xludf.DUMMYFUNCTION("GOOGLETRANSLATE(E:E, ""en"", ""te"")"),"హోమ్‌బిల్ట్ విమానం")</f>
        <v>హోమ్‌బిల్ట్ విమానం</v>
      </c>
      <c r="G150" s="1" t="s">
        <v>1919</v>
      </c>
      <c r="H150" s="1" t="s">
        <v>288</v>
      </c>
      <c r="I150" s="1" t="str">
        <f>IFERROR(__xludf.DUMMYFUNCTION("GOOGLETRANSLATE(H:H, ""en"", ""te"")"),"అమెరికా")</f>
        <v>అమెరికా</v>
      </c>
      <c r="J150" s="2" t="s">
        <v>289</v>
      </c>
      <c r="K150" s="1" t="s">
        <v>2031</v>
      </c>
      <c r="L150" s="1" t="str">
        <f>IFERROR(__xludf.DUMMYFUNCTION("GOOGLETRANSLATE(K:K, ""en"", ""te"")"),"వాల్టర్ రెడ్‌ఫెర్న్ కంపెనీ")</f>
        <v>వాల్టర్ రెడ్‌ఫెర్న్ కంపెనీ</v>
      </c>
      <c r="M150" s="1" t="s">
        <v>2032</v>
      </c>
      <c r="N150" s="1" t="s">
        <v>2033</v>
      </c>
      <c r="O150" s="1" t="s">
        <v>2034</v>
      </c>
      <c r="W150" s="1" t="s">
        <v>2035</v>
      </c>
      <c r="AX150" s="1" t="s">
        <v>2036</v>
      </c>
      <c r="AY150" s="1" t="s">
        <v>2037</v>
      </c>
    </row>
    <row r="151">
      <c r="A151" s="1" t="s">
        <v>2038</v>
      </c>
      <c r="B151" s="1" t="str">
        <f>IFERROR(__xludf.DUMMYFUNCTION("GOOGLETRANSLATE(A:A, ""en"", ""te"")"),"లాన్సైర్ టైగ్రెస్")</f>
        <v>లాన్సైర్ టైగ్రెస్</v>
      </c>
      <c r="C151" s="1" t="s">
        <v>2039</v>
      </c>
      <c r="D151" s="1" t="str">
        <f>IFERROR(__xludf.DUMMYFUNCTION("GOOGLETRANSLATE(C:C, ""en"", ""te"")"),"లాన్సైర్ టైగ్రెస్ ఒక అమెరికన్ హోమ్‌బిల్ట్ విమానం, దీనిని లాన్స్ నీబౌర్ రూపొందించారు మరియు ఒరెగాన్‌లోని లాన్సైర్ ఆఫ్ రెడ్‌మండ్ చేత ఉత్పత్తి కోసం ఉద్దేశించబడింది. 1990 ల మధ్యలో ప్రవేశపెట్టిన, ఇది తప్పనిసరిగా లాన్సైర్ IV, ఇది చాలా శక్తివంతమైన ఇంజిన్‌తో ఉంది."&amp;" ఇంజిన్ ఉత్పత్తిలోకి ప్రవేశించినట్లే రద్దు చేయబడినప్పుడు, టైగ్రెస్ ప్రాజెక్ట్ దానితో ముగిసింది. ప్రోటోటైప్‌లు మాత్రమే ఉత్పత్తి చేయబడ్డాయి. [1] అధిక శక్తితో కూడిన లాన్సైర్ IV ఉత్పన్నం యొక్క భావన చివరకు లాన్సైర్ ప్రొపోజెట్ చేత నిండిపోయింది. టైగ్రెస్ 600 హెచ"&amp;"్‌పి (447 కిలోవాట్ల) ఒరెండా OE600 V-8 ఇంజిన్‌ను ఉపయోగించడానికి స్వీకరించబడిన లాన్సైర్ IV యొక్క అభివృద్ధిగా ఉద్దేశించబడింది, దీనికి 405 mph (652 కిమీ/గం) క్రూయిజ్ వేగాన్ని ఇస్తుంది. అధిక శక్తిని అంగీకరించడానికి మరియు పెరిగిన వేగం ఎయిర్‌ఫ్రేమ్ నిర్మాణాత్మకం"&amp;"గా బలపడింది. ఇంజిన్ తరువాత దాని తయారీదారు ఒరెండా ఏరోస్పేస్ చేత రద్దు చేయబడింది మరియు టైగ్రెస్ కిట్ ఫలితంగా ఉత్పత్తి చేయబడలేదు. [1] ఈ విమానంలో కాంటిలివర్ లో-వింగ్, నాలుగు-సీట్ల ప్రెషరైజ్డ్ క్యాబిన్, ముడుచుకునే ట్రైసైకిల్ ల్యాండింగ్ గేర్ మరియు ట్రాక్టర్ కాన"&amp;"్ఫిగరేషన్‌లో ఒకే ఇంజిన్ ఉన్నాయి. [1] టైగ్రెస్ గ్రాఫైట్ ఫైబర్‌తో సహా మిశ్రమాల నుండి తయారు చేయబడింది. దీని 30.20 అడుగుల (9.2 మీ) స్పాన్ లాన్సైర్ IV లో ఉపయోగించిన దానికంటే 5.30 అడుగులు (1.6 మీ) తక్కువగా ఉంది, ఫ్లాప్‌లను అమర్చారు మరియు 98.00 చదరపు అడుగుల (9.1"&amp;"04 మీ 2) రెక్క ప్రాంతం కలిగి ఉంది. టైగ్రెస్ యొక్క వింగ్ వింగ్ రూట్ వద్ద మెక్‌విలియమ్స్ RXM5-217 ఎయిర్‌ఫాయిల్‌ను ఉపయోగించింది, రెక్క చిట్కా వద్ద NACA 64-212 కు మారుతుంది, ఇది లాన్సైర్ IV లో ఉపయోగించిన అదే. [1] [2] ఈ విమానం 2,400 ఎల్బి (1,100 కిలోల) మరియు స"&amp;"్థూల బరువు 3,400 ఎల్బి (1,500 కిలోలు) ఖాళీ బరువును కలిగి ఉంది, ఇది 1,000 పౌండ్లు (450 కిలోల) ఉపయోగకరమైన లోడ్ ఇస్తుంది. 115 యు.ఎస్. గ్యాలన్ల పూర్తి ఇంధనంతో (440 ఎల్; 96 ఇంప్ గల్) పైలట్ కోసం పేలోడ్, ప్రయాణీకులు మరియు సామాను 310 ఎల్బి (140 కిలోలు). [1] ఏకైక "&amp;"ప్రోటోటైప్ 27 జూన్ 2013 న పున and ప్రారంభమైంది మరియు 2018 నాటికి రిజర్వు చేయబడిన తోక సంఖ్య (N750L) తో విక్రయించబడింది. [3] ఇది ఓక్లహోమాలోని ఓక్లహోమా నగరంలోని మైక్ మన్రోనీ ఏరోనాటికల్ సెంటర్‌లోని సివిల్ ఏరోస్పేస్ మెడికల్ ఇన్స్టిట్యూట్ భవనం ముందు కాంక్రీట్ ప"&amp;"్యాడ్‌లో భద్రపరచబడింది. పనితీరు")</f>
        <v>లాన్సైర్ టైగ్రెస్ ఒక అమెరికన్ హోమ్‌బిల్ట్ విమానం, దీనిని లాన్స్ నీబౌర్ రూపొందించారు మరియు ఒరెగాన్‌లోని లాన్సైర్ ఆఫ్ రెడ్‌మండ్ చేత ఉత్పత్తి కోసం ఉద్దేశించబడింది. 1990 ల మధ్యలో ప్రవేశపెట్టిన, ఇది తప్పనిసరిగా లాన్సైర్ IV, ఇది చాలా శక్తివంతమైన ఇంజిన్‌తో ఉంది. ఇంజిన్ ఉత్పత్తిలోకి ప్రవేశించినట్లే రద్దు చేయబడినప్పుడు, టైగ్రెస్ ప్రాజెక్ట్ దానితో ముగిసింది. ప్రోటోటైప్‌లు మాత్రమే ఉత్పత్తి చేయబడ్డాయి. [1] అధిక శక్తితో కూడిన లాన్సైర్ IV ఉత్పన్నం యొక్క భావన చివరకు లాన్సైర్ ప్రొపోజెట్ చేత నిండిపోయింది. టైగ్రెస్ 600 హెచ్‌పి (447 కిలోవాట్ల) ఒరెండా OE600 V-8 ఇంజిన్‌ను ఉపయోగించడానికి స్వీకరించబడిన లాన్సైర్ IV యొక్క అభివృద్ధిగా ఉద్దేశించబడింది, దీనికి 405 mph (652 కిమీ/గం) క్రూయిజ్ వేగాన్ని ఇస్తుంది. అధిక శక్తిని అంగీకరించడానికి మరియు పెరిగిన వేగం ఎయిర్‌ఫ్రేమ్ నిర్మాణాత్మకంగా బలపడింది. ఇంజిన్ తరువాత దాని తయారీదారు ఒరెండా ఏరోస్పేస్ చేత రద్దు చేయబడింది మరియు టైగ్రెస్ కిట్ ఫలితంగా ఉత్పత్తి చేయబడలేదు. [1] ఈ విమానంలో కాంటిలివర్ లో-వింగ్, నాలుగు-సీట్ల ప్రెషరైజ్డ్ క్యాబిన్, ముడుచుకునే ట్రైసైకిల్ ల్యాండింగ్ గేర్ మరియు ట్రాక్టర్ కాన్ఫిగరేషన్‌లో ఒకే ఇంజిన్ ఉన్నాయి. [1] టైగ్రెస్ గ్రాఫైట్ ఫైబర్‌తో సహా మిశ్రమాల నుండి తయారు చేయబడింది. దీని 30.20 అడుగుల (9.2 మీ) స్పాన్ లాన్సైర్ IV లో ఉపయోగించిన దానికంటే 5.30 అడుగులు (1.6 మీ) తక్కువగా ఉంది, ఫ్లాప్‌లను అమర్చారు మరియు 98.00 చదరపు అడుగుల (9.104 మీ 2) రెక్క ప్రాంతం కలిగి ఉంది. టైగ్రెస్ యొక్క వింగ్ వింగ్ రూట్ వద్ద మెక్‌విలియమ్స్ RXM5-217 ఎయిర్‌ఫాయిల్‌ను ఉపయోగించింది, రెక్క చిట్కా వద్ద NACA 64-212 కు మారుతుంది, ఇది లాన్సైర్ IV లో ఉపయోగించిన అదే. [1] [2] ఈ విమానం 2,400 ఎల్బి (1,100 కిలోల) మరియు స్థూల బరువు 3,400 ఎల్బి (1,500 కిలోలు) ఖాళీ బరువును కలిగి ఉంది, ఇది 1,000 పౌండ్లు (450 కిలోల) ఉపయోగకరమైన లోడ్ ఇస్తుంది. 115 యు.ఎస్. గ్యాలన్ల పూర్తి ఇంధనంతో (440 ఎల్; 96 ఇంప్ గల్) పైలట్ కోసం పేలోడ్, ప్రయాణీకులు మరియు సామాను 310 ఎల్బి (140 కిలోలు). [1] ఏకైక ప్రోటోటైప్ 27 జూన్ 2013 న పున and ప్రారంభమైంది మరియు 2018 నాటికి రిజర్వు చేయబడిన తోక సంఖ్య (N750L) తో విక్రయించబడింది. [3] ఇది ఓక్లహోమాలోని ఓక్లహోమా నగరంలోని మైక్ మన్రోనీ ఏరోనాటికల్ సెంటర్‌లోని సివిల్ ఏరోస్పేస్ మెడికల్ ఇన్స్టిట్యూట్ భవనం ముందు కాంక్రీట్ ప్యాడ్‌లో భద్రపరచబడింది. పనితీరు</v>
      </c>
      <c r="E151" s="1" t="s">
        <v>1918</v>
      </c>
      <c r="F151" s="1" t="str">
        <f>IFERROR(__xludf.DUMMYFUNCTION("GOOGLETRANSLATE(E:E, ""en"", ""te"")"),"హోమ్‌బిల్ట్ విమానం")</f>
        <v>హోమ్‌బిల్ట్ విమానం</v>
      </c>
      <c r="G151" s="1" t="s">
        <v>1919</v>
      </c>
      <c r="H151" s="1" t="s">
        <v>288</v>
      </c>
      <c r="I151" s="1" t="str">
        <f>IFERROR(__xludf.DUMMYFUNCTION("GOOGLETRANSLATE(H:H, ""en"", ""te"")"),"అమెరికా")</f>
        <v>అమెరికా</v>
      </c>
      <c r="J151" s="2" t="s">
        <v>289</v>
      </c>
      <c r="K151" s="1" t="s">
        <v>2040</v>
      </c>
      <c r="L151" s="1" t="str">
        <f>IFERROR(__xludf.DUMMYFUNCTION("GOOGLETRANSLATE(K:K, ""en"", ""te"")"),"లాన్సైర్")</f>
        <v>లాన్సైర్</v>
      </c>
      <c r="M151" s="2" t="s">
        <v>2041</v>
      </c>
      <c r="N151" s="1" t="s">
        <v>2042</v>
      </c>
      <c r="O151" s="1" t="s">
        <v>2043</v>
      </c>
      <c r="Q151" s="1" t="s">
        <v>138</v>
      </c>
      <c r="R151" s="1" t="s">
        <v>2044</v>
      </c>
      <c r="S151" s="1" t="s">
        <v>2045</v>
      </c>
      <c r="T151" s="1" t="s">
        <v>2046</v>
      </c>
      <c r="U151" s="1" t="s">
        <v>2047</v>
      </c>
      <c r="V151" s="1" t="s">
        <v>2048</v>
      </c>
      <c r="W151" s="1">
        <v>1.0</v>
      </c>
      <c r="X151" s="1" t="s">
        <v>921</v>
      </c>
      <c r="Y151" s="1" t="s">
        <v>2049</v>
      </c>
      <c r="AA151" s="1" t="s">
        <v>2050</v>
      </c>
      <c r="AB151" s="1" t="s">
        <v>888</v>
      </c>
      <c r="AC151" s="1" t="s">
        <v>1045</v>
      </c>
      <c r="AE151" s="1" t="s">
        <v>2051</v>
      </c>
      <c r="AH151" s="1" t="s">
        <v>2052</v>
      </c>
      <c r="AJ151" s="1" t="s">
        <v>2053</v>
      </c>
      <c r="AM151" s="1" t="s">
        <v>2054</v>
      </c>
      <c r="AR151" s="1" t="s">
        <v>1020</v>
      </c>
      <c r="AX151" s="1" t="s">
        <v>2055</v>
      </c>
      <c r="AY151" s="1" t="s">
        <v>2056</v>
      </c>
    </row>
    <row r="152">
      <c r="A152" s="1" t="s">
        <v>2057</v>
      </c>
      <c r="B152" s="1" t="str">
        <f>IFERROR(__xludf.DUMMYFUNCTION("GOOGLETRANSLATE(A:A, ""en"", ""te"")"),"వింటేజ్ అల్ట్రాలైట్ SR-1 హార్నెట్")</f>
        <v>వింటేజ్ అల్ట్రాలైట్ SR-1 హార్నెట్</v>
      </c>
      <c r="C152" s="1" t="s">
        <v>2058</v>
      </c>
      <c r="D152" s="1" t="str">
        <f>IFERROR(__xludf.DUMMYFUNCTION("GOOGLETRANSLATE(C:C, ""en"", ""te"")"),"వింటేజ్ అల్ట్రాలైట్ SR-1 హార్నెట్ అనేది 1980 ల ప్రారంభంలో ప్రవేశపెట్టిన జార్జియాలోని పాతకాలపు అల్ట్రాలైట్ అండ్ లైట్‌ప్లేన్ అసోసియేషన్ ఆఫ్ మారియెట్టా నిర్మించిన ఒక అమెరికన్ హోమ్‌బిల్ట్ విమానం. ప్రణాళికలు ఇకపై అందుబాటులో లేనప్పటికీ, ఈ విమానం te త్సాహిక నిర్"&amp;"మాణం కోసం ప్రణాళికల రూపంలో సరఫరా చేయబడింది. [1] [2] [3] వర్గం యొక్క గరిష్ట ఖాళీ బరువు 254 పౌండ్లు (115 కిలోలు) తో సహా యుఎస్ ఫార్ 103 అల్ట్రాలైట్ వెహికల్స్ నిబంధనలకు అనుగుణంగా ఈ విమానం రూపొందించబడింది. ఈ విమానం ప్రామాణిక ఖాళీ బరువు 245 lb (111 kg). [1] SR-"&amp;"1 హార్నెట్‌లో స్ట్రట్-బ్రేస్డ్ మరియు కేబుల్-బ్రేస్డ్ బిప్‌లేన్ లేఅవుట్, సింగిల్-సీట్ల ఓపెన్ కాక్‌పిట్, స్టీరబుల్ టెయిల్ వీల్‌తో స్థిర సాంప్రదాయ ల్యాండింగ్ గేర్ మరియు పషర్ కాన్ఫిగరేషన్‌లో ఒకే ఇంజిన్ ఉన్నాయి. [1] ఈ విమానం బోల్ట్-కలిసి అల్యూమినియం గొట్టాల ను"&amp;"ండి తయారవుతుంది, దాని ఎగిరే ఉపరితలాలు డోప్డ్ ఎయిర్క్రాఫ్ట్ ఫాబ్రిక్‌లో కప్పబడి ఉంటాయి. దీని 33.00 అడుగుల (10.1 మీ) స్పాన్ వింగ్ రెక్క ప్రాంతం 220.0 చదరపు అడుగులు (20.44 మీ 2). హార్నెట్ అతిపెద్ద వింగ్ ప్రాంతం మరియు దాని కాలంలోని ఏదైనా అల్ట్రాలైట్ యొక్క తేల"&amp;"ికైన వింగ్ లోడింగ్ కలిగి ఉంది. ఆమోదయోగ్యమైన విద్యుత్ పరిధి 30 నుండి 35 హెచ్‌పి (22 నుండి 26 కిలోవాట్) మరియు ఉపయోగించిన ప్రామాణిక ఇంజిన్ 35 హెచ్‌పి (26 కిలోవాట్) కుయునా 430 పవర్‌ప్లాంట్. ఇంజిన్ తోక ఉపరితలాలకు మద్దతు ఇచ్చే నాలుగు గొట్టాల మధ్య అమర్చబడి ఉంటుం"&amp;"ది. [1] [3] SR-1 హార్నెట్ 245 lb (111 kg) యొక్క సాధారణ ఖాళీ బరువు మరియు 600 lb (270 కిలోల) స్థూల బరువును కలిగి ఉంది, ఇది 355 lb (161 kg) ఉపయోగకరమైన లోడ్‌ను ఇస్తుంది. 5 యు.ఎస్. గ్యాలన్ల పూర్తి ఇంధనంతో (19 ఎల్; 4.2 ఇంప్ గల్) పైలట్ మరియు సామాను కోసం పేలోడ్ 3"&amp;"25 ఎల్బి (147 కిలోలు). [1] ప్రామాణిక రోజు, సముద్ర మట్టం, గాలి లేదు, 35 హెచ్‌పి (26 కిలోవాట్) ఇంజిన్‌తో ల్యాండింగ్ రోల్ 75 అడుగులు (23 మీ). [1] డిజైనర్ నిర్మాణ సమయాన్ని సరఫరా చేసిన ప్రణాళికల నుండి 250 గంటలుగా అంచనా వేశారు. [1] హార్నెట్ 1980 లలో అమెరికాలో వ"&amp;"ిస్తృతంగా విక్రయించబడింది. [1] అమెరికాలో అల్ట్రాలైట్స్ నమోదు చేయవలసిన అవసరం లేదు, మరియు ఏప్రిల్ 2014 లో ఫెడరల్ ఏవియేషన్ అడ్మినిస్ట్రేషన్ తో అమెరికాలో ఎటువంటి ఉదాహరణలు నమోదు కాలేదు, అయినప్పటికీ మొత్తం రెండు ఒకేసారి నమోదు చేయబడ్డాయి. [4] ఏరోక్రాఫ్టర్ మరియు "&amp;"వర్చువల్ అల్ట్రాలైట్ మ్యూజియం నుండి డేటా [1] [3] సాధారణ లక్షణాల పనితీరు")</f>
        <v>వింటేజ్ అల్ట్రాలైట్ SR-1 హార్నెట్ అనేది 1980 ల ప్రారంభంలో ప్రవేశపెట్టిన జార్జియాలోని పాతకాలపు అల్ట్రాలైట్ అండ్ లైట్‌ప్లేన్ అసోసియేషన్ ఆఫ్ మారియెట్టా నిర్మించిన ఒక అమెరికన్ హోమ్‌బిల్ట్ విమానం. ప్రణాళికలు ఇకపై అందుబాటులో లేనప్పటికీ, ఈ విమానం te త్సాహిక నిర్మాణం కోసం ప్రణాళికల రూపంలో సరఫరా చేయబడింది. [1] [2] [3] వర్గం యొక్క గరిష్ట ఖాళీ బరువు 254 పౌండ్లు (115 కిలోలు) తో సహా యుఎస్ ఫార్ 103 అల్ట్రాలైట్ వెహికల్స్ నిబంధనలకు అనుగుణంగా ఈ విమానం రూపొందించబడింది. ఈ విమానం ప్రామాణిక ఖాళీ బరువు 245 lb (111 kg). [1] SR-1 హార్నెట్‌లో స్ట్రట్-బ్రేస్డ్ మరియు కేబుల్-బ్రేస్డ్ బిప్‌లేన్ లేఅవుట్, సింగిల్-సీట్ల ఓపెన్ కాక్‌పిట్, స్టీరబుల్ టెయిల్ వీల్‌తో స్థిర సాంప్రదాయ ల్యాండింగ్ గేర్ మరియు పషర్ కాన్ఫిగరేషన్‌లో ఒకే ఇంజిన్ ఉన్నాయి. [1] ఈ విమానం బోల్ట్-కలిసి అల్యూమినియం గొట్టాల నుండి తయారవుతుంది, దాని ఎగిరే ఉపరితలాలు డోప్డ్ ఎయిర్క్రాఫ్ట్ ఫాబ్రిక్‌లో కప్పబడి ఉంటాయి. దీని 33.00 అడుగుల (10.1 మీ) స్పాన్ వింగ్ రెక్క ప్రాంతం 220.0 చదరపు అడుగులు (20.44 మీ 2). హార్నెట్ అతిపెద్ద వింగ్ ప్రాంతం మరియు దాని కాలంలోని ఏదైనా అల్ట్రాలైట్ యొక్క తేలికైన వింగ్ లోడింగ్ కలిగి ఉంది. ఆమోదయోగ్యమైన విద్యుత్ పరిధి 30 నుండి 35 హెచ్‌పి (22 నుండి 26 కిలోవాట్) మరియు ఉపయోగించిన ప్రామాణిక ఇంజిన్ 35 హెచ్‌పి (26 కిలోవాట్) కుయునా 430 పవర్‌ప్లాంట్. ఇంజిన్ తోక ఉపరితలాలకు మద్దతు ఇచ్చే నాలుగు గొట్టాల మధ్య అమర్చబడి ఉంటుంది. [1] [3] SR-1 హార్నెట్ 245 lb (111 kg) యొక్క సాధారణ ఖాళీ బరువు మరియు 600 lb (270 కిలోల) స్థూల బరువును కలిగి ఉంది, ఇది 355 lb (161 kg) ఉపయోగకరమైన లోడ్‌ను ఇస్తుంది. 5 యు.ఎస్. గ్యాలన్ల పూర్తి ఇంధనంతో (19 ఎల్; 4.2 ఇంప్ గల్) పైలట్ మరియు సామాను కోసం పేలోడ్ 325 ఎల్బి (147 కిలోలు). [1] ప్రామాణిక రోజు, సముద్ర మట్టం, గాలి లేదు, 35 హెచ్‌పి (26 కిలోవాట్) ఇంజిన్‌తో ల్యాండింగ్ రోల్ 75 అడుగులు (23 మీ). [1] డిజైనర్ నిర్మాణ సమయాన్ని సరఫరా చేసిన ప్రణాళికల నుండి 250 గంటలుగా అంచనా వేశారు. [1] హార్నెట్ 1980 లలో అమెరికాలో విస్తృతంగా విక్రయించబడింది. [1] అమెరికాలో అల్ట్రాలైట్స్ నమోదు చేయవలసిన అవసరం లేదు, మరియు ఏప్రిల్ 2014 లో ఫెడరల్ ఏవియేషన్ అడ్మినిస్ట్రేషన్ తో అమెరికాలో ఎటువంటి ఉదాహరణలు నమోదు కాలేదు, అయినప్పటికీ మొత్తం రెండు ఒకేసారి నమోదు చేయబడ్డాయి. [4] ఏరోక్రాఫ్టర్ మరియు వర్చువల్ అల్ట్రాలైట్ మ్యూజియం నుండి డేటా [1] [3] సాధారణ లక్షణాల పనితీరు</v>
      </c>
      <c r="E152" s="1" t="s">
        <v>1918</v>
      </c>
      <c r="F152" s="1" t="str">
        <f>IFERROR(__xludf.DUMMYFUNCTION("GOOGLETRANSLATE(E:E, ""en"", ""te"")"),"హోమ్‌బిల్ట్ విమానం")</f>
        <v>హోమ్‌బిల్ట్ విమానం</v>
      </c>
      <c r="G152" s="1" t="s">
        <v>1919</v>
      </c>
      <c r="H152" s="1" t="s">
        <v>288</v>
      </c>
      <c r="I152" s="1" t="str">
        <f>IFERROR(__xludf.DUMMYFUNCTION("GOOGLETRANSLATE(H:H, ""en"", ""te"")"),"అమెరికా")</f>
        <v>అమెరికా</v>
      </c>
      <c r="J152" s="2" t="s">
        <v>289</v>
      </c>
      <c r="K152" s="1" t="s">
        <v>2059</v>
      </c>
      <c r="L152" s="1" t="str">
        <f>IFERROR(__xludf.DUMMYFUNCTION("GOOGLETRANSLATE(K:K, ""en"", ""te"")"),"వింటేజ్ అల్ట్రాలైట్ మరియు లైట్ ప్లేన్ అసోసియేషన్")</f>
        <v>వింటేజ్ అల్ట్రాలైట్ మరియు లైట్ ప్లేన్ అసోసియేషన్</v>
      </c>
      <c r="M152" s="1" t="s">
        <v>2060</v>
      </c>
      <c r="O152" s="1" t="s">
        <v>2061</v>
      </c>
      <c r="Q152" s="1" t="s">
        <v>138</v>
      </c>
      <c r="R152" s="1" t="s">
        <v>2062</v>
      </c>
      <c r="S152" s="1" t="s">
        <v>1940</v>
      </c>
      <c r="T152" s="1" t="s">
        <v>2063</v>
      </c>
      <c r="U152" s="1" t="s">
        <v>2064</v>
      </c>
      <c r="V152" s="1" t="s">
        <v>2065</v>
      </c>
      <c r="W152" s="1" t="s">
        <v>2066</v>
      </c>
      <c r="Y152" s="1" t="s">
        <v>173</v>
      </c>
      <c r="AA152" s="1" t="s">
        <v>2067</v>
      </c>
      <c r="AC152" s="1" t="s">
        <v>2068</v>
      </c>
      <c r="AD152" s="1" t="s">
        <v>2069</v>
      </c>
      <c r="AG152" s="1" t="s">
        <v>630</v>
      </c>
      <c r="AH152" s="1" t="s">
        <v>2070</v>
      </c>
      <c r="AM152" s="1" t="s">
        <v>2071</v>
      </c>
      <c r="AN152" s="1" t="s">
        <v>1994</v>
      </c>
    </row>
    <row r="153">
      <c r="A153" s="1" t="s">
        <v>2072</v>
      </c>
      <c r="B153" s="1" t="str">
        <f>IFERROR(__xludf.DUMMYFUNCTION("GOOGLETRANSLATE(A:A, ""en"", ""te"")"),"VSR SR-1 స్నోషూ")</f>
        <v>VSR SR-1 స్నోషూ</v>
      </c>
      <c r="C153" s="1" t="s">
        <v>2073</v>
      </c>
      <c r="D153" s="1" t="str">
        <f>IFERROR(__xludf.DUMMYFUNCTION("GOOGLETRANSLATE(C:C, ""en"", ""te"")"),"VSR SR-1 స్నోషూ (ఇంగ్లీష్: స్నోషూ) అనేది ఒక అమెరికన్ హోమ్‌బిల్ట్ ఫార్ములా వన్ రేసింగ్ విమానం, దీనిని అలాన్ వాన్మెటర్ మరియు A.J. స్మిత్ మరియు కాన్సాస్‌లోని విచితకు చెందిన వాన్మెటర్ స్మిత్ రేసింగ్ (VSR) నిర్మించారు. ఇది 1993 లో రూపొందించబడింది మరియు మొదట 19"&amp;"97 లో ఎగిరింది. ఈ విమానం te త్సాహిక నిర్మాణం కోసం ప్రణాళికల రూపంలో సరఫరా చేయబడుతుంది, కొన్ని కీలక భాగాలు వేగవంతమైన నిర్మాణానికి అందుబాటులో ఉన్నాయి. [1] [2] SR-1 స్నోషూలో కాంటిలివర్ మిడ్-వింగ్, బబుల్ పందిరి కింద ఒకే-సీటు పరివేష్టిత కాక్‌పిట్, వీల్ ప్యాంటుత"&amp;"ో స్థిర సాంప్రదాయ ల్యాండింగ్ గేర్ మరియు ట్రాక్టర్ కాన్ఫిగరేషన్‌లో ఒకే ఇంజిన్ ఉన్నాయి. [1] విమానం ఫ్యూజ్‌లేజ్ వెల్డెడ్ 4130 స్టీల్ గొట్టాల నుండి తయారు చేయబడింది, ఇది వింగ్ మరియు డోప్డ్ ఎయిర్‌క్రాఫ్ట్ ఫాబ్రిక్ వెనుకకు ముందు కార్బన్-ఫైబర్-రీన్ఫోర్స్డ్ పాలిమర"&amp;"్ ఫెయిరింగ్‌లలో కప్పబడి ఉంటుంది. దాని 19.91 అడుగుల (6.1 మీ) స్పాన్ వింగ్ సిట్కా స్ప్రూస్ కలప నుండి తయారవుతుంది, ఫ్లాప్‌లు లేవు మరియు 66.00 చదరపు అడుగుల (6.132 మీ 2) రెక్క ప్రాంతం ఉన్నాయి. కాక్‌పిట్ వెడల్పు 22 లో (56 సెం.మీ). ఆమోదయోగ్యమైన శక్తి శ్రేణి 95 న"&amp;"ుండి 100 హెచ్‌పి (71 నుండి 75 కిలోవాట్) మరియు ఉపయోగించిన ప్రామాణిక ఇంజిన్ 100 హెచ్‌పి (75 కిలోవాట్) ఖండాంతర O-200A పవర్‌ప్లాంట్, ఫార్ములా వన్ నియమాలకు అవసరమైన విధంగా. ఈ విమానం +/- 8 గ్రా [1] [2] [3] కు నొక్కి చెప్పబడింది, SR-1 స్నోషూ 530 lb (240 kg) యొక్క"&amp;" సాధారణ ఖాళీ బరువు మరియు 760 lb (340 kg) స్థూల బరువును కలిగి ఉంటుంది 230 lb (100 kg) యొక్క ఉపయోగకరమైన లోడ్. 6 యు.ఎస్. గ్యాలన్ల పూర్తి ఇంధనంతో (23 ఎల్; 5.0 ఇంప్ గల్) పైలట్ మరియు సామాను కోసం పేలోడ్ 200 ఎల్బి (91 కిలోలు). [1] [2] డిజైనర్లు సరఫరా చేసిన ప్రణాళ"&amp;"ికల నుండి నిర్మాణ సమయాన్ని 1500 గంటలుగా అంచనా వేస్తారు. [1] 1998 నాటికి 20 కిట్లు మరియు ప్రణాళికలు విక్రయించబడిందని కంపెనీ నివేదించింది. [1] మార్చి 2014 లో ఫెడరల్ ఏవియేషన్ అడ్మినిస్ట్రేషన్తో అమెరికాలో ఒక ఉదాహరణ నమోదు చేయబడింది. [4] ఏరోక్రాఫ్టర్ మరియు VSR "&amp;"నుండి డేటా [1] [2] [3] సాధారణ లక్షణాల పనితీరు")</f>
        <v>VSR SR-1 స్నోషూ (ఇంగ్లీష్: స్నోషూ) అనేది ఒక అమెరికన్ హోమ్‌బిల్ట్ ఫార్ములా వన్ రేసింగ్ విమానం, దీనిని అలాన్ వాన్మెటర్ మరియు A.J. స్మిత్ మరియు కాన్సాస్‌లోని విచితకు చెందిన వాన్మెటర్ స్మిత్ రేసింగ్ (VSR) నిర్మించారు. ఇది 1993 లో రూపొందించబడింది మరియు మొదట 1997 లో ఎగిరింది. ఈ విమానం te త్సాహిక నిర్మాణం కోసం ప్రణాళికల రూపంలో సరఫరా చేయబడుతుంది, కొన్ని కీలక భాగాలు వేగవంతమైన నిర్మాణానికి అందుబాటులో ఉన్నాయి. [1] [2] SR-1 స్నోషూలో కాంటిలివర్ మిడ్-వింగ్, బబుల్ పందిరి కింద ఒకే-సీటు పరివేష్టిత కాక్‌పిట్, వీల్ ప్యాంటుతో స్థిర సాంప్రదాయ ల్యాండింగ్ గేర్ మరియు ట్రాక్టర్ కాన్ఫిగరేషన్‌లో ఒకే ఇంజిన్ ఉన్నాయి. [1] విమానం ఫ్యూజ్‌లేజ్ వెల్డెడ్ 4130 స్టీల్ గొట్టాల నుండి తయారు చేయబడింది, ఇది వింగ్ మరియు డోప్డ్ ఎయిర్‌క్రాఫ్ట్ ఫాబ్రిక్ వెనుకకు ముందు కార్బన్-ఫైబర్-రీన్ఫోర్స్డ్ పాలిమర్ ఫెయిరింగ్‌లలో కప్పబడి ఉంటుంది. దాని 19.91 అడుగుల (6.1 మీ) స్పాన్ వింగ్ సిట్కా స్ప్రూస్ కలప నుండి తయారవుతుంది, ఫ్లాప్‌లు లేవు మరియు 66.00 చదరపు అడుగుల (6.132 మీ 2) రెక్క ప్రాంతం ఉన్నాయి. కాక్‌పిట్ వెడల్పు 22 లో (56 సెం.మీ). ఆమోదయోగ్యమైన శక్తి శ్రేణి 95 నుండి 100 హెచ్‌పి (71 నుండి 75 కిలోవాట్) మరియు ఉపయోగించిన ప్రామాణిక ఇంజిన్ 100 హెచ్‌పి (75 కిలోవాట్) ఖండాంతర O-200A పవర్‌ప్లాంట్, ఫార్ములా వన్ నియమాలకు అవసరమైన విధంగా. ఈ విమానం +/- 8 గ్రా [1] [2] [3] కు నొక్కి చెప్పబడింది, SR-1 స్నోషూ 530 lb (240 kg) యొక్క సాధారణ ఖాళీ బరువు మరియు 760 lb (340 kg) స్థూల బరువును కలిగి ఉంటుంది 230 lb (100 kg) యొక్క ఉపయోగకరమైన లోడ్. 6 యు.ఎస్. గ్యాలన్ల పూర్తి ఇంధనంతో (23 ఎల్; 5.0 ఇంప్ గల్) పైలట్ మరియు సామాను కోసం పేలోడ్ 200 ఎల్బి (91 కిలోలు). [1] [2] డిజైనర్లు సరఫరా చేసిన ప్రణాళికల నుండి నిర్మాణ సమయాన్ని 1500 గంటలుగా అంచనా వేస్తారు. [1] 1998 నాటికి 20 కిట్లు మరియు ప్రణాళికలు విక్రయించబడిందని కంపెనీ నివేదించింది. [1] మార్చి 2014 లో ఫెడరల్ ఏవియేషన్ అడ్మినిస్ట్రేషన్తో అమెరికాలో ఒక ఉదాహరణ నమోదు చేయబడింది. [4] ఏరోక్రాఫ్టర్ మరియు VSR నుండి డేటా [1] [2] [3] సాధారణ లక్షణాల పనితీరు</v>
      </c>
      <c r="E153" s="1" t="s">
        <v>1918</v>
      </c>
      <c r="F153" s="1" t="str">
        <f>IFERROR(__xludf.DUMMYFUNCTION("GOOGLETRANSLATE(E:E, ""en"", ""te"")"),"హోమ్‌బిల్ట్ విమానం")</f>
        <v>హోమ్‌బిల్ట్ విమానం</v>
      </c>
      <c r="G153" s="1" t="s">
        <v>1919</v>
      </c>
      <c r="H153" s="1" t="s">
        <v>288</v>
      </c>
      <c r="I153" s="1" t="str">
        <f>IFERROR(__xludf.DUMMYFUNCTION("GOOGLETRANSLATE(H:H, ""en"", ""te"")"),"అమెరికా")</f>
        <v>అమెరికా</v>
      </c>
      <c r="J153" s="2" t="s">
        <v>289</v>
      </c>
      <c r="K153" s="1" t="s">
        <v>2074</v>
      </c>
      <c r="L153" s="1" t="str">
        <f>IFERROR(__xludf.DUMMYFUNCTION("GOOGLETRANSLATE(K:K, ""en"", ""te"")"),"వాన్మెటర్ స్మిత్ రేసింగ్")</f>
        <v>వాన్మెటర్ స్మిత్ రేసింగ్</v>
      </c>
      <c r="N153" s="1" t="s">
        <v>2075</v>
      </c>
      <c r="O153" s="1" t="s">
        <v>2076</v>
      </c>
      <c r="Q153" s="1" t="s">
        <v>138</v>
      </c>
      <c r="R153" s="1" t="s">
        <v>2077</v>
      </c>
      <c r="S153" s="1" t="s">
        <v>2078</v>
      </c>
      <c r="T153" s="1" t="s">
        <v>2079</v>
      </c>
      <c r="U153" s="1" t="s">
        <v>381</v>
      </c>
      <c r="V153" s="1">
        <v>1993.0</v>
      </c>
      <c r="W153" s="1" t="s">
        <v>779</v>
      </c>
      <c r="X153" s="1" t="s">
        <v>2080</v>
      </c>
      <c r="Y153" s="1" t="s">
        <v>2081</v>
      </c>
      <c r="Z153" s="1" t="s">
        <v>2082</v>
      </c>
      <c r="AA153" s="1" t="s">
        <v>2083</v>
      </c>
      <c r="AC153" s="1" t="s">
        <v>2084</v>
      </c>
      <c r="AD153" s="1" t="s">
        <v>2085</v>
      </c>
      <c r="AG153" s="1" t="s">
        <v>2086</v>
      </c>
      <c r="AH153" s="1" t="s">
        <v>2087</v>
      </c>
      <c r="AL153" s="1">
        <v>1997.0</v>
      </c>
      <c r="AM153" s="1" t="s">
        <v>2088</v>
      </c>
      <c r="AN153" s="1" t="s">
        <v>2089</v>
      </c>
      <c r="AS153" s="1" t="s">
        <v>2090</v>
      </c>
      <c r="AT153" s="1">
        <v>6.01</v>
      </c>
      <c r="BJ153" s="1" t="s">
        <v>2091</v>
      </c>
      <c r="BN153" s="1" t="s">
        <v>2092</v>
      </c>
    </row>
    <row r="154">
      <c r="A154" s="1" t="s">
        <v>2093</v>
      </c>
      <c r="B154" s="1" t="str">
        <f>IFERROR(__xludf.DUMMYFUNCTION("GOOGLETRANSLATE(A:A, ""en"", ""te"")"),"విలియమ్స్-కాంగీ WC-1 సన్డాన్సర్")</f>
        <v>విలియమ్స్-కాంగీ WC-1 సన్డాన్సర్</v>
      </c>
      <c r="C154" s="1" t="s">
        <v>2094</v>
      </c>
      <c r="D154" s="1" t="str">
        <f>IFERROR(__xludf.DUMMYFUNCTION("GOOGLETRANSLATE(C:C, ""en"", ""te"")"),"విలియమ్స్-కాంగీ డబ్ల్యుసి -1 సన్డాన్సర్ అనేది ఒక అమెరికన్ హోమ్‌బిల్ట్ బైప్‌లేన్ రేసింగ్ విమానం, దీనిని ఆర్ట్ విలియమ్స్ మరియు కార్ల్ కాంగీ రూపొందించారు మరియు 1974 లో రాల్ఫ్ టెరస్ నిర్మించారు. , కాలిఫోర్నియా. ఒకటి మాత్రమే నిర్మించబడింది. [1] WC-1 సన్డాన్సర్"&amp;" అసాధారణమైన బిప్‌లేన్ లేఅవుట్‌ను కలిగి ఉంది, కాక్‌పిట్ పందిరి క్రింద ఎగువ వింగ్ మరియు ఫ్యూజ్‌లేజ్ దిగువన ఉన్న దిగువ గల్ వింగ్ ఉన్నాయి. రెక్కలు ఒకే ఇంటర్‌ప్లేన్ స్ట్రట్ చేరతాయి. ఇది బబుల్ పందిరి కింద సింగిల్-సీట్ల పరివేష్టిత కాక్‌పిట్, స్థిర సాంప్రదాయ ల్యా"&amp;"ండింగ్ గేర్ మరియు ట్రాక్టర్ కాన్ఫిగరేషన్‌లో ఒకే ఇంజిన్ కలిగి ఉంది. ఫ్యూజ్‌లేజ్ బుష్బీ మిడ్‌గేట్ ముస్తాంగ్ నుండి తీసుకోబడింది. [1] ఈ విమానం అల్యూమినియం షీట్ నుండి తయారవుతుంది, ఫ్యూజ్‌లేజ్ ఫ్లష్ ఒత్తిడితో కూడిన చర్మం ఉంటుంది. దాని 19.75 అడుగుల (6.0 మీ) స్పా"&amp;"న్ వింగ్‌కు ఎటువంటి ఫ్లాప్‌లు లేవు. ఉపయోగించిన ఇంజిన్ 135 HP (101 kW) లైమింగ్ O-290-D2 పవర్‌ప్లాంట్. [1] ఈ విమానం ఖాళీ బరువు 835 ఎల్బి (379 కిలోలు) మరియు స్థూల బరువు 1,115 ఎల్బి (506 కిలోలు), ఇది 280 ఎల్బి (130 కిలోల) ఉపయోగకరమైన లోడ్ ఇస్తుంది. 16 యు.ఎస్. "&amp;"గ్యాలన్ల పూర్తి ఇంధనంతో (61 ఎల్; 13 ఇంప్ గల్) పేలోడ్ 184 ఎల్బి (83 కిలోలు). [1] మొదటి విమానంలో WC-1 194 mph (312 కిమీ/గం) జాతీయ తరగతి రికార్డును నెలకొల్పింది. [1] ఒక ఉదాహరణ మాత్రమే నిర్మించబడింది. ఇది 1974 లో ఫెడరల్ ఏవియేషన్ అడ్మినిస్ట్రేషన్తో అమెరికాలో న"&amp;"మోదు చేయబడింది. [2] డబ్ల్యుసి -1 ను పైలట్ సిడ్నీ వైట్ రేసులో పాల్గొన్నాడు మరియు రెనో ఎయిర్ రేసుల్లో బిప్‌లేన్ క్లాస్ గెలిచాడు. ఇది 1974 లో మరో ఐదు క్లాస్ రేసులను కూడా గెలుచుకుంది. [1] విమానం మరియు పైలట్ నుండి డేటా, ఏరోఫైల్స్ [1] [3] సాధారణ లక్షణాల పనితీరు")</f>
        <v>విలియమ్స్-కాంగీ డబ్ల్యుసి -1 సన్డాన్సర్ అనేది ఒక అమెరికన్ హోమ్‌బిల్ట్ బైప్‌లేన్ రేసింగ్ విమానం, దీనిని ఆర్ట్ విలియమ్స్ మరియు కార్ల్ కాంగీ రూపొందించారు మరియు 1974 లో రాల్ఫ్ టెరస్ నిర్మించారు. , కాలిఫోర్నియా. ఒకటి మాత్రమే నిర్మించబడింది. [1] WC-1 సన్డాన్సర్ అసాధారణమైన బిప్‌లేన్ లేఅవుట్‌ను కలిగి ఉంది, కాక్‌పిట్ పందిరి క్రింద ఎగువ వింగ్ మరియు ఫ్యూజ్‌లేజ్ దిగువన ఉన్న దిగువ గల్ వింగ్ ఉన్నాయి. రెక్కలు ఒకే ఇంటర్‌ప్లేన్ స్ట్రట్ చేరతాయి. ఇది బబుల్ పందిరి కింద సింగిల్-సీట్ల పరివేష్టిత కాక్‌పిట్, స్థిర సాంప్రదాయ ల్యాండింగ్ గేర్ మరియు ట్రాక్టర్ కాన్ఫిగరేషన్‌లో ఒకే ఇంజిన్ కలిగి ఉంది. ఫ్యూజ్‌లేజ్ బుష్బీ మిడ్‌గేట్ ముస్తాంగ్ నుండి తీసుకోబడింది. [1] ఈ విమానం అల్యూమినియం షీట్ నుండి తయారవుతుంది, ఫ్యూజ్‌లేజ్ ఫ్లష్ ఒత్తిడితో కూడిన చర్మం ఉంటుంది. దాని 19.75 అడుగుల (6.0 మీ) స్పాన్ వింగ్‌కు ఎటువంటి ఫ్లాప్‌లు లేవు. ఉపయోగించిన ఇంజిన్ 135 HP (101 kW) లైమింగ్ O-290-D2 పవర్‌ప్లాంట్. [1] ఈ విమానం ఖాళీ బరువు 835 ఎల్బి (379 కిలోలు) మరియు స్థూల బరువు 1,115 ఎల్బి (506 కిలోలు), ఇది 280 ఎల్బి (130 కిలోల) ఉపయోగకరమైన లోడ్ ఇస్తుంది. 16 యు.ఎస్. గ్యాలన్ల పూర్తి ఇంధనంతో (61 ఎల్; 13 ఇంప్ గల్) పేలోడ్ 184 ఎల్బి (83 కిలోలు). [1] మొదటి విమానంలో WC-1 194 mph (312 కిమీ/గం) జాతీయ తరగతి రికార్డును నెలకొల్పింది. [1] ఒక ఉదాహరణ మాత్రమే నిర్మించబడింది. ఇది 1974 లో ఫెడరల్ ఏవియేషన్ అడ్మినిస్ట్రేషన్తో అమెరికాలో నమోదు చేయబడింది. [2] డబ్ల్యుసి -1 ను పైలట్ సిడ్నీ వైట్ రేసులో పాల్గొన్నాడు మరియు రెనో ఎయిర్ రేసుల్లో బిప్‌లేన్ క్లాస్ గెలిచాడు. ఇది 1974 లో మరో ఐదు క్లాస్ రేసులను కూడా గెలుచుకుంది. [1] విమానం మరియు పైలట్ నుండి డేటా, ఏరోఫైల్స్ [1] [3] సాధారణ లక్షణాల పనితీరు</v>
      </c>
      <c r="E154" s="1" t="s">
        <v>1918</v>
      </c>
      <c r="F154" s="1" t="str">
        <f>IFERROR(__xludf.DUMMYFUNCTION("GOOGLETRANSLATE(E:E, ""en"", ""te"")"),"హోమ్‌బిల్ట్ విమానం")</f>
        <v>హోమ్‌బిల్ట్ విమానం</v>
      </c>
      <c r="G154" s="1" t="s">
        <v>1919</v>
      </c>
      <c r="H154" s="1" t="s">
        <v>288</v>
      </c>
      <c r="I154" s="1" t="str">
        <f>IFERROR(__xludf.DUMMYFUNCTION("GOOGLETRANSLATE(H:H, ""en"", ""te"")"),"అమెరికా")</f>
        <v>అమెరికా</v>
      </c>
      <c r="J154" s="2" t="s">
        <v>289</v>
      </c>
      <c r="K154" s="1" t="s">
        <v>2095</v>
      </c>
      <c r="L154" s="1" t="str">
        <f>IFERROR(__xludf.DUMMYFUNCTION("GOOGLETRANSLATE(K:K, ""en"", ""te"")"),"రాల్ఫ్ theashaus")</f>
        <v>రాల్ఫ్ theashaus</v>
      </c>
      <c r="N154" s="1" t="s">
        <v>2096</v>
      </c>
      <c r="O154" s="1" t="s">
        <v>2097</v>
      </c>
      <c r="Q154" s="1" t="s">
        <v>138</v>
      </c>
      <c r="R154" s="1" t="s">
        <v>2098</v>
      </c>
      <c r="S154" s="1" t="s">
        <v>2099</v>
      </c>
      <c r="T154" s="1" t="s">
        <v>2100</v>
      </c>
      <c r="U154" s="1" t="s">
        <v>2101</v>
      </c>
      <c r="W154" s="1" t="s">
        <v>965</v>
      </c>
      <c r="X154" s="1" t="s">
        <v>2102</v>
      </c>
      <c r="AC154" s="1" t="s">
        <v>2103</v>
      </c>
      <c r="AD154" s="1" t="s">
        <v>2085</v>
      </c>
      <c r="AL154" s="1">
        <v>1974.0</v>
      </c>
      <c r="AM154" s="1" t="s">
        <v>2104</v>
      </c>
      <c r="DK154" s="1" t="s">
        <v>2105</v>
      </c>
      <c r="DL154" s="1" t="s">
        <v>2106</v>
      </c>
    </row>
    <row r="155">
      <c r="A155" s="1" t="s">
        <v>2107</v>
      </c>
      <c r="B155" s="1" t="str">
        <f>IFERROR(__xludf.DUMMYFUNCTION("GOOGLETRANSLATE(A:A, ""en"", ""te"")"),"ARV గ్రిఫిన్")</f>
        <v>ARV గ్రిఫిన్</v>
      </c>
      <c r="C155" s="1" t="s">
        <v>2108</v>
      </c>
      <c r="D155" s="1" t="str">
        <f>IFERROR(__xludf.DUMMYFUNCTION("GOOGLETRANSLATE(C:C, ""en"", ""te"")"),"ARV గ్రిఫిన్ అనేది కెనడియన్ హోమ్‌బిల్ట్ విమానం, దీనిని అల్బెర్టా విశ్వవిద్యాలయానికి చెందిన డేవ్ మార్స్‌డెన్ రూపొందించారు మరియు కెనడా ఎయిర్ RV మరియు తరువాత ఎసి మిలీనియం కార్ప్ చేత ఉత్పత్తి చేయబడింది, ఇద్దరూ ఎడ్మొంటన్. ఇది అందుబాటులో ఉన్నప్పుడు విమానం te త్"&amp;"సాహిక నిర్మాణానికి కిట్‌గా సరఫరా చేయబడింది. [1] [2] [3] [4] [5] రెండు కంపెనీలు వ్యాపారం నుండి బయటపడతాయి మరియు ఉత్పత్తి ముగిసింది. ఈ విమానం స్ట్రట్-బ్రేస్డ్ హై వింగ్, రెండు-సీట్ల-సైడ్-సైడ్-సైడ్ కాన్ఫిగరేషన్ పరివేష్టిత కాక్‌పిట్ తలుపుల ద్వారా యాక్సెస్ చేయబడ"&amp;"ింది, స్థిర ట్రైసైకిల్ ల్యాండింగ్ గేర్ లేదా, ఐచ్ఛికంగా సాంప్రదాయిక ల్యాండింగ్ గేర్ వీల్ ప్యాంటు మరియు ట్రాక్టర్ కాన్ఫిగరేషన్‌లో ఒకే ఇంజిన్ . [[ ఈ విమానం షీట్ అల్యూమినియం నుండి తయారు చేయబడింది. దీని 35.50 అడుగుల (10.8 మీ) స్పాన్ హై కారక నిష్పత్తి రెక్కలు మ"&amp;"ార్స్డెన్-రూపొందించిన IARV 419 ఎయిర్‌ఫాయిల్‌ను ఉపయోగిస్తాయి, ఫ్లాప్‌లను మౌంట్ చేస్తాయి మరియు 136.00 చదరపు అడుగుల (12.635 మీ 2) రెక్కల వైశాల్యాన్ని కలిగి ఉన్నాయి. వింగ్లెట్స్ తక్కువ స్పీడ్ హ్యాండ్లింగ్, పార్శ్వ నియంత్రణ మరియు STOL పనితీరును మెరుగుపరచడానికి"&amp;" ఫ్యాక్టరీ ఎంపిక. క్యాబిన్ వెడల్పు 47 అంగుళాలు (120 సెం.మీ) మరియు భూమి రవాణా లేదా నిల్వ కోసం రెక్కలు వేరుచేస్తాయి. గ్రిఫిన్ మార్క్ III కోసం ఆమోదయోగ్యమైన శక్తి పరిధి 65 నుండి 150 హెచ్‌పి (48 నుండి 112 కిలోవాట్) మరియు ఉపయోగించిన ప్రామాణిక ఇంజన్లు 100 హెచ్‌ప"&amp;"ి (75 కిలోవాట్) కాంటినెంటల్ ఓ -200 ఎ, 80 హెచ్‌పి (60 కిలోవాట్) రోటాక్స్ 912, 74 హెచ్‌పి ( 55 kW) రోటాక్స్ 618 టూ-స్ట్రోక్ లేదా 100 హెచ్‌పి (75 కిలోవాట్) కామ్ 100 పవర్‌ప్లాంట్లు. 130 HP (97 kW) సుబారు EA81, 108 HP (81 kW) లైమింగ్ O-235 మరియు సుజుకి ఇంజన్లక"&amp;"ు కూడా మౌంట్‌లు అందుబాటులో ఉన్నాయి. [1] [3] [6] [7] గ్రిఫిన్ మార్క్ III ఒక సాధారణ ఖాళీ బరువు 840 lb (380 kg) మరియు స్థూల బరువు 1,500 lb (680 kg), 660 lb (300 kg) ఉపయోగకరమైన లోడ్‌ను ఇస్తుంది. 37 యు.ఎస్. గ్యాలన్ల (140 ఎల్; 31 ఇంప్ గల్) పూర్తి ఇంధన లోడ్‌తో ప"&amp;"ైలట్, ప్రయాణీకుడు మరియు సామాను 438 ఎల్బి (199 కిలోలు). సీట్లు పూర్తిగా సర్దుబాటు చేయగలవు మరియు తొలగించగలవు. [1] ఫ్లోట్లు మరియు స్కిస్ యొక్క అమరిక 1998 లో అభివృద్ధిలో ఉన్నట్లు జాబితా చేయబడింది. మార్క్ III కిట్‌లో ఆల్-అల్యూమినియం పార్ట్స్ కట్ అండ్ బెంట్ ఉన్"&amp;"నాయి, ఫ్యూజ్‌లేజ్, వింగ్ మరియు టెయిల్ అసెంబ్లీలు ప్రీ-జిగ్డ్. ఈ విమానం నాలుగు వేర్వేరు ఉప-కిట్‌లుగా కొనుగోలు చేయవచ్చు. తయారీదారు నిర్మాణ సమయాన్ని మార్క్ III కి 800 గంటలు మరియు మార్క్ IV కి 600 గంటలు నిర్మించిన కిట్ నుండి అంచనా వేస్తాడు. [1] [3] [4] [5] 19"&amp;"98 నాటికి 18 కిట్లు అమ్ముడయ్యాయని మరియు మూడు విమానాలు ఎగురుతున్నాయని కంపెనీ నివేదించింది. [1] డిసెంబర్ 2013 లో నాలుగు ట్రాన్స్పోర్ట్ కెనడాలో మరియు ఫెడరల్ ఏవియేషన్ అడ్మినిస్ట్రేషన్తో అమెరికాలో ఒకటి నమోదు చేయబడ్డాయి. [8] [9] ఏరోక్రాఫ్టర్ నుండి డేటా మరియు అస"&amp;"ంపూర్ణ గైడ్ టు ఎయిర్‌ఫాయిల్ అమెరికన్ [1] [6] సాధారణ లక్షణాల పనితీరు")</f>
        <v>ARV గ్రిఫిన్ అనేది కెనడియన్ హోమ్‌బిల్ట్ విమానం, దీనిని అల్బెర్టా విశ్వవిద్యాలయానికి చెందిన డేవ్ మార్స్‌డెన్ రూపొందించారు మరియు కెనడా ఎయిర్ RV మరియు తరువాత ఎసి మిలీనియం కార్ప్ చేత ఉత్పత్తి చేయబడింది, ఇద్దరూ ఎడ్మొంటన్. ఇది అందుబాటులో ఉన్నప్పుడు విమానం te త్సాహిక నిర్మాణానికి కిట్‌గా సరఫరా చేయబడింది. [1] [2] [3] [4] [5] రెండు కంపెనీలు వ్యాపారం నుండి బయటపడతాయి మరియు ఉత్పత్తి ముగిసింది. ఈ విమానం స్ట్రట్-బ్రేస్డ్ హై వింగ్, రెండు-సీట్ల-సైడ్-సైడ్-సైడ్ కాన్ఫిగరేషన్ పరివేష్టిత కాక్‌పిట్ తలుపుల ద్వారా యాక్సెస్ చేయబడింది, స్థిర ట్రైసైకిల్ ల్యాండింగ్ గేర్ లేదా, ఐచ్ఛికంగా సాంప్రదాయిక ల్యాండింగ్ గేర్ వీల్ ప్యాంటు మరియు ట్రాక్టర్ కాన్ఫిగరేషన్‌లో ఒకే ఇంజిన్ . [[ ఈ విమానం షీట్ అల్యూమినియం నుండి తయారు చేయబడింది. దీని 35.50 అడుగుల (10.8 మీ) స్పాన్ హై కారక నిష్పత్తి రెక్కలు మార్స్డెన్-రూపొందించిన IARV 419 ఎయిర్‌ఫాయిల్‌ను ఉపయోగిస్తాయి, ఫ్లాప్‌లను మౌంట్ చేస్తాయి మరియు 136.00 చదరపు అడుగుల (12.635 మీ 2) రెక్కల వైశాల్యాన్ని కలిగి ఉన్నాయి. వింగ్లెట్స్ తక్కువ స్పీడ్ హ్యాండ్లింగ్, పార్శ్వ నియంత్రణ మరియు STOL పనితీరును మెరుగుపరచడానికి ఫ్యాక్టరీ ఎంపిక. క్యాబిన్ వెడల్పు 47 అంగుళాలు (120 సెం.మీ) మరియు భూమి రవాణా లేదా నిల్వ కోసం రెక్కలు వేరుచేస్తాయి. గ్రిఫిన్ మార్క్ III కోసం ఆమోదయోగ్యమైన శక్తి పరిధి 65 నుండి 150 హెచ్‌పి (48 నుండి 112 కిలోవాట్) మరియు ఉపయోగించిన ప్రామాణిక ఇంజన్లు 100 హెచ్‌పి (75 కిలోవాట్) కాంటినెంటల్ ఓ -200 ఎ, 80 హెచ్‌పి (60 కిలోవాట్) రోటాక్స్ 912, 74 హెచ్‌పి ( 55 kW) రోటాక్స్ 618 టూ-స్ట్రోక్ లేదా 100 హెచ్‌పి (75 కిలోవాట్) కామ్ 100 పవర్‌ప్లాంట్లు. 130 HP (97 kW) సుబారు EA81, 108 HP (81 kW) లైమింగ్ O-235 మరియు సుజుకి ఇంజన్లకు కూడా మౌంట్‌లు అందుబాటులో ఉన్నాయి. [1] [3] [6] [7] గ్రిఫిన్ మార్క్ III ఒక సాధారణ ఖాళీ బరువు 840 lb (380 kg) మరియు స్థూల బరువు 1,500 lb (680 kg), 660 lb (300 kg) ఉపయోగకరమైన లోడ్‌ను ఇస్తుంది. 37 యు.ఎస్. గ్యాలన్ల (140 ఎల్; 31 ఇంప్ గల్) పూర్తి ఇంధన లోడ్‌తో పైలట్, ప్రయాణీకుడు మరియు సామాను 438 ఎల్బి (199 కిలోలు). సీట్లు పూర్తిగా సర్దుబాటు చేయగలవు మరియు తొలగించగలవు. [1] ఫ్లోట్లు మరియు స్కిస్ యొక్క అమరిక 1998 లో అభివృద్ధిలో ఉన్నట్లు జాబితా చేయబడింది. మార్క్ III కిట్‌లో ఆల్-అల్యూమినియం పార్ట్స్ కట్ అండ్ బెంట్ ఉన్నాయి, ఫ్యూజ్‌లేజ్, వింగ్ మరియు టెయిల్ అసెంబ్లీలు ప్రీ-జిగ్డ్. ఈ విమానం నాలుగు వేర్వేరు ఉప-కిట్‌లుగా కొనుగోలు చేయవచ్చు. తయారీదారు నిర్మాణ సమయాన్ని మార్క్ III కి 800 గంటలు మరియు మార్క్ IV కి 600 గంటలు నిర్మించిన కిట్ నుండి అంచనా వేస్తాడు. [1] [3] [4] [5] 1998 నాటికి 18 కిట్లు అమ్ముడయ్యాయని మరియు మూడు విమానాలు ఎగురుతున్నాయని కంపెనీ నివేదించింది. [1] డిసెంబర్ 2013 లో నాలుగు ట్రాన్స్పోర్ట్ కెనడాలో మరియు ఫెడరల్ ఏవియేషన్ అడ్మినిస్ట్రేషన్తో అమెరికాలో ఒకటి నమోదు చేయబడ్డాయి. [8] [9] ఏరోక్రాఫ్టర్ నుండి డేటా మరియు అసంపూర్ణ గైడ్ టు ఎయిర్‌ఫాయిల్ అమెరికన్ [1] [6] సాధారణ లక్షణాల పనితీరు</v>
      </c>
      <c r="E155" s="1" t="s">
        <v>1918</v>
      </c>
      <c r="F155" s="1" t="str">
        <f>IFERROR(__xludf.DUMMYFUNCTION("GOOGLETRANSLATE(E:E, ""en"", ""te"")"),"హోమ్‌బిల్ట్ విమానం")</f>
        <v>హోమ్‌బిల్ట్ విమానం</v>
      </c>
      <c r="G155" s="1" t="s">
        <v>1919</v>
      </c>
      <c r="H155" s="1" t="s">
        <v>2109</v>
      </c>
      <c r="I155" s="1" t="str">
        <f>IFERROR(__xludf.DUMMYFUNCTION("GOOGLETRANSLATE(H:H, ""en"", ""te"")"),"కెనడా")</f>
        <v>కెనడా</v>
      </c>
      <c r="J155" s="2" t="s">
        <v>2110</v>
      </c>
      <c r="K155" s="1" t="s">
        <v>2111</v>
      </c>
      <c r="L155" s="1" t="str">
        <f>IFERROR(__xludf.DUMMYFUNCTION("GOOGLETRANSLATE(K:K, ""en"", ""te"")"),"కెనడా ఎయిర్ RVAC మిలీనియం కార్ప్")</f>
        <v>కెనడా ఎయిర్ RVAC మిలీనియం కార్ప్</v>
      </c>
      <c r="M155" s="1" t="s">
        <v>2112</v>
      </c>
      <c r="N155" s="1" t="s">
        <v>2113</v>
      </c>
      <c r="O155" s="1" t="s">
        <v>136</v>
      </c>
      <c r="P155" s="1" t="s">
        <v>137</v>
      </c>
      <c r="Q155" s="1" t="s">
        <v>138</v>
      </c>
      <c r="R155" s="1" t="s">
        <v>2114</v>
      </c>
      <c r="S155" s="1" t="s">
        <v>2115</v>
      </c>
      <c r="T155" s="1" t="s">
        <v>2079</v>
      </c>
      <c r="U155" s="1" t="s">
        <v>2116</v>
      </c>
      <c r="W155" s="1" t="s">
        <v>2117</v>
      </c>
      <c r="X155" s="1" t="s">
        <v>2118</v>
      </c>
      <c r="Y155" s="1" t="s">
        <v>2119</v>
      </c>
      <c r="AA155" s="1" t="s">
        <v>2120</v>
      </c>
      <c r="AB155" s="1" t="s">
        <v>2121</v>
      </c>
      <c r="AC155" s="1" t="s">
        <v>2122</v>
      </c>
      <c r="AD155" s="1" t="s">
        <v>2123</v>
      </c>
      <c r="AE155" s="1" t="s">
        <v>2124</v>
      </c>
      <c r="AF155" s="1" t="s">
        <v>2125</v>
      </c>
      <c r="AG155" s="1" t="s">
        <v>2126</v>
      </c>
      <c r="AH155" s="1" t="s">
        <v>2127</v>
      </c>
      <c r="AM155" s="1" t="s">
        <v>2128</v>
      </c>
      <c r="AN155" s="1" t="s">
        <v>2129</v>
      </c>
      <c r="AR155" s="1" t="s">
        <v>236</v>
      </c>
      <c r="AT155" s="1">
        <v>9.27</v>
      </c>
    </row>
    <row r="156">
      <c r="A156" s="1" t="s">
        <v>2130</v>
      </c>
      <c r="B156" s="1" t="str">
        <f>IFERROR(__xludf.DUMMYFUNCTION("GOOGLETRANSLATE(A:A, ""en"", ""te"")"),"DTA మ్యాజిక్")</f>
        <v>DTA మ్యాజిక్</v>
      </c>
      <c r="C156" s="1" t="s">
        <v>2131</v>
      </c>
      <c r="D156" s="1" t="str">
        <f>IFERROR(__xludf.DUMMYFUNCTION("GOOGLETRANSLATE(C:C, ""en"", ""te"")"),"DTA మ్యాజిక్ అనేది ఒక ఫ్రెంచ్ డబుల్-ఉపరితల అల్ట్రాలైట్ ట్రైక్ వింగ్, ఇది మాంటెలిమర్ యొక్క DTA సర్ల్ చేత రూపొందించబడింది మరియు నిర్మించబడింది మరియు 2010 లో పరిచయం చేయబడింది. ట్రైక్ వింగ్ ఒక ఫ్రెంచ్ తయారీదారు అందించిన మొదటి ""టాప్‌లెస్"" డిజైన్. [1] మ్యాజిక"&amp;"్ అనేది స్ట్రట్-బ్రేస్డ్ ""టాప్‌లెస్"" హాంగ్ గ్లైడర్-స్టైల్ వింగ్, ఇది రెండు-ప్రదేశాల ట్రైక్‌ల కోసం టూరింగ్ వింగ్‌గా రూపొందించబడింది. ఇది ఒక పరిమాణంలో 12.0 మీ 2 (129 చదరపు అడుగులు) రెక్క ప్రాంతంతో వస్తుంది. రెక్క ప్రాంతంలో తులనాత్మకంగా చిన్నది, ఇది అధిక క"&amp;"్రూయిజ్ వేగాన్ని ఇస్తుంది. దాని తక్కువ డ్రాగ్ డిజైన్ అంటే ఈ రెక్కతో కూడిన ట్రైక్‌లకు తక్కువ ఇన్‌స్టాల్ చేయబడిన శక్తి అవసరం. [1] రెక్కను బోల్ట్-టుగెథర్ అల్యూమినియం గొట్టాల నుండి తయారు చేస్తారు, దాని 84% డబుల్ ఉపరితల వింగ్ డాక్రాన్ సెయిల్‌క్లాత్‌లో కప్పబడి "&amp;"ఉంటుంది. దీని 9.4 మీ (30.8 అడుగులు) స్పాన్ వింగ్ ముక్కు కోణం 130 °, ఒక కారక నిష్పత్తి 6.4: 1 మరియు ""ఎ"" ఫ్రేమ్ వెయిట్-షిఫ్ట్ కంట్రోల్ బార్‌ను ఉపయోగిస్తుంది. వింగ్ చిట్కాలలో చిన్న వింగ్లెట్లు ఉంటాయి. దీనిని DTA యొక్క సబ్ కాంట్రాక్టర్ లా సోషియాట్ ఎలిప్స్ త"&amp;"యారు చేస్తారు. [1] [2] బేయర్ల్ మరియు డిటిఎ ​​నుండి డేటా [1] [2] సాధారణ లక్షణాల పనితీరు")</f>
        <v>DTA మ్యాజిక్ అనేది ఒక ఫ్రెంచ్ డబుల్-ఉపరితల అల్ట్రాలైట్ ట్రైక్ వింగ్, ఇది మాంటెలిమర్ యొక్క DTA సర్ల్ చేత రూపొందించబడింది మరియు నిర్మించబడింది మరియు 2010 లో పరిచయం చేయబడింది. ట్రైక్ వింగ్ ఒక ఫ్రెంచ్ తయారీదారు అందించిన మొదటి "టాప్‌లెస్" డిజైన్. [1] మ్యాజిక్ అనేది స్ట్రట్-బ్రేస్డ్ "టాప్‌లెస్" హాంగ్ గ్లైడర్-స్టైల్ వింగ్, ఇది రెండు-ప్రదేశాల ట్రైక్‌ల కోసం టూరింగ్ వింగ్‌గా రూపొందించబడింది. ఇది ఒక పరిమాణంలో 12.0 మీ 2 (129 చదరపు అడుగులు) రెక్క ప్రాంతంతో వస్తుంది. రెక్క ప్రాంతంలో తులనాత్మకంగా చిన్నది, ఇది అధిక క్రూయిజ్ వేగాన్ని ఇస్తుంది. దాని తక్కువ డ్రాగ్ డిజైన్ అంటే ఈ రెక్కతో కూడిన ట్రైక్‌లకు తక్కువ ఇన్‌స్టాల్ చేయబడిన శక్తి అవసరం. [1] రెక్కను బోల్ట్-టుగెథర్ అల్యూమినియం గొట్టాల నుండి తయారు చేస్తారు, దాని 84% డబుల్ ఉపరితల వింగ్ డాక్రాన్ సెయిల్‌క్లాత్‌లో కప్పబడి ఉంటుంది. దీని 9.4 మీ (30.8 అడుగులు) స్పాన్ వింగ్ ముక్కు కోణం 130 °, ఒక కారక నిష్పత్తి 6.4: 1 మరియు "ఎ" ఫ్రేమ్ వెయిట్-షిఫ్ట్ కంట్రోల్ బార్‌ను ఉపయోగిస్తుంది. వింగ్ చిట్కాలలో చిన్న వింగ్లెట్లు ఉంటాయి. దీనిని DTA యొక్క సబ్ కాంట్రాక్టర్ లా సోషియాట్ ఎలిప్స్ తయారు చేస్తారు. [1] [2] బేయర్ల్ మరియు డిటిఎ ​​నుండి డేటా [1] [2] సాధారణ లక్షణాల పనితీరు</v>
      </c>
      <c r="E156" s="1" t="s">
        <v>2132</v>
      </c>
      <c r="F156" s="1" t="str">
        <f>IFERROR(__xludf.DUMMYFUNCTION("GOOGLETRANSLATE(E:E, ""en"", ""te"")"),"అల్ట్రాలైట్ ట్రైక్ వింగ్")</f>
        <v>అల్ట్రాలైట్ ట్రైక్ వింగ్</v>
      </c>
      <c r="G156" s="1" t="s">
        <v>2133</v>
      </c>
      <c r="H156" s="1" t="s">
        <v>188</v>
      </c>
      <c r="I156" s="1" t="str">
        <f>IFERROR(__xludf.DUMMYFUNCTION("GOOGLETRANSLATE(H:H, ""en"", ""te"")"),"ఫ్రాన్స్")</f>
        <v>ఫ్రాన్స్</v>
      </c>
      <c r="J156" s="2" t="s">
        <v>266</v>
      </c>
      <c r="K156" s="1" t="s">
        <v>2134</v>
      </c>
      <c r="L156" s="1" t="str">
        <f>IFERROR(__xludf.DUMMYFUNCTION("GOOGLETRANSLATE(K:K, ""en"", ""te"")"),"DTA SARL")</f>
        <v>DTA SARL</v>
      </c>
      <c r="M156" s="1" t="s">
        <v>2135</v>
      </c>
      <c r="O156" s="1" t="s">
        <v>2136</v>
      </c>
      <c r="R156" s="1" t="s">
        <v>2137</v>
      </c>
      <c r="V156" s="1">
        <v>2010.0</v>
      </c>
      <c r="X156" s="1" t="s">
        <v>2138</v>
      </c>
      <c r="Y156" s="1" t="s">
        <v>1471</v>
      </c>
      <c r="Z156" s="1" t="s">
        <v>1981</v>
      </c>
      <c r="AA156" s="1" t="s">
        <v>2139</v>
      </c>
      <c r="AC156" s="1" t="s">
        <v>2140</v>
      </c>
      <c r="AD156" s="1" t="s">
        <v>2141</v>
      </c>
      <c r="AH156" s="1" t="s">
        <v>2142</v>
      </c>
      <c r="AJ156" s="1" t="s">
        <v>2143</v>
      </c>
      <c r="AS156" s="1" t="s">
        <v>1080</v>
      </c>
      <c r="AT156" s="1">
        <v>6.4</v>
      </c>
      <c r="BJ156" s="1" t="s">
        <v>1752</v>
      </c>
      <c r="BN156" s="1" t="s">
        <v>2144</v>
      </c>
    </row>
    <row r="157">
      <c r="A157" s="1" t="s">
        <v>2145</v>
      </c>
      <c r="B157" s="1" t="str">
        <f>IFERROR(__xludf.DUMMYFUNCTION("GOOGLETRANSLATE(A:A, ""en"", ""te"")"),"DTA వాయేగూర్")</f>
        <v>DTA వాయేగూర్</v>
      </c>
      <c r="C157" s="1" t="s">
        <v>2146</v>
      </c>
      <c r="D157" s="1" t="str">
        <f>IFERROR(__xludf.DUMMYFUNCTION("GOOGLETRANSLATE(C:C, ""en"", ""te"")"),"DTA వాయేజూర్ ఒక ఫ్రెంచ్ అల్ట్రాలైట్ ట్రైక్, దీనిని జీన్-మిచెల్ డిజియర్ రూపొందించారు మరియు మాంటెలిమర్‌కు చెందిన DTA సర్ల్ నిర్మించారు. విమానం పూర్తి మరియు రెడీ టు-ఫ్లై సరఫరా చేయబడుతుంది. [1] [2] ఈ విమానం మొదట్లో వ్యవసాయ విమానంగా రూపొందించబడింది, ఈ వర్గం యొ"&amp;"క్క గరిష్ట స్థూల బరువు 450 కిలోల (992 పౌండ్లు) తో సహా, ఫెడెరేషన్ ఏరోనటిక్ ఇంటర్నేషనల్ మైక్రోలైట్ వర్గానికి అనుగుణంగా. సముద్రయానం సిద్ధం కాని ఉపరితలాల నుండి ఎగురుతూ మరియు హెవీ డ్యూటీ ల్యాండింగ్ గేర్, టండ్రా టైర్లు మరియు కాక్‌పిట్ ఫెయిరింగ్ మరియు ఫ్రంట్ విం"&amp;"గ్ స్ట్రట్ లేకపోవడం కోసం బుష్ విమానంగా ఉద్దేశించబడింది. [1] [2] వాయేజర్ గరిష్టంగా స్థూల బరువు 450 కిలోల (992 పౌండ్లు), రెక్క అమర్చిన రెక్కను బట్టి. ఇది కేబుల్-బ్రేస్డ్ హాంగ్ గ్లైడర్-స్టైల్ హై-వింగ్, వెయిట్-షిఫ్ట్ కంట్రోల్స్, రెండు-సీట్ల-టెన్డం ఓపెన్ కాక్‌"&amp;"పిట్, వీల్ ప్యాంటు లేకుండా ట్రైసైకిల్ ల్యాండింగ్ గేర్ మరియు పషర్ కాన్ఫిగరేషన్‌లో ఒకే ఇంజిన్ కలిగి ఉంది. [1] [2] ఈ విమానం బోల్ట్-టుగెథర్ అల్యూమినియం గొట్టాల నుండి తయారవుతుంది, దాని డబుల్ ఉపరితల వింగ్ డాక్రాన్ సెయిల్‌క్లాత్‌లో కప్పబడి ఉంటుంది. DTA డైనమిక్ 4"&amp;"50 వింగ్‌తో అమర్చినప్పుడు ఇది 10.20 మీ (33.5 అడుగులు) వ్యవధిని కలిగి ఉంటుంది, ఒకే ట్యూబ్-రకం కింగ్‌పోస్ట్ మద్దతు ఇస్తుంది మరియు ""ఫ్రేమ్ వెయిట్-షిఫ్ట్ కంట్రోల్ బార్‌ను ఉపయోగిస్తుంది. పవర్‌ప్లాంట్ ఒక ట్విన్ సిలిండర్, లిక్విడ్-కూల్డ్, టూ-స్ట్రోక్, డ్యూయల్-ఇ"&amp;"గ్నిషన్ 64 హెచ్‌పి (48 కిలోవాట్ ) రోటాక్స్ 912 ఎస్ ఇంజిన్. [1] [2] DTA డైనమిక్ 450, DTA డైనమిక్ 15/430 DTA మ్యాజిక్ మరియు DTA దివాలతో సహా ప్రాథమిక క్యారేజీకి అనేక విభిన్న రెక్కలను అమర్చవచ్చు. [1] [2] [3] వాయేజూర్ II మోడల్ అమెరికాలో లైట్-స్పోర్ట్ విమానంగా "&amp;"అంగీకరించబడింది. [3] [4] బేయర్ల్ నుండి డేటా [1] సాధారణ లక్షణాల పనితీరు")</f>
        <v>DTA వాయేజూర్ ఒక ఫ్రెంచ్ అల్ట్రాలైట్ ట్రైక్, దీనిని జీన్-మిచెల్ డిజియర్ రూపొందించారు మరియు మాంటెలిమర్‌కు చెందిన DTA సర్ల్ నిర్మించారు. విమానం పూర్తి మరియు రెడీ టు-ఫ్లై సరఫరా చేయబడుతుంది. [1] [2] ఈ విమానం మొదట్లో వ్యవసాయ విమానంగా రూపొందించబడింది, ఈ వర్గం యొక్క గరిష్ట స్థూల బరువు 450 కిలోల (992 పౌండ్లు) తో సహా, ఫెడెరేషన్ ఏరోనటిక్ ఇంటర్నేషనల్ మైక్రోలైట్ వర్గానికి అనుగుణంగా. సముద్రయానం సిద్ధం కాని ఉపరితలాల నుండి ఎగురుతూ మరియు హెవీ డ్యూటీ ల్యాండింగ్ గేర్, టండ్రా టైర్లు మరియు కాక్‌పిట్ ఫెయిరింగ్ మరియు ఫ్రంట్ వింగ్ స్ట్రట్ లేకపోవడం కోసం బుష్ విమానంగా ఉద్దేశించబడింది. [1] [2] వాయేజర్ గరిష్టంగా స్థూల బరువు 450 కిలోల (992 పౌండ్లు), రెక్క అమర్చిన రెక్కను బట్టి. ఇది కేబుల్-బ్రేస్డ్ హాంగ్ గ్లైడర్-స్టైల్ హై-వింగ్, వెయిట్-షిఫ్ట్ కంట్రోల్స్, రెండు-సీట్ల-టెన్డం ఓపెన్ కాక్‌పిట్, వీల్ ప్యాంటు లేకుండా ట్రైసైకిల్ ల్యాండింగ్ గేర్ మరియు పషర్ కాన్ఫిగరేషన్‌లో ఒకే ఇంజిన్ కలిగి ఉంది. [1] [2] ఈ విమానం బోల్ట్-టుగెథర్ అల్యూమినియం గొట్టాల నుండి తయారవుతుంది, దాని డబుల్ ఉపరితల వింగ్ డాక్రాన్ సెయిల్‌క్లాత్‌లో కప్పబడి ఉంటుంది. DTA డైనమిక్ 450 వింగ్‌తో అమర్చినప్పుడు ఇది 10.20 మీ (33.5 అడుగులు) వ్యవధిని కలిగి ఉంటుంది, ఒకే ట్యూబ్-రకం కింగ్‌పోస్ట్ మద్దతు ఇస్తుంది మరియు "ఫ్రేమ్ వెయిట్-షిఫ్ట్ కంట్రోల్ బార్‌ను ఉపయోగిస్తుంది. పవర్‌ప్లాంట్ ఒక ట్విన్ సిలిండర్, లిక్విడ్-కూల్డ్, టూ-స్ట్రోక్, డ్యూయల్-ఇగ్నిషన్ 64 హెచ్‌పి (48 కిలోవాట్ ) రోటాక్స్ 912 ఎస్ ఇంజిన్. [1] [2] DTA డైనమిక్ 450, DTA డైనమిక్ 15/430 DTA మ్యాజిక్ మరియు DTA దివాలతో సహా ప్రాథమిక క్యారేజీకి అనేక విభిన్న రెక్కలను అమర్చవచ్చు. [1] [2] [3] వాయేజూర్ II మోడల్ అమెరికాలో లైట్-స్పోర్ట్ విమానంగా అంగీకరించబడింది. [3] [4] బేయర్ల్ నుండి డేటా [1] సాధారణ లక్షణాల పనితీరు</v>
      </c>
      <c r="E157" s="1" t="s">
        <v>2147</v>
      </c>
      <c r="F157" s="1" t="str">
        <f>IFERROR(__xludf.DUMMYFUNCTION("GOOGLETRANSLATE(E:E, ""en"", ""te"")"),"అల్ట్రాలైట్ ట్రైక్")</f>
        <v>అల్ట్రాలైట్ ట్రైక్</v>
      </c>
      <c r="G157" s="1" t="s">
        <v>2148</v>
      </c>
      <c r="H157" s="1" t="s">
        <v>188</v>
      </c>
      <c r="I157" s="1" t="str">
        <f>IFERROR(__xludf.DUMMYFUNCTION("GOOGLETRANSLATE(H:H, ""en"", ""te"")"),"ఫ్రాన్స్")</f>
        <v>ఫ్రాన్స్</v>
      </c>
      <c r="J157" s="2" t="s">
        <v>266</v>
      </c>
      <c r="K157" s="1" t="s">
        <v>2134</v>
      </c>
      <c r="L157" s="1" t="str">
        <f>IFERROR(__xludf.DUMMYFUNCTION("GOOGLETRANSLATE(K:K, ""en"", ""te"")"),"DTA SARL")</f>
        <v>DTA SARL</v>
      </c>
      <c r="M157" s="1" t="s">
        <v>2135</v>
      </c>
      <c r="N157" s="1" t="s">
        <v>2149</v>
      </c>
      <c r="O157" s="1" t="s">
        <v>2136</v>
      </c>
      <c r="P157" s="1" t="s">
        <v>137</v>
      </c>
      <c r="Q157" s="1" t="s">
        <v>138</v>
      </c>
      <c r="R157" s="1" t="s">
        <v>2150</v>
      </c>
      <c r="S157" s="1" t="s">
        <v>2151</v>
      </c>
      <c r="T157" s="1" t="s">
        <v>1202</v>
      </c>
      <c r="U157" s="1" t="s">
        <v>1925</v>
      </c>
      <c r="Y157" s="1" t="s">
        <v>2152</v>
      </c>
      <c r="AA157" s="1" t="s">
        <v>2153</v>
      </c>
      <c r="AC157" s="1" t="s">
        <v>1205</v>
      </c>
      <c r="AD157" s="1" t="s">
        <v>1206</v>
      </c>
      <c r="AG157" s="1" t="s">
        <v>2154</v>
      </c>
      <c r="AH157" s="1" t="s">
        <v>2155</v>
      </c>
      <c r="AM157" s="1" t="s">
        <v>2156</v>
      </c>
      <c r="AN157" s="1" t="s">
        <v>1933</v>
      </c>
      <c r="AR157" s="1" t="s">
        <v>236</v>
      </c>
    </row>
    <row r="158">
      <c r="A158" s="1" t="s">
        <v>2157</v>
      </c>
      <c r="B158" s="1" t="str">
        <f>IFERROR(__xludf.DUMMYFUNCTION("GOOGLETRANSLATE(A:A, ""en"", ""te"")"),"ఎరోస్ ఇప్పటికీ")</f>
        <v>ఎరోస్ ఇప్పటికీ</v>
      </c>
      <c r="C158" s="1" t="s">
        <v>2158</v>
      </c>
      <c r="D158" s="1" t="str">
        <f>IFERROR(__xludf.DUMMYFUNCTION("GOOGLETRANSLATE(C:C, ""en"", ""te"")"),"ఎరోస్ ఇప్పటికీ ఉక్రేనియన్ సింగిల్-ఉపరితల అల్ట్రాలైట్ ట్రైక్ వింగ్, ఇది కైవ్ యొక్క ఎరోస్ చేత రూపొందించబడింది మరియు నిర్మించింది. రెక్కను EROS ట్రైక్‌లతో పాటు ఇతర అల్ట్రాలైట్ విమాన తయారీదారులు విస్తృతంగా ఉపయోగిస్తున్నారు. [1] స్టిల్ వింగ్ అనేది కేబుల్-బ్రేస"&amp;"్డ్, కింగ్ పోస్ట్-అమర్చిన హాంగ్ గ్లైడర్-స్టైల్ వింగ్, ఇది రెండు-ప్రదేశాల ట్రైక్‌ల కోసం నిశ్శబ్దమైన అనుభవశూన్యుడు మరియు విమాన శిక్షణా విభాగంగా రూపొందించబడింది. ఇది ఒక పరిమాణంలో వస్తుంది, స్టిల్ -17, దాని మెట్రిక్ వింగ్ ప్రాంతానికి 17.4 మీ 2 (187 చదరపు అడుగ"&amp;"ులు) పేరు పెట్టబడింది. [1] [2] రెక్కను బోల్ట్-టుగెథర్ అల్యూమినియం గొట్టాల నుండి తయారు చేస్తారు, దాని సింగిల్ ఉపరితల వింగ్ డాక్రాన్ సెయిల్‌క్లాత్‌లో కప్పబడి ఉంటుంది. వింగ్ యొక్క క్రాస్‌స్ట్యూబ్ బహిర్గతమవుతుంది మరియు ఇది తేలియాడే రూపకల్పనలో ఉంది. దీని 10.3 "&amp;"మీ (33.8 అడుగులు) స్పాన్ వింగ్ ముక్కు కోణం 122 °, ఒక కారక నిష్పత్తి 6.1: 1 మరియు ""ఎ"" ఫ్రేమ్ వెయిట్-షిఫ్ట్ కంట్రోల్ బార్‌ను ఉపయోగిస్తుంది. [1] [3] బేయర్ల్ మరియు ఎరోస్ నుండి డేటా [1] [3] సాధారణ లక్షణాల పనితీరు")</f>
        <v>ఎరోస్ ఇప్పటికీ ఉక్రేనియన్ సింగిల్-ఉపరితల అల్ట్రాలైట్ ట్రైక్ వింగ్, ఇది కైవ్ యొక్క ఎరోస్ చేత రూపొందించబడింది మరియు నిర్మించింది. రెక్కను EROS ట్రైక్‌లతో పాటు ఇతర అల్ట్రాలైట్ విమాన తయారీదారులు విస్తృతంగా ఉపయోగిస్తున్నారు. [1] స్టిల్ వింగ్ అనేది కేబుల్-బ్రేస్డ్, కింగ్ పోస్ట్-అమర్చిన హాంగ్ గ్లైడర్-స్టైల్ వింగ్, ఇది రెండు-ప్రదేశాల ట్రైక్‌ల కోసం నిశ్శబ్దమైన అనుభవశూన్యుడు మరియు విమాన శిక్షణా విభాగంగా రూపొందించబడింది. ఇది ఒక పరిమాణంలో వస్తుంది, స్టిల్ -17, దాని మెట్రిక్ వింగ్ ప్రాంతానికి 17.4 మీ 2 (187 చదరపు అడుగులు) పేరు పెట్టబడింది. [1] [2] రెక్కను బోల్ట్-టుగెథర్ అల్యూమినియం గొట్టాల నుండి తయారు చేస్తారు, దాని సింగిల్ ఉపరితల వింగ్ డాక్రాన్ సెయిల్‌క్లాత్‌లో కప్పబడి ఉంటుంది. వింగ్ యొక్క క్రాస్‌స్ట్యూబ్ బహిర్గతమవుతుంది మరియు ఇది తేలియాడే రూపకల్పనలో ఉంది. దీని 10.3 మీ (33.8 అడుగులు) స్పాన్ వింగ్ ముక్కు కోణం 122 °, ఒక కారక నిష్పత్తి 6.1: 1 మరియు "ఎ" ఫ్రేమ్ వెయిట్-షిఫ్ట్ కంట్రోల్ బార్‌ను ఉపయోగిస్తుంది. [1] [3] బేయర్ల్ మరియు ఎరోస్ నుండి డేటా [1] [3] సాధారణ లక్షణాల పనితీరు</v>
      </c>
      <c r="E158" s="1" t="s">
        <v>2132</v>
      </c>
      <c r="F158" s="1" t="str">
        <f>IFERROR(__xludf.DUMMYFUNCTION("GOOGLETRANSLATE(E:E, ""en"", ""te"")"),"అల్ట్రాలైట్ ట్రైక్ వింగ్")</f>
        <v>అల్ట్రాలైట్ ట్రైక్ వింగ్</v>
      </c>
      <c r="G158" s="1" t="s">
        <v>2133</v>
      </c>
      <c r="H158" s="1" t="s">
        <v>2159</v>
      </c>
      <c r="I158" s="1" t="str">
        <f>IFERROR(__xludf.DUMMYFUNCTION("GOOGLETRANSLATE(H:H, ""en"", ""te"")"),"ఉక్రెయిన్")</f>
        <v>ఉక్రెయిన్</v>
      </c>
      <c r="J158" s="2" t="s">
        <v>2160</v>
      </c>
      <c r="K158" s="1" t="s">
        <v>2161</v>
      </c>
      <c r="L158" s="1" t="str">
        <f>IFERROR(__xludf.DUMMYFUNCTION("GOOGLETRANSLATE(K:K, ""en"", ""te"")"),"ఎరోస్")</f>
        <v>ఎరోస్</v>
      </c>
      <c r="M158" s="2" t="s">
        <v>2162</v>
      </c>
      <c r="O158" s="1" t="s">
        <v>2136</v>
      </c>
      <c r="R158" s="1" t="s">
        <v>2163</v>
      </c>
      <c r="Y158" s="1" t="s">
        <v>2164</v>
      </c>
      <c r="AA158" s="1" t="s">
        <v>2165</v>
      </c>
      <c r="AC158" s="1" t="s">
        <v>2140</v>
      </c>
      <c r="AD158" s="1" t="s">
        <v>408</v>
      </c>
      <c r="AH158" s="1" t="s">
        <v>2166</v>
      </c>
      <c r="AN158" s="1" t="s">
        <v>1283</v>
      </c>
      <c r="AT158" s="1">
        <v>6.1</v>
      </c>
      <c r="BJ158" s="1" t="s">
        <v>2167</v>
      </c>
      <c r="BN158" s="1" t="s">
        <v>2144</v>
      </c>
    </row>
    <row r="159">
      <c r="A159" s="1" t="s">
        <v>2168</v>
      </c>
      <c r="B159" s="1" t="str">
        <f>IFERROR(__xludf.DUMMYFUNCTION("GOOGLETRANSLATE(A:A, ""en"", ""te"")"),"యూరోఫ్లీ ఫైర్ క్యాట్")</f>
        <v>యూరోఫ్లీ ఫైర్ క్యాట్</v>
      </c>
      <c r="C159" s="1" t="s">
        <v>2169</v>
      </c>
      <c r="D159" s="1" t="str">
        <f>IFERROR(__xludf.DUMMYFUNCTION("GOOGLETRANSLATE(C:C, ""en"", ""te"")"),"యూరోఫ్లీ ఫైర్ క్యాట్ అనేది ఇటాలియన్ అల్ట్రాలైట్ విమానం, దీనిని గల్లియెరా వెనీటా యొక్క యూరోఫ్లీ SRL రూపొందించింది మరియు ఉత్పత్తి చేసింది. ఇప్పుడు ఉత్పత్తికి దూరంగా, ఇది అందుబాటులో ఉన్నప్పుడు విమానం పూర్తి రెడీ-టు-ఫ్లై-ఎయిర్‌క్రాఫ్ట్‌గా లేదా te త్సాహిక నిర్"&amp;"మాణానికి కిట్‌గా సరఫరా చేయబడింది. [1] ఫైర్ క్యాట్ ఫెడరేషన్ ఏరోనటిక్ ఇంటర్నేషనల్ మైక్రోలైట్ వర్గానికి అనుగుణంగా రూపొందించబడింది, ఇందులో వర్గం యొక్క గరిష్ట స్థూల బరువు 450 కిలోల (992 పౌండ్లు). ఫైర్ పిల్లిలో స్ట్రట్-బ్రేస్డ్ హై-వింగ్, రెండు-సీట్ల-సైడ్-సైడ్-స"&amp;"ైడ్ కాన్ఫిగరేషన్ పరివేష్టిత కాక్‌పిట్, వీల్ ప్యాంటుతో స్థిర ట్రైసైకిల్ ల్యాండింగ్ గేర్ మరియు పషర్ కాన్ఫిగరేషన్‌లో ఒకే ఇంజిన్ ఉన్నాయి. [1] ఈ విమానం అల్యూమినియం గొట్టాల నుండి తయారవుతుంది, దాని ఎగిరే ఉపరితలాలు డాక్రాన్ సెయిల్‌క్లాత్ ఎన్వలప్‌లలో కప్పబడి ఉంటాయ"&amp;"ి. దాని 31.50 అడుగుల (9.6 మీ) స్పాన్ వింగ్ ఫ్లాప్స్ లేదు మరియు 172.1 చదరపు అడుగుల (15.99 మీ 2) రెక్క ప్రాంతం ఉంది. ప్రతి రెక్కకు జ్యూరీ స్ట్రట్‌లతో రెండు సమాంతర స్ట్రట్‌లు మద్దతు ఇస్తాయి. ఉపయోగించిన ప్రామాణిక ఇంజిన్ 50 HP (37 kW) రోటాక్స్ 503 రెండు-స్ట్రో"&amp;"క్ పవర్‌ప్లాంట్ ప్రామాణిక ఎలక్ట్రిక్ స్టార్ట్‌తో. [1] ఫైర్ క్యాట్ 217 కిలోల (478 పౌండ్లు) మరియు స్థూల బరువు 450 కిలోల (990 ఎల్బి) ఖాళీ బరువును కలిగి ఉంది, ఇది 233 కిలోల (514 పౌండ్లు) ఉపయోగకరమైన లోడ్ ఇస్తుంది. 49 లీటర్ల పూర్తి ఇంధనంతో (11 ఇంప్ గల్; 13 యుఎస"&amp;"్ గాల్) పైలట్ కోసం పేలోడ్, ప్రయాణీకులు మరియు సామాను 203 కిలోలు (448 ఎల్బి). [1] ఏరోక్రాఫ్టర్ నుండి డేటా [1] సాధారణ లక్షణాల పనితీరు")</f>
        <v>యూరోఫ్లీ ఫైర్ క్యాట్ అనేది ఇటాలియన్ అల్ట్రాలైట్ విమానం, దీనిని గల్లియెరా వెనీటా యొక్క యూరోఫ్లీ SRL రూపొందించింది మరియు ఉత్పత్తి చేసింది. ఇప్పుడు ఉత్పత్తికి దూరంగా, ఇది అందుబాటులో ఉన్నప్పుడు విమానం పూర్తి రెడీ-టు-ఫ్లై-ఎయిర్‌క్రాఫ్ట్‌గా లేదా te త్సాహిక నిర్మాణానికి కిట్‌గా సరఫరా చేయబడింది. [1] ఫైర్ క్యాట్ ఫెడరేషన్ ఏరోనటిక్ ఇంటర్నేషనల్ మైక్రోలైట్ వర్గానికి అనుగుణంగా రూపొందించబడింది, ఇందులో వర్గం యొక్క గరిష్ట స్థూల బరువు 450 కిలోల (992 పౌండ్లు). ఫైర్ పిల్లిలో స్ట్రట్-బ్రేస్డ్ హై-వింగ్, రెండు-సీట్ల-సైడ్-సైడ్-సైడ్ కాన్ఫిగరేషన్ పరివేష్టిత కాక్‌పిట్, వీల్ ప్యాంటుతో స్థిర ట్రైసైకిల్ ల్యాండింగ్ గేర్ మరియు పషర్ కాన్ఫిగరేషన్‌లో ఒకే ఇంజిన్ ఉన్నాయి. [1] ఈ విమానం అల్యూమినియం గొట్టాల నుండి తయారవుతుంది, దాని ఎగిరే ఉపరితలాలు డాక్రాన్ సెయిల్‌క్లాత్ ఎన్వలప్‌లలో కప్పబడి ఉంటాయి. దాని 31.50 అడుగుల (9.6 మీ) స్పాన్ వింగ్ ఫ్లాప్స్ లేదు మరియు 172.1 చదరపు అడుగుల (15.99 మీ 2) రెక్క ప్రాంతం ఉంది. ప్రతి రెక్కకు జ్యూరీ స్ట్రట్‌లతో రెండు సమాంతర స్ట్రట్‌లు మద్దతు ఇస్తాయి. ఉపయోగించిన ప్రామాణిక ఇంజిన్ 50 HP (37 kW) రోటాక్స్ 503 రెండు-స్ట్రోక్ పవర్‌ప్లాంట్ ప్రామాణిక ఎలక్ట్రిక్ స్టార్ట్‌తో. [1] ఫైర్ క్యాట్ 217 కిలోల (478 పౌండ్లు) మరియు స్థూల బరువు 450 కిలోల (990 ఎల్బి) ఖాళీ బరువును కలిగి ఉంది, ఇది 233 కిలోల (514 పౌండ్లు) ఉపయోగకరమైన లోడ్ ఇస్తుంది. 49 లీటర్ల పూర్తి ఇంధనంతో (11 ఇంప్ గల్; 13 యుఎస్ గాల్) పైలట్ కోసం పేలోడ్, ప్రయాణీకులు మరియు సామాను 203 కిలోలు (448 ఎల్బి). [1] ఏరోక్రాఫ్టర్ నుండి డేటా [1] సాధారణ లక్షణాల పనితీరు</v>
      </c>
      <c r="E159" s="1" t="s">
        <v>1294</v>
      </c>
      <c r="F159" s="1" t="str">
        <f>IFERROR(__xludf.DUMMYFUNCTION("GOOGLETRANSLATE(E:E, ""en"", ""te"")"),"అల్ట్రాలైట్ విమానం")</f>
        <v>అల్ట్రాలైట్ విమానం</v>
      </c>
      <c r="G159" s="1" t="s">
        <v>1295</v>
      </c>
      <c r="H159" s="1" t="s">
        <v>131</v>
      </c>
      <c r="I159" s="1" t="str">
        <f>IFERROR(__xludf.DUMMYFUNCTION("GOOGLETRANSLATE(H:H, ""en"", ""te"")"),"ఇటలీ")</f>
        <v>ఇటలీ</v>
      </c>
      <c r="J159" s="2" t="s">
        <v>132</v>
      </c>
      <c r="K159" s="1" t="s">
        <v>2170</v>
      </c>
      <c r="L159" s="1" t="str">
        <f>IFERROR(__xludf.DUMMYFUNCTION("GOOGLETRANSLATE(K:K, ""en"", ""te"")"),"యూరోఫ్లీ SRL")</f>
        <v>యూరోఫ్లీ SRL</v>
      </c>
      <c r="M159" s="1" t="s">
        <v>2171</v>
      </c>
      <c r="O159" s="1" t="s">
        <v>136</v>
      </c>
      <c r="Q159" s="1" t="s">
        <v>138</v>
      </c>
      <c r="R159" s="1" t="s">
        <v>2172</v>
      </c>
      <c r="S159" s="1" t="s">
        <v>2173</v>
      </c>
      <c r="T159" s="1" t="s">
        <v>2174</v>
      </c>
      <c r="U159" s="1" t="s">
        <v>797</v>
      </c>
      <c r="X159" s="1" t="s">
        <v>2175</v>
      </c>
      <c r="Y159" s="1" t="s">
        <v>2176</v>
      </c>
      <c r="AA159" s="1" t="s">
        <v>2177</v>
      </c>
      <c r="AC159" s="1" t="s">
        <v>1205</v>
      </c>
      <c r="AD159" s="1" t="s">
        <v>2178</v>
      </c>
      <c r="AG159" s="1" t="s">
        <v>2179</v>
      </c>
      <c r="AH159" s="1" t="s">
        <v>2180</v>
      </c>
      <c r="AM159" s="1" t="s">
        <v>1082</v>
      </c>
      <c r="AN159" s="1" t="s">
        <v>2181</v>
      </c>
      <c r="AR159" s="1" t="s">
        <v>236</v>
      </c>
    </row>
    <row r="160">
      <c r="A160" s="1" t="s">
        <v>2182</v>
      </c>
      <c r="B160" s="1" t="str">
        <f>IFERROR(__xludf.DUMMYFUNCTION("GOOGLETRANSLATE(A:A, ""en"", ""te"")"),"ఎక్స్‌క్లూజివ్ జోకర్")</f>
        <v>ఎక్స్‌క్లూజివ్ జోకర్</v>
      </c>
      <c r="C160" s="1" t="s">
        <v>2183</v>
      </c>
      <c r="D160" s="1" t="str">
        <f>IFERROR(__xludf.DUMMYFUNCTION("GOOGLETRANSLATE(C:C, ""en"", ""te"")"),"ఎక్స్‌క్లూజివ్ జోకర్ ఒక స్లోవేకియన్ అల్ట్రాలైట్ ట్రైక్, దీనిని జింద్రిచ్ జహుమెన్స్కీ రూపొందించారు మరియు టోపోవోని యొక్క ఎక్స్‌క్లూజివ్ శ్రో నిర్మించారు. విమానం పూర్తి రెడీ-టు-ఫ్లై-ఎయిర్‌క్రాఫ్ట్‌గా సరఫరా చేయబడుతుంది. [1] జహుమెన్స్కీ జోకర్‌ను స్టైలింగ్ మరియ"&amp;"ు పైలట్ సీటింగ్‌తో సహా అల్ట్రాలైట్ ట్రైక్‌లను ఎలా రూపొందించారో పునరాలోచించే క్లీన్-షీట్ ప్రయత్నంగా ఉద్దేశించాడు. ఫలిత విమానం ఫెడెరేషన్ Aéronautique ఇంటర్నేషనల్ మైక్రోలైట్ వర్గానికి అనుగుణంగా రూపొందించబడింది, ఇందులో వర్గం యొక్క గరిష్ట స్థూల బరువు 450 కిలోల"&amp;" (992 పౌండ్లు). ఈ విమానం గరిష్టంగా స్థూల బరువు 450 కిలోలు (992 పౌండ్లు). ఇది ఎలక్ట్రిక్ ట్రిమ్, వెయిట్-షిఫ్ట్ నియంత్రణలతో స్ట్రట్-బ్రెస్డ్ హాంగ్ గ్లైడర్-స్టైల్ హై-వింగ్, నిర్మాణేతర ఫైబర్‌గ్లాస్ కాక్‌పిట్ ఫెయిరింగ్, ట్రైసైకిల్ ల్యాండింగ్ గేర్ మరియు సింగిల్"&amp;" తో రెండు-సీట్ల తేమ ఓపెన్ కాక్‌పిట్ కలిగి ఉంది. పషర్ కాన్ఫిగరేషన్‌లో ఇంజిన్. [1] ఈ విమానం బోల్ట్-టుగెథర్ అల్యూమినియం గొట్టాల నుండి తయారవుతుంది, దాని డబుల్ ఉపరితల వింగ్ డాక్రాన్ సెయిల్‌క్లాత్‌లో కప్పబడి ఉంటుంది. బౌటెక్ పికో ఎస్ ""టాప్‌లెస్"" వింగ్ 12.2 మీ "&amp;"(40.0 అడుగులు) వ్యవధిని కలిగి ఉంది, ఇది స్ట్రట్‌లచే మద్దతు ఇస్తుంది మరియు ""ఫ్రేమ్ వెయిట్-షిఫ్ట్ కంట్రోల్ బార్‌ను ఉపయోగిస్తుంది. పవర్‌ప్లాంట్ నాలుగు సిలిండర్, గాలి మరియు ద్రవ-కూల్డ్, ఫోర్-స్ట్రోక్, డ్యూయల్-ఇగ్నిషన్ 80 హెచ్‌పి (60 కిలోవాట్ kW) హిర్త్ 2703 "&amp;"ఇంజిన్. [1] ఈ విమానం ఖాళీ బరువు 219 కిలోల (483 పౌండ్లు) మరియు స్థూల బరువు 450 కిలోలు (992 పౌండ్లు), ఇది 231 కిలోల (509 పౌండ్లు) ఉపయోగకరమైన లోడ్‌ను ఇస్తుంది. 50 లీటర్ల పూర్తి ఇంధనంతో (11 ఇంప్ గల్; 13 యుఎస్ గాల్) పేలోడ్ 195 కిలోలు (430 ఎల్బి). [1] బౌటెక్ పి"&amp;"కో లు మరియు ఎరోస్ ప్రొఫై టిఎల్‌తో సహా అనేక విభిన్న స్ట్రట్-బ్రేస్డ్ రెక్కలను ప్రాథమిక క్యారేజీకి అమర్చవచ్చు. [1] బేయర్ల్ నుండి డేటా [1] సాధారణ లక్షణాల పనితీరు")</f>
        <v>ఎక్స్‌క్లూజివ్ జోకర్ ఒక స్లోవేకియన్ అల్ట్రాలైట్ ట్రైక్, దీనిని జింద్రిచ్ జహుమెన్స్కీ రూపొందించారు మరియు టోపోవోని యొక్క ఎక్స్‌క్లూజివ్ శ్రో నిర్మించారు. విమానం పూర్తి రెడీ-టు-ఫ్లై-ఎయిర్‌క్రాఫ్ట్‌గా సరఫరా చేయబడుతుంది. [1] జహుమెన్స్కీ జోకర్‌ను స్టైలింగ్ మరియు పైలట్ సీటింగ్‌తో సహా అల్ట్రాలైట్ ట్రైక్‌లను ఎలా రూపొందించారో పునరాలోచించే క్లీన్-షీట్ ప్రయత్నంగా ఉద్దేశించాడు. ఫలిత విమానం ఫెడెరేషన్ Aéronautique ఇంటర్నేషనల్ మైక్రోలైట్ వర్గానికి అనుగుణంగా రూపొందించబడింది, ఇందులో వర్గం యొక్క గరిష్ట స్థూల బరువు 450 కిలోల (992 పౌండ్లు). ఈ విమానం గరిష్టంగా స్థూల బరువు 450 కిలోలు (992 పౌండ్లు). ఇది ఎలక్ట్రిక్ ట్రిమ్, వెయిట్-షిఫ్ట్ నియంత్రణలతో స్ట్రట్-బ్రెస్డ్ హాంగ్ గ్లైడర్-స్టైల్ హై-వింగ్, నిర్మాణేతర ఫైబర్‌గ్లాస్ కాక్‌పిట్ ఫెయిరింగ్, ట్రైసైకిల్ ల్యాండింగ్ గేర్ మరియు సింగిల్ తో రెండు-సీట్ల తేమ ఓపెన్ కాక్‌పిట్ కలిగి ఉంది. పషర్ కాన్ఫిగరేషన్‌లో ఇంజిన్. [1] ఈ విమానం బోల్ట్-టుగెథర్ అల్యూమినియం గొట్టాల నుండి తయారవుతుంది, దాని డబుల్ ఉపరితల వింగ్ డాక్రాన్ సెయిల్‌క్లాత్‌లో కప్పబడి ఉంటుంది. బౌటెక్ పికో ఎస్ "టాప్‌లెస్" వింగ్ 12.2 మీ (40.0 అడుగులు) వ్యవధిని కలిగి ఉంది, ఇది స్ట్రట్‌లచే మద్దతు ఇస్తుంది మరియు "ఫ్రేమ్ వెయిట్-షిఫ్ట్ కంట్రోల్ బార్‌ను ఉపయోగిస్తుంది. పవర్‌ప్లాంట్ నాలుగు సిలిండర్, గాలి మరియు ద్రవ-కూల్డ్, ఫోర్-స్ట్రోక్, డ్యూయల్-ఇగ్నిషన్ 80 హెచ్‌పి (60 కిలోవాట్ kW) హిర్త్ 2703 ఇంజిన్. [1] ఈ విమానం ఖాళీ బరువు 219 కిలోల (483 పౌండ్లు) మరియు స్థూల బరువు 450 కిలోలు (992 పౌండ్లు), ఇది 231 కిలోల (509 పౌండ్లు) ఉపయోగకరమైన లోడ్‌ను ఇస్తుంది. 50 లీటర్ల పూర్తి ఇంధనంతో (11 ఇంప్ గల్; 13 యుఎస్ గాల్) పేలోడ్ 195 కిలోలు (430 ఎల్బి). [1] బౌటెక్ పికో లు మరియు ఎరోస్ ప్రొఫై టిఎల్‌తో సహా అనేక విభిన్న స్ట్రట్-బ్రేస్డ్ రెక్కలను ప్రాథమిక క్యారేజీకి అమర్చవచ్చు. [1] బేయర్ల్ నుండి డేటా [1] సాధారణ లక్షణాల పనితీరు</v>
      </c>
      <c r="E160" s="1" t="s">
        <v>2147</v>
      </c>
      <c r="F160" s="1" t="str">
        <f>IFERROR(__xludf.DUMMYFUNCTION("GOOGLETRANSLATE(E:E, ""en"", ""te"")"),"అల్ట్రాలైట్ ట్రైక్")</f>
        <v>అల్ట్రాలైట్ ట్రైక్</v>
      </c>
      <c r="G160" s="1" t="s">
        <v>2148</v>
      </c>
      <c r="H160" s="1" t="s">
        <v>2184</v>
      </c>
      <c r="I160" s="1" t="str">
        <f>IFERROR(__xludf.DUMMYFUNCTION("GOOGLETRANSLATE(H:H, ""en"", ""te"")"),"స్లోవేకియా")</f>
        <v>స్లోవేకియా</v>
      </c>
      <c r="J160" s="2" t="s">
        <v>2185</v>
      </c>
      <c r="K160" s="1" t="s">
        <v>2186</v>
      </c>
      <c r="L160" s="1" t="str">
        <f>IFERROR(__xludf.DUMMYFUNCTION("GOOGLETRANSLATE(K:K, ""en"", ""te"")"),"ఎక్స్క్లూజివ్ SRO")</f>
        <v>ఎక్స్క్లూజివ్ SRO</v>
      </c>
      <c r="M160" s="1" t="s">
        <v>2187</v>
      </c>
      <c r="N160" s="1" t="s">
        <v>2188</v>
      </c>
      <c r="O160" s="1" t="s">
        <v>2136</v>
      </c>
      <c r="Q160" s="1" t="s">
        <v>138</v>
      </c>
      <c r="R160" s="1" t="s">
        <v>2189</v>
      </c>
      <c r="S160" s="1" t="s">
        <v>2190</v>
      </c>
      <c r="T160" s="1" t="s">
        <v>2191</v>
      </c>
      <c r="U160" s="1" t="s">
        <v>1925</v>
      </c>
      <c r="Y160" s="1" t="s">
        <v>2192</v>
      </c>
      <c r="AA160" s="1" t="s">
        <v>2193</v>
      </c>
      <c r="AC160" s="1" t="s">
        <v>1205</v>
      </c>
      <c r="AD160" s="1" t="s">
        <v>407</v>
      </c>
      <c r="AG160" s="1" t="s">
        <v>2194</v>
      </c>
      <c r="AH160" s="1" t="s">
        <v>2195</v>
      </c>
      <c r="AM160" s="1" t="s">
        <v>1138</v>
      </c>
      <c r="AN160" s="1" t="s">
        <v>2196</v>
      </c>
      <c r="AR160" s="1" t="s">
        <v>236</v>
      </c>
    </row>
    <row r="161">
      <c r="A161" s="1" t="s">
        <v>2197</v>
      </c>
      <c r="B161" s="1" t="str">
        <f>IFERROR(__xludf.DUMMYFUNCTION("GOOGLETRANSLATE(A:A, ""en"", ""te"")"),"లెట్స్-మోంట్ తులాక్")</f>
        <v>లెట్స్-మోంట్ తులాక్</v>
      </c>
      <c r="C161" s="1" t="s">
        <v>2198</v>
      </c>
      <c r="D161" s="1" t="str">
        <f>IFERROR(__xludf.DUMMYFUNCTION("GOOGLETRANSLATE(C:C, ""en"", ""te"")"),"లెట్-మోంట్ తులాక్ (ఇంగ్లీష్: రోగ్, వాండరర్ లేదా ట్రాంప్) అనేది చెక్ మైక్రోలైట్ విమానం, దీనిని వికాసోవిస్ యొక్క లెట్-మోంట్ స్రో రూపొందించారు మరియు ఉత్పత్తి చేశారు. ఇది అందుబాటులో ఉన్నప్పుడు విమానం పూర్తి రెడీ-టు-ఫ్లై-ఎయిర్‌క్రాఫ్ట్ లేదా te త్సాహిక నిర్మాణా"&amp;"నికి కిట్‌గా సరఫరా చేయబడింది. [1] [2] ఈ విమానం ఆస్ట్రియా మరియు జర్మనీలలో అమిగో పేరుతో విక్రయించబడింది. [2] ఈ విమానం యూరోపియన్ ఫెడరేషన్ Aéronautique ఇంటర్నేషనల్ మైక్రోలైట్ వర్గానికి అనుగుణంగా రూపొందించబడింది, ఇందులో వర్గం యొక్క గరిష్ట స్థూల బరువు 450 కిలోల"&amp;" (992 పౌండ్లు). ఇది అమెరికాలో యుఎస్ హోమ్‌బిల్ట్ వర్గానికి మాత్రమే కిట్‌గా విక్రయించబడింది. [1] [2] తులక్‌లో స్ట్రట్-బ్రేస్డ్ హై-వింగ్, రెండు-సీట్ల-సైడ్-సైడ్-సైడ్ కాన్ఫిగరేషన్ పరివేష్టిత కాక్‌పిట్ తలుపుల ద్వారా యాక్సెస్ చేయబడింది, వీల్ ప్యాంటుతో స్థిర సాంప"&amp;"్రదాయ ల్యాండింగ్ గేర్ మరియు ట్రాక్టర్ కాన్ఫిగరేషన్‌లో ఒకే ఇంజిన్. [1] [2 ] విమానం ఫ్యూజ్‌లేజ్ వెల్డెడ్ స్టీల్ గొట్టాల నుండి తయారవుతుంది, మొత్తం విమానం డోప్డ్ ఎయిర్‌క్రాఫ్ట్ ఫాబ్రిక్‌లో కప్పబడి ఉంటుంది. దీని 10.0 మీ (32.8 అడుగులు) స్పాన్ వింగ్ క్లార్క్ వై "&amp;"ఎయిర్‌ఫాయిల్‌ను ఉపయోగిస్తుంది, ఫ్లాప్‌లను మౌంట్ చేస్తుంది, రెక్క ప్రాంతం 13.01 మీ 2 (140.0 చదరపు అడుగులు) కలిగి ఉంది మరియు దీనికి ""వి"" స్ట్రట్స్ మరియు జ్యూరీ స్ట్రట్‌లు మద్దతు ఇస్తున్నాయి. ఉపయోగించిన ప్రామాణిక ఇంజిన్ 50 HP (37 kW) రోటాక్స్ 503 టూ-స్ట్రో"&amp;"క్ మరియు 80 HP (60 kW) రోటాక్స్ 912 ఫోర్-స్ట్రోక్ పవర్‌ప్లాంట్, అయితే నాలుగు-స్ట్రోక్ BMW బాక్సర్ ఇంజిన్ కూడా ఫ్యాక్టరీ ఎంపికగా లభిస్తుంది [1] [ 2]. తయారీదారు నిర్మాణ సమయాన్ని సరఫరా చేసిన కిట్ నుండి 700 గంటలుగా అంచనా వేశారు. [1] 1998 నాటికి 10 విమానాలు పూ"&amp;"ర్తయ్యాయని మరియు ఎగురుతున్నాయని కంపెనీ నివేదించింది. [1] సెప్టెంబర్ 2014 లో ఫెడరల్ ఏవియేషన్ అడ్మినిస్ట్రేషన్తో అమెరికాలో ఉదాహరణలు నమోదు కాలేదు. [4] ఏరోక్రాఫ్టర్ నుండి డేటా మరియు అసంపూర్ణ గైడ్ టు ఎయిర్‌ఫాయిల్ అమెరికన్ [1] [3] సాధారణ లక్షణాల పనితీరు")</f>
        <v>లెట్-మోంట్ తులాక్ (ఇంగ్లీష్: రోగ్, వాండరర్ లేదా ట్రాంప్) అనేది చెక్ మైక్రోలైట్ విమానం, దీనిని వికాసోవిస్ యొక్క లెట్-మోంట్ స్రో రూపొందించారు మరియు ఉత్పత్తి చేశారు. ఇది అందుబాటులో ఉన్నప్పుడు విమానం పూర్తి రెడీ-టు-ఫ్లై-ఎయిర్‌క్రాఫ్ట్ లేదా te త్సాహిక నిర్మాణానికి కిట్‌గా సరఫరా చేయబడింది. [1] [2] ఈ విమానం ఆస్ట్రియా మరియు జర్మనీలలో అమిగో పేరుతో విక్రయించబడింది. [2] ఈ విమానం యూరోపియన్ ఫెడరేషన్ Aéronautique ఇంటర్నేషనల్ మైక్రోలైట్ వర్గానికి అనుగుణంగా రూపొందించబడింది, ఇందులో వర్గం యొక్క గరిష్ట స్థూల బరువు 450 కిలోల (992 పౌండ్లు). ఇది అమెరికాలో యుఎస్ హోమ్‌బిల్ట్ వర్గానికి మాత్రమే కిట్‌గా విక్రయించబడింది. [1] [2] తులక్‌లో స్ట్రట్-బ్రేస్డ్ హై-వింగ్, రెండు-సీట్ల-సైడ్-సైడ్-సైడ్ కాన్ఫిగరేషన్ పరివేష్టిత కాక్‌పిట్ తలుపుల ద్వారా యాక్సెస్ చేయబడింది, వీల్ ప్యాంటుతో స్థిర సాంప్రదాయ ల్యాండింగ్ గేర్ మరియు ట్రాక్టర్ కాన్ఫిగరేషన్‌లో ఒకే ఇంజిన్. [1] [2 ] విమానం ఫ్యూజ్‌లేజ్ వెల్డెడ్ స్టీల్ గొట్టాల నుండి తయారవుతుంది, మొత్తం విమానం డోప్డ్ ఎయిర్‌క్రాఫ్ట్ ఫాబ్రిక్‌లో కప్పబడి ఉంటుంది. దీని 10.0 మీ (32.8 అడుగులు) స్పాన్ వింగ్ క్లార్క్ వై ఎయిర్‌ఫాయిల్‌ను ఉపయోగిస్తుంది, ఫ్లాప్‌లను మౌంట్ చేస్తుంది, రెక్క ప్రాంతం 13.01 మీ 2 (140.0 చదరపు అడుగులు) కలిగి ఉంది మరియు దీనికి "వి" స్ట్రట్స్ మరియు జ్యూరీ స్ట్రట్‌లు మద్దతు ఇస్తున్నాయి. ఉపయోగించిన ప్రామాణిక ఇంజిన్ 50 HP (37 kW) రోటాక్స్ 503 టూ-స్ట్రోక్ మరియు 80 HP (60 kW) రోటాక్స్ 912 ఫోర్-స్ట్రోక్ పవర్‌ప్లాంట్, అయితే నాలుగు-స్ట్రోక్ BMW బాక్సర్ ఇంజిన్ కూడా ఫ్యాక్టరీ ఎంపికగా లభిస్తుంది [1] [ 2]. తయారీదారు నిర్మాణ సమయాన్ని సరఫరా చేసిన కిట్ నుండి 700 గంటలుగా అంచనా వేశారు. [1] 1998 నాటికి 10 విమానాలు పూర్తయ్యాయని మరియు ఎగురుతున్నాయని కంపెనీ నివేదించింది. [1] సెప్టెంబర్ 2014 లో ఫెడరల్ ఏవియేషన్ అడ్మినిస్ట్రేషన్తో అమెరికాలో ఉదాహరణలు నమోదు కాలేదు. [4] ఏరోక్రాఫ్టర్ నుండి డేటా మరియు అసంపూర్ణ గైడ్ టు ఎయిర్‌ఫాయిల్ అమెరికన్ [1] [3] సాధారణ లక్షణాల పనితీరు</v>
      </c>
      <c r="E161" s="1" t="s">
        <v>2199</v>
      </c>
      <c r="F161" s="1" t="str">
        <f>IFERROR(__xludf.DUMMYFUNCTION("GOOGLETRANSLATE(E:E, ""en"", ""te"")"),"మైక్రోలైట్ విమానం")</f>
        <v>మైక్రోలైట్ విమానం</v>
      </c>
      <c r="G161" s="1" t="s">
        <v>2200</v>
      </c>
      <c r="H161" s="1" t="s">
        <v>375</v>
      </c>
      <c r="I161" s="1" t="str">
        <f>IFERROR(__xludf.DUMMYFUNCTION("GOOGLETRANSLATE(H:H, ""en"", ""te"")"),"చెక్ రిపబ్లిక్")</f>
        <v>చెక్ రిపబ్లిక్</v>
      </c>
      <c r="J161" s="1" t="s">
        <v>376</v>
      </c>
      <c r="K161" s="1" t="s">
        <v>2201</v>
      </c>
      <c r="L161" s="1" t="str">
        <f>IFERROR(__xludf.DUMMYFUNCTION("GOOGLETRANSLATE(K:K, ""en"", ""te"")"),"లెట్స్-మోంట్ స్రో")</f>
        <v>లెట్స్-మోంట్ స్రో</v>
      </c>
      <c r="M161" s="1" t="s">
        <v>2202</v>
      </c>
      <c r="O161" s="1" t="s">
        <v>136</v>
      </c>
      <c r="Q161" s="1" t="s">
        <v>138</v>
      </c>
      <c r="R161" s="1" t="s">
        <v>680</v>
      </c>
      <c r="T161" s="1" t="s">
        <v>2174</v>
      </c>
      <c r="U161" s="1" t="s">
        <v>1925</v>
      </c>
      <c r="W161" s="1" t="s">
        <v>2203</v>
      </c>
      <c r="Y161" s="1" t="s">
        <v>2176</v>
      </c>
      <c r="AA161" s="1" t="s">
        <v>2204</v>
      </c>
      <c r="AB161" s="1" t="s">
        <v>986</v>
      </c>
      <c r="AC161" s="1" t="s">
        <v>1205</v>
      </c>
      <c r="AD161" s="1" t="s">
        <v>2205</v>
      </c>
      <c r="AG161" s="1" t="s">
        <v>2206</v>
      </c>
      <c r="AH161" s="1" t="s">
        <v>2207</v>
      </c>
      <c r="AJ161" s="1" t="s">
        <v>2208</v>
      </c>
      <c r="AM161" s="1" t="s">
        <v>1138</v>
      </c>
      <c r="AN161" s="1" t="s">
        <v>253</v>
      </c>
      <c r="AR161" s="1" t="s">
        <v>236</v>
      </c>
      <c r="BN161" s="1" t="s">
        <v>2209</v>
      </c>
    </row>
    <row r="162">
      <c r="A162" s="1" t="s">
        <v>2210</v>
      </c>
      <c r="B162" s="1" t="str">
        <f>IFERROR(__xludf.DUMMYFUNCTION("GOOGLETRANSLATE(A:A, ""en"", ""te"")"),"స్టార్-లైట్ వార్ప్ 1-ఎ")</f>
        <v>స్టార్-లైట్ వార్ప్ 1-ఎ</v>
      </c>
      <c r="C162" s="1" t="s">
        <v>2211</v>
      </c>
      <c r="D162" s="1" t="str">
        <f>IFERROR(__xludf.DUMMYFUNCTION("GOOGLETRANSLATE(C:C, ""en"", ""te"")"),"స్టార్-లైట్ వార్ప్ 1-ఎ అనేది ఒక అమెరికన్ హోమ్‌బిల్ట్ విమానం, దీనిని 1996 లో ప్రవేశపెట్టిన ఒహియోలోని ఎంగిల్‌వుడ్ యొక్క స్టార్-లైట్ ఇంజనీరింగ్ రూపొందించిన మరియు నిర్మించినది. ఇది అందుబాటులో ఉన్నప్పుడు ఈ విమానం te త్సాహిక నిర్మాణానికి కిట్‌గా సరఫరా చేయబడింది"&amp;". [1] వర్గం యొక్క గరిష్ట ఖాళీ బరువు 254 పౌండ్లు (115 కిలోలు) తో సహా యుఎస్ ఫార్ 103 అల్ట్రాలైట్ వెహికల్స్ నిబంధనలకు అనుగుణంగా ఈ విమానం రూపొందించబడింది. ఈ విమానం ప్రామాణిక ఖాళీ బరువు 250 lb (113 kg). [1] WARP 1-A లో కాంటిలివర్ మిడ్-వింగ్, బబుల్ పందిరి కింద "&amp;"ఒకే-సీటు పరివేష్టిత కాక్‌పిట్, వీల్ ప్యాంటుతో స్థిర ట్రైసైకిల్ ల్యాండింగ్ గేర్, బూమ్-మౌంటెడ్ టి-తోక మరియు పషర్ కాన్ఫిగరేషన్‌లో ఒకే పాడ్-మౌంటెడ్ ఇంజిన్ ఉన్నాయి. 1] విమానం మిశ్రమాల నుండి తయారవుతుంది. దీని 25.0 అడుగుల (7.6 మీ) స్పాన్ వింగ్ అల్యూమినియం స్పార్"&amp;" మరియు ఎస్-గ్లాస్ వినైల్-ఆస్టర్ రెసిన్తో తయారు చేయబడింది, ఇది భూమి రవాణా లేదా నిల్వ కోసం వేరు చేయబడుతుంది మరియు రెక్క ప్రాంతం 87.5 చదరపు అడుగులు (8.13 మీ 2) కలిగి ఉంది. ఉపయోగించిన ప్రామాణిక ఇంజిన్ 50 HP (37 kW) రోటాక్స్ 503 టూ-స్ట్రోక్ పవర్‌ప్లాంట్. [1] ["&amp;"2] WARP 1-A లో 250 lb (110 kg) యొక్క ఖాళీ బరువు మరియు 575 lb (261 kg) స్థూల బరువు ఉంది, ఇది 325 lb (147 kg) ఉపయోగకరమైన లోడ్‌ను ఇస్తుంది. 5 యు.ఎస్. గ్యాలన్ల పూర్తి ఇంధనంతో (19 ఎల్; 4.2 ఇంప్ గల్) పైలట్ మరియు సామాను కోసం పేలోడ్ 295 ఎల్బి (134 కిలోలు). [1] [2"&amp;"] ప్రామాణిక రోజు, సముద్ర మట్టం, విండ్ లేదు, 50 హెచ్‌పి (37 కిలోవాట్) ఇంజిన్‌తో ల్యాండింగ్ రోల్ 150 అడుగులు (46 మీ). [1] తయారీదారు సరఫరా చేసిన కిట్ నుండి నిర్మాణ సమయాన్ని 100 గంటలుగా అంచనా వేస్తాడు. [1] మార్చి 2014 లో, ఒక ఉదాహరణ, ప్రోటోటైప్, ఫెడరల్ ఏవియేషన"&amp;"్ అడ్మినిస్ట్రేషన్తో అమెరికాలో ఒక ప్రయోగాత్మకంగా నమోదు చేయబడింది - te త్సాహిక -నిర్మించినది, అయినప్పటికీ దాని నమోదు జూన్ 2013 లో ముగిసింది. [3] ఏరోక్రాఫ్టర్ మరియు తయారీదారు నుండి డేటా [1] [2] సాధారణ లక్షణాల పనితీరు")</f>
        <v>స్టార్-లైట్ వార్ప్ 1-ఎ అనేది ఒక అమెరికన్ హోమ్‌బిల్ట్ విమానం, దీనిని 1996 లో ప్రవేశపెట్టిన ఒహియోలోని ఎంగిల్‌వుడ్ యొక్క స్టార్-లైట్ ఇంజనీరింగ్ రూపొందించిన మరియు నిర్మించినది. ఇది అందుబాటులో ఉన్నప్పుడు ఈ విమానం te త్సాహిక నిర్మాణానికి కిట్‌గా సరఫరా చేయబడింది. [1] వర్గం యొక్క గరిష్ట ఖాళీ బరువు 254 పౌండ్లు (115 కిలోలు) తో సహా యుఎస్ ఫార్ 103 అల్ట్రాలైట్ వెహికల్స్ నిబంధనలకు అనుగుణంగా ఈ విమానం రూపొందించబడింది. ఈ విమానం ప్రామాణిక ఖాళీ బరువు 250 lb (113 kg). [1] WARP 1-A లో కాంటిలివర్ మిడ్-వింగ్, బబుల్ పందిరి కింద ఒకే-సీటు పరివేష్టిత కాక్‌పిట్, వీల్ ప్యాంటుతో స్థిర ట్రైసైకిల్ ల్యాండింగ్ గేర్, బూమ్-మౌంటెడ్ టి-తోక మరియు పషర్ కాన్ఫిగరేషన్‌లో ఒకే పాడ్-మౌంటెడ్ ఇంజిన్ ఉన్నాయి. 1] విమానం మిశ్రమాల నుండి తయారవుతుంది. దీని 25.0 అడుగుల (7.6 మీ) స్పాన్ వింగ్ అల్యూమినియం స్పార్ మరియు ఎస్-గ్లాస్ వినైల్-ఆస్టర్ రెసిన్తో తయారు చేయబడింది, ఇది భూమి రవాణా లేదా నిల్వ కోసం వేరు చేయబడుతుంది మరియు రెక్క ప్రాంతం 87.5 చదరపు అడుగులు (8.13 మీ 2) కలిగి ఉంది. ఉపయోగించిన ప్రామాణిక ఇంజిన్ 50 HP (37 kW) రోటాక్స్ 503 టూ-స్ట్రోక్ పవర్‌ప్లాంట్. [1] [2] WARP 1-A లో 250 lb (110 kg) యొక్క ఖాళీ బరువు మరియు 575 lb (261 kg) స్థూల బరువు ఉంది, ఇది 325 lb (147 kg) ఉపయోగకరమైన లోడ్‌ను ఇస్తుంది. 5 యు.ఎస్. గ్యాలన్ల పూర్తి ఇంధనంతో (19 ఎల్; 4.2 ఇంప్ గల్) పైలట్ మరియు సామాను కోసం పేలోడ్ 295 ఎల్బి (134 కిలోలు). [1] [2] ప్రామాణిక రోజు, సముద్ర మట్టం, విండ్ లేదు, 50 హెచ్‌పి (37 కిలోవాట్) ఇంజిన్‌తో ల్యాండింగ్ రోల్ 150 అడుగులు (46 మీ). [1] తయారీదారు సరఫరా చేసిన కిట్ నుండి నిర్మాణ సమయాన్ని 100 గంటలుగా అంచనా వేస్తాడు. [1] మార్చి 2014 లో, ఒక ఉదాహరణ, ప్రోటోటైప్, ఫెడరల్ ఏవియేషన్ అడ్మినిస్ట్రేషన్తో అమెరికాలో ఒక ప్రయోగాత్మకంగా నమోదు చేయబడింది - te త్సాహిక -నిర్మించినది, అయినప్పటికీ దాని నమోదు జూన్ 2013 లో ముగిసింది. [3] ఏరోక్రాఫ్టర్ మరియు తయారీదారు నుండి డేటా [1] [2] సాధారణ లక్షణాల పనితీరు</v>
      </c>
      <c r="E162" s="1" t="s">
        <v>1918</v>
      </c>
      <c r="F162" s="1" t="str">
        <f>IFERROR(__xludf.DUMMYFUNCTION("GOOGLETRANSLATE(E:E, ""en"", ""te"")"),"హోమ్‌బిల్ట్ విమానం")</f>
        <v>హోమ్‌బిల్ట్ విమానం</v>
      </c>
      <c r="G162" s="1" t="s">
        <v>1919</v>
      </c>
      <c r="H162" s="1" t="s">
        <v>288</v>
      </c>
      <c r="I162" s="1" t="str">
        <f>IFERROR(__xludf.DUMMYFUNCTION("GOOGLETRANSLATE(H:H, ""en"", ""te"")"),"అమెరికా")</f>
        <v>అమెరికా</v>
      </c>
      <c r="J162" s="2" t="s">
        <v>289</v>
      </c>
      <c r="K162" s="1" t="s">
        <v>2212</v>
      </c>
      <c r="L162" s="1" t="str">
        <f>IFERROR(__xludf.DUMMYFUNCTION("GOOGLETRANSLATE(K:K, ""en"", ""te"")"),"స్టార్-లైట్ ఇంజనీరింగ్")</f>
        <v>స్టార్-లైట్ ఇంజనీరింగ్</v>
      </c>
      <c r="M162" s="1" t="s">
        <v>2213</v>
      </c>
      <c r="O162" s="1" t="s">
        <v>136</v>
      </c>
      <c r="Q162" s="1" t="s">
        <v>138</v>
      </c>
      <c r="R162" s="1" t="s">
        <v>2214</v>
      </c>
      <c r="S162" s="1" t="s">
        <v>1940</v>
      </c>
      <c r="T162" s="1" t="s">
        <v>2215</v>
      </c>
      <c r="U162" s="1" t="s">
        <v>2116</v>
      </c>
      <c r="V162" s="1">
        <v>1996.0</v>
      </c>
      <c r="W162" s="1" t="s">
        <v>779</v>
      </c>
      <c r="Y162" s="1" t="s">
        <v>921</v>
      </c>
      <c r="AA162" s="1" t="s">
        <v>2216</v>
      </c>
      <c r="AC162" s="1" t="s">
        <v>2217</v>
      </c>
      <c r="AD162" s="1" t="s">
        <v>2218</v>
      </c>
      <c r="AF162" s="1" t="s">
        <v>328</v>
      </c>
      <c r="AG162" s="1" t="s">
        <v>302</v>
      </c>
      <c r="AH162" s="1" t="s">
        <v>2219</v>
      </c>
      <c r="AN162" s="1" t="s">
        <v>1995</v>
      </c>
      <c r="AT162" s="1">
        <v>7.0</v>
      </c>
      <c r="BJ162" s="1" t="s">
        <v>539</v>
      </c>
    </row>
    <row r="163">
      <c r="A163" s="1" t="s">
        <v>2220</v>
      </c>
      <c r="B163" s="1" t="str">
        <f>IFERROR(__xludf.DUMMYFUNCTION("GOOGLETRANSLATE(A:A, ""en"", ""te"")"),"పోర్చుగీస్ సేవలో సుడ్ ఏవియేషన్ అలోవెట్ III")</f>
        <v>పోర్చుగీస్ సేవలో సుడ్ ఏవియేషన్ అలోవెట్ III</v>
      </c>
      <c r="C163" s="1" t="s">
        <v>2221</v>
      </c>
      <c r="D163" s="1" t="str">
        <f>IFERROR(__xludf.DUMMYFUNCTION("GOOGLETRANSLATE(C:C, ""en"", ""te"")"),"పోర్చుగీస్ వైమానిక దళం (POAF) 1963 నుండి SUD ఏవియేషన్ ALOUETTY III లైట్ యుటిలిటీ హెలికాప్టర్లను నిర్వహించింది. పోర్చుగీస్ ప్రభుత్వం మొదట 142 హెలికాప్టర్లను కొనుగోలు చేసింది మరియు SUD ఏవియేషన్ అలోవెట్ II ని భర్తీ చేయడానికి మరియు వ్యూహాత్మక రవాణా, వైద్య తరల"&amp;"ింపు మరియు విమాన శిక్షణ యొక్క పాత్రలలో ఉపయోగం కోసం, పోరాట వాయు మద్దతు కోసం చాలా మందిని స్వీకరించారు. అలోయెట్ III సంపాదించడానికి ముందు, పోర్చుగల్ ఒకే సికోర్స్కీ హెచ్ -19 ను నిర్వహించింది, ప్రత్యేకంగా శోధన మరియు రెస్క్యూలో ఉపయోగించబడింది మరియు ఏడు సుడ్ ఏవియ"&amp;"ేషన్ అలోవెట్ II. 1957 లో ఫ్రాన్స్‌లో మొదటి పైలట్లు మరియు సాంకేతిక నిపుణుల శిక్షణతో, మరియు జనవరి 27, 1958 న మొదటి హెలికాప్టర్ల రాకతో, చివరకు పోర్చుగీస్ వైమానిక దళం (పిఎఎఫ్) ను హెలికాప్టర్ ఫోర్స్‌ను రూపొందించడానికి మరియు స్థాపించడానికి అనుమతించి, తరువాతివార"&amp;"ిని కొనుగోలు చేయడం మరియు స్థాపించడం ఒక సైనిక సిద్ధాంతం. [1] [2] [3] 1961 లో విదేశీ యుద్ధం (పోర్చుగీస్: గెరా డో అల్ట్రామర్) ప్రారంభం కావడంతో, మరియు ఆఫ్రికాలో అలోయెట్ II యొక్క కార్యాచరణ ఉపయోగంలో అనుభవం సంపాదించింది . అందువల్ల, అగస్టా-బెల్ AB 204B మరియు SUD "&amp;"ఏవియేషన్ అలోవెట్ III మధ్య ప్రదర్శన 1963 లో OGMA (అప్పటి PAF లో భాగం) వద్ద జరిగింది, కొత్త హెలికాప్టర్ రకాన్ని ఎంచుకోవడానికి మరియు చివరికి అలోయెట్ II ని భర్తీ చేసింది. పోర్చుగీస్ ప్రభుత్వం అప్పుడు అలోయెట్ III ని ఎంచుకుంది మరియు మొదటి 80 హెలికాప్టర్లను సుడ్"&amp;" ఏవియేషన్ (తరువాత Aérospatiale) నుండి ఆదేశించింది. మొత్తం 142 [1] యూనిట్లు ఏప్రిల్ 1963 మరియు ఫిబ్రవరి 1975 మధ్య కొనుగోలు చేయబడ్డాయి మరియు పంపిణీ చేయబడ్డాయి. [3] సేవలో ప్రవేశపెట్టిన అన్ని హెలికాప్టర్లు మూడు సెట్లలో ఒకటి నుండి ఒక సీరియల్ నంబర్‌ను కేటాయించా"&amp;"రు: 9251 నుండి 9316, 9332 నుండి 9401, మరియు 9412 నుండి 9417 వరకు. పోర్చుగీస్ వైమానిక దళం యొక్క మొదటి పన్నెండు అలోయెట్ III నేరుగా ఫ్రాన్స్‌కు SUD AVIATION ఇన్‌స్టాలేషన్ నుండి పంపబడింది. . ఈ విమానాలు ఏప్రిల్ 25, 1963 న వచ్చాయి మరియు లువాండాలోని ఎయిర్ బేస్ న"&amp;"ంబర్ 9 (పోర్చుగీస్: బేస్ ఏరియా Nº 9, BA9) వద్ద ఉన్నాయి, ఇక్కడ పోర్చుగీస్ అలోయెట్ III యొక్క మొదటి ఫ్లైట్ జూన్ 18, 1963 న జరిగింది. [3 ] మిగిలిన హెలికాప్టర్లు ఆఫ్రికాలోని యూనిట్లకు పంపబడ్డాయి, కొన్నింటిని పోర్చుగల్‌కు పంపించారు, అక్కడ అవి ఎయిర్ బేస్ నంబర్ 3"&amp;" (పోర్చుగీస్: బేస్ ఏరియా Nº 3, BA3), టాంకోస్‌లో, శిక్షణ కోసం ఉన్నాయి. తరువాతి విమానం మరియు హెలికాప్టర్ మిక్స్ ఇన్స్ట్రక్షన్ స్క్వాడ్రన్ (పోర్చుగీస్: ఎస్క్వాడ్రా మిస్టా డి ఇన్స్ట్రుకో డి అవియెస్ ఇ హెలికాప్టెరోస్, ఎమియా) ను కలిగి ఉంది. [2] గినియాలో, అలోయెట్"&amp;" III ను 122 స్క్వాడ్రన్ ""కానిబాయిస్"" నిర్వహించింది, ఇది ఎయిర్ బేస్ నంబర్ 12 (పోర్చుగీస్: బేస్ ఏరియా Nº 12, BA12), బిస్సాలంకా, మొదటి కార్యాచరణ విమానంతో నవంబర్ 3, 1965 న జరుగుతోంది. ఈ స్క్వాడ్రన్. రెండు విమానాలతో కూడి ఉంది: ""కానిబైస్"" (నరమాంస భక్షకులు) "&amp;"మరియు ""లోబో మౌ"" (బాడ్ వోల్ఫ్), ఇది దాని అలోయెట్ III ను పోరాట మద్దతు కోసం ఫిరంగులతో అమర్చారు. గినియాలో హెలికాప్టర్ల వాడకం దాని స్థానిక సహజ భూభాగం కారణంగా ప్రత్యేకంగా ముఖ్యమైనది, ఇది రహదారి ద్వారా రవాణా మరింత కష్టతరం మరియు ప్రమాదకరమైనదిగా చేసింది. అంగోలాల"&amp;"ోని అలోయెట్ III 94 స్క్వాడ్రన్ చేత నిర్వహించబడుతోంది, ఇది లూవాండా వద్ద ఉంది, అయితే అన్ని అంగోలాన్ భూభాగంలో పనిచేస్తోంది. అవి మొదట్లో ప్రధానంగా ఉత్తర ప్రాంతంలో ఉపయోగించబడ్డాయి మరియు తరువాత శాశ్వత నిర్లిప్తత తరువాత యుద్ధం ముగిసే వరకు క్యూటో కునావాలేలో స్థాప"&amp;"ించబడింది. [2] [4] 1969 లో, అధిక సంఖ్యలో అలౌట్ III సేవలో, వైమానిక దళం బేస్ ఎయిర్ఫీల్డ్ నం 4 (పోర్చుగీస్: ఏరోడ్రోమో బేస్ Nº 4, AB4) లో భాగమైన లూసో ఆక్సిలరీ ఏరోడ్రోమ్ వద్ద 402 స్క్వాడ్రన్ ""సాల్టింబాన్కోస్"" ను స్థాపించింది. [2] [[పట్టుదల) మొజాంబిక్‌లో ALOU"&amp;"ETTE III కార్యకలాపాలు 1967 లో ప్రారంభమయ్యాయి. ఈ హెలికాప్టర్లను 503 స్క్వాడ్రన్ ""índios"" చేత నిర్వహించబడుతున్నాయి, ఇది బేస్ ఎయిర్‌ఫీల్డ్ నెంబర్ 5 (పోర్చుగీస్: ఏరోడ్రోమో బేస్ Nº 5, AB5) నేకాలాలో మరియు 703 స్క్వాడ్రన్ ""వాంపిరోస్"" ఎయిర్ఫీల్డ్ నం 7 (పోర్చు"&amp;"గీస్: ఏరోడ్రోమో బేస్ Nº 7, AB7) టేటేలో. [2] [3] [4] 503 స్క్వాడ్రన్ చాలా సంవత్సరాలుగా నాపులాలో యుక్తి ఎయిర్ఫీల్డ్ నెంబర్ 52 (పోర్చుగీస్: ఏరోడ్రోమో డి మనోబ్రా ఎన్ఇల్లో 52, AM52) వద్ద ఉంచారు, మరియు యుక్తి ఎయిర్ఫీల్డ్ నంబర్ 51 (పోర్చుగీస్: ఏరెడ్రోమో డి హనీబ్"&amp;"రా నిృక్షలో ఐదు అలోయెట్ III యొక్క శాశ్వత నిర్లిప్తతలను నిర్వహించారు. AM51), ముడాలో, మరియు రెండు అలోవెట్ III యొక్క యుక్తి ఎయిర్ఫీల్డ్ నెంబర్ 61 (పోర్చుగీస్: ఏరోడ్రోమో డి మనోబ్రా Nº 61, AM61), విలా కాబ్రాల్, నియాస్సా. [2] [3] 703 స్క్వాడ్రన్ ఫురున్కుంగో, మక"&amp;"ాంగా మరియు ముతరారా వద్ద తాత్కాలిక నిర్లిప్తతలను కొనసాగించింది. కహోరా బస్సా ఆనకట్ట నిర్మాణ స్థలంపై ఉగ్రవాద దాడుల పెరుగుదల కారణంగా ఇది తరువాత అంచనాలో శాశ్వత నిర్లిప్తతను కొనసాగించడం ప్రారంభించింది. [2] [3] 1968 లో, ఎమియాను హెలికాప్టర్ కాంప్లిమెంటరీ ఇన్స్ట్ర"&amp;"క్షన్ స్క్వాడ్రన్ (పోర్చుగీస్: ఎస్క్వాడ్రా డి ఇన్స్ట్రుకో కాంప్లిమెంటార్ డి హెలికాప్టెరోస్, ఐచ్) నం 33 ""జాంగెస్"" (డ్రోన్స్) గా తిరిగి నియమించారు. మార్చి 1971 నుండి, ఈ స్క్వాడ్రన్ తాత్కాలికంగా టాంకోస్ (BA3) నుండి మోంటిజో (BA6) కు బదిలీ చేయబడింది, ఎందుకంట"&amp;"ే పైన పేర్కొన్న వైమానిక స్థావరం వద్ద విధ్వంసం. [2] విదేశీ యుద్ధంలో పోర్చుగల్ అలోయెట్ III ను పోరాటంలో ఉపయోగించిన మొట్టమొదటి దేశంగా నిలిచింది, ఇక్కడ పోర్చుగీస్ వైమానిక దళం పోర్చుగీస్ వైమానిక దళం యుద్ధం ముగిసే వరకు మరియు 1974 లో ఆఫ్రికా నుండి అన్ని పోర్చుగీస"&amp;"్ దళాలను ఉపసంహరించుకుంది మరియు 1975. పోరాట సమయంలో గాయపడిన దళాలను ఉపసంహరించుకోవడానికి. [4] [5] వైమానిక దళం సాధారణ రవాణా, అనుసంధానం మరియు నిఘా నిబంధనలలో అలోయెట్ III ని కూడా నిర్వహించింది. దాని స్క్వాడ్రన్‌లు తమకు కేటాయించిన స్థావరాల నుండి పనిచేస్తున్న మరియు"&amp;" ఫార్వర్డ్ ఎయిర్‌ఫీల్డ్‌లలో నిర్లిప్తతలను నిర్వహించడంతో పాటు, ఆఫ్రికాలోని స్క్వాడ్రన్లు కూడా అప్పుడప్పుడు రిమోట్ పోర్చుగీస్ ఆర్మీ అవుట్‌పోస్ట్‌లలో తాత్కాలిక నిర్లిప్తతలను నిర్వహిస్తారు మరియు స్థానిక ఆటను వేటాడటానికి తరచుగా ఉపయోగించబడతాయి. వైమానిక దాడులలో "&amp;"అలోయెట్ III యొక్క ఉపయోగం భూ శక్తుల మోహరింపు సమయంలో అగ్ని మద్దతు యొక్క అవసరాన్ని ప్రారంభంలో వెల్లడించింది, వాయు సిబ్బంది వారి వ్యక్తిగత దాడి రైఫిల్స్‌ను ఉపయోగిస్తున్నారు, అవి పనికిరానివిగా పరిగణించబడ్డాయి. టాంకోస్ వద్ద పరీక్షించిన వైమానిక దళం, ఆఫ్రికాలో కూ"&amp;"డా పనిచేసే నార్త్ అమెరికన్ టి -6 లో ఉపయోగించిన అదే మెషిన్ గన్ పాడ్స్‌తో కూడిన అలోయెట్ III. ఈ కాన్ఫిగరేషన్ కూడా పనికిరానిదిగా పరిగణించబడింది. 1964 లో అంగోలాలోని యూనిట్లు కొన్ని అలోయెట్ III హెలికాప్టర్లను విస్తృత వైపు తలుపుతో సవరించాయి మరియు ఎడమ వైపు తలుపు "&amp;"నుండి కాల్చగల సామర్థ్యం గల వెనుక భాగంలో ఒక జత M2 బ్రౌనింగ్ మెషిన్ గన్లను ఏర్పాటు చేశాయి. ప్రారంభ కార్యాచరణ పరీక్షల తరువాత, ఈ సవరించిన విమానాలు, ఫాల్కో (ఫాల్కన్) అనే మారుపేరుతో, కోటోవియా (లార్క్) అనే మారుపేరుతో సాయుధ అలోయెట్ IIIS యొక్క రక్షణ మరియు మద్దతులో"&amp;" ఉపయోగించడం ప్రారంభించాయి. రెండు సంవత్సరాల తరువాత, 1966 లో, వైమానిక దళం వారి సాయుధ అలోయెట్ III కోసం శాశ్వత పరిష్కారాన్ని స్వీకరించింది: ఎడమ వైపు తలుపు నుండి కాల్పులు జరపడానికి వెనుక భాగంలో ఒకే Mg 151 20 mm ఆటోకానన్ అమర్చిన ప్రత్యేక వెర్షన్. MG 151 M2 బ్రౌ"&amp;"నింగ్ మెషిన్ గన్స్ కంటే తక్కువ పున o స్థితితో బాధపడుతున్నందున మరియు విమానంలో తక్కువ ప్రకంపనలకు కారణమైనందున ఇది ఆదర్శంగా ఉంది. అలోయెట్ III యొక్క ఈ సంస్కరణను హెలి-కాన్హో (హెలి-కానన్) గా నియమించారు మరియు ఫ్లైట్ నెం. 2 ఇది వాటిని అంగోలాలో నిర్వహించింది. వైమాన"&amp;"ిక దాడి కార్యకలాపాలకు మద్దతు ఇవ్వడంతో పాటు, సైన్యం యొక్క గుర్రపు మౌంటెడ్ పోరాట పెట్రోలింగ్‌కు మద్దతు ఇవ్వడానికి హెలి-కాన్హో కూడా ఉపయోగించబడింది. [6] [7] తరువాత 1973 లో, అలోయెట్ III లో రాకెట్ లాంచర్ పాడ్ల వాడకం పరీక్షించబడింది, కానీ యుద్ధ సమయంలో పోరాటంలో ఎ"&amp;"ప్పుడూ ఉపయోగించబడలేదు. [1] వైమానిక దాడి కార్యకలాపాలలో వ్యూహాత్మక రవాణా కోసం ఉపయోగించే అలౌట్ III హెలికాప్టర్లు ఇతర వెర్షన్ల నుండి భిన్నంగా ఉంటాయి, ముందు ఎడమ సీటు వెనుకకు ఎదురుగా ఉంది, దాని యజమాని హెలికాప్టర్ వెనుక తలుపు ద్వారా త్వరగా నిష్క్రమించడానికి వీలు"&amp;" కల్పిస్తుంది. పోర్చుగీస్ వైమానిక దాడి కార్యకలాపాలను ఐదు నుండి ఆరు రవాణా హెలికాప్టర్ల బృందం మరియు ఒకటి లేదా రెండు హెలికాప్టర్ గన్‌షిప్‌ల బృందం అమలు చేసింది, ఇది తక్కువ ఎత్తులో లక్ష్య ప్రాంతానికి తుది విధానాన్ని చేసింది మరియు భూభాగం మరియు వృక్షసంపదను కవర్‌"&amp;"గా సద్వినియోగం చేసుకోవడం ద్వారా. ప్రతి రవాణా హెలికాప్టర్, తరువాత కానిబాయిస్ (నరమాంస భక్షకులు) అనే మారుపేరు, సాధారణంగా ఐదు పారాట్రూపర్లను (తరువాత వైమానిక దళంలో భాగం) లేదా పోర్చుగీస్ ఆర్మీ కమాండోలను తీసుకువెళుతుంది. కానిబాయిస్ ల్యాండింగ్ జోన్ వద్దకు చేరుకున"&amp;"ి, దాని దళాలను భూమి నుండి రెండు లేదా మూడు మీటర్ల దూరంలో, ల్యాండింగ్ చేయడానికి బదులుగా, హెలికాప్టర్ నుండి దూకడం ద్వారా ప్రారంభించడం. [8] దళాలు దిగిన తరువాత, కానిబాయిస్ పోరాట ప్రాంతాన్ని విడిచిపెడుతుంది మరియు అలోయెట్ III గన్‌షిప్ భూమి దాడి సమయంలో భూమి దళాలక"&amp;"ు మద్దతు ఇస్తుంది, శత్రు ప్రతిఘటనను నాశనం చేయడం ద్వారా మరియు ఫైర్‌పవర్‌ను దాని 20 మిమీ ఆటోకానన్‌తో అందించడం ద్వారా. గ్రౌండ్ పోరాటాన్ని పూర్తి చేసి, రవాణా హెలికాప్టర్లు తిరిగి వస్తాయి, మొదటి తరంగంలో గాయపడిన మరియు తరువాత మిగిలిన దళాలను సేకరిస్తాయి. [8] యుద్"&amp;"ధం అభివృద్ధి చెందుతున్నప్పుడు, మరియు శత్రు శక్తులు మెరుగైన విమాన నిరోధక ఆయుధాలతో అమర్చినప్పుడు, అలోయెట్ III కూడా ఓడిపోయిన పోర్చుగీస్ పైలట్లను పోరాడటం మరియు రక్షించడంలో ఉపయోగించారు. 1973 లో, గినియాలోని ఫియట్ జి .91 యొక్క షాట్ పైలట్ నాలుగు అలోయెట్ III గన్‌ష"&amp;"ిప్‌ల ద్వారా రక్షించబడింది, ఎందుకంటే అతని చుట్టూ శత్రు దళాలు ఉన్నాయి. యుద్ధ సమయంలో, 1963 నుండి 1974 వరకు, మొత్తం 30 అలోయెట్ III నాశనం చేయబడింది, ఫలితంగా 30 మంది సిబ్బంది మరియు 10 మంది ప్రయాణికులు కోల్పోయారు. 1975 లో, అంతకుముందు సంవత్సరం ఆఫ్రికాలో యుద్ధం మ"&amp;"ుగియడంతో, అన్నీ అలోయెట్ III ప్రధాన భూభాగం పోర్చుగల్‌కు తిరిగి వచ్చాయి మరియు ఎయిర్ బేస్ నెంబర్ 3, టాంకోస్, మరియు ఎయిర్ బేస్ నంబర్ 6 (పోర్చుగీస్: బేస్ ఏరియా Nº 6, BA6), మోంటిజోలో. టాంకోస్‌లోని హెలికాప్టర్లు ప్రస్తుతం ఉన్న 33 స్క్వాడ్రన్ చేత నిర్వహించబడుతున్"&amp;"నాయి, అయితే మోంటిజోలో వీటిని కొత్తగా సృష్టించిన హెలికాప్టర్ ఎయిర్ గ్రూప్ (పోర్చుగీస్: గ్రూపో ఏరియో డి హెలికాప్టెరోస్, GAH) యొక్క స్క్వాడ్రన్ నిర్వహించింది. ఏప్రిల్ 1976 లో, 33 స్క్వాడ్రన్ అదే సంవత్సరం సింట్రా ఎయిర్ బేస్ వద్ద పోర్చుగీస్ వైమానిక దళం యొక్క 2"&amp;"4 వ వార్షికోత్సవ వాయు ప్రదర్శనలో ప్రదర్శన ఇవ్వడానికి నాలుగు అలోయెట్ III ఏరోబాటిక్ బృందం రోటోర్స్ డి పోర్చుగల్‌ను ఏర్పాటు చేసింది. 1978 వైమానిక దళం యొక్క పునర్వ్యవస్థీకరణతో, అలోయెట్ III కింది స్క్వాడ్రన్లచే నిర్వహించడం ప్రారంభించింది: ఆ సంవత్సరం వైమానిక దళ"&amp;"ం మొత్తం 36 అలోయెట్ III హెలికాప్టర్లను నిర్వహించింది, ఇది 1988 నాటికి 26 హెలికాప్టర్లకు తగ్గించబడింది. అలోయెట్ III కూడా ఉపయోగించబడింది మొదటి ప్రతిస్పందన అగ్నిమాపక బృందాలను రవాణా చేయడానికి మరియు ఇతర అగ్నిమాపక విమానాల కోసం ఫార్వర్డ్ ఎయిర్ కంట్రోలర్‌లుగా 197"&amp;"0 ల చివరి నుండి 1980 ల ప్రారంభం వరకు అడవి మంటల పోరాటం. [9] 1986 లో వైమానిక దళం యొక్క మరింత పునర్వ్యవస్థీకరణ ఫలితంగా 551 స్క్వాడ్రన్ సెప్టెంబరులో రద్దు చేయబడింది మరియు అన్ని హెలికాప్టర్లు 552 స్క్వాడ్రన్కు బదిలీ చేయబడ్డాయి. తరువాత 1993 లో, 111 స్క్వాడ్రన్ "&amp;"రద్దు చేయబడింది, దాని యొక్క అన్ని హెలికాప్టర్లు 552 స్క్వాడ్రన్కు బదిలీ చేయబడ్డాయి, ఇది బెజాలోని ఎయిర్ బేస్ నంబర్ 11 (పోర్చుగీస్: బేస్ ఏరియా Nº 11, BA11) కు మార్చబడింది. రవాణా, వ్యూహాత్మక మద్దతు, ప్రాథమిక మరియు అధునాతన విమాన బోధన మరియు తీరప్రాంత శోధన మరియ"&amp;"ు రక్షణకు స్క్వాడ్రన్ బాధ్యత వహించింది. [10] ఐక్యరాజ్యసమితి మిషన్లలో భాగంగా తూర్పు తైమూర్లో ఫిబ్రవరి 2000 మరియు జూలై 2002 మధ్య, 552 స్క్వాడ్రన్ నాలుగు అలోయెట్ III హెలికాప్టర్లు మరియు 31 సిబ్బందితో ఒక నిర్లిప్తతను కొనసాగించింది. ఆ సమయంలో, మొత్తం 127 మంది స"&amp;"ిబ్బంది తూర్పు తైమూర్లో పనిచేశారు మరియు 2,700 విమాన గంటలను అమలు చేశారు, 10,000 మంది ప్రయాణికులు మరియు 131 మంది గాయపడిన వ్యక్తులను రవాణా చేశారు. [10] ప్రస్తుతం, 552 స్క్వాడ్రన్ POAF, పోర్చుగీస్ నేవీ మరియు పోర్చుగీస్ ఆర్మీ పైలట్లకు హెలికాప్టర్ విమాన శిక్షణన"&amp;"ు అందిస్తుంది. ఇది యుక్తి ఎయిర్ఫీల్డ్ నంబర్ 1 (పోర్చుగీస్: ఏరోడ్రోమో డి మనోబ్రా ఎన్ఇల్లో 1, AM1) వద్ద యుక్తి వద్ద శాశ్వత శోధన మరియు రెస్క్యూ డిటాచ్మెంట్ను నిర్వహిస్తుంది, ఓవార్ వద్ద, ఒక అలోయెట్ III తో. [4] మే 2017 లో, పోర్చుగీస్ వైమానిక దళం చివరకు వృద్ధాప"&amp;"్య అలోయెట్ III విమానాలను భర్తీ చేయాలని నిర్ణయించుకుంది, అది 8 హెలికాప్టర్లను లెక్కిస్తుంది. [11] ఐదు అగస్టావెస్ట్‌ల్యాండ్ AW119 కోలా ప్లస్ రెండు ఎంపికలు అక్టోబర్ 2018 లో million 20 మిలియన్ ($ 23 మిలియన్లు) కు ఆర్డర్ చేయబడ్డాయి. హెలికాప్టర్ల డెలివరీలు 2018"&amp;" చివరిలో ప్రారంభమవుతాయి, ఇది 2020 వరకు నడుస్తుంది. [12]")</f>
        <v>పోర్చుగీస్ వైమానిక దళం (POAF) 1963 నుండి SUD ఏవియేషన్ ALOUETTY III లైట్ యుటిలిటీ హెలికాప్టర్లను నిర్వహించింది. పోర్చుగీస్ ప్రభుత్వం మొదట 142 హెలికాప్టర్లను కొనుగోలు చేసింది మరియు SUD ఏవియేషన్ అలోవెట్ II ని భర్తీ చేయడానికి మరియు వ్యూహాత్మక రవాణా, వైద్య తరలింపు మరియు విమాన శిక్షణ యొక్క పాత్రలలో ఉపయోగం కోసం, పోరాట వాయు మద్దతు కోసం చాలా మందిని స్వీకరించారు. అలోయెట్ III సంపాదించడానికి ముందు, పోర్చుగల్ ఒకే సికోర్స్కీ హెచ్ -19 ను నిర్వహించింది, ప్రత్యేకంగా శోధన మరియు రెస్క్యూలో ఉపయోగించబడింది మరియు ఏడు సుడ్ ఏవియేషన్ అలోవెట్ II. 1957 లో ఫ్రాన్స్‌లో మొదటి పైలట్లు మరియు సాంకేతిక నిపుణుల శిక్షణతో, మరియు జనవరి 27, 1958 న మొదటి హెలికాప్టర్ల రాకతో, చివరకు పోర్చుగీస్ వైమానిక దళం (పిఎఎఫ్) ను హెలికాప్టర్ ఫోర్స్‌ను రూపొందించడానికి మరియు స్థాపించడానికి అనుమతించి, తరువాతివారిని కొనుగోలు చేయడం మరియు స్థాపించడం ఒక సైనిక సిద్ధాంతం. [1] [2] [3] 1961 లో విదేశీ యుద్ధం (పోర్చుగీస్: గెరా డో అల్ట్రామర్) ప్రారంభం కావడంతో, మరియు ఆఫ్రికాలో అలోయెట్ II యొక్క కార్యాచరణ ఉపయోగంలో అనుభవం సంపాదించింది . అందువల్ల, అగస్టా-బెల్ AB 204B మరియు SUD ఏవియేషన్ అలోవెట్ III మధ్య ప్రదర్శన 1963 లో OGMA (అప్పటి PAF లో భాగం) వద్ద జరిగింది, కొత్త హెలికాప్టర్ రకాన్ని ఎంచుకోవడానికి మరియు చివరికి అలోయెట్ II ని భర్తీ చేసింది. పోర్చుగీస్ ప్రభుత్వం అప్పుడు అలోయెట్ III ని ఎంచుకుంది మరియు మొదటి 80 హెలికాప్టర్లను సుడ్ ఏవియేషన్ (తరువాత Aérospatiale) నుండి ఆదేశించింది. మొత్తం 142 [1] యూనిట్లు ఏప్రిల్ 1963 మరియు ఫిబ్రవరి 1975 మధ్య కొనుగోలు చేయబడ్డాయి మరియు పంపిణీ చేయబడ్డాయి. [3] సేవలో ప్రవేశపెట్టిన అన్ని హెలికాప్టర్లు మూడు సెట్లలో ఒకటి నుండి ఒక సీరియల్ నంబర్‌ను కేటాయించారు: 9251 నుండి 9316, 9332 నుండి 9401, మరియు 9412 నుండి 9417 వరకు. పోర్చుగీస్ వైమానిక దళం యొక్క మొదటి పన్నెండు అలోయెట్ III నేరుగా ఫ్రాన్స్‌కు SUD AVIATION ఇన్‌స్టాలేషన్ నుండి పంపబడింది. . ఈ విమానాలు ఏప్రిల్ 25, 1963 న వచ్చాయి మరియు లువాండాలోని ఎయిర్ బేస్ నంబర్ 9 (పోర్చుగీస్: బేస్ ఏరియా Nº 9, BA9) వద్ద ఉన్నాయి, ఇక్కడ పోర్చుగీస్ అలోయెట్ III యొక్క మొదటి ఫ్లైట్ జూన్ 18, 1963 న జరిగింది. [3 ] మిగిలిన హెలికాప్టర్లు ఆఫ్రికాలోని యూనిట్లకు పంపబడ్డాయి, కొన్నింటిని పోర్చుగల్‌కు పంపించారు, అక్కడ అవి ఎయిర్ బేస్ నంబర్ 3 (పోర్చుగీస్: బేస్ ఏరియా Nº 3, BA3), టాంకోస్‌లో, శిక్షణ కోసం ఉన్నాయి. తరువాతి విమానం మరియు హెలికాప్టర్ మిక్స్ ఇన్స్ట్రక్షన్ స్క్వాడ్రన్ (పోర్చుగీస్: ఎస్క్వాడ్రా మిస్టా డి ఇన్స్ట్రుకో డి అవియెస్ ఇ హెలికాప్టెరోస్, ఎమియా) ను కలిగి ఉంది. [2] గినియాలో, అలోయెట్ III ను 122 స్క్వాడ్రన్ "కానిబాయిస్" నిర్వహించింది, ఇది ఎయిర్ బేస్ నంబర్ 12 (పోర్చుగీస్: బేస్ ఏరియా Nº 12, BA12), బిస్సాలంకా, మొదటి కార్యాచరణ విమానంతో నవంబర్ 3, 1965 న జరుగుతోంది. ఈ స్క్వాడ్రన్. రెండు విమానాలతో కూడి ఉంది: "కానిబైస్" (నరమాంస భక్షకులు) మరియు "లోబో మౌ" (బాడ్ వోల్ఫ్), ఇది దాని అలోయెట్ III ను పోరాట మద్దతు కోసం ఫిరంగులతో అమర్చారు. గినియాలో హెలికాప్టర్ల వాడకం దాని స్థానిక సహజ భూభాగం కారణంగా ప్రత్యేకంగా ముఖ్యమైనది, ఇది రహదారి ద్వారా రవాణా మరింత కష్టతరం మరియు ప్రమాదకరమైనదిగా చేసింది. అంగోలాలోని అలోయెట్ III 94 స్క్వాడ్రన్ చేత నిర్వహించబడుతోంది, ఇది లూవాండా వద్ద ఉంది, అయితే అన్ని అంగోలాన్ భూభాగంలో పనిచేస్తోంది. అవి మొదట్లో ప్రధానంగా ఉత్తర ప్రాంతంలో ఉపయోగించబడ్డాయి మరియు తరువాత శాశ్వత నిర్లిప్తత తరువాత యుద్ధం ముగిసే వరకు క్యూటో కునావాలేలో స్థాపించబడింది. [2] [4] 1969 లో, అధిక సంఖ్యలో అలౌట్ III సేవలో, వైమానిక దళం బేస్ ఎయిర్ఫీల్డ్ నం 4 (పోర్చుగీస్: ఏరోడ్రోమో బేస్ Nº 4, AB4) లో భాగమైన లూసో ఆక్సిలరీ ఏరోడ్రోమ్ వద్ద 402 స్క్వాడ్రన్ "సాల్టింబాన్కోస్" ను స్థాపించింది. [2] [[పట్టుదల) మొజాంబిక్‌లో ALOUETTE III కార్యకలాపాలు 1967 లో ప్రారంభమయ్యాయి. ఈ హెలికాప్టర్లను 503 స్క్వాడ్రన్ "índios" చేత నిర్వహించబడుతున్నాయి, ఇది బేస్ ఎయిర్‌ఫీల్డ్ నెంబర్ 5 (పోర్చుగీస్: ఏరోడ్రోమో బేస్ Nº 5, AB5) నేకాలాలో మరియు 703 స్క్వాడ్రన్ "వాంపిరోస్" ఎయిర్ఫీల్డ్ నం 7 (పోర్చుగీస్: ఏరోడ్రోమో బేస్ Nº 7, AB7) టేటేలో. [2] [3] [4] 503 స్క్వాడ్రన్ చాలా సంవత్సరాలుగా నాపులాలో యుక్తి ఎయిర్ఫీల్డ్ నెంబర్ 52 (పోర్చుగీస్: ఏరోడ్రోమో డి మనోబ్రా ఎన్ఇల్లో 52, AM52) వద్ద ఉంచారు, మరియు యుక్తి ఎయిర్ఫీల్డ్ నంబర్ 51 (పోర్చుగీస్: ఏరెడ్రోమో డి హనీబ్రా నిృక్షలో ఐదు అలోయెట్ III యొక్క శాశ్వత నిర్లిప్తతలను నిర్వహించారు. AM51), ముడాలో, మరియు రెండు అలోవెట్ III యొక్క యుక్తి ఎయిర్ఫీల్డ్ నెంబర్ 61 (పోర్చుగీస్: ఏరోడ్రోమో డి మనోబ్రా Nº 61, AM61), విలా కాబ్రాల్, నియాస్సా. [2] [3] 703 స్క్వాడ్రన్ ఫురున్కుంగో, మకాంగా మరియు ముతరారా వద్ద తాత్కాలిక నిర్లిప్తతలను కొనసాగించింది. కహోరా బస్సా ఆనకట్ట నిర్మాణ స్థలంపై ఉగ్రవాద దాడుల పెరుగుదల కారణంగా ఇది తరువాత అంచనాలో శాశ్వత నిర్లిప్తతను కొనసాగించడం ప్రారంభించింది. [2] [3] 1968 లో, ఎమియాను హెలికాప్టర్ కాంప్లిమెంటరీ ఇన్స్ట్రక్షన్ స్క్వాడ్రన్ (పోర్చుగీస్: ఎస్క్వాడ్రా డి ఇన్స్ట్రుకో కాంప్లిమెంటార్ డి హెలికాప్టెరోస్, ఐచ్) నం 33 "జాంగెస్" (డ్రోన్స్) గా తిరిగి నియమించారు. మార్చి 1971 నుండి, ఈ స్క్వాడ్రన్ తాత్కాలికంగా టాంకోస్ (BA3) నుండి మోంటిజో (BA6) కు బదిలీ చేయబడింది, ఎందుకంటే పైన పేర్కొన్న వైమానిక స్థావరం వద్ద విధ్వంసం. [2] విదేశీ యుద్ధంలో పోర్చుగల్ అలోయెట్ III ను పోరాటంలో ఉపయోగించిన మొట్టమొదటి దేశంగా నిలిచింది, ఇక్కడ పోర్చుగీస్ వైమానిక దళం పోర్చుగీస్ వైమానిక దళం యుద్ధం ముగిసే వరకు మరియు 1974 లో ఆఫ్రికా నుండి అన్ని పోర్చుగీస్ దళాలను ఉపసంహరించుకుంది మరియు 1975. పోరాట సమయంలో గాయపడిన దళాలను ఉపసంహరించుకోవడానికి. [4] [5] వైమానిక దళం సాధారణ రవాణా, అనుసంధానం మరియు నిఘా నిబంధనలలో అలోయెట్ III ని కూడా నిర్వహించింది. దాని స్క్వాడ్రన్‌లు తమకు కేటాయించిన స్థావరాల నుండి పనిచేస్తున్న మరియు ఫార్వర్డ్ ఎయిర్‌ఫీల్డ్‌లలో నిర్లిప్తతలను నిర్వహించడంతో పాటు, ఆఫ్రికాలోని స్క్వాడ్రన్లు కూడా అప్పుడప్పుడు రిమోట్ పోర్చుగీస్ ఆర్మీ అవుట్‌పోస్ట్‌లలో తాత్కాలిక నిర్లిప్తతలను నిర్వహిస్తారు మరియు స్థానిక ఆటను వేటాడటానికి తరచుగా ఉపయోగించబడతాయి. వైమానిక దాడులలో అలోయెట్ III యొక్క ఉపయోగం భూ శక్తుల మోహరింపు సమయంలో అగ్ని మద్దతు యొక్క అవసరాన్ని ప్రారంభంలో వెల్లడించింది, వాయు సిబ్బంది వారి వ్యక్తిగత దాడి రైఫిల్స్‌ను ఉపయోగిస్తున్నారు, అవి పనికిరానివిగా పరిగణించబడ్డాయి. టాంకోస్ వద్ద పరీక్షించిన వైమానిక దళం, ఆఫ్రికాలో కూడా పనిచేసే నార్త్ అమెరికన్ టి -6 లో ఉపయోగించిన అదే మెషిన్ గన్ పాడ్స్‌తో కూడిన అలోయెట్ III. ఈ కాన్ఫిగరేషన్ కూడా పనికిరానిదిగా పరిగణించబడింది. 1964 లో అంగోలాలోని యూనిట్లు కొన్ని అలోయెట్ III హెలికాప్టర్లను విస్తృత వైపు తలుపుతో సవరించాయి మరియు ఎడమ వైపు తలుపు నుండి కాల్చగల సామర్థ్యం గల వెనుక భాగంలో ఒక జత M2 బ్రౌనింగ్ మెషిన్ గన్లను ఏర్పాటు చేశాయి. ప్రారంభ కార్యాచరణ పరీక్షల తరువాత, ఈ సవరించిన విమానాలు, ఫాల్కో (ఫాల్కన్) అనే మారుపేరుతో, కోటోవియా (లార్క్) అనే మారుపేరుతో సాయుధ అలోయెట్ IIIS యొక్క రక్షణ మరియు మద్దతులో ఉపయోగించడం ప్రారంభించాయి. రెండు సంవత్సరాల తరువాత, 1966 లో, వైమానిక దళం వారి సాయుధ అలోయెట్ III కోసం శాశ్వత పరిష్కారాన్ని స్వీకరించింది: ఎడమ వైపు తలుపు నుండి కాల్పులు జరపడానికి వెనుక భాగంలో ఒకే Mg 151 20 mm ఆటోకానన్ అమర్చిన ప్రత్యేక వెర్షన్. MG 151 M2 బ్రౌనింగ్ మెషిన్ గన్స్ కంటే తక్కువ పున o స్థితితో బాధపడుతున్నందున మరియు విమానంలో తక్కువ ప్రకంపనలకు కారణమైనందున ఇది ఆదర్శంగా ఉంది. అలోయెట్ III యొక్క ఈ సంస్కరణను హెలి-కాన్హో (హెలి-కానన్) గా నియమించారు మరియు ఫ్లైట్ నెం. 2 ఇది వాటిని అంగోలాలో నిర్వహించింది. వైమానిక దాడి కార్యకలాపాలకు మద్దతు ఇవ్వడంతో పాటు, సైన్యం యొక్క గుర్రపు మౌంటెడ్ పోరాట పెట్రోలింగ్‌కు మద్దతు ఇవ్వడానికి హెలి-కాన్హో కూడా ఉపయోగించబడింది. [6] [7] తరువాత 1973 లో, అలోయెట్ III లో రాకెట్ లాంచర్ పాడ్ల వాడకం పరీక్షించబడింది, కానీ యుద్ధ సమయంలో పోరాటంలో ఎప్పుడూ ఉపయోగించబడలేదు. [1] వైమానిక దాడి కార్యకలాపాలలో వ్యూహాత్మక రవాణా కోసం ఉపయోగించే అలౌట్ III హెలికాప్టర్లు ఇతర వెర్షన్ల నుండి భిన్నంగా ఉంటాయి, ముందు ఎడమ సీటు వెనుకకు ఎదురుగా ఉంది, దాని యజమాని హెలికాప్టర్ వెనుక తలుపు ద్వారా త్వరగా నిష్క్రమించడానికి వీలు కల్పిస్తుంది. పోర్చుగీస్ వైమానిక దాడి కార్యకలాపాలను ఐదు నుండి ఆరు రవాణా హెలికాప్టర్ల బృందం మరియు ఒకటి లేదా రెండు హెలికాప్టర్ గన్‌షిప్‌ల బృందం అమలు చేసింది, ఇది తక్కువ ఎత్తులో లక్ష్య ప్రాంతానికి తుది విధానాన్ని చేసింది మరియు భూభాగం మరియు వృక్షసంపదను కవర్‌గా సద్వినియోగం చేసుకోవడం ద్వారా. ప్రతి రవాణా హెలికాప్టర్, తరువాత కానిబాయిస్ (నరమాంస భక్షకులు) అనే మారుపేరు, సాధారణంగా ఐదు పారాట్రూపర్లను (తరువాత వైమానిక దళంలో భాగం) లేదా పోర్చుగీస్ ఆర్మీ కమాండోలను తీసుకువెళుతుంది. కానిబాయిస్ ల్యాండింగ్ జోన్ వద్దకు చేరుకుని, దాని దళాలను భూమి నుండి రెండు లేదా మూడు మీటర్ల దూరంలో, ల్యాండింగ్ చేయడానికి బదులుగా, హెలికాప్టర్ నుండి దూకడం ద్వారా ప్రారంభించడం. [8] దళాలు దిగిన తరువాత, కానిబాయిస్ పోరాట ప్రాంతాన్ని విడిచిపెడుతుంది మరియు అలోయెట్ III గన్‌షిప్ భూమి దాడి సమయంలో భూమి దళాలకు మద్దతు ఇస్తుంది, శత్రు ప్రతిఘటనను నాశనం చేయడం ద్వారా మరియు ఫైర్‌పవర్‌ను దాని 20 మిమీ ఆటోకానన్‌తో అందించడం ద్వారా. గ్రౌండ్ పోరాటాన్ని పూర్తి చేసి, రవాణా హెలికాప్టర్లు తిరిగి వస్తాయి, మొదటి తరంగంలో గాయపడిన మరియు తరువాత మిగిలిన దళాలను సేకరిస్తాయి. [8] యుద్ధం అభివృద్ధి చెందుతున్నప్పుడు, మరియు శత్రు శక్తులు మెరుగైన విమాన నిరోధక ఆయుధాలతో అమర్చినప్పుడు, అలోయెట్ III కూడా ఓడిపోయిన పోర్చుగీస్ పైలట్లను పోరాడటం మరియు రక్షించడంలో ఉపయోగించారు. 1973 లో, గినియాలోని ఫియట్ జి .91 యొక్క షాట్ పైలట్ నాలుగు అలోయెట్ III గన్‌షిప్‌ల ద్వారా రక్షించబడింది, ఎందుకంటే అతని చుట్టూ శత్రు దళాలు ఉన్నాయి. యుద్ధ సమయంలో, 1963 నుండి 1974 వరకు, మొత్తం 30 అలోయెట్ III నాశనం చేయబడింది, ఫలితంగా 30 మంది సిబ్బంది మరియు 10 మంది ప్రయాణికులు కోల్పోయారు. 1975 లో, అంతకుముందు సంవత్సరం ఆఫ్రికాలో యుద్ధం ముగియడంతో, అన్నీ అలోయెట్ III ప్రధాన భూభాగం పోర్చుగల్‌కు తిరిగి వచ్చాయి మరియు ఎయిర్ బేస్ నెంబర్ 3, టాంకోస్, మరియు ఎయిర్ బేస్ నంబర్ 6 (పోర్చుగీస్: బేస్ ఏరియా Nº 6, BA6), మోంటిజోలో. టాంకోస్‌లోని హెలికాప్టర్లు ప్రస్తుతం ఉన్న 33 స్క్వాడ్రన్ చేత నిర్వహించబడుతున్నాయి, అయితే మోంటిజోలో వీటిని కొత్తగా సృష్టించిన హెలికాప్టర్ ఎయిర్ గ్రూప్ (పోర్చుగీస్: గ్రూపో ఏరియో డి హెలికాప్టెరోస్, GAH) యొక్క స్క్వాడ్రన్ నిర్వహించింది. ఏప్రిల్ 1976 లో, 33 స్క్వాడ్రన్ అదే సంవత్సరం సింట్రా ఎయిర్ బేస్ వద్ద పోర్చుగీస్ వైమానిక దళం యొక్క 24 వ వార్షికోత్సవ వాయు ప్రదర్శనలో ప్రదర్శన ఇవ్వడానికి నాలుగు అలోయెట్ III ఏరోబాటిక్ బృందం రోటోర్స్ డి పోర్చుగల్‌ను ఏర్పాటు చేసింది. 1978 వైమానిక దళం యొక్క పునర్వ్యవస్థీకరణతో, అలోయెట్ III కింది స్క్వాడ్రన్లచే నిర్వహించడం ప్రారంభించింది: ఆ సంవత్సరం వైమానిక దళం మొత్తం 36 అలోయెట్ III హెలికాప్టర్లను నిర్వహించింది, ఇది 1988 నాటికి 26 హెలికాప్టర్లకు తగ్గించబడింది. అలోయెట్ III కూడా ఉపయోగించబడింది మొదటి ప్రతిస్పందన అగ్నిమాపక బృందాలను రవాణా చేయడానికి మరియు ఇతర అగ్నిమాపక విమానాల కోసం ఫార్వర్డ్ ఎయిర్ కంట్రోలర్‌లుగా 1970 ల చివరి నుండి 1980 ల ప్రారంభం వరకు అడవి మంటల పోరాటం. [9] 1986 లో వైమానిక దళం యొక్క మరింత పునర్వ్యవస్థీకరణ ఫలితంగా 551 స్క్వాడ్రన్ సెప్టెంబరులో రద్దు చేయబడింది మరియు అన్ని హెలికాప్టర్లు 552 స్క్వాడ్రన్కు బదిలీ చేయబడ్డాయి. తరువాత 1993 లో, 111 స్క్వాడ్రన్ రద్దు చేయబడింది, దాని యొక్క అన్ని హెలికాప్టర్లు 552 స్క్వాడ్రన్కు బదిలీ చేయబడ్డాయి, ఇది బెజాలోని ఎయిర్ బేస్ నంబర్ 11 (పోర్చుగీస్: బేస్ ఏరియా Nº 11, BA11) కు మార్చబడింది. రవాణా, వ్యూహాత్మక మద్దతు, ప్రాథమిక మరియు అధునాతన విమాన బోధన మరియు తీరప్రాంత శోధన మరియు రక్షణకు స్క్వాడ్రన్ బాధ్యత వహించింది. [10] ఐక్యరాజ్యసమితి మిషన్లలో భాగంగా తూర్పు తైమూర్లో ఫిబ్రవరి 2000 మరియు జూలై 2002 మధ్య, 552 స్క్వాడ్రన్ నాలుగు అలోయెట్ III హెలికాప్టర్లు మరియు 31 సిబ్బందితో ఒక నిర్లిప్తతను కొనసాగించింది. ఆ సమయంలో, మొత్తం 127 మంది సిబ్బంది తూర్పు తైమూర్లో పనిచేశారు మరియు 2,700 విమాన గంటలను అమలు చేశారు, 10,000 మంది ప్రయాణికులు మరియు 131 మంది గాయపడిన వ్యక్తులను రవాణా చేశారు. [10] ప్రస్తుతం, 552 స్క్వాడ్రన్ POAF, పోర్చుగీస్ నేవీ మరియు పోర్చుగీస్ ఆర్మీ పైలట్లకు హెలికాప్టర్ విమాన శిక్షణను అందిస్తుంది. ఇది యుక్తి ఎయిర్ఫీల్డ్ నంబర్ 1 (పోర్చుగీస్: ఏరోడ్రోమో డి మనోబ్రా ఎన్ఇల్లో 1, AM1) వద్ద యుక్తి వద్ద శాశ్వత శోధన మరియు రెస్క్యూ డిటాచ్మెంట్ను నిర్వహిస్తుంది, ఓవార్ వద్ద, ఒక అలోయెట్ III తో. [4] మే 2017 లో, పోర్చుగీస్ వైమానిక దళం చివరకు వృద్ధాప్య అలోయెట్ III విమానాలను భర్తీ చేయాలని నిర్ణయించుకుంది, అది 8 హెలికాప్టర్లను లెక్కిస్తుంది. [11] ఐదు అగస్టావెస్ట్‌ల్యాండ్ AW119 కోలా ప్లస్ రెండు ఎంపికలు అక్టోబర్ 2018 లో million 20 మిలియన్ ($ 23 మిలియన్లు) కు ఆర్డర్ చేయబడ్డాయి. హెలికాప్టర్ల డెలివరీలు 2018 చివరిలో ప్రారంభమవుతాయి, ఇది 2020 వరకు నడుస్తుంది. [12]</v>
      </c>
      <c r="F163" s="1" t="str">
        <f>IFERROR(__xludf.DUMMYFUNCTION("GOOGLETRANSLATE(E:E, ""en"", ""te"")"),"#VALUE!")</f>
        <v>#VALUE!</v>
      </c>
      <c r="K163" s="1" t="s">
        <v>2222</v>
      </c>
      <c r="L163" s="1" t="str">
        <f>IFERROR(__xludf.DUMMYFUNCTION("GOOGLETRANSLATE(K:K, ""en"", ""te"")"),"సుడ్ ఏవియేషన్అరోస్పాటియాల్")</f>
        <v>సుడ్ ఏవియేషన్అరోస్పాటియాల్</v>
      </c>
      <c r="M163" s="1" t="s">
        <v>2223</v>
      </c>
      <c r="AJ163" s="1" t="s">
        <v>2224</v>
      </c>
      <c r="AL163" s="4">
        <v>23180.0</v>
      </c>
      <c r="DE163" s="1" t="s">
        <v>2225</v>
      </c>
      <c r="DF163" s="1" t="s">
        <v>2226</v>
      </c>
      <c r="DG163" s="1" t="s">
        <v>2227</v>
      </c>
      <c r="DH163" s="1" t="s">
        <v>2228</v>
      </c>
      <c r="DM163" s="1" t="s">
        <v>2229</v>
      </c>
      <c r="DN163" s="1" t="s">
        <v>2230</v>
      </c>
    </row>
    <row r="164">
      <c r="A164" s="1" t="s">
        <v>2231</v>
      </c>
      <c r="B164" s="1" t="str">
        <f>IFERROR(__xludf.DUMMYFUNCTION("GOOGLETRANSLATE(A:A, ""en"", ""te"")"),"డు టెంపుల్ మోనోప్లేన్")</f>
        <v>డు టెంపుల్ మోనోప్లేన్</v>
      </c>
      <c r="C164" s="1" t="s">
        <v>2232</v>
      </c>
      <c r="D164" s="1" t="str">
        <f>IFERROR(__xludf.DUMMYFUNCTION("GOOGLETRANSLATE(C:C, ""en"", ""te"")"),"డు టెంపుల్ మోనోప్లేన్ 1874 లో నావికాదళ అధికారి ఫెలిక్స్ డు టెంపుల్ చేత ఫ్రాన్స్‌లోని బ్రెస్ట్‌లో నిర్మించిన అల్యూమినియంతో తయారు చేసిన ఆవిరితో నడిచే విమానం. దీనికి రెక్కలు 13 మీ (43 అడుగులు) ఉన్నాయి మరియు 80 కిలోల (180 ఎల్బి) బరువు లేకుండా పైలట్. విమానంతో "&amp;"అనేక ప్రయత్నాలు జరిగాయి, మరియు ఇది సాధారణంగా లిఫ్ట్-ఆఫ్ సాధించిందని గుర్తించబడింది-డాల్ఫస్ ""షార్ట్ హాప్ లేదా లీప్"" గా మరియు విమాన అంతర్జాతీయంగా ""క్లుప్తంగా గాలిలోకి దూసుకెళ్లింది"" అని వర్ణించబడింది-(దాని స్వంత కలయిక నుండి శక్తి మరియు వంపుతిరిగిన ర్యాం"&amp;"ప్‌ను పరుగెత్తటం), [1] [2] కొద్దిసేపు గ్లైడ్ చేసి, సురక్షితంగా భూమికి తిరిగి వచ్చింది, ఇది చరిత్రలో మొదటి విజయవంతమైన శక్తితో కూడిన విమానంగా నిలిచింది, అయితే మొదటి స్వీయ-శక్తితో కాదు. ఇది పారిస్‌లో 1878 ఎక్స్‌పోజిషన్ యూనివర్సెల్ (""వరల్డ్ ఫెయిర్"") లో ప్రద"&amp;"ర్శించబడింది. ఈ విమానం చాలా కాంపాక్ట్, హై-స్పీడ్ సర్క్యులేషన్ స్టీమ్ ఇంజిన్‌ను ఉపయోగించింది, దీని కోసం ఫెలిక్స్ డు టెంపుల్ 28 ఏప్రిల్ 1876 న పేటెంట్ కోసం వర్తించబడింది. ఇంజిన్ చాలా చిన్న పైపులను ఉపయోగించారు ""సాధ్యమైన అతి చిన్న వాల్యూమ్ కోసం సాధ్యమైనంత ఎక"&amp;"్కువ కాంటాక్ట్ ఉపరితలాన్ని పొందటానికి"" [""[ 3] నీటిని తక్షణమే ఉడకబెట్టిన ఈ రకమైన బాయిలర్, ఫ్లాష్ బాయిలర్ అని పిలుస్తారు. మొదటి ఫ్రెంచ్ టార్పెడో బోట్ల ప్రొపల్షన్ కోసం ఇంజిన్ డిజైన్‌ను ఫ్రెంచ్ నావికాదళం అనుసరించింది:")</f>
        <v>డు టెంపుల్ మోనోప్లేన్ 1874 లో నావికాదళ అధికారి ఫెలిక్స్ డు టెంపుల్ చేత ఫ్రాన్స్‌లోని బ్రెస్ట్‌లో నిర్మించిన అల్యూమినియంతో తయారు చేసిన ఆవిరితో నడిచే విమానం. దీనికి రెక్కలు 13 మీ (43 అడుగులు) ఉన్నాయి మరియు 80 కిలోల (180 ఎల్బి) బరువు లేకుండా పైలట్. విమానంతో అనేక ప్రయత్నాలు జరిగాయి, మరియు ఇది సాధారణంగా లిఫ్ట్-ఆఫ్ సాధించిందని గుర్తించబడింది-డాల్ఫస్ "షార్ట్ హాప్ లేదా లీప్" గా మరియు విమాన అంతర్జాతీయంగా "క్లుప్తంగా గాలిలోకి దూసుకెళ్లింది" అని వర్ణించబడింది-(దాని స్వంత కలయిక నుండి శక్తి మరియు వంపుతిరిగిన ర్యాంప్‌ను పరుగెత్తటం), [1] [2] కొద్దిసేపు గ్లైడ్ చేసి, సురక్షితంగా భూమికి తిరిగి వచ్చింది, ఇది చరిత్రలో మొదటి విజయవంతమైన శక్తితో కూడిన విమానంగా నిలిచింది, అయితే మొదటి స్వీయ-శక్తితో కాదు. ఇది పారిస్‌లో 1878 ఎక్స్‌పోజిషన్ యూనివర్సెల్ ("వరల్డ్ ఫెయిర్") లో ప్రదర్శించబడింది. ఈ విమానం చాలా కాంపాక్ట్, హై-స్పీడ్ సర్క్యులేషన్ స్టీమ్ ఇంజిన్‌ను ఉపయోగించింది, దీని కోసం ఫెలిక్స్ డు టెంపుల్ 28 ఏప్రిల్ 1876 న పేటెంట్ కోసం వర్తించబడింది. ఇంజిన్ చాలా చిన్న పైపులను ఉపయోగించారు "సాధ్యమైన అతి చిన్న వాల్యూమ్ కోసం సాధ్యమైనంత ఎక్కువ కాంటాక్ట్ ఉపరితలాన్ని పొందటానికి" ["[ 3] నీటిని తక్షణమే ఉడకబెట్టిన ఈ రకమైన బాయిలర్, ఫ్లాష్ బాయిలర్ అని పిలుస్తారు. మొదటి ఫ్రెంచ్ టార్పెడో బోట్ల ప్రొపల్షన్ కోసం ఇంజిన్ డిజైన్‌ను ఫ్రెంచ్ నావికాదళం అనుసరించింది:</v>
      </c>
      <c r="E164" s="1" t="s">
        <v>2233</v>
      </c>
      <c r="F164" s="1" t="str">
        <f>IFERROR(__xludf.DUMMYFUNCTION("GOOGLETRANSLATE(E:E, ""en"", ""te"")"),"ప్రయోగాత్మక ఆవిరి విమానం")</f>
        <v>ప్రయోగాత్మక ఆవిరి విమానం</v>
      </c>
      <c r="G164" s="1" t="s">
        <v>2234</v>
      </c>
      <c r="H164" s="1" t="s">
        <v>188</v>
      </c>
      <c r="I164" s="1" t="str">
        <f>IFERROR(__xludf.DUMMYFUNCTION("GOOGLETRANSLATE(H:H, ""en"", ""te"")"),"ఫ్రాన్స్")</f>
        <v>ఫ్రాన్స్</v>
      </c>
      <c r="J164" s="2" t="s">
        <v>266</v>
      </c>
      <c r="K164" s="1" t="s">
        <v>2235</v>
      </c>
      <c r="L164" s="1" t="str">
        <f>IFERROR(__xludf.DUMMYFUNCTION("GOOGLETRANSLATE(K:K, ""en"", ""te"")"),"ఫెలిక్స్ డు టెంపుల్")</f>
        <v>ఫెలిక్స్ డు టెంపుల్</v>
      </c>
      <c r="M164" s="1" t="s">
        <v>2236</v>
      </c>
      <c r="AJ164" s="1" t="s">
        <v>2237</v>
      </c>
      <c r="AL164" s="1">
        <v>1874.0</v>
      </c>
    </row>
    <row r="165">
      <c r="A165" s="1" t="s">
        <v>2238</v>
      </c>
      <c r="B165" s="1" t="str">
        <f>IFERROR(__xludf.DUMMYFUNCTION("GOOGLETRANSLATE(A:A, ""en"", ""te"")"),"ప్రారంభ పక్షి జెన్నీ")</f>
        <v>ప్రారంభ పక్షి జెన్నీ</v>
      </c>
      <c r="C165" s="1" t="s">
        <v>2239</v>
      </c>
      <c r="D165" s="1" t="str">
        <f>IFERROR(__xludf.DUMMYFUNCTION("GOOGLETRANSLATE(C:C, ""en"", ""te"")"),"ఎర్లీ బర్డ్ జెన్నీ ఒక అమెరికన్ హోమ్‌బిల్ట్ విమానం, దీనిని డెన్నిస్ విలే రూపొందించారు మరియు కొలరాడోలోని ప్రముఖ ఎడ్జ్ ఎయిర్‌ఫాయిల్స్ చేత కొలరాడోలోని ఎరీ యొక్క ప్రారంభ పక్షి విమాన సంస్థ నిర్మించబడింది. ఇది అందుబాటులో ఉన్నప్పుడు విమానం కిట్‌గా మరియు te త్సాహి"&amp;"క నిర్మాణానికి ప్రణాళికల రూపంలో కూడా సరఫరా చేయబడింది. [1] ఈ విమానం మొదటి ప్రపంచ యుద్ధం కర్టిస్ JN-4 జెన్నీ యొక్క 67% స్కేల్ ప్రతిరూపం. ఇది స్ట్రట్-బ్రేస్డ్ బిప్‌లేన్ లేఅవుట్, రెండు-సీట్ల-టెన్డం ఓపెన్ కాక్‌పిట్, స్థిర సాంప్రదాయ ల్యాండింగ్ గేర్ మరియు ట్రాక్"&amp;"టర్ కాన్ఫిగరేషన్‌లో ఒకే ఇంజిన్ కలిగి ఉంది. [1] ఆ సమయంలో కిట్ మొదట అందుబాటులోకి తెచ్చింది, ఈ విమానం యుఎస్ ఫార్ 103 అల్ట్రాలైట్ వెహికల్స్ మినహాయింపు రెండు-సీట్ల శిక్షకుడిగా లేదా te త్సాహిక-నిర్మిత విమానం వలె నిర్మించవచ్చు. [1] జెన్నీ ఉక్కు మరియు అల్యూమినియం"&amp;" గొట్టాల మిశ్రమం నుండి తయారు చేయబడింది, కొన్ని చెక్క భాగాలు మరియు దాని ఎగిరే ఉపరితలాలు డోప్డ్ ఎయిర్క్రాఫ్ట్ ఫాబ్రిక్‌తో కప్పబడి ఉంటాయి. దాని 27.50 అడుగుల (8.4 మీ) స్పాన్ వింగ్ 175.0 చదరపు అడుగుల (16.26 మీ 2) రెక్క ప్రాంతం మరియు కాక్‌పిట్ వెడల్పు 24 (61 సె"&amp;"ం.మీ). ఆమోదయోగ్యమైన శక్తి పరిధి 46 నుండి 65 హెచ్‌పి (34 నుండి 48 కిలోవాట్) మరియు ఉపయోగించిన ప్రామాణిక ఇంజన్లు 50 హెచ్‌పి (37 కిలోవాట్) రోటాక్స్ 503, 64 హెచ్‌పి (48 కిలోవాట్ HP (55 kW) రోటాక్స్ 618 టూ-స్ట్రోక్ ఇంజన్లు మరియు 62 HP (46 kW) GEO మెట్రో-ఆధారిత "&amp;"ఇంధనం ఇంజెక్ట్ చేసిన రావెన్ 1000 UL మూడు సిలిండర్, ఇన్లైన్, లిక్విడ్-కూల్డ్, నాలుగు స్ట్రోక్ ఆటోమోటివ్ కన్వర్షన్ పవర్‌ప్లాంట్. [1] ఈ విమానం ఒక సాధారణ ఖాళీ బరువు 419 పౌండ్లు (190 కిలోలు) మరియు స్థూల బరువు 800 ఎల్బి (360 కిలోలు), 381 పౌండ్లు (173 కిలోల) ఉపయ"&amp;"ోగకరమైన లోడ్ ఇస్తుంది. 9 యు.ఎస్. గ్యాలన్ల పూర్తి ఇంధనంతో (34 ఎల్; 7.5 ఇంప్ గల్) పైలట్, ప్రయాణీకుడు మరియు సామాను 327 ఎల్బి (148 కిలోలు). [1] సరఫరా చేసిన కిట్‌లో రోటాక్స్ 503 ఇంజిన్ ఉంది. తయారీదారు కిట్ నుండి విమానం నిర్మాణ సమయాన్ని 500 గంటలుగా అంచనా వేశారు"&amp;". [1] 1998 నాటికి 53 కిట్లు అమ్ముడయ్యాయని మరియు 24 విమానాలు ఎగురుతున్నాయని కంపెనీ నివేదించింది. [1] ఏరోక్రాఫ్టర్ నుండి డేటా [1] సాధారణ లక్షణాల పనితీరు")</f>
        <v>ఎర్లీ బర్డ్ జెన్నీ ఒక అమెరికన్ హోమ్‌బిల్ట్ విమానం, దీనిని డెన్నిస్ విలే రూపొందించారు మరియు కొలరాడోలోని ప్రముఖ ఎడ్జ్ ఎయిర్‌ఫాయిల్స్ చేత కొలరాడోలోని ఎరీ యొక్క ప్రారంభ పక్షి విమాన సంస్థ నిర్మించబడింది. ఇది అందుబాటులో ఉన్నప్పుడు విమానం కిట్‌గా మరియు te త్సాహిక నిర్మాణానికి ప్రణాళికల రూపంలో కూడా సరఫరా చేయబడింది. [1] ఈ విమానం మొదటి ప్రపంచ యుద్ధం కర్టిస్ JN-4 జెన్నీ యొక్క 67% స్కేల్ ప్రతిరూపం. ఇది స్ట్రట్-బ్రేస్డ్ బిప్‌లేన్ లేఅవుట్, రెండు-సీట్ల-టెన్డం ఓపెన్ కాక్‌పిట్, స్థిర సాంప్రదాయ ల్యాండింగ్ గేర్ మరియు ట్రాక్టర్ కాన్ఫిగరేషన్‌లో ఒకే ఇంజిన్ కలిగి ఉంది. [1] ఆ సమయంలో కిట్ మొదట అందుబాటులోకి తెచ్చింది, ఈ విమానం యుఎస్ ఫార్ 103 అల్ట్రాలైట్ వెహికల్స్ మినహాయింపు రెండు-సీట్ల శిక్షకుడిగా లేదా te త్సాహిక-నిర్మిత విమానం వలె నిర్మించవచ్చు. [1] జెన్నీ ఉక్కు మరియు అల్యూమినియం గొట్టాల మిశ్రమం నుండి తయారు చేయబడింది, కొన్ని చెక్క భాగాలు మరియు దాని ఎగిరే ఉపరితలాలు డోప్డ్ ఎయిర్క్రాఫ్ట్ ఫాబ్రిక్‌తో కప్పబడి ఉంటాయి. దాని 27.50 అడుగుల (8.4 మీ) స్పాన్ వింగ్ 175.0 చదరపు అడుగుల (16.26 మీ 2) రెక్క ప్రాంతం మరియు కాక్‌పిట్ వెడల్పు 24 (61 సెం.మీ). ఆమోదయోగ్యమైన శక్తి పరిధి 46 నుండి 65 హెచ్‌పి (34 నుండి 48 కిలోవాట్) మరియు ఉపయోగించిన ప్రామాణిక ఇంజన్లు 50 హెచ్‌పి (37 కిలోవాట్) రోటాక్స్ 503, 64 హెచ్‌పి (48 కిలోవాట్ HP (55 kW) రోటాక్స్ 618 టూ-స్ట్రోక్ ఇంజన్లు మరియు 62 HP (46 kW) GEO మెట్రో-ఆధారిత ఇంధనం ఇంజెక్ట్ చేసిన రావెన్ 1000 UL మూడు సిలిండర్, ఇన్లైన్, లిక్విడ్-కూల్డ్, నాలుగు స్ట్రోక్ ఆటోమోటివ్ కన్వర్షన్ పవర్‌ప్లాంట్. [1] ఈ విమానం ఒక సాధారణ ఖాళీ బరువు 419 పౌండ్లు (190 కిలోలు) మరియు స్థూల బరువు 800 ఎల్బి (360 కిలోలు), 381 పౌండ్లు (173 కిలోల) ఉపయోగకరమైన లోడ్ ఇస్తుంది. 9 యు.ఎస్. గ్యాలన్ల పూర్తి ఇంధనంతో (34 ఎల్; 7.5 ఇంప్ గల్) పైలట్, ప్రయాణీకుడు మరియు సామాను 327 ఎల్బి (148 కిలోలు). [1] సరఫరా చేసిన కిట్‌లో రోటాక్స్ 503 ఇంజిన్ ఉంది. తయారీదారు కిట్ నుండి విమానం నిర్మాణ సమయాన్ని 500 గంటలుగా అంచనా వేశారు. [1] 1998 నాటికి 53 కిట్లు అమ్ముడయ్యాయని మరియు 24 విమానాలు ఎగురుతున్నాయని కంపెనీ నివేదించింది. [1] ఏరోక్రాఫ్టర్ నుండి డేటా [1] సాధారణ లక్షణాల పనితీరు</v>
      </c>
      <c r="E165" s="1" t="s">
        <v>1918</v>
      </c>
      <c r="F165" s="1" t="str">
        <f>IFERROR(__xludf.DUMMYFUNCTION("GOOGLETRANSLATE(E:E, ""en"", ""te"")"),"హోమ్‌బిల్ట్ విమానం")</f>
        <v>హోమ్‌బిల్ట్ విమానం</v>
      </c>
      <c r="G165" s="1" t="s">
        <v>1919</v>
      </c>
      <c r="H165" s="1" t="s">
        <v>288</v>
      </c>
      <c r="I165" s="1" t="str">
        <f>IFERROR(__xludf.DUMMYFUNCTION("GOOGLETRANSLATE(H:H, ""en"", ""te"")"),"అమెరికా")</f>
        <v>అమెరికా</v>
      </c>
      <c r="J165" s="2" t="s">
        <v>289</v>
      </c>
      <c r="K165" s="1" t="s">
        <v>2240</v>
      </c>
      <c r="L165" s="1" t="str">
        <f>IFERROR(__xludf.DUMMYFUNCTION("GOOGLETRANSLATE(K:K, ""en"", ""te"")"),"ప్రారంభ పక్షి విమానం సహచరుడు ఎడ్జ్ ఎయిర్‌ఫాయిల్స్")</f>
        <v>ప్రారంభ పక్షి విమానం సహచరుడు ఎడ్జ్ ఎయిర్‌ఫాయిల్స్</v>
      </c>
      <c r="M165" s="1" t="s">
        <v>2241</v>
      </c>
      <c r="N165" s="1" t="s">
        <v>2242</v>
      </c>
      <c r="O165" s="1" t="s">
        <v>136</v>
      </c>
      <c r="Q165" s="1" t="s">
        <v>138</v>
      </c>
      <c r="R165" s="1" t="s">
        <v>2243</v>
      </c>
      <c r="S165" s="1" t="s">
        <v>2244</v>
      </c>
      <c r="T165" s="1" t="s">
        <v>2245</v>
      </c>
      <c r="U165" s="1" t="s">
        <v>1942</v>
      </c>
      <c r="X165" s="1" t="s">
        <v>2246</v>
      </c>
      <c r="Y165" s="1" t="s">
        <v>1945</v>
      </c>
      <c r="AA165" s="1" t="s">
        <v>2247</v>
      </c>
      <c r="AC165" s="1" t="s">
        <v>2248</v>
      </c>
      <c r="AD165" s="1" t="s">
        <v>1948</v>
      </c>
      <c r="AE165" s="1" t="s">
        <v>2249</v>
      </c>
      <c r="AF165" s="1" t="s">
        <v>2250</v>
      </c>
      <c r="AG165" s="1" t="s">
        <v>630</v>
      </c>
      <c r="AH165" s="1" t="s">
        <v>2251</v>
      </c>
      <c r="AJ165" s="1" t="s">
        <v>2252</v>
      </c>
      <c r="AM165" s="1" t="s">
        <v>2253</v>
      </c>
      <c r="AN165" s="1" t="s">
        <v>2085</v>
      </c>
      <c r="AX165" s="1" t="s">
        <v>2254</v>
      </c>
      <c r="AY165" s="1" t="s">
        <v>2255</v>
      </c>
    </row>
    <row r="166">
      <c r="A166" s="1" t="s">
        <v>2256</v>
      </c>
      <c r="B166" s="1" t="str">
        <f>IFERROR(__xludf.DUMMYFUNCTION("GOOGLETRANSLATE(A:A, ""en"", ""te"")"),"ICARO లామినార్")</f>
        <v>ICARO లామినార్</v>
      </c>
      <c r="C166" s="1" t="s">
        <v>2257</v>
      </c>
      <c r="D166" s="1" t="str">
        <f>IFERROR(__xludf.DUMMYFUNCTION("GOOGLETRANSLATE(C:C, ""en"", ""te"")"),"ఇకారో లామినార్ ఇటాలియన్ హై-వింగ్, సింగిల్-ప్లేస్ మరియు రెండు-ప్లేస్ హాంగ్ గ్లైడర్‌ల యొక్క పెద్ద కుటుంబం, ఇది ఐక్రో 2000 చేత రూపొందించబడింది మరియు ఉత్పత్తి చేయబడింది. [1] హాంగ్ గ్లైడర్స్ యొక్క లామినార్ కుటుంబం 1994 లో ప్రవేశపెట్టబడింది మరియు నిరంతర ఉత్పత్త"&amp;"ి మెరుగుదలకు గురైంది, ప్రపంచ పోటీలో అగ్రస్థానంలో ఉంది. [1] [2] ఈ విమానం అల్యూమినియం మరియు కార్బన్ ఫైబర్ గొట్టాల నుండి తయారవుతుంది, వింగ్ డాక్రాన్ సెయిల్‌క్లాత్‌లో కప్పబడి ఉంటుంది. కొన్ని నమూనాలు మైలార్ సెయిల్ భాగాలను ఉపయోగిస్తాయి. పోటీ లామినార్లు కింగ్‌పో"&amp;"స్ట్ లేదా ఎగువ రిగ్గింగ్ లేని ""టాప్‌లెస్"" నమూనాలు. లామినార్ వింగ్‌ను కింగ్‌పోస్ట్‌తో కోరుకునే పైలట్‌ల కోసం మాస్టర్ మోడల్ ప్రవేశపెట్టబడింది. [1] [2] లామినార్ సిరీస్ ఇటలీలోని మోంటే కుక్కోలో జరిగిన 2011 పోటీతో సహా అనేక వరల్డ్ హాంగ్ గ్లైడింగ్ ఛాంపియన్‌షిప్‌"&amp;"లను గెలుచుకుంది, మొదటి మరియు రెండవ స్థానాలు అలెక్స్ ప్లానర్ మరియు క్రిస్టియన్ సిచ్ ఫ్లయింగ్ లామినార్ Z9 మోడళ్లకు వెళ్ళినప్పుడు. [2] కంపెనీ నుండి డేటా [2] సాధారణ లక్షణాలు")</f>
        <v>ఇకారో లామినార్ ఇటాలియన్ హై-వింగ్, సింగిల్-ప్లేస్ మరియు రెండు-ప్లేస్ హాంగ్ గ్లైడర్‌ల యొక్క పెద్ద కుటుంబం, ఇది ఐక్రో 2000 చేత రూపొందించబడింది మరియు ఉత్పత్తి చేయబడింది. [1] హాంగ్ గ్లైడర్స్ యొక్క లామినార్ కుటుంబం 1994 లో ప్రవేశపెట్టబడింది మరియు నిరంతర ఉత్పత్తి మెరుగుదలకు గురైంది, ప్రపంచ పోటీలో అగ్రస్థానంలో ఉంది. [1] [2] ఈ విమానం అల్యూమినియం మరియు కార్బన్ ఫైబర్ గొట్టాల నుండి తయారవుతుంది, వింగ్ డాక్రాన్ సెయిల్‌క్లాత్‌లో కప్పబడి ఉంటుంది. కొన్ని నమూనాలు మైలార్ సెయిల్ భాగాలను ఉపయోగిస్తాయి. పోటీ లామినార్లు కింగ్‌పోస్ట్ లేదా ఎగువ రిగ్గింగ్ లేని "టాప్‌లెస్" నమూనాలు. లామినార్ వింగ్‌ను కింగ్‌పోస్ట్‌తో కోరుకునే పైలట్‌ల కోసం మాస్టర్ మోడల్ ప్రవేశపెట్టబడింది. [1] [2] లామినార్ సిరీస్ ఇటలీలోని మోంటే కుక్కోలో జరిగిన 2011 పోటీతో సహా అనేక వరల్డ్ హాంగ్ గ్లైడింగ్ ఛాంపియన్‌షిప్‌లను గెలుచుకుంది, మొదటి మరియు రెండవ స్థానాలు అలెక్స్ ప్లానర్ మరియు క్రిస్టియన్ సిచ్ ఫ్లయింగ్ లామినార్ Z9 మోడళ్లకు వెళ్ళినప్పుడు. [2] కంపెనీ నుండి డేటా [2] సాధారణ లక్షణాలు</v>
      </c>
      <c r="E166" s="1" t="s">
        <v>2258</v>
      </c>
      <c r="F166" s="1" t="str">
        <f>IFERROR(__xludf.DUMMYFUNCTION("GOOGLETRANSLATE(E:E, ""en"", ""te"")"),"గ్లైడర్ హాంగ్")</f>
        <v>గ్లైడర్ హాంగ్</v>
      </c>
      <c r="G166" s="1" t="s">
        <v>2259</v>
      </c>
      <c r="H166" s="1" t="s">
        <v>131</v>
      </c>
      <c r="I166" s="1" t="str">
        <f>IFERROR(__xludf.DUMMYFUNCTION("GOOGLETRANSLATE(H:H, ""en"", ""te"")"),"ఇటలీ")</f>
        <v>ఇటలీ</v>
      </c>
      <c r="J166" s="2" t="s">
        <v>132</v>
      </c>
      <c r="K166" s="1" t="s">
        <v>2260</v>
      </c>
      <c r="L166" s="1" t="str">
        <f>IFERROR(__xludf.DUMMYFUNCTION("GOOGLETRANSLATE(K:K, ""en"", ""te"")"),"ICARO 2000")</f>
        <v>ICARO 2000</v>
      </c>
      <c r="M166" s="1" t="s">
        <v>2261</v>
      </c>
      <c r="O166" s="1" t="s">
        <v>2262</v>
      </c>
      <c r="P166" s="1" t="s">
        <v>137</v>
      </c>
      <c r="Q166" s="1" t="s">
        <v>138</v>
      </c>
      <c r="R166" s="1" t="s">
        <v>2263</v>
      </c>
      <c r="V166" s="1">
        <v>1994.0</v>
      </c>
      <c r="Y166" s="1" t="s">
        <v>2264</v>
      </c>
      <c r="AA166" s="1" t="s">
        <v>2265</v>
      </c>
      <c r="AC166" s="1" t="s">
        <v>2266</v>
      </c>
      <c r="AT166" s="1">
        <v>7.85</v>
      </c>
    </row>
    <row r="167">
      <c r="A167" s="1" t="s">
        <v>2267</v>
      </c>
      <c r="B167" s="1" t="str">
        <f>IFERROR(__xludf.DUMMYFUNCTION("GOOGLETRANSLATE(A:A, ""en"", ""te"")"),"విలియమ్స్ W-17 స్ట్రింగర్")</f>
        <v>విలియమ్స్ W-17 స్ట్రింగర్</v>
      </c>
      <c r="C167" s="1" t="s">
        <v>2268</v>
      </c>
      <c r="D167" s="1" t="str">
        <f>IFERROR(__xludf.DUMMYFUNCTION("GOOGLETRANSLATE(C:C, ""en"", ""te"")"),"విలియమ్స్ డబ్ల్యూ -17 స్ట్రింగర్ అనేది ఒక అమెరికన్ హోమ్‌బిల్ట్ రేసింగ్ విమానం, ఇది ఆర్ట్ విలియమ్స్ చేత ఫార్ములా వన్ ఎయిర్ రేసింగ్ కోసం రూపొందించబడింది మరియు అతని సంస్థ, విలియమ్స్ ఎయిర్‌క్రాఫ్ట్ డిజైన్ ఆఫ్ నార్త్‌రిడ్జ్, కాలిఫోర్నియా 1971 లో ప్రవేశపెట్టింద"&amp;"ి. ఈ విమానం ఒక సమయంలో అందుబాటులో ఉంది Te త్సాహిక నిర్మాణం కోసం ప్రణాళికల రూపం, కానీ ఒకటి మాత్రమే నిర్మించబడింది. [1] W-17 స్ట్రింగర్ ఒక కాంటిలివర్ మిడ్-వింగ్, బబుల్ పందిరి కింద ఒకే-సీటు పరివేష్టిత కాక్‌పిట్, స్థిర సాంప్రదాయ ల్యాండింగ్ గేర్ మరియు ట్రాక్టర్"&amp;" కాన్ఫిగరేషన్‌లో ఒకే ఇంజిన్ ఉన్నాయి. [1] విమానం ఫ్యూజ్‌లేజ్ మోనోకోక్ నిర్మాణంలో షీట్ అల్యూమినియం నుండి తయారు చేయబడింది. రెక్కలు ఆల్-వుడ్, లామినేటెడ్ స్ప్రూస్ స్పార్స్‌తో ఉంటాయి. దీని 19.0 అడుగుల (5.8 మీ) స్పాన్ వింగ్ రెక్క రూట్ వద్ద నాకా 64008 ఎయిర్‌ఫాయిల"&amp;"్‌ను ఉపయోగిస్తుంది, రెక్క చిట్కా వద్ద నాకా 64010 కు మారుతుంది. ఫార్ములా వన్ రూల్స్ అవసరం వలె, ఇంజిన్ 100 హెచ్‌పి (75 కిలోవాట్) ఖండాంతర O-200A పవర్‌ప్లాంట్. [1] [2] [3] W-17 లో ఖాళీ బరువు 585 lb (265 kg) మరియు స్థూల బరువు 835 lb (379 kg), ఇది 250 lb (110 k"&amp;"g) ఉపయోగకరమైన లోడ్‌ను ఇస్తుంది. 8 యు.ఎస్. గ్యాలన్ల పూర్తి ఇంధనంతో (30 ఎల్; 6.7 ఇంప్ గల్) పేలోడ్ 202 ఎల్బి (92 కిలోలు). [1] W-17 స్ట్రింగర్‌కు ఒక ఉదాహరణ మాత్రమే అమెరికాలో ఫెడరల్ ఏవియేషన్ అడ్మినిస్ట్రేషన్ 1971 లో నమోదు చేయబడింది. [4] ఏకైక ఉదాహరణ 1973 లో పైల"&amp;"ట్ జాన్ పి. జోన్స్ చేత రెనో ఎయిర్ రేసుల్లో పాల్గొంది మరియు రెండవ స్థానాన్ని కైవసం చేసుకుంది. [1] విమానం మరియు పైలట్ నుండి డేటా [1] సాధారణ లక్షణాల పనితీరు")</f>
        <v>విలియమ్స్ డబ్ల్యూ -17 స్ట్రింగర్ అనేది ఒక అమెరికన్ హోమ్‌బిల్ట్ రేసింగ్ విమానం, ఇది ఆర్ట్ విలియమ్స్ చేత ఫార్ములా వన్ ఎయిర్ రేసింగ్ కోసం రూపొందించబడింది మరియు అతని సంస్థ, విలియమ్స్ ఎయిర్‌క్రాఫ్ట్ డిజైన్ ఆఫ్ నార్త్‌రిడ్జ్, కాలిఫోర్నియా 1971 లో ప్రవేశపెట్టింది. ఈ విమానం ఒక సమయంలో అందుబాటులో ఉంది Te త్సాహిక నిర్మాణం కోసం ప్రణాళికల రూపం, కానీ ఒకటి మాత్రమే నిర్మించబడింది. [1] W-17 స్ట్రింగర్ ఒక కాంటిలివర్ మిడ్-వింగ్, బబుల్ పందిరి కింద ఒకే-సీటు పరివేష్టిత కాక్‌పిట్, స్థిర సాంప్రదాయ ల్యాండింగ్ గేర్ మరియు ట్రాక్టర్ కాన్ఫిగరేషన్‌లో ఒకే ఇంజిన్ ఉన్నాయి. [1] విమానం ఫ్యూజ్‌లేజ్ మోనోకోక్ నిర్మాణంలో షీట్ అల్యూమినియం నుండి తయారు చేయబడింది. రెక్కలు ఆల్-వుడ్, లామినేటెడ్ స్ప్రూస్ స్పార్స్‌తో ఉంటాయి. దీని 19.0 అడుగుల (5.8 మీ) స్పాన్ వింగ్ రెక్క రూట్ వద్ద నాకా 64008 ఎయిర్‌ఫాయిల్‌ను ఉపయోగిస్తుంది, రెక్క చిట్కా వద్ద నాకా 64010 కు మారుతుంది. ఫార్ములా వన్ రూల్స్ అవసరం వలె, ఇంజిన్ 100 హెచ్‌పి (75 కిలోవాట్) ఖండాంతర O-200A పవర్‌ప్లాంట్. [1] [2] [3] W-17 లో ఖాళీ బరువు 585 lb (265 kg) మరియు స్థూల బరువు 835 lb (379 kg), ఇది 250 lb (110 kg) ఉపయోగకరమైన లోడ్‌ను ఇస్తుంది. 8 యు.ఎస్. గ్యాలన్ల పూర్తి ఇంధనంతో (30 ఎల్; 6.7 ఇంప్ గల్) పేలోడ్ 202 ఎల్బి (92 కిలోలు). [1] W-17 స్ట్రింగర్‌కు ఒక ఉదాహరణ మాత్రమే అమెరికాలో ఫెడరల్ ఏవియేషన్ అడ్మినిస్ట్రేషన్ 1971 లో నమోదు చేయబడింది. [4] ఏకైక ఉదాహరణ 1973 లో పైలట్ జాన్ పి. జోన్స్ చేత రెనో ఎయిర్ రేసుల్లో పాల్గొంది మరియు రెండవ స్థానాన్ని కైవసం చేసుకుంది. [1] విమానం మరియు పైలట్ నుండి డేటా [1] సాధారణ లక్షణాల పనితీరు</v>
      </c>
      <c r="E167" s="1" t="s">
        <v>2269</v>
      </c>
      <c r="F167" s="1" t="str">
        <f>IFERROR(__xludf.DUMMYFUNCTION("GOOGLETRANSLATE(E:E, ""en"", ""te"")"),"ఫార్ములా వన్ ఎయిర్ రేసింగ్ విమానం")</f>
        <v>ఫార్ములా వన్ ఎయిర్ రేసింగ్ విమానం</v>
      </c>
      <c r="G167" s="1" t="s">
        <v>2270</v>
      </c>
      <c r="H167" s="1" t="s">
        <v>288</v>
      </c>
      <c r="I167" s="1" t="str">
        <f>IFERROR(__xludf.DUMMYFUNCTION("GOOGLETRANSLATE(H:H, ""en"", ""te"")"),"అమెరికా")</f>
        <v>అమెరికా</v>
      </c>
      <c r="J167" s="2" t="s">
        <v>289</v>
      </c>
      <c r="K167" s="1" t="s">
        <v>2271</v>
      </c>
      <c r="L167" s="1" t="str">
        <f>IFERROR(__xludf.DUMMYFUNCTION("GOOGLETRANSLATE(K:K, ""en"", ""te"")"),"విలియమ్స్ ఎయిర్క్రాఫ్ట్ డిజైన్ కో")</f>
        <v>విలియమ్స్ ఎయిర్క్రాఫ్ట్ డిజైన్ కో</v>
      </c>
      <c r="M167" s="1" t="s">
        <v>2272</v>
      </c>
      <c r="N167" s="1" t="s">
        <v>2273</v>
      </c>
      <c r="O167" s="1" t="s">
        <v>2274</v>
      </c>
      <c r="Q167" s="1" t="s">
        <v>138</v>
      </c>
      <c r="R167" s="1" t="s">
        <v>2275</v>
      </c>
      <c r="S167" s="1" t="s">
        <v>2276</v>
      </c>
      <c r="T167" s="1" t="s">
        <v>2079</v>
      </c>
      <c r="U167" s="1" t="s">
        <v>2101</v>
      </c>
      <c r="V167" s="1">
        <v>1971.0</v>
      </c>
      <c r="W167" s="1" t="s">
        <v>965</v>
      </c>
      <c r="X167" s="1" t="s">
        <v>2277</v>
      </c>
      <c r="Y167" s="1" t="s">
        <v>2278</v>
      </c>
      <c r="AB167" s="1" t="s">
        <v>2279</v>
      </c>
      <c r="AC167" s="1" t="s">
        <v>2098</v>
      </c>
      <c r="AD167" s="1" t="s">
        <v>2085</v>
      </c>
      <c r="AJ167" s="1" t="s">
        <v>2280</v>
      </c>
      <c r="AM167" s="1" t="s">
        <v>2281</v>
      </c>
    </row>
    <row r="168">
      <c r="A168" s="1" t="s">
        <v>2282</v>
      </c>
      <c r="B168" s="1" t="str">
        <f>IFERROR(__xludf.DUMMYFUNCTION("GOOGLETRANSLATE(A:A, ""en"", ""te"")"),"గాలి సృష్టి నువిక్స్")</f>
        <v>గాలి సృష్టి నువిక్స్</v>
      </c>
      <c r="C168" s="1" t="s">
        <v>2283</v>
      </c>
      <c r="D168" s="1" t="str">
        <f>IFERROR(__xludf.DUMMYFUNCTION("GOOGLETRANSLATE(C:C, ""en"", ""te"")"),"ఎయిర్ క్రియేషన్ నువిక్స్ ఒక ఫ్రెంచ్ డబుల్-ఉపరితల అల్ట్రాలైట్ ట్రైక్ వింగ్, ఇది ఆబెనాస్ యొక్క గాలి సృష్టి ద్వారా రూపొందించబడింది మరియు ఉత్పత్తి చేయబడింది. వింగ్ గాలి సృష్టి ట్రైక్‌లపై విస్తృతంగా ఉపయోగించబడుతుంది. [1] వింగ్ అనేది కేబుల్-బ్రేస్డ్, కింగ్ పోస్"&amp;"ట్-అమర్చిన హాంగ్ గ్లైడర్-స్టైల్ వింగ్, ఇది ఎయిర్ క్రియేషన్ స్కైపర్ రెండు-ప్రదేశాల ట్రైక్ కోసం ఒక అధునాతన, టాప్-ఆఫ్-ది-లైన్ వింగ్ గా రూపొందించబడింది, అయినప్పటికీ దీనిని కూడా అమర్చవచ్చు మునుపటి ఎయిర్ క్రియేషన్ జిటి సిరీస్ ట్రైక్స్ కూడా. ఇది ఒక పరిమాణంలో వస్"&amp;"తుంది, రెక్క ప్రాంతం 15.2 m2 (164 చదరపు అడుగులు). [1] [2] [3] రెక్కను బోల్ట్-టుగెథర్ అల్యూమినియం గొట్టాల నుండి తయారు చేస్తారు, దాని డబుల్ ఉపరితల వింగ్ డాక్రాన్ సెయిల్‌క్లాత్‌లో కప్పబడి ఉంటుంది. ఇది 9.55 మీ (31.3 అడుగులు) స్పాన్ వింగ్, 130 ° యొక్క ముక్కు క"&amp;"ోణం, 6.0: 1 యొక్క కారక నిష్పత్తి మరియు ""ఎ"" ఫ్రేమ్ వెయిట్-షిఫ్ట్ కంట్రోల్ బార్‌ను ఉపయోగిస్తుంది. సారూప్య గాలి సృష్టి బయోనిక్స్ వింగ్ మాదిరిగా, నువిక్స్ ఒక ప్రత్యేకమైన ""కార్సెట్"" వ్యవస్థను కలిగి ఉంటుంది, ఇది పనితీరును ఆప్టిమైజ్ చేయడానికి పైలట్ విమానంలో "&amp;"వింగ్ యొక్క వెనుకంజలో ఉన్న అంచు జ్యామితిని సర్దుబాటు చేయడానికి అనుమతిస్తుంది. ఇది పెద్ద వేగ శ్రేణి మరియు భారీ రోల్ నియంత్రణ లేకుండా అల్లకల్లోలంలో మంచి నిర్వహణ లక్షణాలకు దారితీస్తుంది. [1] [3] [4] బేయర్ల్ మరియు గాలి సృష్టి నుండి డేటా [1] [3] సాధారణ లక్షణాల"&amp;" పనితీరు")</f>
        <v>ఎయిర్ క్రియేషన్ నువిక్స్ ఒక ఫ్రెంచ్ డబుల్-ఉపరితల అల్ట్రాలైట్ ట్రైక్ వింగ్, ఇది ఆబెనాస్ యొక్క గాలి సృష్టి ద్వారా రూపొందించబడింది మరియు ఉత్పత్తి చేయబడింది. వింగ్ గాలి సృష్టి ట్రైక్‌లపై విస్తృతంగా ఉపయోగించబడుతుంది. [1] వింగ్ అనేది కేబుల్-బ్రేస్డ్, కింగ్ పోస్ట్-అమర్చిన హాంగ్ గ్లైడర్-స్టైల్ వింగ్, ఇది ఎయిర్ క్రియేషన్ స్కైపర్ రెండు-ప్రదేశాల ట్రైక్ కోసం ఒక అధునాతన, టాప్-ఆఫ్-ది-లైన్ వింగ్ గా రూపొందించబడింది, అయినప్పటికీ దీనిని కూడా అమర్చవచ్చు మునుపటి ఎయిర్ క్రియేషన్ జిటి సిరీస్ ట్రైక్స్ కూడా. ఇది ఒక పరిమాణంలో వస్తుంది, రెక్క ప్రాంతం 15.2 m2 (164 చదరపు అడుగులు). [1] [2] [3] రెక్కను బోల్ట్-టుగెథర్ అల్యూమినియం గొట్టాల నుండి తయారు చేస్తారు, దాని డబుల్ ఉపరితల వింగ్ డాక్రాన్ సెయిల్‌క్లాత్‌లో కప్పబడి ఉంటుంది. ఇది 9.55 మీ (31.3 అడుగులు) స్పాన్ వింగ్, 130 ° యొక్క ముక్కు కోణం, 6.0: 1 యొక్క కారక నిష్పత్తి మరియు "ఎ" ఫ్రేమ్ వెయిట్-షిఫ్ట్ కంట్రోల్ బార్‌ను ఉపయోగిస్తుంది. సారూప్య గాలి సృష్టి బయోనిక్స్ వింగ్ మాదిరిగా, నువిక్స్ ఒక ప్రత్యేకమైన "కార్సెట్" వ్యవస్థను కలిగి ఉంటుంది, ఇది పనితీరును ఆప్టిమైజ్ చేయడానికి పైలట్ విమానంలో వింగ్ యొక్క వెనుకంజలో ఉన్న అంచు జ్యామితిని సర్దుబాటు చేయడానికి అనుమతిస్తుంది. ఇది పెద్ద వేగ శ్రేణి మరియు భారీ రోల్ నియంత్రణ లేకుండా అల్లకల్లోలంలో మంచి నిర్వహణ లక్షణాలకు దారితీస్తుంది. [1] [3] [4] బేయర్ల్ మరియు గాలి సృష్టి నుండి డేటా [1] [3] సాధారణ లక్షణాల పనితీరు</v>
      </c>
      <c r="E168" s="1" t="s">
        <v>2132</v>
      </c>
      <c r="F168" s="1" t="str">
        <f>IFERROR(__xludf.DUMMYFUNCTION("GOOGLETRANSLATE(E:E, ""en"", ""te"")"),"అల్ట్రాలైట్ ట్రైక్ వింగ్")</f>
        <v>అల్ట్రాలైట్ ట్రైక్ వింగ్</v>
      </c>
      <c r="G168" s="1" t="s">
        <v>2133</v>
      </c>
      <c r="H168" s="1" t="s">
        <v>188</v>
      </c>
      <c r="I168" s="1" t="str">
        <f>IFERROR(__xludf.DUMMYFUNCTION("GOOGLETRANSLATE(H:H, ""en"", ""te"")"),"ఫ్రాన్స్")</f>
        <v>ఫ్రాన్స్</v>
      </c>
      <c r="J168" s="2" t="s">
        <v>266</v>
      </c>
      <c r="K168" s="1" t="s">
        <v>2284</v>
      </c>
      <c r="L168" s="1" t="str">
        <f>IFERROR(__xludf.DUMMYFUNCTION("GOOGLETRANSLATE(K:K, ""en"", ""te"")"),"గాలి సృష్టి")</f>
        <v>గాలి సృష్టి</v>
      </c>
      <c r="M168" s="1" t="s">
        <v>2285</v>
      </c>
      <c r="O168" s="1" t="s">
        <v>2136</v>
      </c>
      <c r="R168" s="1" t="s">
        <v>2286</v>
      </c>
      <c r="Y168" s="1" t="s">
        <v>2287</v>
      </c>
      <c r="AA168" s="1" t="s">
        <v>2288</v>
      </c>
      <c r="AC168" s="1" t="s">
        <v>2289</v>
      </c>
      <c r="AD168" s="1" t="s">
        <v>2290</v>
      </c>
      <c r="AH168" s="1" t="s">
        <v>2291</v>
      </c>
      <c r="AM168" s="1" t="s">
        <v>725</v>
      </c>
      <c r="AT168" s="1">
        <v>6.0</v>
      </c>
    </row>
    <row r="169">
      <c r="A169" s="1" t="s">
        <v>2292</v>
      </c>
      <c r="B169" s="1" t="str">
        <f>IFERROR(__xludf.DUMMYFUNCTION("GOOGLETRANSLATE(A:A, ""en"", ""te"")"),"యూరోఫ్లీ ఫాక్స్")</f>
        <v>యూరోఫ్లీ ఫాక్స్</v>
      </c>
      <c r="C169" s="1" t="s">
        <v>2293</v>
      </c>
      <c r="D169" s="1" t="str">
        <f>IFERROR(__xludf.DUMMYFUNCTION("GOOGLETRANSLATE(C:C, ""en"", ""te"")"),"యూరోఫ్లీ ఫాక్స్ అనేది ఇటాలియన్ అల్ట్రాలైట్ విమానం, దీనిని గల్లియెరా వెనెటా యొక్క యూరోఫ్లీ SRL రూపొందించింది మరియు ఉత్పత్తి చేసింది. ఇది అందుబాటులో ఉన్నప్పుడు విమానం పూర్తి రెడీ-టు-ఫ్లై-విమానయానంగా లేదా te త్సాహిక నిర్మాణానికి కిట్‌గా సరఫరా చేయబడింది. [1] "&amp;"ఈ విమానం ఫెడరేషన్ ఏరోనటిక్ ఇంటర్నేషనల్ మైక్రోలైట్ వర్గానికి అనుగుణంగా రూపొందించబడింది, ఇందులో వర్గం యొక్క గరిష్ట స్థూల బరువు 450 కిలోల (992 పౌండ్లు). ఫాక్స్ ఒక స్ట్రట్-బ్రేస్డ్ పారాసోల్ వింగ్, విండ్‌షీల్డ్‌తో రెండు-సైడ్-ఇన్-సైడ్ కాన్ఫిగరేషన్ ఓపెన్ కాక్‌పి"&amp;"ట్, వీల్ ప్యాంటుతో స్థిర ట్రైసైకిల్ ల్యాండింగ్ గేర్ మరియు పషర్ కాన్ఫిగరేషన్‌లో ఒకే ఇంజిన్. [1] ఈ విమానం మిశ్రమ ఉక్కు మరియు అల్యూమినియం గొట్టాల నుండి తయారవుతుంది, దాని ఎగిరే ఉపరితలాలు డాక్రాన్ సెయిల్‌క్లాత్ ఎన్వలప్‌లలో కప్పబడి ఉంటాయి. దీని 9.60 మీ (31.5 అడ"&amp;"ుగులు) స్పాన్ వింగ్‌కు ఫ్లాప్‌లు లేవు మరియు రెక్క ప్రాంతం 16.09 మీ 2 (173.2 చదరపు అడుగులు) కలిగి ఉంది. ప్రతి రెక్కకు జ్యూరీ స్ట్రట్‌లతో రెండు సమాంతర స్ట్రట్‌లు మద్దతు ఇస్తాయి. ఉపయోగించిన ప్రామాణిక ఇంజిన్ 50 HP (37 kW) రోటాక్స్ 503 టూ-స్ట్రోక్ పవర్‌ప్లాంట్"&amp;". [1] ఏరోక్రాఫ్టర్ నుండి డేటా [1] సాధారణ లక్షణాల పనితీరు")</f>
        <v>యూరోఫ్లీ ఫాక్స్ అనేది ఇటాలియన్ అల్ట్రాలైట్ విమానం, దీనిని గల్లియెరా వెనెటా యొక్క యూరోఫ్లీ SRL రూపొందించింది మరియు ఉత్పత్తి చేసింది. ఇది అందుబాటులో ఉన్నప్పుడు విమానం పూర్తి రెడీ-టు-ఫ్లై-విమానయానంగా లేదా te త్సాహిక నిర్మాణానికి కిట్‌గా సరఫరా చేయబడింది. [1] ఈ విమానం ఫెడరేషన్ ఏరోనటిక్ ఇంటర్నేషనల్ మైక్రోలైట్ వర్గానికి అనుగుణంగా రూపొందించబడింది, ఇందులో వర్గం యొక్క గరిష్ట స్థూల బరువు 450 కిలోల (992 పౌండ్లు). ఫాక్స్ ఒక స్ట్రట్-బ్రేస్డ్ పారాసోల్ వింగ్, విండ్‌షీల్డ్‌తో రెండు-సైడ్-ఇన్-సైడ్ కాన్ఫిగరేషన్ ఓపెన్ కాక్‌పిట్, వీల్ ప్యాంటుతో స్థిర ట్రైసైకిల్ ల్యాండింగ్ గేర్ మరియు పషర్ కాన్ఫిగరేషన్‌లో ఒకే ఇంజిన్. [1] ఈ విమానం మిశ్రమ ఉక్కు మరియు అల్యూమినియం గొట్టాల నుండి తయారవుతుంది, దాని ఎగిరే ఉపరితలాలు డాక్రాన్ సెయిల్‌క్లాత్ ఎన్వలప్‌లలో కప్పబడి ఉంటాయి. దీని 9.60 మీ (31.5 అడుగులు) స్పాన్ వింగ్‌కు ఫ్లాప్‌లు లేవు మరియు రెక్క ప్రాంతం 16.09 మీ 2 (173.2 చదరపు అడుగులు) కలిగి ఉంది. ప్రతి రెక్కకు జ్యూరీ స్ట్రట్‌లతో రెండు సమాంతర స్ట్రట్‌లు మద్దతు ఇస్తాయి. ఉపయోగించిన ప్రామాణిక ఇంజిన్ 50 HP (37 kW) రోటాక్స్ 503 టూ-స్ట్రోక్ పవర్‌ప్లాంట్. [1] ఏరోక్రాఫ్టర్ నుండి డేటా [1] సాధారణ లక్షణాల పనితీరు</v>
      </c>
      <c r="E169" s="1" t="s">
        <v>1294</v>
      </c>
      <c r="F169" s="1" t="str">
        <f>IFERROR(__xludf.DUMMYFUNCTION("GOOGLETRANSLATE(E:E, ""en"", ""te"")"),"అల్ట్రాలైట్ విమానం")</f>
        <v>అల్ట్రాలైట్ విమానం</v>
      </c>
      <c r="G169" s="1" t="s">
        <v>1295</v>
      </c>
      <c r="H169" s="1" t="s">
        <v>131</v>
      </c>
      <c r="I169" s="1" t="str">
        <f>IFERROR(__xludf.DUMMYFUNCTION("GOOGLETRANSLATE(H:H, ""en"", ""te"")"),"ఇటలీ")</f>
        <v>ఇటలీ</v>
      </c>
      <c r="J169" s="2" t="s">
        <v>132</v>
      </c>
      <c r="K169" s="1" t="s">
        <v>2170</v>
      </c>
      <c r="L169" s="1" t="str">
        <f>IFERROR(__xludf.DUMMYFUNCTION("GOOGLETRANSLATE(K:K, ""en"", ""te"")"),"యూరోఫ్లీ SRL")</f>
        <v>యూరోఫ్లీ SRL</v>
      </c>
      <c r="M169" s="1" t="s">
        <v>2171</v>
      </c>
      <c r="O169" s="1" t="s">
        <v>136</v>
      </c>
      <c r="P169" s="1" t="s">
        <v>137</v>
      </c>
      <c r="Q169" s="1" t="s">
        <v>138</v>
      </c>
      <c r="R169" s="1" t="s">
        <v>2294</v>
      </c>
      <c r="T169" s="1" t="s">
        <v>2174</v>
      </c>
      <c r="U169" s="1" t="s">
        <v>797</v>
      </c>
      <c r="X169" s="1" t="s">
        <v>2175</v>
      </c>
      <c r="Y169" s="1" t="s">
        <v>2295</v>
      </c>
      <c r="AA169" s="1" t="s">
        <v>2296</v>
      </c>
      <c r="AC169" s="1" t="s">
        <v>1205</v>
      </c>
      <c r="AD169" s="1" t="s">
        <v>2297</v>
      </c>
      <c r="AG169" s="1" t="s">
        <v>2298</v>
      </c>
      <c r="AM169" s="1" t="s">
        <v>2299</v>
      </c>
      <c r="AN169" s="1" t="s">
        <v>1283</v>
      </c>
      <c r="AR169" s="1" t="s">
        <v>236</v>
      </c>
    </row>
    <row r="170">
      <c r="A170" s="1" t="s">
        <v>2300</v>
      </c>
      <c r="B170" s="1" t="str">
        <f>IFERROR(__xludf.DUMMYFUNCTION("GOOGLETRANSLATE(A:A, ""en"", ""te"")"),"ఫ్లై-ఫ్యాన్ షార్క్")</f>
        <v>ఫ్లై-ఫ్యాన్ షార్క్</v>
      </c>
      <c r="C170" s="1" t="s">
        <v>2301</v>
      </c>
      <c r="D170" s="1" t="str">
        <f>IFERROR(__xludf.DUMMYFUNCTION("GOOGLETRANSLATE(C:C, ""en"", ""te"")"),"ఫ్లై-ఫ్యాన్ షార్క్ అనేది ఫ్రాంటిసెక్ సస్టెక్ రూపొందించిన స్లోవాక్ లైట్ విమానం మరియు ప్రారంభంలో ట్రెనిన్ యొక్క ఫ్లై-ఫ్యాన్ చేత అభివృద్ధి చేయబడింది. డిజైన్ యొక్క కొత్త యజమాని, ఐనియా సర్వీసెస్ క్రింద అభివృద్ధి కొనసాగుతుంది. r. ఓ .. ఈ డిజైన్‌ను 2007 లో ది ఏరో"&amp;" ఫ్రెడ్రిచ్‌షాఫెన్ షోలో మాక్ అప్‌గా మరియు 2011 లో ఎగిరే విమానంగా ప్రవేశపెట్టారు. ఈ విమానం మొదట 29 జూన్ 2011 న ప్రయాణించింది మరియు ఇది పూర్తి రెడీ-టు-ఫ్లై-విమానయానంగా సరఫరా చేయటానికి ఉద్దేశించబడింది. [1] [2] [3] [4] ఇతర జంట-ఇంజిన్ లైట్ విమానాలకు ఇలాంటి పని"&amp;"తీరును అందించే లక్ష్యంతో షార్క్ రూపొందించబడింది, కాని 30% తక్కువ శక్తిపై. ఇది కాంటిలివర్ లో-వింగ్, ఐదు సీట్ల పరివేష్టిత క్యాబిన్, ముడుచుకునే ట్రైసైకిల్ ల్యాండింగ్ గేర్ మరియు ట్రాక్టర్ కాన్ఫిగరేషన్‌లో ట్విన్ వింగ్-మౌంటెడ్ ఇంజన్లను కలిగి ఉంది. [1] [3] ఈ విమ"&amp;"ానం కెవ్లర్ మరియు కార్బన్ ఫైబర్ నుండి తయారు చేయబడింది. దాని 11.4 మీ (37.4 అడుగులు) స్పాన్ వింగ్ వింగ్ రూట్ వద్ద జెడి 16 (40) 162 ఎయిర్‌ఫాయిల్‌ను ఉపయోగిస్తుంది, మిడ్-స్పాన్ వద్ద జెడి 17 (40) 157 మరియు వింగ్ చిట్కా వద్ద జెడి 15 (35) 136 కు మారుతుంది. రెక్కల"&amp;"ో 16.2 మీ 2 (174 చదరపు అడుగులు) విస్తీర్ణంలో ఉంది మరియు స్ప్లిట్ ఫ్లాప్‌లను మౌంట్ చేస్తుంది, వీటిని 50 ° విస్తరించవచ్చు. అమర్చిన ప్రామాణిక ఇంజన్లు 160 HP (119 kW) లైమింగ్ O-320-D1A ఫోర్-స్ట్రోక్ పవర్‌ప్లాంట్లు. [1] [3] [5] ఈ విమానం ఖాళీ బరువు 1,221 కిలోలు"&amp;" (2,692 పౌండ్లు) మరియు స్థూల బరువు 1,500 కిలోలు (3,300 ఎల్బి), ఇది 279 కిలోల (615 ఎల్బి) ఉపయోగకరమైన లోడ్ ఇస్తుంది. [1] బేయర్ల్ మరియు ఫ్లై-ఫ్యాన్ నుండి డేటా [1] [5] [6] సాధారణ లక్షణాల పనితీరు")</f>
        <v>ఫ్లై-ఫ్యాన్ షార్క్ అనేది ఫ్రాంటిసెక్ సస్టెక్ రూపొందించిన స్లోవాక్ లైట్ విమానం మరియు ప్రారంభంలో ట్రెనిన్ యొక్క ఫ్లై-ఫ్యాన్ చేత అభివృద్ధి చేయబడింది. డిజైన్ యొక్క కొత్త యజమాని, ఐనియా సర్వీసెస్ క్రింద అభివృద్ధి కొనసాగుతుంది. r. ఓ .. ఈ డిజైన్‌ను 2007 లో ది ఏరో ఫ్రెడ్రిచ్‌షాఫెన్ షోలో మాక్ అప్‌గా మరియు 2011 లో ఎగిరే విమానంగా ప్రవేశపెట్టారు. ఈ విమానం మొదట 29 జూన్ 2011 న ప్రయాణించింది మరియు ఇది పూర్తి రెడీ-టు-ఫ్లై-విమానయానంగా సరఫరా చేయటానికి ఉద్దేశించబడింది. [1] [2] [3] [4] ఇతర జంట-ఇంజిన్ లైట్ విమానాలకు ఇలాంటి పనితీరును అందించే లక్ష్యంతో షార్క్ రూపొందించబడింది, కాని 30% తక్కువ శక్తిపై. ఇది కాంటిలివర్ లో-వింగ్, ఐదు సీట్ల పరివేష్టిత క్యాబిన్, ముడుచుకునే ట్రైసైకిల్ ల్యాండింగ్ గేర్ మరియు ట్రాక్టర్ కాన్ఫిగరేషన్‌లో ట్విన్ వింగ్-మౌంటెడ్ ఇంజన్లను కలిగి ఉంది. [1] [3] ఈ విమానం కెవ్లర్ మరియు కార్బన్ ఫైబర్ నుండి తయారు చేయబడింది. దాని 11.4 మీ (37.4 అడుగులు) స్పాన్ వింగ్ వింగ్ రూట్ వద్ద జెడి 16 (40) 162 ఎయిర్‌ఫాయిల్‌ను ఉపయోగిస్తుంది, మిడ్-స్పాన్ వద్ద జెడి 17 (40) 157 మరియు వింగ్ చిట్కా వద్ద జెడి 15 (35) 136 కు మారుతుంది. రెక్కలో 16.2 మీ 2 (174 చదరపు అడుగులు) విస్తీర్ణంలో ఉంది మరియు స్ప్లిట్ ఫ్లాప్‌లను మౌంట్ చేస్తుంది, వీటిని 50 ° విస్తరించవచ్చు. అమర్చిన ప్రామాణిక ఇంజన్లు 160 HP (119 kW) లైమింగ్ O-320-D1A ఫోర్-స్ట్రోక్ పవర్‌ప్లాంట్లు. [1] [3] [5] ఈ విమానం ఖాళీ బరువు 1,221 కిలోలు (2,692 పౌండ్లు) మరియు స్థూల బరువు 1,500 కిలోలు (3,300 ఎల్బి), ఇది 279 కిలోల (615 ఎల్బి) ఉపయోగకరమైన లోడ్ ఇస్తుంది. [1] బేయర్ల్ మరియు ఫ్లై-ఫ్యాన్ నుండి డేటా [1] [5] [6] సాధారణ లక్షణాల పనితీరు</v>
      </c>
      <c r="E170" s="1" t="s">
        <v>1973</v>
      </c>
      <c r="F170" s="1" t="str">
        <f>IFERROR(__xludf.DUMMYFUNCTION("GOOGLETRANSLATE(E:E, ""en"", ""te"")"),"తేలికపాటి విమానం")</f>
        <v>తేలికపాటి విమానం</v>
      </c>
      <c r="G170" s="1" t="s">
        <v>2302</v>
      </c>
      <c r="H170" s="1" t="s">
        <v>2184</v>
      </c>
      <c r="I170" s="1" t="str">
        <f>IFERROR(__xludf.DUMMYFUNCTION("GOOGLETRANSLATE(H:H, ""en"", ""te"")"),"స్లోవేకియా")</f>
        <v>స్లోవేకియా</v>
      </c>
      <c r="J170" s="2" t="s">
        <v>2185</v>
      </c>
      <c r="K170" s="1" t="s">
        <v>2303</v>
      </c>
      <c r="L170" s="1" t="str">
        <f>IFERROR(__xludf.DUMMYFUNCTION("GOOGLETRANSLATE(K:K, ""en"", ""te"")"),"ఫ్లై-ఫ్యాన్, ఐనియా సర్వీసెస్")</f>
        <v>ఫ్లై-ఫ్యాన్, ఐనియా సర్వీసెస్</v>
      </c>
      <c r="M170" s="1" t="s">
        <v>2304</v>
      </c>
      <c r="N170" s="1" t="s">
        <v>2305</v>
      </c>
      <c r="O170" s="1" t="s">
        <v>2306</v>
      </c>
      <c r="Q170" s="1" t="s">
        <v>138</v>
      </c>
      <c r="R170" s="1" t="s">
        <v>2307</v>
      </c>
      <c r="T170" s="1" t="s">
        <v>2308</v>
      </c>
      <c r="U170" s="1" t="s">
        <v>2309</v>
      </c>
      <c r="X170" s="1" t="s">
        <v>2310</v>
      </c>
      <c r="Y170" s="1" t="s">
        <v>2311</v>
      </c>
      <c r="Z170" s="1" t="s">
        <v>2312</v>
      </c>
      <c r="AA170" s="1" t="s">
        <v>2313</v>
      </c>
      <c r="AB170" s="1" t="s">
        <v>2314</v>
      </c>
      <c r="AC170" s="1" t="s">
        <v>1538</v>
      </c>
      <c r="AD170" s="1" t="s">
        <v>725</v>
      </c>
      <c r="AE170" s="1" t="s">
        <v>2315</v>
      </c>
      <c r="AG170" s="1" t="s">
        <v>2316</v>
      </c>
      <c r="AH170" s="1" t="s">
        <v>2317</v>
      </c>
      <c r="AJ170" s="1" t="s">
        <v>2318</v>
      </c>
      <c r="AL170" s="3">
        <v>40723.0</v>
      </c>
      <c r="AN170" s="1" t="s">
        <v>2319</v>
      </c>
      <c r="AR170" s="1" t="s">
        <v>2320</v>
      </c>
      <c r="AU170" s="1">
        <v>16.0</v>
      </c>
      <c r="BF170" s="1" t="s">
        <v>1291</v>
      </c>
      <c r="BJ170" s="1" t="s">
        <v>2321</v>
      </c>
    </row>
    <row r="171">
      <c r="A171" s="1" t="s">
        <v>2322</v>
      </c>
      <c r="B171" s="1" t="str">
        <f>IFERROR(__xludf.DUMMYFUNCTION("GOOGLETRANSLATE(A:A, ""en"", ""te"")"),"హింజ్ Blt-Ara")</f>
        <v>హింజ్ Blt-Ara</v>
      </c>
      <c r="C171" s="1" t="s">
        <v>2323</v>
      </c>
      <c r="D171" s="1" t="str">
        <f>IFERROR(__xludf.DUMMYFUNCTION("GOOGLETRANSLATE(C:C, ""en"", ""te"")"),"హింజ్ బ్లట్-అరా ఒక జర్మన్ హోమ్‌బిల్ట్ విమానం, దీనిని ఫిల్డర్‌స్టాడ్‌కు చెందిన ఎల్ మరియు బి హింజ్ రూపొందించారు మరియు నిర్మించారు. ఇది అందుబాటులో ఉన్నప్పుడు విమానం ప్రణాళికల రూపంలో మరియు te త్సాహిక నిర్మాణం కోసం 300 పేజీల బిల్డర్స్ మాన్యువల్ వలె సరఫరా చేయబడ"&amp;"ింది. [1] BLT-ARA అనేది మునుపటి హింజ్ Bl1-kea యొక్క అభివృద్ధి, ఇది 1989 లో మొట్టమొదటగా ఎగిరింది. [1] BLT-ARA లో కాంటిలివర్ లో-వింగ్, బబుల్ పందిరి కింద రెండు-సైడ్-సైడ్-సైడ్ కాన్ఫిగరేషన్ పరివేష్టిత కాక్‌పిట్, టి-టెయిల్, ముడుచుకునే సాంప్రదాయ ల్యాండింగ్ గేర్ "&amp;"మరియు ట్రాక్టర్ కాన్ఫిగరేషన్‌లో ఒకే ఇంజిన్ ఉన్నాయి. [1] ఈ విమానం ఫైబర్గ్లాస్ నుండి తయారవుతుంది, అచ్చు లేని నిర్మాణ పద్ధతిని ఉపయోగించి. దీని 10.1 మీ (33.1 అడుగులు) స్పాన్ వింగ్ రెక్క ప్రాంతం 12.0 మీ 2 (129 చదరపు అడుగులు) కలిగి ఉంది. రెక్కలు మరియు టెయిల్‌ప్"&amp;"లేన్ వేరు చేయగలిగేవి, ట్రైలర్‌లో భూ రవాణా లేదా నిల్వను అనుమతించడానికి గ్లైడర్ మాదిరిగానే ఉంటాయి. క్యాబిన్ వెడల్పు 101 సెం.మీ (40 అంగుళాలు). ఆమోదయోగ్యమైన శక్తి శ్రేణి 90 నుండి 110 హెచ్‌పి (67 నుండి 82 కిలోవాట్) మరియు ఉపయోగించిన ప్రామాణిక ఇంజిన్ 95 హెచ్‌పి "&amp;"(71 కిలోవాట్) లింబాచ్ ఎల్ 2400 పవర్‌ప్లాంట్. [1] BLT-ARA లో సాధారణ ఖాళీ బరువు 454 కిలోలు (1,001 పౌండ్లు) మరియు స్థూల బరువు 726 కిలోలు (1,601 పౌండ్లు), ఇది 272 కిలోల (600 ఎల్బి) ఉపయోగకరమైన లోడ్ ఇస్తుంది. 100 లీటర్ల పూర్తి ఇంధనంతో (22 ఇంప్ గల్; 26 యుఎస్ గాల"&amp;"్) పైలట్, ప్రయాణీకుడు మరియు సామాను 201 కిలోలు (443 ఎల్బి). [1] తయారీదారు నిర్మాణ సమయాన్ని సరఫరా చేసిన ప్రణాళికల నుండి 3000 గంటలుగా అంచనా వేశారు. [1] 1998 నాటికి 13 సెట్ల ప్రణాళికలు అమ్ముడయ్యాయని కంపెనీ నివేదించింది. [1] ఏరోక్రాఫ్టర్ నుండి డేటా [1] సాధారణ "&amp;"లక్షణాల పనితీరు")</f>
        <v>హింజ్ బ్లట్-అరా ఒక జర్మన్ హోమ్‌బిల్ట్ విమానం, దీనిని ఫిల్డర్‌స్టాడ్‌కు చెందిన ఎల్ మరియు బి హింజ్ రూపొందించారు మరియు నిర్మించారు. ఇది అందుబాటులో ఉన్నప్పుడు విమానం ప్రణాళికల రూపంలో మరియు te త్సాహిక నిర్మాణం కోసం 300 పేజీల బిల్డర్స్ మాన్యువల్ వలె సరఫరా చేయబడింది. [1] BLT-ARA అనేది మునుపటి హింజ్ Bl1-kea యొక్క అభివృద్ధి, ఇది 1989 లో మొట్టమొదటగా ఎగిరింది. [1] BLT-ARA లో కాంటిలివర్ లో-వింగ్, బబుల్ పందిరి కింద రెండు-సైడ్-సైడ్-సైడ్ కాన్ఫిగరేషన్ పరివేష్టిత కాక్‌పిట్, టి-టెయిల్, ముడుచుకునే సాంప్రదాయ ల్యాండింగ్ గేర్ మరియు ట్రాక్టర్ కాన్ఫిగరేషన్‌లో ఒకే ఇంజిన్ ఉన్నాయి. [1] ఈ విమానం ఫైబర్గ్లాస్ నుండి తయారవుతుంది, అచ్చు లేని నిర్మాణ పద్ధతిని ఉపయోగించి. దీని 10.1 మీ (33.1 అడుగులు) స్పాన్ వింగ్ రెక్క ప్రాంతం 12.0 మీ 2 (129 చదరపు అడుగులు) కలిగి ఉంది. రెక్కలు మరియు టెయిల్‌ప్లేన్ వేరు చేయగలిగేవి, ట్రైలర్‌లో భూ రవాణా లేదా నిల్వను అనుమతించడానికి గ్లైడర్ మాదిరిగానే ఉంటాయి. క్యాబిన్ వెడల్పు 101 సెం.మీ (40 అంగుళాలు). ఆమోదయోగ్యమైన శక్తి శ్రేణి 90 నుండి 110 హెచ్‌పి (67 నుండి 82 కిలోవాట్) మరియు ఉపయోగించిన ప్రామాణిక ఇంజిన్ 95 హెచ్‌పి (71 కిలోవాట్) లింబాచ్ ఎల్ 2400 పవర్‌ప్లాంట్. [1] BLT-ARA లో సాధారణ ఖాళీ బరువు 454 కిలోలు (1,001 పౌండ్లు) మరియు స్థూల బరువు 726 కిలోలు (1,601 పౌండ్లు), ఇది 272 కిలోల (600 ఎల్బి) ఉపయోగకరమైన లోడ్ ఇస్తుంది. 100 లీటర్ల పూర్తి ఇంధనంతో (22 ఇంప్ గల్; 26 యుఎస్ గాల్) పైలట్, ప్రయాణీకుడు మరియు సామాను 201 కిలోలు (443 ఎల్బి). [1] తయారీదారు నిర్మాణ సమయాన్ని సరఫరా చేసిన ప్రణాళికల నుండి 3000 గంటలుగా అంచనా వేశారు. [1] 1998 నాటికి 13 సెట్ల ప్రణాళికలు అమ్ముడయ్యాయని కంపెనీ నివేదించింది. [1] ఏరోక్రాఫ్టర్ నుండి డేటా [1] సాధారణ లక్షణాల పనితీరు</v>
      </c>
      <c r="E171" s="1" t="s">
        <v>1918</v>
      </c>
      <c r="F171" s="1" t="str">
        <f>IFERROR(__xludf.DUMMYFUNCTION("GOOGLETRANSLATE(E:E, ""en"", ""te"")"),"హోమ్‌బిల్ట్ విమానం")</f>
        <v>హోమ్‌బిల్ట్ విమానం</v>
      </c>
      <c r="G171" s="1" t="s">
        <v>1919</v>
      </c>
      <c r="H171" s="1" t="s">
        <v>226</v>
      </c>
      <c r="I171" s="1" t="str">
        <f>IFERROR(__xludf.DUMMYFUNCTION("GOOGLETRANSLATE(H:H, ""en"", ""te"")"),"జర్మనీ")</f>
        <v>జర్మనీ</v>
      </c>
      <c r="J171" s="2" t="s">
        <v>227</v>
      </c>
      <c r="K171" s="1" t="s">
        <v>2324</v>
      </c>
      <c r="L171" s="1" t="str">
        <f>IFERROR(__xludf.DUMMYFUNCTION("GOOGLETRANSLATE(K:K, ""en"", ""te"")"),"L మరియు B హింజ్")</f>
        <v>L మరియు B హింజ్</v>
      </c>
      <c r="M171" s="1" t="s">
        <v>2325</v>
      </c>
      <c r="O171" s="1" t="s">
        <v>136</v>
      </c>
      <c r="Q171" s="1" t="s">
        <v>138</v>
      </c>
      <c r="R171" s="1" t="s">
        <v>2326</v>
      </c>
      <c r="S171" s="1" t="s">
        <v>2327</v>
      </c>
      <c r="T171" s="1" t="s">
        <v>2328</v>
      </c>
      <c r="U171" s="1" t="s">
        <v>797</v>
      </c>
      <c r="X171" s="1" t="s">
        <v>2329</v>
      </c>
      <c r="Y171" s="1" t="s">
        <v>2330</v>
      </c>
      <c r="AA171" s="1" t="s">
        <v>2139</v>
      </c>
      <c r="AC171" s="1" t="s">
        <v>2331</v>
      </c>
      <c r="AD171" s="1" t="s">
        <v>845</v>
      </c>
      <c r="AE171" s="1" t="s">
        <v>2332</v>
      </c>
      <c r="AF171" s="1" t="s">
        <v>1113</v>
      </c>
      <c r="AG171" s="1" t="s">
        <v>1286</v>
      </c>
      <c r="AH171" s="1" t="s">
        <v>2333</v>
      </c>
      <c r="AM171" s="1" t="s">
        <v>2334</v>
      </c>
      <c r="AN171" s="1" t="s">
        <v>2335</v>
      </c>
      <c r="AR171" s="1" t="s">
        <v>236</v>
      </c>
      <c r="AX171" s="1" t="s">
        <v>2336</v>
      </c>
      <c r="AY171" s="1" t="s">
        <v>2337</v>
      </c>
    </row>
    <row r="172">
      <c r="A172" s="1" t="s">
        <v>2338</v>
      </c>
      <c r="B172" s="1" t="str">
        <f>IFERROR(__xludf.DUMMYFUNCTION("GOOGLETRANSLATE(A:A, ""en"", ""te"")"),"వాషింగ్టన్ టి -411 వుల్వరైన్")</f>
        <v>వాషింగ్టన్ టి -411 వుల్వరైన్</v>
      </c>
      <c r="C172" s="1" t="s">
        <v>2339</v>
      </c>
      <c r="D172" s="1" t="str">
        <f>IFERROR(__xludf.DUMMYFUNCTION("GOOGLETRANSLATE(C:C, ""en"", ""te"")"),"వాషింగ్టన్ టి -411 వుల్వరైన్ ఒక అమెరికన్ హోమ్‌బిల్ట్ విమానం, దీనిని 1990 లలో ప్రవేశపెట్టిన వాషింగ్టన్లోని సీటెల్ యొక్క వాషింగ్టన్ ఏరోప్రొగ్రెస్ నిర్మించింది. ఇది అందుబాటులో ఉన్నప్పుడు విమానం కిట్‌గా లేదా te త్సాహిక నిర్మాణానికి ప్రణాళికల రూపంలో సరఫరా చేయబ"&amp;"డింది. [1] రష్యన్ క్రూనిచెవ్ టి -411 ఐస్ట్ నుండి అభివృద్ధి చేయబడిన టి -411 వుల్వరైన్ స్ట్రట్-బ్రేస్డ్ హై-వింగ్, తలుపులతో ఐదు సీట్ల పరివేష్టిత క్యాబిన్, వీల్ ప్యాంటుతో స్థిర సాంప్రదాయ ల్యాండింగ్ గేర్ మరియు ట్రాక్టర్ కాన్ఫిగరేషన్‌లో ఒకే ఇంజిన్. [1 ] దాని రష"&amp;"్యన్ పూర్వీకుల మాదిరిగానే T-411 వుల్వరైన్ సిద్ధం కాని ఉపరితలాల నుండి కార్యకలాపాల కోసం రూపొందించబడింది. [1] ఈ విమానం ఉక్కు మరియు అల్యూమినియం మిశ్రమం నుండి తయారవుతుంది, ఇది డోప్డ్ ఎయిర్క్రాఫ్ట్ ఫాబ్రిక్లో కప్పబడి ఉంటుంది. దీని 41.33 అడుగుల (12.6 మీ) స్పాన్ "&amp;"వింగ్‌కు ""వి"" స్ట్రట్స్ మరియు జ్యూరీ స్ట్రట్‌లు మద్దతు ఇస్తున్నాయి మరియు వింగ్ ఏరియా 258.9 చదరపు అడుగులు (24.05 మీ 2) ఉన్నాయి. క్యాబిన్ వెడల్పు 45 అంగుళాలు (110 సెం.మీ). ఆమోదయోగ్యమైన శక్తి శ్రేణి 300 నుండి 400 హెచ్‌పి (224 నుండి 298 కిలోవాట్) మరియు ఉపయో"&amp;"గించిన ప్రామాణిక ఇంజన్లు 360 హెచ్‌పి (268 కిలోవాట్ kW) లైమింగ్ O-540 అడ్డంగా వ్యతిరేకించిన పవర్‌ప్లాంట్లు. ఈ విమానం ఫ్లోట్లు మరియు స్కిస్ కోసం నిబంధనలను కలిగి ఉంది. [1] టి -411 వుల్వరైన్ 2,425 ఎల్బి (1,100 కిలోలు) మరియు స్థూల బరువు 4,190 ఎల్బి (1,900 కిలో"&amp;"లు) ఖాళీ బరువును కలిగి ఉంది, ఇది 1,765 ఎల్బి (801 కిలోలు) ఉపయోగకరమైన లోడ్ ఇస్తుంది. 88 యు.ఎస్. గ్యాలన్ల పూర్తి ఇంధనంతో (330 ఎల్; 73 ఇంప్ గల్) పైలట్ కోసం పేలోడ్, ప్రయాణీకులు మరియు సామాను 1,237 ఎల్బి (561 కిలోలు). [1] ప్రామాణిక రోజు, సముద్ర మట్టం, గాలి లేదు"&amp;", 360 హెచ్‌పి (268 కిలోవాట్) ఇంజిన్‌తో టేకాఫ్ 345 అడుగులు (105 మీ) మరియు ల్యాండింగ్ రోల్ 400 అడుగులు (122 మీ). [1] తయారీదారు సరఫరా చేసిన కిట్ నుండి నిర్మాణ సమయాన్ని 1000 గంటలుగా అంచనా వేశారు. [1] 1998 నాటికి 10 కిట్లు అమ్ముడయ్యాయని మరియు పూర్తయ్యాయి మరియు"&amp;" ఎగురుతున్నాయని కంపెనీ నివేదించింది. [1] మే 2014 లో ఫెడరల్ ఏవియేషన్ అడ్మినిస్ట్రేషన్తో అమెరికాలో రెండు ఉదాహరణలు నమోదు చేయబడ్డాయి, అయినప్పటికీ మొత్తం మూడు ఒకేసారి నమోదు చేయబడ్డాయి. [2] ఏరోక్రాఫ్టర్ నుండి డేటా [1] సాధారణ లక్షణాల పనితీరు")</f>
        <v>వాషింగ్టన్ టి -411 వుల్వరైన్ ఒక అమెరికన్ హోమ్‌బిల్ట్ విమానం, దీనిని 1990 లలో ప్రవేశపెట్టిన వాషింగ్టన్లోని సీటెల్ యొక్క వాషింగ్టన్ ఏరోప్రొగ్రెస్ నిర్మించింది. ఇది అందుబాటులో ఉన్నప్పుడు విమానం కిట్‌గా లేదా te త్సాహిక నిర్మాణానికి ప్రణాళికల రూపంలో సరఫరా చేయబడింది. [1] రష్యన్ క్రూనిచెవ్ టి -411 ఐస్ట్ నుండి అభివృద్ధి చేయబడిన టి -411 వుల్వరైన్ స్ట్రట్-బ్రేస్డ్ హై-వింగ్, తలుపులతో ఐదు సీట్ల పరివేష్టిత క్యాబిన్, వీల్ ప్యాంటుతో స్థిర సాంప్రదాయ ల్యాండింగ్ గేర్ మరియు ట్రాక్టర్ కాన్ఫిగరేషన్‌లో ఒకే ఇంజిన్. [1 ] దాని రష్యన్ పూర్వీకుల మాదిరిగానే T-411 వుల్వరైన్ సిద్ధం కాని ఉపరితలాల నుండి కార్యకలాపాల కోసం రూపొందించబడింది. [1] ఈ విమానం ఉక్కు మరియు అల్యూమినియం మిశ్రమం నుండి తయారవుతుంది, ఇది డోప్డ్ ఎయిర్క్రాఫ్ట్ ఫాబ్రిక్లో కప్పబడి ఉంటుంది. దీని 41.33 అడుగుల (12.6 మీ) స్పాన్ వింగ్‌కు "వి" స్ట్రట్స్ మరియు జ్యూరీ స్ట్రట్‌లు మద్దతు ఇస్తున్నాయి మరియు వింగ్ ఏరియా 258.9 చదరపు అడుగులు (24.05 మీ 2) ఉన్నాయి. క్యాబిన్ వెడల్పు 45 అంగుళాలు (110 సెం.మీ). ఆమోదయోగ్యమైన శక్తి శ్రేణి 300 నుండి 400 హెచ్‌పి (224 నుండి 298 కిలోవాట్) మరియు ఉపయోగించిన ప్రామాణిక ఇంజన్లు 360 హెచ్‌పి (268 కిలోవాట్ kW) లైమింగ్ O-540 అడ్డంగా వ్యతిరేకించిన పవర్‌ప్లాంట్లు. ఈ విమానం ఫ్లోట్లు మరియు స్కిస్ కోసం నిబంధనలను కలిగి ఉంది. [1] టి -411 వుల్వరైన్ 2,425 ఎల్బి (1,100 కిలోలు) మరియు స్థూల బరువు 4,190 ఎల్బి (1,900 కిలోలు) ఖాళీ బరువును కలిగి ఉంది, ఇది 1,765 ఎల్బి (801 కిలోలు) ఉపయోగకరమైన లోడ్ ఇస్తుంది. 88 యు.ఎస్. గ్యాలన్ల పూర్తి ఇంధనంతో (330 ఎల్; 73 ఇంప్ గల్) పైలట్ కోసం పేలోడ్, ప్రయాణీకులు మరియు సామాను 1,237 ఎల్బి (561 కిలోలు). [1] ప్రామాణిక రోజు, సముద్ర మట్టం, గాలి లేదు, 360 హెచ్‌పి (268 కిలోవాట్) ఇంజిన్‌తో టేకాఫ్ 345 అడుగులు (105 మీ) మరియు ల్యాండింగ్ రోల్ 400 అడుగులు (122 మీ). [1] తయారీదారు సరఫరా చేసిన కిట్ నుండి నిర్మాణ సమయాన్ని 1000 గంటలుగా అంచనా వేశారు. [1] 1998 నాటికి 10 కిట్లు అమ్ముడయ్యాయని మరియు పూర్తయ్యాయి మరియు ఎగురుతున్నాయని కంపెనీ నివేదించింది. [1] మే 2014 లో ఫెడరల్ ఏవియేషన్ అడ్మినిస్ట్రేషన్తో అమెరికాలో రెండు ఉదాహరణలు నమోదు చేయబడ్డాయి, అయినప్పటికీ మొత్తం మూడు ఒకేసారి నమోదు చేయబడ్డాయి. [2] ఏరోక్రాఫ్టర్ నుండి డేటా [1] సాధారణ లక్షణాల పనితీరు</v>
      </c>
      <c r="E172" s="1" t="s">
        <v>1918</v>
      </c>
      <c r="F172" s="1" t="str">
        <f>IFERROR(__xludf.DUMMYFUNCTION("GOOGLETRANSLATE(E:E, ""en"", ""te"")"),"హోమ్‌బిల్ట్ విమానం")</f>
        <v>హోమ్‌బిల్ట్ విమానం</v>
      </c>
      <c r="G172" s="1" t="s">
        <v>1919</v>
      </c>
      <c r="H172" s="1" t="s">
        <v>288</v>
      </c>
      <c r="I172" s="1" t="str">
        <f>IFERROR(__xludf.DUMMYFUNCTION("GOOGLETRANSLATE(H:H, ""en"", ""te"")"),"అమెరికా")</f>
        <v>అమెరికా</v>
      </c>
      <c r="J172" s="2" t="s">
        <v>289</v>
      </c>
      <c r="K172" s="1" t="s">
        <v>2340</v>
      </c>
      <c r="L172" s="1" t="str">
        <f>IFERROR(__xludf.DUMMYFUNCTION("GOOGLETRANSLATE(K:K, ""en"", ""te"")"),"వాషింగ్టన్ ఏరోప్రొగ్రెస్")</f>
        <v>వాషింగ్టన్ ఏరోప్రొగ్రెస్</v>
      </c>
      <c r="M172" s="1" t="s">
        <v>2341</v>
      </c>
      <c r="O172" s="1" t="s">
        <v>136</v>
      </c>
      <c r="Q172" s="1" t="s">
        <v>138</v>
      </c>
      <c r="R172" s="1" t="s">
        <v>2342</v>
      </c>
      <c r="S172" s="1" t="s">
        <v>2343</v>
      </c>
      <c r="T172" s="1" t="s">
        <v>2344</v>
      </c>
      <c r="U172" s="1" t="s">
        <v>2345</v>
      </c>
      <c r="W172" s="1" t="s">
        <v>2346</v>
      </c>
      <c r="X172" s="1" t="s">
        <v>2347</v>
      </c>
      <c r="Y172" s="1" t="s">
        <v>2348</v>
      </c>
      <c r="AA172" s="1" t="s">
        <v>2349</v>
      </c>
      <c r="AC172" s="1" t="s">
        <v>2350</v>
      </c>
      <c r="AD172" s="1" t="s">
        <v>2218</v>
      </c>
      <c r="AE172" s="1" t="s">
        <v>2351</v>
      </c>
      <c r="AF172" s="1" t="s">
        <v>1950</v>
      </c>
      <c r="AG172" s="1" t="s">
        <v>2352</v>
      </c>
      <c r="AH172" s="1" t="s">
        <v>2353</v>
      </c>
      <c r="AM172" s="1" t="s">
        <v>2354</v>
      </c>
      <c r="AN172" s="1" t="s">
        <v>538</v>
      </c>
      <c r="AR172" s="1" t="s">
        <v>2320</v>
      </c>
      <c r="AX172" s="1" t="s">
        <v>2355</v>
      </c>
      <c r="AY172" s="1" t="s">
        <v>2356</v>
      </c>
    </row>
    <row r="173">
      <c r="A173" s="1" t="s">
        <v>2357</v>
      </c>
      <c r="B173" s="1" t="str">
        <f>IFERROR(__xludf.DUMMYFUNCTION("GOOGLETRANSLATE(A:A, ""en"", ""te"")"),"విండ్‌వార్డ్ పెర్ఫార్మ్ పెర్లాన్ II")</f>
        <v>విండ్‌వార్డ్ పెర్ఫార్మ్ పెర్లాన్ II</v>
      </c>
      <c r="C173" s="1" t="s">
        <v>2358</v>
      </c>
      <c r="D173" s="1" t="str">
        <f>IFERROR(__xludf.DUMMYFUNCTION("GOOGLETRANSLATE(C:C, ""en"", ""te"")"),"విండ్‌వార్డ్ పెర్ఫార్మెన్స్ పెర్లాన్ 2 (ఇంగ్లీష్: పెర్ల్) అనేది ఒక అమెరికన్ మిడ్-వింగ్, రెండు-సీట్ల తేమ, ఒత్తిడితో కూడిన, ప్రయోగాత్మక పరిశోధన గ్లైడర్, దీనిని గ్రెగ్ కోల్ రూపొందించారు మరియు పెర్లాన్ ప్రాజెక్ట్ కోసం విండ్‌వార్డ్ పనితీరు ద్వారా నిర్మించబడింద"&amp;"ి. [2] ఈ విమానం మొదట 23 సెప్టెంబర్ 2015 న ఒరెగాన్లోని రెడ్‌మండ్ మునిసిపల్ విమానాశ్రయంలో ప్రయాణించింది. [1] పెర్లాన్ 2 విజయవంతమైన పెర్లాన్ 1 కు తదుపరి డిజైన్ మరియు దాని డిజైన్ లక్ష్యంగా 90,000 అడుగుల (27 కిమీ) ఎత్తులో ఉన్న ఫ్లైట్ ఎత్తులో ఉంది. ప్రాజెక్ట్ య"&amp;"ొక్క లక్ష్యాలలో సైన్స్, ఇంజనీరింగ్ మరియు విద్య ఉన్నాయి. ఈ విమానం ఉత్తర ధ్రువ సుడిగుండం మరియు ప్రపంచ వాతావరణ నమూనాలపై దాని ప్రభావాన్ని అధ్యయనం చేయడానికి ఉపయోగించబడుతుంది. [2] ఈ కార్యక్రమం 1975 లో SR-71 చేత సెట్ చేయబడిన 85,069 అడుగుల ఆల్టిట్యూడ్ రికార్డును "&amp;"ఓడించాలని భావిస్తోంది. [3] విమానం మిశ్రమాల నుండి తయారవుతుంది. దీని 83.83 అడుగుల (25.55 మీ) స్పాన్ వింగ్ అధిక కారక నిష్పత్తి 27: 1 మరియు ఎయిర్‌బ్రేక్‌లతో కూడి ఉంటుంది. ఒత్తిడి వ్యవస్థ 8.5 పిఎస్ఐ డిఫరెన్షియల్ ను ఉత్పత్తి చేస్తుంది మరియు ఇద్దరు వ్యక్తుల సిబ్"&amp;"బంది ప్రెజర్ సూట్లు ధరించరు. ల్యాండింగ్ గేర్ రిట్రాకబుల్ చేయలేని మోనోహీల్ గేర్. విమానం విపరీతమైన ఎత్తులో పనిచేస్తుంది కాబట్టి, సముద్ర మట్ట వాతావరణ పీడనంలో కేవలం 3% మాత్రమే, ఇది 0.5 మాక్ కంటే ఎక్కువ నిజమైన ఎయిర్‌స్పీడ్‌ల వద్ద ఎగురుతుంది. [2] ఈ విమానం ఫ్లట్"&amp;"టర్‌ను తగ్గించడానికి మరియు షాక్ వేవ్ ఏర్పాటును నిర్వహించడానికి రూపొందించబడింది. పెర్లాన్ ప్రాజెక్ట్ కోసం అసలు నిధులను స్టీవ్ ఫోసెట్ అందించారు మరియు అతను పెర్లాన్ 1 ను ఎగరేశాడు, టెస్ట్ పైలట్ ఐనార్ ఎనెవాల్డ్సన్‌తో పాటు అర్జెంటీనాలోని ఎల్ కాలాఫేట్ యొక్క పర్వ"&amp;"త తరంగాలలో 50,761 అడుగుల (15 కిమీ) గ్లైడర్ ఎత్తు రికార్డుకు చేరుకున్నాడు. . అప్పటి నుండి డెన్నిస్ టిటో నుండి విరాళంతో సహా పెర్లాన్ 2 ను నిర్మించడానికి US $ 2.8M కంటే ఎక్కువ సేకరించబడింది. [2] నవంబర్ 2013 లో, ప్రేక్షకుల నిధుల ప్రయత్నం జరిగింది. ఆగష్టు 2014"&amp;" లో ఎయిర్‌బస్ ఈ ప్రాజెక్టులో భాగస్వామి అయ్యాడు. [4] పెర్లాన్ 2 మొదట 2013 ప్రారంభంలో ప్రయాణించి యు.ఎస్. సియెర్రా నెవాడా మౌంటైన్ వేవ్‌లో విమానాలతో ప్రారంభమైంది. రికార్డ్ సెట్టింగ్ మరియు పరిశోధనా విమానాలు 2016 లో దక్షిణ అర్జెంటీనాలో ప్రారంభమయ్యాయి, [5] ఐనార్"&amp;" ఎన్కోల్డ్సన్ [2] లేదా పెరెనోడ్ రీబ్రీథర్ ఆక్సిజన్ వ్యవస్థలను ఉపయోగించి. [6] ఈ విమానం జూలై 2015 లో ఎయిర్‌వెంచర్‌లో ప్రదర్శించబడింది. [7] [8] [6] పెర్లాన్ II మొదట సెప్టెంబర్ 2015 లో ప్రయాణించారు, మరియు 100,000 అడుగుల (30,480 మీ) కు పరిశోధన విమానాలు 2019 లో"&amp;" ప్రారంభమవుతాయని భావిస్తున్నారు. [7] 3 సెప్టెంబర్ 2017 న పెర్లాన్ II, జిమ్ పేన్ మరియు మోర్గాన్ సాండర్‌కాక్ చేత ఎగిరింది, 52,172 అడుగుల (15,902 మీ) ఎత్తుకు చేరుకుంది, కొత్త ప్రపంచ రికార్డును స్థాపించింది. [9] [10] 2 సెప్టెంబర్ 2018 న, జిమ్ పేన్ మరియు టిమ్ "&amp;"గార్డనర్ 76,124 అడుగుల (23,203 మీ) ఎత్తుకు చేరుకున్నారు, ఏప్రిల్ 17, 1989 న లాక్‌హీడ్ యు -2 లో జెర్రీ హోయ్ట్ చేత 73,737 అడుగుల (22,475 మీ) ను అధిగమించింది: ఎత్తైన సబ్‌నిక్ విమానంలో. [[(చేర్చు ఫ్రీఫ్లైట్ నుండి డేటా [2] పోల్చదగిన పాత్ర, కాన్ఫిగరేషన్ మరియు E"&amp;"RA సంబంధిత జాబితాల సాధారణ లక్షణాల పనితీరు విమానం")</f>
        <v>విండ్‌వార్డ్ పెర్ఫార్మెన్స్ పెర్లాన్ 2 (ఇంగ్లీష్: పెర్ల్) అనేది ఒక అమెరికన్ మిడ్-వింగ్, రెండు-సీట్ల తేమ, ఒత్తిడితో కూడిన, ప్రయోగాత్మక పరిశోధన గ్లైడర్, దీనిని గ్రెగ్ కోల్ రూపొందించారు మరియు పెర్లాన్ ప్రాజెక్ట్ కోసం విండ్‌వార్డ్ పనితీరు ద్వారా నిర్మించబడింది. [2] ఈ విమానం మొదట 23 సెప్టెంబర్ 2015 న ఒరెగాన్లోని రెడ్‌మండ్ మునిసిపల్ విమానాశ్రయంలో ప్రయాణించింది. [1] పెర్లాన్ 2 విజయవంతమైన పెర్లాన్ 1 కు తదుపరి డిజైన్ మరియు దాని డిజైన్ లక్ష్యంగా 90,000 అడుగుల (27 కిమీ) ఎత్తులో ఉన్న ఫ్లైట్ ఎత్తులో ఉంది. ప్రాజెక్ట్ యొక్క లక్ష్యాలలో సైన్స్, ఇంజనీరింగ్ మరియు విద్య ఉన్నాయి. ఈ విమానం ఉత్తర ధ్రువ సుడిగుండం మరియు ప్రపంచ వాతావరణ నమూనాలపై దాని ప్రభావాన్ని అధ్యయనం చేయడానికి ఉపయోగించబడుతుంది. [2] ఈ కార్యక్రమం 1975 లో SR-71 చేత సెట్ చేయబడిన 85,069 అడుగుల ఆల్టిట్యూడ్ రికార్డును ఓడించాలని భావిస్తోంది. [3] విమానం మిశ్రమాల నుండి తయారవుతుంది. దీని 83.83 అడుగుల (25.55 మీ) స్పాన్ వింగ్ అధిక కారక నిష్పత్తి 27: 1 మరియు ఎయిర్‌బ్రేక్‌లతో కూడి ఉంటుంది. ఒత్తిడి వ్యవస్థ 8.5 పిఎస్ఐ డిఫరెన్షియల్ ను ఉత్పత్తి చేస్తుంది మరియు ఇద్దరు వ్యక్తుల సిబ్బంది ప్రెజర్ సూట్లు ధరించరు. ల్యాండింగ్ గేర్ రిట్రాకబుల్ చేయలేని మోనోహీల్ గేర్. విమానం విపరీతమైన ఎత్తులో పనిచేస్తుంది కాబట్టి, సముద్ర మట్ట వాతావరణ పీడనంలో కేవలం 3% మాత్రమే, ఇది 0.5 మాక్ కంటే ఎక్కువ నిజమైన ఎయిర్‌స్పీడ్‌ల వద్ద ఎగురుతుంది. [2] ఈ విమానం ఫ్లట్టర్‌ను తగ్గించడానికి మరియు షాక్ వేవ్ ఏర్పాటును నిర్వహించడానికి రూపొందించబడింది. పెర్లాన్ ప్రాజెక్ట్ కోసం అసలు నిధులను స్టీవ్ ఫోసెట్ అందించారు మరియు అతను పెర్లాన్ 1 ను ఎగరేశాడు, టెస్ట్ పైలట్ ఐనార్ ఎనెవాల్డ్సన్‌తో పాటు అర్జెంటీనాలోని ఎల్ కాలాఫేట్ యొక్క పర్వత తరంగాలలో 50,761 అడుగుల (15 కిమీ) గ్లైడర్ ఎత్తు రికార్డుకు చేరుకున్నాడు. . అప్పటి నుండి డెన్నిస్ టిటో నుండి విరాళంతో సహా పెర్లాన్ 2 ను నిర్మించడానికి US $ 2.8M కంటే ఎక్కువ సేకరించబడింది. [2] నవంబర్ 2013 లో, ప్రేక్షకుల నిధుల ప్రయత్నం జరిగింది. ఆగష్టు 2014 లో ఎయిర్‌బస్ ఈ ప్రాజెక్టులో భాగస్వామి అయ్యాడు. [4] పెర్లాన్ 2 మొదట 2013 ప్రారంభంలో ప్రయాణించి యు.ఎస్. సియెర్రా నెవాడా మౌంటైన్ వేవ్‌లో విమానాలతో ప్రారంభమైంది. రికార్డ్ సెట్టింగ్ మరియు పరిశోధనా విమానాలు 2016 లో దక్షిణ అర్జెంటీనాలో ప్రారంభమయ్యాయి, [5] ఐనార్ ఎన్కోల్డ్సన్ [2] లేదా పెరెనోడ్ రీబ్రీథర్ ఆక్సిజన్ వ్యవస్థలను ఉపయోగించి. [6] ఈ విమానం జూలై 2015 లో ఎయిర్‌వెంచర్‌లో ప్రదర్శించబడింది. [7] [8] [6] పెర్లాన్ II మొదట సెప్టెంబర్ 2015 లో ప్రయాణించారు, మరియు 100,000 అడుగుల (30,480 మీ) కు పరిశోధన విమానాలు 2019 లో ప్రారంభమవుతాయని భావిస్తున్నారు. [7] 3 సెప్టెంబర్ 2017 న పెర్లాన్ II, జిమ్ పేన్ మరియు మోర్గాన్ సాండర్‌కాక్ చేత ఎగిరింది, 52,172 అడుగుల (15,902 మీ) ఎత్తుకు చేరుకుంది, కొత్త ప్రపంచ రికార్డును స్థాపించింది. [9] [10] 2 సెప్టెంబర్ 2018 న, జిమ్ పేన్ మరియు టిమ్ గార్డనర్ 76,124 అడుగుల (23,203 మీ) ఎత్తుకు చేరుకున్నారు, ఏప్రిల్ 17, 1989 న లాక్‌హీడ్ యు -2 లో జెర్రీ హోయ్ట్ చేత 73,737 అడుగుల (22,475 మీ) ను అధిగమించింది: ఎత్తైన సబ్‌నిక్ విమానంలో. [[(చేర్చు ఫ్రీఫ్లైట్ నుండి డేటా [2] పోల్చదగిన పాత్ర, కాన్ఫిగరేషన్ మరియు ERA సంబంధిత జాబితాల సాధారణ లక్షణాల పనితీరు విమానం</v>
      </c>
      <c r="E173" s="1" t="s">
        <v>857</v>
      </c>
      <c r="F173" s="1" t="str">
        <f>IFERROR(__xludf.DUMMYFUNCTION("GOOGLETRANSLATE(E:E, ""en"", ""te"")"),"గ్లైడర్")</f>
        <v>గ్లైడర్</v>
      </c>
      <c r="G173" s="2" t="s">
        <v>858</v>
      </c>
      <c r="H173" s="1" t="s">
        <v>288</v>
      </c>
      <c r="I173" s="1" t="str">
        <f>IFERROR(__xludf.DUMMYFUNCTION("GOOGLETRANSLATE(H:H, ""en"", ""te"")"),"అమెరికా")</f>
        <v>అమెరికా</v>
      </c>
      <c r="J173" s="2" t="s">
        <v>289</v>
      </c>
      <c r="K173" s="1" t="s">
        <v>2359</v>
      </c>
      <c r="L173" s="1" t="str">
        <f>IFERROR(__xludf.DUMMYFUNCTION("GOOGLETRANSLATE(K:K, ""en"", ""te"")"),"విండ్‌వర్డ్ పనితీరు")</f>
        <v>విండ్‌వర్డ్ పనితీరు</v>
      </c>
      <c r="M173" s="1" t="s">
        <v>2360</v>
      </c>
      <c r="N173" s="1" t="s">
        <v>2361</v>
      </c>
      <c r="O173" s="1" t="s">
        <v>2362</v>
      </c>
      <c r="Q173" s="1" t="s">
        <v>1247</v>
      </c>
      <c r="X173" s="1" t="s">
        <v>2363</v>
      </c>
      <c r="Y173" s="1" t="s">
        <v>2364</v>
      </c>
      <c r="Z173" s="1" t="s">
        <v>2365</v>
      </c>
      <c r="AA173" s="1" t="s">
        <v>2366</v>
      </c>
      <c r="AC173" s="1" t="s">
        <v>919</v>
      </c>
      <c r="AF173" s="1" t="s">
        <v>2367</v>
      </c>
      <c r="AJ173" s="1" t="s">
        <v>2368</v>
      </c>
      <c r="AK173" s="1" t="s">
        <v>2369</v>
      </c>
      <c r="AL173" s="1" t="s">
        <v>2370</v>
      </c>
      <c r="AT173" s="1">
        <v>27.0</v>
      </c>
      <c r="AZ173" s="1" t="s">
        <v>2371</v>
      </c>
      <c r="BA173" s="1" t="s">
        <v>2372</v>
      </c>
      <c r="BJ173" s="1" t="s">
        <v>2373</v>
      </c>
      <c r="BN173" s="1" t="s">
        <v>2374</v>
      </c>
    </row>
    <row r="174">
      <c r="A174" s="1" t="s">
        <v>2375</v>
      </c>
      <c r="B174" s="1" t="str">
        <f>IFERROR(__xludf.DUMMYFUNCTION("GOOGLETRANSLATE(A:A, ""en"", ""te"")"),"డ్రాచెన్ స్టూడియో కెకూర్ EOS 15")</f>
        <v>డ్రాచెన్ స్టూడియో కెకూర్ EOS 15</v>
      </c>
      <c r="C174" s="1" t="s">
        <v>2376</v>
      </c>
      <c r="D174" s="1" t="str">
        <f>IFERROR(__xludf.DUMMYFUNCTION("GOOGLETRANSLATE(C:C, ""en"", ""te"")"),"డ్రాచెన్ స్టూడియో కెకూర్ EOS 15 అనేది జర్మన్ డబుల్-ఉపరితల అల్ట్రాలైట్ ట్రైక్ వింగ్, ఇది మెట్ట్మాన్ యొక్క డ్రాచెన్ స్టూడియో కెకూర్ చేత రూపొందించబడింది మరియు నిర్మించింది. [1] రెక్కను వారి స్వంత డ్రాచెన్ స్టూడియో కెకూర్ రాయల్ 912 లైన్ ట్రైక్‌లతో పాటు ఇతర అల"&amp;"్ట్రాలైట్ విమాన తయారీదారులు ఉపయోగిస్తారు. [1] వింగ్ అనేది కేబుల్-బ్రేస్డ్, కింగ్ పోస్ట్-అమర్చిన హాంగ్ గ్లైడర్-స్టైల్ వింగ్, ఇది రెండు-ప్రదేశాల ట్రైక్‌ల కోసం టూరింగ్ వింగ్‌గా రూపొందించబడింది. ఇది ఒక పరిమాణంలో వస్తుంది, EOS 15, దాని మెట్రిక్ వింగ్ ప్రాంతాని"&amp;"కి 15 m2 (160 చదరపు అడుగులు) పేరు పెట్టబడింది. [1] రెక్కను బోల్ట్-టుగెథర్ అల్యూమినియం గొట్టాల నుండి తయారు చేస్తారు, దాని డబుల్ ఉపరితల వింగ్ డాక్రాన్ సెయిల్‌క్లాత్‌లో కప్పబడి ఉంటుంది. రెక్క యొక్క క్రాస్‌స్ట్యూబ్ డబుల్ ఉపరితలంలో జతచేయబడుతుంది. దీని 10.48 మీ"&amp;" (34.4 అడుగులు) స్పాన్ వింగ్ ""ఎ"" ఫ్రేమ్ వెయిట్-షిఫ్ట్ కంట్రోల్ బార్‌ను ఉపయోగిస్తుంది మరియు స్పాయిలర్లతో అమర్చబడి ఉంటుంది. [1] బేయర్ల్ నుండి డేటా [1] సాధారణ లక్షణాల పనితీరు")</f>
        <v>డ్రాచెన్ స్టూడియో కెకూర్ EOS 15 అనేది జర్మన్ డబుల్-ఉపరితల అల్ట్రాలైట్ ట్రైక్ వింగ్, ఇది మెట్ట్మాన్ యొక్క డ్రాచెన్ స్టూడియో కెకూర్ చేత రూపొందించబడింది మరియు నిర్మించింది. [1] రెక్కను వారి స్వంత డ్రాచెన్ స్టూడియో కెకూర్ రాయల్ 912 లైన్ ట్రైక్‌లతో పాటు ఇతర అల్ట్రాలైట్ విమాన తయారీదారులు ఉపయోగిస్తారు. [1] వింగ్ అనేది కేబుల్-బ్రేస్డ్, కింగ్ పోస్ట్-అమర్చిన హాంగ్ గ్లైడర్-స్టైల్ వింగ్, ఇది రెండు-ప్రదేశాల ట్రైక్‌ల కోసం టూరింగ్ వింగ్‌గా రూపొందించబడింది. ఇది ఒక పరిమాణంలో వస్తుంది, EOS 15, దాని మెట్రిక్ వింగ్ ప్రాంతానికి 15 m2 (160 చదరపు అడుగులు) పేరు పెట్టబడింది. [1] రెక్కను బోల్ట్-టుగెథర్ అల్యూమినియం గొట్టాల నుండి తయారు చేస్తారు, దాని డబుల్ ఉపరితల వింగ్ డాక్రాన్ సెయిల్‌క్లాత్‌లో కప్పబడి ఉంటుంది. రెక్క యొక్క క్రాస్‌స్ట్యూబ్ డబుల్ ఉపరితలంలో జతచేయబడుతుంది. దీని 10.48 మీ (34.4 అడుగులు) స్పాన్ వింగ్ "ఎ" ఫ్రేమ్ వెయిట్-షిఫ్ట్ కంట్రోల్ బార్‌ను ఉపయోగిస్తుంది మరియు స్పాయిలర్లతో అమర్చబడి ఉంటుంది. [1] బేయర్ల్ నుండి డేటా [1] సాధారణ లక్షణాల పనితీరు</v>
      </c>
      <c r="E174" s="1" t="s">
        <v>2132</v>
      </c>
      <c r="F174" s="1" t="str">
        <f>IFERROR(__xludf.DUMMYFUNCTION("GOOGLETRANSLATE(E:E, ""en"", ""te"")"),"అల్ట్రాలైట్ ట్రైక్ వింగ్")</f>
        <v>అల్ట్రాలైట్ ట్రైక్ వింగ్</v>
      </c>
      <c r="G174" s="1" t="s">
        <v>2133</v>
      </c>
      <c r="H174" s="1" t="s">
        <v>226</v>
      </c>
      <c r="I174" s="1" t="str">
        <f>IFERROR(__xludf.DUMMYFUNCTION("GOOGLETRANSLATE(H:H, ""en"", ""te"")"),"జర్మనీ")</f>
        <v>జర్మనీ</v>
      </c>
      <c r="J174" s="2" t="s">
        <v>227</v>
      </c>
      <c r="K174" s="1" t="s">
        <v>2377</v>
      </c>
      <c r="L174" s="1" t="str">
        <f>IFERROR(__xludf.DUMMYFUNCTION("GOOGLETRANSLATE(K:K, ""en"", ""te"")"),"డ్రాచెన్ స్టూడియో కెకూర్")</f>
        <v>డ్రాచెన్ స్టూడియో కెకూర్</v>
      </c>
      <c r="M174" s="1" t="s">
        <v>2378</v>
      </c>
      <c r="O174" s="1" t="s">
        <v>2136</v>
      </c>
      <c r="Y174" s="1" t="s">
        <v>2379</v>
      </c>
      <c r="AA174" s="1" t="s">
        <v>2380</v>
      </c>
      <c r="AC174" s="1" t="s">
        <v>2140</v>
      </c>
      <c r="AH174" s="1" t="s">
        <v>2381</v>
      </c>
      <c r="AM174" s="1" t="s">
        <v>1138</v>
      </c>
      <c r="AN174" s="1" t="s">
        <v>2382</v>
      </c>
    </row>
    <row r="175">
      <c r="A175" s="1" t="s">
        <v>2383</v>
      </c>
      <c r="B175" s="1" t="str">
        <f>IFERROR(__xludf.DUMMYFUNCTION("GOOGLETRANSLATE(A:A, ""en"", ""te"")"),"యూరోఫ్లీ ఫైర్ ఫాక్స్")</f>
        <v>యూరోఫ్లీ ఫైర్ ఫాక్స్</v>
      </c>
      <c r="C175" s="1" t="s">
        <v>2384</v>
      </c>
      <c r="D175" s="1" t="str">
        <f>IFERROR(__xludf.DUMMYFUNCTION("GOOGLETRANSLATE(C:C, ""en"", ""te"")"),"యూరోఫ్లీ ఫైర్ ఫాక్స్ (కొన్నిసార్లు ఫైర్‌ఫాక్స్) అనేది ఇటాలియన్ అల్ట్రాలైట్ విమానం, ఇది గల్లియెరా వెనెటా యొక్క యూరోఫ్లీ SRL చేత రూపొందించబడింది మరియు ఉత్పత్తి చేస్తుంది. ఈ విమానం పూర్తి రెడీ-టు-ఫ్లై-ఎయిర్‌క్రాఫ్ట్‌గా లేదా te త్సాహిక నిర్మాణానికి కిట్‌గా సర"&amp;"ఫరా చేయబడుతుంది. [1] ఈ విమానం ఫెడరేషన్ ఏరోనటిక్ ఇంటర్నేషనల్ మైక్రోలైట్ వర్గానికి అనుగుణంగా రూపొందించబడింది, ఇందులో వర్గం యొక్క గరిష్ట స్థూల బరువు 450 కిలోల (992 పౌండ్లు). ఫైర్ ఫాక్స్‌లో స్ట్రట్-బ్రేస్డ్ హై-వింగ్, రెండు-సీట్ల-రుచిగల పరివేష్టిత కాక్‌పిట్, వ"&amp;"ీల్ ప్యాంటుతో స్థిర ట్రైసైకిల్ ల్యాండింగ్ గేర్ మరియు పషర్ కాన్ఫిగరేషన్‌లో ఒకే ఇంజిన్ ఉన్నాయి. [1] ఈ విమానం ALS 500 స్టీల్ గొట్టాలు మరియు 6082 అల్యూమినియం అల్లాయ్ గొట్టాల కలయికతో తయారు చేయబడింది, దాని ఎగిరే ఉపరితలాలు డాక్రాన్ సెయిల్‌క్లాత్‌లో కప్పబడి ఉంటాయ"&amp;"ి. దాని 9.60 మీ (31.5 అడుగులు) స్పాన్ వింగ్ ఫ్లాప్‌లు లేవు మరియు రెక్క ప్రాంతం 16.09 మీ 2 (173.2 చదరపు అడుగులు) కలిగి ఉంది. ప్రతి రెక్కకు జ్యూరీ స్ట్రట్‌లతో రెండు సమాంతర స్ట్రట్‌లు మద్దతు ఇస్తాయి. ఉపయోగించిన ప్రామాణిక ఇంజిన్ 50 HP (37 kW) రోటాక్స్ 503 టూ-"&amp;"స్ట్రోక్ పవర్‌ప్లాంట్. [1] ఫైర్ ఫాక్స్ 220 కిలోల (490 ఎల్బి) మరియు స్థూల బరువు 450 కిలోల (990 ఎల్బి) ఖాళీ బరువును కలిగి ఉంది, ఇది 230 కిలోల (510 ఎల్బి) ఉపయోగకరమైన లోడ్ ఇస్తుంది. 49 లీటర్ల పూర్తి ఇంధనంతో (11 ఇంప్ గల్; 13 యుఎస్ గాల్) పైలట్ కోసం పేలోడ్, ప్రయ"&amp;"ాణీకులు మరియు సామాను 194 కిలోలు (428 ఎల్బి). [1] ఏరోక్రాఫ్టర్ మరియు యూరోఫ్లీ SRL నుండి డేటా [1] [3] సాధారణ లక్షణాల పనితీరు")</f>
        <v>యూరోఫ్లీ ఫైర్ ఫాక్స్ (కొన్నిసార్లు ఫైర్‌ఫాక్స్) అనేది ఇటాలియన్ అల్ట్రాలైట్ విమానం, ఇది గల్లియెరా వెనెటా యొక్క యూరోఫ్లీ SRL చేత రూపొందించబడింది మరియు ఉత్పత్తి చేస్తుంది. ఈ విమానం పూర్తి రెడీ-టు-ఫ్లై-ఎయిర్‌క్రాఫ్ట్‌గా లేదా te త్సాహిక నిర్మాణానికి కిట్‌గా సరఫరా చేయబడుతుంది. [1] ఈ విమానం ఫెడరేషన్ ఏరోనటిక్ ఇంటర్నేషనల్ మైక్రోలైట్ వర్గానికి అనుగుణంగా రూపొందించబడింది, ఇందులో వర్గం యొక్క గరిష్ట స్థూల బరువు 450 కిలోల (992 పౌండ్లు). ఫైర్ ఫాక్స్‌లో స్ట్రట్-బ్రేస్డ్ హై-వింగ్, రెండు-సీట్ల-రుచిగల పరివేష్టిత కాక్‌పిట్, వీల్ ప్యాంటుతో స్థిర ట్రైసైకిల్ ల్యాండింగ్ గేర్ మరియు పషర్ కాన్ఫిగరేషన్‌లో ఒకే ఇంజిన్ ఉన్నాయి. [1] ఈ విమానం ALS 500 స్టీల్ గొట్టాలు మరియు 6082 అల్యూమినియం అల్లాయ్ గొట్టాల కలయికతో తయారు చేయబడింది, దాని ఎగిరే ఉపరితలాలు డాక్రాన్ సెయిల్‌క్లాత్‌లో కప్పబడి ఉంటాయి. దాని 9.60 మీ (31.5 అడుగులు) స్పాన్ వింగ్ ఫ్లాప్‌లు లేవు మరియు రెక్క ప్రాంతం 16.09 మీ 2 (173.2 చదరపు అడుగులు) కలిగి ఉంది. ప్రతి రెక్కకు జ్యూరీ స్ట్రట్‌లతో రెండు సమాంతర స్ట్రట్‌లు మద్దతు ఇస్తాయి. ఉపయోగించిన ప్రామాణిక ఇంజిన్ 50 HP (37 kW) రోటాక్స్ 503 టూ-స్ట్రోక్ పవర్‌ప్లాంట్. [1] ఫైర్ ఫాక్స్ 220 కిలోల (490 ఎల్బి) మరియు స్థూల బరువు 450 కిలోల (990 ఎల్బి) ఖాళీ బరువును కలిగి ఉంది, ఇది 230 కిలోల (510 ఎల్బి) ఉపయోగకరమైన లోడ్ ఇస్తుంది. 49 లీటర్ల పూర్తి ఇంధనంతో (11 ఇంప్ గల్; 13 యుఎస్ గాల్) పైలట్ కోసం పేలోడ్, ప్రయాణీకులు మరియు సామాను 194 కిలోలు (428 ఎల్బి). [1] ఏరోక్రాఫ్టర్ మరియు యూరోఫ్లీ SRL నుండి డేటా [1] [3] సాధారణ లక్షణాల పనితీరు</v>
      </c>
      <c r="E175" s="1" t="s">
        <v>1294</v>
      </c>
      <c r="F175" s="1" t="str">
        <f>IFERROR(__xludf.DUMMYFUNCTION("GOOGLETRANSLATE(E:E, ""en"", ""te"")"),"అల్ట్రాలైట్ విమానం")</f>
        <v>అల్ట్రాలైట్ విమానం</v>
      </c>
      <c r="G175" s="1" t="s">
        <v>1295</v>
      </c>
      <c r="H175" s="1" t="s">
        <v>131</v>
      </c>
      <c r="I175" s="1" t="str">
        <f>IFERROR(__xludf.DUMMYFUNCTION("GOOGLETRANSLATE(H:H, ""en"", ""te"")"),"ఇటలీ")</f>
        <v>ఇటలీ</v>
      </c>
      <c r="J175" s="2" t="s">
        <v>132</v>
      </c>
      <c r="K175" s="1" t="s">
        <v>2170</v>
      </c>
      <c r="L175" s="1" t="str">
        <f>IFERROR(__xludf.DUMMYFUNCTION("GOOGLETRANSLATE(K:K, ""en"", ""te"")"),"యూరోఫ్లీ SRL")</f>
        <v>యూరోఫ్లీ SRL</v>
      </c>
      <c r="M175" s="1" t="s">
        <v>2171</v>
      </c>
      <c r="O175" s="1" t="s">
        <v>2136</v>
      </c>
      <c r="P175" s="1" t="s">
        <v>137</v>
      </c>
      <c r="Q175" s="1" t="s">
        <v>138</v>
      </c>
      <c r="R175" s="1" t="s">
        <v>2385</v>
      </c>
      <c r="S175" s="1" t="s">
        <v>2190</v>
      </c>
      <c r="T175" s="1" t="s">
        <v>2174</v>
      </c>
      <c r="U175" s="1" t="s">
        <v>797</v>
      </c>
      <c r="X175" s="1" t="s">
        <v>2175</v>
      </c>
      <c r="Y175" s="1" t="s">
        <v>2295</v>
      </c>
      <c r="Z175" s="1" t="s">
        <v>2386</v>
      </c>
      <c r="AA175" s="1" t="s">
        <v>2296</v>
      </c>
      <c r="AC175" s="1" t="s">
        <v>1205</v>
      </c>
      <c r="AD175" s="1" t="s">
        <v>2178</v>
      </c>
      <c r="AG175" s="1" t="s">
        <v>2179</v>
      </c>
      <c r="AH175" s="1" t="s">
        <v>2387</v>
      </c>
      <c r="AJ175" s="1" t="s">
        <v>2388</v>
      </c>
      <c r="AM175" s="1" t="s">
        <v>1082</v>
      </c>
      <c r="AN175" s="1" t="s">
        <v>2181</v>
      </c>
      <c r="AR175" s="1" t="s">
        <v>236</v>
      </c>
      <c r="AU175" s="1">
        <v>8.0</v>
      </c>
      <c r="BN175" s="1" t="s">
        <v>2374</v>
      </c>
      <c r="BO175" s="1" t="s">
        <v>2389</v>
      </c>
    </row>
    <row r="176">
      <c r="A176" s="1" t="s">
        <v>2390</v>
      </c>
      <c r="B176" s="1" t="str">
        <f>IFERROR(__xludf.DUMMYFUNCTION("GOOGLETRANSLATE(A:A, ""en"", ""te"")"),"లెట్స్-మోంట్ పైపర్ ఉల్")</f>
        <v>లెట్స్-మోంట్ పైపర్ ఉల్</v>
      </c>
      <c r="C176" s="1" t="s">
        <v>2391</v>
      </c>
      <c r="D176" s="1" t="str">
        <f>IFERROR(__xludf.DUMMYFUNCTION("GOOGLETRANSLATE(C:C, ""en"", ""te"")"),"లెట్-మోంట్ పైపర్ యుఎల్ ఒక చెక్ మైక్రోలైట్ విమానం, దీనిని వికాసోవిస్ యొక్క లెట్-మోంట్ సరో రూపొందించారు మరియు ఉత్పత్తి చేసింది. ఇది అందుబాటులో ఉన్నప్పుడు విమానం పూర్తి రెడీ-టు-ఫ్లై-ఎయిర్‌క్రాఫ్ట్ లేదా te త్సాహిక నిర్మాణానికి కిట్‌గా సరఫరా చేయబడింది. [1] ఈ వ"&amp;"ిమానం యూరోపియన్ ఫెడరేషన్ Aéronautique ఇంటర్నేషనల్ మైక్రోలైట్ వర్గానికి అనుగుణంగా రూపొందించబడింది, ఇందులో వర్గం యొక్క గరిష్ట స్థూల బరువు 450 కిలోల (992 పౌండ్లు). ఇది అమెరికాలో యుఎస్ హోమ్‌బిల్ట్ వర్గానికి మాత్రమే కిట్‌గా విక్రయించబడింది. [1] పైపర్ యుఎల్ ప్ర"&amp;"ారంభ పైపర్ విమాన డిజైన్లపై ఆధారపడి ఉంటుంది, పైపర్ పిఎ -15 వాగబాండ్, ఇది పోలి ఉంటుంది. ఇది స్ట్రట్-బ్రేస్డ్ హై-వింగ్, రెండు-సీట్ల-సైడ్-సైడ్-సైడ్ కాన్ఫిగరేషన్ పరివేష్టిత కాక్‌పిట్, తలుపుల ద్వారా యాక్సెస్ చేయబడింది, వీల్ ప్యాంటుతో స్థిర సాంప్రదాయ ల్యాండింగ్ "&amp;"గేర్ మరియు ట్రాక్టర్ కాన్ఫిగరేషన్‌లో ఒకే ఇంజిన్. [1] విమానం ఫ్యూజ్‌లేజ్ వెల్డెడ్ స్టీల్ గొట్టాల నుండి తయారవుతుంది, మొత్తం విమానం డోప్డ్ ఎయిర్‌క్రాఫ్ట్ ఫాబ్రిక్‌లో కప్పబడి ఉంటుంది. దాని 9.4 మీ (30.8 అడుగులు) స్పాన్ వింగ్, ఫ్లాప్స్ మౌంట్, వింగ్ ఏరియా 12.7 మ"&amp;"ీ 2 (137 చదరపు అడుగులు) ఉంది మరియు దీనికి ""వి"" స్ట్రట్స్ మరియు జ్యూరీ స్ట్రట్స్ మద్దతు ఇస్తున్నాయి. ఉపయోగించిన ప్రామాణిక ఇంజిన్ 50 HP (37 kW) రోటాక్స్ 503 టూ-స్ట్రోక్ పవర్‌ప్లాంట్. [1] పైపర్ యుఎల్ 250 కిలోల (550 ఎల్బి) యొక్క సాధారణ ఖాళీ బరువు మరియు 450 "&amp;"కిలోల (990 ఎల్బి) స్థూల బరువును కలిగి ఉంది, ఇది 200 కిలోల (440 ఎల్బి) యొక్క ఉపయోగకరమైన లోడ్‌ను ఇస్తుంది. [1] తయారీదారు సరఫరా చేసిన కిట్ నుండి నిర్మాణ సమయాన్ని 800 గంటలుగా అంచనా వేశారు. [1] 1998 నాటికి 25 విమానాలు పూర్తయ్యాయని మరియు ఎగురుతున్నాయని కంపెనీ న"&amp;"ివేదించింది. [1] సెప్టెంబర్ 2014 లో ఫెడరల్ ఏవియేషన్ అడ్మినిస్ట్రేషన్తో అమెరికాలో ఉదాహరణలు నమోదు కాలేదు. [2] ఏరోక్రాఫ్టర్ నుండి డేటా [1] సాధారణ లక్షణాల పనితీరు")</f>
        <v>లెట్-మోంట్ పైపర్ యుఎల్ ఒక చెక్ మైక్రోలైట్ విమానం, దీనిని వికాసోవిస్ యొక్క లెట్-మోంట్ సరో రూపొందించారు మరియు ఉత్పత్తి చేసింది. ఇది అందుబాటులో ఉన్నప్పుడు విమానం పూర్తి రెడీ-టు-ఫ్లై-ఎయిర్‌క్రాఫ్ట్ లేదా te త్సాహిక నిర్మాణానికి కిట్‌గా సరఫరా చేయబడింది. [1] ఈ విమానం యూరోపియన్ ఫెడరేషన్ Aéronautique ఇంటర్నేషనల్ మైక్రోలైట్ వర్గానికి అనుగుణంగా రూపొందించబడింది, ఇందులో వర్గం యొక్క గరిష్ట స్థూల బరువు 450 కిలోల (992 పౌండ్లు). ఇది అమెరికాలో యుఎస్ హోమ్‌బిల్ట్ వర్గానికి మాత్రమే కిట్‌గా విక్రయించబడింది. [1] పైపర్ యుఎల్ ప్రారంభ పైపర్ విమాన డిజైన్లపై ఆధారపడి ఉంటుంది, పైపర్ పిఎ -15 వాగబాండ్, ఇది పోలి ఉంటుంది. ఇది స్ట్రట్-బ్రేస్డ్ హై-వింగ్, రెండు-సీట్ల-సైడ్-సైడ్-సైడ్ కాన్ఫిగరేషన్ పరివేష్టిత కాక్‌పిట్, తలుపుల ద్వారా యాక్సెస్ చేయబడింది, వీల్ ప్యాంటుతో స్థిర సాంప్రదాయ ల్యాండింగ్ గేర్ మరియు ట్రాక్టర్ కాన్ఫిగరేషన్‌లో ఒకే ఇంజిన్. [1] విమానం ఫ్యూజ్‌లేజ్ వెల్డెడ్ స్టీల్ గొట్టాల నుండి తయారవుతుంది, మొత్తం విమానం డోప్డ్ ఎయిర్‌క్రాఫ్ట్ ఫాబ్రిక్‌లో కప్పబడి ఉంటుంది. దాని 9.4 మీ (30.8 అడుగులు) స్పాన్ వింగ్, ఫ్లాప్స్ మౌంట్, వింగ్ ఏరియా 12.7 మీ 2 (137 చదరపు అడుగులు) ఉంది మరియు దీనికి "వి" స్ట్రట్స్ మరియు జ్యూరీ స్ట్రట్స్ మద్దతు ఇస్తున్నాయి. ఉపయోగించిన ప్రామాణిక ఇంజిన్ 50 HP (37 kW) రోటాక్స్ 503 టూ-స్ట్రోక్ పవర్‌ప్లాంట్. [1] పైపర్ యుఎల్ 250 కిలోల (550 ఎల్బి) యొక్క సాధారణ ఖాళీ బరువు మరియు 450 కిలోల (990 ఎల్బి) స్థూల బరువును కలిగి ఉంది, ఇది 200 కిలోల (440 ఎల్బి) యొక్క ఉపయోగకరమైన లోడ్‌ను ఇస్తుంది. [1] తయారీదారు సరఫరా చేసిన కిట్ నుండి నిర్మాణ సమయాన్ని 800 గంటలుగా అంచనా వేశారు. [1] 1998 నాటికి 25 విమానాలు పూర్తయ్యాయని మరియు ఎగురుతున్నాయని కంపెనీ నివేదించింది. [1] సెప్టెంబర్ 2014 లో ఫెడరల్ ఏవియేషన్ అడ్మినిస్ట్రేషన్తో అమెరికాలో ఉదాహరణలు నమోదు కాలేదు. [2] ఏరోక్రాఫ్టర్ నుండి డేటా [1] సాధారణ లక్షణాల పనితీరు</v>
      </c>
      <c r="E176" s="1" t="s">
        <v>2199</v>
      </c>
      <c r="F176" s="1" t="str">
        <f>IFERROR(__xludf.DUMMYFUNCTION("GOOGLETRANSLATE(E:E, ""en"", ""te"")"),"మైక్రోలైట్ విమానం")</f>
        <v>మైక్రోలైట్ విమానం</v>
      </c>
      <c r="G176" s="1" t="s">
        <v>2200</v>
      </c>
      <c r="H176" s="1" t="s">
        <v>375</v>
      </c>
      <c r="I176" s="1" t="str">
        <f>IFERROR(__xludf.DUMMYFUNCTION("GOOGLETRANSLATE(H:H, ""en"", ""te"")"),"చెక్ రిపబ్లిక్")</f>
        <v>చెక్ రిపబ్లిక్</v>
      </c>
      <c r="J176" s="1" t="s">
        <v>376</v>
      </c>
      <c r="K176" s="1" t="s">
        <v>2201</v>
      </c>
      <c r="L176" s="1" t="str">
        <f>IFERROR(__xludf.DUMMYFUNCTION("GOOGLETRANSLATE(K:K, ""en"", ""te"")"),"లెట్స్-మోంట్ స్రో")</f>
        <v>లెట్స్-మోంట్ స్రో</v>
      </c>
      <c r="M176" s="1" t="s">
        <v>2202</v>
      </c>
      <c r="O176" s="1" t="s">
        <v>136</v>
      </c>
      <c r="Q176" s="1" t="s">
        <v>138</v>
      </c>
      <c r="R176" s="1" t="s">
        <v>403</v>
      </c>
      <c r="T176" s="1" t="s">
        <v>2174</v>
      </c>
      <c r="U176" s="1" t="s">
        <v>1925</v>
      </c>
      <c r="W176" s="1" t="s">
        <v>2392</v>
      </c>
      <c r="X176" s="1" t="s">
        <v>2393</v>
      </c>
      <c r="Y176" s="1" t="s">
        <v>2394</v>
      </c>
      <c r="AA176" s="1" t="s">
        <v>2395</v>
      </c>
      <c r="AC176" s="1" t="s">
        <v>1205</v>
      </c>
      <c r="AD176" s="1" t="s">
        <v>2396</v>
      </c>
      <c r="AG176" s="1" t="s">
        <v>2397</v>
      </c>
      <c r="AH176" s="1" t="s">
        <v>2398</v>
      </c>
      <c r="AJ176" s="1" t="s">
        <v>2399</v>
      </c>
      <c r="AM176" s="1" t="s">
        <v>2400</v>
      </c>
      <c r="AN176" s="1" t="s">
        <v>2299</v>
      </c>
      <c r="AR176" s="1" t="s">
        <v>236</v>
      </c>
      <c r="AX176" s="1" t="s">
        <v>2401</v>
      </c>
      <c r="AY176" s="1" t="s">
        <v>2402</v>
      </c>
      <c r="BN176" s="1" t="s">
        <v>2209</v>
      </c>
    </row>
    <row r="177">
      <c r="A177" s="1" t="s">
        <v>2403</v>
      </c>
      <c r="B177" s="1" t="str">
        <f>IFERROR(__xludf.DUMMYFUNCTION("GOOGLETRANSLATE(A:A, ""en"", ""te"")"),"లెటోవ్ సెయింట్ -4 అజ్టెక్")</f>
        <v>లెటోవ్ సెయింట్ -4 అజ్టెక్</v>
      </c>
      <c r="C177" s="1" t="s">
        <v>2404</v>
      </c>
      <c r="D177" s="1" t="str">
        <f>IFERROR(__xludf.DUMMYFUNCTION("GOOGLETRANSLATE(C:C, ""en"", ""te"")"),"లెటోవ్ సెయింట్ -4 అజ్టెక్ (ఇంగ్లీష్: అజ్టెక్) అనేది చెక్ మైక్రోలైట్ విమానం, దీనిని 1990 లలో ప్రేగ్ - లెటేనీ యొక్క లెటోవ్ కెబెలీ రూపొందించారు మరియు ఉత్పత్తి చేశారు. ఇది అందుబాటులో ఉన్నప్పుడు, ఈ విమానం పూర్తి రెడీ-టు-ఫ్లై విమానంగా లేదా te త్సాహిక నిర్మాణాని"&amp;"కి కిట్‌గా సరఫరా చేయబడింది. [1] జనవరి 2014 లో, ST-4 ఇకపై సంస్థ యొక్క ఉత్పత్తిగా జాబితా చేయబడలేదు. [2] ఈ విమానం ఫెడరేషన్ ఏరోనటిక్ ఇంటర్నేషనల్ మైక్రోలైట్ వర్గానికి అనుగుణంగా రూపొందించబడింది, ఇందులో వర్గం యొక్క గరిష్ట స్థూల బరువు 450 కిలోల (992 పౌండ్లు). ST-"&amp;"4 అజ్టెక్‌లో స్ట్రట్-బ్రేస్డ్ హై-వింగ్, రెండు-సీట్ల-సైడ్-సైడ్-సైడ్ కాన్ఫిగరేషన్ పరివేష్టిత కాక్‌పిట్, వీల్ ప్యాంటుతో స్థిర ట్రైసైకిల్ ల్యాండింగ్ గేర్, ఒక చిన్న టెయిల్‌స్కిడ్ మరియు ట్రాక్టర్ కాన్ఫిగరేషన్‌లో ఒకే ఇంజిన్ ఉన్నాయి. [[[ 1] ఈ విమానం అల్యూమినియం గ"&amp;"ొట్టాల నుండి ఫైబర్‌గ్లాస్‌తో తయారు చేసిన ఫెయిరింగ్‌లతో తయారు చేయబడింది మరియు దాని ఎగిరే ఉపరితలాలు డాక్రాన్ సెయిల్‌క్లాత్‌లో కప్పబడి ఉంటాయి. దీని 10.40 మీ (34.1 అడుగులు) స్పాన్ వింగ్ ఫ్లాప్‌లను మౌంట్ చేస్తుంది మరియు రెక్క ప్రాంతం 15.21 మీ 2 (163.7 చదరపు అడ"&amp;"ుగులు) కలిగి ఉంది. రెక్కలకు జ్యూరీ స్ట్రట్స్‌తో వి-స్ట్రట్స్ మద్దతు ఇస్తాయి మరియు ఎంపెనేజ్ కేబుల్-బ్రేస్డ్. ఆమోదయోగ్యమైన శక్తి శ్రేణి 45 నుండి 50 హెచ్‌పి (34 నుండి 37 కిలోవాట్) మరియు ఉపయోగించిన ప్రామాణిక ఇంజిన్ 50 హెచ్‌పి (37 కిలోవాట్) రోటాక్స్ 503 టూ-స్ట"&amp;"్రోక్ పవర్‌ప్లాంట్. అల్యూమినియం ట్యూబ్ యొక్క ముందు భాగంలో కాక్‌పిట్ పైన ఇంజిన్ ఎత్తులో అమర్చబడి ఉంటుంది, అది టెయిల్‌బూమ్‌గా పనిచేస్తుంది. [1] ST-4 అజ్టెక్ 220 కిలోల (490 పౌండ్లు) మరియు స్థూల బరువు 450 కిలోల (990 పౌండ్లు) ఖాళీ బరువును కలిగి ఉంది, ఇది 230 క"&amp;"ిలోల (510 పౌండ్లు) ఉపయోగకరమైన లోడ్ ఇస్తుంది. 57 లీటర్ల పూర్తి ఇంధనంతో (13 ఇంప్ గల్; 15 యుఎస్ గాల్) పైలట్, ప్రయాణీకుడు మరియు సామాను 189 కిలోలు (417 ఎల్బి). [1] తయారీదారు సరఫరా చేసిన కిట్ నుండి నిర్మాణ సమయాన్ని 80 గంటలుగా అంచనా వేశారు. [1] 1998 నాటికి కంపెన"&amp;"ీ 26 కిట్లు అమ్ముడైందని, మరియు 15 విమానాలు పూర్తయ్యాయని మరియు ఎగురుతున్నాయని కంపెనీ నివేదించింది. [1] ఏరోక్రాఫ్టర్ నుండి డేటా [1] సాధారణ లక్షణాల పనితీరు")</f>
        <v>లెటోవ్ సెయింట్ -4 అజ్టెక్ (ఇంగ్లీష్: అజ్టెక్) అనేది చెక్ మైక్రోలైట్ విమానం, దీనిని 1990 లలో ప్రేగ్ - లెటేనీ యొక్క లెటోవ్ కెబెలీ రూపొందించారు మరియు ఉత్పత్తి చేశారు. ఇది అందుబాటులో ఉన్నప్పుడు, ఈ విమానం పూర్తి రెడీ-టు-ఫ్లై విమానంగా లేదా te త్సాహిక నిర్మాణానికి కిట్‌గా సరఫరా చేయబడింది. [1] జనవరి 2014 లో, ST-4 ఇకపై సంస్థ యొక్క ఉత్పత్తిగా జాబితా చేయబడలేదు. [2] ఈ విమానం ఫెడరేషన్ ఏరోనటిక్ ఇంటర్నేషనల్ మైక్రోలైట్ వర్గానికి అనుగుణంగా రూపొందించబడింది, ఇందులో వర్గం యొక్క గరిష్ట స్థూల బరువు 450 కిలోల (992 పౌండ్లు). ST-4 అజ్టెక్‌లో స్ట్రట్-బ్రేస్డ్ హై-వింగ్, రెండు-సీట్ల-సైడ్-సైడ్-సైడ్ కాన్ఫిగరేషన్ పరివేష్టిత కాక్‌పిట్, వీల్ ప్యాంటుతో స్థిర ట్రైసైకిల్ ల్యాండింగ్ గేర్, ఒక చిన్న టెయిల్‌స్కిడ్ మరియు ట్రాక్టర్ కాన్ఫిగరేషన్‌లో ఒకే ఇంజిన్ ఉన్నాయి. [[[ 1] ఈ విమానం అల్యూమినియం గొట్టాల నుండి ఫైబర్‌గ్లాస్‌తో తయారు చేసిన ఫెయిరింగ్‌లతో తయారు చేయబడింది మరియు దాని ఎగిరే ఉపరితలాలు డాక్రాన్ సెయిల్‌క్లాత్‌లో కప్పబడి ఉంటాయి. దీని 10.40 మీ (34.1 అడుగులు) స్పాన్ వింగ్ ఫ్లాప్‌లను మౌంట్ చేస్తుంది మరియు రెక్క ప్రాంతం 15.21 మీ 2 (163.7 చదరపు అడుగులు) కలిగి ఉంది. రెక్కలకు జ్యూరీ స్ట్రట్స్‌తో వి-స్ట్రట్స్ మద్దతు ఇస్తాయి మరియు ఎంపెనేజ్ కేబుల్-బ్రేస్డ్. ఆమోదయోగ్యమైన శక్తి శ్రేణి 45 నుండి 50 హెచ్‌పి (34 నుండి 37 కిలోవాట్) మరియు ఉపయోగించిన ప్రామాణిక ఇంజిన్ 50 హెచ్‌పి (37 కిలోవాట్) రోటాక్స్ 503 టూ-స్ట్రోక్ పవర్‌ప్లాంట్. అల్యూమినియం ట్యూబ్ యొక్క ముందు భాగంలో కాక్‌పిట్ పైన ఇంజిన్ ఎత్తులో అమర్చబడి ఉంటుంది, అది టెయిల్‌బూమ్‌గా పనిచేస్తుంది. [1] ST-4 అజ్టెక్ 220 కిలోల (490 పౌండ్లు) మరియు స్థూల బరువు 450 కిలోల (990 పౌండ్లు) ఖాళీ బరువును కలిగి ఉంది, ఇది 230 కిలోల (510 పౌండ్లు) ఉపయోగకరమైన లోడ్ ఇస్తుంది. 57 లీటర్ల పూర్తి ఇంధనంతో (13 ఇంప్ గల్; 15 యుఎస్ గాల్) పైలట్, ప్రయాణీకుడు మరియు సామాను 189 కిలోలు (417 ఎల్బి). [1] తయారీదారు సరఫరా చేసిన కిట్ నుండి నిర్మాణ సమయాన్ని 80 గంటలుగా అంచనా వేశారు. [1] 1998 నాటికి కంపెనీ 26 కిట్లు అమ్ముడైందని, మరియు 15 విమానాలు పూర్తయ్యాయని మరియు ఎగురుతున్నాయని కంపెనీ నివేదించింది. [1] ఏరోక్రాఫ్టర్ నుండి డేటా [1] సాధారణ లక్షణాల పనితీరు</v>
      </c>
      <c r="E177" s="1" t="s">
        <v>2199</v>
      </c>
      <c r="F177" s="1" t="str">
        <f>IFERROR(__xludf.DUMMYFUNCTION("GOOGLETRANSLATE(E:E, ""en"", ""te"")"),"మైక్రోలైట్ విమానం")</f>
        <v>మైక్రోలైట్ విమానం</v>
      </c>
      <c r="G177" s="1" t="s">
        <v>2200</v>
      </c>
      <c r="H177" s="1" t="s">
        <v>375</v>
      </c>
      <c r="I177" s="1" t="str">
        <f>IFERROR(__xludf.DUMMYFUNCTION("GOOGLETRANSLATE(H:H, ""en"", ""te"")"),"చెక్ రిపబ్లిక్")</f>
        <v>చెక్ రిపబ్లిక్</v>
      </c>
      <c r="J177" s="1" t="s">
        <v>376</v>
      </c>
      <c r="K177" s="1" t="s">
        <v>2405</v>
      </c>
      <c r="L177" s="1" t="str">
        <f>IFERROR(__xludf.DUMMYFUNCTION("GOOGLETRANSLATE(K:K, ""en"", ""te"")"),"లెటోవ్ Kbely")</f>
        <v>లెటోవ్ Kbely</v>
      </c>
      <c r="M177" s="1" t="s">
        <v>2406</v>
      </c>
      <c r="O177" s="1" t="s">
        <v>136</v>
      </c>
      <c r="Q177" s="1" t="s">
        <v>138</v>
      </c>
      <c r="R177" s="1" t="s">
        <v>2385</v>
      </c>
      <c r="S177" s="1" t="s">
        <v>2407</v>
      </c>
      <c r="T177" s="1" t="s">
        <v>2174</v>
      </c>
      <c r="U177" s="1" t="s">
        <v>2408</v>
      </c>
      <c r="W177" s="1" t="s">
        <v>2409</v>
      </c>
      <c r="X177" s="1" t="s">
        <v>2410</v>
      </c>
      <c r="Y177" s="1" t="s">
        <v>2411</v>
      </c>
      <c r="AA177" s="1" t="s">
        <v>2412</v>
      </c>
      <c r="AC177" s="1" t="s">
        <v>1205</v>
      </c>
      <c r="AD177" s="1" t="s">
        <v>2413</v>
      </c>
      <c r="AE177" s="1" t="s">
        <v>2414</v>
      </c>
      <c r="AF177" s="1" t="s">
        <v>2415</v>
      </c>
      <c r="AG177" s="1" t="s">
        <v>2416</v>
      </c>
      <c r="AH177" s="1" t="s">
        <v>2417</v>
      </c>
      <c r="AJ177" s="1" t="s">
        <v>2418</v>
      </c>
      <c r="AM177" s="1" t="s">
        <v>2419</v>
      </c>
      <c r="AN177" s="1" t="s">
        <v>2420</v>
      </c>
      <c r="AR177" s="1" t="s">
        <v>236</v>
      </c>
    </row>
    <row r="178">
      <c r="A178" s="1" t="s">
        <v>2421</v>
      </c>
      <c r="B178" s="1" t="str">
        <f>IFERROR(__xludf.DUMMYFUNCTION("GOOGLETRANSLATE(A:A, ""en"", ""te"")"),"అవిక్ లక్కీ బర్డ్")</f>
        <v>అవిక్ లక్కీ బర్డ్</v>
      </c>
      <c r="C178" s="1" t="s">
        <v>2422</v>
      </c>
      <c r="D178" s="1" t="str">
        <f>IFERROR(__xludf.DUMMYFUNCTION("GOOGLETRANSLATE(C:C, ""en"", ""te"")"),"అవిక్ లక్కీ బర్డ్ (చైనీస్: జిక్సియాంగ్నియావో) ఒక చైనీస్ అల్ట్రాలైట్ ట్రైక్, ఇది చైనా యొక్క ఏవియేషన్ ఇండస్ట్రీ కార్పొరేషన్ అభివృద్ధి చెందుతోంది. పోలీసులు, సరిహద్దు పెట్రోలింగ్, ట్రాఫిక్ మరియు కాలుష్య నిఘా, నిఘా, వైమానిక ఫోటోగ్రఫీ, ఫారెస్ట్ ఫైర్ పెట్రోల్ మర"&amp;"ియు టూరింగ్ పాత్రల కోసం ఈ విమానం is హించబడింది. [1] [2] ఈ విమానం దాని జాతీయ మూలం కారణంగా అసాధారణంగా గుర్తించబడింది మరియు ఫైటర్స్ మరియు జెట్ రవాణా విమానాలను కూడా ఉత్పత్తి చేసే పెద్ద ప్రభుత్వ-విమానయాన సంస్థ యొక్క ప్రాజెక్ట్. [1] ఇప్పటి వరకు లక్కీ బర్డ్ గురి"&amp;"ంచి చాలా తక్కువ సాంకేతిక డేటా విడుదల చేయబడింది. ఇది కేబుల్-బ్రెస్డ్ హాంగ్ గ్లైడర్-స్టైల్ హై-వింగ్, వెయిట్-షిఫ్ట్ కంట్రోల్స్, రెండు-సీట్ల తేమ ఓపెన్ కాక్‌పిట్, వీల్ ప్యాంటుతో ట్రైసైకిల్ ల్యాండింగ్ గేర్ మరియు పషర్ కాన్ఫిగరేషన్‌లో ఒకే ఇంజిన్ కలిగి ఉందని తెలుస"&amp;"ు. మూడు-సీట్ల సంస్కరణ కూడా అభివృద్ధి చేయబడుతోంది. [1] [2] ఈ విమానం పాశ్చాత్య-రూపకల్పన చేసిన ట్రైక్‌లను పోలి ఉంటుంది. ఇది బోల్ట్-టుగెథర్ అల్యూమినియం గొట్టాల నుండి తయారవుతుంది, దాని డబుల్ ఉపరితల వింగ్ డాక్రాన్ సెయిల్‌క్లాత్‌లో కప్పబడి ఉంటుంది. దీని రెక్కకు "&amp;"ఒకే ట్యూబ్-రకం కింగ్‌పోస్ట్ మద్దతు ఇస్తుంది మరియు ""ఎ"" ఫ్రేమ్ వెయిట్-షిఫ్ట్ కంట్రోల్ బార్‌ను ఉపయోగిస్తుంది. పవర్‌ప్లాంట్ ఒక ఆస్ట్రియన్-మేడ్ నాలుగు సిలిండర్, ఎయిర్ అండ్ లిక్విడ్-కూల్డ్, ఫోర్-స్ట్రోక్, డ్యూయల్-ఇగ్నిషన్ 80 హెచ్‌పి (60 కిలోవాట్) రోటాక్స్ 912"&amp;" ఇంజిన్. [1] బేయర్ల్ నుండి డేటా [1] సాధారణ లక్షణాలు")</f>
        <v>అవిక్ లక్కీ బర్డ్ (చైనీస్: జిక్సియాంగ్నియావో) ఒక చైనీస్ అల్ట్రాలైట్ ట్రైక్, ఇది చైనా యొక్క ఏవియేషన్ ఇండస్ట్రీ కార్పొరేషన్ అభివృద్ధి చెందుతోంది. పోలీసులు, సరిహద్దు పెట్రోలింగ్, ట్రాఫిక్ మరియు కాలుష్య నిఘా, నిఘా, వైమానిక ఫోటోగ్రఫీ, ఫారెస్ట్ ఫైర్ పెట్రోల్ మరియు టూరింగ్ పాత్రల కోసం ఈ విమానం is హించబడింది. [1] [2] ఈ విమానం దాని జాతీయ మూలం కారణంగా అసాధారణంగా గుర్తించబడింది మరియు ఫైటర్స్ మరియు జెట్ రవాణా విమానాలను కూడా ఉత్పత్తి చేసే పెద్ద ప్రభుత్వ-విమానయాన సంస్థ యొక్క ప్రాజెక్ట్. [1] ఇప్పటి వరకు లక్కీ బర్డ్ గురించి చాలా తక్కువ సాంకేతిక డేటా విడుదల చేయబడింది. ఇది కేబుల్-బ్రెస్డ్ హాంగ్ గ్లైడర్-స్టైల్ హై-వింగ్, వెయిట్-షిఫ్ట్ కంట్రోల్స్, రెండు-సీట్ల తేమ ఓపెన్ కాక్‌పిట్, వీల్ ప్యాంటుతో ట్రైసైకిల్ ల్యాండింగ్ గేర్ మరియు పషర్ కాన్ఫిగరేషన్‌లో ఒకే ఇంజిన్ కలిగి ఉందని తెలుసు. మూడు-సీట్ల సంస్కరణ కూడా అభివృద్ధి చేయబడుతోంది. [1] [2] ఈ విమానం పాశ్చాత్య-రూపకల్పన చేసిన ట్రైక్‌లను పోలి ఉంటుంది. ఇది బోల్ట్-టుగెథర్ అల్యూమినియం గొట్టాల నుండి తయారవుతుంది, దాని డబుల్ ఉపరితల వింగ్ డాక్రాన్ సెయిల్‌క్లాత్‌లో కప్పబడి ఉంటుంది. దీని రెక్కకు ఒకే ట్యూబ్-రకం కింగ్‌పోస్ట్ మద్దతు ఇస్తుంది మరియు "ఎ" ఫ్రేమ్ వెయిట్-షిఫ్ట్ కంట్రోల్ బార్‌ను ఉపయోగిస్తుంది. పవర్‌ప్లాంట్ ఒక ఆస్ట్రియన్-మేడ్ నాలుగు సిలిండర్, ఎయిర్ అండ్ లిక్విడ్-కూల్డ్, ఫోర్-స్ట్రోక్, డ్యూయల్-ఇగ్నిషన్ 80 హెచ్‌పి (60 కిలోవాట్) రోటాక్స్ 912 ఇంజిన్. [1] బేయర్ల్ నుండి డేటా [1] సాధారణ లక్షణాలు</v>
      </c>
      <c r="E178" s="1" t="s">
        <v>2147</v>
      </c>
      <c r="F178" s="1" t="str">
        <f>IFERROR(__xludf.DUMMYFUNCTION("GOOGLETRANSLATE(E:E, ""en"", ""te"")"),"అల్ట్రాలైట్ ట్రైక్")</f>
        <v>అల్ట్రాలైట్ ట్రైక్</v>
      </c>
      <c r="G178" s="1" t="s">
        <v>2148</v>
      </c>
      <c r="H178" s="1" t="s">
        <v>2423</v>
      </c>
      <c r="I178" s="1" t="str">
        <f>IFERROR(__xludf.DUMMYFUNCTION("GOOGLETRANSLATE(H:H, ""en"", ""te"")"),"చైనా")</f>
        <v>చైనా</v>
      </c>
      <c r="J178" s="2" t="s">
        <v>2424</v>
      </c>
      <c r="K178" s="1" t="s">
        <v>2425</v>
      </c>
      <c r="L178" s="1" t="str">
        <f>IFERROR(__xludf.DUMMYFUNCTION("GOOGLETRANSLATE(K:K, ""en"", ""te"")"),"ఏవియేషన్ ఇండస్ట్రీ కార్పొరేషన్ ఆఫ్ చైనా")</f>
        <v>ఏవియేషన్ ఇండస్ట్రీ కార్పొరేషన్ ఆఫ్ చైనా</v>
      </c>
      <c r="M178" s="1" t="s">
        <v>2426</v>
      </c>
      <c r="O178" s="1" t="s">
        <v>2427</v>
      </c>
      <c r="Q178" s="1" t="s">
        <v>138</v>
      </c>
      <c r="T178" s="1" t="s">
        <v>2191</v>
      </c>
      <c r="U178" s="1" t="s">
        <v>1925</v>
      </c>
      <c r="AR178" s="1" t="s">
        <v>2428</v>
      </c>
    </row>
    <row r="179">
      <c r="A179" s="1" t="s">
        <v>2429</v>
      </c>
      <c r="B179" s="1" t="str">
        <f>IFERROR(__xludf.DUMMYFUNCTION("GOOGLETRANSLATE(A:A, ""en"", ""te"")"),"DTA డైనమిక్")</f>
        <v>DTA డైనమిక్</v>
      </c>
      <c r="C179" s="1" t="s">
        <v>2430</v>
      </c>
      <c r="D179" s="1" t="str">
        <f>IFERROR(__xludf.DUMMYFUNCTION("GOOGLETRANSLATE(C:C, ""en"", ""te"")"),"DTA డైనమిక్ అనేది ఫ్రెంచ్ డబుల్-ఉపరితల అల్ట్రాలైట్ ట్రైక్ వింగ్స్ యొక్క శ్రేణి, ఇది మాంటెలిమర్‌కు చెందిన DTA సర్ల్ రూపొందించి ఉత్పత్తి చేసింది. రెక్కలను DTA ట్రైక్‌లతో పాటు ఇతర అల్ట్రాలైట్ విమాన తయారీదారులు విస్తృతంగా ఉపయోగిస్తున్నారు. [1] డైనమిక్ అనేది క"&amp;"ేబుల్-బ్రేస్డ్, కింగ్ పోస్ట్-అమర్చిన హాంగ్ గ్లైడర్-స్టైల్ వింగ్, ఇది రెండు-ప్రదేశాల ట్రైక్‌ల కోసం టూరింగ్ వింగ్‌గా రూపొందించబడింది. ఇది మూడు పరిమాణాలలో వస్తుంది. [1] ఈ ధారావాహికలోని సభ్యులందరూ బోల్ట్-టుగెథర్ అల్యూమినియం గొట్టాల నుండి తయారవుతారు, దాని 84% "&amp;"డబుల్ ఉపరితల వింగ్ డాక్రాన్ సెయిల్‌క్లాత్‌లో కప్పబడి ఉంటుంది. వింగ్ యొక్క క్రాస్‌స్ట్యూబ్ ఫ్లోటింగ్ డిజైన్‌లో ఉంది మరియు అన్ని మోడళ్లకు ముక్కు కోణం 125 ° మరియు ""ఎ"" ఫ్రేమ్ వెయిట్-షిఫ్ట్ కంట్రోల్ బార్‌ను ఉపయోగిస్తుంది. దీనిని DTA యొక్క సబ్ కాంట్రాక్టర్ లా"&amp;" సోషియాట్ ఎలిప్స్ తయారు చేస్తారు. [1] బేయర్ల్ మరియు డిటిఎ ​​నుండి డేటా [1] [2] సాధారణ లక్షణాల పనితీరు")</f>
        <v>DTA డైనమిక్ అనేది ఫ్రెంచ్ డబుల్-ఉపరితల అల్ట్రాలైట్ ట్రైక్ వింగ్స్ యొక్క శ్రేణి, ఇది మాంటెలిమర్‌కు చెందిన DTA సర్ల్ రూపొందించి ఉత్పత్తి చేసింది. రెక్కలను DTA ట్రైక్‌లతో పాటు ఇతర అల్ట్రాలైట్ విమాన తయారీదారులు విస్తృతంగా ఉపయోగిస్తున్నారు. [1] డైనమిక్ అనేది కేబుల్-బ్రేస్డ్, కింగ్ పోస్ట్-అమర్చిన హాంగ్ గ్లైడర్-స్టైల్ వింగ్, ఇది రెండు-ప్రదేశాల ట్రైక్‌ల కోసం టూరింగ్ వింగ్‌గా రూపొందించబడింది. ఇది మూడు పరిమాణాలలో వస్తుంది. [1] ఈ ధారావాహికలోని సభ్యులందరూ బోల్ట్-టుగెథర్ అల్యూమినియం గొట్టాల నుండి తయారవుతారు, దాని 84% డబుల్ ఉపరితల వింగ్ డాక్రాన్ సెయిల్‌క్లాత్‌లో కప్పబడి ఉంటుంది. వింగ్ యొక్క క్రాస్‌స్ట్యూబ్ ఫ్లోటింగ్ డిజైన్‌లో ఉంది మరియు అన్ని మోడళ్లకు ముక్కు కోణం 125 ° మరియు "ఎ" ఫ్రేమ్ వెయిట్-షిఫ్ట్ కంట్రోల్ బార్‌ను ఉపయోగిస్తుంది. దీనిని DTA యొక్క సబ్ కాంట్రాక్టర్ లా సోషియాట్ ఎలిప్స్ తయారు చేస్తారు. [1] బేయర్ల్ మరియు డిటిఎ ​​నుండి డేటా [1] [2] సాధారణ లక్షణాల పనితీరు</v>
      </c>
      <c r="E179" s="1" t="s">
        <v>2132</v>
      </c>
      <c r="F179" s="1" t="str">
        <f>IFERROR(__xludf.DUMMYFUNCTION("GOOGLETRANSLATE(E:E, ""en"", ""te"")"),"అల్ట్రాలైట్ ట్రైక్ వింగ్")</f>
        <v>అల్ట్రాలైట్ ట్రైక్ వింగ్</v>
      </c>
      <c r="G179" s="1" t="s">
        <v>2133</v>
      </c>
      <c r="H179" s="1" t="s">
        <v>188</v>
      </c>
      <c r="I179" s="1" t="str">
        <f>IFERROR(__xludf.DUMMYFUNCTION("GOOGLETRANSLATE(H:H, ""en"", ""te"")"),"ఫ్రాన్స్")</f>
        <v>ఫ్రాన్స్</v>
      </c>
      <c r="J179" s="2" t="s">
        <v>266</v>
      </c>
      <c r="K179" s="1" t="s">
        <v>2134</v>
      </c>
      <c r="L179" s="1" t="str">
        <f>IFERROR(__xludf.DUMMYFUNCTION("GOOGLETRANSLATE(K:K, ""en"", ""te"")"),"DTA SARL")</f>
        <v>DTA SARL</v>
      </c>
      <c r="M179" s="1" t="s">
        <v>2135</v>
      </c>
      <c r="O179" s="1" t="s">
        <v>2136</v>
      </c>
      <c r="P179" s="1" t="s">
        <v>137</v>
      </c>
      <c r="R179" s="1" t="s">
        <v>2137</v>
      </c>
      <c r="X179" s="1" t="s">
        <v>2431</v>
      </c>
      <c r="Y179" s="1" t="s">
        <v>2152</v>
      </c>
      <c r="Z179" s="1" t="s">
        <v>2432</v>
      </c>
      <c r="AA179" s="1" t="s">
        <v>722</v>
      </c>
      <c r="AC179" s="1" t="s">
        <v>2140</v>
      </c>
      <c r="AD179" s="1" t="s">
        <v>408</v>
      </c>
      <c r="AH179" s="1" t="s">
        <v>2433</v>
      </c>
      <c r="AJ179" s="1" t="s">
        <v>2434</v>
      </c>
      <c r="AN179" s="1" t="s">
        <v>1660</v>
      </c>
      <c r="AT179" s="1">
        <v>5.4</v>
      </c>
      <c r="BJ179" s="1" t="s">
        <v>1984</v>
      </c>
      <c r="BN179" s="1" t="s">
        <v>2144</v>
      </c>
    </row>
    <row r="180">
      <c r="A180" s="1" t="s">
        <v>2435</v>
      </c>
      <c r="B180" s="1" t="str">
        <f>IFERROR(__xludf.DUMMYFUNCTION("GOOGLETRANSLATE(A:A, ""en"", ""te"")"),"ఫ్లైలైట్ మోటార్ఫ్లోటర్")</f>
        <v>ఫ్లైలైట్ మోటార్ఫ్లోటర్</v>
      </c>
      <c r="C180" s="1" t="s">
        <v>2436</v>
      </c>
      <c r="D180" s="1" t="str">
        <f>IFERROR(__xludf.DUMMYFUNCTION("GOOGLETRANSLATE(C:C, ""en"", ""te"")"),"ఫ్లైలైట్ మోటర్‌ఫ్లోటర్ అనేది బ్రిటిష్ అల్ట్రాలైట్ ట్రైక్, దీనిని బెన్ అష్మాన్ రూపొందించారు మరియు నార్తాంప్టన్‌షైర్ యొక్క ఫ్లైలైట్ ఎయిర్‌స్పోర్ట్స్ నిర్మించింది. విమానం పూర్తి రెడీ-టు-ఫ్లై-ఎయిర్‌క్రాఫ్ట్‌గా సరఫరా చేయబడుతుంది. [1] 2010 లో బర్మింగ్‌హామ్‌లోని"&amp;" ఫ్లయింగ్ షోలో మోటర్‌ఫ్లోటర్ ప్రవేశపెట్టబడింది. [1] మోటారు ఫ్లోటర్ సరళమైన, తేలికపాటి మరియు చవకైన విమానంగా ఉద్దేశించబడింది, వేగం కంటే, నిర్వహణ మరియు ఆనందం యొక్క సౌలభ్యం మరియు ఆనందం యొక్క ప్రాధాన్యత ఉంటుంది. ఇది మరింత సంక్లిష్టమైన ఫ్లైలైట్ డ్రాగన్‌ఫ్లై నుండ"&amp;"ి తీసుకోబడింది మరియు ఫెడెరేషన్ ఏరోనటిక్ ఇంటర్నేషనల్ మైక్రోలైట్ కేటగిరీతో పాటు యుఎస్ ఫార్ 103 అల్ట్రాలైట్ వెహికల్స్ నిబంధనలకు అనుగుణంగా రూపొందించబడింది. ఇది కేబుల్-బ్రేస్డ్ హాంగ్ గ్లైడర్-స్టైల్ హై-వింగ్, వెయిట్-షిఫ్ట్ కంట్రోల్స్, కాక్‌పిట్ ఫెయిరింగ్ లేకుండ"&amp;"ా సింగిల్-సీట్ల ఓపెన్ కాక్‌పిట్, వీల్ ప్యాంటు లేకుండా ట్రైసైకిల్ ల్యాండింగ్ గేర్ మరియు పషర్ కాన్ఫిగరేషన్‌లో ఒకే ఇంజిన్ ఉన్నాయి. [1] ఈ విమానం బోల్ట్-టుగెథర్ అల్యూమినియం గొట్టాల నుండి తయారవుతుంది, దాని సింగిల్ ఉపరితల వింగ్ డాక్రాన్ సెయిల్‌క్లాత్‌లో కప్పబడి "&amp;"ఉంటుంది. దీని ప్రామాణిక 9.60 మీ (31.5 అడుగులు) స్పాన్ ఎరోస్ ఫాక్స్ 16 టి వింగ్‌కు ఒకే ట్యూబ్-రకం కింగ్‌పోస్ట్ మద్దతు ఉంది మరియు ""ఎ"" ఫ్రేమ్ వెయిట్-షిఫ్ట్ కంట్రోల్ బార్‌ను ఉపయోగిస్తుంది. సింగిల్ సిలిండర్, ఎయిర్-కూల్డ్, ఫోర్-స్ట్రోక్, 22 హెచ్‌పి (16 కిలోవా"&amp;"ట్) బెయిలీ వి 4 200 ఇంజిన్ మరియు సింగిల్ సిలిండర్, ఎయిర్-కూల్డ్, టూ-స్ట్రోక్, 25 హెచ్‌పి (19 కిలోవాట్) సిమోనిని మినీ 2 ఇంజిన్. ఈ విమానం ఖాళీ బరువు 72 కిలోల (159 పౌండ్లు) మరియు స్థూల బరువు 205 కిలోలు (452 ​​పౌండ్లు), ఇది 133 కిలోల (293 పౌండ్లు) ఉపయోగకరమైన "&amp;"లోడ్‌ను ఇస్తుంది. 20 లీటర్ల పూర్తి ఇంధనంతో (4.4 ఇంప్ గల్; 5.3 యుఎస్ గాల్) పేలోడ్ 118 కిలోలు (260 ఎల్బి). [1] ప్రామాణిక EROS ఫాక్స్ 16T, EROS DISCUS 14T మరియు 15T తో పాటు EROS పోరాట 12T తో సహా అనేక విభిన్న రెక్కలను ప్రాథమిక క్యారేజీకి అమర్చవచ్చు. [1] బేయర్"&amp;"ల్ నుండి డేటా [1] సాధారణ లక్షణాల పనితీరు")</f>
        <v>ఫ్లైలైట్ మోటర్‌ఫ్లోటర్ అనేది బ్రిటిష్ అల్ట్రాలైట్ ట్రైక్, దీనిని బెన్ అష్మాన్ రూపొందించారు మరియు నార్తాంప్టన్‌షైర్ యొక్క ఫ్లైలైట్ ఎయిర్‌స్పోర్ట్స్ నిర్మించింది. విమానం పూర్తి రెడీ-టు-ఫ్లై-ఎయిర్‌క్రాఫ్ట్‌గా సరఫరా చేయబడుతుంది. [1] 2010 లో బర్మింగ్‌హామ్‌లోని ఫ్లయింగ్ షోలో మోటర్‌ఫ్లోటర్ ప్రవేశపెట్టబడింది. [1] మోటారు ఫ్లోటర్ సరళమైన, తేలికపాటి మరియు చవకైన విమానంగా ఉద్దేశించబడింది, వేగం కంటే, నిర్వహణ మరియు ఆనందం యొక్క సౌలభ్యం మరియు ఆనందం యొక్క ప్రాధాన్యత ఉంటుంది. ఇది మరింత సంక్లిష్టమైన ఫ్లైలైట్ డ్రాగన్‌ఫ్లై నుండి తీసుకోబడింది మరియు ఫెడెరేషన్ ఏరోనటిక్ ఇంటర్నేషనల్ మైక్రోలైట్ కేటగిరీతో పాటు యుఎస్ ఫార్ 103 అల్ట్రాలైట్ వెహికల్స్ నిబంధనలకు అనుగుణంగా రూపొందించబడింది. ఇది కేబుల్-బ్రేస్డ్ హాంగ్ గ్లైడర్-స్టైల్ హై-వింగ్, వెయిట్-షిఫ్ట్ కంట్రోల్స్, కాక్‌పిట్ ఫెయిరింగ్ లేకుండా సింగిల్-సీట్ల ఓపెన్ కాక్‌పిట్, వీల్ ప్యాంటు లేకుండా ట్రైసైకిల్ ల్యాండింగ్ గేర్ మరియు పషర్ కాన్ఫిగరేషన్‌లో ఒకే ఇంజిన్ ఉన్నాయి. [1] ఈ విమానం బోల్ట్-టుగెథర్ అల్యూమినియం గొట్టాల నుండి తయారవుతుంది, దాని సింగిల్ ఉపరితల వింగ్ డాక్రాన్ సెయిల్‌క్లాత్‌లో కప్పబడి ఉంటుంది. దీని ప్రామాణిక 9.60 మీ (31.5 అడుగులు) స్పాన్ ఎరోస్ ఫాక్స్ 16 టి వింగ్‌కు ఒకే ట్యూబ్-రకం కింగ్‌పోస్ట్ మద్దతు ఉంది మరియు "ఎ" ఫ్రేమ్ వెయిట్-షిఫ్ట్ కంట్రోల్ బార్‌ను ఉపయోగిస్తుంది. సింగిల్ సిలిండర్, ఎయిర్-కూల్డ్, ఫోర్-స్ట్రోక్, 22 హెచ్‌పి (16 కిలోవాట్) బెయిలీ వి 4 200 ఇంజిన్ మరియు సింగిల్ సిలిండర్, ఎయిర్-కూల్డ్, టూ-స్ట్రోక్, 25 హెచ్‌పి (19 కిలోవాట్) సిమోనిని మినీ 2 ఇంజిన్. ఈ విమానం ఖాళీ బరువు 72 కిలోల (159 పౌండ్లు) మరియు స్థూల బరువు 205 కిలోలు (452 ​​పౌండ్లు), ఇది 133 కిలోల (293 పౌండ్లు) ఉపయోగకరమైన లోడ్‌ను ఇస్తుంది. 20 లీటర్ల పూర్తి ఇంధనంతో (4.4 ఇంప్ గల్; 5.3 యుఎస్ గాల్) పేలోడ్ 118 కిలోలు (260 ఎల్బి). [1] ప్రామాణిక EROS ఫాక్స్ 16T, EROS DISCUS 14T మరియు 15T తో పాటు EROS పోరాట 12T తో సహా అనేక విభిన్న రెక్కలను ప్రాథమిక క్యారేజీకి అమర్చవచ్చు. [1] బేయర్ల్ నుండి డేటా [1] సాధారణ లక్షణాల పనితీరు</v>
      </c>
      <c r="E180" s="1" t="s">
        <v>2147</v>
      </c>
      <c r="F180" s="1" t="str">
        <f>IFERROR(__xludf.DUMMYFUNCTION("GOOGLETRANSLATE(E:E, ""en"", ""te"")"),"అల్ట్రాలైట్ ట్రైక్")</f>
        <v>అల్ట్రాలైట్ ట్రైక్</v>
      </c>
      <c r="G180" s="1" t="s">
        <v>2148</v>
      </c>
      <c r="H180" s="1" t="s">
        <v>157</v>
      </c>
      <c r="I180" s="1" t="str">
        <f>IFERROR(__xludf.DUMMYFUNCTION("GOOGLETRANSLATE(H:H, ""en"", ""te"")"),"యునైటెడ్ కింగ్‌డమ్")</f>
        <v>యునైటెడ్ కింగ్‌డమ్</v>
      </c>
      <c r="J180" s="1" t="s">
        <v>158</v>
      </c>
      <c r="K180" s="1" t="s">
        <v>2437</v>
      </c>
      <c r="L180" s="1" t="str">
        <f>IFERROR(__xludf.DUMMYFUNCTION("GOOGLETRANSLATE(K:K, ""en"", ""te"")"),"ఫ్లైట్ ఎయిర్‌స్పోర్ట్స్")</f>
        <v>ఫ్లైట్ ఎయిర్‌స్పోర్ట్స్</v>
      </c>
      <c r="M180" s="1" t="s">
        <v>2438</v>
      </c>
      <c r="N180" s="1" t="s">
        <v>2439</v>
      </c>
      <c r="O180" s="1" t="s">
        <v>2136</v>
      </c>
      <c r="Q180" s="1" t="s">
        <v>138</v>
      </c>
      <c r="R180" s="1" t="s">
        <v>2440</v>
      </c>
      <c r="S180" s="1" t="s">
        <v>677</v>
      </c>
      <c r="T180" s="1" t="s">
        <v>2441</v>
      </c>
      <c r="U180" s="1" t="s">
        <v>797</v>
      </c>
      <c r="V180" s="1">
        <v>2010.0</v>
      </c>
      <c r="Y180" s="1" t="s">
        <v>2442</v>
      </c>
      <c r="AA180" s="1" t="s">
        <v>2313</v>
      </c>
      <c r="AC180" s="1" t="s">
        <v>2443</v>
      </c>
      <c r="AD180" s="1" t="s">
        <v>404</v>
      </c>
      <c r="AG180" s="1" t="s">
        <v>2444</v>
      </c>
      <c r="AH180" s="1" t="s">
        <v>2445</v>
      </c>
      <c r="AJ180" s="1" t="s">
        <v>2446</v>
      </c>
      <c r="AM180" s="1" t="s">
        <v>1283</v>
      </c>
      <c r="AN180" s="1" t="s">
        <v>2141</v>
      </c>
    </row>
    <row r="181">
      <c r="A181" s="1" t="s">
        <v>2447</v>
      </c>
      <c r="B181" s="1" t="str">
        <f>IFERROR(__xludf.DUMMYFUNCTION("GOOGLETRANSLATE(A:A, ""en"", ""te"")"),"హంబర్ట్ లా మోటో డు సీల్")</f>
        <v>హంబర్ట్ లా మోటో డు సీల్</v>
      </c>
      <c r="C181" s="1" t="s">
        <v>2448</v>
      </c>
      <c r="D181" s="1" t="str">
        <f>IFERROR(__xludf.DUMMYFUNCTION("GOOGLETRANSLATE(C:C, ""en"", ""te"")"),"హంబర్ట్ లా మోటో డు సీల్ (మోటారుబైక్ ఆఫ్ ది స్కై) అనేది ఫ్రెంచ్ అల్ట్రాలైట్ విమానం, ఇది 1980 ల మధ్యలో ప్రవేశపెట్టిన రామోన్‌చాంప్ యొక్క హంబర్ట్ ఏవియేషన్ చేత రూపొందించబడింది మరియు ఉత్పత్తి చేయబడింది. విమానం పూర్తి రెడీ-టు-ఫ్లై-ఎయిర్‌క్రాఫ్ట్‌గా సరఫరా చేయబడుత"&amp;"ుంది. [1] ఈ విమానం Fédération aéronautique ఇంటర్నేషనల్ మైక్రోలైట్ నిబంధనలకు అనుగుణంగా ఉంటుంది. ఇది స్ట్రట్-బ్రేస్డ్ హై-వింగ్, బబుల్ పందిరి కింద రెండు-సీట్ల-టెన్డం ఓపెన్ కాక్‌పిట్, స్థిర ట్రైసైకిల్ ల్యాండింగ్ గేర్ మరియు పషర్ కాన్ఫిగరేషన్‌లో ఒకే ఇంజిన్ కలిగ"&amp;"ి ఉంది. [1] విమానం ఫ్యూజ్‌లేజ్ వెల్డెడ్ స్టీల్ గొట్టాల నుండి తయారవుతుంది, టెయిల్‌బూమ్ వెలికి తీయబడింది. ఎగిరే ఉపరితలాలు అల్యూమినియం షీట్ నుండి, నురుగు కోర్ తో తయారు చేయబడతాయి. దాని 11.3 మీ (37.1 అడుగులు) స్పాన్ వింగ్ 17.4 మీ 2 (187 చదరపు అడుగులు) విస్తీర్"&amp;"ణంలో ఉంది. 64 హెచ్‌పి (48 కిలోవాట్ల) రోటాక్స్ 582 టూ-స్ట్రోక్, 80 హెచ్‌పి (60 కిలోవాట్) రోటాక్స్ 912UL, 100 హెచ్‌పి (75 కిలోవాట్) రోటాక్స్ 912లు నాలుగు-స్ట్రోక్ పవర్‌ప్లాంట్లు అందుబాటులో ఉన్నాయి. వైమానిక అనువర్తనం కోసం కిట్లు కూడా అందుబాటులో ఉన్నాయి. [1] "&amp;"బేయర్ల్ మరియు టాక్ నుండి డేటా [1] సాధారణ లక్షణాల పనితీరు")</f>
        <v>హంబర్ట్ లా మోటో డు సీల్ (మోటారుబైక్ ఆఫ్ ది స్కై) అనేది ఫ్రెంచ్ అల్ట్రాలైట్ విమానం, ఇది 1980 ల మధ్యలో ప్రవేశపెట్టిన రామోన్‌చాంప్ యొక్క హంబర్ట్ ఏవియేషన్ చేత రూపొందించబడింది మరియు ఉత్పత్తి చేయబడింది. విమానం పూర్తి రెడీ-టు-ఫ్లై-ఎయిర్‌క్రాఫ్ట్‌గా సరఫరా చేయబడుతుంది. [1] ఈ విమానం Fédération aéronautique ఇంటర్నేషనల్ మైక్రోలైట్ నిబంధనలకు అనుగుణంగా ఉంటుంది. ఇది స్ట్రట్-బ్రేస్డ్ హై-వింగ్, బబుల్ పందిరి కింద రెండు-సీట్ల-టెన్డం ఓపెన్ కాక్‌పిట్, స్థిర ట్రైసైకిల్ ల్యాండింగ్ గేర్ మరియు పషర్ కాన్ఫిగరేషన్‌లో ఒకే ఇంజిన్ కలిగి ఉంది. [1] విమానం ఫ్యూజ్‌లేజ్ వెల్డెడ్ స్టీల్ గొట్టాల నుండి తయారవుతుంది, టెయిల్‌బూమ్ వెలికి తీయబడింది. ఎగిరే ఉపరితలాలు అల్యూమినియం షీట్ నుండి, నురుగు కోర్ తో తయారు చేయబడతాయి. దాని 11.3 మీ (37.1 అడుగులు) స్పాన్ వింగ్ 17.4 మీ 2 (187 చదరపు అడుగులు) విస్తీర్ణంలో ఉంది. 64 హెచ్‌పి (48 కిలోవాట్ల) రోటాక్స్ 582 టూ-స్ట్రోక్, 80 హెచ్‌పి (60 కిలోవాట్) రోటాక్స్ 912UL, 100 హెచ్‌పి (75 కిలోవాట్) రోటాక్స్ 912లు నాలుగు-స్ట్రోక్ పవర్‌ప్లాంట్లు అందుబాటులో ఉన్నాయి. వైమానిక అనువర్తనం కోసం కిట్లు కూడా అందుబాటులో ఉన్నాయి. [1] బేయర్ల్ మరియు టాక్ నుండి డేటా [1] సాధారణ లక్షణాల పనితీరు</v>
      </c>
      <c r="E181" s="1" t="s">
        <v>1294</v>
      </c>
      <c r="F181" s="1" t="str">
        <f>IFERROR(__xludf.DUMMYFUNCTION("GOOGLETRANSLATE(E:E, ""en"", ""te"")"),"అల్ట్రాలైట్ విమానం")</f>
        <v>అల్ట్రాలైట్ విమానం</v>
      </c>
      <c r="G181" s="1" t="s">
        <v>1295</v>
      </c>
      <c r="H181" s="1" t="s">
        <v>188</v>
      </c>
      <c r="I181" s="1" t="str">
        <f>IFERROR(__xludf.DUMMYFUNCTION("GOOGLETRANSLATE(H:H, ""en"", ""te"")"),"ఫ్రాన్స్")</f>
        <v>ఫ్రాన్స్</v>
      </c>
      <c r="J181" s="2" t="s">
        <v>266</v>
      </c>
      <c r="K181" s="1" t="s">
        <v>2449</v>
      </c>
      <c r="L181" s="1" t="str">
        <f>IFERROR(__xludf.DUMMYFUNCTION("GOOGLETRANSLATE(K:K, ""en"", ""te"")"),"హంబర్ట్ ఏవియేషన్")</f>
        <v>హంబర్ట్ ఏవియేషన్</v>
      </c>
      <c r="M181" s="1" t="s">
        <v>2450</v>
      </c>
      <c r="O181" s="1" t="s">
        <v>1199</v>
      </c>
      <c r="Q181" s="1" t="s">
        <v>138</v>
      </c>
      <c r="R181" s="1" t="s">
        <v>2451</v>
      </c>
      <c r="S181" s="1" t="s">
        <v>2452</v>
      </c>
      <c r="T181" s="1" t="s">
        <v>2453</v>
      </c>
      <c r="Y181" s="1" t="s">
        <v>2454</v>
      </c>
      <c r="AA181" s="1" t="s">
        <v>2165</v>
      </c>
      <c r="AC181" s="1" t="s">
        <v>1205</v>
      </c>
      <c r="AD181" s="1" t="s">
        <v>407</v>
      </c>
      <c r="AG181" s="1" t="s">
        <v>2455</v>
      </c>
      <c r="AH181" s="1" t="s">
        <v>2456</v>
      </c>
      <c r="AM181" s="1" t="s">
        <v>1138</v>
      </c>
      <c r="AN181" s="1" t="s">
        <v>2196</v>
      </c>
      <c r="AR181" s="1" t="s">
        <v>236</v>
      </c>
    </row>
    <row r="182">
      <c r="A182" s="1" t="s">
        <v>2457</v>
      </c>
      <c r="B182" s="1" t="str">
        <f>IFERROR(__xludf.DUMMYFUNCTION("GOOGLETRANSLATE(A:A, ""en"", ""te"")"),"కొత్త ఫైటర్ ఎయిర్క్రాఫ్ట్ ప్రాజెక్ట్")</f>
        <v>కొత్త ఫైటర్ ఎయిర్క్రాఫ్ట్ ప్రాజెక్ట్</v>
      </c>
      <c r="C182" s="1" t="s">
        <v>2458</v>
      </c>
      <c r="D182" s="1" t="str">
        <f>IFERROR(__xludf.DUMMYFUNCTION("GOOGLETRANSLATE(C:C, ""en"", ""te"")"),"న్యూ ఫైటర్ ఎయిర్క్రాఫ్ట్ ప్రాజెక్ట్ (ఎన్‌ఎఫ్‌ఎ) 1970 ల చివరలో చేపట్టిన కెనడా డిఫెన్స్ ప్రొక్యూర్‌మెంట్ ప్రాజెక్ట్, నేషనల్ డిఫెన్స్ డిపార్ట్‌మెంట్ (డిఎన్‌డి) సిఎఫ్ -101 oudoo, సిఎఫ్ -104 యొక్క నౌకాదళాలను భర్తీ చేయడానికి ఒకే కొత్త ఫైటర్ జెట్ ఎన్నుకుంది కెనడ"&amp;"ియన్ దళాలలో స్టార్‌ఫైటర్ మరియు సిఎఫ్ -116 ఫ్రీడమ్ ఫైటర్ విమానం. [1] ఈ ప్రాజెక్ట్ కోసం అనేక విమానాలు పరిగణించబడ్డాయి, ఇది ఫెడరల్ ప్రభుత్వ సేకరణ సిబ్బందిలో కొంత అంతర్గత ఘర్షణకు దారితీసింది, ఎందుకంటే వివిధ విభాగాలలో వేర్వేరు విమానాలు అనుకూలంగా ఉన్నాయి. ప్రభు"&amp;"త్వం యొక్క అనేక మార్పులు ఉన్నప్పటికీ, మరియు 17 మార్చి 1977 నుండి కొంత వివాదాస్పద ఎంపిక ప్రక్రియ తరువాత, మెక్‌డోనెల్ డగ్లస్ ఎఫ్/ఎ -18 హార్నెట్‌ను 10 ఏప్రిల్ 1980 న ఎన్‌ఎఫ్‌ఎ ప్రాజెక్ట్ విజేతగా ఎంపిక చేశారు. నియమించబడింది, నియమించబడింది, CF-18 హార్నెట్ చేత "&amp;"కెనడియన్ ఫోర్సెస్ ఎయిర్ కమాండ్ (ఇప్పుడు రాయల్ కెనడియన్ వైమానిక దళం అని పిలుస్తారు), మొత్తం 138 విమానాలు 1982 మరియు 1988 మధ్య పంపిణీ చేయబడ్డాయి. కెనడియన్ దళాలలో వాయు వనరులు 1960 ల చివరలో మరియు 1970 ల ప్రారంభంలో సుదీర్ఘకాలం నిర్లక్ష్యం మరియు తగ్గింపుతో బాధప"&amp;"డ్డాయి వారి సైనిక పరికరాల వృద్ధాప్యానికి దారితీసింది. 1970 ల ప్రారంభంలో, ఈ అసమతుల్యతను పరిష్కరించడానికి ప్రభుత్వం తన నాటో మిత్రదేశాల నుండి ఒత్తిడి తెచ్చింది. కెనడా యొక్క పదవ నేషనల్ కన్వెన్షన్ పాలక లిబరల్ పార్టీ 1970 ల ప్రారంభంలో రక్షణ బడ్జెట్ కోతలను తిప్ప"&amp;"ికొట్టి, మొత్తం కెనడియన్ దళాల నిర్మాణంలో ఆధునికీకరణ ప్రక్రియ యొక్క ప్రారంభంలో ఈ కాలం నవంబర్ 1975 లో ముగిసింది; ఇది సెప్టెంబర్ 1975 లో ఒక నిర్ణయం తరువాత కెనడియన్ దళాలలో అన్ని వాయు వనరులను ఎయిర్ కమాండ్ (ఎయిర్‌కామ్) అనే కొత్త సంస్థలో విలీనం చేసింది. [2] మును"&amp;"పటి ఐదేళ్ళలో తక్కువ సైనిక మూలధన వ్యయం ఉన్నందున, శక్తులను ఆధునీకరించడం ఖరీదైన ప్రక్రియ. ప్రతిష్టాత్మక కార్యక్రమానికి ఆర్థిక వ్యయాన్ని తగ్గించడానికి, 1977 నుండి 1982 వరకు ఐదేళ్ల కాలంలో వ్యక్తిగత సేకరణ ప్రాజెక్టుల శ్రేణిని విస్తరించాలని ప్రతిపాదించబడింది. 19"&amp;"70 లలో, కెనడియన్ దళాలకు నాలుగు ప్రాధమిక సైనిక విధులతో పనిచేశారు; నాటోలో భాగంగా ఉత్తర అట్లాంటిక్‌లో నోరాడ్‌లో భాగంగా ఉత్తర అమెరికా యొక్క వాయు రక్షణ, పశ్చిమ ఐరోపాలో నాటో యొక్క మొత్తం భూ-శక్తి నిర్మాణంలో ఒక చిన్న పాత్ర, మరియు నార్వేను బలోపేతం చేసే ప్రత్యేక ప"&amp;"ాత్ర బ్రిగేడ్ మరియు అన్ని అవసరమైన గాలి, సముద్రం మరియు ఇతర మద్దతు ఆ మిషన్ కోసం అవసరం (సమిష్టిగా ""తారాగణం"" అని పిలుస్తారు). [3] వాయు రవాణా మినహా, ఈ పనులన్నింటికీ పరికరాలు లోపం ఉన్నట్లు భావించారు. ఆరు సేకరణ ప్రాజెక్టులు 1970 ల చివరలో అప్‌గ్రేడ్ ప్రక్రియ యొ"&amp;"క్క ప్రారంభ కేంద్రంగా మారాయి. మారిటైమ్ కమాండ్ (మార్కామ్) కోసం కొత్త ""లాంగ్ రేంజ్ పెట్రోల్ ఎయిర్‌క్రాఫ్ట్ ప్రాజెక్ట్"" (ఎల్‌ఆర్‌పిఎ) వారి సబ్‌మెరైన్ వ్యతిరేక సామర్థ్యాలను నాటకీయంగా పెంచుతుంది, అయితే కొత్త ""పెట్రోల్ ఫ్రిగేట్ ప్రాజెక్ట్"" ఇటీవల సేకరించిన మ"&amp;"రియు అత్యంత సమర్థవంతమైన ఇరోక్వోయిస్-క్లాస్ డిస్ట్రాయర్‌కు అనుబంధంగా ఉంటుంది. ఫోర్స్ మొబైల్ కమాండ్‌కు పాత శతాబ్దం మరియు కొత్త కమాండ్ మరియు లాజిస్టిక్స్ వాహనాలను భర్తీ చేయడానికి కొత్త ప్రధాన యుద్ధ ట్యాంక్ అవసరం. పశ్చిమ ఐరోపాలో కెనడా యొక్క భూ బలగాలకు మద్దతు "&amp;"ఇవ్వడానికి కొత్త వ్యూహాత్మక గ్రౌండ్ అటాక్ విమానం యొక్క అవసరాన్ని ఫోర్స్ మొబైల్ కమాండ్ గుర్తించింది, అయితే కొత్తగా సృష్టించిన ఎయిర్ కమాండ్‌కు వారి పెరుగుతున్న డేటెడ్ ఫైటర్ మరియు ఇంటర్‌సెప్టర్ విమానాల యొక్క కొంతవరకు మోట్లీ సేకరణను భర్తీ చేయడానికి కొత్త విమా"&amp;"నం అవసరం. ఇంటర్-సర్వీస్ ప్రాధాన్యతలు త్వరగా నిర్ణయించబడ్డాయి. [2] మొదట లాంగ్ రేంజ్ పెట్రోల్ ఎయిర్క్రాఫ్ట్ ప్రాజెక్ట్ (ఎల్‌ఆర్‌పిఎ), చివరికి పి -3 ఓరియన్ యొక్క సవరించిన వెర్షన్ అయిన లాక్‌హీడ్ సిపి -140 అరోరా చేత నిండి ఉంది. LRPA ప్రాజెక్ట్ సమయంలో తలెత్తిన "&amp;"సమస్యలు ముఖ్యంగా ఇతర సేకరణ కార్యక్రమాలకు చింతిస్తున్నాయి. LRPA ప్రాజెక్ట్ మొదట్లో నవంబర్ 1975 లో ఓరియన్‌పై స్థిరపడింది, [2] అయితే, ఈ ప్రాజెక్ట్ మే 1976 లో రద్దు చేయబడింది, తరువాతి తేదీలో తిరిగి వ్యవస్థాపించబడటానికి ముందు. 1978 లో సరఫరా మరియు సేవల మంత్రి జ"&amp;"ీన్-పియరీ గోయెర్, ఈ అంశంపై ఉద్దేశపూర్వకంగా తప్పుదారి పట్టించాడని పేర్కొన్నాడు, ఈ వాదన అపవాదు దావాకు దారితీసింది. [4] వివిధ విభాగాల మధ్య సమాచార మార్పిడి విచ్ఛిన్నం బడ్జెట్ అభ్యర్థన ప్రారంభ ఖర్చులలో అవసరమైన దానికంటే million 300 మిలియన్ల చిన్నదిగా ఉంది, సేవా"&amp;" ప్రవేశాన్ని ఆలస్యం చేసింది. LRPA ప్రాజెక్ట్ యొక్క దు oes ఖాలకు జోడించి, సేకరణ విధానం ఫలితంగా వివిధ ""అవసరమైన లక్షణాలు"" ఉన్నాయి, దీనివల్ల విమానం యొక్క సెన్సార్ సూట్ గణనీయమైన ఖర్చుతో సవరించబడింది, ఈ సమస్య సైనిక వర్గాలలో ""గోల్డ్ ప్లేటింగ్"" అని పిలుస్తారు"&amp;". ప్రభుత్వ జాతీయ రక్షణ శాఖ (డిఎన్‌డి) కోసం ప్రాధాన్యతల జాబితాలో కొత్త అధిక-పనితీరు గల ఫైటర్ అవసరం. ఎల్‌ఆర్‌పిఎ ప్రాజెక్ట్‌లోని సమస్యలు ఇంకా కొనసాగుతున్నందున, ఎన్‌ఎఫ్‌ఎ ప్రాజెక్ట్ ఈ సమస్యలను అన్ని ఖర్చులు లేకుండా నివారించడం అత్యవసరం. ఎల్‌ఆర్‌పిఎ ప్రాజెక్ట్"&amp;" వల్ల కలిగే సమస్యలు కొనసాగితే డిఎన్‌డి కొత్తగా పెరిగిన బడ్జెట్‌ను నిర్వహించడానికి అసమర్థంగా పరిగణించబడుతుందని తీవ్రమైన ఆందోళన ఉంది. ఈ సందర్భంలో, వారు కొనుగోలు ప్రక్రియపై వారి దిశను తొలగించవచ్చు లేదా కనీసం ర్యాంకుల్లో షేక్‌ను ఎదుర్కోవచ్చు. NFA ప్రాజెక్ట్ను"&amp;" వెంటనే అనుసరించిన వెంటనే కొత్త కెనడియన్ పెట్రోల్ ఫ్రిగేట్ ప్రాజెక్ట్ (CPF), మరియు NFA ప్రాజెక్ట్ LRPA ప్రాజెక్ట్ వలె అదే రకమైన సమస్యల్లోకి ప్రవేశిస్తే, CPF ప్రాజెక్ట్ బడ్జెట్ పరిమితులు, తగ్గించడం లేదా సంభావ్య రద్దుతో బాధపడుతుంది. [[(చేర్చుట ఈ అవకాశాలను న"&amp;"ివారించడానికి, స్థాపించబడిన బడ్జెట్ అనుసరించబడుతుందని నిర్ధారించే లక్ష్యంతో NFA ప్రాజెక్ట్ కోసం DND అనేక కొత్త విధానాలను ఏర్పాటు చేసింది. ఒకదానికి, ఎల్‌ఆర్‌పిఎ ధరను పెంచుకున్న ""బంగారు లేపనం"" సమస్యలను నివారించడానికి, ఏ విమానాన్ని ఎంచుకున్నారో పూర్తిగా """&amp;"షెల్ఫ్‌కు దూరంగా"" ఉండాలని ఎన్‌ఎఫ్‌ఎ ప్రాజెక్ట్ డిమాండ్ చేసింది. అదనంగా, NFA ప్రాజెక్ట్ అన్ని ఖర్చులను కలిగి ఉన్న బడ్జెట్‌ను అభ్యర్థిస్తుంది; శిక్షణ, విడిభాగాలు, ఫెడరల్ డిపార్ట్మెంట్ ఆఫ్ ఫైనాన్స్ డిపార్ట్మెంట్ మరియు ఇలాంటి ఫీజులకు చెల్లించాల్సిన 12% దిగుమ"&amp;"తి పన్నులు మరియు వారు ఈ కార్యక్రమంలో గడిపిన పరిశోధన మరియు అభివృద్ధిని భర్తీ చేయడానికి విదేశీ ప్రభుత్వానికి చెల్లించాల్సిన ఇలాంటి రుసుములను కూడా. [5 ] చివరగా, ముగ్గురు వాటాదారులు తమ అవసరాలను సేకరణలో చక్కగా సమర్పించేలా NFA ప్రాజెక్ట్ కార్యాలయాన్ని ఏర్పాటు చ"&amp;"ేశారు. LRPA ప్రాజెక్ట్ ప్రకారం, సైనిక సేకరణను సమన్వయం చేయడానికి బాధ్యత వహించే వివిధ విభాగాలు DND కి నివేదించబడ్డాయి, అయినప్పటికీ, NFA ప్రాజెక్ట్ కింద వారంతా కొత్త NFA ప్రాజెక్ట్ కార్యాలయాన్ని (NFA/PO) సహ-నిర్వహణ చేశారు. DND యొక్క సాంకేతిక అవసరాలు ఫెడరల్ డ"&amp;"ిపార్ట్మెంట్ ఆఫ్ సప్లై అండ్ సర్వీసెస్ (DSS) యొక్క బడ్జెట్లను లేదా ఫెడరల్ డిపార్ట్మెంట్ ఆఫ్ ఇండస్ట్రీ, ట్రేడ్ అండ్ కామర్స్ (డిఐటిసి) కు అవసరమైన పారిశ్రామిక ప్రయోజనాల ప్యాకేజీని అధిగమించవని ఇది నిర్ధారిస్తుంది. NFA ప్రాజెక్ట్ కోసం పరిగణించబడే మూడు ప్రతిపాది"&amp;"త విమానాలు తోటివారిగా పరిగణించబడతాయి మరియు ఫెడరల్ డిపార్ట్మెంట్ ఆఫ్ బాటర్స్, ట్రెజరీ బోర్డ్ ఆఫ్ కెనడా సెక్రటేరియట్ మరియు ప్రివి కౌన్సిల్ నుండి డిప్యూటీ మంత్రులు మరియు సీనియర్ బ్యూరోక్రాట్ల బృందం NFA ప్రాజెక్ట్ సిబ్బంది యొక్క పనిని పర్యవేక్షిస్తుంది కార్యా"&amp;"లయం. [6] ప్రస్తుతం ఉన్న ఎయిర్‌కామ్ విమానాల నోరాడ్ ఫ్రేమ్‌వర్క్‌లోని విధుల కోసం ప్రాధమిక ఆల్-వెదర్ ఇంటర్‌సెప్టర్‌గా CF-101 ood డూను కలిగి ఉంది, CF-104 స్టార్‌ఫైటర్ ఐరోపాలో ప్రాధమిక రోజు ఫైటర్ మరియు వ్యూహాత్మక దాడి విమానం మరియు CF-116 ఫ్రీడమ్ ఫైటర్ సప్లిమెం"&amp;"టింగ్ రెండూ బహుళ పాత్రలలో. 1970 ల చివరినాటికి ood డూ దాని ట్యూబ్-ఆధారిత ఎలక్ట్రానిక్స్ ఇచ్చినందున, పాత మరియు ఆపరేట్ చేయడానికి మరియు నిర్వహించడానికి ఎక్కువ ఖరీదైనదిగా పరిగణించబడింది. దాని ప్రాధమిక వ్యవస్థలు ఏవీ - క్షిపణులు, రాడార్ లేదా ఇంజన్లు - కెనడియన్ ద"&amp;"ళాలు లేదా దాని మిత్రదేశాలలో ఇతర కార్యాచరణ విమానాలలో ఇప్పటికీ ఉపయోగించబడుతున్నాయి మరియు మాత్ బాల్ యూనిట్ల నుండి విడిభాగాలను తీసుకోవలసి వచ్చింది. CF-104 స్టార్‌ఫైటర్ మొదట CF-101 ood డూకు రోజు ప్రతిరూపం మరియు ఇది నాటోలో చాలా సైనిక ఆలోచనలకు ఆధారం అయినప్పుడు ఇ"&amp;"ది అణు-సమ్మె పాత్రను కూడా అందించింది. 1971 నుండి కెనడియన్ దళాల అణ్వాయుధాల పాత్ర వదిలివేయబడింది, అప్పటి నుండి CF-104 స్టార్‌ఫైటర్ దాని మిషన్ ప్రధానంగా తక్కువ-స్థాయి సమ్మె పాత్రకు మారినట్లు చూసింది, అది ప్రత్యేకంగా సరిపోదు. CF-116 ఫ్రీడమ్ ఫైటర్ చాలా ఆధునికమ"&amp;"ైనది, కానీ ఇది చాలా సరళమైన విమానం, ఇది ప్రధానంగా సహాయక కాంతి సమ్మె పాత్రలో ఉపయోగపడుతుంది. NFA ప్రాజెక్ట్ యొక్క లక్ష్యం ఏమిటంటే, ఇప్పటికే ఉన్న విమానాల యొక్క అన్ని పాత్రలను పూరించగల ఒకే బహుళ-ప్రయోజన విమానాలను ఎంచుకోవడం, అదే సమయంలో కార్యాచరణ ఖర్చులను తగ్గించ"&amp;"డం మరియు లభ్యత మరియు సామర్థ్యాన్ని మెరుగుపరచడం. CF-104 లు సేకరించిన పదిహేను సంవత్సరాలలో, ఇంజన్లు, ఏరోడైనమిక్స్ మరియు ముఖ్యంగా మిషన్ ఎలక్ట్రానిక్స్లలో గణనీయమైన పురోగతులు ఉన్నాయి, ఈ పాత్రలన్నింటినీ ఒకే బహుళ-పాత్ర విమానంలో కలపడానికి అనుమతించారు. ఇటువంటి అనేక"&amp;" నమూనాలు ప్రపంచవ్యాప్తంగా వైమానిక దళాలు ప్రవేశపెట్టే ప్రక్రియలో ఉన్నాయి. అమెరికాలో ఇటీవలి లైట్ వెయిట్ ఫైటర్ (ఎల్డబ్ల్యుఎఫ్) ప్రాజెక్ట్ ప్రత్యేక ఆసక్తిని కలిగి ఉంది, ఇది ఎఫ్ -16 ఫైటింగ్ ఫాల్కన్ ఫర్ ది అమెరికా ఎయిర్ ఫోర్స్ (అమెరికాఫ్) ను ఉత్పత్తి చేసింది, ఇ"&amp;"ది అటువంటి బహుముఖ ప్రజ్ఞ యొక్క విమానం, ఇది చుట్టూ ఉన్న ఇతర వైమానిక దళాల నుండి వేగంగా ఆర్డర్లు ఇచ్చింది. అమెరికన్ పబ్లిక్ బ్రాడ్కాస్టర్ పిబిఎస్ ""శతాబ్దం అమ్మకం"" గా అభివర్ణించిన ప్రపంచంలో ప్రపంచం. [7] సెప్టెంబర్ 1977 లో NFA ప్రాజెక్ట్ కార్యాలయం ప్రతిపాదనల"&amp;" కోసం నాలుగు-వాల్యూమ్ అభ్యర్థనను ప్రచురించింది (RFP), ప్రతి వాల్యూమ్ ఆసక్తి ఉన్న ఒక ప్రాంతాన్ని వివరిస్తుంది. వీటిలో సాంకేతిక లక్షణాలు, రిస్క్ తగ్గించడం, ఖర్చులు, పారిశ్రామిక ప్రయోజన కార్యక్రమం మరియు ఒప్పంద బాధ్యతలు ఉన్నాయి. తరువాతి నిర్ణయంలో, 130 మరియు 1"&amp;"50 విమానాల మధ్య సేకరించడానికి NFA ప్రాజెక్ట్ బడ్జెట్ సుమారు 34 2.34 బిలియన్లకు [CAD] పరిమితం చేయబడింది, బడ్జెట్‌లో వీలైనన్ని ఎక్కువ. [8] ఇది విమానాల సంఖ్య తగ్గుదలని సూచిస్తుంది; 66 సిఎఫ్ -101 ood డూ మరియు 200 సిఎఫ్ -104 స్టార్‌ఫైటర్ విమానాలు ఎన్‌ఎఫ్‌ఎ విమ"&amp;"ానాల సంఖ్యలో సగం కంటే తక్కువ ఉన్నాయి. 27 నవంబర్ 1977 న క్యాబినెట్ NFA బడ్జెట్‌ను అధికారికంగా ఆమోదించింది. అవసరాలకు సరిపోయే విమానాలను కలిగి ఉన్న ఆరు కంపెనీలకు RFP పంపబడింది; గ్రుమ్మన్ ఏరోస్పేస్ కార్పొరేషన్ యొక్క ఎఫ్ -14 టామ్‌క్యాట్, మెక్‌డోనెల్ డగ్లస్ కార్"&amp;"పొరేషన్ యొక్క ఎఫ్ -15 ఈగిల్ మరియు ఎఫ్/ఎ -18, నార్త్రోప్ కార్పొరేషన్ యొక్క ఎఫ్ -18 ఎల్ (జాయింట్ నార్త్‌ప్ జనరల్ డైనమిక్ కార్పొరేషన్ యొక్క ఎఫ్ -16, డసాల్ట్-బ్రెగెట్ యొక్క మిరాజ్ ఎఫ్ 1 మరియు పనావియా సుడిగాలి. అధిక కొనుగోలు ధరల కారణంగా ఎన్‌ఎఫ్‌ఎ ప్రాజెక్ట్ ఎఫ"&amp;"్ -14, ఎఫ్ -15 మరియు సుడిగాలిని తొలగించింది. పనితీరు పరంగా ఇతరులతో పోటీ పడలేనందున మిరాజ్ ఎఫ్ 1 ఉపసంహరించబడింది, అయినప్పటికీ, డసాల్ట్-బ్రెగ్యుట్ మిరాజ్ 2000 ను దాని స్థానంలో ప్రతిపాదించింది. ఈ ప్రతిపాదన ఫిబ్రవరి 1, 1978 నాటికి NFA ప్రాజెక్ట్ విధించిన కట్-ఆ"&amp;"ఫ్ తేదీ నాటికి రాలేదు, అందువల్ల 1978 లో, NFA ప్రాజెక్ట్ షార్ట్ కేవలం మూడు విమానాలను జాబితా చేసింది; F-16, F-18L మరియు F/A-18. ఎఫ్/ఎ -18 ఎల్‌డబ్ల్యుఎఫ్ పోటీలో ఎఫ్ -16 కు ప్రత్యక్ష పోటీదారు అయిన నార్త్రోప్ ఎఫ్ -17 కోబ్రాగా జీవితాన్ని ప్రారంభించింది. [9] అమె"&amp;"రికా నావికాదళం వారి VFAX ప్రాజెక్ట్ క్రింద కొత్త మల్టీ-రోల్ ఫైటర్ జెట్ పట్ల ఆసక్తిని వ్యక్తం చేసినప్పుడు, అమెరికా కాంగ్రెస్ బదులుగా VFAX ""(NACF). దీని ప్రకారం, యు.ఎస్. నేవీ రెండు విమానాల సంస్కరణల కోసం ప్రతిపాదనలు కోరింది, వీటిలో అరెస్టర్ హుక్స్, కాటాపుల్"&amp;"ట్ బార్స్, మడత రెక్కలు మరియు నాటకీయంగా బలోపేతం అయిన ల్యాండింగ్ గేర్ మరియు ఫ్యూజ్‌లేజ్‌తో సహా వివిధ క్యారియర్-ఆధారిత లక్షణాలతో ఉన్నాయి. మరొక అవసరం ఏమిటంటే, ఇటీవలి నావికాదళ విమాన అనుభవం ఉన్న కంపెనీలు ఎంట్రీలను నిర్మించాల్సి ఉంటుంది, అయినప్పటికీ, సాధారణ డైనమ"&amp;"ిక్స్ లేదా నార్త్రోప్ కొంతకాలంగా క్యారియర్ విమానాన్ని నిర్మించలేదు. సవరించిన డిజైన్ కోసం ఇద్దరూ ఇతర సంస్థలతో భాగస్వామ్యం కలిగి ఉన్నారు; ఎఫ్ -16 ఎన్ అని పిలువబడే లింగ్-టెంకో-వాట్తో జనరల్ డైనమిక్స్, మరియు ఎఫ్/ఎ -18 గా మారే దాని కోసం మెక్‌డోనెల్ డగ్లస్‌తో నా"&amp;"ర్త్రోప్. అవసరమైన క్యారియర్ కార్యకలాపాల కోసం యు.ఎస్. నేవీ ఉపయోగించే ఫైటర్ జెట్‌లు వారి ఇంజిన్‌లను పూర్తి శక్తికి త్వరగా ""స్పూల్"" చేయగల సామర్థ్యం. క్యారియర్‌పై దిగడానికి ప్రయత్నిస్తున్నప్పుడు విమానం అరెస్టర్‌ వైర్లను కోల్పోతే, అది సమయానికి ఆగిపోయే మార్గం"&amp;" లేదు మరియు వెంటనే గో-రౌండ్‌కు శక్తిని జోడించాలి. ఇది చిన్న ఆందోళన కాదు; ఇది చాలా సాధారణంగా సంభవిస్తుంది, అటువంటి ల్యాండింగ్‌కు దాని స్వంత పేరు, ""బోల్టర్"" ఉంది. సాధారణంగా చెప్పాలంటే, ఇంజిన్‌ను స్పూల్ చేయగల రేటు దాని క్రాస్-సెక్షనల్ సైజు యొక్క ఫంక్షన్, క"&amp;"ాబట్టి ఒక పెద్ద వాటికి బదులుగా రెండు చిన్న ఇంజిన్‌లను అమర్చడం ఒకేలాంటి విమానం సాధారణంగా మెరుగైన థొరెటల్ ప్రతిస్పందనను కలిగి ఉంటుంది. ఈ కారణంగా, ఇతరులలో, యు.ఎస్. నేవీ ప్రారంభం నుండి ఎఫ్ -18 యొక్క రెండు-ఇంజిన్ లేఅవుట్కు అనుకూలంగా ఉంది మరియు దీనిని 1976 లో ఎ"&amp;"న్‌ఎసిఎఫ్ ప్రాజెక్ట్ విజేతగా ఎంచుకుంది. రెండు కంపెనీలు ఎఫ్/ఎ -18 కోసం దళాలలో చేరినప్పుడు . ఫలితంగా వచ్చిన F-18L F/A-18A కంటే 30% తేలికైనది, సుమారు 27400 lb (12400 kg) టేకాఫ్ బరువు 33700 lb (15300 kg) కు విరుద్ధంగా ఉంది మరియు ఫలితంగా మెరుగైన పనితీరు మరియు "&amp;"పరిధిని కలిగి ఉంది. [ 10] ఈ విమానం లేకపోతే 80% పైగా ఉంది మరియు అదే ఉత్పత్తి మార్గాల్లో నిర్మించబడుతుంది. నావికా సంస్కరణలు (F/A-18 హార్నెట్) 60% మెక్‌డోనెల్ మరియు 40% నార్త్రోప్ చేత నిర్మించబడతాయి, అయితే ల్యాండ్ వెర్షన్లు ఈ అమరికను తిప్పికొట్టాయి. [9] యు.ఎ"&amp;"స్. నేవీ మాదిరిగానే, కెనడియన్ ఫోర్సెస్ ఎయిర్ కమాండ్ (ఎయిర్‌కామ్) యొక్క ఎగువ ఎగువ స్థాయిలు రెండు ఇంజిన్లతో విమానాన్ని కలిగి ఉండటానికి ఇష్టపడతాయి, అయినప్పటికీ వేర్వేరు కారణాల వల్ల. అదనంగా, ఎయిర్‌కామ్ మీడియం-రేంజ్ AIM-7 స్పారో ఎయిర్-టు-ఎయిర్ క్షిపణిని కాల్చగ"&amp;"ల సామర్థ్యాన్ని కలిగి ఉంది. [11] మొదట .హించినట్లుగా స్వల్ప-శ్రేణి ""డాగ్‌ఫైటర్"" పాత్రను దృష్టిలో ఉంచుకుని, ఎఫ్ -16 ఫాల్కన్ లేదా వైఎఫ్ -17 కోబ్రా పిచ్చుకకు మద్దతు ఇవ్వలేదు. యు.ఎస్. నేవీ పిచ్చుకకు మద్దతు కోరింది, ఎందుకంటే వారు ఫైటర్-టు-ఫైటర్ పోరాటంలో తక్కు"&amp;"వ ఆసక్తి కలిగి ఉన్నారు, ఎందుకంటే వారు విమానాలు మరియు యాంటీ-షిప్పింగ్ క్షిపణుల యొక్క దీర్ఘ-శ్రేణి అంతరాయంలో ఉన్నారు. ఎల్‌డబ్ల్యుఎఫ్ ప్రాజెక్ట్‌లోని రెండు విమానాలు వారి నావికా సవరణలలో భాగంగా దీర్ఘ-శ్రేణి రాడార్‌కు మద్దతు ఇవ్వడం అధ్యయనం చేశాయి, కాని ఎఫ్ -16 "&amp;"సవరణ ఎప్పుడూ మోకాప్ దశకు మించి ముందుకు సాగలేదు, ఎఫ్/ఎ -18 మాత్రమే AIM-7 మద్దతును జోడించింది. [గమనిక 1 ] ఇది రెండు ఎఫ్ -18 వేరియంట్‌లను మొదటి నుండి ఆధిక్యంలో ఉంచుతుంది. కఠినమైన సాంకేతిక కోణం నుండి F-18L (నార్త్రోప్ వెర్షన్) NFA ప్రాజెక్టుకు మెరుగైన విమానం,"&amp;" పనితీరు F-16 కు సమానం, స్పారో సామర్ధ్యం మరియు కెనడియన్ శక్తులు అనుకూలంగా ఉన్న జంట-ఇంజిన్ డిజైన్. F/A-18A (మెక్‌డోనెల్-డగ్లస్ వెర్షన్) తో పోలిస్తే, దాని తక్కువ బరువు మరియు ఫలితంగా మెరుగైన పరిధి కెనడాపై వాయు రక్షణ పాత్రలో కూడా చాలా ఉపయోగకరంగా ఉంటుంది. ఎఫ్ "&amp;"-18 ఎల్ లాభదాయకమైన పారిశ్రామిక కార్యక్రమంతో కూడా అందించబడింది; ఎఫ్ -18 ఎల్ ప్రాజెక్ట్ యొక్క ప్రధాన భాగాలను కెనడాకు తరలించడానికి నార్త్రోప్ అంగీకరించింది, రెక్కలు మరియు తోక విభాగాలను నిర్మించడానికి కార్బన్ మిశ్రమ నిర్మాణ పద్ధతుల్లో పెట్టుబడులు పెట్టడం సహా."&amp;" [5] అంగీకరించినట్లయితే, కెనడా ఈ భాగాలన్నింటికీ ప్రాధమిక నిర్మాణ ప్రదేశంగా మారుతుంది, దీని అర్థం ఇతర దేశాల నుండి ఎఫ్ -18 ఎల్ కోసం ఏదైనా అదనపు ఆర్డర్లు కెనడియన్ కంపెనీలకు ప్రధాన ఎగుమతి ఒప్పందాలు వస్తాయి. ఆశ్చర్యకరంగా, ఫెడరల్ డిపార్ట్మెంట్ ఆఫ్ ఇండస్ట్రీ, ట్"&amp;"రేడ్ అండ్ కామర్స్ (డిఐటిసి) కెనడియన్ ఆర్థిక వ్యవస్థకు పారిశ్రామిక ప్రయోజనాల కోసం ఎఫ్ -18 ఎల్ ఆఫర్‌కు గట్టిగా మొగ్గు చూపింది. ఏదేమైనా, NFA ప్రాజెక్ట్ కార్యాలయం యొక్క అసలు భావనకు విరుద్ధంగా, నేషనల్ డిఫెన్స్ డిపార్ట్మెంట్ (DND) మరియు సరఫరా మరియు సేవల విభాగం "&amp;"(DSS) నుండి డజన్ల కొద్దీ తో పోలిస్తే DITC కార్యాలయంలో ఇద్దరు పూర్తి సమయం సిబ్బందిని మాత్రమే కలిగి ఉంది. రెండు ఇతర సమూహాలు ఈ ఆఫర్ గురించి ఆందోళన వ్యక్తం చేశాయి. ఎఫ్ -18 ఎల్ వేరియంట్ కోసం అమెరికా నుండి ఎటువంటి ఆర్డర్లు లేనందున, ఏదైనా ఉత్పత్తి పరుగు కెనడియన్"&amp;" సేకరణ మరియు ఏదైనా సంభావ్య ఎగుమతుల ఆధారంగా ఉంటుంది. అనేక ఇతర దేశాలు F-18L పై ఇదే విధమైన ఆసక్తిని వ్యక్తం చేశాయి, ముఖ్యంగా గ్రీస్, టర్కీ, స్పెయిన్ మరియు ఆస్ట్రేలియా, కానీ వీటిలో ఏదీ ""ఖచ్చితంగా విషయం"" కాదు. ఈ ఒప్పందాలు జరగకపోతే, కెనడా విమానం యొక్క ఏకైక ఆప"&amp;"రేటర్, DND పూర్తిగా ఆమోదయోగ్యం కాదని భావించింది. అదేవిధంగా, DSS యొక్క ప్రాధమిక ఆసక్తి ind హించదగిన డెలివరీ టైమ్ ఫ్రేమ్‌లు మరియు బడ్జెట్‌లతో ఇనుము-ధరించిన ఒప్పందాలు, మరియు ""షెల్ఫ్ ఆఫ్"" అవసరాన్ని గట్టిగా మద్దతు ఇచ్చింది. అందువల్ల, అక్టోబర్ 1978 లో, NFA ప్"&amp;"రాజెక్ట్ కార్యాలయం DITC యొక్క ఆందోళనలను అధిగమించింది మరియు జాబితాను F-16 మరియు F/A-18A లకు మాత్రమే తగ్గించింది, ఈ నిర్ణయం ఫెడరల్ క్యాబినెట్ 23 నవంబర్ 1978 న అంగీకరించింది. [5] ఆ సమయంలో కెనడియన్ ఆర్డర్ ఆధారంగా మాత్రమే F-18L తో ముందుకు సాగడం గురించి కొంత చర"&amp;"్చ జరిగింది. [12] అనేక ఇతర వైమానిక దళాలు ఇలాంటి విమానాలను చూసే ప్రక్రియలో ఉన్నాయి, మరియు F-17 నుండి F/A-18 కు మార్పిడి సమయంలో జరిపిన నవీకరణలు F-18L ను F-16 లో మరింత విలువైన పోటీదారుగా మార్చాయి ఎగుమతి మార్కెట్. ఏదేమైనా, నార్త్రోప్ తమను తాము మెక్‌డోనెల్ డగ్"&amp;"లస్ సేల్స్ టీం చేత నిరంతరం అధిగమించినట్లు గుర్తించారు, వారు విదేశీ అమ్మకాల కోసం ఎఫ్ -18 ఎల్ ప్రతిపాదించినప్పుడల్లా ప్రతిఘటించేవారు. [13] ఇది చివరికి కంపెనీల మధ్య దావాకు దారితీసింది, ఇది 1985 లో పరిష్కరించబడింది, మెక్‌డోనెల్ డగ్లస్ తప్పులను అంగీకరించకుండా "&amp;"డిజైన్‌కు పూర్తి హక్కుల కోసం నార్త్రోప్ $ 50 మిలియన్లను చెల్లించటానికి అంగీకరించారు. అప్పటికి నార్త్రోప్ F-18L లో పనిని ముగించింది. [14] నవంబర్ 23, 1978 న ఎఫ్ -18 ఎల్ తొలగింపుతో ఎన్ఎఫ్ఎ ప్రాజెక్ట్ దాని చివరి దశలోకి మారింది. చివరికి ఉత్తర్వులను వేగవంతం చేయ"&amp;"డానికి, తుది నిర్ణయం తీసుకున్న తర్వాత ఒకరు ఎంపిక చేయబడతారనే అవగాహనతో NFA ప్రాజెక్ట్ కార్యాలయం రెండు సంస్థలతో ఒప్పందాలను చర్చించడం ప్రారంభించింది. ఇది పారిశ్రామిక ఆఫ్‌సెట్ కార్యక్రమాల యొక్క ఇంటెన్సివ్ పరిశోధనలకు దారితీసింది. [5] యూరోపియన్ దేశాలతో ఇలాంటి ఏర"&amp;"్పాట్ల కారణంగా జనరల్ డైనమిక్స్ వారి ఆఫర్లలో కొంతవరకు పరిమితం చేయబడింది, ఇది కెనడాతో సహా 3 వ పార్టీ దేశాలకు పంపిణీ చేసిన మొత్తం విమానాలలో 15% ఐరోపాలో నిర్మించాల్సి ఉంటుందని పేర్కొంది. ఇది అధిగమించలేనిది కాదు, కానీ ఖచ్చితంగా చర్చలలో కొన్ని సమస్యలను అందించిం"&amp;"ది. [11] డగ్లస్ (మెక్‌డోనెల్ డగ్లస్ ఏర్పడటానికి ముందు) కొంతకాలంగా టొరంటో అంతర్జాతీయ విమానాశ్రయంలో మాజీ అవ్రో కెనడా కర్మాగారాలలో డిసి -9 కోసం తోక సమావేశాలను నిర్మిస్తున్నారు. వారి పారిశ్రామిక ఆఫ్‌సెట్ కార్యక్రమంలో ఈ మొక్కలను ఆధునీకరించడం మరియు KC-10 మరియు "&amp;"MD-11 కోసం రెక్కలు, MD-80 కోసం రెక్కలు, వింగ్స్, ఎంపెనేజ్ మరియు క్యాబిన్ అంతస్తులు, అలాగే F/ A-18. [15] ఈ ప్రతిపాదన DITC కి చాలా ఆందోళన కలిగిస్తుంది మరియు వారు చర్చలలో మరింత చురుకుగా ఉన్నారు. వారి ఆందోళన అమెరికా మరియు కెనడా మధ్య ఉన్న రక్షణ ఉత్పత్తి భాగస్వ"&amp;"ామ్య ఒప్పందం (DPSA) పై ఆధారపడింది, ఇది దేశాల మధ్య సైనిక వస్తువుల వాణిజ్యాన్ని సమతుల్యం చేయడానికి ఉంచబడింది. NFA వంటి ప్రధాన సేకరణ అంటే అమెరికా కెనడా నుండి ఇదే విధమైన సైనిక పరికరాలను కొనుగోలు చేయవలసి ఉంది, లేదా కెనడాలో సైనిక ఉత్పత్తి అయినప్పటికీ ప్రత్యామ్న"&amp;"ాయంగా కొనుగోలును భర్తీ చేసింది. నార్తోప్ యొక్క ఎఫ్ -18 ఎల్ వంటి కార్యక్రమం పూర్తిగా సైనిక స్వభావం కలిగి ఉంది, కాబట్టి కెనడాలో ఏదైనా ఉత్పత్తి ఈ బ్యాలెన్స్‌కు వ్యతిరేకంగా లెక్కించబడుతుంది, అయితే మెక్‌డోనెల్ డగ్లస్ ఆఫర్ ఎక్కువగా పౌర వస్తువులలో ఉంది, దీనిని వ"&amp;"ిడిగా లెక్కించాల్సి ఉంది. మెక్డోనెల్ వారి DC-9 మరియు DC-10 పనిని బ్యాలెన్స్‌కు వ్యతిరేకంగా లెక్కించాలని మొండిగా ఉన్నాడు, ఈ వైఖరి కెనడియన్లు ""పట్టుబట్టారు"" అని వర్ణించారు. [11] ఈ కేసులో ఒప్పందాన్ని తిరిగి చర్చించడానికి లేదా పెద్ద సైనిక కొనుగోలు చేయడానికి"&amp;" యు.ఎస్ ప్రభుత్వం ఒప్పించవలసి ఉంటుందని డిఐటిసి ఆందోళన చెందింది. ఏ ఎంపిక సూటిగా అనిపించలేదు మరియు భవిష్యత్తులో DITC యొక్క వ్యవహారాలపై భారం పడేస్తుంది. [5] మెక్‌డోనెల్ డగ్లస్‌తో చర్చలు కొనసాగుతున్నప్పుడు, ఎయిర్ కెనడా లాక్‌హీడ్ ఎల్ -1011 ను కొనుగోలు చేస్తున్"&amp;"నట్లు ప్రకటించింది, దాని విస్తృత-శరీర విమానాలకు జోడించింది. ఇది మెక్‌డోనెల్ డగ్లస్ యొక్క చీఫ్ ఎగ్జిక్యూటివ్ ఆఫీసర్ జేమ్స్ స్మిత్ మెక్‌డోనెల్‌ను బాగా కోపం తెప్పించింది, అతను NFA ప్రాజెక్టులో తన సంస్థ పాల్గొనడాన్ని రద్దు చేస్తానని వ్యక్తిగతంగా బెదిరించాడు. "&amp;"[5] DND మరియు DSS రెండూ ఇది జరగాలని కోరుకోలేదు మరియు F-16 మరియు F/A-18 విమానం రెండూ NFA ప్రాజెక్ట్ కోసం వివాదంలో ఉండాలని కోరుకున్నారు. ఏదేమైనా, ఎన్‌ఎఫ్‌ఎ ప్రాజెక్ట్ను గెలవడానికి ఎఫ్/ఎ -18 అనుకూలంగా ఉందని సూచించిన ఒక నివేదిక లీక్ అయినప్పుడు ఈ ఆందోళనలు తరువ"&amp;"ాత మ్యూట్ చేయబడ్డాయి మరియు డిఐటిసి యొక్క ఆందోళనలు భర్తీ చేయబడుతున్నాయని కనిపించింది. తత్ఫలితంగా, మెక్‌డోనెల్ డగ్లస్ ఎయిర్ కెనడా కొనుగోలు గురించి చాలా తక్కువ స్వరంతో ఉన్నాడు. [5] కాంట్రాక్ట్ చర్చలు 1978 మరియు 1979 అంతటా కొనసాగాయి, రెండు సమాఖ్య ఎన్నికలలో కొ"&amp;"నసాగుతున్నాయి. ప్రతిపాదిత ఒప్పందాలు జూన్ నాటికి ఖరారు చేయబడ్డాయి, అప్పటి కొత్త ప్రగతిశీల కన్జర్వేటివ్ పార్టీ కెనడా మైనారిటీ ప్రభుత్వాన్ని ఏర్పాటు చేసింది. ఒప్పందాల యొక్క సుదీర్ఘ సమీక్ష జరిగింది మరియు డిసెంబర్ ఆరంభంలో పూర్తయింది. ఇవి డిసెంబర్ 14 న సంతకం చే"&amp;"యబడ్డాయి, అయితే, 13 వ తేదీన ప్రగతిశీల కన్జర్వేటివ్ ప్రభుత్వం ఘనత లేని ఓటు విఫలమైంది మరియు NFA ప్రాజెక్ట్ పక్కన పెట్టబడింది. తరువాతి ఎన్నికలలో లిబరల్ పార్టీ ఆఫ్ కెనడా మెజారిటీ ప్రభుత్వానికి ఎన్నికయ్యారు, మరియు ఫిబ్రవరి 19, 1980 న ఎన్‌ఎఫ్‌ఎ ప్రాజెక్ట్ కోసం "&amp;"అధికారిక చర్చలు మళ్లీ ప్రారంభమయ్యాయి. ఈ సమయానికి ఎఫ్/ఎ -18 విజేత అని పుకార్లు వచ్చాయి మరియు సాధారణ డైనమిక్స్ ఎంపికను విస్మరించడానికి ఒక ప్రచారాన్ని ప్రారంభించింది. వారి పారిశ్రామిక కార్యక్రమంలో భాగంగా, ఎఫ్ -16 లో ఉపయోగించిన ప్రాట్ &amp; విట్నీ ఎఫ్ 100 ఇంజన్లు"&amp;" క్యూబెక్‌లోని ప్రాట్ &amp; విట్నీ కెనడాలో నిర్మించబడతాయి, ఇది ఆ ప్రావిన్స్‌కు పెద్ద విండ్‌ఫాల్. మార్చి చివరలో, పాలక పార్టి క్యూబాకోయిస్ యొక్క రెనే లెవ్స్క్యూ బహిరంగంగా ఎఫ్ -16 ను ఎన్నుకోవాలని ప్రకటించారు, ఎందుకంటే ఇది క్యూబెక్‌కు పోటీ పడుతున్న మెక్‌డోనెల్ డగ"&amp;"్లస్ ఆఫర్ కంటే చాలా ఎక్కువ అందిస్తుంది. ఇది ఏప్రిల్ 9, 1980 న ఫెడరల్ ప్రభుత్వంలో అనేక ఆసక్తిగల పార్టీల మధ్య సమావేశానికి దారితీసింది మరియు అంటారియోలోని ఫెడరల్ ప్రాజెక్టుల నుండి అనేక మిలియన్ డాలర్లను క్యూబెక్‌కు బదిలీ చేసిన తరువాత అభ్యంతరాలు అదృశ్యమయ్యాయి. "&amp;"[5] వీటిలో, జనరల్ ఎలక్ట్రిక్ క్యూబెక్‌లో ఒక ప్లాంట్ తెరవడానికి అంగీకరించింది, ఇది వాణిజ్య ఇంజిన్ల కోసం టర్బైన్ ఫ్యాన్ బ్లేడ్‌లను ఉత్పత్తి చేస్తుంది. [8] మరుసటి రోజు (ఏప్రిల్ 10, 1980) ఎఫ్/ఎ -18 హార్నెట్‌ను ఎన్‌ఎఫ్‌ఎ ప్రాజెక్ట్ విజేతగా అధికారికంగా ప్రకటించ"&amp;"ారు. ఏప్రిల్ 16 న, 137 విమానాలకు 36 2.369 బిలియన్ల (యుఎస్‌డి) పైకప్పుతో, మరియు సి $ 2.453 బిలియన్ల పారిశ్రామిక ప్యాకేజీ 1995 లో ముగిసిన కాలంలో కెనడాలో మెక్‌డోనెల్ డగ్లస్ పెట్టుబడి పెట్టడానికి సేకరణ ఒప్పందాలు సంతకం చేయబడ్డాయి. మరుసటి రోజు (ఏప్రిల్ 11, 1980"&amp;") NFA ప్రాజెక్ట్ కోసం వారి ఎంపికను వివరించడానికి ఫెడరల్ ప్రభుత్వం జాతీయ వార్తాపత్రికలలో వరుస ప్రకటనలను నడిపింది. వాదనలు ప్రధానంగా ఒప్పందం యొక్క ఆర్థిక అంశాలపై దృష్టి సారించాయి. F/A-18 హార్నెట్ యొక్క అధిక యూనిట్ ఖర్చు ఉన్నప్పటికీ, పారిశ్రామిక కార్యక్రమం మొ"&amp;"త్తం కార్యక్రమానికి చెల్లించడం కంటే ఎక్కువ. కెనడియన్ దళాలు జాబితా చేసిన ఎంపికకు కారణాలు విశ్వసనీయత కోసం రెండు ఇంజన్లు (ఆర్కిటిక్ సార్వభౌమాధికారం మరియు ఓవర్-ది-వాటర్ పెట్రోలింగ్ నిర్వహించడానికి అవసరమైనవి), అద్భుతమైన రాడార్ సెట్ మరియు F-14 లేదా F-15 కన్నా త"&amp;"క్కువ ఖర్చు. ఏదేమైనా, కెనడా విమాన వాహక నౌకను నిర్వహించనప్పటికీ, ఈ కార్యక్రమం, ముఖ్యంగా దాని విమాన క్యారియర్-ఆధారిత రూపకల్పనపై పత్రికలు సందేహాస్పదంగా ఉన్నాయి. CBC గుర్తించినట్లుగా, F/A-18 అదనపు ఇంధనాన్ని మోయకుండా టొరంటో నుండి మాంట్రియల్‌కు కూడా ఎగరలేదు. బా"&amp;"హ్య ప్రదర్శనలు ఉన్నప్పటికీ, NFA ప్రాజెక్ట్ కోసం F/A-18 హార్నెట్ ఎంపిక ""ఖచ్చితంగా విషయం"" కాదు. ఈ ఒప్పందం చివరి నిమిషానికి తెరిచి ఉంచబడింది మరియు ఎంపిక ప్రకటించబడటానికి ముందు వారాల్లో కూడా మార్పులను చూస్తూనే ఉంది. అదనంగా, ఇరాన్ విప్లవం తరువాత విడిభాగాలు ల"&amp;"ేకపోవడం వల్ల వారి నౌకాదళం వాడుకలో పడే అవకాశాన్ని ఎదుర్కొంటున్నందున, ఎఫ్ -14 దాదాపు ఇరాన్ నుండి కొనుగోలు చేయబడింది. కెనడియన్ దౌత్యవేత్తలు ఇరానియన్లను కట్-రేట్ ధరలకు ఎనభై కొత్త యోధుల సముదాయాన్ని విక్రయించమని ఒప్పించటానికి ప్రయత్నించారు. ఏదేమైనా, కెనడియన్ కే"&amp;"పర్ తరువాత చర్చలు జరిగాయి, ఇందులో ఆరుగురు అమెరికన్ దౌత్యవేత్తలు ఇరాన్ నుండి కెనడియన్ రాయబార కార్యాలయం నుండి అక్రమంగా రవాణా చేయబడ్డారు. [12] తరువాతి సంవత్సరాల్లో ఈ కార్యక్రమంలో అనేక మార్పులు చేయబడ్డాయి. పెద్ద సంఖ్యలో విమానాలను చాలా చిన్న వాటితో భర్తీ చేసిన"&amp;"ందుకు ప్రభుత్వం పెరుగుతున్న విమర్శలకు గురైంది, ఈ సంఖ్య ఐరోపాలో వారి నోరాడ్ పాత్రతో పాటు వారి భూ దాడి పాత్ర రెండింటినీ శక్తులు అనుమతించదు. తరువాతి నెలల్లో, యుఎస్ ప్రభుత్వంతో ఒక ఒప్పందం కుదుర్చుకుంది, ఇది ప్రతి విమానం యొక్క ఎంబెడెడ్ ఆర్ అండ్ డి ఖర్చుల ధర ను"&amp;"ండి million 70 మిలియన్లను తగ్గించింది, అదే మొత్తం ఖర్చుకు అదనపు విమానాలను కొనుగోలు చేస్తామని వాగ్దానం చేయడానికి బదులుగా. ఇది ఈ కొనుగోలును 137 విమానాలకు పెంచింది, మొదట ప్రణాళికాబద్ధమైన దానికంటే ఎనిమిది ఎక్కువ. అదే ఒప్పందం ఎటువంటి ఆర్ అండ్ డి చెల్లించకుండా "&amp;"అదనంగా 20 ""అట్రిషన్ ఎయిర్క్రాఫ్ట్"" ను కొనుగోలు చేయడానికి అనుమతించింది, ధరను ప్రతి విమానానికి 80 880,000 తగ్గిస్తుంది. [8] CF-188 హార్నెట్ గా నియమించబడిన మొత్తం 138 విమానాలు 1982 నుండి 1988 వరకు కెనడాకు పంపిణీ చేయబడ్డాయి. [14]")</f>
        <v>న్యూ ఫైటర్ ఎయిర్క్రాఫ్ట్ ప్రాజెక్ట్ (ఎన్‌ఎఫ్‌ఎ) 1970 ల చివరలో చేపట్టిన కెనడా డిఫెన్స్ ప్రొక్యూర్‌మెంట్ ప్రాజెక్ట్, నేషనల్ డిఫెన్స్ డిపార్ట్‌మెంట్ (డిఎన్‌డి) సిఎఫ్ -101 oudoo, సిఎఫ్ -104 యొక్క నౌకాదళాలను భర్తీ చేయడానికి ఒకే కొత్త ఫైటర్ జెట్ ఎన్నుకుంది కెనడియన్ దళాలలో స్టార్‌ఫైటర్ మరియు సిఎఫ్ -116 ఫ్రీడమ్ ఫైటర్ విమానం. [1] ఈ ప్రాజెక్ట్ కోసం అనేక విమానాలు పరిగణించబడ్డాయి, ఇది ఫెడరల్ ప్రభుత్వ సేకరణ సిబ్బందిలో కొంత అంతర్గత ఘర్షణకు దారితీసింది, ఎందుకంటే వివిధ విభాగాలలో వేర్వేరు విమానాలు అనుకూలంగా ఉన్నాయి. ప్రభుత్వం యొక్క అనేక మార్పులు ఉన్నప్పటికీ, మరియు 17 మార్చి 1977 నుండి కొంత వివాదాస్పద ఎంపిక ప్రక్రియ తరువాత, మెక్‌డోనెల్ డగ్లస్ ఎఫ్/ఎ -18 హార్నెట్‌ను 10 ఏప్రిల్ 1980 న ఎన్‌ఎఫ్‌ఎ ప్రాజెక్ట్ విజేతగా ఎంపిక చేశారు. నియమించబడింది, నియమించబడింది, CF-18 హార్నెట్ చేత కెనడియన్ ఫోర్సెస్ ఎయిర్ కమాండ్ (ఇప్పుడు రాయల్ కెనడియన్ వైమానిక దళం అని పిలుస్తారు), మొత్తం 138 విమానాలు 1982 మరియు 1988 మధ్య పంపిణీ చేయబడ్డాయి. కెనడియన్ దళాలలో వాయు వనరులు 1960 ల చివరలో మరియు 1970 ల ప్రారంభంలో సుదీర్ఘకాలం నిర్లక్ష్యం మరియు తగ్గింపుతో బాధపడ్డాయి వారి సైనిక పరికరాల వృద్ధాప్యానికి దారితీసింది. 1970 ల ప్రారంభంలో, ఈ అసమతుల్యతను పరిష్కరించడానికి ప్రభుత్వం తన నాటో మిత్రదేశాల నుండి ఒత్తిడి తెచ్చింది. కెనడా యొక్క పదవ నేషనల్ కన్వెన్షన్ పాలక లిబరల్ పార్టీ 1970 ల ప్రారంభంలో రక్షణ బడ్జెట్ కోతలను తిప్పికొట్టి, మొత్తం కెనడియన్ దళాల నిర్మాణంలో ఆధునికీకరణ ప్రక్రియ యొక్క ప్రారంభంలో ఈ కాలం నవంబర్ 1975 లో ముగిసింది; ఇది సెప్టెంబర్ 1975 లో ఒక నిర్ణయం తరువాత కెనడియన్ దళాలలో అన్ని వాయు వనరులను ఎయిర్ కమాండ్ (ఎయిర్‌కామ్) అనే కొత్త సంస్థలో విలీనం చేసింది. [2] మునుపటి ఐదేళ్ళలో తక్కువ సైనిక మూలధన వ్యయం ఉన్నందున, శక్తులను ఆధునీకరించడం ఖరీదైన ప్రక్రియ. ప్రతిష్టాత్మక కార్యక్రమానికి ఆర్థిక వ్యయాన్ని తగ్గించడానికి, 1977 నుండి 1982 వరకు ఐదేళ్ల కాలంలో వ్యక్తిగత సేకరణ ప్రాజెక్టుల శ్రేణిని విస్తరించాలని ప్రతిపాదించబడింది. 1970 లలో, కెనడియన్ దళాలకు నాలుగు ప్రాధమిక సైనిక విధులతో పనిచేశారు; నాటోలో భాగంగా ఉత్తర అట్లాంటిక్‌లో నోరాడ్‌లో భాగంగా ఉత్తర అమెరికా యొక్క వాయు రక్షణ, పశ్చిమ ఐరోపాలో నాటో యొక్క మొత్తం భూ-శక్తి నిర్మాణంలో ఒక చిన్న పాత్ర, మరియు నార్వేను బలోపేతం చేసే ప్రత్యేక పాత్ర బ్రిగేడ్ మరియు అన్ని అవసరమైన గాలి, సముద్రం మరియు ఇతర మద్దతు ఆ మిషన్ కోసం అవసరం (సమిష్టిగా "తారాగణం" అని పిలుస్తారు). [3] వాయు రవాణా మినహా, ఈ పనులన్నింటికీ పరికరాలు లోపం ఉన్నట్లు భావించారు. ఆరు సేకరణ ప్రాజెక్టులు 1970 ల చివరలో అప్‌గ్రేడ్ ప్రక్రియ యొక్క ప్రారంభ కేంద్రంగా మారాయి. మారిటైమ్ కమాండ్ (మార్కామ్) కోసం కొత్త "లాంగ్ రేంజ్ పెట్రోల్ ఎయిర్‌క్రాఫ్ట్ ప్రాజెక్ట్" (ఎల్‌ఆర్‌పిఎ) వారి సబ్‌మెరైన్ వ్యతిరేక సామర్థ్యాలను నాటకీయంగా పెంచుతుంది, అయితే కొత్త "పెట్రోల్ ఫ్రిగేట్ ప్రాజెక్ట్" ఇటీవల సేకరించిన మరియు అత్యంత సమర్థవంతమైన ఇరోక్వోయిస్-క్లాస్ డిస్ట్రాయర్‌కు అనుబంధంగా ఉంటుంది. ఫోర్స్ మొబైల్ కమాండ్‌కు పాత శతాబ్దం మరియు కొత్త కమాండ్ మరియు లాజిస్టిక్స్ వాహనాలను భర్తీ చేయడానికి కొత్త ప్రధాన యుద్ధ ట్యాంక్ అవసరం. పశ్చిమ ఐరోపాలో కెనడా యొక్క భూ బలగాలకు మద్దతు ఇవ్వడానికి కొత్త వ్యూహాత్మక గ్రౌండ్ అటాక్ విమానం యొక్క అవసరాన్ని ఫోర్స్ మొబైల్ కమాండ్ గుర్తించింది, అయితే కొత్తగా సృష్టించిన ఎయిర్ కమాండ్‌కు వారి పెరుగుతున్న డేటెడ్ ఫైటర్ మరియు ఇంటర్‌సెప్టర్ విమానాల యొక్క కొంతవరకు మోట్లీ సేకరణను భర్తీ చేయడానికి కొత్త విమానం అవసరం. ఇంటర్-సర్వీస్ ప్రాధాన్యతలు త్వరగా నిర్ణయించబడ్డాయి. [2] మొదట లాంగ్ రేంజ్ పెట్రోల్ ఎయిర్క్రాఫ్ట్ ప్రాజెక్ట్ (ఎల్‌ఆర్‌పిఎ), చివరికి పి -3 ఓరియన్ యొక్క సవరించిన వెర్షన్ అయిన లాక్‌హీడ్ సిపి -140 అరోరా చేత నిండి ఉంది. LRPA ప్రాజెక్ట్ సమయంలో తలెత్తిన సమస్యలు ముఖ్యంగా ఇతర సేకరణ కార్యక్రమాలకు చింతిస్తున్నాయి. LRPA ప్రాజెక్ట్ మొదట్లో నవంబర్ 1975 లో ఓరియన్‌పై స్థిరపడింది, [2] అయితే, ఈ ప్రాజెక్ట్ మే 1976 లో రద్దు చేయబడింది, తరువాతి తేదీలో తిరిగి వ్యవస్థాపించబడటానికి ముందు. 1978 లో సరఫరా మరియు సేవల మంత్రి జీన్-పియరీ గోయెర్, ఈ అంశంపై ఉద్దేశపూర్వకంగా తప్పుదారి పట్టించాడని పేర్కొన్నాడు, ఈ వాదన అపవాదు దావాకు దారితీసింది. [4] వివిధ విభాగాల మధ్య సమాచార మార్పిడి విచ్ఛిన్నం బడ్జెట్ అభ్యర్థన ప్రారంభ ఖర్చులలో అవసరమైన దానికంటే million 300 మిలియన్ల చిన్నదిగా ఉంది, సేవా ప్రవేశాన్ని ఆలస్యం చేసింది. LRPA ప్రాజెక్ట్ యొక్క దు oes ఖాలకు జోడించి, సేకరణ విధానం ఫలితంగా వివిధ "అవసరమైన లక్షణాలు" ఉన్నాయి, దీనివల్ల విమానం యొక్క సెన్సార్ సూట్ గణనీయమైన ఖర్చుతో సవరించబడింది, ఈ సమస్య సైనిక వర్గాలలో "గోల్డ్ ప్లేటింగ్" అని పిలుస్తారు. ప్రభుత్వ జాతీయ రక్షణ శాఖ (డిఎన్‌డి) కోసం ప్రాధాన్యతల జాబితాలో కొత్త అధిక-పనితీరు గల ఫైటర్ అవసరం. ఎల్‌ఆర్‌పిఎ ప్రాజెక్ట్‌లోని సమస్యలు ఇంకా కొనసాగుతున్నందున, ఎన్‌ఎఫ్‌ఎ ప్రాజెక్ట్ ఈ సమస్యలను అన్ని ఖర్చులు లేకుండా నివారించడం అత్యవసరం. ఎల్‌ఆర్‌పిఎ ప్రాజెక్ట్ వల్ల కలిగే సమస్యలు కొనసాగితే డిఎన్‌డి కొత్తగా పెరిగిన బడ్జెట్‌ను నిర్వహించడానికి అసమర్థంగా పరిగణించబడుతుందని తీవ్రమైన ఆందోళన ఉంది. ఈ సందర్భంలో, వారు కొనుగోలు ప్రక్రియపై వారి దిశను తొలగించవచ్చు లేదా కనీసం ర్యాంకుల్లో షేక్‌ను ఎదుర్కోవచ్చు. NFA ప్రాజెక్ట్ను వెంటనే అనుసరించిన వెంటనే కొత్త కెనడియన్ పెట్రోల్ ఫ్రిగేట్ ప్రాజెక్ట్ (CPF), మరియు NFA ప్రాజెక్ట్ LRPA ప్రాజెక్ట్ వలె అదే రకమైన సమస్యల్లోకి ప్రవేశిస్తే, CPF ప్రాజెక్ట్ బడ్జెట్ పరిమితులు, తగ్గించడం లేదా సంభావ్య రద్దుతో బాధపడుతుంది. [[(చేర్చుట ఈ అవకాశాలను నివారించడానికి, స్థాపించబడిన బడ్జెట్ అనుసరించబడుతుందని నిర్ధారించే లక్ష్యంతో NFA ప్రాజెక్ట్ కోసం DND అనేక కొత్త విధానాలను ఏర్పాటు చేసింది. ఒకదానికి, ఎల్‌ఆర్‌పిఎ ధరను పెంచుకున్న "బంగారు లేపనం" సమస్యలను నివారించడానికి, ఏ విమానాన్ని ఎంచుకున్నారో పూర్తిగా "షెల్ఫ్‌కు దూరంగా" ఉండాలని ఎన్‌ఎఫ్‌ఎ ప్రాజెక్ట్ డిమాండ్ చేసింది. అదనంగా, NFA ప్రాజెక్ట్ అన్ని ఖర్చులను కలిగి ఉన్న బడ్జెట్‌ను అభ్యర్థిస్తుంది; శిక్షణ, విడిభాగాలు, ఫెడరల్ డిపార్ట్మెంట్ ఆఫ్ ఫైనాన్స్ డిపార్ట్మెంట్ మరియు ఇలాంటి ఫీజులకు చెల్లించాల్సిన 12% దిగుమతి పన్నులు మరియు వారు ఈ కార్యక్రమంలో గడిపిన పరిశోధన మరియు అభివృద్ధిని భర్తీ చేయడానికి విదేశీ ప్రభుత్వానికి చెల్లించాల్సిన ఇలాంటి రుసుములను కూడా. [5 ] చివరగా, ముగ్గురు వాటాదారులు తమ అవసరాలను సేకరణలో చక్కగా సమర్పించేలా NFA ప్రాజెక్ట్ కార్యాలయాన్ని ఏర్పాటు చేశారు. LRPA ప్రాజెక్ట్ ప్రకారం, సైనిక సేకరణను సమన్వయం చేయడానికి బాధ్యత వహించే వివిధ విభాగాలు DND కి నివేదించబడ్డాయి, అయినప్పటికీ, NFA ప్రాజెక్ట్ కింద వారంతా కొత్త NFA ప్రాజెక్ట్ కార్యాలయాన్ని (NFA/PO) సహ-నిర్వహణ చేశారు. DND యొక్క సాంకేతిక అవసరాలు ఫెడరల్ డిపార్ట్మెంట్ ఆఫ్ సప్లై అండ్ సర్వీసెస్ (DSS) యొక్క బడ్జెట్లను లేదా ఫెడరల్ డిపార్ట్మెంట్ ఆఫ్ ఇండస్ట్రీ, ట్రేడ్ అండ్ కామర్స్ (డిఐటిసి) కు అవసరమైన పారిశ్రామిక ప్రయోజనాల ప్యాకేజీని అధిగమించవని ఇది నిర్ధారిస్తుంది. NFA ప్రాజెక్ట్ కోసం పరిగణించబడే మూడు ప్రతిపాదిత విమానాలు తోటివారిగా పరిగణించబడతాయి మరియు ఫెడరల్ డిపార్ట్మెంట్ ఆఫ్ బాటర్స్, ట్రెజరీ బోర్డ్ ఆఫ్ కెనడా సెక్రటేరియట్ మరియు ప్రివి కౌన్సిల్ నుండి డిప్యూటీ మంత్రులు మరియు సీనియర్ బ్యూరోక్రాట్ల బృందం NFA ప్రాజెక్ట్ సిబ్బంది యొక్క పనిని పర్యవేక్షిస్తుంది కార్యాలయం. [6] ప్రస్తుతం ఉన్న ఎయిర్‌కామ్ విమానాల నోరాడ్ ఫ్రేమ్‌వర్క్‌లోని విధుల కోసం ప్రాధమిక ఆల్-వెదర్ ఇంటర్‌సెప్టర్‌గా CF-101 ood డూను కలిగి ఉంది, CF-104 స్టార్‌ఫైటర్ ఐరోపాలో ప్రాధమిక రోజు ఫైటర్ మరియు వ్యూహాత్మక దాడి విమానం మరియు CF-116 ఫ్రీడమ్ ఫైటర్ సప్లిమెంటింగ్ రెండూ బహుళ పాత్రలలో. 1970 ల చివరినాటికి ood డూ దాని ట్యూబ్-ఆధారిత ఎలక్ట్రానిక్స్ ఇచ్చినందున, పాత మరియు ఆపరేట్ చేయడానికి మరియు నిర్వహించడానికి ఎక్కువ ఖరీదైనదిగా పరిగణించబడింది. దాని ప్రాధమిక వ్యవస్థలు ఏవీ - క్షిపణులు, రాడార్ లేదా ఇంజన్లు - కెనడియన్ దళాలు లేదా దాని మిత్రదేశాలలో ఇతర కార్యాచరణ విమానాలలో ఇప్పటికీ ఉపయోగించబడుతున్నాయి మరియు మాత్ బాల్ యూనిట్ల నుండి విడిభాగాలను తీసుకోవలసి వచ్చింది. CF-104 స్టార్‌ఫైటర్ మొదట CF-101 ood డూకు రోజు ప్రతిరూపం మరియు ఇది నాటోలో చాలా సైనిక ఆలోచనలకు ఆధారం అయినప్పుడు ఇది అణు-సమ్మె పాత్రను కూడా అందించింది. 1971 నుండి కెనడియన్ దళాల అణ్వాయుధాల పాత్ర వదిలివేయబడింది, అప్పటి నుండి CF-104 స్టార్‌ఫైటర్ దాని మిషన్ ప్రధానంగా తక్కువ-స్థాయి సమ్మె పాత్రకు మారినట్లు చూసింది, అది ప్రత్యేకంగా సరిపోదు. CF-116 ఫ్రీడమ్ ఫైటర్ చాలా ఆధునికమైనది, కానీ ఇది చాలా సరళమైన విమానం, ఇది ప్రధానంగా సహాయక కాంతి సమ్మె పాత్రలో ఉపయోగపడుతుంది. NFA ప్రాజెక్ట్ యొక్క లక్ష్యం ఏమిటంటే, ఇప్పటికే ఉన్న విమానాల యొక్క అన్ని పాత్రలను పూరించగల ఒకే బహుళ-ప్రయోజన విమానాలను ఎంచుకోవడం, అదే సమయంలో కార్యాచరణ ఖర్చులను తగ్గించడం మరియు లభ్యత మరియు సామర్థ్యాన్ని మెరుగుపరచడం. CF-104 లు సేకరించిన పదిహేను సంవత్సరాలలో, ఇంజన్లు, ఏరోడైనమిక్స్ మరియు ముఖ్యంగా మిషన్ ఎలక్ట్రానిక్స్లలో గణనీయమైన పురోగతులు ఉన్నాయి, ఈ పాత్రలన్నింటినీ ఒకే బహుళ-పాత్ర విమానంలో కలపడానికి అనుమతించారు. ఇటువంటి అనేక నమూనాలు ప్రపంచవ్యాప్తంగా వైమానిక దళాలు ప్రవేశపెట్టే ప్రక్రియలో ఉన్నాయి. అమెరికాలో ఇటీవలి లైట్ వెయిట్ ఫైటర్ (ఎల్డబ్ల్యుఎఫ్) ప్రాజెక్ట్ ప్రత్యేక ఆసక్తిని కలిగి ఉంది, ఇది ఎఫ్ -16 ఫైటింగ్ ఫాల్కన్ ఫర్ ది అమెరికా ఎయిర్ ఫోర్స్ (అమెరికాఫ్) ను ఉత్పత్తి చేసింది, ఇది అటువంటి బహుముఖ ప్రజ్ఞ యొక్క విమానం, ఇది చుట్టూ ఉన్న ఇతర వైమానిక దళాల నుండి వేగంగా ఆర్డర్లు ఇచ్చింది. అమెరికన్ పబ్లిక్ బ్రాడ్కాస్టర్ పిబిఎస్ "శతాబ్దం అమ్మకం" గా అభివర్ణించిన ప్రపంచంలో ప్రపంచం. [7] సెప్టెంబర్ 1977 లో NFA ప్రాజెక్ట్ కార్యాలయం ప్రతిపాదనల కోసం నాలుగు-వాల్యూమ్ అభ్యర్థనను ప్రచురించింది (RFP), ప్రతి వాల్యూమ్ ఆసక్తి ఉన్న ఒక ప్రాంతాన్ని వివరిస్తుంది. వీటిలో సాంకేతిక లక్షణాలు, రిస్క్ తగ్గించడం, ఖర్చులు, పారిశ్రామిక ప్రయోజన కార్యక్రమం మరియు ఒప్పంద బాధ్యతలు ఉన్నాయి. తరువాతి నిర్ణయంలో, 130 మరియు 150 విమానాల మధ్య సేకరించడానికి NFA ప్రాజెక్ట్ బడ్జెట్ సుమారు 34 2.34 బిలియన్లకు [CAD] పరిమితం చేయబడింది, బడ్జెట్‌లో వీలైనన్ని ఎక్కువ. [8] ఇది విమానాల సంఖ్య తగ్గుదలని సూచిస్తుంది; 66 సిఎఫ్ -101 ood డూ మరియు 200 సిఎఫ్ -104 స్టార్‌ఫైటర్ విమానాలు ఎన్‌ఎఫ్‌ఎ విమానాల సంఖ్యలో సగం కంటే తక్కువ ఉన్నాయి. 27 నవంబర్ 1977 న క్యాబినెట్ NFA బడ్జెట్‌ను అధికారికంగా ఆమోదించింది. అవసరాలకు సరిపోయే విమానాలను కలిగి ఉన్న ఆరు కంపెనీలకు RFP పంపబడింది; గ్రుమ్మన్ ఏరోస్పేస్ కార్పొరేషన్ యొక్క ఎఫ్ -14 టామ్‌క్యాట్, మెక్‌డోనెల్ డగ్లస్ కార్పొరేషన్ యొక్క ఎఫ్ -15 ఈగిల్ మరియు ఎఫ్/ఎ -18, నార్త్రోప్ కార్పొరేషన్ యొక్క ఎఫ్ -18 ఎల్ (జాయింట్ నార్త్‌ప్ జనరల్ డైనమిక్ కార్పొరేషన్ యొక్క ఎఫ్ -16, డసాల్ట్-బ్రెగెట్ యొక్క మిరాజ్ ఎఫ్ 1 మరియు పనావియా సుడిగాలి. అధిక కొనుగోలు ధరల కారణంగా ఎన్‌ఎఫ్‌ఎ ప్రాజెక్ట్ ఎఫ్ -14, ఎఫ్ -15 మరియు సుడిగాలిని తొలగించింది. పనితీరు పరంగా ఇతరులతో పోటీ పడలేనందున మిరాజ్ ఎఫ్ 1 ఉపసంహరించబడింది, అయినప్పటికీ, డసాల్ట్-బ్రెగ్యుట్ మిరాజ్ 2000 ను దాని స్థానంలో ప్రతిపాదించింది. ఈ ప్రతిపాదన ఫిబ్రవరి 1, 1978 నాటికి NFA ప్రాజెక్ట్ విధించిన కట్-ఆఫ్ తేదీ నాటికి రాలేదు, అందువల్ల 1978 లో, NFA ప్రాజెక్ట్ షార్ట్ కేవలం మూడు విమానాలను జాబితా చేసింది; F-16, F-18L మరియు F/A-18. ఎఫ్/ఎ -18 ఎల్‌డబ్ల్యుఎఫ్ పోటీలో ఎఫ్ -16 కు ప్రత్యక్ష పోటీదారు అయిన నార్త్రోప్ ఎఫ్ -17 కోబ్రాగా జీవితాన్ని ప్రారంభించింది. [9] అమెరికా నావికాదళం వారి VFAX ప్రాజెక్ట్ క్రింద కొత్త మల్టీ-రోల్ ఫైటర్ జెట్ పట్ల ఆసక్తిని వ్యక్తం చేసినప్పుడు, అమెరికా కాంగ్రెస్ బదులుగా VFAX "(NACF). దీని ప్రకారం, యు.ఎస్. నేవీ రెండు విమానాల సంస్కరణల కోసం ప్రతిపాదనలు కోరింది, వీటిలో అరెస్టర్ హుక్స్, కాటాపుల్ట్ బార్స్, మడత రెక్కలు మరియు నాటకీయంగా బలోపేతం అయిన ల్యాండింగ్ గేర్ మరియు ఫ్యూజ్‌లేజ్‌తో సహా వివిధ క్యారియర్-ఆధారిత లక్షణాలతో ఉన్నాయి. మరొక అవసరం ఏమిటంటే, ఇటీవలి నావికాదళ విమాన అనుభవం ఉన్న కంపెనీలు ఎంట్రీలను నిర్మించాల్సి ఉంటుంది, అయినప్పటికీ, సాధారణ డైనమిక్స్ లేదా నార్త్రోప్ కొంతకాలంగా క్యారియర్ విమానాన్ని నిర్మించలేదు. సవరించిన డిజైన్ కోసం ఇద్దరూ ఇతర సంస్థలతో భాగస్వామ్యం కలిగి ఉన్నారు; ఎఫ్ -16 ఎన్ అని పిలువబడే లింగ్-టెంకో-వాట్తో జనరల్ డైనమిక్స్, మరియు ఎఫ్/ఎ -18 గా మారే దాని కోసం మెక్‌డోనెల్ డగ్లస్‌తో నార్త్రోప్. అవసరమైన క్యారియర్ కార్యకలాపాల కోసం యు.ఎస్. నేవీ ఉపయోగించే ఫైటర్ జెట్‌లు వారి ఇంజిన్‌లను పూర్తి శక్తికి త్వరగా "స్పూల్" చేయగల సామర్థ్యం. క్యారియర్‌పై దిగడానికి ప్రయత్నిస్తున్నప్పుడు విమానం అరెస్టర్‌ వైర్లను కోల్పోతే, అది సమయానికి ఆగిపోయే మార్గం లేదు మరియు వెంటనే గో-రౌండ్‌కు శక్తిని జోడించాలి. ఇది చిన్న ఆందోళన కాదు; ఇది చాలా సాధారణంగా సంభవిస్తుంది, అటువంటి ల్యాండింగ్‌కు దాని స్వంత పేరు, "బోల్టర్" ఉంది. సాధారణంగా చెప్పాలంటే, ఇంజిన్‌ను స్పూల్ చేయగల రేటు దాని క్రాస్-సెక్షనల్ సైజు యొక్క ఫంక్షన్, కాబట్టి ఒక పెద్ద వాటికి బదులుగా రెండు చిన్న ఇంజిన్‌లను అమర్చడం ఒకేలాంటి విమానం సాధారణంగా మెరుగైన థొరెటల్ ప్రతిస్పందనను కలిగి ఉంటుంది. ఈ కారణంగా, ఇతరులలో, యు.ఎస్. నేవీ ప్రారంభం నుండి ఎఫ్ -18 యొక్క రెండు-ఇంజిన్ లేఅవుట్కు అనుకూలంగా ఉంది మరియు దీనిని 1976 లో ఎన్‌ఎసిఎఫ్ ప్రాజెక్ట్ విజేతగా ఎంచుకుంది. రెండు కంపెనీలు ఎఫ్/ఎ -18 కోసం దళాలలో చేరినప్పుడు . ఫలితంగా వచ్చిన F-18L F/A-18A కంటే 30% తేలికైనది, సుమారు 27400 lb (12400 kg) టేకాఫ్ బరువు 33700 lb (15300 kg) కు విరుద్ధంగా ఉంది మరియు ఫలితంగా మెరుగైన పనితీరు మరియు పరిధిని కలిగి ఉంది. [ 10] ఈ విమానం లేకపోతే 80% పైగా ఉంది మరియు అదే ఉత్పత్తి మార్గాల్లో నిర్మించబడుతుంది. నావికా సంస్కరణలు (F/A-18 హార్నెట్) 60% మెక్‌డోనెల్ మరియు 40% నార్త్రోప్ చేత నిర్మించబడతాయి, అయితే ల్యాండ్ వెర్షన్లు ఈ అమరికను తిప్పికొట్టాయి. [9] యు.ఎస్. నేవీ మాదిరిగానే, కెనడియన్ ఫోర్సెస్ ఎయిర్ కమాండ్ (ఎయిర్‌కామ్) యొక్క ఎగువ ఎగువ స్థాయిలు రెండు ఇంజిన్లతో విమానాన్ని కలిగి ఉండటానికి ఇష్టపడతాయి, అయినప్పటికీ వేర్వేరు కారణాల వల్ల. అదనంగా, ఎయిర్‌కామ్ మీడియం-రేంజ్ AIM-7 స్పారో ఎయిర్-టు-ఎయిర్ క్షిపణిని కాల్చగల సామర్థ్యాన్ని కలిగి ఉంది. [11] మొదట .హించినట్లుగా స్వల్ప-శ్రేణి "డాగ్‌ఫైటర్" పాత్రను దృష్టిలో ఉంచుకుని, ఎఫ్ -16 ఫాల్కన్ లేదా వైఎఫ్ -17 కోబ్రా పిచ్చుకకు మద్దతు ఇవ్వలేదు. యు.ఎస్. నేవీ పిచ్చుకకు మద్దతు కోరింది, ఎందుకంటే వారు ఫైటర్-టు-ఫైటర్ పోరాటంలో తక్కువ ఆసక్తి కలిగి ఉన్నారు, ఎందుకంటే వారు విమానాలు మరియు యాంటీ-షిప్పింగ్ క్షిపణుల యొక్క దీర్ఘ-శ్రేణి అంతరాయంలో ఉన్నారు. ఎల్‌డబ్ల్యుఎఫ్ ప్రాజెక్ట్‌లోని రెండు విమానాలు వారి నావికా సవరణలలో భాగంగా దీర్ఘ-శ్రేణి రాడార్‌కు మద్దతు ఇవ్వడం అధ్యయనం చేశాయి, కాని ఎఫ్ -16 సవరణ ఎప్పుడూ మోకాప్ దశకు మించి ముందుకు సాగలేదు, ఎఫ్/ఎ -18 మాత్రమే AIM-7 మద్దతును జోడించింది. [గమనిక 1 ] ఇది రెండు ఎఫ్ -18 వేరియంట్‌లను మొదటి నుండి ఆధిక్యంలో ఉంచుతుంది. కఠినమైన సాంకేతిక కోణం నుండి F-18L (నార్త్రోప్ వెర్షన్) NFA ప్రాజెక్టుకు మెరుగైన విమానం, పనితీరు F-16 కు సమానం, స్పారో సామర్ధ్యం మరియు కెనడియన్ శక్తులు అనుకూలంగా ఉన్న జంట-ఇంజిన్ డిజైన్. F/A-18A (మెక్‌డోనెల్-డగ్లస్ వెర్షన్) తో పోలిస్తే, దాని తక్కువ బరువు మరియు ఫలితంగా మెరుగైన పరిధి కెనడాపై వాయు రక్షణ పాత్రలో కూడా చాలా ఉపయోగకరంగా ఉంటుంది. ఎఫ్ -18 ఎల్ లాభదాయకమైన పారిశ్రామిక కార్యక్రమంతో కూడా అందించబడింది; ఎఫ్ -18 ఎల్ ప్రాజెక్ట్ యొక్క ప్రధాన భాగాలను కెనడాకు తరలించడానికి నార్త్రోప్ అంగీకరించింది, రెక్కలు మరియు తోక విభాగాలను నిర్మించడానికి కార్బన్ మిశ్రమ నిర్మాణ పద్ధతుల్లో పెట్టుబడులు పెట్టడం సహా. [5] అంగీకరించినట్లయితే, కెనడా ఈ భాగాలన్నింటికీ ప్రాధమిక నిర్మాణ ప్రదేశంగా మారుతుంది, దీని అర్థం ఇతర దేశాల నుండి ఎఫ్ -18 ఎల్ కోసం ఏదైనా అదనపు ఆర్డర్లు కెనడియన్ కంపెనీలకు ప్రధాన ఎగుమతి ఒప్పందాలు వస్తాయి. ఆశ్చర్యకరంగా, ఫెడరల్ డిపార్ట్మెంట్ ఆఫ్ ఇండస్ట్రీ, ట్రేడ్ అండ్ కామర్స్ (డిఐటిసి) కెనడియన్ ఆర్థిక వ్యవస్థకు పారిశ్రామిక ప్రయోజనాల కోసం ఎఫ్ -18 ఎల్ ఆఫర్‌కు గట్టిగా మొగ్గు చూపింది. ఏదేమైనా, NFA ప్రాజెక్ట్ కార్యాలయం యొక్క అసలు భావనకు విరుద్ధంగా, నేషనల్ డిఫెన్స్ డిపార్ట్మెంట్ (DND) మరియు సరఫరా మరియు సేవల విభాగం (DSS) నుండి డజన్ల కొద్దీ తో పోలిస్తే DITC కార్యాలయంలో ఇద్దరు పూర్తి సమయం సిబ్బందిని మాత్రమే కలిగి ఉంది. రెండు ఇతర సమూహాలు ఈ ఆఫర్ గురించి ఆందోళన వ్యక్తం చేశాయి. ఎఫ్ -18 ఎల్ వేరియంట్ కోసం అమెరికా నుండి ఎటువంటి ఆర్డర్లు లేనందున, ఏదైనా ఉత్పత్తి పరుగు కెనడియన్ సేకరణ మరియు ఏదైనా సంభావ్య ఎగుమతుల ఆధారంగా ఉంటుంది. అనేక ఇతర దేశాలు F-18L పై ఇదే విధమైన ఆసక్తిని వ్యక్తం చేశాయి, ముఖ్యంగా గ్రీస్, టర్కీ, స్పెయిన్ మరియు ఆస్ట్రేలియా, కానీ వీటిలో ఏదీ "ఖచ్చితంగా విషయం" కాదు. ఈ ఒప్పందాలు జరగకపోతే, కెనడా విమానం యొక్క ఏకైక ఆపరేటర్, DND పూర్తిగా ఆమోదయోగ్యం కాదని భావించింది. అదేవిధంగా, DSS యొక్క ప్రాధమిక ఆసక్తి ind హించదగిన డెలివరీ టైమ్ ఫ్రేమ్‌లు మరియు బడ్జెట్‌లతో ఇనుము-ధరించిన ఒప్పందాలు, మరియు "షెల్ఫ్ ఆఫ్" అవసరాన్ని గట్టిగా మద్దతు ఇచ్చింది. అందువల్ల, అక్టోబర్ 1978 లో, NFA ప్రాజెక్ట్ కార్యాలయం DITC యొక్క ఆందోళనలను అధిగమించింది మరియు జాబితాను F-16 మరియు F/A-18A లకు మాత్రమే తగ్గించింది, ఈ నిర్ణయం ఫెడరల్ క్యాబినెట్ 23 నవంబర్ 1978 న అంగీకరించింది. [5] ఆ సమయంలో కెనడియన్ ఆర్డర్ ఆధారంగా మాత్రమే F-18L తో ముందుకు సాగడం గురించి కొంత చర్చ జరిగింది. [12] అనేక ఇతర వైమానిక దళాలు ఇలాంటి విమానాలను చూసే ప్రక్రియలో ఉన్నాయి, మరియు F-17 నుండి F/A-18 కు మార్పిడి సమయంలో జరిపిన నవీకరణలు F-18L ను F-16 లో మరింత విలువైన పోటీదారుగా మార్చాయి ఎగుమతి మార్కెట్. ఏదేమైనా, నార్త్రోప్ తమను తాము మెక్‌డోనెల్ డగ్లస్ సేల్స్ టీం చేత నిరంతరం అధిగమించినట్లు గుర్తించారు, వారు విదేశీ అమ్మకాల కోసం ఎఫ్ -18 ఎల్ ప్రతిపాదించినప్పుడల్లా ప్రతిఘటించేవారు. [13] ఇది చివరికి కంపెనీల మధ్య దావాకు దారితీసింది, ఇది 1985 లో పరిష్కరించబడింది, మెక్‌డోనెల్ డగ్లస్ తప్పులను అంగీకరించకుండా డిజైన్‌కు పూర్తి హక్కుల కోసం నార్త్రోప్ $ 50 మిలియన్లను చెల్లించటానికి అంగీకరించారు. అప్పటికి నార్త్రోప్ F-18L లో పనిని ముగించింది. [14] నవంబర్ 23, 1978 న ఎఫ్ -18 ఎల్ తొలగింపుతో ఎన్ఎఫ్ఎ ప్రాజెక్ట్ దాని చివరి దశలోకి మారింది. చివరికి ఉత్తర్వులను వేగవంతం చేయడానికి, తుది నిర్ణయం తీసుకున్న తర్వాత ఒకరు ఎంపిక చేయబడతారనే అవగాహనతో NFA ప్రాజెక్ట్ కార్యాలయం రెండు సంస్థలతో ఒప్పందాలను చర్చించడం ప్రారంభించింది. ఇది పారిశ్రామిక ఆఫ్‌సెట్ కార్యక్రమాల యొక్క ఇంటెన్సివ్ పరిశోధనలకు దారితీసింది. [5] యూరోపియన్ దేశాలతో ఇలాంటి ఏర్పాట్ల కారణంగా జనరల్ డైనమిక్స్ వారి ఆఫర్లలో కొంతవరకు పరిమితం చేయబడింది, ఇది కెనడాతో సహా 3 వ పార్టీ దేశాలకు పంపిణీ చేసిన మొత్తం విమానాలలో 15% ఐరోపాలో నిర్మించాల్సి ఉంటుందని పేర్కొంది. ఇది అధిగమించలేనిది కాదు, కానీ ఖచ్చితంగా చర్చలలో కొన్ని సమస్యలను అందించింది. [11] డగ్లస్ (మెక్‌డోనెల్ డగ్లస్ ఏర్పడటానికి ముందు) కొంతకాలంగా టొరంటో అంతర్జాతీయ విమానాశ్రయంలో మాజీ అవ్రో కెనడా కర్మాగారాలలో డిసి -9 కోసం తోక సమావేశాలను నిర్మిస్తున్నారు. వారి పారిశ్రామిక ఆఫ్‌సెట్ కార్యక్రమంలో ఈ మొక్కలను ఆధునీకరించడం మరియు KC-10 మరియు MD-11 కోసం రెక్కలు, MD-80 కోసం రెక్కలు, వింగ్స్, ఎంపెనేజ్ మరియు క్యాబిన్ అంతస్తులు, అలాగే F/ A-18. [15] ఈ ప్రతిపాదన DITC కి చాలా ఆందోళన కలిగిస్తుంది మరియు వారు చర్చలలో మరింత చురుకుగా ఉన్నారు. వారి ఆందోళన అమెరికా మరియు కెనడా మధ్య ఉన్న రక్షణ ఉత్పత్తి భాగస్వామ్య ఒప్పందం (DPSA) పై ఆధారపడింది, ఇది దేశాల మధ్య సైనిక వస్తువుల వాణిజ్యాన్ని సమతుల్యం చేయడానికి ఉంచబడింది. NFA వంటి ప్రధాన సేకరణ అంటే అమెరికా కెనడా నుండి ఇదే విధమైన సైనిక పరికరాలను కొనుగోలు చేయవలసి ఉంది, లేదా కెనడాలో సైనిక ఉత్పత్తి అయినప్పటికీ ప్రత్యామ్నాయంగా కొనుగోలును భర్తీ చేసింది. నార్తోప్ యొక్క ఎఫ్ -18 ఎల్ వంటి కార్యక్రమం పూర్తిగా సైనిక స్వభావం కలిగి ఉంది, కాబట్టి కెనడాలో ఏదైనా ఉత్పత్తి ఈ బ్యాలెన్స్‌కు వ్యతిరేకంగా లెక్కించబడుతుంది, అయితే మెక్‌డోనెల్ డగ్లస్ ఆఫర్ ఎక్కువగా పౌర వస్తువులలో ఉంది, దీనిని విడిగా లెక్కించాల్సి ఉంది. మెక్డోనెల్ వారి DC-9 మరియు DC-10 పనిని బ్యాలెన్స్‌కు వ్యతిరేకంగా లెక్కించాలని మొండిగా ఉన్నాడు, ఈ వైఖరి కెనడియన్లు "పట్టుబట్టారు" అని వర్ణించారు. [11] ఈ కేసులో ఒప్పందాన్ని తిరిగి చర్చించడానికి లేదా పెద్ద సైనిక కొనుగోలు చేయడానికి యు.ఎస్ ప్రభుత్వం ఒప్పించవలసి ఉంటుందని డిఐటిసి ఆందోళన చెందింది. ఏ ఎంపిక సూటిగా అనిపించలేదు మరియు భవిష్యత్తులో DITC యొక్క వ్యవహారాలపై భారం పడేస్తుంది. [5] మెక్‌డోనెల్ డగ్లస్‌తో చర్చలు కొనసాగుతున్నప్పుడు, ఎయిర్ కెనడా లాక్‌హీడ్ ఎల్ -1011 ను కొనుగోలు చేస్తున్నట్లు ప్రకటించింది, దాని విస్తృత-శరీర విమానాలకు జోడించింది. ఇది మెక్‌డోనెల్ డగ్లస్ యొక్క చీఫ్ ఎగ్జిక్యూటివ్ ఆఫీసర్ జేమ్స్ స్మిత్ మెక్‌డోనెల్‌ను బాగా కోపం తెప్పించింది, అతను NFA ప్రాజెక్టులో తన సంస్థ పాల్గొనడాన్ని రద్దు చేస్తానని వ్యక్తిగతంగా బెదిరించాడు. [5] DND మరియు DSS రెండూ ఇది జరగాలని కోరుకోలేదు మరియు F-16 మరియు F/A-18 విమానం రెండూ NFA ప్రాజెక్ట్ కోసం వివాదంలో ఉండాలని కోరుకున్నారు. ఏదేమైనా, ఎన్‌ఎఫ్‌ఎ ప్రాజెక్ట్ను గెలవడానికి ఎఫ్/ఎ -18 అనుకూలంగా ఉందని సూచించిన ఒక నివేదిక లీక్ అయినప్పుడు ఈ ఆందోళనలు తరువాత మ్యూట్ చేయబడ్డాయి మరియు డిఐటిసి యొక్క ఆందోళనలు భర్తీ చేయబడుతున్నాయని కనిపించింది. తత్ఫలితంగా, మెక్‌డోనెల్ డగ్లస్ ఎయిర్ కెనడా కొనుగోలు గురించి చాలా తక్కువ స్వరంతో ఉన్నాడు. [5] కాంట్రాక్ట్ చర్చలు 1978 మరియు 1979 అంతటా కొనసాగాయి, రెండు సమాఖ్య ఎన్నికలలో కొనసాగుతున్నాయి. ప్రతిపాదిత ఒప్పందాలు జూన్ నాటికి ఖరారు చేయబడ్డాయి, అప్పటి కొత్త ప్రగతిశీల కన్జర్వేటివ్ పార్టీ కెనడా మైనారిటీ ప్రభుత్వాన్ని ఏర్పాటు చేసింది. ఒప్పందాల యొక్క సుదీర్ఘ సమీక్ష జరిగింది మరియు డిసెంబర్ ఆరంభంలో పూర్తయింది. ఇవి డిసెంబర్ 14 న సంతకం చేయబడ్డాయి, అయితే, 13 వ తేదీన ప్రగతిశీల కన్జర్వేటివ్ ప్రభుత్వం ఘనత లేని ఓటు విఫలమైంది మరియు NFA ప్రాజెక్ట్ పక్కన పెట్టబడింది. తరువాతి ఎన్నికలలో లిబరల్ పార్టీ ఆఫ్ కెనడా మెజారిటీ ప్రభుత్వానికి ఎన్నికయ్యారు, మరియు ఫిబ్రవరి 19, 1980 న ఎన్‌ఎఫ్‌ఎ ప్రాజెక్ట్ కోసం అధికారిక చర్చలు మళ్లీ ప్రారంభమయ్యాయి. ఈ సమయానికి ఎఫ్/ఎ -18 విజేత అని పుకార్లు వచ్చాయి మరియు సాధారణ డైనమిక్స్ ఎంపికను విస్మరించడానికి ఒక ప్రచారాన్ని ప్రారంభించింది. వారి పారిశ్రామిక కార్యక్రమంలో భాగంగా, ఎఫ్ -16 లో ఉపయోగించిన ప్రాట్ &amp; విట్నీ ఎఫ్ 100 ఇంజన్లు క్యూబెక్‌లోని ప్రాట్ &amp; విట్నీ కెనడాలో నిర్మించబడతాయి, ఇది ఆ ప్రావిన్స్‌కు పెద్ద విండ్‌ఫాల్. మార్చి చివరలో, పాలక పార్టి క్యూబాకోయిస్ యొక్క రెనే లెవ్స్క్యూ బహిరంగంగా ఎఫ్ -16 ను ఎన్నుకోవాలని ప్రకటించారు, ఎందుకంటే ఇది క్యూబెక్‌కు పోటీ పడుతున్న మెక్‌డోనెల్ డగ్లస్ ఆఫర్ కంటే చాలా ఎక్కువ అందిస్తుంది. ఇది ఏప్రిల్ 9, 1980 న ఫెడరల్ ప్రభుత్వంలో అనేక ఆసక్తిగల పార్టీల మధ్య సమావేశానికి దారితీసింది మరియు అంటారియోలోని ఫెడరల్ ప్రాజెక్టుల నుండి అనేక మిలియన్ డాలర్లను క్యూబెక్‌కు బదిలీ చేసిన తరువాత అభ్యంతరాలు అదృశ్యమయ్యాయి. [5] వీటిలో, జనరల్ ఎలక్ట్రిక్ క్యూబెక్‌లో ఒక ప్లాంట్ తెరవడానికి అంగీకరించింది, ఇది వాణిజ్య ఇంజిన్ల కోసం టర్బైన్ ఫ్యాన్ బ్లేడ్‌లను ఉత్పత్తి చేస్తుంది. [8] మరుసటి రోజు (ఏప్రిల్ 10, 1980) ఎఫ్/ఎ -18 హార్నెట్‌ను ఎన్‌ఎఫ్‌ఎ ప్రాజెక్ట్ విజేతగా అధికారికంగా ప్రకటించారు. ఏప్రిల్ 16 న, 137 విమానాలకు 36 2.369 బిలియన్ల (యుఎస్‌డి) పైకప్పుతో, మరియు సి $ 2.453 బిలియన్ల పారిశ్రామిక ప్యాకేజీ 1995 లో ముగిసిన కాలంలో కెనడాలో మెక్‌డోనెల్ డగ్లస్ పెట్టుబడి పెట్టడానికి సేకరణ ఒప్పందాలు సంతకం చేయబడ్డాయి. మరుసటి రోజు (ఏప్రిల్ 11, 1980) NFA ప్రాజెక్ట్ కోసం వారి ఎంపికను వివరించడానికి ఫెడరల్ ప్రభుత్వం జాతీయ వార్తాపత్రికలలో వరుస ప్రకటనలను నడిపింది. వాదనలు ప్రధానంగా ఒప్పందం యొక్క ఆర్థిక అంశాలపై దృష్టి సారించాయి. F/A-18 హార్నెట్ యొక్క అధిక యూనిట్ ఖర్చు ఉన్నప్పటికీ, పారిశ్రామిక కార్యక్రమం మొత్తం కార్యక్రమానికి చెల్లించడం కంటే ఎక్కువ. కెనడియన్ దళాలు జాబితా చేసిన ఎంపికకు కారణాలు విశ్వసనీయత కోసం రెండు ఇంజన్లు (ఆర్కిటిక్ సార్వభౌమాధికారం మరియు ఓవర్-ది-వాటర్ పెట్రోలింగ్ నిర్వహించడానికి అవసరమైనవి), అద్భుతమైన రాడార్ సెట్ మరియు F-14 లేదా F-15 కన్నా తక్కువ ఖర్చు. ఏదేమైనా, కెనడా విమాన వాహక నౌకను నిర్వహించనప్పటికీ, ఈ కార్యక్రమం, ముఖ్యంగా దాని విమాన క్యారియర్-ఆధారిత రూపకల్పనపై పత్రికలు సందేహాస్పదంగా ఉన్నాయి. CBC గుర్తించినట్లుగా, F/A-18 అదనపు ఇంధనాన్ని మోయకుండా టొరంటో నుండి మాంట్రియల్‌కు కూడా ఎగరలేదు. బాహ్య ప్రదర్శనలు ఉన్నప్పటికీ, NFA ప్రాజెక్ట్ కోసం F/A-18 హార్నెట్ ఎంపిక "ఖచ్చితంగా విషయం" కాదు. ఈ ఒప్పందం చివరి నిమిషానికి తెరిచి ఉంచబడింది మరియు ఎంపిక ప్రకటించబడటానికి ముందు వారాల్లో కూడా మార్పులను చూస్తూనే ఉంది. అదనంగా, ఇరాన్ విప్లవం తరువాత విడిభాగాలు లేకపోవడం వల్ల వారి నౌకాదళం వాడుకలో పడే అవకాశాన్ని ఎదుర్కొంటున్నందున, ఎఫ్ -14 దాదాపు ఇరాన్ నుండి కొనుగోలు చేయబడింది. కెనడియన్ దౌత్యవేత్తలు ఇరానియన్లను కట్-రేట్ ధరలకు ఎనభై కొత్త యోధుల సముదాయాన్ని విక్రయించమని ఒప్పించటానికి ప్రయత్నించారు. ఏదేమైనా, కెనడియన్ కేపర్ తరువాత చర్చలు జరిగాయి, ఇందులో ఆరుగురు అమెరికన్ దౌత్యవేత్తలు ఇరాన్ నుండి కెనడియన్ రాయబార కార్యాలయం నుండి అక్రమంగా రవాణా చేయబడ్డారు. [12] తరువాతి సంవత్సరాల్లో ఈ కార్యక్రమంలో అనేక మార్పులు చేయబడ్డాయి. పెద్ద సంఖ్యలో విమానాలను చాలా చిన్న వాటితో భర్తీ చేసినందుకు ప్రభుత్వం పెరుగుతున్న విమర్శలకు గురైంది, ఈ సంఖ్య ఐరోపాలో వారి నోరాడ్ పాత్రతో పాటు వారి భూ దాడి పాత్ర రెండింటినీ శక్తులు అనుమతించదు. తరువాతి నెలల్లో, యుఎస్ ప్రభుత్వంతో ఒక ఒప్పందం కుదుర్చుకుంది, ఇది ప్రతి విమానం యొక్క ఎంబెడెడ్ ఆర్ అండ్ డి ఖర్చుల ధర నుండి million 70 మిలియన్లను తగ్గించింది, అదే మొత్తం ఖర్చుకు అదనపు విమానాలను కొనుగోలు చేస్తామని వాగ్దానం చేయడానికి బదులుగా. ఇది ఈ కొనుగోలును 137 విమానాలకు పెంచింది, మొదట ప్రణాళికాబద్ధమైన దానికంటే ఎనిమిది ఎక్కువ. అదే ఒప్పందం ఎటువంటి ఆర్ అండ్ డి చెల్లించకుండా అదనంగా 20 "అట్రిషన్ ఎయిర్క్రాఫ్ట్" ను కొనుగోలు చేయడానికి అనుమతించింది, ధరను ప్రతి విమానానికి 80 880,000 తగ్గిస్తుంది. [8] CF-188 హార్నెట్ గా నియమించబడిన మొత్తం 138 విమానాలు 1982 నుండి 1988 వరకు కెనడాకు పంపిణీ చేయబడ్డాయి. [14]</v>
      </c>
      <c r="F182" s="1" t="str">
        <f>IFERROR(__xludf.DUMMYFUNCTION("GOOGLETRANSLATE(E:E, ""en"", ""te"")"),"#VALUE!")</f>
        <v>#VALUE!</v>
      </c>
      <c r="AJ182" s="1" t="s">
        <v>2459</v>
      </c>
      <c r="CK182" s="1" t="s">
        <v>2460</v>
      </c>
      <c r="CL182" s="1" t="s">
        <v>2461</v>
      </c>
      <c r="CM182" s="1" t="s">
        <v>2462</v>
      </c>
      <c r="CN182" s="1" t="s">
        <v>2463</v>
      </c>
      <c r="CQ182" s="1" t="s">
        <v>2464</v>
      </c>
      <c r="CR182" s="1" t="s">
        <v>2465</v>
      </c>
      <c r="CU182" s="1" t="s">
        <v>2466</v>
      </c>
      <c r="CV182" s="1" t="s">
        <v>2467</v>
      </c>
      <c r="DO182" s="1" t="s">
        <v>2468</v>
      </c>
      <c r="DP182" s="1" t="s">
        <v>2469</v>
      </c>
      <c r="DQ182" s="1" t="s">
        <v>2470</v>
      </c>
    </row>
    <row r="183">
      <c r="A183" s="1" t="s">
        <v>2471</v>
      </c>
      <c r="B183" s="1" t="str">
        <f>IFERROR(__xludf.DUMMYFUNCTION("GOOGLETRANSLATE(A:A, ""en"", ""te"")"),"రాయల్ ఎయిర్క్రాఫ్ట్ ఫ్యాక్టరీ B.E.10")</f>
        <v>రాయల్ ఎయిర్క్రాఫ్ట్ ఫ్యాక్టరీ B.E.10</v>
      </c>
      <c r="C183" s="1" t="s">
        <v>2472</v>
      </c>
      <c r="D183" s="1" t="str">
        <f>IFERROR(__xludf.DUMMYFUNCTION("GOOGLETRANSLATE(C:C, ""en"", ""te"")"),"రాయల్ ఎయిర్క్రాఫ్ట్ ఫ్యాక్టరీ B.E.10 అనేది మే 1914 లో రూపొందించిన B.E.2C ఆధారంగా ఒక విమానం. ఈ విమానం ఫాబ్రిక్-కప్పబడిన స్టీల్-ట్యూబ్ ఫ్యూజ్‌లేజ్‌తో నొక్కిన మిశ్రమం షీట్ పక్కటెముకలు మరియు పూర్తి-పొడవు ఐలెరన్‌లతో నిర్మించటానికి ఉద్దేశించబడింది. దాని రెక్కలు"&amp;" B.E.2C కన్నా కొంచెం తక్కువగా ఉన్నాయి, అయితే ఇది లోతైన కోమింగ్ కలిగి ఉంది మరియు చిన్న ""బఫర్"" నోవెల్‌తో ఒలియో అండర్ క్యారేజీని ఉపయోగించుకుంది. అలాగే, ఏరోఫాయిల్ రిఫ్లెక్స్ వెనుకంజలో ఉంది. [1] బ్రిస్టల్ ఎయిర్‌ప్లేన్ కంపెనీ నుండి 4 యూనిట్లను ఆదేశించినప్పటిక"&amp;"ీ, ఆర్డర్ రద్దు చేయబడటానికి ముందే అవి ఎప్పుడూ పూర్తి కాలేదు. [1] రాయల్ ఎయిర్క్రాఫ్ట్ ఫ్యాక్టరీ నుండి డేటా [1] సాధారణ లక్షణాలు 1910 ల విమానంలో ఈ వ్యాసం ఒక స్టబ్. వికీపీడియా విస్తరించడం ద్వారా మీరు సహాయపడవచ్చు.")</f>
        <v>రాయల్ ఎయిర్క్రాఫ్ట్ ఫ్యాక్టరీ B.E.10 అనేది మే 1914 లో రూపొందించిన B.E.2C ఆధారంగా ఒక విమానం. ఈ విమానం ఫాబ్రిక్-కప్పబడిన స్టీల్-ట్యూబ్ ఫ్యూజ్‌లేజ్‌తో నొక్కిన మిశ్రమం షీట్ పక్కటెముకలు మరియు పూర్తి-పొడవు ఐలెరన్‌లతో నిర్మించటానికి ఉద్దేశించబడింది. దాని రెక్కలు B.E.2C కన్నా కొంచెం తక్కువగా ఉన్నాయి, అయితే ఇది లోతైన కోమింగ్ కలిగి ఉంది మరియు చిన్న "బఫర్" నోవెల్‌తో ఒలియో అండర్ క్యారేజీని ఉపయోగించుకుంది. అలాగే, ఏరోఫాయిల్ రిఫ్లెక్స్ వెనుకంజలో ఉంది. [1] బ్రిస్టల్ ఎయిర్‌ప్లేన్ కంపెనీ నుండి 4 యూనిట్లను ఆదేశించినప్పటికీ, ఆర్డర్ రద్దు చేయబడటానికి ముందే అవి ఎప్పుడూ పూర్తి కాలేదు. [1] రాయల్ ఎయిర్క్రాఫ్ట్ ఫ్యాక్టరీ నుండి డేటా [1] సాధారణ లక్షణాలు 1910 ల విమానంలో ఈ వ్యాసం ఒక స్టబ్. వికీపీడియా విస్తరించడం ద్వారా మీరు సహాయపడవచ్చు.</v>
      </c>
      <c r="E183" s="1" t="s">
        <v>2473</v>
      </c>
      <c r="F183" s="1" t="str">
        <f>IFERROR(__xludf.DUMMYFUNCTION("GOOGLETRANSLATE(E:E, ""en"", ""te"")"),"బహుళ-పాత్ర విమానం")</f>
        <v>బహుళ-పాత్ర విమానం</v>
      </c>
      <c r="H183" s="1" t="s">
        <v>2474</v>
      </c>
      <c r="I183" s="1" t="str">
        <f>IFERROR(__xludf.DUMMYFUNCTION("GOOGLETRANSLATE(H:H, ""en"", ""te"")"),"బ్రిటిష్")</f>
        <v>బ్రిటిష్</v>
      </c>
      <c r="K183" s="1" t="s">
        <v>2475</v>
      </c>
      <c r="L183" s="1" t="str">
        <f>IFERROR(__xludf.DUMMYFUNCTION("GOOGLETRANSLATE(K:K, ""en"", ""te"")"),"రాయల్ ఎయిర్క్రాఫ్ట్ ఫ్యాక్టరీ")</f>
        <v>రాయల్ ఎయిర్క్రాఫ్ట్ ఫ్యాక్టరీ</v>
      </c>
      <c r="M183" s="1" t="s">
        <v>2476</v>
      </c>
      <c r="O183" s="1" t="s">
        <v>2477</v>
      </c>
      <c r="Q183" s="1">
        <v>2.0</v>
      </c>
      <c r="T183" s="1" t="s">
        <v>2478</v>
      </c>
      <c r="W183" s="1">
        <v>0.0</v>
      </c>
      <c r="X183" s="1" t="s">
        <v>2479</v>
      </c>
      <c r="Y183" s="1" t="s">
        <v>2480</v>
      </c>
      <c r="Z183" s="1" t="s">
        <v>2481</v>
      </c>
      <c r="AA183" s="1" t="s">
        <v>2482</v>
      </c>
      <c r="AX183" s="1" t="s">
        <v>2483</v>
      </c>
      <c r="AY183" s="1" t="s">
        <v>2484</v>
      </c>
    </row>
    <row r="184">
      <c r="A184" s="1" t="s">
        <v>2485</v>
      </c>
      <c r="B184" s="1" t="str">
        <f>IFERROR(__xludf.DUMMYFUNCTION("GOOGLETRANSLATE(A:A, ""en"", ""te"")"),"DTA దివా")</f>
        <v>DTA దివా</v>
      </c>
      <c r="C184" s="1" t="s">
        <v>2486</v>
      </c>
      <c r="D184" s="1" t="str">
        <f>IFERROR(__xludf.DUMMYFUNCTION("GOOGLETRANSLATE(C:C, ""en"", ""te"")"),"DTA దివా అనేది ఫ్రెంచ్ డబుల్-ఉపరితల అల్ట్రాలైట్ ట్రైక్ వింగ్, ఇది మాంటెలిమర్ యొక్క DTA సర్ల్ చేత రూపొందించబడింది మరియు ఉత్పత్తి చేయబడింది మరియు 2009 లో ప్రవేశపెట్టబడింది. రెక్కను DTA ట్రైక్‌లలో మరియు ఇతర అల్ట్రాలైట్ విమాన తయారీదారులు విస్తృతంగా ఉపయోగిస్తు"&amp;"న్నారు. [1] దివా అనేది కేబుల్-బ్రేస్డ్, కింగ్ పోస్ట్-అమర్చిన హాంగ్ గ్లైడర్-స్టైల్ వింగ్, ఇది రెండు-ప్రదేశాల ట్రైక్‌ల కోసం టూరింగ్ వింగ్‌గా రూపొందించబడింది. ఇది ఒక పరిమాణంలో 12.0 మీ 2 (129 చదరపు అడుగులు) రెక్క ప్రాంతంతో వస్తుంది. రెక్కలు విస్తీర్ణంలో చిన్న"&amp;"వి, ఇది అధిక స్టాల్ వేగంతో అధిక క్రూయిజ్ వేగాన్ని ఇస్తుంది. [1] రెక్కను బోల్ట్-టుగెథర్ అల్యూమినియం గొట్టాల నుండి తయారు చేస్తారు, దాని 84% డబుల్ ఉపరితల వింగ్ డాక్రాన్ సెయిల్‌క్లాత్‌లో కప్పబడి ఉంటుంది. వింగ్ యొక్క క్రాస్‌స్ట్యూబ్ ఫ్లోటింగ్ డిజైన్. దీని 9.4 "&amp;"మీ (30.8 అడుగులు) స్పాన్ వింగ్ ముక్కు కోణం 130 °, ఒక కారక నిష్పత్తి 5.2: 1 మరియు ""ఎ"" ఫ్రేమ్ వెయిట్-షిఫ్ట్ కంట్రోల్ బార్‌ను ఉపయోగిస్తుంది. వింగ్ చిట్కాలలో చిన్న వింగ్లెట్లు ఉంటాయి. దీనిని DTA యొక్క సబ్ కాంట్రాక్టర్ లా సోషియాట్ ఎలిప్స్ తయారు చేస్తారు. [1]"&amp;" [2] బేయర్ల్ మరియు డిటిఎ ​​నుండి డేటా [1] [2] సాధారణ లక్షణాల పనితీరు")</f>
        <v>DTA దివా అనేది ఫ్రెంచ్ డబుల్-ఉపరితల అల్ట్రాలైట్ ట్రైక్ వింగ్, ఇది మాంటెలిమర్ యొక్క DTA సర్ల్ చేత రూపొందించబడింది మరియు ఉత్పత్తి చేయబడింది మరియు 2009 లో ప్రవేశపెట్టబడింది. రెక్కను DTA ట్రైక్‌లలో మరియు ఇతర అల్ట్రాలైట్ విమాన తయారీదారులు విస్తృతంగా ఉపయోగిస్తున్నారు. [1] దివా అనేది కేబుల్-బ్రేస్డ్, కింగ్ పోస్ట్-అమర్చిన హాంగ్ గ్లైడర్-స్టైల్ వింగ్, ఇది రెండు-ప్రదేశాల ట్రైక్‌ల కోసం టూరింగ్ వింగ్‌గా రూపొందించబడింది. ఇది ఒక పరిమాణంలో 12.0 మీ 2 (129 చదరపు అడుగులు) రెక్క ప్రాంతంతో వస్తుంది. రెక్కలు విస్తీర్ణంలో చిన్నవి, ఇది అధిక స్టాల్ వేగంతో అధిక క్రూయిజ్ వేగాన్ని ఇస్తుంది. [1] రెక్కను బోల్ట్-టుగెథర్ అల్యూమినియం గొట్టాల నుండి తయారు చేస్తారు, దాని 84% డబుల్ ఉపరితల వింగ్ డాక్రాన్ సెయిల్‌క్లాత్‌లో కప్పబడి ఉంటుంది. వింగ్ యొక్క క్రాస్‌స్ట్యూబ్ ఫ్లోటింగ్ డిజైన్. దీని 9.4 మీ (30.8 అడుగులు) స్పాన్ వింగ్ ముక్కు కోణం 130 °, ఒక కారక నిష్పత్తి 5.2: 1 మరియు "ఎ" ఫ్రేమ్ వెయిట్-షిఫ్ట్ కంట్రోల్ బార్‌ను ఉపయోగిస్తుంది. వింగ్ చిట్కాలలో చిన్న వింగ్లెట్లు ఉంటాయి. దీనిని DTA యొక్క సబ్ కాంట్రాక్టర్ లా సోషియాట్ ఎలిప్స్ తయారు చేస్తారు. [1] [2] బేయర్ల్ మరియు డిటిఎ ​​నుండి డేటా [1] [2] సాధారణ లక్షణాల పనితీరు</v>
      </c>
      <c r="E184" s="1" t="s">
        <v>2132</v>
      </c>
      <c r="F184" s="1" t="str">
        <f>IFERROR(__xludf.DUMMYFUNCTION("GOOGLETRANSLATE(E:E, ""en"", ""te"")"),"అల్ట్రాలైట్ ట్రైక్ వింగ్")</f>
        <v>అల్ట్రాలైట్ ట్రైక్ వింగ్</v>
      </c>
      <c r="G184" s="1" t="s">
        <v>2133</v>
      </c>
      <c r="H184" s="1" t="s">
        <v>188</v>
      </c>
      <c r="I184" s="1" t="str">
        <f>IFERROR(__xludf.DUMMYFUNCTION("GOOGLETRANSLATE(H:H, ""en"", ""te"")"),"ఫ్రాన్స్")</f>
        <v>ఫ్రాన్స్</v>
      </c>
      <c r="J184" s="2" t="s">
        <v>266</v>
      </c>
      <c r="K184" s="1" t="s">
        <v>2134</v>
      </c>
      <c r="L184" s="1" t="str">
        <f>IFERROR(__xludf.DUMMYFUNCTION("GOOGLETRANSLATE(K:K, ""en"", ""te"")"),"DTA SARL")</f>
        <v>DTA SARL</v>
      </c>
      <c r="M184" s="1" t="s">
        <v>2135</v>
      </c>
      <c r="O184" s="1" t="s">
        <v>2136</v>
      </c>
      <c r="R184" s="1" t="s">
        <v>2487</v>
      </c>
      <c r="V184" s="1">
        <v>2009.0</v>
      </c>
      <c r="X184" s="1" t="s">
        <v>2488</v>
      </c>
      <c r="Y184" s="1" t="s">
        <v>1471</v>
      </c>
      <c r="Z184" s="1" t="s">
        <v>2489</v>
      </c>
      <c r="AA184" s="1" t="s">
        <v>2139</v>
      </c>
      <c r="AC184" s="1" t="s">
        <v>2140</v>
      </c>
      <c r="AD184" s="1" t="s">
        <v>2290</v>
      </c>
      <c r="AH184" s="1" t="s">
        <v>2142</v>
      </c>
      <c r="AN184" s="1" t="s">
        <v>2196</v>
      </c>
      <c r="AS184" s="1" t="s">
        <v>2490</v>
      </c>
      <c r="AT184" s="1">
        <v>5.2</v>
      </c>
      <c r="BJ184" s="1" t="s">
        <v>1984</v>
      </c>
      <c r="BN184" s="1" t="s">
        <v>2144</v>
      </c>
    </row>
    <row r="185">
      <c r="A185" s="1" t="s">
        <v>2491</v>
      </c>
      <c r="B185" s="1" t="str">
        <f>IFERROR(__xludf.DUMMYFUNCTION("GOOGLETRANSLATE(A:A, ""en"", ""te"")"),"హిర్త్ ఎఫ్ -36")</f>
        <v>హిర్త్ ఎఫ్ -36</v>
      </c>
      <c r="C185" s="1" t="s">
        <v>2492</v>
      </c>
      <c r="D185" s="1" t="str">
        <f>IFERROR(__xludf.DUMMYFUNCTION("GOOGLETRANSLATE(C:C, ""en"", ""te"")"),"హిర్త్ ఎఫ్ -36 అనేది సింగిల్-సిలిండర్, రెండు-స్ట్రోక్, కార్బ్యురేటెడ్ ఎయిర్క్రాఫ్ట్ ఇంజిన్, ఇది అల్ట్రాలైట్ విమానాలు, ముఖ్యంగా శక్తితో కూడిన పారాగ్లైడర్లు మరియు అల్ట్రాలైట్ ట్రైక్‌లపై ఉపయోగం కోసం రూపొందించబడింది. ఎగ్జాస్ట్ సిస్టమ్, రిడక్షన్ డ్రైవ్ మరియు క"&amp;"ార్బ్యురేటర్‌తో సహా 28 ఎల్బి (13 కిలోల) యొక్క చాలా చిన్న బరువు గల బరువుకు ఇది గుర్తించబడింది. ఇది హిర్త్ ఆఫ్ జర్మనీ చేత తయారు చేయబడింది. [1] ఎఫ్ -36 ను గతంలో సోలో 210 అని పిలుస్తారు, డిజైన్‌ను హిర్త్ కొనుగోలు చేయడానికి ముందు. [2] [3] ఇంజిన్ ఒకే సమగ్ర పంప్"&amp;"-రకం కార్బ్యురేటర్‌తో ఉచిత ఎయిర్ శీతలీకరణ, సింగిల్ కెపాసిటర్ ఉత్సర్గ జ్వలన ఉపయోగిస్తుంది. సిలిండర్ గోడలు నికాసిల్‌తో ఎలెక్ట్రోకెమికల్‌గా పూత పూయబడతాయి. ప్రామాణిక ప్రారంభం ఎలక్ట్రిక్ స్టార్ట్ ఐచ్ఛికంతో ప్రారంభమవుతుంది. క్వాడ్రపుల్ వి బెల్ట్ రిడక్షన్ డ్రైవ్"&amp;" సిస్టమ్ 1.8: 1, 2.0: 1 లేదా 2.5: 1 నిష్పత్తులతో ఒక ఎంపిక. [1] ఇంజిన్ 50: 1 ప్రీ-మిక్స్ అన్లీడెడ్ 93 ఆక్టేన్ ఆటో ఇంధనం మరియు చమురుపై నడుస్తుంది మరియు 6000 ఆర్‌పిఎమ్ వద్ద 15 హెచ్‌పి (11 కిలోవాట్) ను ఉత్పత్తి చేస్తుంది. [1] వినోద పవర్ ఇంజనీరింగ్ నుండి డేటా "&amp;"[1]")</f>
        <v>హిర్త్ ఎఫ్ -36 అనేది సింగిల్-సిలిండర్, రెండు-స్ట్రోక్, కార్బ్యురేటెడ్ ఎయిర్క్రాఫ్ట్ ఇంజిన్, ఇది అల్ట్రాలైట్ విమానాలు, ముఖ్యంగా శక్తితో కూడిన పారాగ్లైడర్లు మరియు అల్ట్రాలైట్ ట్రైక్‌లపై ఉపయోగం కోసం రూపొందించబడింది. ఎగ్జాస్ట్ సిస్టమ్, రిడక్షన్ డ్రైవ్ మరియు కార్బ్యురేటర్‌తో సహా 28 ఎల్బి (13 కిలోల) యొక్క చాలా చిన్న బరువు గల బరువుకు ఇది గుర్తించబడింది. ఇది హిర్త్ ఆఫ్ జర్మనీ చేత తయారు చేయబడింది. [1] ఎఫ్ -36 ను గతంలో సోలో 210 అని పిలుస్తారు, డిజైన్‌ను హిర్త్ కొనుగోలు చేయడానికి ముందు. [2] [3] ఇంజిన్ ఒకే సమగ్ర పంప్-రకం కార్బ్యురేటర్‌తో ఉచిత ఎయిర్ శీతలీకరణ, సింగిల్ కెపాసిటర్ ఉత్సర్గ జ్వలన ఉపయోగిస్తుంది. సిలిండర్ గోడలు నికాసిల్‌తో ఎలెక్ట్రోకెమికల్‌గా పూత పూయబడతాయి. ప్రామాణిక ప్రారంభం ఎలక్ట్రిక్ స్టార్ట్ ఐచ్ఛికంతో ప్రారంభమవుతుంది. క్వాడ్రపుల్ వి బెల్ట్ రిడక్షన్ డ్రైవ్ సిస్టమ్ 1.8: 1, 2.0: 1 లేదా 2.5: 1 నిష్పత్తులతో ఒక ఎంపిక. [1] ఇంజిన్ 50: 1 ప్రీ-మిక్స్ అన్లీడెడ్ 93 ఆక్టేన్ ఆటో ఇంధనం మరియు చమురుపై నడుస్తుంది మరియు 6000 ఆర్‌పిఎమ్ వద్ద 15 హెచ్‌పి (11 కిలోవాట్) ను ఉత్పత్తి చేస్తుంది. [1] వినోద పవర్ ఇంజనీరింగ్ నుండి డేటా [1]</v>
      </c>
      <c r="F185" s="1" t="str">
        <f>IFERROR(__xludf.DUMMYFUNCTION("GOOGLETRANSLATE(E:E, ""en"", ""te"")"),"#VALUE!")</f>
        <v>#VALUE!</v>
      </c>
      <c r="H185" s="1" t="s">
        <v>226</v>
      </c>
      <c r="I185" s="1" t="str">
        <f>IFERROR(__xludf.DUMMYFUNCTION("GOOGLETRANSLATE(H:H, ""en"", ""te"")"),"జర్మనీ")</f>
        <v>జర్మనీ</v>
      </c>
      <c r="J185" s="2" t="s">
        <v>227</v>
      </c>
      <c r="K185" s="1" t="s">
        <v>2493</v>
      </c>
      <c r="L185" s="1" t="str">
        <f>IFERROR(__xludf.DUMMYFUNCTION("GOOGLETRANSLATE(K:K, ""en"", ""te"")"),"హిర్త్")</f>
        <v>హిర్త్</v>
      </c>
      <c r="M185" s="2" t="s">
        <v>2494</v>
      </c>
      <c r="X185" s="1" t="s">
        <v>2495</v>
      </c>
      <c r="Z185" s="1" t="s">
        <v>2496</v>
      </c>
      <c r="BH185" s="1" t="s">
        <v>2497</v>
      </c>
      <c r="DE185" s="1" t="s">
        <v>2498</v>
      </c>
      <c r="DF185" s="1" t="s">
        <v>2499</v>
      </c>
      <c r="DR185" s="1" t="s">
        <v>2500</v>
      </c>
      <c r="DS185" s="1" t="s">
        <v>2501</v>
      </c>
      <c r="DT185" s="1" t="s">
        <v>2502</v>
      </c>
      <c r="DU185" s="1" t="s">
        <v>2503</v>
      </c>
      <c r="DV185" s="1" t="s">
        <v>2504</v>
      </c>
      <c r="DW185" s="1" t="s">
        <v>2505</v>
      </c>
      <c r="DX185" s="1">
        <v>50.0</v>
      </c>
      <c r="DY185" s="1" t="s">
        <v>2506</v>
      </c>
      <c r="DZ185" s="1" t="s">
        <v>2507</v>
      </c>
      <c r="EA185" s="1" t="s">
        <v>2508</v>
      </c>
      <c r="EB185" s="1">
        <v>10.6</v>
      </c>
    </row>
    <row r="186">
      <c r="A186" s="1" t="s">
        <v>2509</v>
      </c>
      <c r="B186" s="1" t="str">
        <f>IFERROR(__xludf.DUMMYFUNCTION("GOOGLETRANSLATE(A:A, ""en"", ""te"")"),"జావెలిన్ వి 6 స్టోల్")</f>
        <v>జావెలిన్ వి 6 స్టోల్</v>
      </c>
      <c r="C186" s="1" t="s">
        <v>2510</v>
      </c>
      <c r="D186" s="1" t="str">
        <f>IFERROR(__xludf.DUMMYFUNCTION("GOOGLETRANSLATE(C:C, ""en"", ""te"")"),"జావెలిన్ వి 6 స్టోల్ అనేది ఒక అమెరికన్ స్టోల్ హోమ్‌బిల్ట్ విమానం, దీనిని కాన్సాస్‌లోని విచిత యొక్క జావెలిన్ విమానాలు రూపొందించాయి మరియు ఉత్పత్తి చేశాయి. ఇది అందుబాటులో ఉన్నప్పుడు విమానం te త్సాహిక నిర్మాణం కోసం ప్రణాళికల రూపంలో సరఫరా చేయబడింది. [1] V6 STO"&amp;"L లో ఫోర్డ్ మోటార్ కంపెనీ V6 ఇంజిన్‌తో ఇప్పటికే ఉన్న సర్టిఫైడ్ పైపర్ PA-20 పేసర్ ఎయిర్‌ఫ్రేమ్‌ను శక్తివంతం చేయడానికి మరియు ధృవీకరించబడిన వర్గం నుండి ప్రయోగాత్మక te త్సాహిక-నిర్మిత వర్గానికి తరలించడానికి ప్రణాళికలు ఉన్నాయి. [1] ఈ విమానంలో స్ట్రట్-బ్రెస్డ్ "&amp;"హై వింగ్, తలుపుల ద్వారా యాక్సెస్ చేయబడిన నాలుగు-సీట్ల పరివేష్టిత క్యాబిన్, స్థిర సాంప్రదాయ ల్యాండింగ్ గేర్ మరియు ట్రాక్టర్ కాన్ఫిగరేషన్‌లో ఒకే ఇంజిన్ ఉన్నాయి. [1] ఇది ప్రామాణిక పైపర్ పేసర్ ఎయిర్‌ఫ్రేమ్‌ను ఉపయోగిస్తున్నందున, ఈ విమానం వెల్డెడ్ స్టీల్ గొట్టా"&amp;"ల నుండి తయారవుతుంది, ఇది డోప్డ్ ఎయిర్క్రాఫ్ట్ ఫాబ్రిక్‌లో కప్పబడి ఉంటుంది. దాని 32.00 అడుగుల (9.8 మీ) స్పాన్ వింగ్ అమెరికా 35 బి ఎయిర్‌ఫాయిల్‌ను ఉపయోగిస్తుంది, ఫ్లాప్‌లను మౌంట్ చేస్తుంది మరియు రెక్క ప్రాంతాన్ని 168.00 చదరపు అడుగులు (15.608 మీ 2) కలిగి ఉంద"&amp;"ి. ప్రామాణిక మార్పిడి 230 హెచ్‌పి (172 కిలోవాట్ల) ఫోర్డ్ వి 6 పవర్‌ప్లాంట్‌ను ఇన్‌స్టాల్ చేస్తుంది, స్థిర పిచ్ ప్రొపెల్లర్‌ను నడుపుతుంది, అయినప్పటికీ 300 హెచ్‌పి (224 కిలోవాట్) వరకు ఇంజిన్‌లను ఉపయోగించవచ్చు. 230 హెచ్‌పి (172 కిలోవాట్ V6 STOL లో 1,200 lb ("&amp;"540 kg) మరియు స్థూల బరువు 2,200 lb (1,000 kg) ఖాళీ బరువు ఉంటుంది, ఇది 1,000 lb (450 kg) ఉపయోగకరమైన లోడ్ ఇస్తుంది. 36 యు.ఎస్. గ్యాలన్ల పూర్తి ఇంధనంతో (140 ఎల్; 30 ఇంప్ గల్) పైలట్ కోసం పేలోడ్, ప్రయాణీకులు మరియు సామాను 784 ఎల్బి (356 కిలోలు). [1] తయారీదారు స"&amp;"రఫరా చేసిన ప్రణాళికల నుండి మార్పిడిని 400 గంటలుగా పూర్తి చేసే సమయాన్ని అంచనా వేస్తాడు. [1] జనవరి 2014 లో, ఫెడరల్ ఏవియేషన్ అడ్మినిస్ట్రేషన్తో అమెరికాలో 14 ఉదాహరణలు నమోదు చేయబడ్డాయి, కాని మొత్తం 25 ఒకేసారి నమోదు చేయబడ్డాయి. [3] [4] ఏరోక్రాఫ్టర్ నుండి డేటా మ"&amp;"రియు అసంపూర్ణ గైడ్ టు ఎయిర్‌ఫాయిల్ అమెరికన్ [1] [2] సాధారణ లక్షణాల పనితీరు")</f>
        <v>జావెలిన్ వి 6 స్టోల్ అనేది ఒక అమెరికన్ స్టోల్ హోమ్‌బిల్ట్ విమానం, దీనిని కాన్సాస్‌లోని విచిత యొక్క జావెలిన్ విమానాలు రూపొందించాయి మరియు ఉత్పత్తి చేశాయి. ఇది అందుబాటులో ఉన్నప్పుడు విమానం te త్సాహిక నిర్మాణం కోసం ప్రణాళికల రూపంలో సరఫరా చేయబడింది. [1] V6 STOL లో ఫోర్డ్ మోటార్ కంపెనీ V6 ఇంజిన్‌తో ఇప్పటికే ఉన్న సర్టిఫైడ్ పైపర్ PA-20 పేసర్ ఎయిర్‌ఫ్రేమ్‌ను శక్తివంతం చేయడానికి మరియు ధృవీకరించబడిన వర్గం నుండి ప్రయోగాత్మక te త్సాహిక-నిర్మిత వర్గానికి తరలించడానికి ప్రణాళికలు ఉన్నాయి. [1] ఈ విమానంలో స్ట్రట్-బ్రెస్డ్ హై వింగ్, తలుపుల ద్వారా యాక్సెస్ చేయబడిన నాలుగు-సీట్ల పరివేష్టిత క్యాబిన్, స్థిర సాంప్రదాయ ల్యాండింగ్ గేర్ మరియు ట్రాక్టర్ కాన్ఫిగరేషన్‌లో ఒకే ఇంజిన్ ఉన్నాయి. [1] ఇది ప్రామాణిక పైపర్ పేసర్ ఎయిర్‌ఫ్రేమ్‌ను ఉపయోగిస్తున్నందున, ఈ విమానం వెల్డెడ్ స్టీల్ గొట్టాల నుండి తయారవుతుంది, ఇది డోప్డ్ ఎయిర్క్రాఫ్ట్ ఫాబ్రిక్‌లో కప్పబడి ఉంటుంది. దాని 32.00 అడుగుల (9.8 మీ) స్పాన్ వింగ్ అమెరికా 35 బి ఎయిర్‌ఫాయిల్‌ను ఉపయోగిస్తుంది, ఫ్లాప్‌లను మౌంట్ చేస్తుంది మరియు రెక్క ప్రాంతాన్ని 168.00 చదరపు అడుగులు (15.608 మీ 2) కలిగి ఉంది. ప్రామాణిక మార్పిడి 230 హెచ్‌పి (172 కిలోవాట్ల) ఫోర్డ్ వి 6 పవర్‌ప్లాంట్‌ను ఇన్‌స్టాల్ చేస్తుంది, స్థిర పిచ్ ప్రొపెల్లర్‌ను నడుపుతుంది, అయినప్పటికీ 300 హెచ్‌పి (224 కిలోవాట్) వరకు ఇంజిన్‌లను ఉపయోగించవచ్చు. 230 హెచ్‌పి (172 కిలోవాట్ V6 STOL లో 1,200 lb (540 kg) మరియు స్థూల బరువు 2,200 lb (1,000 kg) ఖాళీ బరువు ఉంటుంది, ఇది 1,000 lb (450 kg) ఉపయోగకరమైన లోడ్ ఇస్తుంది. 36 యు.ఎస్. గ్యాలన్ల పూర్తి ఇంధనంతో (140 ఎల్; 30 ఇంప్ గల్) పైలట్ కోసం పేలోడ్, ప్రయాణీకులు మరియు సామాను 784 ఎల్బి (356 కిలోలు). [1] తయారీదారు సరఫరా చేసిన ప్రణాళికల నుండి మార్పిడిని 400 గంటలుగా పూర్తి చేసే సమయాన్ని అంచనా వేస్తాడు. [1] జనవరి 2014 లో, ఫెడరల్ ఏవియేషన్ అడ్మినిస్ట్రేషన్తో అమెరికాలో 14 ఉదాహరణలు నమోదు చేయబడ్డాయి, కాని మొత్తం 25 ఒకేసారి నమోదు చేయబడ్డాయి. [3] [4] ఏరోక్రాఫ్టర్ నుండి డేటా మరియు అసంపూర్ణ గైడ్ టు ఎయిర్‌ఫాయిల్ అమెరికన్ [1] [2] సాధారణ లక్షణాల పనితీరు</v>
      </c>
      <c r="E186" s="1" t="s">
        <v>1918</v>
      </c>
      <c r="F186" s="1" t="str">
        <f>IFERROR(__xludf.DUMMYFUNCTION("GOOGLETRANSLATE(E:E, ""en"", ""te"")"),"హోమ్‌బిల్ట్ విమానం")</f>
        <v>హోమ్‌బిల్ట్ విమానం</v>
      </c>
      <c r="G186" s="1" t="s">
        <v>1919</v>
      </c>
      <c r="H186" s="1" t="s">
        <v>288</v>
      </c>
      <c r="I186" s="1" t="str">
        <f>IFERROR(__xludf.DUMMYFUNCTION("GOOGLETRANSLATE(H:H, ""en"", ""te"")"),"అమెరికా")</f>
        <v>అమెరికా</v>
      </c>
      <c r="J186" s="2" t="s">
        <v>289</v>
      </c>
      <c r="K186" s="1" t="s">
        <v>2511</v>
      </c>
      <c r="L186" s="1" t="str">
        <f>IFERROR(__xludf.DUMMYFUNCTION("GOOGLETRANSLATE(K:K, ""en"", ""te"")"),"జావెలిన్ విమానం")</f>
        <v>జావెలిన్ విమానం</v>
      </c>
      <c r="M186" s="1" t="s">
        <v>2512</v>
      </c>
      <c r="O186" s="1" t="s">
        <v>136</v>
      </c>
      <c r="Q186" s="1" t="s">
        <v>138</v>
      </c>
      <c r="R186" s="1" t="s">
        <v>2513</v>
      </c>
      <c r="S186" s="1" t="s">
        <v>2514</v>
      </c>
      <c r="T186" s="1" t="s">
        <v>2515</v>
      </c>
      <c r="U186" s="1" t="s">
        <v>2116</v>
      </c>
      <c r="W186" s="1" t="s">
        <v>2516</v>
      </c>
      <c r="X186" s="1" t="s">
        <v>2517</v>
      </c>
      <c r="Y186" s="1" t="s">
        <v>2518</v>
      </c>
      <c r="AA186" s="1" t="s">
        <v>2519</v>
      </c>
      <c r="AB186" s="1" t="s">
        <v>2520</v>
      </c>
      <c r="AC186" s="1" t="s">
        <v>2521</v>
      </c>
      <c r="AD186" s="1" t="s">
        <v>2522</v>
      </c>
      <c r="AE186" s="1" t="s">
        <v>2124</v>
      </c>
      <c r="AF186" s="1" t="s">
        <v>2523</v>
      </c>
      <c r="AG186" s="1" t="s">
        <v>2524</v>
      </c>
      <c r="AH186" s="1" t="s">
        <v>2525</v>
      </c>
      <c r="AM186" s="1" t="s">
        <v>2526</v>
      </c>
      <c r="AN186" s="1" t="s">
        <v>538</v>
      </c>
      <c r="AR186" s="1" t="s">
        <v>1020</v>
      </c>
      <c r="AX186" s="1" t="s">
        <v>2527</v>
      </c>
      <c r="AY186" s="1" t="s">
        <v>2528</v>
      </c>
    </row>
    <row r="187">
      <c r="A187" s="1" t="s">
        <v>2529</v>
      </c>
      <c r="B187" s="1" t="str">
        <f>IFERROR(__xludf.DUMMYFUNCTION("GOOGLETRANSLATE(A:A, ""en"", ""te"")"),"తుఫాను 320 ఇ")</f>
        <v>తుఫాను 320 ఇ</v>
      </c>
      <c r="C187" s="1" t="s">
        <v>2530</v>
      </c>
      <c r="D187" s="1" t="str">
        <f>IFERROR(__xludf.DUMMYFUNCTION("GOOGLETRANSLATE(C:C, ""en"", ""te"")"),"తుఫాను 320 ఇ, కొన్నిసార్లు వ్రాసిన తుఫాను 320 ఇ, ఇటాలియన్ మైక్రోలైట్ విమానం, ఇది సబాడియా యొక్క తుఫాను విమానాలచే రూపొందించబడింది మరియు ఉత్పత్తి చేయబడింది. తుఫాను విమానాన్ని మొదట SG ఏవియేషన్ SRL అని పిలుస్తారు. ఇది అందుబాటులో ఉన్నప్పుడు విమానం te త్సాహిక ని"&amp;"ర్మాణానికి కిట్‌గా సరఫరా చేయబడింది. [1] ఫెడరేషన్ Aéronauctique ఇంటర్నేషనల్ యూరోపియన్ మైక్రోలైట్ క్లాస్ కోసం రూపొందించబడిన, తుఫాను 320E లో కాంటిలివర్ లో-వింగ్, రెండు-సీట్ల-సైడ్-సైడ్ కాన్ఫిగరేషన్ కాక్‌పిట్ ఫార్వర్డ్-హింగ్డ్ బబుల్ పందిరి కింద, వీల్ ప్యాంట్స్"&amp;"‌తో స్థిర ట్రైసైకిల్ ల్యాండింగ్ గేర్ , మరియు ట్రాక్టర్ కాన్ఫిగరేషన్‌లో ఒకే ఇంజిన్. సాంప్రదాయిక ల్యాండింగ్ గేర్ వెర్షన్ తుఫాను 280 గా నియమించబడింది. [1] ఈ విమానం అల్యూమినియం షీట్ నుండి కొన్ని ఫైబర్గ్లాస్ భాగాలతో తయారు చేయబడింది. దాని 8.60 మీ (28.2 అడుగులు)"&amp;" స్పాన్ వింగ్ NACA 4415 ఎయిర్‌ఫాయిల్‌ను ఉపయోగిస్తుంది, ఫ్లాప్‌లను మౌంట్ చేస్తుంది మరియు రెక్క ప్రాంతం 11.065 మీ 2 (119.10 చదరపు అడుగులు) కలిగి ఉంది. రెక్కల ప్రణాళిక దీర్ఘచతురస్రాకారంగా ఉంటుంది, కానీ ఐలెరాన్స్ టేపర్ అవుట్‌బోర్డ్, మొత్తం దెబ్బతిన్న ఫలితాన్న"&amp;"ి ఇస్తుంది. క్యాబిన్ వెడల్పు 112 సెం.మీ (44 అంగుళాలు). ఆమోదయోగ్యమైన శక్తి పరిధి 80 నుండి 115 హెచ్‌పి (60 నుండి 86 కిలోవాట్) మరియు ఉపయోగించిన ప్రామాణిక ఇంజిన్ 80 హెచ్‌పి (60 కిలోవాట్) రోటాక్స్ 912UL పవర్‌ప్లాంట్. [1] [2] తుఫాను 320E లో 280 కిలోల (620 పౌండ్"&amp;"లు) మరియు స్థూల బరువు 450 కిలోల (990 ఎల్బి) ఖాళీ బరువు ఉంటుంది, ఇది 170 కిలోల (370 పౌండ్లు) ఉపయోగకరమైన లోడ్ ఇస్తుంది. 61 లీటర్ల పూర్తి ఇంధనంతో (13 ఇంప్ గల్; 16 యుఎస్ గాల్) పైలట్, ప్రయాణీకుడు మరియు సామాను 126 కిలోలు (278 ఎల్బి). [1] ప్రామాణిక రోజు, సముద్ర "&amp;"మట్టం, గాలి, 80 హెచ్‌పి (60 కిలోవాట్) ఇంజిన్‌తో టేకాఫ్ 122 మీ (400 అడుగులు) మరియు ల్యాండింగ్ రోల్ 152 మీ (499 అడుగులు). [1] తయారీదారు సరఫరా చేసిన కిట్ నుండి నిర్మాణ సమయాన్ని 400 గంటలు లేదా క్విక్-బిల్డ్ కిట్ నుండి 250 గంటలుగా అంచనా వేశారు. [1] 1998 నాటికి"&amp;" 280 మరియు 320 ఇ మోడల్ కిట్లలో 100 విక్రయించబడ్డాయి మరియు 70 విమానాలు పూర్తయ్యాయి మరియు ఎగురుతున్నాయని కంపెనీ నివేదించింది. [1] ఏరోక్రాఫ్టర్ నుండి డేటా మరియు అసంపూర్ణ గైడ్ టు ఎయిర్‌ఫాయిల్ అమెరికన్ [1] [2] సాధారణ లక్షణాల పనితీరు")</f>
        <v>తుఫాను 320 ఇ, కొన్నిసార్లు వ్రాసిన తుఫాను 320 ఇ, ఇటాలియన్ మైక్రోలైట్ విమానం, ఇది సబాడియా యొక్క తుఫాను విమానాలచే రూపొందించబడింది మరియు ఉత్పత్తి చేయబడింది. తుఫాను విమానాన్ని మొదట SG ఏవియేషన్ SRL అని పిలుస్తారు. ఇది అందుబాటులో ఉన్నప్పుడు విమానం te త్సాహిక నిర్మాణానికి కిట్‌గా సరఫరా చేయబడింది. [1] ఫెడరేషన్ Aéronauctique ఇంటర్నేషనల్ యూరోపియన్ మైక్రోలైట్ క్లాస్ కోసం రూపొందించబడిన, తుఫాను 320E లో కాంటిలివర్ లో-వింగ్, రెండు-సీట్ల-సైడ్-సైడ్ కాన్ఫిగరేషన్ కాక్‌పిట్ ఫార్వర్డ్-హింగ్డ్ బబుల్ పందిరి కింద, వీల్ ప్యాంట్స్‌తో స్థిర ట్రైసైకిల్ ల్యాండింగ్ గేర్ , మరియు ట్రాక్టర్ కాన్ఫిగరేషన్‌లో ఒకే ఇంజిన్. సాంప్రదాయిక ల్యాండింగ్ గేర్ వెర్షన్ తుఫాను 280 గా నియమించబడింది. [1] ఈ విమానం అల్యూమినియం షీట్ నుండి కొన్ని ఫైబర్గ్లాస్ భాగాలతో తయారు చేయబడింది. దాని 8.60 మీ (28.2 అడుగులు) స్పాన్ వింగ్ NACA 4415 ఎయిర్‌ఫాయిల్‌ను ఉపయోగిస్తుంది, ఫ్లాప్‌లను మౌంట్ చేస్తుంది మరియు రెక్క ప్రాంతం 11.065 మీ 2 (119.10 చదరపు అడుగులు) కలిగి ఉంది. రెక్కల ప్రణాళిక దీర్ఘచతురస్రాకారంగా ఉంటుంది, కానీ ఐలెరాన్స్ టేపర్ అవుట్‌బోర్డ్, మొత్తం దెబ్బతిన్న ఫలితాన్ని ఇస్తుంది. క్యాబిన్ వెడల్పు 112 సెం.మీ (44 అంగుళాలు). ఆమోదయోగ్యమైన శక్తి పరిధి 80 నుండి 115 హెచ్‌పి (60 నుండి 86 కిలోవాట్) మరియు ఉపయోగించిన ప్రామాణిక ఇంజిన్ 80 హెచ్‌పి (60 కిలోవాట్) రోటాక్స్ 912UL పవర్‌ప్లాంట్. [1] [2] తుఫాను 320E లో 280 కిలోల (620 పౌండ్లు) మరియు స్థూల బరువు 450 కిలోల (990 ఎల్బి) ఖాళీ బరువు ఉంటుంది, ఇది 170 కిలోల (370 పౌండ్లు) ఉపయోగకరమైన లోడ్ ఇస్తుంది. 61 లీటర్ల పూర్తి ఇంధనంతో (13 ఇంప్ గల్; 16 యుఎస్ గాల్) పైలట్, ప్రయాణీకుడు మరియు సామాను 126 కిలోలు (278 ఎల్బి). [1] ప్రామాణిక రోజు, సముద్ర మట్టం, గాలి, 80 హెచ్‌పి (60 కిలోవాట్) ఇంజిన్‌తో టేకాఫ్ 122 మీ (400 అడుగులు) మరియు ల్యాండింగ్ రోల్ 152 మీ (499 అడుగులు). [1] తయారీదారు సరఫరా చేసిన కిట్ నుండి నిర్మాణ సమయాన్ని 400 గంటలు లేదా క్విక్-బిల్డ్ కిట్ నుండి 250 గంటలుగా అంచనా వేశారు. [1] 1998 నాటికి 280 మరియు 320 ఇ మోడల్ కిట్లలో 100 విక్రయించబడ్డాయి మరియు 70 విమానాలు పూర్తయ్యాయి మరియు ఎగురుతున్నాయని కంపెనీ నివేదించింది. [1] ఏరోక్రాఫ్టర్ నుండి డేటా మరియు అసంపూర్ణ గైడ్ టు ఎయిర్‌ఫాయిల్ అమెరికన్ [1] [2] సాధారణ లక్షణాల పనితీరు</v>
      </c>
      <c r="E187" s="1" t="s">
        <v>2199</v>
      </c>
      <c r="F187" s="1" t="str">
        <f>IFERROR(__xludf.DUMMYFUNCTION("GOOGLETRANSLATE(E:E, ""en"", ""te"")"),"మైక్రోలైట్ విమానం")</f>
        <v>మైక్రోలైట్ విమానం</v>
      </c>
      <c r="G187" s="1" t="s">
        <v>2200</v>
      </c>
      <c r="H187" s="1" t="s">
        <v>131</v>
      </c>
      <c r="I187" s="1" t="str">
        <f>IFERROR(__xludf.DUMMYFUNCTION("GOOGLETRANSLATE(H:H, ""en"", ""te"")"),"ఇటలీ")</f>
        <v>ఇటలీ</v>
      </c>
      <c r="K187" s="1" t="s">
        <v>2531</v>
      </c>
      <c r="L187" s="1" t="str">
        <f>IFERROR(__xludf.DUMMYFUNCTION("GOOGLETRANSLATE(K:K, ""en"", ""te"")"),"తుఫాను విమానం")</f>
        <v>తుఫాను విమానం</v>
      </c>
      <c r="M187" s="1" t="s">
        <v>2532</v>
      </c>
      <c r="O187" s="1" t="s">
        <v>136</v>
      </c>
      <c r="P187" s="1" t="s">
        <v>137</v>
      </c>
      <c r="Q187" s="1" t="s">
        <v>138</v>
      </c>
      <c r="R187" s="1" t="s">
        <v>2533</v>
      </c>
      <c r="S187" s="1" t="s">
        <v>2534</v>
      </c>
      <c r="T187" s="1" t="s">
        <v>2535</v>
      </c>
      <c r="U187" s="1" t="s">
        <v>2536</v>
      </c>
      <c r="W187" s="1" t="s">
        <v>2537</v>
      </c>
      <c r="X187" s="1" t="s">
        <v>2538</v>
      </c>
      <c r="Y187" s="1" t="s">
        <v>2539</v>
      </c>
      <c r="AA187" s="1" t="s">
        <v>2540</v>
      </c>
      <c r="AB187" s="1" t="s">
        <v>2541</v>
      </c>
      <c r="AC187" s="1" t="s">
        <v>1205</v>
      </c>
      <c r="AD187" s="1" t="s">
        <v>2396</v>
      </c>
      <c r="AE187" s="1" t="s">
        <v>2542</v>
      </c>
      <c r="AF187" s="1" t="s">
        <v>2543</v>
      </c>
      <c r="AG187" s="1" t="s">
        <v>2544</v>
      </c>
      <c r="AH187" s="1" t="s">
        <v>2545</v>
      </c>
      <c r="AM187" s="1" t="s">
        <v>2546</v>
      </c>
      <c r="AN187" s="1" t="s">
        <v>2547</v>
      </c>
      <c r="AR187" s="1" t="s">
        <v>236</v>
      </c>
    </row>
    <row r="188">
      <c r="A188" s="1" t="s">
        <v>2548</v>
      </c>
      <c r="B188" s="1" t="str">
        <f>IFERROR(__xludf.DUMMYFUNCTION("GOOGLETRANSLATE(A:A, ""en"", ""te"")"),"విడోర్ ఛాంపియన్ వి")</f>
        <v>విడోర్ ఛాంపియన్ వి</v>
      </c>
      <c r="C188" s="1" t="s">
        <v>2549</v>
      </c>
      <c r="D188" s="1" t="str">
        <f>IFERROR(__xludf.DUMMYFUNCTION("GOOGLETRANSLATE(C:C, ""en"", ""te"")"),"VIDOR ఛాంపియన్ V అనేది ఇటాలియన్ హోమ్‌బిల్ట్ విమానం, దీనిని గియుసేప్ విడోర్ రూపొందించారు, ఇది మొదట 10 జూన్ 1995 న ఎగురుతుంది. ఈ విమానం te త్సాహిక నిర్మాణానికి ప్రణాళికల రూపంలో సరఫరా చేయబడుతుంది. [1] [2] దీనిని అసో ఏరీ వి ఛాంపియన్ అని కూడా పిలుస్తారు. ఛాంపి"&amp;"యన్ V ను ఆల్పి పయనీర్ 300 లో అభివృద్ధి చేశారు, మిశ్రమ చర్మంతో పాటు. [3] ఛాంపియన్ V లో కాంటిలివర్ లో-వింగ్, బబుల్ పందిరి కింద రెండు-సైడ్-సైడ్-సైడ్ కాన్ఫిగరేషన్ పరివేష్టిత కాక్‌పిట్, స్థిర లేదా ఐచ్ఛికంగా ముడుచుకునే ట్రైసైకిల్ ల్యాండింగ్ గేర్ మరియు ట్రాక్టర్"&amp;" కాన్ఫిగరేషన్‌లో ఒకే ఇంజిన్ ఉన్నాయి. [1] [2 ] ఈ విమానం చెక్కతో తయారు చేయబడింది, దాని ఎగిరే ఉపరితలాలు డోప్డ్ ఎయిర్క్రాఫ్ట్ ఫాబ్రిక్‌లో కప్పబడి ఉంటాయి. దాని 8.321 మీ (27.3 అడుగులు) స్పాన్ వింగ్ ఫ్లాప్‌లను మౌంట్ చేస్తుంది మరియు రెక్కల విస్తీర్ణం 11 మీ 2 (120"&amp;" చదరపు అడుగులు) కలిగి ఉంది. భూమి రవాణా లేదా నిల్వ కోసం రెక్కలు సుమారు 15 నిమిషాల్లో తొలగించబడతాయి. క్యాబిన్ వెడల్పు 42 అంగుళాలు (110 సెం.మీ). ఆమోదయోగ్యమైన విద్యుత్ పరిధి 75 నుండి 100 హెచ్‌పి (56 నుండి 75 కిలోవాట్) మరియు ఉపయోగించిన ప్రామాణిక ఇంజిన్ 75 హెచ్"&amp;"‌పి (56 కిలోవాట్ 2] ఛాంపియన్ V లో 272 కిలోల (600 ఎల్బి) ఖాళీ బరువు మరియు స్థూల బరువు 480 కిలోలు (1,058.2 పౌండ్లు) కలిగి ఉంది, ఇది 208 కిలోల (459 పౌండ్లు) ఉపయోగకరమైన లోడ్ ఇస్తుంది. 49 లీటర్ల పూర్తి ఇంధనంతో (11 ఇంప్ గల్; 13 యుఎస్ గాల్) పైలట్, ప్రయాణీకుడు మర"&amp;"ియు సామాను 173 కిలోలు (381 ఎల్బి). [1] తయారీదారు సరఫరా చేసిన కిట్ నుండి నిర్మాణ సమయాన్ని 1500 గంటలుగా అంచనా వేస్తాడు. [1] 1998 నాటికి 15 కిట్లు అమ్ముడయ్యాయని మరియు మూడు విమానాలు పూర్తయ్యాయని మరియు ఎగురుతున్నాయని కంపెనీ నివేదించింది. [1] జనవరి 2014 లో ఫెడర"&amp;"ల్ ఏవియేషన్ అడ్మినిస్ట్రేషన్తో అమెరికాలో ఒక ఉదాహరణ నమోదు చేయబడింది. [4] ఏరోక్రాఫ్టర్ నుండి డేటా [1] సాధారణ లక్షణాల పనితీరు")</f>
        <v>VIDOR ఛాంపియన్ V అనేది ఇటాలియన్ హోమ్‌బిల్ట్ విమానం, దీనిని గియుసేప్ విడోర్ రూపొందించారు, ఇది మొదట 10 జూన్ 1995 న ఎగురుతుంది. ఈ విమానం te త్సాహిక నిర్మాణానికి ప్రణాళికల రూపంలో సరఫరా చేయబడుతుంది. [1] [2] దీనిని అసో ఏరీ వి ఛాంపియన్ అని కూడా పిలుస్తారు. ఛాంపియన్ V ను ఆల్పి పయనీర్ 300 లో అభివృద్ధి చేశారు, మిశ్రమ చర్మంతో పాటు. [3] ఛాంపియన్ V లో కాంటిలివర్ లో-వింగ్, బబుల్ పందిరి కింద రెండు-సైడ్-సైడ్-సైడ్ కాన్ఫిగరేషన్ పరివేష్టిత కాక్‌పిట్, స్థిర లేదా ఐచ్ఛికంగా ముడుచుకునే ట్రైసైకిల్ ల్యాండింగ్ గేర్ మరియు ట్రాక్టర్ కాన్ఫిగరేషన్‌లో ఒకే ఇంజిన్ ఉన్నాయి. [1] [2 ] ఈ విమానం చెక్కతో తయారు చేయబడింది, దాని ఎగిరే ఉపరితలాలు డోప్డ్ ఎయిర్క్రాఫ్ట్ ఫాబ్రిక్‌లో కప్పబడి ఉంటాయి. దాని 8.321 మీ (27.3 అడుగులు) స్పాన్ వింగ్ ఫ్లాప్‌లను మౌంట్ చేస్తుంది మరియు రెక్కల విస్తీర్ణం 11 మీ 2 (120 చదరపు అడుగులు) కలిగి ఉంది. భూమి రవాణా లేదా నిల్వ కోసం రెక్కలు సుమారు 15 నిమిషాల్లో తొలగించబడతాయి. క్యాబిన్ వెడల్పు 42 అంగుళాలు (110 సెం.మీ). ఆమోదయోగ్యమైన విద్యుత్ పరిధి 75 నుండి 100 హెచ్‌పి (56 నుండి 75 కిలోవాట్) మరియు ఉపయోగించిన ప్రామాణిక ఇంజిన్ 75 హెచ్‌పి (56 కిలోవాట్ 2] ఛాంపియన్ V లో 272 కిలోల (600 ఎల్బి) ఖాళీ బరువు మరియు స్థూల బరువు 480 కిలోలు (1,058.2 పౌండ్లు) కలిగి ఉంది, ఇది 208 కిలోల (459 పౌండ్లు) ఉపయోగకరమైన లోడ్ ఇస్తుంది. 49 లీటర్ల పూర్తి ఇంధనంతో (11 ఇంప్ గల్; 13 యుఎస్ గాల్) పైలట్, ప్రయాణీకుడు మరియు సామాను 173 కిలోలు (381 ఎల్బి). [1] తయారీదారు సరఫరా చేసిన కిట్ నుండి నిర్మాణ సమయాన్ని 1500 గంటలుగా అంచనా వేస్తాడు. [1] 1998 నాటికి 15 కిట్లు అమ్ముడయ్యాయని మరియు మూడు విమానాలు పూర్తయ్యాయని మరియు ఎగురుతున్నాయని కంపెనీ నివేదించింది. [1] జనవరి 2014 లో ఫెడరల్ ఏవియేషన్ అడ్మినిస్ట్రేషన్తో అమెరికాలో ఒక ఉదాహరణ నమోదు చేయబడింది. [4] ఏరోక్రాఫ్టర్ నుండి డేటా [1] సాధారణ లక్షణాల పనితీరు</v>
      </c>
      <c r="E188" s="1" t="s">
        <v>1918</v>
      </c>
      <c r="F188" s="1" t="str">
        <f>IFERROR(__xludf.DUMMYFUNCTION("GOOGLETRANSLATE(E:E, ""en"", ""te"")"),"హోమ్‌బిల్ట్ విమానం")</f>
        <v>హోమ్‌బిల్ట్ విమానం</v>
      </c>
      <c r="G188" s="1" t="s">
        <v>1919</v>
      </c>
      <c r="H188" s="1" t="s">
        <v>131</v>
      </c>
      <c r="I188" s="1" t="str">
        <f>IFERROR(__xludf.DUMMYFUNCTION("GOOGLETRANSLATE(H:H, ""en"", ""te"")"),"ఇటలీ")</f>
        <v>ఇటలీ</v>
      </c>
      <c r="J188" s="2" t="s">
        <v>132</v>
      </c>
      <c r="N188" s="1" t="s">
        <v>2550</v>
      </c>
      <c r="O188" s="1" t="s">
        <v>979</v>
      </c>
      <c r="P188" s="1" t="s">
        <v>2551</v>
      </c>
      <c r="Q188" s="1" t="s">
        <v>138</v>
      </c>
      <c r="R188" s="1" t="s">
        <v>2552</v>
      </c>
      <c r="S188" s="1" t="s">
        <v>2173</v>
      </c>
      <c r="T188" s="1" t="s">
        <v>2553</v>
      </c>
      <c r="U188" s="1" t="s">
        <v>1942</v>
      </c>
      <c r="X188" s="1" t="s">
        <v>2554</v>
      </c>
      <c r="Y188" s="1" t="s">
        <v>2555</v>
      </c>
      <c r="AA188" s="1" t="s">
        <v>2556</v>
      </c>
      <c r="AC188" s="1" t="s">
        <v>2557</v>
      </c>
      <c r="AD188" s="1" t="s">
        <v>2558</v>
      </c>
      <c r="AE188" s="1" t="s">
        <v>2559</v>
      </c>
      <c r="AG188" s="1" t="s">
        <v>1286</v>
      </c>
      <c r="AH188" s="1" t="s">
        <v>2560</v>
      </c>
      <c r="AJ188" s="1" t="s">
        <v>2561</v>
      </c>
      <c r="AK188" s="1" t="s">
        <v>2562</v>
      </c>
      <c r="AL188" s="3">
        <v>34860.0</v>
      </c>
      <c r="AM188" s="1" t="s">
        <v>1210</v>
      </c>
      <c r="AN188" s="1" t="s">
        <v>2563</v>
      </c>
      <c r="AR188" s="1" t="s">
        <v>236</v>
      </c>
      <c r="BD188" s="1" t="s">
        <v>2564</v>
      </c>
    </row>
    <row r="189">
      <c r="A189" s="1" t="s">
        <v>2565</v>
      </c>
      <c r="B189" s="1" t="str">
        <f>IFERROR(__xludf.DUMMYFUNCTION("GOOGLETRANSLATE(A:A, ""en"", ""te"")"),"వార్నర్ విప్లవం i")</f>
        <v>వార్నర్ విప్లవం i</v>
      </c>
      <c r="C189" s="1" t="s">
        <v>2566</v>
      </c>
      <c r="D189" s="1" t="str">
        <f>IFERROR(__xludf.DUMMYFUNCTION("GOOGLETRANSLATE(C:C, ""en"", ""te"")"),"వార్నర్ రివల్యూషన్ I, స్పేస్‌వాకర్ I గా కూడా విక్రయించబడింది, ఇది ఒక అమెరికన్ హోమ్‌బిల్ట్ విమానం, దీనిని ఫ్లోరిడాలోని సెమినోల్‌కు చెందిన వార్నర్ ఏరోక్రాఫ్ట్ రూపొందించారు మరియు నిర్మించారు. ఇది అందుబాటులో ఉన్నప్పుడు విమానం కిట్‌గా లేదా te త్సాహిక నిర్మాణాన"&amp;"ికి ప్రణాళికల రూపంలో సరఫరా చేయబడింది. [1] ఈ విమానం 1930 ల నాటి ఓపెన్ కాక్‌పిట్ మోనోప్లేన్‌లను గుర్తుచేస్తుంది, ర్యాన్ సెయింట్. [1] విప్లవం I లో కాంటిలివర్ లో-వింగ్, సింగిల్-సీట్, విండ్‌షీల్డ్‌తో ఓపెన్ కాక్‌పిట్, వీల్ ప్యాంటుతో స్థిర సాంప్రదాయ ల్యాండింగ్ గ"&amp;"ేర్ మరియు ట్రాక్టర్ కాన్ఫిగరేషన్‌లో ఒకే ఇంజిన్ ఉన్నాయి. [1] ఈ విమానం కలప మరియు లోహపు గొట్టాల కలయిక నుండి తయారు చేయబడింది, ఇది డోప్డ్ ఎయిర్క్రాఫ్ట్ ఫాబ్రిక్లో కప్పబడి ఉంటుంది. దాని 26.00 అడుగుల (7.9 మీ) స్పాన్ వింగ్ ఫ్లాప్స్ లేదు. ఉపయోగించిన ప్రామాణిక ఇంజి"&amp;"న్ 65 హెచ్‌పి (48 కిలోవాట్) కాంటినెంటల్ ఎ 65 పవర్‌ప్లాంట్. ఈ విమానం 540 lb (240 kg) యొక్క సాధారణ ఖాళీ బరువు మరియు 840 lb (380 kg) స్థూల బరువును కలిగి ఉంది, ఇది 300 lb (140 kg) యొక్క ఉపయోగకరమైన లోడ్‌ను ఇస్తుంది. [1] విప్లవం నేను తరువాత వార్నర్ రివల్యూషన్ I"&amp;"I అని పిలువబడే రెండు-సీట్ల నమూనాగా అభివృద్ధి చెందాను. [1] మే 2014 లో ఫెడరల్ ఏవియేషన్ అడ్మినిస్ట్రేషన్తో అమెరికాలో రెండు ఉదాహరణలు నమోదు చేయబడ్డాయి, అయినప్పటికీ మొత్తం మూడు ఒకేసారి నమోదు చేయబడ్డాయి. [2] [3] ఏరోక్రాఫ్టర్ నుండి డేటా [1] సాధారణ లక్షణాల పనితీరు")</f>
        <v>వార్నర్ రివల్యూషన్ I, స్పేస్‌వాకర్ I గా కూడా విక్రయించబడింది, ఇది ఒక అమెరికన్ హోమ్‌బిల్ట్ విమానం, దీనిని ఫ్లోరిడాలోని సెమినోల్‌కు చెందిన వార్నర్ ఏరోక్రాఫ్ట్ రూపొందించారు మరియు నిర్మించారు. ఇది అందుబాటులో ఉన్నప్పుడు విమానం కిట్‌గా లేదా te త్సాహిక నిర్మాణానికి ప్రణాళికల రూపంలో సరఫరా చేయబడింది. [1] ఈ విమానం 1930 ల నాటి ఓపెన్ కాక్‌పిట్ మోనోప్లేన్‌లను గుర్తుచేస్తుంది, ర్యాన్ సెయింట్. [1] విప్లవం I లో కాంటిలివర్ లో-వింగ్, సింగిల్-సీట్, విండ్‌షీల్డ్‌తో ఓపెన్ కాక్‌పిట్, వీల్ ప్యాంటుతో స్థిర సాంప్రదాయ ల్యాండింగ్ గేర్ మరియు ట్రాక్టర్ కాన్ఫిగరేషన్‌లో ఒకే ఇంజిన్ ఉన్నాయి. [1] ఈ విమానం కలప మరియు లోహపు గొట్టాల కలయిక నుండి తయారు చేయబడింది, ఇది డోప్డ్ ఎయిర్క్రాఫ్ట్ ఫాబ్రిక్లో కప్పబడి ఉంటుంది. దాని 26.00 అడుగుల (7.9 మీ) స్పాన్ వింగ్ ఫ్లాప్స్ లేదు. ఉపయోగించిన ప్రామాణిక ఇంజిన్ 65 హెచ్‌పి (48 కిలోవాట్) కాంటినెంటల్ ఎ 65 పవర్‌ప్లాంట్. ఈ విమానం 540 lb (240 kg) యొక్క సాధారణ ఖాళీ బరువు మరియు 840 lb (380 kg) స్థూల బరువును కలిగి ఉంది, ఇది 300 lb (140 kg) యొక్క ఉపయోగకరమైన లోడ్‌ను ఇస్తుంది. [1] విప్లవం నేను తరువాత వార్నర్ రివల్యూషన్ II అని పిలువబడే రెండు-సీట్ల నమూనాగా అభివృద్ధి చెందాను. [1] మే 2014 లో ఫెడరల్ ఏవియేషన్ అడ్మినిస్ట్రేషన్తో అమెరికాలో రెండు ఉదాహరణలు నమోదు చేయబడ్డాయి, అయినప్పటికీ మొత్తం మూడు ఒకేసారి నమోదు చేయబడ్డాయి. [2] [3] ఏరోక్రాఫ్టర్ నుండి డేటా [1] సాధారణ లక్షణాల పనితీరు</v>
      </c>
      <c r="E189" s="1" t="s">
        <v>1918</v>
      </c>
      <c r="F189" s="1" t="str">
        <f>IFERROR(__xludf.DUMMYFUNCTION("GOOGLETRANSLATE(E:E, ""en"", ""te"")"),"హోమ్‌బిల్ట్ విమానం")</f>
        <v>హోమ్‌బిల్ట్ విమానం</v>
      </c>
      <c r="G189" s="1" t="s">
        <v>1919</v>
      </c>
      <c r="H189" s="1" t="s">
        <v>288</v>
      </c>
      <c r="I189" s="1" t="str">
        <f>IFERROR(__xludf.DUMMYFUNCTION("GOOGLETRANSLATE(H:H, ""en"", ""te"")"),"అమెరికా")</f>
        <v>అమెరికా</v>
      </c>
      <c r="J189" s="2" t="s">
        <v>289</v>
      </c>
      <c r="K189" s="1" t="s">
        <v>2567</v>
      </c>
      <c r="L189" s="1" t="str">
        <f>IFERROR(__xludf.DUMMYFUNCTION("GOOGLETRANSLATE(K:K, ""en"", ""te"")"),"వార్నర్ ఏరోక్రాఫ్ట్")</f>
        <v>వార్నర్ ఏరోక్రాఫ్ట్</v>
      </c>
      <c r="M189" s="1" t="s">
        <v>2568</v>
      </c>
      <c r="O189" s="1" t="s">
        <v>136</v>
      </c>
      <c r="P189" s="1" t="s">
        <v>2569</v>
      </c>
      <c r="Q189" s="1" t="s">
        <v>138</v>
      </c>
      <c r="R189" s="1" t="s">
        <v>2570</v>
      </c>
      <c r="T189" s="1" t="s">
        <v>2571</v>
      </c>
      <c r="U189" s="1" t="s">
        <v>381</v>
      </c>
      <c r="W189" s="1" t="s">
        <v>2572</v>
      </c>
      <c r="X189" s="1" t="s">
        <v>1992</v>
      </c>
      <c r="Y189" s="1" t="s">
        <v>2573</v>
      </c>
      <c r="AC189" s="1" t="s">
        <v>2114</v>
      </c>
      <c r="AD189" s="1" t="s">
        <v>824</v>
      </c>
      <c r="AE189" s="1" t="s">
        <v>2574</v>
      </c>
      <c r="AF189" s="1" t="s">
        <v>2250</v>
      </c>
      <c r="AG189" s="1" t="s">
        <v>302</v>
      </c>
      <c r="AJ189" s="1" t="s">
        <v>2575</v>
      </c>
      <c r="AM189" s="1" t="s">
        <v>2576</v>
      </c>
      <c r="AN189" s="1" t="s">
        <v>1887</v>
      </c>
      <c r="BD189" s="1" t="s">
        <v>2577</v>
      </c>
    </row>
    <row r="190">
      <c r="A190" s="1" t="s">
        <v>2569</v>
      </c>
      <c r="B190" s="1" t="str">
        <f>IFERROR(__xludf.DUMMYFUNCTION("GOOGLETRANSLATE(A:A, ""en"", ""te"")"),"వార్నర్ విప్లవం II")</f>
        <v>వార్నర్ విప్లవం II</v>
      </c>
      <c r="C190" s="1" t="s">
        <v>2578</v>
      </c>
      <c r="D190" s="1" t="str">
        <f>IFERROR(__xludf.DUMMYFUNCTION("GOOGLETRANSLATE(C:C, ""en"", ""te"")"),"వార్నర్ రివల్యూషన్ II, స్పేస్ వాకర్ II గా కూడా విక్రయించబడింది, ఇది ఒక అమెరికన్ హోమ్‌బిల్ట్ విమానం, దీనిని ఫ్లోరిడాలోని సెమినోల్‌కు చెందిన వార్నర్ ఏరోక్రాఫ్ట్ రూపొందించారు మరియు నిర్మించారు. ఇది అందుబాటులో ఉన్నప్పుడు విమానం కిట్‌గా లేదా te త్సాహిక నిర్మాణ"&amp;"ానికి ప్రణాళికల రూపంలో సరఫరా చేయబడింది. [1] ఈ విమానం 1930 ల నాటి ఓపెన్ కాక్‌పిట్ మోనోప్లేన్‌లను గుర్తుచేస్తుంది, ర్యాన్ సెయింట్. [1] సింగిల్-సీట్ వార్నర్ విప్లవం I నుండి అభివృద్ధి చేయబడిన, విప్లవం II ఒక కాంటిలివర్ లో వింగ్, డ్యూయల్ విండ్‌షీల్డ్‌లతో రెండు-"&amp;"సీట్ల టెన్డం ఓపెన్ కాక్‌పిట్, వీల్ ప్యాంటుతో స్థిర సాంప్రదాయ ల్యాండింగ్ గేర్ మరియు ట్రాక్టర్ కాన్ఫిగరేషన్‌లో ఒకే ఇంజిన్ ఉన్నాయి. [1] ఈ విమానం కలప మరియు లోహపు గొట్టాల కలయిక నుండి తయారు చేయబడింది, ఇది డోప్డ్ ఎయిర్క్రాఫ్ట్ ఫాబ్రిక్లో కప్పబడి ఉంటుంది. దాని 28"&amp;".00 అడుగుల (8.5 మీ) స్పాన్ వింగ్ ఫ్లాప్‌లు లేవు మరియు రెక్క ప్రాంతం 126.0 చదరపు అడుగులు (11.71 మీ 2) కలిగి ఉంది. ఆమోదయోగ్యమైన శక్తి పరిధి 85 నుండి 160 హెచ్‌పి (63 నుండి 119 కిలోవాట్) మరియు ఉపయోగించిన ప్రామాణిక ఇంజన్లు 125 హెచ్‌పి (93 కిలోవాట్ విప్లవం II 8"&amp;"00 పౌండ్లు (360 కిలోల) మరియు స్థూల బరువు 1,400 ఎల్బి (640 కిలోలు) ఖాళీ బరువును కలిగి ఉంది, ఇది 600 ఎల్బి (270 కిలోల) ఉపయోగకరమైన లోడ్ ఇస్తుంది. 17 యు.ఎస్. గ్యాలన్ల పూర్తి ఇంధనంతో (64 ఎల్; 14 ఇంప్ గల్) పైలట్, ప్రయాణీకుడు మరియు సామాను 498 ఎల్బి (226 కిలోలు)."&amp;" [1] ప్రామాణిక రోజు, సముద్ర మట్టం, 125 హెచ్‌పి (93 కిలోవాట్) ఇంజిన్‌తో విండ్ టేకాఫ్ 400 అడుగులు (122 మీ) మరియు ల్యాండింగ్ రోల్ 450 అడుగులు (137 మీ). [1] మే 2014 లో, 19 ఉదాహరణలు అమెరికాలో ఫెడరల్ ఏవియేషన్ అడ్మినిస్ట్రేషన్ తో నమోదు చేయబడ్డాయి, అయినప్పటికీ మొ"&amp;"త్తం 30 ఒకేసారి నమోదు చేయబడ్డాయి. [2] [3] ఏరోక్రాఫ్టర్ నుండి డేటా [1] సాధారణ లక్షణాల పనితీరు")</f>
        <v>వార్నర్ రివల్యూషన్ II, స్పేస్ వాకర్ II గా కూడా విక్రయించబడింది, ఇది ఒక అమెరికన్ హోమ్‌బిల్ట్ విమానం, దీనిని ఫ్లోరిడాలోని సెమినోల్‌కు చెందిన వార్నర్ ఏరోక్రాఫ్ట్ రూపొందించారు మరియు నిర్మించారు. ఇది అందుబాటులో ఉన్నప్పుడు విమానం కిట్‌గా లేదా te త్సాహిక నిర్మాణానికి ప్రణాళికల రూపంలో సరఫరా చేయబడింది. [1] ఈ విమానం 1930 ల నాటి ఓపెన్ కాక్‌పిట్ మోనోప్లేన్‌లను గుర్తుచేస్తుంది, ర్యాన్ సెయింట్. [1] సింగిల్-సీట్ వార్నర్ విప్లవం I నుండి అభివృద్ధి చేయబడిన, విప్లవం II ఒక కాంటిలివర్ లో వింగ్, డ్యూయల్ విండ్‌షీల్డ్‌లతో రెండు-సీట్ల టెన్డం ఓపెన్ కాక్‌పిట్, వీల్ ప్యాంటుతో స్థిర సాంప్రదాయ ల్యాండింగ్ గేర్ మరియు ట్రాక్టర్ కాన్ఫిగరేషన్‌లో ఒకే ఇంజిన్ ఉన్నాయి. [1] ఈ విమానం కలప మరియు లోహపు గొట్టాల కలయిక నుండి తయారు చేయబడింది, ఇది డోప్డ్ ఎయిర్క్రాఫ్ట్ ఫాబ్రిక్లో కప్పబడి ఉంటుంది. దాని 28.00 అడుగుల (8.5 మీ) స్పాన్ వింగ్ ఫ్లాప్‌లు లేవు మరియు రెక్క ప్రాంతం 126.0 చదరపు అడుగులు (11.71 మీ 2) కలిగి ఉంది. ఆమోదయోగ్యమైన శక్తి పరిధి 85 నుండి 160 హెచ్‌పి (63 నుండి 119 కిలోవాట్) మరియు ఉపయోగించిన ప్రామాణిక ఇంజన్లు 125 హెచ్‌పి (93 కిలోవాట్ విప్లవం II 800 పౌండ్లు (360 కిలోల) మరియు స్థూల బరువు 1,400 ఎల్బి (640 కిలోలు) ఖాళీ బరువును కలిగి ఉంది, ఇది 600 ఎల్బి (270 కిలోల) ఉపయోగకరమైన లోడ్ ఇస్తుంది. 17 యు.ఎస్. గ్యాలన్ల పూర్తి ఇంధనంతో (64 ఎల్; 14 ఇంప్ గల్) పైలట్, ప్రయాణీకుడు మరియు సామాను 498 ఎల్బి (226 కిలోలు). [1] ప్రామాణిక రోజు, సముద్ర మట్టం, 125 హెచ్‌పి (93 కిలోవాట్) ఇంజిన్‌తో విండ్ టేకాఫ్ 400 అడుగులు (122 మీ) మరియు ల్యాండింగ్ రోల్ 450 అడుగులు (137 మీ). [1] మే 2014 లో, 19 ఉదాహరణలు అమెరికాలో ఫెడరల్ ఏవియేషన్ అడ్మినిస్ట్రేషన్ తో నమోదు చేయబడ్డాయి, అయినప్పటికీ మొత్తం 30 ఒకేసారి నమోదు చేయబడ్డాయి. [2] [3] ఏరోక్రాఫ్టర్ నుండి డేటా [1] సాధారణ లక్షణాల పనితీరు</v>
      </c>
      <c r="E190" s="1" t="s">
        <v>1918</v>
      </c>
      <c r="F190" s="1" t="str">
        <f>IFERROR(__xludf.DUMMYFUNCTION("GOOGLETRANSLATE(E:E, ""en"", ""te"")"),"హోమ్‌బిల్ట్ విమానం")</f>
        <v>హోమ్‌బిల్ట్ విమానం</v>
      </c>
      <c r="G190" s="1" t="s">
        <v>1919</v>
      </c>
      <c r="H190" s="1" t="s">
        <v>288</v>
      </c>
      <c r="I190" s="1" t="str">
        <f>IFERROR(__xludf.DUMMYFUNCTION("GOOGLETRANSLATE(H:H, ""en"", ""te"")"),"అమెరికా")</f>
        <v>అమెరికా</v>
      </c>
      <c r="J190" s="2" t="s">
        <v>289</v>
      </c>
      <c r="K190" s="1" t="s">
        <v>2567</v>
      </c>
      <c r="L190" s="1" t="str">
        <f>IFERROR(__xludf.DUMMYFUNCTION("GOOGLETRANSLATE(K:K, ""en"", ""te"")"),"వార్నర్ ఏరోక్రాఫ్ట్")</f>
        <v>వార్నర్ ఏరోక్రాఫ్ట్</v>
      </c>
      <c r="M190" s="1" t="s">
        <v>2568</v>
      </c>
      <c r="O190" s="1" t="s">
        <v>136</v>
      </c>
      <c r="Q190" s="1" t="s">
        <v>138</v>
      </c>
      <c r="R190" s="1" t="s">
        <v>2248</v>
      </c>
      <c r="S190" s="1" t="s">
        <v>2579</v>
      </c>
      <c r="T190" s="1" t="s">
        <v>2580</v>
      </c>
      <c r="U190" s="1" t="s">
        <v>2581</v>
      </c>
      <c r="W190" s="1" t="s">
        <v>2582</v>
      </c>
      <c r="X190" s="1" t="s">
        <v>2583</v>
      </c>
      <c r="Y190" s="1" t="s">
        <v>2584</v>
      </c>
      <c r="AA190" s="1" t="s">
        <v>2585</v>
      </c>
      <c r="AC190" s="1" t="s">
        <v>2586</v>
      </c>
      <c r="AD190" s="1" t="s">
        <v>2587</v>
      </c>
      <c r="AE190" s="1" t="s">
        <v>2574</v>
      </c>
      <c r="AF190" s="1" t="s">
        <v>2250</v>
      </c>
      <c r="AG190" s="1" t="s">
        <v>1090</v>
      </c>
      <c r="AH190" s="1" t="s">
        <v>2588</v>
      </c>
      <c r="AJ190" s="1" t="s">
        <v>2589</v>
      </c>
      <c r="AN190" s="1" t="s">
        <v>2590</v>
      </c>
      <c r="AR190" s="1" t="s">
        <v>236</v>
      </c>
      <c r="AX190" s="1" t="s">
        <v>2565</v>
      </c>
      <c r="AY190" s="1" t="s">
        <v>2591</v>
      </c>
      <c r="BJ190" s="1" t="s">
        <v>2592</v>
      </c>
    </row>
    <row r="191">
      <c r="A191" s="1" t="s">
        <v>2593</v>
      </c>
      <c r="B191" s="1" t="str">
        <f>IFERROR(__xludf.DUMMYFUNCTION("GOOGLETRANSLATE(A:A, ""en"", ""te"")"),"కాంట్ 37")</f>
        <v>కాంట్ 37</v>
      </c>
      <c r="C191" s="1" t="s">
        <v>2594</v>
      </c>
      <c r="D191" s="1" t="str">
        <f>IFERROR(__xludf.DUMMYFUNCTION("GOOGLETRANSLATE(C:C, ""en"", ""te"")"),"కాంట్ 37 అనేది 1930 ల ప్రారంభంలో కాంట్ నిర్మించిన ఇటాలియన్ నిఘా ఎగిరే పడవ. కాంట్ 37 ఒక క్లాసిక్ సెంటర్ ఆకారపు సీప్లేన్; కాన్ఫిగరేషన్‌ను నెట్టడంలో బిప్‌లేన్, సింగిల్-సీటర్ మరియు సింగిల్-ఇంజిన్. పొట్టు రెడాన్‌తో కీల్ చేత వర్గీకరించబడింది మరియు మూడు ఓపెన్ క్"&amp;"యాబిన్లను కలిగి ఉంది, ఒకటి విల్లుపై డిఫెన్సివ్ పోస్ట్‌తో ఉంచబడింది, ఇది విండ్‌షీల్డ్ చేత రక్షించబడిన ఓపెన్ కాక్‌పిట్‌గా పనిచేసింది, మూడవది కూడా డిఫెన్సివ్ ఫంక్షన్‌తో ఉంది. పృష్ఠత క్షితిజ సమాంతర కలుపు విమానాలతో ఒకే-వైపు క్రూసిఫార్మ్ కాల్కింగ్‌లో ముగిసింది."&amp;" వింగ్ కాన్ఫిగరేషన్ బిప్‌లేన్-సెస్క్విప్లానా, ఓపెనింగ్ నుండి ఎగువ వింగ్, ఎత్తైన పారాసోల్ వరకు, దిగువ ఒకటి కంటే చాలా పెద్దది, తరువాతిది సానుకూల డైహెడ్రల్ యొక్క సున్నితమైన కోణంతో వర్గీకరించబడుతుంది మరియు ఇది ఫ్లోట్లను దిగువ భాగంలో అనుసంధానించింది రెక్కలు. బ"&amp;"్యాలెన్సర్లు మరియు తేలికపాటి బాంబుల కోసం రెండు దాడులు. రెండు రెక్కలు ""వారెన్"" కాన్ఫిగరేషన్‌లో, ప్రతి వైపు డబుల్ జత ""N"" నిటారుగా అనుసంధానించబడ్డాయి, మరియు పై భాగం దానిని పొట్టు యొక్క ఎగువ భాగానికి అనుసంధానించే వికర్ణ నిటారుగా ఉంటుంది. [1] [1] సాధారణ లక"&amp;"్షణాల పనితీరు నుండి డేటా")</f>
        <v>కాంట్ 37 అనేది 1930 ల ప్రారంభంలో కాంట్ నిర్మించిన ఇటాలియన్ నిఘా ఎగిరే పడవ. కాంట్ 37 ఒక క్లాసిక్ సెంటర్ ఆకారపు సీప్లేన్; కాన్ఫిగరేషన్‌ను నెట్టడంలో బిప్‌లేన్, సింగిల్-సీటర్ మరియు సింగిల్-ఇంజిన్. పొట్టు రెడాన్‌తో కీల్ చేత వర్గీకరించబడింది మరియు మూడు ఓపెన్ క్యాబిన్లను కలిగి ఉంది, ఒకటి విల్లుపై డిఫెన్సివ్ పోస్ట్‌తో ఉంచబడింది, ఇది విండ్‌షీల్డ్ చేత రక్షించబడిన ఓపెన్ కాక్‌పిట్‌గా పనిచేసింది, మూడవది కూడా డిఫెన్సివ్ ఫంక్షన్‌తో ఉంది. పృష్ఠత క్షితిజ సమాంతర కలుపు విమానాలతో ఒకే-వైపు క్రూసిఫార్మ్ కాల్కింగ్‌లో ముగిసింది. వింగ్ కాన్ఫిగరేషన్ బిప్‌లేన్-సెస్క్విప్లానా, ఓపెనింగ్ నుండి ఎగువ వింగ్, ఎత్తైన పారాసోల్ వరకు, దిగువ ఒకటి కంటే చాలా పెద్దది, తరువాతిది సానుకూల డైహెడ్రల్ యొక్క సున్నితమైన కోణంతో వర్గీకరించబడుతుంది మరియు ఇది ఫ్లోట్లను దిగువ భాగంలో అనుసంధానించింది రెక్కలు. బ్యాలెన్సర్లు మరియు తేలికపాటి బాంబుల కోసం రెండు దాడులు. రెండు రెక్కలు "వారెన్" కాన్ఫిగరేషన్‌లో, ప్రతి వైపు డబుల్ జత "N" నిటారుగా అనుసంధానించబడ్డాయి, మరియు పై భాగం దానిని పొట్టు యొక్క ఎగువ భాగానికి అనుసంధానించే వికర్ణ నిటారుగా ఉంటుంది. [1] [1] సాధారణ లక్షణాల పనితీరు నుండి డేటా</v>
      </c>
      <c r="E191" s="1" t="s">
        <v>2595</v>
      </c>
      <c r="F191" s="1" t="str">
        <f>IFERROR(__xludf.DUMMYFUNCTION("GOOGLETRANSLATE(E:E, ""en"", ""te"")"),"నిఘా బాంబర్ సీప్లేన్")</f>
        <v>నిఘా బాంబర్ సీప్లేన్</v>
      </c>
      <c r="H191" s="1" t="s">
        <v>131</v>
      </c>
      <c r="I191" s="1" t="str">
        <f>IFERROR(__xludf.DUMMYFUNCTION("GOOGLETRANSLATE(H:H, ""en"", ""te"")"),"ఇటలీ")</f>
        <v>ఇటలీ</v>
      </c>
      <c r="J191" s="2" t="s">
        <v>132</v>
      </c>
      <c r="K191" s="1" t="s">
        <v>2596</v>
      </c>
      <c r="L191" s="1" t="str">
        <f>IFERROR(__xludf.DUMMYFUNCTION("GOOGLETRANSLATE(K:K, ""en"", ""te"")"),"కాంట్")</f>
        <v>కాంట్</v>
      </c>
      <c r="M191" s="2" t="s">
        <v>2597</v>
      </c>
      <c r="N191" s="1" t="s">
        <v>2598</v>
      </c>
      <c r="Q191" s="1">
        <v>3.0</v>
      </c>
      <c r="R191" s="1" t="s">
        <v>2599</v>
      </c>
      <c r="T191" s="1" t="s">
        <v>2600</v>
      </c>
      <c r="U191" s="1" t="s">
        <v>2601</v>
      </c>
      <c r="W191" s="1">
        <v>1.0</v>
      </c>
      <c r="X191" s="1" t="s">
        <v>2602</v>
      </c>
      <c r="Y191" s="1" t="s">
        <v>2603</v>
      </c>
      <c r="AE191" s="1" t="s">
        <v>2604</v>
      </c>
      <c r="AF191" s="1" t="s">
        <v>2523</v>
      </c>
      <c r="AJ191" s="1" t="s">
        <v>2605</v>
      </c>
      <c r="AK191" s="1" t="s">
        <v>2606</v>
      </c>
      <c r="AL191" s="3">
        <v>11811.0</v>
      </c>
      <c r="AM191" s="1" t="s">
        <v>2607</v>
      </c>
      <c r="AX191" s="1" t="s">
        <v>2608</v>
      </c>
      <c r="AY191" s="1" t="s">
        <v>2609</v>
      </c>
    </row>
    <row r="192">
      <c r="A192" s="1" t="s">
        <v>2610</v>
      </c>
      <c r="B192" s="1" t="str">
        <f>IFERROR(__xludf.DUMMYFUNCTION("GOOGLETRANSLATE(A:A, ""en"", ""te"")"),"కాప్రోని ca.18")</f>
        <v>కాప్రోని ca.18</v>
      </c>
      <c r="C192" s="1" t="s">
        <v>2611</v>
      </c>
      <c r="D192" s="1" t="str">
        <f>IFERROR(__xludf.DUMMYFUNCTION("GOOGLETRANSLATE(C:C, ""en"", ""te"")"),"కాప్రోని ca.18 మొదటి ప్రపంచ యుద్ధానికి ముందు ఇటలీలో నిర్మించిన సైనిక నిఘా విమానం. ఇది ఇటాలియన్ సాయుధ దళాలతో సేవలను చూసిన మొదటి ఇటాలియన్ -రూపొందించిన మరియు నిర్మించిన విమానం. CA.18 సాంప్రదాయిక కాన్ఫిగరేషన్ మరియు స్థిర టెయిల్స్కిడ్ అండర్ క్యారేజ్ యొక్క మోనో"&amp;"ప్లేన్. విమానాలను వేగంగా అంగస్తంభన మరియు కూల్చివేతను సులభతరం చేయడానికి, రెక్కలను బయోనెట్ ఫిట్టింగ్‌తో ఫ్యూజ్‌లేజ్‌కు అమర్చారు. వాస్తవానికి 1913 ప్రారంభంలో ప్రభుత్వ పోటీ కోసం రూపొందించబడింది, ఈ సంవత్సరం తరువాత కాప్రోని కంపెనీని జాతీయం చేసే వరకు విమానం కోసం"&amp;" ఉత్పత్తి క్రమం రాబోతోంది, ఆ తర్వాత 15 వ స్క్వాడ్రన్ కోసం ఒక చిన్న బ్యాచ్ నిర్మించబడింది. సాధారణ లక్షణాల పనితీరు")</f>
        <v>కాప్రోని ca.18 మొదటి ప్రపంచ యుద్ధానికి ముందు ఇటలీలో నిర్మించిన సైనిక నిఘా విమానం. ఇది ఇటాలియన్ సాయుధ దళాలతో సేవలను చూసిన మొదటి ఇటాలియన్ -రూపొందించిన మరియు నిర్మించిన విమానం. CA.18 సాంప్రదాయిక కాన్ఫిగరేషన్ మరియు స్థిర టెయిల్స్కిడ్ అండర్ క్యారేజ్ యొక్క మోనోప్లేన్. విమానాలను వేగంగా అంగస్తంభన మరియు కూల్చివేతను సులభతరం చేయడానికి, రెక్కలను బయోనెట్ ఫిట్టింగ్‌తో ఫ్యూజ్‌లేజ్‌కు అమర్చారు. వాస్తవానికి 1913 ప్రారంభంలో ప్రభుత్వ పోటీ కోసం రూపొందించబడింది, ఈ సంవత్సరం తరువాత కాప్రోని కంపెనీని జాతీయం చేసే వరకు విమానం కోసం ఉత్పత్తి క్రమం రాబోతోంది, ఆ తర్వాత 15 వ స్క్వాడ్రన్ కోసం ఒక చిన్న బ్యాచ్ నిర్మించబడింది. సాధారణ లక్షణాల పనితీరు</v>
      </c>
      <c r="E192" s="1" t="s">
        <v>1049</v>
      </c>
      <c r="F192" s="1" t="str">
        <f>IFERROR(__xludf.DUMMYFUNCTION("GOOGLETRANSLATE(E:E, ""en"", ""te"")"),"నిఘా విమానం")</f>
        <v>నిఘా విమానం</v>
      </c>
      <c r="K192" s="1" t="s">
        <v>2612</v>
      </c>
      <c r="L192" s="1" t="str">
        <f>IFERROR(__xludf.DUMMYFUNCTION("GOOGLETRANSLATE(K:K, ""en"", ""te"")"),"కాప్రోని")</f>
        <v>కాప్రోని</v>
      </c>
      <c r="M192" s="2" t="s">
        <v>2613</v>
      </c>
      <c r="N192" s="1" t="s">
        <v>2614</v>
      </c>
      <c r="Q192" s="1" t="s">
        <v>2615</v>
      </c>
      <c r="R192" s="1" t="s">
        <v>2616</v>
      </c>
      <c r="T192" s="1" t="s">
        <v>2617</v>
      </c>
      <c r="V192" s="1">
        <v>1915.0</v>
      </c>
      <c r="X192" s="1" t="s">
        <v>2618</v>
      </c>
      <c r="Y192" s="1" t="s">
        <v>2619</v>
      </c>
      <c r="Z192" s="1" t="s">
        <v>2489</v>
      </c>
      <c r="AA192" s="1" t="s">
        <v>2620</v>
      </c>
      <c r="AC192" s="1" t="s">
        <v>2621</v>
      </c>
      <c r="AJ192" s="1" t="s">
        <v>2622</v>
      </c>
      <c r="AK192" s="1" t="s">
        <v>2623</v>
      </c>
      <c r="AL192" s="1">
        <v>1913.0</v>
      </c>
      <c r="AM192" s="1" t="s">
        <v>2196</v>
      </c>
      <c r="BF192" s="1" t="s">
        <v>2624</v>
      </c>
      <c r="CI192" s="2" t="s">
        <v>2625</v>
      </c>
    </row>
    <row r="193">
      <c r="A193" s="1" t="s">
        <v>2626</v>
      </c>
      <c r="B193" s="1" t="str">
        <f>IFERROR(__xludf.DUMMYFUNCTION("GOOGLETRANSLATE(A:A, ""en"", ""te"")"),"కాంట్ 21")</f>
        <v>కాంట్ 21</v>
      </c>
      <c r="C193" s="1" t="s">
        <v>2627</v>
      </c>
      <c r="D193" s="1" t="str">
        <f>IFERROR(__xludf.DUMMYFUNCTION("GOOGLETRANSLATE(C:C, ""en"", ""te"")"),"కాంట్ 21 1920 ల చివరలో కాంట్ నిర్మించిన ఇటాలియన్ నిఘా ఎగిరే పడవ. 1926 లో, రెజియా ఏరోనాటికా రెండు సీట్ల, సింగిల్-ఇంజిన్ లాంగ్-లైఫ్ హైడ్రో-రిడిసిటర్ కోసం ప్రోటోటైప్ సరఫరా కోసం అందించిన ఒక ఒప్పందాన్ని CNT ని సంప్రదించింది. ఈ పనిని సంస్థ యొక్క చీఫ్ డిజైనర్, ర"&amp;"ాఫెల్ కాన్ఫిగరేంటికి అప్పగించారు, అతను కొత్త మోడల్‌ను అభివృద్ధి చేశాడు, ఇది మునుపటి కాంట్ 10 ఆధారంగా హోదా కాంట్ 21 ను భావించింది మరియు 13 బిప్లానా సెంట్రల్ హల్‌ను నిర్వహించడం మరియు దాని నుండి తప్పనిసరిగా వేరుచేయబడింది a పొట్టు యొక్క విభిన్న రూపకల్పన, కీల్"&amp;" లేకుండా మరియు తగ్గిన రెడాన్ తో. కాంట్ 21 ను 1927 లో కంపెనీ యొక్క కొత్త టెస్ట్ పైలట్, కమాండర్ అడ్రియానో ​​బాకులా మొదటిసారిగా ప్రసారం చేశారు, తరువాత విగ్నా డి వల్లేకు పోటీదారు సావోయా-మార్చెట్టి S.62 తో తులనాత్మక మూల్యాంకనాల కోసం బదిలీ చేయబడింది. ఏదేమైనా, ప"&amp;"రీక్షా కమిషన్ S.62 ను చాలా ఎక్కువ పరిగణించింది, దీనిని పోటీ విజేతగా ప్రకటించింది, కాని ఏరోనాటిక్స్ మంత్రిత్వ శాఖ CNT కి విదేశీ మార్కెట్ కోసం దాని ఉత్పత్తికి అధికారం ఇచ్చే అవసరమైన డాక్యుమెంటేషన్ ఇచ్చింది. ఈ సంస్థ దీనిని 1928 నాటి ప్రేగ్ ఎయిర్ షోలో ప్రజలకు "&amp;"సమర్పించింది, తరువాత అర్జెంటీనా, పోర్చుగల్ మరియు టర్కీ ప్రభుత్వాలకు ఇచ్చింది. వీటిలో, అర్జెంటీనా ప్రభుత్వం మాత్రమే ప్రారంభ ఆసక్తిని చూపించింది, తరువాత మరో ముగ్గురు సరఫరా ఉత్తర్వు తరువాత ఒక నమూనా అవసరం, తరువాత ఒకదానికి తగ్గించబడింది మరియు తరువాత నమూనాలను న"&amp;"ిర్మిస్తున్నప్పుడు మొదటిదానితో ఖచ్చితంగా ముగించబడింది. ఇతర ఆదర్శప్రాయమైన వనరుల ప్రకారం, ఇది 1930 లో పంపిణీ చేయబడింది మరియు 1940 వరకు అవియాసియన్ నావికాదళంలో సేవలో ఉంది. ఉత్పత్తి ఇప్పటికే ప్రారంభమైంది మరియు మొదట పూర్తయిన, రిజిస్టర్డ్ ఐ-ఆల్న్, పోర్టోరోకు సమీ"&amp;"పంలో ఉన్న సిసా ఎయిర్లైన్స్ యొక్క ఫ్లైట్ స్కూల్ ప్రధాన కార్యాలయానికి తాత్కాలికంగా కేటాయించబడింది, తరువాత రెండవది, రిజిస్టర్డ్ I-AAPW. 1930 ల చివరలో, సావోయా-మార్చెట్టి s.59 స్థానంలో కొత్త నీటి-వికర్షకం యొక్క నేవీ యొక్క సహాయక విమానయానం యొక్క మరింత సరఫరా కోసం"&amp;" కొత్త పోటీ ప్రకటించబడింది. CNT మళ్ళీ ఒక ప్రోటోటైప్ సరఫరా కోసం ఒక ఒప్పందాన్ని పొందగలిగింది, ఇది కాంట్ 21 యొక్క అభివృద్ధిగా అభివృద్ధి చేయబడింది మరియు ఇది 21BIS హోదాను తీసుకుంది. కొత్త మోడల్, ఇప్పుడు ముగ్గురు సిబ్బందికి అనువైనది, వేరే పొట్టును దత్తత తీసుకుం"&amp;"ది, మరింత క్లాసిక్ పరిష్కారానికి తిరిగి వచ్చింది, ఇది కీల్‌తో మరియు గణనీయంగా పొడవుగా ఉన్న రెడాన్‌తో అమర్చబడి, మరియు వింగ్స్‌పాన్ వెనుక ఉన్న టెయిల్ మెషిన్ గన్ కోసం రెండవ స్టేషన్‌ను కలిగి ఉంది. ఇంజిన్ కోసం మేము ఐసోటా ఫ్రాస్చిని అస్సో 500RI ను ఎంచుకున్నాము, "&amp;"స్పీడ్ రిడ్యూసర్‌తో కూడిన వెర్షన్, ట్రాక్టర్ కాన్ఫిగరేషన్‌లో ఇన్‌స్టాల్ చేయబడి, డబుల్ మెటల్ ప్రొపెల్లర్‌తో కలిపి ఉంటుంది. 13 ఏప్రిల్ 1931 న బాకులా చేత నిర్వహించబడిన మొదటి విమానంలో, అతన్ని విగ్నా డి వల్లేకు బదిలీ చేశారు, అక్కడ అతను మళ్ళీ సావోయా-మార్చి. 62 "&amp;"తో పోటీ పడ్డాడు. S.62 మరింత శక్తివంతమైన ఇంజిన్‌కు మెరుగైన పనితీరుకు హామీ ఇవ్వగలిగింది, కాని గడువుకు ముందు, CNT తీవ్రమైన అభివృద్ధి కార్యక్రమాన్ని ప్రారంభించడం ద్వారా సమస్యను పరిష్కరించడానికి ప్రయత్నించింది. మేము నెట్టడం కాన్ఫిగరేషన్‌లో డ్రైవ్ యూనిట్‌తో పరి"&amp;"ష్కారానికి తిరిగి వచ్చాము, మొత్తం ఏరోడైనమిక్ డ్రాగ్‌ను తగ్గించడానికి గొండోలాలో దాన్ని జతచేసాము మరియు వేరియబుల్ పిచ్‌తో క్వాడ్రిపాల్ హెలిక్స్ను అవలంబించాము, భూమికి సర్దుబాటు చేసే అవకాశంతో, మరొక మోడల్ నుండి వచ్చే అవకాశం ఉంది. రెక్కలు తరువాత సవరించబడ్డాయి, డ"&amp;"ికాల్ చేయబడ్డాయి మరియు తక్కువ వేగంతో లక్షణాలను మెరుగుపరచడానికి ప్రముఖ అంచున హ్యాండ్లీ-పేజ్ ఫ్లాప్‌లను అవలంబించాయి. మెరుగుదలలు మొత్తం పనితీరును పెంచగలిగాయి, అయితే ఇది ఉన్నప్పటికీ ఎంపిక S.62 లో ఉంది. అయినప్పటికీ సావోయా-మార్చెట్టి కూడా సరఫరా ఒప్పందాన్ని పొంద"&amp;"లేదు ఎందుకంటే తక్కువ సమయం తరువాత పోటీ రెండవ సారి రద్దు చేయబడింది. [1] [1] సాధారణ లక్షణాల పనితీరు నుండి డేటా")</f>
        <v>కాంట్ 21 1920 ల చివరలో కాంట్ నిర్మించిన ఇటాలియన్ నిఘా ఎగిరే పడవ. 1926 లో, రెజియా ఏరోనాటికా రెండు సీట్ల, సింగిల్-ఇంజిన్ లాంగ్-లైఫ్ హైడ్రో-రిడిసిటర్ కోసం ప్రోటోటైప్ సరఫరా కోసం అందించిన ఒక ఒప్పందాన్ని CNT ని సంప్రదించింది. ఈ పనిని సంస్థ యొక్క చీఫ్ డిజైనర్, రాఫెల్ కాన్ఫిగరేంటికి అప్పగించారు, అతను కొత్త మోడల్‌ను అభివృద్ధి చేశాడు, ఇది మునుపటి కాంట్ 10 ఆధారంగా హోదా కాంట్ 21 ను భావించింది మరియు 13 బిప్లానా సెంట్రల్ హల్‌ను నిర్వహించడం మరియు దాని నుండి తప్పనిసరిగా వేరుచేయబడింది a పొట్టు యొక్క విభిన్న రూపకల్పన, కీల్ లేకుండా మరియు తగ్గిన రెడాన్ తో. కాంట్ 21 ను 1927 లో కంపెనీ యొక్క కొత్త టెస్ట్ పైలట్, కమాండర్ అడ్రియానో ​​బాకులా మొదటిసారిగా ప్రసారం చేశారు, తరువాత విగ్నా డి వల్లేకు పోటీదారు సావోయా-మార్చెట్టి S.62 తో తులనాత్మక మూల్యాంకనాల కోసం బదిలీ చేయబడింది. ఏదేమైనా, పరీక్షా కమిషన్ S.62 ను చాలా ఎక్కువ పరిగణించింది, దీనిని పోటీ విజేతగా ప్రకటించింది, కాని ఏరోనాటిక్స్ మంత్రిత్వ శాఖ CNT కి విదేశీ మార్కెట్ కోసం దాని ఉత్పత్తికి అధికారం ఇచ్చే అవసరమైన డాక్యుమెంటేషన్ ఇచ్చింది. ఈ సంస్థ దీనిని 1928 నాటి ప్రేగ్ ఎయిర్ షోలో ప్రజలకు సమర్పించింది, తరువాత అర్జెంటీనా, పోర్చుగల్ మరియు టర్కీ ప్రభుత్వాలకు ఇచ్చింది. వీటిలో, అర్జెంటీనా ప్రభుత్వం మాత్రమే ప్రారంభ ఆసక్తిని చూపించింది, తరువాత మరో ముగ్గురు సరఫరా ఉత్తర్వు తరువాత ఒక నమూనా అవసరం, తరువాత ఒకదానికి తగ్గించబడింది మరియు తరువాత నమూనాలను నిర్మిస్తున్నప్పుడు మొదటిదానితో ఖచ్చితంగా ముగించబడింది. ఇతర ఆదర్శప్రాయమైన వనరుల ప్రకారం, ఇది 1930 లో పంపిణీ చేయబడింది మరియు 1940 వరకు అవియాసియన్ నావికాదళంలో సేవలో ఉంది. ఉత్పత్తి ఇప్పటికే ప్రారంభమైంది మరియు మొదట పూర్తయిన, రిజిస్టర్డ్ ఐ-ఆల్న్, పోర్టోరోకు సమీపంలో ఉన్న సిసా ఎయిర్లైన్స్ యొక్క ఫ్లైట్ స్కూల్ ప్రధాన కార్యాలయానికి తాత్కాలికంగా కేటాయించబడింది, తరువాత రెండవది, రిజిస్టర్డ్ I-AAPW. 1930 ల చివరలో, సావోయా-మార్చెట్టి s.59 స్థానంలో కొత్త నీటి-వికర్షకం యొక్క నేవీ యొక్క సహాయక విమానయానం యొక్క మరింత సరఫరా కోసం కొత్త పోటీ ప్రకటించబడింది. CNT మళ్ళీ ఒక ప్రోటోటైప్ సరఫరా కోసం ఒక ఒప్పందాన్ని పొందగలిగింది, ఇది కాంట్ 21 యొక్క అభివృద్ధిగా అభివృద్ధి చేయబడింది మరియు ఇది 21BIS హోదాను తీసుకుంది. కొత్త మోడల్, ఇప్పుడు ముగ్గురు సిబ్బందికి అనువైనది, వేరే పొట్టును దత్తత తీసుకుంది, మరింత క్లాసిక్ పరిష్కారానికి తిరిగి వచ్చింది, ఇది కీల్‌తో మరియు గణనీయంగా పొడవుగా ఉన్న రెడాన్‌తో అమర్చబడి, మరియు వింగ్స్‌పాన్ వెనుక ఉన్న టెయిల్ మెషిన్ గన్ కోసం రెండవ స్టేషన్‌ను కలిగి ఉంది. ఇంజిన్ కోసం మేము ఐసోటా ఫ్రాస్చిని అస్సో 500RI ను ఎంచుకున్నాము, స్పీడ్ రిడ్యూసర్‌తో కూడిన వెర్షన్, ట్రాక్టర్ కాన్ఫిగరేషన్‌లో ఇన్‌స్టాల్ చేయబడి, డబుల్ మెటల్ ప్రొపెల్లర్‌తో కలిపి ఉంటుంది. 13 ఏప్రిల్ 1931 న బాకులా చేత నిర్వహించబడిన మొదటి విమానంలో, అతన్ని విగ్నా డి వల్లేకు బదిలీ చేశారు, అక్కడ అతను మళ్ళీ సావోయా-మార్చి. 62 తో పోటీ పడ్డాడు. S.62 మరింత శక్తివంతమైన ఇంజిన్‌కు మెరుగైన పనితీరుకు హామీ ఇవ్వగలిగింది, కాని గడువుకు ముందు, CNT తీవ్రమైన అభివృద్ధి కార్యక్రమాన్ని ప్రారంభించడం ద్వారా సమస్యను పరిష్కరించడానికి ప్రయత్నించింది. మేము నెట్టడం కాన్ఫిగరేషన్‌లో డ్రైవ్ యూనిట్‌తో పరిష్కారానికి తిరిగి వచ్చాము, మొత్తం ఏరోడైనమిక్ డ్రాగ్‌ను తగ్గించడానికి గొండోలాలో దాన్ని జతచేసాము మరియు వేరియబుల్ పిచ్‌తో క్వాడ్రిపాల్ హెలిక్స్ను అవలంబించాము, భూమికి సర్దుబాటు చేసే అవకాశంతో, మరొక మోడల్ నుండి వచ్చే అవకాశం ఉంది. రెక్కలు తరువాత సవరించబడ్డాయి, డికాల్ చేయబడ్డాయి మరియు తక్కువ వేగంతో లక్షణాలను మెరుగుపరచడానికి ప్రముఖ అంచున హ్యాండ్లీ-పేజ్ ఫ్లాప్‌లను అవలంబించాయి. మెరుగుదలలు మొత్తం పనితీరును పెంచగలిగాయి, అయితే ఇది ఉన్నప్పటికీ ఎంపిక S.62 లో ఉంది. అయినప్పటికీ సావోయా-మార్చెట్టి కూడా సరఫరా ఒప్పందాన్ని పొందలేదు ఎందుకంటే తక్కువ సమయం తరువాత పోటీ రెండవ సారి రద్దు చేయబడింది. [1] [1] సాధారణ లక్షణాల పనితీరు నుండి డేటా</v>
      </c>
      <c r="E193" s="1" t="s">
        <v>2595</v>
      </c>
      <c r="F193" s="1" t="str">
        <f>IFERROR(__xludf.DUMMYFUNCTION("GOOGLETRANSLATE(E:E, ""en"", ""te"")"),"నిఘా బాంబర్ సీప్లేన్")</f>
        <v>నిఘా బాంబర్ సీప్లేన్</v>
      </c>
      <c r="H193" s="1" t="s">
        <v>131</v>
      </c>
      <c r="I193" s="1" t="str">
        <f>IFERROR(__xludf.DUMMYFUNCTION("GOOGLETRANSLATE(H:H, ""en"", ""te"")"),"ఇటలీ")</f>
        <v>ఇటలీ</v>
      </c>
      <c r="K193" s="1" t="s">
        <v>2596</v>
      </c>
      <c r="L193" s="1" t="str">
        <f>IFERROR(__xludf.DUMMYFUNCTION("GOOGLETRANSLATE(K:K, ""en"", ""te"")"),"కాంట్")</f>
        <v>కాంట్</v>
      </c>
      <c r="M193" s="2" t="s">
        <v>2597</v>
      </c>
      <c r="Q193" s="1">
        <v>2.0</v>
      </c>
      <c r="R193" s="1" t="s">
        <v>2628</v>
      </c>
      <c r="T193" s="1" t="s">
        <v>2629</v>
      </c>
      <c r="U193" s="1" t="s">
        <v>2630</v>
      </c>
      <c r="W193" s="1">
        <v>2.0</v>
      </c>
      <c r="X193" s="1" t="s">
        <v>2631</v>
      </c>
      <c r="Y193" s="1" t="s">
        <v>2632</v>
      </c>
      <c r="Z193" s="1" t="s">
        <v>2633</v>
      </c>
      <c r="AA193" s="1" t="s">
        <v>2634</v>
      </c>
      <c r="AE193" s="1" t="s">
        <v>2635</v>
      </c>
      <c r="AF193" s="1" t="s">
        <v>2636</v>
      </c>
      <c r="AJ193" s="1" t="s">
        <v>2637</v>
      </c>
      <c r="AL193" s="1">
        <v>1927.0</v>
      </c>
      <c r="AM193" s="1" t="s">
        <v>2638</v>
      </c>
    </row>
    <row r="194">
      <c r="A194" s="1" t="s">
        <v>2639</v>
      </c>
      <c r="B194" s="1" t="str">
        <f>IFERROR(__xludf.DUMMYFUNCTION("GOOGLETRANSLATE(A:A, ""en"", ""te"")"),"కాప్రోని ca.13")</f>
        <v>కాప్రోని ca.13</v>
      </c>
      <c r="C194" s="1" t="s">
        <v>2640</v>
      </c>
      <c r="D194" s="1" t="str">
        <f>IFERROR(__xludf.DUMMYFUNCTION("GOOGLETRANSLATE(C:C, ""en"", ""te"")"),"కాప్రోని ca.13 1910 ల ప్రారంభంలో కాప్రోని నిర్మించిన రెండు సీట్ల సింగిల్-ఇంజిన్ మోనోప్లేన్. ఇది ఒక చెక్క నిర్మాణం మరియు కాన్వాస్ కవరింగ్ కలిగిన ఆధునిక హై వింగ్ మోనోప్లేన్, రెక్కల వార్పింగ్ వ్యవస్థతో కూడిన రోల్‌ను నియంత్రించడానికి మరియు ఫ్యూజ్‌లేజ్‌కు అనుస"&amp;"ంధానించబడిన మెటల్ టై రాడ్‌ల ద్వారా బలోపేతం చేయబడింది మరియు దాని పైన ఉంచిన ప్రత్యేక నిర్మాణం; ఫ్యూజ్‌లేజ్ ఒక చెక్క జాలక నిర్మాణంపై ఆధారపడింది, తద్వారా మెటల్ కేబుల్స్ ద్వారా బలోపేతం చేయబడింది మరియు ముందు భాగంలో మాత్రమే వస్త్రంతో కప్పబడి ఉంటుంది; కాన్వాస్‌తో"&amp;" అదే చెక్క నిర్మాణం ఎంపెనేజ్‌లను వర్గీకరిస్తుంది. ట్రాలీ, స్థిరంగా ఉంది, రెండు ఫ్రంట్ వీల్స్ యాంటీ-ఓవర్ బిగ్లేంక్ ప్యాడ్లు మరియు మరొక చిన్న, తోక షూతో కూడి ఉంది. Ca.13, ఇది నేరుగా ఉత్పన్నమైన ca.12 లాగా, రెండు ఆవాసాలతో రెండు ఆవాసాలు ""సమిష్టిగా"" (అంటే మరొక"&amp;"టి వెనుక ఒకదానికొకటి) అమర్చబడి ఉన్నాయి; ఇంజిన్ 70 హెచ్‌పి శక్తిని అభివృద్ధి చేయగల అంజాని రేడియల్. Ca.13 రెక్కల యొక్క విభిన్న వక్రత కోసం మరియు ముందు మరియు వెనుక ఉపరితలాల ప్రాంతాల మధ్య వేర్వేరు నిష్పత్తుల కోసం తక్షణ పూర్వీకుల నుండి భిన్నంగా ఉంది. [1] CA.13 "&amp;"అనేది శిక్షణ మరియు ప్రయోగాత్మక సైనిక అనువర్తనాల కోసం రూపొందించిన సింగిల్-సీటర్. ఇది 1912 మధ్యలో (బహుశా జూన్ 11 న) మొదటిసారిగా ప్రయాణించింది మరియు త్వరలోనే అద్భుతమైన లక్షణాలను చూపించింది, ముఖ్యంగా వేగం పరంగా, పరీక్ష విమానంలో గంటకు 129,900 కి.మీ. ఇంతలో, మే "&amp;"20 న, కాప్రోని కాప్రోని ca.13 సరఫరా కోసం ఇటాలియన్ ఏవియేషన్ సొసైటీ (S.I.A.) తో ఏర్పాట్లు చేసాడు, తద్వారా ఇది రాయల్ ఆర్మీకి అందించగలదు. ఈ ఆర్థిక ఒప్పందానికి ధన్యవాదాలు, కాప్రోని (ఇది ఆర్థిక ఇబ్బందుల్లో ఉంది) ముఖ్యంగా శక్తివంతమైన మరియు ఖరీదైన ఇంజిన్ అయిన 70-"&amp;"80 హెచ్‌పి అంజాని పొందవచ్చు. ఏదేమైనా, వియన్నాలో జరగబోయే అంతర్జాతీయ విమానయాన పోటీ గురించి అతను తెలుసుకున్నప్పుడు, అతను విమానం యొక్క డెలివరీని హోలీ సీకు వాయిదా వేయమని కోరాడు మరియు పొందాడు. కొత్త విమానం పోటీలో పాల్గొనడానికి అనుమతించడానికి; డ్రైవర్ ఎన్రికో కో"&amp;"బియోని ఎంపికైనప్పుడు, మునుపటి కాప్రోని మోడళ్లతో వరుస జాతీయ మరియు ప్రపంచ రికార్డులను ఓడించి తనను తాను గుర్తించుకున్నాడు. వారు జూన్ రెండవ భాగంలో వియన్నా సమీపంలో, వియన్నా సమీపంలో ఆస్పెర్న్ వద్దకు వచ్చినప్పుడు, ca.13 మరియు అతని పైలట్ ముఖ్యంగా వేగానికి సంబంధిం"&amp;"చి మంచి రుజువు ఇచ్చారు; ఏదేమైనా, జూన్ 27 న, వీనర్ న్యూస్టాడ్ట్-ఆస్పెర్న్ రేసు ముగిసే సమయానికి, ఇంజిన్ దిగిపోయింది మరియు రేసు అధిపతిగా మొదటి స్థానంలో ఉన్న కోబియోని, అదృష్ట ల్యాండింగ్ చేయవలసి వచ్చింది; ఎటువంటి పరిణామాలు లేవు, కాని కాప్రోని జట్టుకు రేసు ముగి"&amp;"సింది. అదే సమయంలో, విజ్జోలా టిసినోలో, ca.13 యొక్క మరొక ఉదాహరణ S.I.A. యొక్క అభ్యర్థనను సంతృప్తి పరచడానికి సిద్ధంగా ఉంది. ఈ విమానం 12 జూలై 1912 న పరీక్షించడానికి సిద్ధంగా ఉంది మరియు ఆ తేదీన, కాప్రోని వర్క్‌షాప్‌లలో ఒక విధమైన పార్టీ జరిగింది, కొత్త విమానాల ప"&amp;"ంపిణీ కోసం బహిరంగ వేడుక, దీనికి ఆసక్తికరమైన, జర్నలిస్టులు, క్రీడాకారులు మరియు మిలిటరీ గుంపు. ఒక బాటిల్ విచ్ఛిన్నం యొక్క సాంప్రదాయ నావికాదళ వేడుకతో ""మిలానో ఐ"" అని పిలువబడే ఈ విమానం, బోర్డులో కొబియోనితో మాత్రమే లేదా వెనుక ప్రయాణీకుల కంపార్ట్మెంట్లో ప్రయాణ"&amp;"ీకుడితో సమస్యలు లేకుండా బయలుదేరింది. విమానం బాప్తిస్మం తీసుకున్న మహిళను కూడా మార్క్వైస్ డయానా క్రెస్పి కూడా కోబియోని ఎగురవేశారు. ఎత్తు పరీక్ష కూడా విజయవంతమైంది; ఏదేమైనా, కొన్ని రోజుల తరువాత, ca.13 విమాన వ్యవధి పరీక్షకు లోబడి ఉండగా, వియన్నాకు తీసుకువచ్చిన "&amp;"విమానం మాదిరిగానే ఇంజిన్ విరిగింది; అప్పుడు రెండూ భర్తీ చేయబడ్డాయి, మరియు విమానంలో 60 హెచ్‌పి ఇంజన్లు ఉన్నాయి. అయితే, తరువాత, సైనిక పాఠశాలల్లో (ఇది కాప్రోని సివిల్ స్కూల్ యొక్క కార్యకలాపాలను బాగా తగ్గించింది) మరియు కోబియోని తొలగించడం (ఇది శోధనలో స్విట్జర్"&amp;"లాండ్‌కు తిరిగి రావడానికి వైమానిక దళం సేవ యొక్క ఏవియేషన్ బెటాలియన్ బెటాలియన్ ఇచ్చిన ఉత్తర్వు (ఇది కాప్రోని సివిల్ స్కూల్ యొక్క కార్యకలాపాలను బాగా తగ్గించింది) మరింత గణనీయమైన ఆదాయాలలో, కాప్రోని తన అత్యంత అనుభవజ్ఞుడైన పైలట్ యొక్క మరియు 35 హెచ్‌పి కంటే ఎక్కు"&amp;"వ శక్తితో పైలట్ చేసిన ఏకైక పైలట్) కాప్రోని కంపెనీ యొక్క కార్యాచరణ చాలా తగ్గించబడిందని నిర్ధారించుకుంది; 1912 వేసవిలో మిగిలిన వేసవిలో పరిస్థితి స్థిరంగా ఉంది. ఏరోప్లాని కాప్రోని - జియాని కాప్రోని ఐడిటోర్ ఇ కాస్ట్రట్టోర్ డి అలీ ఇటాలియన్ [2] సాధారణ లక్షణాల ప"&amp;"నితీరు")</f>
        <v>కాప్రోని ca.13 1910 ల ప్రారంభంలో కాప్రోని నిర్మించిన రెండు సీట్ల సింగిల్-ఇంజిన్ మోనోప్లేన్. ఇది ఒక చెక్క నిర్మాణం మరియు కాన్వాస్ కవరింగ్ కలిగిన ఆధునిక హై వింగ్ మోనోప్లేన్, రెక్కల వార్పింగ్ వ్యవస్థతో కూడిన రోల్‌ను నియంత్రించడానికి మరియు ఫ్యూజ్‌లేజ్‌కు అనుసంధానించబడిన మెటల్ టై రాడ్‌ల ద్వారా బలోపేతం చేయబడింది మరియు దాని పైన ఉంచిన ప్రత్యేక నిర్మాణం; ఫ్యూజ్‌లేజ్ ఒక చెక్క జాలక నిర్మాణంపై ఆధారపడింది, తద్వారా మెటల్ కేబుల్స్ ద్వారా బలోపేతం చేయబడింది మరియు ముందు భాగంలో మాత్రమే వస్త్రంతో కప్పబడి ఉంటుంది; కాన్వాస్‌తో అదే చెక్క నిర్మాణం ఎంపెనేజ్‌లను వర్గీకరిస్తుంది. ట్రాలీ, స్థిరంగా ఉంది, రెండు ఫ్రంట్ వీల్స్ యాంటీ-ఓవర్ బిగ్లేంక్ ప్యాడ్లు మరియు మరొక చిన్న, తోక షూతో కూడి ఉంది. Ca.13, ఇది నేరుగా ఉత్పన్నమైన ca.12 లాగా, రెండు ఆవాసాలతో రెండు ఆవాసాలు "సమిష్టిగా" (అంటే మరొకటి వెనుక ఒకదానికొకటి) అమర్చబడి ఉన్నాయి; ఇంజిన్ 70 హెచ్‌పి శక్తిని అభివృద్ధి చేయగల అంజాని రేడియల్. Ca.13 రెక్కల యొక్క విభిన్న వక్రత కోసం మరియు ముందు మరియు వెనుక ఉపరితలాల ప్రాంతాల మధ్య వేర్వేరు నిష్పత్తుల కోసం తక్షణ పూర్వీకుల నుండి భిన్నంగా ఉంది. [1] CA.13 అనేది శిక్షణ మరియు ప్రయోగాత్మక సైనిక అనువర్తనాల కోసం రూపొందించిన సింగిల్-సీటర్. ఇది 1912 మధ్యలో (బహుశా జూన్ 11 న) మొదటిసారిగా ప్రయాణించింది మరియు త్వరలోనే అద్భుతమైన లక్షణాలను చూపించింది, ముఖ్యంగా వేగం పరంగా, పరీక్ష విమానంలో గంటకు 129,900 కి.మీ. ఇంతలో, మే 20 న, కాప్రోని కాప్రోని ca.13 సరఫరా కోసం ఇటాలియన్ ఏవియేషన్ సొసైటీ (S.I.A.) తో ఏర్పాట్లు చేసాడు, తద్వారా ఇది రాయల్ ఆర్మీకి అందించగలదు. ఈ ఆర్థిక ఒప్పందానికి ధన్యవాదాలు, కాప్రోని (ఇది ఆర్థిక ఇబ్బందుల్లో ఉంది) ముఖ్యంగా శక్తివంతమైన మరియు ఖరీదైన ఇంజిన్ అయిన 70-80 హెచ్‌పి అంజాని పొందవచ్చు. ఏదేమైనా, వియన్నాలో జరగబోయే అంతర్జాతీయ విమానయాన పోటీ గురించి అతను తెలుసుకున్నప్పుడు, అతను విమానం యొక్క డెలివరీని హోలీ సీకు వాయిదా వేయమని కోరాడు మరియు పొందాడు. కొత్త విమానం పోటీలో పాల్గొనడానికి అనుమతించడానికి; డ్రైవర్ ఎన్రికో కోబియోని ఎంపికైనప్పుడు, మునుపటి కాప్రోని మోడళ్లతో వరుస జాతీయ మరియు ప్రపంచ రికార్డులను ఓడించి తనను తాను గుర్తించుకున్నాడు. వారు జూన్ రెండవ భాగంలో వియన్నా సమీపంలో, వియన్నా సమీపంలో ఆస్పెర్న్ వద్దకు వచ్చినప్పుడు, ca.13 మరియు అతని పైలట్ ముఖ్యంగా వేగానికి సంబంధించి మంచి రుజువు ఇచ్చారు; ఏదేమైనా, జూన్ 27 న, వీనర్ న్యూస్టాడ్ట్-ఆస్పెర్న్ రేసు ముగిసే సమయానికి, ఇంజిన్ దిగిపోయింది మరియు రేసు అధిపతిగా మొదటి స్థానంలో ఉన్న కోబియోని, అదృష్ట ల్యాండింగ్ చేయవలసి వచ్చింది; ఎటువంటి పరిణామాలు లేవు, కాని కాప్రోని జట్టుకు రేసు ముగిసింది. అదే సమయంలో, విజ్జోలా టిసినోలో, ca.13 యొక్క మరొక ఉదాహరణ S.I.A. యొక్క అభ్యర్థనను సంతృప్తి పరచడానికి సిద్ధంగా ఉంది. ఈ విమానం 12 జూలై 1912 న పరీక్షించడానికి సిద్ధంగా ఉంది మరియు ఆ తేదీన, కాప్రోని వర్క్‌షాప్‌లలో ఒక విధమైన పార్టీ జరిగింది, కొత్త విమానాల పంపిణీ కోసం బహిరంగ వేడుక, దీనికి ఆసక్తికరమైన, జర్నలిస్టులు, క్రీడాకారులు మరియు మిలిటరీ గుంపు. ఒక బాటిల్ విచ్ఛిన్నం యొక్క సాంప్రదాయ నావికాదళ వేడుకతో "మిలానో ఐ" అని పిలువబడే ఈ విమానం, బోర్డులో కొబియోనితో మాత్రమే లేదా వెనుక ప్రయాణీకుల కంపార్ట్మెంట్లో ప్రయాణీకుడితో సమస్యలు లేకుండా బయలుదేరింది. విమానం బాప్తిస్మం తీసుకున్న మహిళను కూడా మార్క్వైస్ డయానా క్రెస్పి కూడా కోబియోని ఎగురవేశారు. ఎత్తు పరీక్ష కూడా విజయవంతమైంది; ఏదేమైనా, కొన్ని రోజుల తరువాత, ca.13 విమాన వ్యవధి పరీక్షకు లోబడి ఉండగా, వియన్నాకు తీసుకువచ్చిన విమానం మాదిరిగానే ఇంజిన్ విరిగింది; అప్పుడు రెండూ భర్తీ చేయబడ్డాయి, మరియు విమానంలో 60 హెచ్‌పి ఇంజన్లు ఉన్నాయి. అయితే, తరువాత, సైనిక పాఠశాలల్లో (ఇది కాప్రోని సివిల్ స్కూల్ యొక్క కార్యకలాపాలను బాగా తగ్గించింది) మరియు కోబియోని తొలగించడం (ఇది శోధనలో స్విట్జర్లాండ్‌కు తిరిగి రావడానికి వైమానిక దళం సేవ యొక్క ఏవియేషన్ బెటాలియన్ బెటాలియన్ ఇచ్చిన ఉత్తర్వు (ఇది కాప్రోని సివిల్ స్కూల్ యొక్క కార్యకలాపాలను బాగా తగ్గించింది) మరింత గణనీయమైన ఆదాయాలలో, కాప్రోని తన అత్యంత అనుభవజ్ఞుడైన పైలట్ యొక్క మరియు 35 హెచ్‌పి కంటే ఎక్కువ శక్తితో పైలట్ చేసిన ఏకైక పైలట్) కాప్రోని కంపెనీ యొక్క కార్యాచరణ చాలా తగ్గించబడిందని నిర్ధారించుకుంది; 1912 వేసవిలో మిగిలిన వేసవిలో పరిస్థితి స్థిరంగా ఉంది. ఏరోప్లాని కాప్రోని - జియాని కాప్రోని ఐడిటోర్ ఇ కాస్ట్రట్టోర్ డి అలీ ఇటాలియన్ [2] సాధారణ లక్షణాల పనితీరు</v>
      </c>
      <c r="E194" s="1" t="s">
        <v>1708</v>
      </c>
      <c r="F194" s="1" t="str">
        <f>IFERROR(__xludf.DUMMYFUNCTION("GOOGLETRANSLATE(E:E, ""en"", ""te"")"),"ప్రయోగాత్మక విమానం")</f>
        <v>ప్రయోగాత్మక విమానం</v>
      </c>
      <c r="K194" s="1" t="s">
        <v>2612</v>
      </c>
      <c r="L194" s="1" t="str">
        <f>IFERROR(__xludf.DUMMYFUNCTION("GOOGLETRANSLATE(K:K, ""en"", ""te"")"),"కాప్రోని")</f>
        <v>కాప్రోని</v>
      </c>
      <c r="M194" s="2" t="s">
        <v>2613</v>
      </c>
      <c r="O194" s="1" t="s">
        <v>51</v>
      </c>
      <c r="Q194" s="1" t="s">
        <v>2641</v>
      </c>
      <c r="R194" s="1" t="s">
        <v>2642</v>
      </c>
      <c r="T194" s="1" t="s">
        <v>2643</v>
      </c>
      <c r="U194" s="1" t="s">
        <v>2644</v>
      </c>
      <c r="W194" s="1">
        <v>1.0</v>
      </c>
      <c r="X194" s="1" t="s">
        <v>2645</v>
      </c>
      <c r="Y194" s="1" t="s">
        <v>1673</v>
      </c>
      <c r="AA194" s="1" t="s">
        <v>2646</v>
      </c>
      <c r="AC194" s="1" t="s">
        <v>2647</v>
      </c>
      <c r="AJ194" s="1" t="s">
        <v>2648</v>
      </c>
      <c r="AL194" s="8">
        <v>4546.0</v>
      </c>
      <c r="AM194" s="1" t="s">
        <v>1082</v>
      </c>
    </row>
    <row r="195">
      <c r="A195" s="1" t="s">
        <v>2649</v>
      </c>
      <c r="B195" s="1" t="str">
        <f>IFERROR(__xludf.DUMMYFUNCTION("GOOGLETRANSLATE(A:A, ""en"", ""te"")"),"కాప్రోని ca.22")</f>
        <v>కాప్రోని ca.22</v>
      </c>
      <c r="C195" s="1" t="s">
        <v>2650</v>
      </c>
      <c r="D195" s="1" t="str">
        <f>IFERROR(__xludf.DUMMYFUNCTION("GOOGLETRANSLATE(C:C, ""en"", ""te"")"),"కాప్రోని CA.22 అనేది 1913 లో ఇటాలియన్ కంపెనీ ఏరోనాటికా కాప్రోని చేత తయారు చేయబడిన సింగిల్-ఇంజిన్ మోనోప్లేన్. జియోవన్నీ బాటిస్టా ""జియాని"" కాప్రోని యొక్క చొరవపై అభివృద్ధి చేయబడింది, పరిశోధన ప్రయోజనాల కోసం ఒకే నమూనాలో తయారు చేయబడింది, ఇది ఒక విమానం యొక్క ల"&amp;"క్షణాలను అధ్యయనం చేస్తుంది. వేరియబుల్ సంభవం యొక్క యాంగిల్ వింగ్. వాస్తవానికి, రెక్క మూడు ముక్కలుగా ఉంది మరియు ముందు వైపు సభ్యుడిపై పూర్వం అతుక్కొని ఉంది, ఇది భ్రమణ అక్షం వలె పనిచేసింది; రెక్క యొక్క సంభవం యొక్క వైవిధ్యం హ్యాండ్‌వీల్ చేత ఆజ్ఞాపించబడింది, ఇద"&amp;"ి వెనుక పైలాన్‌పై పనిచేసే హెలికల్ ట్యూబ్‌ను ఆదేశించింది. అంతేకాకుండా, టై-రాడ్ల వ్యవస్థతో, తోక యొక్క వెనుక విమానాలు నియంత్రించబడ్డాయి, తద్వారా రెక్కపై ఒత్తిడిలో వైవిధ్యాలను భర్తీ చేయడానికి, సరైన విమానం యొక్క రేఖాంశ సమతుల్యతను నిర్వహిస్తుంది. 1913 లో CA.22 "&amp;"ఎత్తు మరియు ఆరోహణ యొక్క వివిధ ప్రపంచ రికార్డులను పొందింది. [1] జూన్ 30, 1915 న, 15 వ పున onna పరిశీలన మరియు పోరాట స్క్వాడ్రన్ యొక్క పైలట్లు కాప్రోని 2 పారాసోల్ 100 హెచ్‌పిని విజ్జోలా టిసినోకు ఉపసంహరించుకున్నారు, వాటిని పోర్డెనోన్ విమాన క్షేత్రానికి తీసుకె"&amp;"ళ్లారు, కాని కొత్త విమానంలో ప్రమాదాల తరువాత, వీటిలో ఒకటి మరణానికి కారణమవుతుంది పైలట్ వింగ్ విచ్ఛిన్నం కోసం, స్క్వాడ్రన్ సెప్టెంబర్ 15, 1915 న రద్దు చేయబడింది. [2] [3] సాధారణ లక్షణాల పనితీరు నుండి డేటా")</f>
        <v>కాప్రోని CA.22 అనేది 1913 లో ఇటాలియన్ కంపెనీ ఏరోనాటికా కాప్రోని చేత తయారు చేయబడిన సింగిల్-ఇంజిన్ మోనోప్లేన్. జియోవన్నీ బాటిస్టా "జియాని" కాప్రోని యొక్క చొరవపై అభివృద్ధి చేయబడింది, పరిశోధన ప్రయోజనాల కోసం ఒకే నమూనాలో తయారు చేయబడింది, ఇది ఒక విమానం యొక్క లక్షణాలను అధ్యయనం చేస్తుంది. వేరియబుల్ సంభవం యొక్క యాంగిల్ వింగ్. వాస్తవానికి, రెక్క మూడు ముక్కలుగా ఉంది మరియు ముందు వైపు సభ్యుడిపై పూర్వం అతుక్కొని ఉంది, ఇది భ్రమణ అక్షం వలె పనిచేసింది; రెక్క యొక్క సంభవం యొక్క వైవిధ్యం హ్యాండ్‌వీల్ చేత ఆజ్ఞాపించబడింది, ఇది వెనుక పైలాన్‌పై పనిచేసే హెలికల్ ట్యూబ్‌ను ఆదేశించింది. అంతేకాకుండా, టై-రాడ్ల వ్యవస్థతో, తోక యొక్క వెనుక విమానాలు నియంత్రించబడ్డాయి, తద్వారా రెక్కపై ఒత్తిడిలో వైవిధ్యాలను భర్తీ చేయడానికి, సరైన విమానం యొక్క రేఖాంశ సమతుల్యతను నిర్వహిస్తుంది. 1913 లో CA.22 ఎత్తు మరియు ఆరోహణ యొక్క వివిధ ప్రపంచ రికార్డులను పొందింది. [1] జూన్ 30, 1915 న, 15 వ పున onna పరిశీలన మరియు పోరాట స్క్వాడ్రన్ యొక్క పైలట్లు కాప్రోని 2 పారాసోల్ 100 హెచ్‌పిని విజ్జోలా టిసినోకు ఉపసంహరించుకున్నారు, వాటిని పోర్డెనోన్ విమాన క్షేత్రానికి తీసుకెళ్లారు, కాని కొత్త విమానంలో ప్రమాదాల తరువాత, వీటిలో ఒకటి మరణానికి కారణమవుతుంది పైలట్ వింగ్ విచ్ఛిన్నం కోసం, స్క్వాడ్రన్ సెప్టెంబర్ 15, 1915 న రద్దు చేయబడింది. [2] [3] సాధారణ లక్షణాల పనితీరు నుండి డేటా</v>
      </c>
      <c r="E195" s="1" t="s">
        <v>2651</v>
      </c>
      <c r="F195" s="1" t="str">
        <f>IFERROR(__xludf.DUMMYFUNCTION("GOOGLETRANSLATE(E:E, ""en"", ""te"")"),"ప్రయోగాత్మక విమానం")</f>
        <v>ప్రయోగాత్మక విమానం</v>
      </c>
      <c r="K195" s="1" t="s">
        <v>2612</v>
      </c>
      <c r="L195" s="1" t="str">
        <f>IFERROR(__xludf.DUMMYFUNCTION("GOOGLETRANSLATE(K:K, ""en"", ""te"")"),"కాప్రోని")</f>
        <v>కాప్రోని</v>
      </c>
      <c r="M195" s="2" t="s">
        <v>2613</v>
      </c>
      <c r="N195" s="1" t="s">
        <v>2652</v>
      </c>
      <c r="P195" s="1" t="s">
        <v>137</v>
      </c>
      <c r="Q195" s="1">
        <v>2.0</v>
      </c>
      <c r="R195" s="1" t="s">
        <v>2557</v>
      </c>
      <c r="T195" s="1" t="s">
        <v>2653</v>
      </c>
      <c r="U195" s="1" t="s">
        <v>2654</v>
      </c>
      <c r="W195" s="1">
        <v>3.0</v>
      </c>
      <c r="X195" s="1" t="s">
        <v>1132</v>
      </c>
      <c r="Y195" s="1" t="s">
        <v>2655</v>
      </c>
      <c r="Z195" s="1" t="s">
        <v>2656</v>
      </c>
      <c r="AA195" s="1" t="s">
        <v>2657</v>
      </c>
      <c r="AC195" s="1" t="s">
        <v>2658</v>
      </c>
      <c r="AF195" s="1" t="s">
        <v>1740</v>
      </c>
      <c r="AG195" s="1" t="s">
        <v>2659</v>
      </c>
      <c r="AJ195" s="1" t="s">
        <v>2660</v>
      </c>
      <c r="AK195" s="1" t="s">
        <v>2661</v>
      </c>
      <c r="AL195" s="1">
        <v>1913.0</v>
      </c>
      <c r="AM195" s="1" t="s">
        <v>2662</v>
      </c>
      <c r="AN195" s="1" t="s">
        <v>407</v>
      </c>
      <c r="AR195" s="1" t="s">
        <v>830</v>
      </c>
      <c r="BF195" s="1" t="s">
        <v>2624</v>
      </c>
    </row>
    <row r="196">
      <c r="A196" s="1" t="s">
        <v>2663</v>
      </c>
      <c r="B196" s="1" t="str">
        <f>IFERROR(__xludf.DUMMYFUNCTION("GOOGLETRANSLATE(A:A, ""en"", ""te"")"),"CNT-II")</f>
        <v>CNT-II</v>
      </c>
      <c r="C196" s="1" t="s">
        <v>2664</v>
      </c>
      <c r="D196" s="1" t="str">
        <f>IFERROR(__xludf.DUMMYFUNCTION("GOOGLETRANSLATE(C:C, ""en"", ""te"")"),"CNT-II అనేది 1924 లో ఇటాలియన్ షిప్‌యార్డ్ కాంటియెర్ నావలే ట్రైస్టినో (CNT) నిర్మించిన సింగిల్-ఇంజిన్ బైప్‌లేన్ సీప్లేన్. ఇది ష్నైడర్ కప్ యొక్క 1925 ఎడిషన్‌లో పాల్గొనడానికి ఉద్దేశించబడింది. CNT-II ని నెట్టడం మోటారు కాన్ఫిగరేషన్ ద్వారా వర్గీకరించబడింది, ఒక "&amp;"V12 మోటార్ ఇంజిన్ 465 HP (347 kW) ను పంపిణీ చేస్తుంది. హల్స్ నిర్మాణంలో తక్కువ సంరక్షణ కారణంగా, ఫ్లోటేషన్ పరీక్షల సమయంలో రెండు విమానాలు మునిగిపోయాయి. కోలుకొని మరమ్మతుల కోసం పంపినప్పటికీ, ప్రాజెక్ట్ అంతరాయం కలిగింది. [1]")</f>
        <v>CNT-II అనేది 1924 లో ఇటాలియన్ షిప్‌యార్డ్ కాంటియెర్ నావలే ట్రైస్టినో (CNT) నిర్మించిన సింగిల్-ఇంజిన్ బైప్‌లేన్ సీప్లేన్. ఇది ష్నైడర్ కప్ యొక్క 1925 ఎడిషన్‌లో పాల్గొనడానికి ఉద్దేశించబడింది. CNT-II ని నెట్టడం మోటారు కాన్ఫిగరేషన్ ద్వారా వర్గీకరించబడింది, ఒక V12 మోటార్ ఇంజిన్ 465 HP (347 kW) ను పంపిణీ చేస్తుంది. హల్స్ నిర్మాణంలో తక్కువ సంరక్షణ కారణంగా, ఫ్లోటేషన్ పరీక్షల సమయంలో రెండు విమానాలు మునిగిపోయాయి. కోలుకొని మరమ్మతుల కోసం పంపినప్పటికీ, ప్రాజెక్ట్ అంతరాయం కలిగింది. [1]</v>
      </c>
      <c r="E196" s="1" t="s">
        <v>2665</v>
      </c>
      <c r="F196" s="1" t="str">
        <f>IFERROR(__xludf.DUMMYFUNCTION("GOOGLETRANSLATE(E:E, ""en"", ""te"")"),"రేసర్")</f>
        <v>రేసర్</v>
      </c>
      <c r="H196" s="1" t="s">
        <v>131</v>
      </c>
      <c r="I196" s="1" t="str">
        <f>IFERROR(__xludf.DUMMYFUNCTION("GOOGLETRANSLATE(H:H, ""en"", ""te"")"),"ఇటలీ")</f>
        <v>ఇటలీ</v>
      </c>
      <c r="J196" s="2" t="s">
        <v>132</v>
      </c>
      <c r="K196" s="1" t="s">
        <v>2666</v>
      </c>
      <c r="L196" s="1" t="str">
        <f>IFERROR(__xludf.DUMMYFUNCTION("GOOGLETRANSLATE(K:K, ""en"", ""te"")"),"త్రిశూలాలు")</f>
        <v>త్రిశూలాలు</v>
      </c>
      <c r="M196" s="1" t="s">
        <v>2667</v>
      </c>
      <c r="N196" s="1" t="s">
        <v>2668</v>
      </c>
      <c r="W196" s="1">
        <v>2.0</v>
      </c>
      <c r="AK196" s="1" t="s">
        <v>2669</v>
      </c>
      <c r="AL196" s="5">
        <v>8888.0</v>
      </c>
    </row>
    <row r="197">
      <c r="A197" s="1" t="s">
        <v>2670</v>
      </c>
      <c r="B197" s="1" t="str">
        <f>IFERROR(__xludf.DUMMYFUNCTION("GOOGLETRANSLATE(A:A, ""en"", ""te"")"),"కాంట్ 13")</f>
        <v>కాంట్ 13</v>
      </c>
      <c r="C197" s="1" t="s">
        <v>2671</v>
      </c>
      <c r="D197" s="1" t="str">
        <f>IFERROR(__xludf.DUMMYFUNCTION("GOOGLETRANSLATE(C:C, ""en"", ""te"")"),"కాంట్ 13 అనేది 1925 పోటీకి ప్రతిస్పందనగా రెజియా మెరీనా షిప్‌లలో ఉపయోగం కోసం రూపొందించిన ఉభయచర విమానం. CANT 13 సాంప్రదాయిక ఉభయచర విమానం, ఇది రెండు సీట్ల సింగిల్-ఇంజిన్ బిప్‌లేన్ ఉభయచరాలు, ముడుచుకునే అండర్ క్యారేజీతో, పూర్తిగా చెక్కతో తయారు చేయబడింది. హల్ ఒ"&amp;"క అంతర్గత మార్గంతో ఓపెన్ టూ-సీడ్ సైడ్-బై-సైడ్ కాక్‌పిట్‌ను కలిగి ఉంది, ఇది సిబ్బంది యొక్క రెండవ సభ్యుడిని రెండు రక్షణాత్మక స్థానాలను చేరుకోవడానికి అనుమతించింది, ముందు మరియు వెనుక, రెండూ మెషిన్ గన్ కలిగి ఉన్నాయి. సమాన స్పాన్ ఫోల్డబుల్ రెక్కలు ప్రతి వైపు ఒక"&amp;" జత ఇంటర్-ప్లేన్ స్ట్రట్‌లతో అనుసంధానించబడ్డాయి, స్టీల్ కేబుల్‌లోని టై రాడ్‌ల ద్వారా కలుపుతారు, ఎగువ వింగ్‌తో ఐలెరాన్‌లతో అమర్చారు. ల్యాండింగ్ గేర్ పైలట్ చేత నిర్వహించబడుతున్న మానవీయంగా ముడుచుకుంటుంది. ప్రొపల్షన్ లోరైన్-డైట్రిచ్ 12 డిబి లిక్విడ్-కూల్డ్ వి"&amp;" -12 400 హెచ్‌పి (300 కిలోవాట్) ను పంపిణీ చేస్తుంది, ఒక స్థిర-పిచ్ 2-బ్లేడెడ్ ప్రొపెల్లర్‌తో నడుపుతుంది, ఇది గొట్టపు స్టీల్ సెంట్రల్ సపోర్ట్‌పై పొట్టు పైన ఉన్న రెండు రెక్కల మధ్య ఉంచబడింది. 1925 లో, రెజియా మెరీనా యొక్క నావికాదళ యూనిట్లను సన్నద్ధం చేయడానికి"&amp;" ఏరోనాటిక్స్ మంత్రిత్వ శాఖ కొత్త ఉభయచర విమానాలను సరఫరా చేయడానికి ఒక స్పెసిఫికేషన్ జారీ చేసింది. సిఎన్టి పోటీలో ఇంజనీర్ రాఫెలే కాన్ఫిగరేంటికి అప్పగించిన ప్రాజెక్టుతో పాల్గొంది. రెండు విమానాలను నిర్మించారు మరియు రెజియా ఏరోనాటికా చేత అంచనా వేయబడింది, కాని సా"&amp;"ధారణ సిబ్బంది ప్రణాళికలలో మార్పుల కారణంగా, భారీ ఉత్పత్తిని నిర్ణయించలేదు, కాని వాటిని రెజియా మెరీనా కనీసం తరువాతి రెండు సంవత్సరాలుగా నియమించారు. C.N.T నుండి డేటా. కాంట్ .13 [1] సాధారణ లక్షణాలు పనితీరు ఆయుధ సంబంధిత జాబితాలు")</f>
        <v>కాంట్ 13 అనేది 1925 పోటీకి ప్రతిస్పందనగా రెజియా మెరీనా షిప్‌లలో ఉపయోగం కోసం రూపొందించిన ఉభయచర విమానం. CANT 13 సాంప్రదాయిక ఉభయచర విమానం, ఇది రెండు సీట్ల సింగిల్-ఇంజిన్ బిప్‌లేన్ ఉభయచరాలు, ముడుచుకునే అండర్ క్యారేజీతో, పూర్తిగా చెక్కతో తయారు చేయబడింది. హల్ ఒక అంతర్గత మార్గంతో ఓపెన్ టూ-సీడ్ సైడ్-బై-సైడ్ కాక్‌పిట్‌ను కలిగి ఉంది, ఇది సిబ్బంది యొక్క రెండవ సభ్యుడిని రెండు రక్షణాత్మక స్థానాలను చేరుకోవడానికి అనుమతించింది, ముందు మరియు వెనుక, రెండూ మెషిన్ గన్ కలిగి ఉన్నాయి. సమాన స్పాన్ ఫోల్డబుల్ రెక్కలు ప్రతి వైపు ఒక జత ఇంటర్-ప్లేన్ స్ట్రట్‌లతో అనుసంధానించబడ్డాయి, స్టీల్ కేబుల్‌లోని టై రాడ్‌ల ద్వారా కలుపుతారు, ఎగువ వింగ్‌తో ఐలెరాన్‌లతో అమర్చారు. ల్యాండింగ్ గేర్ పైలట్ చేత నిర్వహించబడుతున్న మానవీయంగా ముడుచుకుంటుంది. ప్రొపల్షన్ లోరైన్-డైట్రిచ్ 12 డిబి లిక్విడ్-కూల్డ్ వి -12 400 హెచ్‌పి (300 కిలోవాట్) ను పంపిణీ చేస్తుంది, ఒక స్థిర-పిచ్ 2-బ్లేడెడ్ ప్రొపెల్లర్‌తో నడుపుతుంది, ఇది గొట్టపు స్టీల్ సెంట్రల్ సపోర్ట్‌పై పొట్టు పైన ఉన్న రెండు రెక్కల మధ్య ఉంచబడింది. 1925 లో, రెజియా మెరీనా యొక్క నావికాదళ యూనిట్లను సన్నద్ధం చేయడానికి ఏరోనాటిక్స్ మంత్రిత్వ శాఖ కొత్త ఉభయచర విమానాలను సరఫరా చేయడానికి ఒక స్పెసిఫికేషన్ జారీ చేసింది. సిఎన్టి పోటీలో ఇంజనీర్ రాఫెలే కాన్ఫిగరేంటికి అప్పగించిన ప్రాజెక్టుతో పాల్గొంది. రెండు విమానాలను నిర్మించారు మరియు రెజియా ఏరోనాటికా చేత అంచనా వేయబడింది, కాని సాధారణ సిబ్బంది ప్రణాళికలలో మార్పుల కారణంగా, భారీ ఉత్పత్తిని నిర్ణయించలేదు, కాని వాటిని రెజియా మెరీనా కనీసం తరువాతి రెండు సంవత్సరాలుగా నియమించారు. C.N.T నుండి డేటా. కాంట్ .13 [1] సాధారణ లక్షణాలు పనితీరు ఆయుధ సంబంధిత జాబితాలు</v>
      </c>
      <c r="E197" s="1" t="s">
        <v>2672</v>
      </c>
      <c r="F197" s="1" t="str">
        <f>IFERROR(__xludf.DUMMYFUNCTION("GOOGLETRANSLATE(E:E, ""en"", ""te"")"),"షిప్‌బోర్డ్ ఉభయచర విమానం")</f>
        <v>షిప్‌బోర్డ్ ఉభయచర విమానం</v>
      </c>
      <c r="K197" s="1" t="s">
        <v>2596</v>
      </c>
      <c r="L197" s="1" t="str">
        <f>IFERROR(__xludf.DUMMYFUNCTION("GOOGLETRANSLATE(K:K, ""en"", ""te"")"),"కాంట్")</f>
        <v>కాంట్</v>
      </c>
      <c r="M197" s="2" t="s">
        <v>2597</v>
      </c>
      <c r="N197" s="1" t="s">
        <v>2598</v>
      </c>
      <c r="Q197" s="1">
        <v>2.0</v>
      </c>
      <c r="T197" s="1" t="s">
        <v>2673</v>
      </c>
      <c r="U197" s="1" t="s">
        <v>1562</v>
      </c>
      <c r="W197" s="1">
        <v>2.0</v>
      </c>
      <c r="X197" s="1" t="s">
        <v>2674</v>
      </c>
      <c r="Y197" s="1" t="s">
        <v>2675</v>
      </c>
      <c r="AE197" s="1" t="s">
        <v>2676</v>
      </c>
      <c r="AF197" s="1" t="s">
        <v>2677</v>
      </c>
      <c r="AJ197" s="1" t="s">
        <v>2678</v>
      </c>
      <c r="AK197" s="1" t="s">
        <v>2606</v>
      </c>
      <c r="AL197" s="1">
        <v>1925.0</v>
      </c>
      <c r="AM197" s="1" t="s">
        <v>1586</v>
      </c>
      <c r="BX197" s="1" t="s">
        <v>2679</v>
      </c>
      <c r="CH197" s="1" t="s">
        <v>2680</v>
      </c>
      <c r="CI197" s="2" t="s">
        <v>2681</v>
      </c>
    </row>
    <row r="198">
      <c r="A198" s="1" t="s">
        <v>2682</v>
      </c>
      <c r="B198" s="1" t="str">
        <f>IFERROR(__xludf.DUMMYFUNCTION("GOOGLETRANSLATE(A:A, ""en"", ""te"")"),"కాంట్ 23")</f>
        <v>కాంట్ 23</v>
      </c>
      <c r="C198" s="1" t="s">
        <v>2683</v>
      </c>
      <c r="D198" s="1" t="str">
        <f>IFERROR(__xludf.DUMMYFUNCTION("GOOGLETRANSLATE(C:C, ""en"", ""te"")"),"కాంట్ 23 1920 ల చివరలో కాంట్ నిర్మించిన ఇటాలియన్ ట్రిమోటర్ విమానాలు. CANT 23 అనేది సాంప్రదాయిక రూపంతో పూర్తిగా లోహ విమానం, మూడు-ఇంజిన్, స్థిర ట్రాలీతో బిప్‌లేన్. ఫ్యూజ్‌లేజ్, దీర్ఘచతురస్రాకార విభాగంతో, డ్యూరాలిమినియంతో తయారు చేయబడింది మరియు క్లోజ్డ్ ప్యాస"&amp;"ింజర్ కంపార్ట్మెంట్ ద్వారా 10 సింగిల్ చేతులకుర్చీలతో ఉంటుంది, ఇది ప్రతి వైపు 5 దీర్ఘచతురస్రాకార కిటికీల శ్రేణిని పట్టించుకోలేదు. కాక్‌పిట్ బాహ్యంగా ఉంది, విండ్‌షీల్డ్ ద్వారా రక్షించబడిన ఓపెన్ కాక్‌పిట్‌లో రెక్కల ముందు ఎగువ భాగంలో ఉంచబడుతుంది. వింగ్ కాన్ఫి"&amp;"గరేషన్ ఎగువ వింగ్‌తో బిప్‌లేన్-సెస్క్విప్లేన్, మరింత ఓపెన్, దిగువకు అనుసంధానించబడి, చాలా చిన్నది, వారెన్ ట్రస్ కాన్ఫిగరేషన్‌కు కృతజ్ఞతలు. పెయింట్ చేసిన కాన్వాస్‌తో కప్పబడిన స్క్వేర్ సెక్షన్ ట్యూబ్‌లో ప్రొఫైల్‌లో సైడ్ సభ్యులు మరియు పక్కటెముకల నిర్మాణంతో రె"&amp;"ండూ తయారు చేయబడ్డాయి. 1927 లో, ఎయిర్లైన్స్ కంపెనీ సొసైటీ ఇటాలియానా సర్విజీ ఏరెయి (సిసా), కాలిస్టో మరియు అల్బెర్టో కొసులిచ్ మరియు సిఆర్‌డిఎ సోదరులు యాజమాన్యంలోని సంస్థ, ఇటాలియన్ ట్రెస్టేలో బుడాపెస్ట్, అప్పటి రాజ్యం యొక్క రాజధాని బుడాపెస్ట్ తో చేరిన మార్గంల"&amp;"ో పనిచేయడం ప్రారంభించింది. హంగరీ. మధ్య మరియు తూర్పు ఐరోపాకు కొత్త సంబంధాలు ఏర్పడే అవకాశం ఉన్న వాయు రవాణా మార్కెట్ నుండి డిమాండ్ పెరుగుతుందని in హించి, ముఖ్యంగా ట్రీస్టే విమానాశ్రయాన్ని అనుసంధానించగల మార్గం - రోంచి డీ లెజియోనారి లేదా, ప్రత్యామ్నాయంగా, కొత్"&amp;"త నోగెరే విమానాశ్రయం, వియన్నాలోని జౌలే గ్రామానికి సమీపంలో నిర్మాణంలో బుడాపెస్ట్‌కు కొనసాగడానికి. ఈ ప్రాజెక్ట్, CRDA-CANT లో మొదటిది, సముద్రపు రాఫేలే కాన్ఫరెంట్ చేత సీప్లేన్ కాదు, ఆ సమయంలో అతను చీఫ్ డిజైనర్ మరియు కంపెనీ ఆఫ్ మోన్‌ఫాల్కోన్ యొక్క టెక్నికల్ ఆఫ"&amp;"ీస్ డైరెక్టర్ యొక్క పదవిని కలిగి ఉన్నాడు, ఇది పొందిన అనుభవాన్ని తీసుకుంది కాంట్ 22 హైడ్రో లైన్ యొక్క సృష్టిలో. కొత్త విమానం, నియమించబడిన కాంట్ 23, సాంప్రదాయిక రూపాన్ని కలిగి ఉన్నట్లు కనిపించింది మరియు క్లోజ్డ్ ప్యాసింజర్ కంపార్ట్మెంట్ మరియు పైలట్ కోసం ఓపె"&amp;"న్ కాక్‌పిట్ కలిగి ఉన్న డ్యూరాలిమిన్‌తో చేసిన ఫ్యూజ్‌లేజ్ సంస్థ కోసం కొత్తగా ప్రదర్శించింది. ట్రాక్టర్ కాన్ఫిగరేషన్‌లో వీలింగ్ మరియు మూడు-ఇంజిన్ ప్రొపల్షన్ మునుపటి కాంట్ 22 కి సమానంగా ఉండేవి. విమానం నిర్మాణం 1927 లోనే ప్రారంభమైంది, కానీ దాని పురోగతి అంత వ"&amp;"ేగంగా లేదు, 1930 ల ప్రారంభం వరకు కొనసాగుతోంది. . ఏరోనాటిక్ పరిశ్రమ యొక్క స్థిరమైన అభివృద్ధి మోడల్ యొక్క ప్రారంభ సాంకేతిక వృద్ధాప్యాన్ని నిర్ణయించింది మరియు మరింత అభివృద్ధిని ఖచ్చితంగా బలహీనపరిచింది. ఈ కార్యక్రమం 1 మే 1933 న నిలిపివేయబడింది మరియు అందువల్ల "&amp;"ఈ ప్రాజెక్ట్ వదిలివేయబడింది. [1] పోల్చదగిన పాత్ర, కాన్ఫిగరేషన్ మరియు ERA యొక్క సాధారణ లక్షణాల పనితీరు విమానం నుండి డేటా")</f>
        <v>కాంట్ 23 1920 ల చివరలో కాంట్ నిర్మించిన ఇటాలియన్ ట్రిమోటర్ విమానాలు. CANT 23 అనేది సాంప్రదాయిక రూపంతో పూర్తిగా లోహ విమానం, మూడు-ఇంజిన్, స్థిర ట్రాలీతో బిప్‌లేన్. ఫ్యూజ్‌లేజ్, దీర్ఘచతురస్రాకార విభాగంతో, డ్యూరాలిమినియంతో తయారు చేయబడింది మరియు క్లోజ్డ్ ప్యాసింజర్ కంపార్ట్మెంట్ ద్వారా 10 సింగిల్ చేతులకుర్చీలతో ఉంటుంది, ఇది ప్రతి వైపు 5 దీర్ఘచతురస్రాకార కిటికీల శ్రేణిని పట్టించుకోలేదు. కాక్‌పిట్ బాహ్యంగా ఉంది, విండ్‌షీల్డ్ ద్వారా రక్షించబడిన ఓపెన్ కాక్‌పిట్‌లో రెక్కల ముందు ఎగువ భాగంలో ఉంచబడుతుంది. వింగ్ కాన్ఫిగరేషన్ ఎగువ వింగ్‌తో బిప్‌లేన్-సెస్క్విప్లేన్, మరింత ఓపెన్, దిగువకు అనుసంధానించబడి, చాలా చిన్నది, వారెన్ ట్రస్ కాన్ఫిగరేషన్‌కు కృతజ్ఞతలు. పెయింట్ చేసిన కాన్వాస్‌తో కప్పబడిన స్క్వేర్ సెక్షన్ ట్యూబ్‌లో ప్రొఫైల్‌లో సైడ్ సభ్యులు మరియు పక్కటెముకల నిర్మాణంతో రెండూ తయారు చేయబడ్డాయి. 1927 లో, ఎయిర్లైన్స్ కంపెనీ సొసైటీ ఇటాలియానా సర్విజీ ఏరెయి (సిసా), కాలిస్టో మరియు అల్బెర్టో కొసులిచ్ మరియు సిఆర్‌డిఎ సోదరులు యాజమాన్యంలోని సంస్థ, ఇటాలియన్ ట్రెస్టేలో బుడాపెస్ట్, అప్పటి రాజ్యం యొక్క రాజధాని బుడాపెస్ట్ తో చేరిన మార్గంలో పనిచేయడం ప్రారంభించింది. హంగరీ. మధ్య మరియు తూర్పు ఐరోపాకు కొత్త సంబంధాలు ఏర్పడే అవకాశం ఉన్న వాయు రవాణా మార్కెట్ నుండి డిమాండ్ పెరుగుతుందని in హించి, ముఖ్యంగా ట్రీస్టే విమానాశ్రయాన్ని అనుసంధానించగల మార్గం - రోంచి డీ లెజియోనారి లేదా, ప్రత్యామ్నాయంగా, కొత్త నోగెరే విమానాశ్రయం, వియన్నాలోని జౌలే గ్రామానికి సమీపంలో నిర్మాణంలో బుడాపెస్ట్‌కు కొనసాగడానికి. ఈ ప్రాజెక్ట్, CRDA-CANT లో మొదటిది, సముద్రపు రాఫేలే కాన్ఫరెంట్ చేత సీప్లేన్ కాదు, ఆ సమయంలో అతను చీఫ్ డిజైనర్ మరియు కంపెనీ ఆఫ్ మోన్‌ఫాల్కోన్ యొక్క టెక్నికల్ ఆఫీస్ డైరెక్టర్ యొక్క పదవిని కలిగి ఉన్నాడు, ఇది పొందిన అనుభవాన్ని తీసుకుంది కాంట్ 22 హైడ్రో లైన్ యొక్క సృష్టిలో. కొత్త విమానం, నియమించబడిన కాంట్ 23, సాంప్రదాయిక రూపాన్ని కలిగి ఉన్నట్లు కనిపించింది మరియు క్లోజ్డ్ ప్యాసింజర్ కంపార్ట్మెంట్ మరియు పైలట్ కోసం ఓపెన్ కాక్‌పిట్ కలిగి ఉన్న డ్యూరాలిమిన్‌తో చేసిన ఫ్యూజ్‌లేజ్ సంస్థ కోసం కొత్తగా ప్రదర్శించింది. ట్రాక్టర్ కాన్ఫిగరేషన్‌లో వీలింగ్ మరియు మూడు-ఇంజిన్ ప్రొపల్షన్ మునుపటి కాంట్ 22 కి సమానంగా ఉండేవి. విమానం నిర్మాణం 1927 లోనే ప్రారంభమైంది, కానీ దాని పురోగతి అంత వేగంగా లేదు, 1930 ల ప్రారంభం వరకు కొనసాగుతోంది. . ఏరోనాటిక్ పరిశ్రమ యొక్క స్థిరమైన అభివృద్ధి మోడల్ యొక్క ప్రారంభ సాంకేతిక వృద్ధాప్యాన్ని నిర్ణయించింది మరియు మరింత అభివృద్ధిని ఖచ్చితంగా బలహీనపరిచింది. ఈ కార్యక్రమం 1 మే 1933 న నిలిపివేయబడింది మరియు అందువల్ల ఈ ప్రాజెక్ట్ వదిలివేయబడింది. [1] పోల్చదగిన పాత్ర, కాన్ఫిగరేషన్ మరియు ERA యొక్క సాధారణ లక్షణాల పనితీరు విమానం నుండి డేటా</v>
      </c>
      <c r="E198" s="1" t="s">
        <v>1353</v>
      </c>
      <c r="F198" s="1" t="str">
        <f>IFERROR(__xludf.DUMMYFUNCTION("GOOGLETRANSLATE(E:E, ""en"", ""te"")"),"విమానాల")</f>
        <v>విమానాల</v>
      </c>
      <c r="H198" s="1" t="s">
        <v>131</v>
      </c>
      <c r="I198" s="1" t="str">
        <f>IFERROR(__xludf.DUMMYFUNCTION("GOOGLETRANSLATE(H:H, ""en"", ""te"")"),"ఇటలీ")</f>
        <v>ఇటలీ</v>
      </c>
      <c r="K198" s="1" t="s">
        <v>2596</v>
      </c>
      <c r="L198" s="1" t="str">
        <f>IFERROR(__xludf.DUMMYFUNCTION("GOOGLETRANSLATE(K:K, ""en"", ""te"")"),"కాంట్")</f>
        <v>కాంట్</v>
      </c>
      <c r="M198" s="2" t="s">
        <v>2597</v>
      </c>
      <c r="Q198" s="1">
        <v>3.0</v>
      </c>
      <c r="R198" s="1" t="s">
        <v>2684</v>
      </c>
      <c r="T198" s="1" t="s">
        <v>2685</v>
      </c>
      <c r="U198" s="1" t="s">
        <v>2630</v>
      </c>
      <c r="W198" s="1">
        <v>1.0</v>
      </c>
      <c r="X198" s="1" t="s">
        <v>2686</v>
      </c>
      <c r="Y198" s="1" t="s">
        <v>2687</v>
      </c>
      <c r="AE198" s="1" t="s">
        <v>2688</v>
      </c>
      <c r="AF198" s="1" t="s">
        <v>2689</v>
      </c>
      <c r="AJ198" s="1" t="s">
        <v>2690</v>
      </c>
      <c r="AL198" s="3">
        <v>11881.0</v>
      </c>
      <c r="AM198" s="1" t="s">
        <v>2691</v>
      </c>
      <c r="AR198" s="1" t="s">
        <v>1848</v>
      </c>
      <c r="AX198" s="1" t="s">
        <v>2692</v>
      </c>
      <c r="AY198" s="1" t="s">
        <v>2693</v>
      </c>
    </row>
    <row r="199">
      <c r="A199" s="1" t="s">
        <v>2694</v>
      </c>
      <c r="B199" s="1" t="str">
        <f>IFERROR(__xludf.DUMMYFUNCTION("GOOGLETRANSLATE(A:A, ""en"", ""te"")"),"కాప్రోని ca.12")</f>
        <v>కాప్రోని ca.12</v>
      </c>
      <c r="C199" s="1" t="s">
        <v>2695</v>
      </c>
      <c r="D199" s="1" t="str">
        <f>IFERROR(__xludf.DUMMYFUNCTION("GOOGLETRANSLATE(C:C, ""en"", ""te"")"),"కాప్రోని ca.12 అనేది 1910 ల ప్రారంభంలో కాప్రోని నిర్మించిన రెండు సీట్ల సింగిల్-ఇంజిన్ మోనోప్లేన్. ఇది ఒక చెక్క నిర్మాణం మరియు కాన్వాస్ కవరింగ్ కలిగిన ఆధునిక హై వింగ్ మోనోప్లేన్, రోల్‌ను నియంత్రించడానికి వింగ్ వార్పింగ్ వ్యవస్థతో అమర్చబడి, ఫ్యూజ్‌లేజ్‌కు అ"&amp;"నుసంధానించబడిన మెటల్ టై రాడ్‌ల ద్వారా మరియు దాని పైన ఉంచిన ప్రత్యేక నిర్మాణానికి; ఫ్యూజ్‌లేజ్ ఒక చెక్క జాలక నిర్మాణంపై ఆధారపడింది, తద్వారా మెటల్ కేబుల్స్ ద్వారా బలోపేతం చేయబడింది మరియు ముందు భాగంలో మాత్రమే వస్త్రంతో కప్పబడి ఉంటుంది; కాన్వాస్‌తో అదే చెక్క "&amp;"నిర్మాణం ఎంపెనేజ్‌లను వర్గీకరిస్తుంది. ట్రాలీ, స్థిరంగా ఉంది, రెండు ఫ్రంట్ వీల్స్ యాంటీ-ఓవర్ బిగ్లేంక్ ప్యాడ్లు మరియు మరొక చిన్న, తోక షూతో కూడి ఉంది. Ca.12 దాని పూర్వీకుల నుండి భిన్నంగా ఉంది, ప్రధానంగా రెండు సీట్ల వాస్తవం కారణంగా, రెండు కాక్‌పిట్‌లు ""సమి"&amp;"ష్టిగా"" అమర్చబడ్డాయి (అనగా ఒకదాని వెనుక ఒకటి); అంతేకాకుండా, Ca.12 బాగా విస్తరించిన వింగ్ ఓపెనింగ్ కోసం Ca.11 నుండి భిన్నంగా ఉంది మరియు ఇంజిన్ కోసం, రేడియల్ అంజాని 6A3 6- సిలిండర్ డబుల్ స్టార్ 60 హెచ్‌పి శక్తిని అభివృద్ధి చేయగల సామర్థ్యం కలిగి ఉంది. అదే మ"&amp;"ోడల్ యొక్క ఇతర వెర్షన్లు 50 లేదా 70 హెచ్‌పి ఇంజన్లతో శక్తినిచ్చాయి. [1] మార్చి 20, 1912 తెల్లవారుజామున పైలట్ ఎన్రికో కోబియోని (ఏవియేషన్ పాఠశాలలో ఫ్లయింగ్ లైసెన్స్ పొందారు, విజ్జోలా టిసినోలోని కాప్రోని వర్క్‌షాప్‌లకు అనుసంధానించాడు మరియు ఒక అద్భుతమైన టెస్ట"&amp;"్ డ్రైవర్‌గా మారారు, కాప్రోని సిఎలో ప్రైమేట్ విమానాల కోసం ఇతర విషయాలతోపాటు . 56 నిమిషాల్లో మొదటి 100 కిమీ (20 ల్యాప్స్), 57 నిమిషాల్లో రెండవ 100 కిమీ మరియు 56 నిమిషాల్లో మూడవ 100 కి.మీ. 250 కి.మీ మరియు 300 కి.మీ.తో పాటు 3 గం వ్యవధిలో. . . అసలు 94 లీటర్ల గ"&amp;"్యాసోలిన్ (48%) మరియు 58 లీటర్ల ఇంజిన్ ఆయిల్ (31%) లో 18 లో 45 మంది ఇప్పటికీ ఉంది, ఎందుకంటే ఈ ఫ్లైట్ చాలా కాలం పాటు కొనసాగుతుందని నమ్ముతారు. అదే సంవత్సరం ఏప్రిల్ 5 న, అదే కోబియోని విజ్జోలా నుండి లోకర్నోకు బయలుదేరి, మాగ్గియోర్ సరస్సు మీదుగా ఎగరాలని కోరుకున"&amp;"్నారు. ఇది మేఘావృతమైన రోజు అయినప్పటికీ, సాయంత్రం 4:37 గంటలకు ఏవియేటర్ విమానంలో బయలుదేరాడు మరియు ఇస్ప్రా మరియు రోంకో వద్ద మాగ్గియోర్ సరస్సు చేరుకున్న తరువాత, ఇబ్బంది లేకుండా దానిపై ఎగిరింది; అతను టేకాఫ్ తర్వాత 42 నిమి 44 సెకన్ల (గంటకు సగటున 105.3 కిమీ వేగం"&amp;"తో 75 కి.మీ.ని కవర్ చేశాడు) మరియు నగరంలో కొన్ని మార్పులు చేసిన తరువాత ల్యాండ్ అయ్యాడు. ఒక ca.12 ఇటలీలో చెల్లించే ప్రయాణీకుడిని తీసుకున్న మొదటి విమానం, ఒక నిర్దిష్ట మిస్టర్ వెయిల్, కొబియోని డ్రైవర్‌తో కలిసి ఫోటో తీశారు. ఏప్ పో యొక్క నోరు. వాస్తవానికి, కాప్"&amp;"రోని ప్రాజెక్ట్ ప్రకారం (""విజయాల కోసం ఆసక్తిగా ఉంది [...] సాధారణ ప్రజల మనస్సులలో మరింత ఆకట్టుకోవడమే కాదు, సమర్థులైన వ్యక్తుల పట్ల మరింత ఒప్పించేది"") దాడి యొక్క లక్ష్యం పోర్డెనోన్, చేరుకోదగినది Ca.12 యొక్క స్వయంప్రతిపత్తికి కృతజ్ఞతలు తెలుపుతూ విజ్ఫోలా ను"&amp;"ండి సరళ రేఖలో ఒక మార్గంతో. ఏది ఏమయినప్పటికీ, లక్ష్యానికి ఓరియంటేట్ చేయడానికి తగినంతగా ఎగురుతున్న ప్రాంతం కోబియోనికి తెలియదు, అంతేకాక ఎంచుకున్న రోజున మందపాటి పొగమంచు ఉంది. అందువల్ల టిసినో నది యొక్క కోర్సును తక్కువ ఎత్తులో అనుసరించాలని నిర్ణయించారు, అది పోల"&amp;"ోకి ప్రవహించే వరకు, మరియు దానిపైకి నోటిపైకి ఎగురుతూనే ఉంటుంది, తరువాత అడ్రియాటిక్ తీరం వెంబడి ఉత్తరం వైపు పోర్డెనోన్ వైపు వెళుతుంది. . అతని గడియారాన్ని పావియా, ఓస్టిగ్లియా, ఫెరారా మరియు అడ్రియాలోని ఇటాలియన్ టూరింగ్ క్లబ్ కమిషనర్లు ధృవీకరించారు. ఇక్కడ, ఉదయ"&amp;"ం 9:40 గంటలకు, 449 కిలోమీటర్లు ప్రయాణించిన తరువాత (కాకి ఎగిరినప్పుడు, వజ్జోలా టిసినోను పోర్డెనోన్ నుండి వేరు చేస్తుంది) గంటకు సగటున 112 కిమీ వేగంతో, కోబియోని ఇంధనం నింపడానికి బలవంతం చేయబడ్డాడు. అడ్రియా ఇంధనం కోసం అందుబాటులో లేనందున, ఈ దాడి ఆగిపోవలసి వచ్చి"&amp;"ంది మరియు విమానం దిగజారింది, వెనిస్కు రైలు ద్వారా రవాణా చేయబడింది. ఇది అప్పటి వరకు ఇటలీలో పూర్తయిన పొడవైన నాన్-స్టాప్ ఫ్లైట్. వెనిస్లో, ఏప్రిల్ 22 నుండి, కోబియోని వెనీషియన్ ప్రెస్ మరియు పబ్లిక్ ను ఆకట్టుకున్న ప్రదర్శన విమానాల శ్రేణిని చేశాడు. ఏప్రిల్ 26 న"&amp;" ప్రదర్శించిన విమానాలలో ఒకటి కూడా పార్ట్ కాప్రోని తీసుకుంది మరియు అదే రోజు, బోర్డులోకి రావడానికి టికెట్ చెల్లించిన తరువాత, కమ్‌మెండటోర్ వెయిల్ ఇటలీలో ఒక విమానానికి మొదటి చెల్లింపు ప్రయాణీకుడిగా నిలిచాడు. 11 జూన్ 1912 న 50 సివి అంజాని ఇంజిన్‌తో ఒక ca.12 ఇట"&amp;"ాలియన్ రికార్డును విమానంలో గరిష్ట వ్యవధిలో ఓడించింది. ఆకాశం మేఘావృతమై ఉన్నప్పటికీ, కోబియోని పాఠశాల కాప్రోని ఫౌస్టో మినోజ్జి యొక్క పైలట్ విద్యార్థితో బయలుదేరాడు మరియు 3 గం 12 నిమిషాలు గాలిలో ఉండి గంటకు సగటున 114 కిమీ / గం. ప్రయాణీకుడితో మునుపటి జాతీయ రికార"&amp;"్డు దాదాపు గంటకు ఓడిపోయింది, మరియు సరిగ్గా తయారుచేసిన ట్రాక్‌లో పరీక్ష జరిగితే వేగం యొక్క రికార్డు స్థాపించబడిందని నమ్ముతారు. పరీక్షను అధికారికం చేసిన SIA కమిషనర్లు పైన పేర్కొన్న మరియు వోగెల్ మరియు కెప్టెన్లు మోరెనో మరియు బీగో. [2] ఏరోప్లాని కాప్రోని నుండ"&amp;"ి డేటా - జియాని కాప్రోని ఐడియటోర్ ఇ కాస్ట్రోట్టోర్ డి అలీ ఇటాలియన్ [3] సాధారణ లక్షణాల పనితీరు")</f>
        <v>కాప్రోని ca.12 అనేది 1910 ల ప్రారంభంలో కాప్రోని నిర్మించిన రెండు సీట్ల సింగిల్-ఇంజిన్ మోనోప్లేన్. ఇది ఒక చెక్క నిర్మాణం మరియు కాన్వాస్ కవరింగ్ కలిగిన ఆధునిక హై వింగ్ మోనోప్లేన్, రోల్‌ను నియంత్రించడానికి వింగ్ వార్పింగ్ వ్యవస్థతో అమర్చబడి, ఫ్యూజ్‌లేజ్‌కు అనుసంధానించబడిన మెటల్ టై రాడ్‌ల ద్వారా మరియు దాని పైన ఉంచిన ప్రత్యేక నిర్మాణానికి; ఫ్యూజ్‌లేజ్ ఒక చెక్క జాలక నిర్మాణంపై ఆధారపడింది, తద్వారా మెటల్ కేబుల్స్ ద్వారా బలోపేతం చేయబడింది మరియు ముందు భాగంలో మాత్రమే వస్త్రంతో కప్పబడి ఉంటుంది; కాన్వాస్‌తో అదే చెక్క నిర్మాణం ఎంపెనేజ్‌లను వర్గీకరిస్తుంది. ట్రాలీ, స్థిరంగా ఉంది, రెండు ఫ్రంట్ వీల్స్ యాంటీ-ఓవర్ బిగ్లేంక్ ప్యాడ్లు మరియు మరొక చిన్న, తోక షూతో కూడి ఉంది. Ca.12 దాని పూర్వీకుల నుండి భిన్నంగా ఉంది, ప్రధానంగా రెండు సీట్ల వాస్తవం కారణంగా, రెండు కాక్‌పిట్‌లు "సమిష్టిగా" అమర్చబడ్డాయి (అనగా ఒకదాని వెనుక ఒకటి); అంతేకాకుండా, Ca.12 బాగా విస్తరించిన వింగ్ ఓపెనింగ్ కోసం Ca.11 నుండి భిన్నంగా ఉంది మరియు ఇంజిన్ కోసం, రేడియల్ అంజాని 6A3 6- సిలిండర్ డబుల్ స్టార్ 60 హెచ్‌పి శక్తిని అభివృద్ధి చేయగల సామర్థ్యం కలిగి ఉంది. అదే మోడల్ యొక్క ఇతర వెర్షన్లు 50 లేదా 70 హెచ్‌పి ఇంజన్లతో శక్తినిచ్చాయి. [1] మార్చి 20, 1912 తెల్లవారుజామున పైలట్ ఎన్రికో కోబియోని (ఏవియేషన్ పాఠశాలలో ఫ్లయింగ్ లైసెన్స్ పొందారు, విజ్జోలా టిసినోలోని కాప్రోని వర్క్‌షాప్‌లకు అనుసంధానించాడు మరియు ఒక అద్భుతమైన టెస్ట్ డ్రైవర్‌గా మారారు, కాప్రోని సిఎలో ప్రైమేట్ విమానాల కోసం ఇతర విషయాలతోపాటు . 56 నిమిషాల్లో మొదటి 100 కిమీ (20 ల్యాప్స్), 57 నిమిషాల్లో రెండవ 100 కిమీ మరియు 56 నిమిషాల్లో మూడవ 100 కి.మీ. 250 కి.మీ మరియు 300 కి.మీ.తో పాటు 3 గం వ్యవధిలో. . . అసలు 94 లీటర్ల గ్యాసోలిన్ (48%) మరియు 58 లీటర్ల ఇంజిన్ ఆయిల్ (31%) లో 18 లో 45 మంది ఇప్పటికీ ఉంది, ఎందుకంటే ఈ ఫ్లైట్ చాలా కాలం పాటు కొనసాగుతుందని నమ్ముతారు. అదే సంవత్సరం ఏప్రిల్ 5 న, అదే కోబియోని విజ్జోలా నుండి లోకర్నోకు బయలుదేరి, మాగ్గియోర్ సరస్సు మీదుగా ఎగరాలని కోరుకున్నారు. ఇది మేఘావృతమైన రోజు అయినప్పటికీ, సాయంత్రం 4:37 గంటలకు ఏవియేటర్ విమానంలో బయలుదేరాడు మరియు ఇస్ప్రా మరియు రోంకో వద్ద మాగ్గియోర్ సరస్సు చేరుకున్న తరువాత, ఇబ్బంది లేకుండా దానిపై ఎగిరింది; అతను టేకాఫ్ తర్వాత 42 నిమి 44 సెకన్ల (గంటకు సగటున 105.3 కిమీ వేగంతో 75 కి.మీ.ని కవర్ చేశాడు) మరియు నగరంలో కొన్ని మార్పులు చేసిన తరువాత ల్యాండ్ అయ్యాడు. ఒక ca.12 ఇటలీలో చెల్లించే ప్రయాణీకుడిని తీసుకున్న మొదటి విమానం, ఒక నిర్దిష్ట మిస్టర్ వెయిల్, కొబియోని డ్రైవర్‌తో కలిసి ఫోటో తీశారు. ఏప్ పో యొక్క నోరు. వాస్తవానికి, కాప్రోని ప్రాజెక్ట్ ప్రకారం ("విజయాల కోసం ఆసక్తిగా ఉంది [...] సాధారణ ప్రజల మనస్సులలో మరింత ఆకట్టుకోవడమే కాదు, సమర్థులైన వ్యక్తుల పట్ల మరింత ఒప్పించేది") దాడి యొక్క లక్ష్యం పోర్డెనోన్, చేరుకోదగినది Ca.12 యొక్క స్వయంప్రతిపత్తికి కృతజ్ఞతలు తెలుపుతూ విజ్ఫోలా నుండి సరళ రేఖలో ఒక మార్గంతో. ఏది ఏమయినప్పటికీ, లక్ష్యానికి ఓరియంటేట్ చేయడానికి తగినంతగా ఎగురుతున్న ప్రాంతం కోబియోనికి తెలియదు, అంతేకాక ఎంచుకున్న రోజున మందపాటి పొగమంచు ఉంది. అందువల్ల టిసినో నది యొక్క కోర్సును తక్కువ ఎత్తులో అనుసరించాలని నిర్ణయించారు, అది పోలోకి ప్రవహించే వరకు, మరియు దానిపైకి నోటిపైకి ఎగురుతూనే ఉంటుంది, తరువాత అడ్రియాటిక్ తీరం వెంబడి ఉత్తరం వైపు పోర్డెనోన్ వైపు వెళుతుంది. . అతని గడియారాన్ని పావియా, ఓస్టిగ్లియా, ఫెరారా మరియు అడ్రియాలోని ఇటాలియన్ టూరింగ్ క్లబ్ కమిషనర్లు ధృవీకరించారు. ఇక్కడ, ఉదయం 9:40 గంటలకు, 449 కిలోమీటర్లు ప్రయాణించిన తరువాత (కాకి ఎగిరినప్పుడు, వజ్జోలా టిసినోను పోర్డెనోన్ నుండి వేరు చేస్తుంది) గంటకు సగటున 112 కిమీ వేగంతో, కోబియోని ఇంధనం నింపడానికి బలవంతం చేయబడ్డాడు. అడ్రియా ఇంధనం కోసం అందుబాటులో లేనందున, ఈ దాడి ఆగిపోవలసి వచ్చింది మరియు విమానం దిగజారింది, వెనిస్కు రైలు ద్వారా రవాణా చేయబడింది. ఇది అప్పటి వరకు ఇటలీలో పూర్తయిన పొడవైన నాన్-స్టాప్ ఫ్లైట్. వెనిస్లో, ఏప్రిల్ 22 నుండి, కోబియోని వెనీషియన్ ప్రెస్ మరియు పబ్లిక్ ను ఆకట్టుకున్న ప్రదర్శన విమానాల శ్రేణిని చేశాడు. ఏప్రిల్ 26 న ప్రదర్శించిన విమానాలలో ఒకటి కూడా పార్ట్ కాప్రోని తీసుకుంది మరియు అదే రోజు, బోర్డులోకి రావడానికి టికెట్ చెల్లించిన తరువాత, కమ్‌మెండటోర్ వెయిల్ ఇటలీలో ఒక విమానానికి మొదటి చెల్లింపు ప్రయాణీకుడిగా నిలిచాడు. 11 జూన్ 1912 న 50 సివి అంజాని ఇంజిన్‌తో ఒక ca.12 ఇటాలియన్ రికార్డును విమానంలో గరిష్ట వ్యవధిలో ఓడించింది. ఆకాశం మేఘావృతమై ఉన్నప్పటికీ, కోబియోని పాఠశాల కాప్రోని ఫౌస్టో మినోజ్జి యొక్క పైలట్ విద్యార్థితో బయలుదేరాడు మరియు 3 గం 12 నిమిషాలు గాలిలో ఉండి గంటకు సగటున 114 కిమీ / గం. ప్రయాణీకుడితో మునుపటి జాతీయ రికార్డు దాదాపు గంటకు ఓడిపోయింది, మరియు సరిగ్గా తయారుచేసిన ట్రాక్‌లో పరీక్ష జరిగితే వేగం యొక్క రికార్డు స్థాపించబడిందని నమ్ముతారు. పరీక్షను అధికారికం చేసిన SIA కమిషనర్లు పైన పేర్కొన్న మరియు వోగెల్ మరియు కెప్టెన్లు మోరెనో మరియు బీగో. [2] ఏరోప్లాని కాప్రోని నుండి డేటా - జియాని కాప్రోని ఐడియటోర్ ఇ కాస్ట్రోట్టోర్ డి అలీ ఇటాలియన్ [3] సాధారణ లక్షణాల పనితీరు</v>
      </c>
      <c r="E199" s="1" t="s">
        <v>1708</v>
      </c>
      <c r="F199" s="1" t="str">
        <f>IFERROR(__xludf.DUMMYFUNCTION("GOOGLETRANSLATE(E:E, ""en"", ""te"")"),"ప్రయోగాత్మక విమానం")</f>
        <v>ప్రయోగాత్మక విమానం</v>
      </c>
      <c r="K199" s="1" t="s">
        <v>2612</v>
      </c>
      <c r="L199" s="1" t="str">
        <f>IFERROR(__xludf.DUMMYFUNCTION("GOOGLETRANSLATE(K:K, ""en"", ""te"")"),"కాప్రోని")</f>
        <v>కాప్రోని</v>
      </c>
      <c r="M199" s="2" t="s">
        <v>2613</v>
      </c>
      <c r="O199" s="1" t="s">
        <v>51</v>
      </c>
      <c r="Q199" s="1" t="s">
        <v>2641</v>
      </c>
      <c r="R199" s="1" t="s">
        <v>1462</v>
      </c>
      <c r="T199" s="1" t="s">
        <v>2696</v>
      </c>
      <c r="U199" s="1" t="s">
        <v>2644</v>
      </c>
      <c r="W199" s="1">
        <v>1.0</v>
      </c>
      <c r="X199" s="1" t="s">
        <v>2645</v>
      </c>
      <c r="Y199" s="1" t="s">
        <v>1673</v>
      </c>
      <c r="AA199" s="1" t="s">
        <v>2646</v>
      </c>
      <c r="AC199" s="1" t="s">
        <v>2697</v>
      </c>
      <c r="AJ199" s="1" t="s">
        <v>2698</v>
      </c>
      <c r="AL199" s="1">
        <v>1912.0</v>
      </c>
      <c r="AM199" s="1" t="s">
        <v>1660</v>
      </c>
      <c r="CI199" s="2" t="s">
        <v>2699</v>
      </c>
    </row>
    <row r="200">
      <c r="A200" s="1" t="s">
        <v>2700</v>
      </c>
      <c r="B200" s="1" t="str">
        <f>IFERROR(__xludf.DUMMYFUNCTION("GOOGLETRANSLATE(A:A, ""en"", ""te"")"),"కాప్రోని ca.134")</f>
        <v>కాప్రోని ca.134</v>
      </c>
      <c r="C200" s="1" t="s">
        <v>2701</v>
      </c>
      <c r="D200" s="1" t="str">
        <f>IFERROR(__xludf.DUMMYFUNCTION("GOOGLETRANSLATE(C:C, ""en"", ""te"")"),"కాప్రోని ca.134 అనేది 1930 లలో ఇటాలియన్ కంపెనీ కాప్రోని నిర్మించిన బిప్‌లేన్ నిఘా విమానం. CA.134 సాంప్రదాయకంగా కనిపించే, సింగిల్-బిప్లేన్, రెండు సీట్ల స్థిర-కార్ట్ విమానం. మెటల్ అయిన ప్యానెల్స్‌తో కప్పబడిన లోహ నిర్మాణంతో తయారు చేసిన ఫ్యూజ్‌లేజ్, రెండు టెన"&amp;"్డం క్యాబిన్లను విండ్‌షీల్డ్‌తో, పైలట్ ముందు మరియు పరిశీలకుడి వెనుక భాగాన్ని కలిగి ఉంది, రెండోది స్థాన లక్ష్యాలు మరియు రక్షణాత్మకతను సులభతరం చేయడానికి సైడ్ కిటికీలతో అమర్చబడి ఉంటుంది బ్రాండబుల్ మెషిన్ గన్. పార్శ్వంగా ఇది బిప్‌లేన్ బి-ఫ్లెచింగ్ డ్రిఫ్ట్ ద్"&amp;"వారా వర్గీకరించబడిన తోకలో కొనసాగింది, యాక్సెంటేటెడ్ పాజిటివ్ డైహెడ్రల్ కోణం నుండి డబుల్ కంట్రోల్ విమానాలతో. వింగ్ కాన్ఫిగరేషన్ విలోమ బిప్లేన్-సెస్క్విప్లేన్, ఎగువ వింగ్ ఓపెనింగ్ ఫ్యూజ్‌లేజ్‌లో తక్కువ అమర్చిన దానికంటే తక్కువ. రెండు రెక్కలు ఒకదానికొకటి ఒకదా"&amp;"నికొకటి అనుసంధానించబడ్డాయి, ప్రతి వైపు స్టీల్ వైర్ టై -రోడ్స్‌తో అనుసంధానించబడిన ఎన్ -ఆకారపు ముల్లియన్, ఎగువ సెంట్రల్ గొట్టపు కోట ద్వారా ఫ్యూజ్‌లేజ్‌కు అనుసంధానించబడి ఉంది. ల్యాండింగ్ గేర్ అనేది ఒక సాధారణ రెండు చక్రాల చక్రం, షాక్-గ్రహించిన పవర్ కాళ్ళతో """&amp;"ప్యాంటు"" ఫెయిరింగ్, వెనుక భాగంలో ఒక చిన్న చక్రం ద్వారా విలీనం చేయబడింది. ప్రొపల్షన్ ఒక ఐసోటా ఫ్రాస్చిని అస్సో XI RC.40 ఇంజిన్‌కు అప్పగించబడింది, ఫ్యూజ్‌లేజ్ యొక్క ముందు శిఖరం వద్ద ఉంచబడింది, ఇది 900 HP (662 kW) యొక్క విద్యుత్ ఉత్పత్తిని అందించగల ద్రవ-చల్"&amp;"లబడిన 12-సిలిండర్ V ఇంజిన్, ఒక లోహంతో కప్పబడి ఉంటుంది కేసింగ్ మరియు ట్రిపుల్ హెలిక్స్ తో కలిపి. ఈ ఆయుధంలో వేర్వేరు క్యాలిబర్ యొక్క ఒక జత బ్రెడా-సఫాట్ మెషిన్ గన్స్ ఉన్నాయి, భారీ 12.7 మిమీ వేటలో అమర్చబడి, తేలికైన 7.7 మిమీ టిల్టింగ్ మద్దతుతో అమర్చబడి వెనుక ప"&amp;"్రయాణీకుల కంపార్ట్మెంట్లో ఉంచబడింది. 1936 లో ఏరోనాటిక్స్ మంత్రిత్వ శాఖ కొత్త భూసంబంధమైన వ్యూహాత్మక నిఘా విమానం సరఫరా కోసం ఒక వివరణను విడుదల చేసింది. Ca.134 హోదాకు కేటాయించిన డిజైన్‌తో కాప్రోని పోటీ ప్రకటనలో కూడా పాల్గొన్నారు. CA.134 ను జనవరి 23, 1937 న గై"&amp;"డోనియాలో రెజియా ఏరోనాటికాను పరిశీలించిన కమిషన్ అంచనా వేసింది, కాని ఎటువంటి కమిషన్ రాలేదు. చేసిన ఉపయోగం గురించి నిర్దిష్ట సమాచారం లేదు, కానీ ఇది 11 మే 1939 న, వయస్సు ద్వారా ప్రసరించబడిన 11 మే 1939 న శాశ్వతంగా మైదానంలో ఉంచినట్లు కనిపిస్తుంది. [1] [2] సాధారణ"&amp;" లక్షణాల నుండి డేటా పనితీరు ఆయుధాలు")</f>
        <v>కాప్రోని ca.134 అనేది 1930 లలో ఇటాలియన్ కంపెనీ కాప్రోని నిర్మించిన బిప్‌లేన్ నిఘా విమానం. CA.134 సాంప్రదాయకంగా కనిపించే, సింగిల్-బిప్లేన్, రెండు సీట్ల స్థిర-కార్ట్ విమానం. మెటల్ అయిన ప్యానెల్స్‌తో కప్పబడిన లోహ నిర్మాణంతో తయారు చేసిన ఫ్యూజ్‌లేజ్, రెండు టెన్డం క్యాబిన్లను విండ్‌షీల్డ్‌తో, పైలట్ ముందు మరియు పరిశీలకుడి వెనుక భాగాన్ని కలిగి ఉంది, రెండోది స్థాన లక్ష్యాలు మరియు రక్షణాత్మకతను సులభతరం చేయడానికి సైడ్ కిటికీలతో అమర్చబడి ఉంటుంది బ్రాండబుల్ మెషిన్ గన్. పార్శ్వంగా ఇది బిప్‌లేన్ బి-ఫ్లెచింగ్ డ్రిఫ్ట్ ద్వారా వర్గీకరించబడిన తోకలో కొనసాగింది, యాక్సెంటేటెడ్ పాజిటివ్ డైహెడ్రల్ కోణం నుండి డబుల్ కంట్రోల్ విమానాలతో. వింగ్ కాన్ఫిగరేషన్ విలోమ బిప్లేన్-సెస్క్విప్లేన్, ఎగువ వింగ్ ఓపెనింగ్ ఫ్యూజ్‌లేజ్‌లో తక్కువ అమర్చిన దానికంటే తక్కువ. రెండు రెక్కలు ఒకదానికొకటి ఒకదానికొకటి అనుసంధానించబడ్డాయి, ప్రతి వైపు స్టీల్ వైర్ టై -రోడ్స్‌తో అనుసంధానించబడిన ఎన్ -ఆకారపు ముల్లియన్, ఎగువ సెంట్రల్ గొట్టపు కోట ద్వారా ఫ్యూజ్‌లేజ్‌కు అనుసంధానించబడి ఉంది. ల్యాండింగ్ గేర్ అనేది ఒక సాధారణ రెండు చక్రాల చక్రం, షాక్-గ్రహించిన పవర్ కాళ్ళతో "ప్యాంటు" ఫెయిరింగ్, వెనుక భాగంలో ఒక చిన్న చక్రం ద్వారా విలీనం చేయబడింది. ప్రొపల్షన్ ఒక ఐసోటా ఫ్రాస్చిని అస్సో XI RC.40 ఇంజిన్‌కు అప్పగించబడింది, ఫ్యూజ్‌లేజ్ యొక్క ముందు శిఖరం వద్ద ఉంచబడింది, ఇది 900 HP (662 kW) యొక్క విద్యుత్ ఉత్పత్తిని అందించగల ద్రవ-చల్లబడిన 12-సిలిండర్ V ఇంజిన్, ఒక లోహంతో కప్పబడి ఉంటుంది కేసింగ్ మరియు ట్రిపుల్ హెలిక్స్ తో కలిపి. ఈ ఆయుధంలో వేర్వేరు క్యాలిబర్ యొక్క ఒక జత బ్రెడా-సఫాట్ మెషిన్ గన్స్ ఉన్నాయి, భారీ 12.7 మిమీ వేటలో అమర్చబడి, తేలికైన 7.7 మిమీ టిల్టింగ్ మద్దతుతో అమర్చబడి వెనుక ప్రయాణీకుల కంపార్ట్మెంట్లో ఉంచబడింది. 1936 లో ఏరోనాటిక్స్ మంత్రిత్వ శాఖ కొత్త భూసంబంధమైన వ్యూహాత్మక నిఘా విమానం సరఫరా కోసం ఒక వివరణను విడుదల చేసింది. Ca.134 హోదాకు కేటాయించిన డిజైన్‌తో కాప్రోని పోటీ ప్రకటనలో కూడా పాల్గొన్నారు. CA.134 ను జనవరి 23, 1937 న గైడోనియాలో రెజియా ఏరోనాటికాను పరిశీలించిన కమిషన్ అంచనా వేసింది, కాని ఎటువంటి కమిషన్ రాలేదు. చేసిన ఉపయోగం గురించి నిర్దిష్ట సమాచారం లేదు, కానీ ఇది 11 మే 1939 న, వయస్సు ద్వారా ప్రసరించబడిన 11 మే 1939 న శాశ్వతంగా మైదానంలో ఉంచినట్లు కనిపిస్తుంది. [1] [2] సాధారణ లక్షణాల నుండి డేటా పనితీరు ఆయుధాలు</v>
      </c>
      <c r="E200" s="1" t="s">
        <v>1049</v>
      </c>
      <c r="F200" s="1" t="str">
        <f>IFERROR(__xludf.DUMMYFUNCTION("GOOGLETRANSLATE(E:E, ""en"", ""te"")"),"నిఘా విమానం")</f>
        <v>నిఘా విమానం</v>
      </c>
      <c r="G200" s="1" t="s">
        <v>2702</v>
      </c>
      <c r="K200" s="1" t="s">
        <v>2612</v>
      </c>
      <c r="L200" s="1" t="str">
        <f>IFERROR(__xludf.DUMMYFUNCTION("GOOGLETRANSLATE(K:K, ""en"", ""te"")"),"కాప్రోని")</f>
        <v>కాప్రోని</v>
      </c>
      <c r="M200" s="2" t="s">
        <v>2613</v>
      </c>
      <c r="N200" s="1" t="s">
        <v>2703</v>
      </c>
      <c r="O200" s="1" t="s">
        <v>2704</v>
      </c>
      <c r="Q200" s="1">
        <v>2.0</v>
      </c>
      <c r="R200" s="1" t="s">
        <v>2705</v>
      </c>
      <c r="T200" s="1" t="s">
        <v>2706</v>
      </c>
      <c r="W200" s="1">
        <v>2.0</v>
      </c>
      <c r="X200" s="1" t="s">
        <v>1763</v>
      </c>
      <c r="Y200" s="1" t="s">
        <v>2707</v>
      </c>
      <c r="Z200" s="1" t="s">
        <v>2708</v>
      </c>
      <c r="AA200" s="1" t="s">
        <v>2709</v>
      </c>
      <c r="AC200" s="1" t="s">
        <v>2710</v>
      </c>
      <c r="AE200" s="1" t="s">
        <v>2711</v>
      </c>
      <c r="AF200" s="1" t="s">
        <v>2712</v>
      </c>
      <c r="AK200" s="1" t="s">
        <v>2713</v>
      </c>
      <c r="AL200" s="3">
        <v>13538.0</v>
      </c>
      <c r="AM200" s="1" t="s">
        <v>2714</v>
      </c>
      <c r="AN200" s="1" t="s">
        <v>2715</v>
      </c>
      <c r="AZ200" s="1" t="s">
        <v>1552</v>
      </c>
      <c r="BA200" s="1" t="s">
        <v>1553</v>
      </c>
    </row>
    <row r="201">
      <c r="A201" s="1" t="s">
        <v>2716</v>
      </c>
      <c r="B201" s="1" t="str">
        <f>IFERROR(__xludf.DUMMYFUNCTION("GOOGLETRANSLATE(A:A, ""en"", ""te"")"),"కాప్రోని ca.105")</f>
        <v>కాప్రోని ca.105</v>
      </c>
      <c r="C201" s="1" t="s">
        <v>2717</v>
      </c>
      <c r="D201" s="1" t="str">
        <f>IFERROR(__xludf.DUMMYFUNCTION("GOOGLETRANSLATE(C:C, ""en"", ""te"")"),"కాప్రోని CA.105 1920 ల చివరలో ఇటాలియన్ ఏరోనాటికల్ కంపెనీ ఏరోనాటికల్ కంపెనీ ఏరోనాటికా కాప్రోని అభివృద్ధి చేసిన మల్టీరోల్ హై వింగ్ సింగిల్ ఇంజిన్ మోనోప్లేన్. CA.105 అనేది మిశ్రమ సాంకేతికతలో తయారు చేయబడిన ఒక విమానం, ఇది విమానాల రకం కోసం ఒక క్లాసిక్ సెట్టింగ్"&amp;"‌ను ప్రతిపాదించింది మరియు పాత్ర కోసం ఇది పౌర మరియు సైనిక, ట్రాక్టర్ కాన్ఫిగరేషన్‌లో సింగిల్ ఇంజిన్, క్లోజ్డ్ క్యాబిన్ మరియు స్థిరమైన అధిక వింగ్ మోనోప్లేన్ రెండింటిలోనూ కవర్ చేయడానికి ఉద్దేశించబడింది బండి. ఫ్యూజ్‌లేజ్, దీర్ఘచతురస్రాకార విభాగంతో మరియు చికిత"&amp;"్స చేసిన కాన్వాస్‌తో కప్పబడిన వెల్డెడ్ మెటాలిక్ ట్రేల్లిస్‌లో ఒక నిర్మాణంతో గ్రహించబడింది, కాక్‌పిట్‌ను నాలుగు ప్రదేశాలకు అనుసంధానిస్తుంది, రెండు ముందు భాగం డబుల్ నియంత్రణలతో కూడినవి మరియు ఇతరులు ప్రయాణీకులకు ఉద్దేశించినవి. వింగ్ కాన్ఫిగరేషన్ మోనోప్లేన్, "&amp;"రెక్కలు ఫ్యూజ్‌లేజ్‌పై అధికంగా ఉంచబడ్డాయి మరియు ప్రతి వైపు ఒక జత బ్రేస్ రాడ్‌ల ద్వారా దానికి అనుసంధానించబడి ఉన్నాయి, రాడ్లు బండికి మద్దతుగా కూడా ఉపయోగపడ్డాయి. ఈ నిర్మాణం కలపతో తయారు చేయబడింది మరియు చికిత్స చేయబడిన కాన్వాస్‌లో కూడా కప్పబడి ఉంది, ఇది హ్యాంగ"&amp;"రేజ్ కార్యకలాపాలను సులభతరం చేయడానికి ఫ్యూజ్‌లేజ్ వెంట ముడుచుకునే అవకాశం ఉంది. [1] ల్యాండింగ్ గేర్ స్వతంత్ర చక్రాలతో కూడిన స్థిరమైన సైకిల్, ఈ నిర్మాణం బ్రేసింగ్ రాడ్లతో అనుసంధానించబడిన నిలువు కుషన్డ్ మూలకాన్ని కలిగి ఉంటుంది మరియు V- ఆకారపు నిటారుగా ఉన్న ఫ్"&amp;"యూజ్‌లేజ్ క్రింద లంగరు వేయబడి, తోక క్రింద ఉంచిన మద్దతు ప్యాడ్ ద్వారా వెనుక భాగంలో కలిసిపోతుంది. రెజియా ఏరోనాటికా యాజమాన్యంలో ఉన్నప్పటికీ, ఈ విమానం సివిల్ రిజిస్ట్రేషన్ ఐ-అబ్సేను దాడిని in హించి, రోమ్‌లో దక్షిణాఫ్రికాలోని కేప్ టౌన్‌తో చేరడం జరిగింది. పైలట్"&amp;" జంట ఫ్రాన్సిస్ లోంబార్డి మరియు లియోనిడా రాబియానో ​​యొక్క నియంత్రణల వద్ద, ఈ విమానం డిసెంబర్ 1931 లో రోమ్ విమానాశ్రయం నుండి ఆగ్నేయ దిశలో బయలుదేరింది, కాని తోబోరాలో సుదీర్ఘ ప్రయాణం అంతరాయం కలిగించింది, ఎందుకంటే సిబ్బందిని ఇంటికి తిరిగి రావాలని అసౌకర్యం కలిగ"&amp;"ించింది. . డిసెంబర్ 12, 1932 న, ఈ విమానం ఏరోనాటిక్స్ మంత్రిత్వ శాఖ చేత ఐ-ఫోకోను తిరిగి నమోదు చేసింది మరియు డిసెంబరులో రెండవ వార్షికోత్సవం సందర్భంగా మొదటి అట్లాంటిక్ అట్లాంటిక్ యొక్క స్మారక విమాన రోమ్-బోలమా (పోర్చుగీస్ గినియా) తో పడిపోయినట్లు గుర్తుంచుకోవడ"&amp;"ానికి ఉద్దేశించబడింది. 17 క్రింది. ఆ సందర్భంగా సిబ్బందిని లియోనిడా రాబియానో ​​మరియు జర్నలిస్ట్ మారియో మాసాయ్ ఏర్పాటు చేశారు. [2] CA.105 రెజియా ఏరోనాటికాలో అక్టోబర్ 14, 1934 వరకు సిబ్బందిలో ఉంది, ఇది ఒక ప్రమాదంలో పాల్గొన్న తేదీ, దాని మరమ్మత్తుకు రాజీ పడింద"&amp;"ి. కమిషన్ నుండి ప్రకటించబడింది, ఇది కూల్చివేత కోసం పంపబడింది. నుండి డేటా, [3] ఏరోప్లాని కాప్రోని డాల్ 1908 AL 1935 [4] సాధారణ లక్షణాల పనితీరు సంబంధిత జాబితాలు")</f>
        <v>కాప్రోని CA.105 1920 ల చివరలో ఇటాలియన్ ఏరోనాటికల్ కంపెనీ ఏరోనాటికల్ కంపెనీ ఏరోనాటికా కాప్రోని అభివృద్ధి చేసిన మల్టీరోల్ హై వింగ్ సింగిల్ ఇంజిన్ మోనోప్లేన్. CA.105 అనేది మిశ్రమ సాంకేతికతలో తయారు చేయబడిన ఒక విమానం, ఇది విమానాల రకం కోసం ఒక క్లాసిక్ సెట్టింగ్‌ను ప్రతిపాదించింది మరియు పాత్ర కోసం ఇది పౌర మరియు సైనిక, ట్రాక్టర్ కాన్ఫిగరేషన్‌లో సింగిల్ ఇంజిన్, క్లోజ్డ్ క్యాబిన్ మరియు స్థిరమైన అధిక వింగ్ మోనోప్లేన్ రెండింటిలోనూ కవర్ చేయడానికి ఉద్దేశించబడింది బండి. ఫ్యూజ్‌లేజ్, దీర్ఘచతురస్రాకార విభాగంతో మరియు చికిత్స చేసిన కాన్వాస్‌తో కప్పబడిన వెల్డెడ్ మెటాలిక్ ట్రేల్లిస్‌లో ఒక నిర్మాణంతో గ్రహించబడింది, కాక్‌పిట్‌ను నాలుగు ప్రదేశాలకు అనుసంధానిస్తుంది, రెండు ముందు భాగం డబుల్ నియంత్రణలతో కూడినవి మరియు ఇతరులు ప్రయాణీకులకు ఉద్దేశించినవి. వింగ్ కాన్ఫిగరేషన్ మోనోప్లేన్, రెక్కలు ఫ్యూజ్‌లేజ్‌పై అధికంగా ఉంచబడ్డాయి మరియు ప్రతి వైపు ఒక జత బ్రేస్ రాడ్‌ల ద్వారా దానికి అనుసంధానించబడి ఉన్నాయి, రాడ్లు బండికి మద్దతుగా కూడా ఉపయోగపడ్డాయి. ఈ నిర్మాణం కలపతో తయారు చేయబడింది మరియు చికిత్స చేయబడిన కాన్వాస్‌లో కూడా కప్పబడి ఉంది, ఇది హ్యాంగరేజ్ కార్యకలాపాలను సులభతరం చేయడానికి ఫ్యూజ్‌లేజ్ వెంట ముడుచుకునే అవకాశం ఉంది. [1] ల్యాండింగ్ గేర్ స్వతంత్ర చక్రాలతో కూడిన స్థిరమైన సైకిల్, ఈ నిర్మాణం బ్రేసింగ్ రాడ్లతో అనుసంధానించబడిన నిలువు కుషన్డ్ మూలకాన్ని కలిగి ఉంటుంది మరియు V- ఆకారపు నిటారుగా ఉన్న ఫ్యూజ్‌లేజ్ క్రింద లంగరు వేయబడి, తోక క్రింద ఉంచిన మద్దతు ప్యాడ్ ద్వారా వెనుక భాగంలో కలిసిపోతుంది. రెజియా ఏరోనాటికా యాజమాన్యంలో ఉన్నప్పటికీ, ఈ విమానం సివిల్ రిజిస్ట్రేషన్ ఐ-అబ్సేను దాడిని in హించి, రోమ్‌లో దక్షిణాఫ్రికాలోని కేప్ టౌన్‌తో చేరడం జరిగింది. పైలట్ జంట ఫ్రాన్సిస్ లోంబార్డి మరియు లియోనిడా రాబియానో ​​యొక్క నియంత్రణల వద్ద, ఈ విమానం డిసెంబర్ 1931 లో రోమ్ విమానాశ్రయం నుండి ఆగ్నేయ దిశలో బయలుదేరింది, కాని తోబోరాలో సుదీర్ఘ ప్రయాణం అంతరాయం కలిగించింది, ఎందుకంటే సిబ్బందిని ఇంటికి తిరిగి రావాలని అసౌకర్యం కలిగించింది. . డిసెంబర్ 12, 1932 న, ఈ విమానం ఏరోనాటిక్స్ మంత్రిత్వ శాఖ చేత ఐ-ఫోకోను తిరిగి నమోదు చేసింది మరియు డిసెంబరులో రెండవ వార్షికోత్సవం సందర్భంగా మొదటి అట్లాంటిక్ అట్లాంటిక్ యొక్క స్మారక విమాన రోమ్-బోలమా (పోర్చుగీస్ గినియా) తో పడిపోయినట్లు గుర్తుంచుకోవడానికి ఉద్దేశించబడింది. 17 క్రింది. ఆ సందర్భంగా సిబ్బందిని లియోనిడా రాబియానో ​​మరియు జర్నలిస్ట్ మారియో మాసాయ్ ఏర్పాటు చేశారు. [2] CA.105 రెజియా ఏరోనాటికాలో అక్టోబర్ 14, 1934 వరకు సిబ్బందిలో ఉంది, ఇది ఒక ప్రమాదంలో పాల్గొన్న తేదీ, దాని మరమ్మత్తుకు రాజీ పడింది. కమిషన్ నుండి ప్రకటించబడింది, ఇది కూల్చివేత కోసం పంపబడింది. నుండి డేటా, [3] ఏరోప్లాని కాప్రోని డాల్ 1908 AL 1935 [4] సాధారణ లక్షణాల పనితీరు సంబంధిత జాబితాలు</v>
      </c>
      <c r="E201" s="1" t="s">
        <v>2718</v>
      </c>
      <c r="F201" s="1" t="str">
        <f>IFERROR(__xludf.DUMMYFUNCTION("GOOGLETRANSLATE(E:E, ""en"", ""te"")"),"నిఘా విమానం/విమానం")</f>
        <v>నిఘా విమానం/విమానం</v>
      </c>
      <c r="G201" s="1" t="s">
        <v>2719</v>
      </c>
      <c r="K201" s="1" t="s">
        <v>2612</v>
      </c>
      <c r="L201" s="1" t="str">
        <f>IFERROR(__xludf.DUMMYFUNCTION("GOOGLETRANSLATE(K:K, ""en"", ""te"")"),"కాప్రోని")</f>
        <v>కాప్రోని</v>
      </c>
      <c r="M201" s="2" t="s">
        <v>2613</v>
      </c>
      <c r="Q201" s="1">
        <v>1.0</v>
      </c>
      <c r="R201" s="1" t="s">
        <v>2720</v>
      </c>
      <c r="T201" s="1" t="s">
        <v>2721</v>
      </c>
      <c r="U201" s="1" t="s">
        <v>1653</v>
      </c>
      <c r="V201" s="1">
        <v>1930.0</v>
      </c>
      <c r="W201" s="1">
        <v>1.0</v>
      </c>
      <c r="X201" s="1" t="s">
        <v>2722</v>
      </c>
      <c r="Y201" s="1" t="s">
        <v>1382</v>
      </c>
      <c r="Z201" s="1" t="s">
        <v>2723</v>
      </c>
      <c r="AA201" s="1" t="s">
        <v>2724</v>
      </c>
      <c r="AC201" s="1" t="s">
        <v>1718</v>
      </c>
      <c r="AE201" s="1" t="s">
        <v>908</v>
      </c>
      <c r="AF201" s="1" t="s">
        <v>909</v>
      </c>
      <c r="AJ201" s="1" t="s">
        <v>2725</v>
      </c>
      <c r="AL201" s="1">
        <v>1930.0</v>
      </c>
      <c r="AM201" s="1" t="s">
        <v>1586</v>
      </c>
      <c r="AN201" s="1" t="s">
        <v>1344</v>
      </c>
      <c r="AR201" s="1" t="s">
        <v>2726</v>
      </c>
      <c r="AZ201" s="1" t="s">
        <v>1552</v>
      </c>
      <c r="BA201" s="1" t="s">
        <v>1553</v>
      </c>
      <c r="BE201" s="1">
        <v>1934.0</v>
      </c>
    </row>
  </sheetData>
  <hyperlinks>
    <hyperlink r:id="rId1" ref="G2"/>
    <hyperlink r:id="rId2" ref="J2"/>
    <hyperlink r:id="rId3" ref="G3"/>
    <hyperlink r:id="rId4" ref="J3"/>
    <hyperlink r:id="rId5" ref="M5"/>
    <hyperlink r:id="rId6" ref="G7"/>
    <hyperlink r:id="rId7" ref="J7"/>
    <hyperlink r:id="rId8" ref="M7"/>
    <hyperlink r:id="rId9" ref="G8"/>
    <hyperlink r:id="rId10" ref="J8"/>
    <hyperlink r:id="rId11" ref="G10"/>
    <hyperlink r:id="rId12" ref="J10"/>
    <hyperlink r:id="rId13" ref="G11"/>
    <hyperlink r:id="rId14" ref="J11"/>
    <hyperlink r:id="rId15" ref="G12"/>
    <hyperlink r:id="rId16" ref="J12"/>
    <hyperlink r:id="rId17" ref="G13"/>
    <hyperlink r:id="rId18" ref="J13"/>
    <hyperlink r:id="rId19" ref="J14"/>
    <hyperlink r:id="rId20" ref="G15"/>
    <hyperlink r:id="rId21" ref="G16"/>
    <hyperlink r:id="rId22" ref="J18"/>
    <hyperlink r:id="rId23" ref="G19"/>
    <hyperlink r:id="rId24" ref="G20"/>
    <hyperlink r:id="rId25" ref="M20"/>
    <hyperlink r:id="rId26" ref="G21"/>
    <hyperlink r:id="rId27" ref="M21"/>
    <hyperlink r:id="rId28" ref="G22"/>
    <hyperlink r:id="rId29" ref="J22"/>
    <hyperlink r:id="rId30" ref="J23"/>
    <hyperlink r:id="rId31" ref="G24"/>
    <hyperlink r:id="rId32" ref="J24"/>
    <hyperlink r:id="rId33" ref="G25"/>
    <hyperlink r:id="rId34" ref="J25"/>
    <hyperlink r:id="rId35" ref="G26"/>
    <hyperlink r:id="rId36" ref="J26"/>
    <hyperlink r:id="rId37" ref="M26"/>
    <hyperlink r:id="rId38" ref="G27"/>
    <hyperlink r:id="rId39" ref="G28"/>
    <hyperlink r:id="rId40" ref="J28"/>
    <hyperlink r:id="rId41" ref="G29"/>
    <hyperlink r:id="rId42" ref="J29"/>
    <hyperlink r:id="rId43" ref="G30"/>
    <hyperlink r:id="rId44" ref="J30"/>
    <hyperlink r:id="rId45" ref="J31"/>
    <hyperlink r:id="rId46" ref="G32"/>
    <hyperlink r:id="rId47" ref="J32"/>
    <hyperlink r:id="rId48" ref="M32"/>
    <hyperlink r:id="rId49" ref="G33"/>
    <hyperlink r:id="rId50" ref="J33"/>
    <hyperlink r:id="rId51" ref="M33"/>
    <hyperlink r:id="rId52" ref="J34"/>
    <hyperlink r:id="rId53" ref="G36"/>
    <hyperlink r:id="rId54" ref="J38"/>
    <hyperlink r:id="rId55" ref="G39"/>
    <hyperlink r:id="rId56" ref="J39"/>
    <hyperlink r:id="rId57" ref="M39"/>
    <hyperlink r:id="rId58" ref="G40"/>
    <hyperlink r:id="rId59" ref="G41"/>
    <hyperlink r:id="rId60" ref="G42"/>
    <hyperlink r:id="rId61" ref="J42"/>
    <hyperlink r:id="rId62" ref="J43"/>
    <hyperlink r:id="rId63" ref="G44"/>
    <hyperlink r:id="rId64" ref="G45"/>
    <hyperlink r:id="rId65" ref="J45"/>
    <hyperlink r:id="rId66" ref="G46"/>
    <hyperlink r:id="rId67" ref="J46"/>
    <hyperlink r:id="rId68" ref="G47"/>
    <hyperlink r:id="rId69" ref="J47"/>
    <hyperlink r:id="rId70" ref="G48"/>
    <hyperlink r:id="rId71" ref="J48"/>
    <hyperlink r:id="rId72" ref="M48"/>
    <hyperlink r:id="rId73" ref="G49"/>
    <hyperlink r:id="rId74" ref="J50"/>
    <hyperlink r:id="rId75" ref="J51"/>
    <hyperlink r:id="rId76" ref="G53"/>
    <hyperlink r:id="rId77" ref="J53"/>
    <hyperlink r:id="rId78" ref="G54"/>
    <hyperlink r:id="rId79" ref="J54"/>
    <hyperlink r:id="rId80" ref="G55"/>
    <hyperlink r:id="rId81" ref="J55"/>
    <hyperlink r:id="rId82" ref="M55"/>
    <hyperlink r:id="rId83" ref="G56"/>
    <hyperlink r:id="rId84" ref="J56"/>
    <hyperlink r:id="rId85" ref="K56"/>
    <hyperlink r:id="rId86" ref="M56"/>
    <hyperlink r:id="rId87" ref="G57"/>
    <hyperlink r:id="rId88" ref="J57"/>
    <hyperlink r:id="rId89" ref="J58"/>
    <hyperlink r:id="rId90" ref="G59"/>
    <hyperlink r:id="rId91" ref="G60"/>
    <hyperlink r:id="rId92" ref="J60"/>
    <hyperlink r:id="rId93" ref="G61"/>
    <hyperlink r:id="rId94" ref="M61"/>
    <hyperlink r:id="rId95" ref="G62"/>
    <hyperlink r:id="rId96" ref="BG63"/>
    <hyperlink r:id="rId97" ref="G64"/>
    <hyperlink r:id="rId98" ref="J64"/>
    <hyperlink r:id="rId99" ref="J65"/>
    <hyperlink r:id="rId100" ref="J66"/>
    <hyperlink r:id="rId101" ref="G67"/>
    <hyperlink r:id="rId102" ref="J67"/>
    <hyperlink r:id="rId103" ref="G68"/>
    <hyperlink r:id="rId104" ref="J68"/>
    <hyperlink r:id="rId105" ref="G69"/>
    <hyperlink r:id="rId106" ref="J69"/>
    <hyperlink r:id="rId107" ref="G70"/>
    <hyperlink r:id="rId108" ref="J70"/>
    <hyperlink r:id="rId109" ref="G71"/>
    <hyperlink r:id="rId110" ref="J71"/>
    <hyperlink r:id="rId111" ref="M71"/>
    <hyperlink r:id="rId112" ref="G72"/>
    <hyperlink r:id="rId113" ref="G73"/>
    <hyperlink r:id="rId114" ref="G74"/>
    <hyperlink r:id="rId115" ref="J74"/>
    <hyperlink r:id="rId116" ref="G75"/>
    <hyperlink r:id="rId117" ref="J75"/>
    <hyperlink r:id="rId118" ref="G76"/>
    <hyperlink r:id="rId119" ref="J76"/>
    <hyperlink r:id="rId120" ref="J78"/>
    <hyperlink r:id="rId121" ref="M78"/>
    <hyperlink r:id="rId122" ref="J79"/>
    <hyperlink r:id="rId123" ref="M79"/>
    <hyperlink r:id="rId124" ref="J81"/>
    <hyperlink r:id="rId125" ref="G82"/>
    <hyperlink r:id="rId126" ref="J82"/>
    <hyperlink r:id="rId127" ref="M88"/>
    <hyperlink r:id="rId128" ref="G89"/>
    <hyperlink r:id="rId129" ref="J89"/>
    <hyperlink r:id="rId130" ref="J90"/>
    <hyperlink r:id="rId131" ref="M90"/>
    <hyperlink r:id="rId132" ref="G92"/>
    <hyperlink r:id="rId133" ref="M93"/>
    <hyperlink r:id="rId134" ref="G94"/>
    <hyperlink r:id="rId135" ref="J94"/>
    <hyperlink r:id="rId136" ref="J96"/>
    <hyperlink r:id="rId137" ref="M96"/>
    <hyperlink r:id="rId138" ref="J97"/>
    <hyperlink r:id="rId139" ref="BA97"/>
    <hyperlink r:id="rId140" ref="M99"/>
    <hyperlink r:id="rId141" ref="J101"/>
    <hyperlink r:id="rId142" ref="G102"/>
    <hyperlink r:id="rId143" ref="J102"/>
    <hyperlink r:id="rId144" ref="J103"/>
    <hyperlink r:id="rId145" ref="BG104"/>
    <hyperlink r:id="rId146" ref="J106"/>
    <hyperlink r:id="rId147" ref="M106"/>
    <hyperlink r:id="rId148" ref="J108"/>
    <hyperlink r:id="rId149" ref="G109"/>
    <hyperlink r:id="rId150" ref="M109"/>
    <hyperlink r:id="rId151" ref="G110"/>
    <hyperlink r:id="rId152" ref="M110"/>
    <hyperlink r:id="rId153" ref="BA110"/>
    <hyperlink r:id="rId154" ref="CI110"/>
    <hyperlink r:id="rId155" ref="M111"/>
    <hyperlink r:id="rId156" ref="CI111"/>
    <hyperlink r:id="rId157" ref="M112"/>
    <hyperlink r:id="rId158" ref="CP113"/>
    <hyperlink r:id="rId159" ref="CV113"/>
    <hyperlink r:id="rId160" ref="J114"/>
    <hyperlink r:id="rId161" ref="M115"/>
    <hyperlink r:id="rId162" ref="CI115"/>
    <hyperlink r:id="rId163" ref="M116"/>
    <hyperlink r:id="rId164" ref="CI118"/>
    <hyperlink r:id="rId165" ref="M120"/>
    <hyperlink r:id="rId166" ref="CW120"/>
    <hyperlink r:id="rId167" ref="M121"/>
    <hyperlink r:id="rId168" ref="CI121"/>
    <hyperlink r:id="rId169" ref="J123"/>
    <hyperlink r:id="rId170" ref="M124"/>
    <hyperlink r:id="rId171" ref="M125"/>
    <hyperlink r:id="rId172" ref="CI125"/>
    <hyperlink r:id="rId173" ref="M126"/>
    <hyperlink r:id="rId174" ref="CI126"/>
    <hyperlink r:id="rId175" ref="G128"/>
    <hyperlink r:id="rId176" ref="M130"/>
    <hyperlink r:id="rId177" ref="CI130"/>
    <hyperlink r:id="rId178" ref="M131"/>
    <hyperlink r:id="rId179" ref="CI131"/>
    <hyperlink r:id="rId180" ref="M135"/>
    <hyperlink r:id="rId181" ref="AK135"/>
    <hyperlink r:id="rId182" ref="M136"/>
    <hyperlink r:id="rId183" ref="J137"/>
    <hyperlink r:id="rId184" ref="J138"/>
    <hyperlink r:id="rId185" ref="M139"/>
    <hyperlink r:id="rId186" ref="J143"/>
    <hyperlink r:id="rId187" ref="J144"/>
    <hyperlink r:id="rId188" ref="J147"/>
    <hyperlink r:id="rId189" ref="J148"/>
    <hyperlink r:id="rId190" ref="M149"/>
    <hyperlink r:id="rId191" ref="J150"/>
    <hyperlink r:id="rId192" ref="J151"/>
    <hyperlink r:id="rId193" ref="M151"/>
    <hyperlink r:id="rId194" ref="J152"/>
    <hyperlink r:id="rId195" ref="J153"/>
    <hyperlink r:id="rId196" ref="J154"/>
    <hyperlink r:id="rId197" ref="J155"/>
    <hyperlink r:id="rId198" ref="J156"/>
    <hyperlink r:id="rId199" ref="J157"/>
    <hyperlink r:id="rId200" ref="J158"/>
    <hyperlink r:id="rId201" ref="M158"/>
    <hyperlink r:id="rId202" ref="J159"/>
    <hyperlink r:id="rId203" ref="J160"/>
    <hyperlink r:id="rId204" ref="J162"/>
    <hyperlink r:id="rId205" ref="J164"/>
    <hyperlink r:id="rId206" ref="J165"/>
    <hyperlink r:id="rId207" ref="J166"/>
    <hyperlink r:id="rId208" ref="J167"/>
    <hyperlink r:id="rId209" ref="J168"/>
    <hyperlink r:id="rId210" ref="J169"/>
    <hyperlink r:id="rId211" ref="J170"/>
    <hyperlink r:id="rId212" ref="J171"/>
    <hyperlink r:id="rId213" ref="J172"/>
    <hyperlink r:id="rId214" ref="G173"/>
    <hyperlink r:id="rId215" ref="J173"/>
    <hyperlink r:id="rId216" ref="J174"/>
    <hyperlink r:id="rId217" ref="J175"/>
    <hyperlink r:id="rId218" ref="J178"/>
    <hyperlink r:id="rId219" ref="J179"/>
    <hyperlink r:id="rId220" ref="J181"/>
    <hyperlink r:id="rId221" ref="J184"/>
    <hyperlink r:id="rId222" ref="J185"/>
    <hyperlink r:id="rId223" ref="M185"/>
    <hyperlink r:id="rId224" ref="J186"/>
    <hyperlink r:id="rId225" ref="J188"/>
    <hyperlink r:id="rId226" ref="J189"/>
    <hyperlink r:id="rId227" ref="J190"/>
    <hyperlink r:id="rId228" ref="J191"/>
    <hyperlink r:id="rId229" ref="M191"/>
    <hyperlink r:id="rId230" ref="M192"/>
    <hyperlink r:id="rId231" ref="CI192"/>
    <hyperlink r:id="rId232" ref="M193"/>
    <hyperlink r:id="rId233" ref="M194"/>
    <hyperlink r:id="rId234" ref="M195"/>
    <hyperlink r:id="rId235" ref="J196"/>
    <hyperlink r:id="rId236" ref="M197"/>
    <hyperlink r:id="rId237" ref="CI197"/>
    <hyperlink r:id="rId238" ref="M198"/>
    <hyperlink r:id="rId239" ref="M199"/>
    <hyperlink r:id="rId240" ref="CI199"/>
    <hyperlink r:id="rId241" ref="M200"/>
    <hyperlink r:id="rId242" ref="M201"/>
  </hyperlinks>
  <drawing r:id="rId243"/>
</worksheet>
</file>