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utput1800" sheetId="1" r:id="rId4"/>
  </sheets>
  <definedNames/>
  <calcPr/>
</workbook>
</file>

<file path=xl/sharedStrings.xml><?xml version="1.0" encoding="utf-8"?>
<sst xmlns="http://schemas.openxmlformats.org/spreadsheetml/2006/main" count="4204" uniqueCount="3023">
  <si>
    <t>name</t>
  </si>
  <si>
    <t>Description</t>
  </si>
  <si>
    <t>Role</t>
  </si>
  <si>
    <t>Rolelink</t>
  </si>
  <si>
    <t>National origin</t>
  </si>
  <si>
    <t>National originlink</t>
  </si>
  <si>
    <t>Manufacturer</t>
  </si>
  <si>
    <t>Manufacturerlink</t>
  </si>
  <si>
    <t>First flight</t>
  </si>
  <si>
    <t>Number built</t>
  </si>
  <si>
    <t>Crew</t>
  </si>
  <si>
    <t>Length</t>
  </si>
  <si>
    <t>Wingspan</t>
  </si>
  <si>
    <t>Height</t>
  </si>
  <si>
    <t>Wing area</t>
  </si>
  <si>
    <t>Empty weight</t>
  </si>
  <si>
    <t>Gross weight</t>
  </si>
  <si>
    <t>Powerplant</t>
  </si>
  <si>
    <t>Propellers</t>
  </si>
  <si>
    <t>Maximum speed</t>
  </si>
  <si>
    <t>Cruise speed</t>
  </si>
  <si>
    <t>Stall speed</t>
  </si>
  <si>
    <t>Range</t>
  </si>
  <si>
    <t>Service ceiling</t>
  </si>
  <si>
    <t>Time to altitude</t>
  </si>
  <si>
    <t>Guns</t>
  </si>
  <si>
    <t>Bombs</t>
  </si>
  <si>
    <t>Designer</t>
  </si>
  <si>
    <t>Designerlink</t>
  </si>
  <si>
    <t>Status</t>
  </si>
  <si>
    <t>img</t>
  </si>
  <si>
    <t>Developed from</t>
  </si>
  <si>
    <t>Developed fromlink</t>
  </si>
  <si>
    <t>Max takeoff weight</t>
  </si>
  <si>
    <t>First flightlink</t>
  </si>
  <si>
    <t>Variants</t>
  </si>
  <si>
    <t>Rate of climb</t>
  </si>
  <si>
    <t>Retired</t>
  </si>
  <si>
    <t>Primary user</t>
  </si>
  <si>
    <t>Primary userlink</t>
  </si>
  <si>
    <t>Capacity</t>
  </si>
  <si>
    <t>Variantslink</t>
  </si>
  <si>
    <t>Endurance</t>
  </si>
  <si>
    <t>Landing speed</t>
  </si>
  <si>
    <t>Wing loading</t>
  </si>
  <si>
    <t>Introduction</t>
  </si>
  <si>
    <t>Aspect ratio</t>
  </si>
  <si>
    <t>Fuel capacity</t>
  </si>
  <si>
    <t>Never exceed speed</t>
  </si>
  <si>
    <t>Maximum glide ratio</t>
  </si>
  <si>
    <t>Rate of sink</t>
  </si>
  <si>
    <t>Developed into</t>
  </si>
  <si>
    <t>Developed intolink</t>
  </si>
  <si>
    <t>Main rotor diameter</t>
  </si>
  <si>
    <t>Main rotor area</t>
  </si>
  <si>
    <t>Power/mass</t>
  </si>
  <si>
    <t>Minimum control speed</t>
  </si>
  <si>
    <t>Airfoil</t>
  </si>
  <si>
    <t>Take-off run</t>
  </si>
  <si>
    <t>Landing run</t>
  </si>
  <si>
    <t>Primary users</t>
  </si>
  <si>
    <t>g limits</t>
  </si>
  <si>
    <t>Type</t>
  </si>
  <si>
    <t>Typelink</t>
  </si>
  <si>
    <t>Construction number</t>
  </si>
  <si>
    <t>Serial</t>
  </si>
  <si>
    <t>Owners and operators</t>
  </si>
  <si>
    <t>Owners and operatorslink</t>
  </si>
  <si>
    <t>In service</t>
  </si>
  <si>
    <t>Fate</t>
  </si>
  <si>
    <t>Registration</t>
  </si>
  <si>
    <t>Useful lift</t>
  </si>
  <si>
    <t>Upper wingspan</t>
  </si>
  <si>
    <t>Upper wing chord</t>
  </si>
  <si>
    <t>Upper wing dihedral</t>
  </si>
  <si>
    <t>Lower wingspan</t>
  </si>
  <si>
    <t>Lower wing chord</t>
  </si>
  <si>
    <t>Lower wing dihedral</t>
  </si>
  <si>
    <t>Maximum load</t>
  </si>
  <si>
    <t>Oil capacity</t>
  </si>
  <si>
    <t>Undercarriage track</t>
  </si>
  <si>
    <t>Statuslink</t>
  </si>
  <si>
    <t>Total distance</t>
  </si>
  <si>
    <t>Preserved at</t>
  </si>
  <si>
    <t>Preserved atlink</t>
  </si>
  <si>
    <t>Width</t>
  </si>
  <si>
    <t>Retiredlink</t>
  </si>
  <si>
    <t>Primary userslink</t>
  </si>
  <si>
    <t>Produced</t>
  </si>
  <si>
    <t>Producedlink</t>
  </si>
  <si>
    <t>Rockets</t>
  </si>
  <si>
    <t>Roll rate</t>
  </si>
  <si>
    <t>Introductionlink</t>
  </si>
  <si>
    <t>Machine guns</t>
  </si>
  <si>
    <t>Landing distance</t>
  </si>
  <si>
    <t>Take-off distance</t>
  </si>
  <si>
    <t>Lift-to-drag</t>
  </si>
  <si>
    <t>Take-off speed</t>
  </si>
  <si>
    <t>full fuel payload</t>
  </si>
  <si>
    <t>Cabin pressurization</t>
  </si>
  <si>
    <t>Cabin length × width × height</t>
  </si>
  <si>
    <t>Rough air speed max</t>
  </si>
  <si>
    <t>Aerotow speed</t>
  </si>
  <si>
    <t>Terminal velocity</t>
  </si>
  <si>
    <t>Project for</t>
  </si>
  <si>
    <t>Issued by</t>
  </si>
  <si>
    <t>Issued bylink</t>
  </si>
  <si>
    <t>Date initiated</t>
  </si>
  <si>
    <t>Prototypes</t>
  </si>
  <si>
    <t>Prototypeslink</t>
  </si>
  <si>
    <t>Date concluded</t>
  </si>
  <si>
    <t>Last flight</t>
  </si>
  <si>
    <t>Caproni Ca.120</t>
  </si>
  <si>
    <t>The Caproni Ca.120 was a three-engine monoplane bomber built by Caproni in the 1930s. The Ca.120 was a trimotor monoplane with a cantilevered high-wing configuration made of wood with two side members, equipped with compensated flaps and ailerons. The fuel tanks were placed between the two wing members. The wing lining was in plywood on the leading edge and in canvas for the remaining part. The fuselage, on the other hand, was made of welded steel tubes and presented the seat of the two pilots side by side on the leading edge of the wings. In addition, the wide fuselage behind the cockpit allowed a wide stowage of materials. The pointer was placed in front of a large glazed window under the seats of the two pilots. The central engine was placed at the front of the fuselage, which ended with adjustable tail empennage. The two wheels equipped with brakes were placed on amortized carriages placed under the side engines that were fixed to the wings at the front. The carriages were single axle with elastic strut and bracing on the main nodes of the fuselage. The rear wheel was amortized and adjustable.[1] Data from ,[2] Aeroplani Caproni dal 1908 al 1935[1]General characteristics Performance Armament</t>
  </si>
  <si>
    <t>Bomber</t>
  </si>
  <si>
    <t>https://en.wikipedia.org/Bomber</t>
  </si>
  <si>
    <t>Italy</t>
  </si>
  <si>
    <t>https://en.wikipedia.org/Italy</t>
  </si>
  <si>
    <t>Società Italiana Caproni</t>
  </si>
  <si>
    <t>https://en.wikipedia.org/Società Italiana Caproni</t>
  </si>
  <si>
    <t>Two</t>
  </si>
  <si>
    <t>16.85 m (55 ft 3 in)</t>
  </si>
  <si>
    <t>27.80 m (91 ft 2 in)</t>
  </si>
  <si>
    <t>4.75 m (15 ft 7 in)</t>
  </si>
  <si>
    <t>92.36 m2 (994.2 sq ft)</t>
  </si>
  <si>
    <t>6,000 kg (13,228 lb)</t>
  </si>
  <si>
    <t>9,500 kg (20,944 lb)</t>
  </si>
  <si>
    <t>3 × Isotta Fraschini Asso XI R.C. V-12 water-cooled piston engine, 560 kW (750 hp)  each</t>
  </si>
  <si>
    <t>3-bladed variable-pitch metal propellers</t>
  </si>
  <si>
    <t>360 km/h (220 mph, 190 kn) at sea level</t>
  </si>
  <si>
    <t>320 km/h (200 mph, 170 kn)</t>
  </si>
  <si>
    <t>100 km/h (62 mph, 54 kn)</t>
  </si>
  <si>
    <t>1,000 km (620 mi, 540 nmi)</t>
  </si>
  <si>
    <t>7,000 m (23,000 ft)</t>
  </si>
  <si>
    <t>6,000 m (20,000 ft) in 30 minutes</t>
  </si>
  <si>
    <t>3 × 7.7 mm (0.303 in) machine guns</t>
  </si>
  <si>
    <t>1,000 kg (2,200 lb) of bombs</t>
  </si>
  <si>
    <t>CANT 38</t>
  </si>
  <si>
    <t>The CANT 38 was a proposed reconnaissance/bomber biplane flying boat developed by CANT. In the 1930s the CRDA tried to relaunch the CANT 21bis model commercially, the latest evolution of the original CANT 21, already modified to better adapt it to the needs of a modern military aeronautics. The project was again developed by the engineer Conflenti and provided for a rationalization of the equipment inside the hull maintaining the appearance and motorization of the model from which it derived. The new model assumed the CANT 38 company designation, but although official photographs had been distributed that depicted it, no prototype was actually built. The photo shoot was prepared only for advertising purposes exploiting the similarity of the future model with the CANT 21bis and reproducing one of the old models to which the original writing on the drift was replaced and replaced by a "38". The CANT 38 failed to collect any commercial interest and the company of Monfalcone decided to abandon its development. Data from (The one reference available is now a dead link)General characteristics Performance Armament     Related lists</t>
  </si>
  <si>
    <t>reconnaissance/bomber flying boat</t>
  </si>
  <si>
    <t>CANT</t>
  </si>
  <si>
    <t>https://en.wikipedia.org/CANT</t>
  </si>
  <si>
    <t>never</t>
  </si>
  <si>
    <t>10.7 m (35 ft 1 in)</t>
  </si>
  <si>
    <t>16 m (52 ft 6 in)</t>
  </si>
  <si>
    <t>2,050 kg (4,519 lb)</t>
  </si>
  <si>
    <t>1 × Isotta Fraschini Asso 500 V-12 water-cooled piston engine, 390 kW (520 hp)</t>
  </si>
  <si>
    <t>220 km/h (140 mph, 120 kn)</t>
  </si>
  <si>
    <t>2 × 7.7 mm (0.30 in) Lewis guns</t>
  </si>
  <si>
    <t>Raffaele Conflenti</t>
  </si>
  <si>
    <t>https://en.wikipedia.org/Raffaele Conflenti</t>
  </si>
  <si>
    <t>project only</t>
  </si>
  <si>
    <t>CANT Z.516</t>
  </si>
  <si>
    <t>The CANT Z.516 was a three engine monoplane floatplane designed in Italy at the start of  World War II.  It did not go into service. The Z.516 (Z denoting a Zappata design) was the result of a 1939 requirement for an improved version of the established CANT Z.506 reconnaissance bomber, which was a three engine aircraft. Work on the aircraft began in early 1940. The project was managed by the designer Filippo Zappata. It was decided to use the fuselage and power plant of a well-tested Z.1007 Alcione bomber for the construction of a seaplane. The first flight of the aircraft took place on 3 August 1940. However, the flight characteristics did not satisfy the Regia Aeronautica and work on the aircraft was stopped. Data from [1]General characteristics Performance Armament  Related development</t>
  </si>
  <si>
    <t>Seaplane bomber</t>
  </si>
  <si>
    <t>Cantieri Aeronautici e Navali, Triestini (CANT)</t>
  </si>
  <si>
    <t>https://en.wikipedia.org/Cantieri Aeronautici e Navali, Triestini (CANT)</t>
  </si>
  <si>
    <t>2+4</t>
  </si>
  <si>
    <t>18.38 m (60 ft 4 in)</t>
  </si>
  <si>
    <t>24.80 m (81 ft 4 in)</t>
  </si>
  <si>
    <t>9.60 m (31 ft 6 in)</t>
  </si>
  <si>
    <t>75.0000 m2 (807.293 sq ft)</t>
  </si>
  <si>
    <t>9,800 kg (21,605 lb)</t>
  </si>
  <si>
    <t>3 × Piaggio P.XI R.C.40 liquid cooled inverted V-12, 750 kW (1,000 hp)  each</t>
  </si>
  <si>
    <t>3-bladed</t>
  </si>
  <si>
    <t>415 km/h (258 mph, 224 kn)</t>
  </si>
  <si>
    <t>365 km/h (227 mph, 197 kn)</t>
  </si>
  <si>
    <t>1,500 km (930 mi, 810 nmi)</t>
  </si>
  <si>
    <t>8,200 m (26,900 ft)</t>
  </si>
  <si>
    <t>2 × 12.7 mm (0.5 in) machine gun in rotating dorsal turret; 2 × 7.7 mm (0.303 in) hand controlled machine guns</t>
  </si>
  <si>
    <t>800 kg</t>
  </si>
  <si>
    <t>Filippo Zappata</t>
  </si>
  <si>
    <t>https://en.wikipedia.org/Filippo Zappata</t>
  </si>
  <si>
    <t>//upload.wikimedia.org/wikipedia/commons/thumb/9/96/CANT_z516-i.jpg/300px-CANT_z516-i.jpg</t>
  </si>
  <si>
    <t>CANT Z.506</t>
  </si>
  <si>
    <t>https://en.wikipedia.org/CANT Z.506</t>
  </si>
  <si>
    <t>13,600 kg (29,983 lb)</t>
  </si>
  <si>
    <t>Caproni Ca.11</t>
  </si>
  <si>
    <t>The Caproni Ca.11 was a single-engine monoplane designed and built by Caproni in the early 1910s. The Caproni Ca.11 was a high wing monoplane with a wooden structure and a canvas covering, equipped with a wing warping system to control the roll and reinforced by metal tie rods connected to the fuselage and to a special structure placed above it; the fuselage was based on a wooden lattice structure, in turn reinforced by metal cables, and was covered in cloth only for the front half; the same wooden structure with a canvas covering characterized the empennages. The trolley, fixed, was composed of two front wheels with anti-overblank pads and another smaller, tailed shoe. The Ca.11 differed from its immediate predecessors mainly for the engine, a French -made 7- cylinder star- shaped Gnome capable of developing a power of 50 hp.[1] The Ca.11 was a single-seater designed for training and for experimental military applications. The quality of the project and the construction, however, allowed the model to report several notable successes, with a series of speed records beaten in February 1912. On 12 February, under the control of the pilot Enrico Cobioni, who had obtained his own flight license at the Caproni aviation school in Vizzola Ticino, a Ca.11 traveled 20 times, turning around in a circle, a closed circuit of 5 km, for a total of 100 km, in 66 min 30 s, thus establishing a new Italian record for the 100 km circuit (average speed of 90.225 km / h ) [4] for the 5 km in circuit (average speed of 91.370 km / h, corresponding to a time of 3 min 17 s); the record was approved by the commissioners Augusto Vogel and Gustavo Moreno.[2] On 14 February the same pilot beat the Italian supremacy, rising to 1,150 m (moreover in a very short time of 15 minutes); during the same flight Cobioni covered 1,582 m in 53 s, touching a speed of 106.242 km / h and thus beating the national record straight. Data from Gli aeroplani Caproni – Studi – Progetti – Realizzazioni 1908-1935,[3] Aeroplani Caproni – Gianni Caproni ideatore e costruttore di ali italiane[1]General characteristics Performance</t>
  </si>
  <si>
    <t>Experimental aircraft</t>
  </si>
  <si>
    <t>Caproni</t>
  </si>
  <si>
    <t>https://en.wikipedia.org/Caproni</t>
  </si>
  <si>
    <t>8.4 m (27 ft 7 in)</t>
  </si>
  <si>
    <t>8.88 m (29 ft 2 in)</t>
  </si>
  <si>
    <t>16 m2 (170 sq ft)</t>
  </si>
  <si>
    <t>240 kg (529 lb)</t>
  </si>
  <si>
    <t>405 kg (893 lb)</t>
  </si>
  <si>
    <t>1 × Gnome Omega 7-cylinder air-cooled rotary piston engine, 37 kW (50 hp)</t>
  </si>
  <si>
    <t>2-bladed wooden fixed-pitch propeller</t>
  </si>
  <si>
    <t>106 km/h (66 mph, 57 kn)</t>
  </si>
  <si>
    <t>//upload.wikimedia.org/wikipedia/commons/thumb/c/c2/Caproni_Ca.11_engine%2C_propeller_and_landing_gear.JPG/300px-Caproni_Ca.11_engine%2C_propeller_and_landing_gear.JPG</t>
  </si>
  <si>
    <t>https://en.wikipedia.org/1911</t>
  </si>
  <si>
    <t>Caproni Ca.161</t>
  </si>
  <si>
    <t>The Caproni Ca.161 was an aircraft built in Italy in 1936, in an attempt to set a new world altitude record. It was a conventional biplane with two-bay, staggered wings of equal span, based on Caproni's Ca.113 design. The pressure-suited pilot was accommodated in an open cockpit. On 8 May 1937, Lieutenant Colonel Mario Pezzi broke the world altitude record with a flight to 15,655 m (51,362 ft). The following year, Pezzi broke the record again in the more powerful Ca.161bis, making a flight to 17,083 m (56,047 ft) on 22 October 1938. As of 2020, this record still stands for piston-powered biplanes, and for crewed single engine piston aircraft.-In 1995 the Grob Strato 2c broke officially this record! A final altitude record for floatplanes was set on 25 September 1939 in the float-equipped Ca.161Idro, piloted by Nicola di Mauro to 13,542 m (44,429 ft). As of 2012, this record also still stands. Data from Italian Civil and Military Aircraft 1930–1945 apart from weights General characteristics Performance   Aircraft of comparable role, configuration, and era</t>
  </si>
  <si>
    <t>High-altitude experimental aircraft</t>
  </si>
  <si>
    <t>one, pilot</t>
  </si>
  <si>
    <t>8.25 m (27 ft 1 in)</t>
  </si>
  <si>
    <t>14.25 m (46 ft 9 in)</t>
  </si>
  <si>
    <t>3.50 m (11 ft 6 in)</t>
  </si>
  <si>
    <t>35.5 m2 (382 sq ft)</t>
  </si>
  <si>
    <t>1,205 kg (2,657 lb)</t>
  </si>
  <si>
    <t>1,650 kg (3,638 lb)</t>
  </si>
  <si>
    <t>1 × Piaggio P.XI R.C.100/2v 14-cylinder radial driving a 4-blade propeller , 560 kW (750 hp)</t>
  </si>
  <si>
    <t>100 km/h (60 mph, 52 kn)</t>
  </si>
  <si>
    <t>17,083 m (56,047 ft)</t>
  </si>
  <si>
    <t>Rodolfo Verduzio</t>
  </si>
  <si>
    <t>https://en.wikipedia.org/Rodolfo Verduzio</t>
  </si>
  <si>
    <t>//upload.wikimedia.org/wikipedia/commons/thumb/a/af/Caproni_Ca.161.jpg/300px-Caproni_Ca.161.jpg</t>
  </si>
  <si>
    <t>https://en.wikipedia.org/1936</t>
  </si>
  <si>
    <t>{'Ca.161': ' original version with Piaggio P.XI R.C.72 engine', 'Ca.161bis': ' improved version with Piaggio P.XI R.C.100/2v', 'Ca.161Idro': ' floatplane version'}</t>
  </si>
  <si>
    <t>10.3 m/s (2,020 ft/min)</t>
  </si>
  <si>
    <t>Caproni Ca.193</t>
  </si>
  <si>
    <t>The Caproni Ca.193 was an Italian liaison and air-taxi aircraft that was offered to the Italian Air Force as an instrument flight trainer and to the Navy for liaison. Design work started in 1945 and only the prototype was built. It was the last aircraft the Caproni company designed and built in Milan.[1] The aircraft is of all-metal construction, with cantilever mid-wings with detachable tips. The leading edges are swept-back, and the stressed-skin wings have flaps inboard of the ailerons. The fuselage is a monocoque structure, with a hinged nose to allow loading of a stretcher or other awkward loads. Seating can be arranged for one pilot and five passengers, or two pilots and three passengers. There is a door on both sides of the cabin, and there is a baggage compartment behind the rear seats. The tailplane has twin fins at the ends of the dihedral stabiliser. The elevators and rudders are fabric-covered.[2] The tricycle landing gear is hydraulically retractable. The two engines are mounted towards the rear of the wing, driving 2-bladed fixed-pitch pusher propellers. Originally planned to use Blackburn Cirrus Major III engines, it was fitted with Walter Minor 6-III engines.[1] The first flight of the prototype, registered I-POLO in reference to the designers, was flown by Tullio De Prato at Linate Airport, Milan, on 13 May 1949.[3] The aircraft was then briefly tested by the military in Rome, but was returned to the manufacturer and no orders were forthcoming. Several variants were then considered, including the use of turboprop engines, a radar-equipped naval patrol version, and a 'colonial' model, but none was implemented. The aircraft was purchased by the Air Force as MM56701 in March 1950, and in July 1952 it was sold for civilian use, ending up with the Trento Aero Club at Gardolo Airport, where it was withdrawn from use in 1960. It is now on display, after refurbishment in 1991, at the Gianni Caproni Museum of Aeronautics in Trento, Italy.[1] Data from Janes All the World's Aircraft 1949-50[2]General characteristics Performance</t>
  </si>
  <si>
    <t>Twin-engined 5/6 seat monoplane</t>
  </si>
  <si>
    <t>Caproni Taliedo</t>
  </si>
  <si>
    <t>https://en.wikipedia.org/Caproni Taliedo</t>
  </si>
  <si>
    <t>two</t>
  </si>
  <si>
    <t>9.0 m (29 ft 6 in)</t>
  </si>
  <si>
    <t>13.8 m (45 ft 3 in)</t>
  </si>
  <si>
    <t>2.49 m (8 ft 2 in)</t>
  </si>
  <si>
    <t>19.05 m2 (205 sq ft)</t>
  </si>
  <si>
    <t>1,220 kg (2,585 lb)</t>
  </si>
  <si>
    <t>1,900 kg (4,185 lb)</t>
  </si>
  <si>
    <t>2 × Walter Minor 6-III 6-cylinder in-line piston engines , 119 kW (160 hp) each</t>
  </si>
  <si>
    <t>300 km/h (186 mph, 162 kn)</t>
  </si>
  <si>
    <t>5,400 m (17,710 ft)</t>
  </si>
  <si>
    <t>Eng. Amilcare Porro and Antonio Longo</t>
  </si>
  <si>
    <t>//upload.wikimedia.org/wikipedia/commons/thumb/a/a0/Caproni_Ca.193_I-POLO.jpg/300px-Caproni_Ca.193_I-POLO.jpg</t>
  </si>
  <si>
    <t>Italian Air Force</t>
  </si>
  <si>
    <t>https://en.wikipedia.org/Italian Air Force</t>
  </si>
  <si>
    <t>3 to 5</t>
  </si>
  <si>
    <t>CANT 35</t>
  </si>
  <si>
    <t>The CANT 35 was an Italian reconnaissance flying boat built by CANT in the early 1930s. The CANT 35 was a wooden biplane seaplane with folding wings. The upper wing, moreover, was characterized by the presence of fins Handley Page. The defensive armament consisted of two 7.7 mm machine guns, in as many defensive posts (one central and one anterior). For the falling weapons, some subalar attacks were planned, as well as a photographic equipment for reconnaissance The CANT 35 was a response to a 1930 requirement for an aircraft suitable to equip some units of the Regia Marina (i.e. the heavy cruisers class Trento and the seaplane supporting ship Giuseppe Miraglia). Engineer Raffaele Conflenti designed a biplane, wooden boat with a central hull, which was purchased on October 24, 1930 for 402,000 lire. He received the military matriculation MM.154. Temporarily transferred to Lisbon on December 21, 1931, he flew for the first time on May 18, 1932 . However, this aircraft did not develop, and the only specimen built was destroyed on June 23 six years later, following an accident. Data from [1]General characteristics Performance</t>
  </si>
  <si>
    <t>Reconnaissance bomber seaplane</t>
  </si>
  <si>
    <t>10.39 m (34 ft 1 in)</t>
  </si>
  <si>
    <t>14.29 m (46 ft 11 in)</t>
  </si>
  <si>
    <t>3.84 m (12 ft 7 in)</t>
  </si>
  <si>
    <t>52 m2 (560 sq ft)</t>
  </si>
  <si>
    <t>828 kg (1,825 lb)</t>
  </si>
  <si>
    <t>1 × Isotta Fraschini Asso 500 water-cooled V-cylinder engine, 380 kW (510 hp)</t>
  </si>
  <si>
    <t>3-bladed metal propellers</t>
  </si>
  <si>
    <t>335 km/h (208 mph, 181 kn)</t>
  </si>
  <si>
    <t>4,100 m (13,500 ft)</t>
  </si>
  <si>
    <t>CANT 21</t>
  </si>
  <si>
    <t>https://en.wikipedia.org/CANT 21</t>
  </si>
  <si>
    <t>2,690 kg (5,930 lb)</t>
  </si>
  <si>
    <t>CANT 37</t>
  </si>
  <si>
    <t>https://en.wikipedia.org/CANT 37</t>
  </si>
  <si>
    <t>Caproni Ca.142</t>
  </si>
  <si>
    <t>The Caproni Ca.142 was a three-engined multirole aircraft built by Caproni in the mid-1930s. The Ca.142 was a high-wing trimotor monoplane which differed from the Caproni Ca.133 in having a new landing gear with the retractable front elements to replace the fixed one of its predecessor. Flight results expressed by the Ca.142 failed to achieve the desired results, and the Ca.142 in September 1937 was handed over to the Regia Aeronautica, which allocated it the registration MM 327.[1] Data from ,[2] Aeroplani Caproni – Gianni Caproni ideatore e costruttore di ali italiane[1]General characteristics Performance Armament  Related development   Related lists</t>
  </si>
  <si>
    <t>Transport/Light bomber</t>
  </si>
  <si>
    <t>15.45 m (50 ft 8 in)</t>
  </si>
  <si>
    <t>21.44 m (70 ft 4 in)</t>
  </si>
  <si>
    <t>4 m (13 ft 1 in)</t>
  </si>
  <si>
    <t>65 m2 (700 sq ft)</t>
  </si>
  <si>
    <t>4,425 kg (9,755 lb)</t>
  </si>
  <si>
    <t>6,925 kg (15,267 lb)</t>
  </si>
  <si>
    <t>2 × metal propellers</t>
  </si>
  <si>
    <t>286 km/h (178 mph, 154 kn)</t>
  </si>
  <si>
    <t>250 km/h (160 mph, 130 kn)</t>
  </si>
  <si>
    <t>4 x 7.7 mm (0.303 in) Breda-SAFAT machine guns</t>
  </si>
  <si>
    <t>2 x 500 kg (1,100 lb) bombs</t>
  </si>
  <si>
    <t>Regia Aeronautica</t>
  </si>
  <si>
    <t>https://en.wikipedia.org/Regia Aeronautica</t>
  </si>
  <si>
    <t>CANT 12</t>
  </si>
  <si>
    <t>The CANT 12 was a flying boat and training aircraft that was produced in Italy in the 1920s. The CANT 12 was a traditional center-shaped seaplane for the era. The hull was characterized by an open cockpit in an advanced position that ended posteriorly in a single-headed cruciform fletching and horizontal braced planes. The wing configuration was biplana, with wings of equal size connected to each other by a series of uprights and tie rods, with the lower one equipped with small floating balancers. The propulsion was entrusted to a single Isotta Fraschini V.6 engine, an air-cooled six-cylinder V engine capable of delivering a power of 250 bhp (190 kW), mounted in a pivotal configuration and connected to a two-bladed wooden propeller fixed. The CANT 12 was developed in 1926 as a variant of the previous CANT 7. The prototype was built at the Monfalcone shipyard but after flight test results were unsatisfactory and the development program was cancelled. Data from [1]General characteristics Performance     Related lists</t>
  </si>
  <si>
    <t>Flying boat trainer</t>
  </si>
  <si>
    <t>9.15 m (30 ft 0 in)</t>
  </si>
  <si>
    <t>11.80 m (38 ft 8 in)</t>
  </si>
  <si>
    <t>935 kg (2,061 lb)</t>
  </si>
  <si>
    <t>1,350 kg (2,976 lb)</t>
  </si>
  <si>
    <t>1 × Isotta Fraschini V.6 6-cylinder water-cooled in-line piston engine , 187 kW (250 hp)</t>
  </si>
  <si>
    <t>165 km/h (103 mph, 90 kn)</t>
  </si>
  <si>
    <t>https://en.wikipedia.org/1926</t>
  </si>
  <si>
    <t>Regia Marina</t>
  </si>
  <si>
    <t>https://en.wikipedia.org/Regia Marina</t>
  </si>
  <si>
    <t>4 hours</t>
  </si>
  <si>
    <t>CANT Z.504</t>
  </si>
  <si>
    <t>The CANT Z.504 was a prototype reconnaissance biplane flying boat made by CANT in the 1930s. Since the 1920s the Regia Aeronautica evaluated the opportunity to equip some of its units with support aircraft. To overcome the difficulties of use in the presence of heavy seas, launch structures were installed, real and proper, on which was appropriately fixed the aircraft that was brought at a speed sufficient to allow take-off. After using various seaplanes designed for civil use such as Macchi M.18, or more specific Piaggio P.6 and CANT 25, in 1933 the Ministry of Aeronautics on behalf of the Regia Marina, issued a specification for the supply of a new two-seater aircraft to be used in the roles of reconnaissance and hunting, and able to replace the previous designs and characterized mainly from a single-engine configuration.[1] The performances required by the specifications concerned the maximum speed at low altitude, set at at least 240 km/h (150 mph; 130 kn), the stall speed, equal to 95 km/h (59 mph; 51 kn), a rise time that at full load allowed the achievement of a quota equal to 5,000 m (16,000 ft) in 26 minutes, an autonomy at cruising speed of 6 h 30 min and a range of action of 600 km (370 mi).[1] The Z.504 flew on September 1, 1934, but lost out to the IMAM Ro.43 for the production contract. The Z.504 was later owned by the brothers Callisto and Alberto Cosulich, where it was presumably used as a training aircraft.[1] The Z.504 was designed by Filippo Zappata, the successor to Raffaele Conflenti, chief designer at CANT. The aircraft was characterized by a biplane veiling, the only model of Zappata to use it, and by a central hull configuration with an aerodynamically well-groomed profile. Data from Mucamonfalcone: CANT-Z. 504 Idrovolante imbarcato da ricognizione,[1] Airwar: CANT Z.504[2]General characteristics Performance Armament   Aircraft of comparable role, configuration, and era  Related lists</t>
  </si>
  <si>
    <t>Patrol aircraft</t>
  </si>
  <si>
    <t>https://en.wikipedia.org/Patrol aircraft</t>
  </si>
  <si>
    <t>9.81 m (32 ft 2 in)</t>
  </si>
  <si>
    <t>12 m (39 ft 4 in)</t>
  </si>
  <si>
    <t>1,547 kg (3,411 lb)</t>
  </si>
  <si>
    <t>1 × Piaggio Stella P.IX R.C.40 9-cylinder air-cooled radial piston engine, 450 kW (610 hp)</t>
  </si>
  <si>
    <t>2-bladed fixed-pitch propeller</t>
  </si>
  <si>
    <t>300 km/h (190 mph, 160 kn)</t>
  </si>
  <si>
    <t>245 km/h (152 mph, 132 kn)</t>
  </si>
  <si>
    <t>1 or 2 × 7.7 mm (0.303 in) machine guns</t>
  </si>
  <si>
    <t>prototype only</t>
  </si>
  <si>
    <t>6 hours 30 minutes</t>
  </si>
  <si>
    <t>CANT Z.505</t>
  </si>
  <si>
    <t>The CANT Z.505 was a prototype trimotor transport floatplane built by CANT in the 1930s. In 1934 the airline Ala Littoria issued a specification for the supply of a new scheduled seaplane to be used on its commercial routes by sea. The CRDA took part in the competition with a project entrusted to the engineer Filippo Zappata who designed a low-wing monoplane, a three-engine with boot configuration, moving away from the central hull configuration typical of the CNT/CANT production until then. The first flight took place on 10 July 1935. Tests of the aircraft revealed insufficient engine power, unable to provide design characteristics. The aircraft was also paid attention to by assigning the registration number MM.268 to it. Not having achieved good performance from the seaplane, the company decided to test the Z.505 on a conventional wheeled chassis. Held in parallel with the CANT Z.1011, tests showed that in this form the aircraft would clearly not cause any interest among customers. The Z.505 was eventually used as a mail-plane from 1936, having receiving the registration number I-ZAPP (in honor of its designer). In 1938, it was transferred to Comando Aeronautica dell Egeo where it was used as the personal aircraft of the governor Cesare Maria de Vecchi (changing the registration number to I-VACI), where the aircraft was operated until the summer of 1941.[1][2] Data from Airwar :CANT Z.505,[2] Italian Civil and Military Aircraft 1930–1945[1]General characteristics Performance     Related lists</t>
  </si>
  <si>
    <t>Floatplane airliner/mail transport</t>
  </si>
  <si>
    <t>18.75 m (61 ft 6 in)</t>
  </si>
  <si>
    <t>28.3 m (92 ft 10 in)</t>
  </si>
  <si>
    <t>7.5 m (24 ft 7 in)</t>
  </si>
  <si>
    <t>8,170 kg (18,012 lb)</t>
  </si>
  <si>
    <t>12,794 kg (28,207 lb)</t>
  </si>
  <si>
    <t>3 × Isotta Fraschini Asso XI R.2C.16 V-12 liquid-cooled piston engines, 630 kW (840 hp)  each</t>
  </si>
  <si>
    <t>2-bladed variable-pitch propellers</t>
  </si>
  <si>
    <t>325 km/h (202 mph, 175 kn)</t>
  </si>
  <si>
    <t>290 km/h (180 mph, 160 kn)</t>
  </si>
  <si>
    <t>3,500 km (2,200 mi, 1,900 nmi)</t>
  </si>
  <si>
    <t>5,000 m (16,000 ft)</t>
  </si>
  <si>
    <t>//upload.wikimedia.org/wikipedia/commons/thumb/6/69/Cant_Z.505_in_decollo.png/300px-Cant_Z.505_in_decollo.png</t>
  </si>
  <si>
    <t>8 passengers or mail freight</t>
  </si>
  <si>
    <t>Caproni Ca.165</t>
  </si>
  <si>
    <t>The Caproni Ca.165 was an Italian biplane fighter developed just before World War II, but produced only as a prototype, as the competing Fiat CR.42 Falco was selected for series production. Although known for three-engine heavy bombers, Caproni had a long history with fighters, starting in 1914 with an interceptor monoplane with a single machine gun, and a monoplane. This was innovative for its time, but it had also no success, as had almost all the fighters proposed in the next decades. Many types of machines were developed by Italian industries prior to World War II, and some were produced at least in limited numbers, but this would not be the case with the Ca.165, a biplane fighter proposed for a fighter contest. In February 1938, it flew for the first time as a prototype. The Ca.165 had a mixed construction. The fuselage was framed in steel with a skin of light alloys, while the wing was built out of wood with fabric skin. Finally, the tail was metallic, also covered in fabric. The Ca.165 had a narrow fuselage featuring an enclosed cockpit. The undercarriage was fixed with spatted wheels. A unique feature of the Ca.165 was the retractable radiator, which the pilot could deploy for optimum performance, or retract depending on the flight conditions: completely open in climbs, or closed in level flight and dives. In this way, it was similar to the Morane-Saulnier M.S.406. When deployed, the radiator significantly increased the drag on the aircraft, but increased engine performance and reliability. The engine was a V-12 671 kW (900 hp) Isotta Fraschini L.121 R.C.40 driving a three-bladed Alfa Romeo electric propeller. Top speed was around 465 km/h (289 mph) at 5,350 m (17,550 ft) with a 10,000 m (32,810 ft) ceiling. The range was relatively small, around 672 km (418 mi). Dimensions were 8.1 m (26.6 ft) length, 9.3 m (30.5 ft) height, 2.8 m (9.2 ft) wingspan, 21.4 m2 (230.3 ft2) wing surface. The weight was 1,855/2,435 kg (4,090/5,368 lb), with 570 kg ( lb) of payload. After several modifications, the Ca.165 had the tail surface augmented and the aft fuselage lowered to fit a canopy with 360° visibility. At Guidonia, the aircraft was tested like the many other fighters present for evaluation. However, it was only tested against the Fiat CR.42 Falco, the only other biplane. In mock fights the Ca.165 outperformed the CR.42, thanks to the superior aerodynamics and available power. Despite this, the aircraft was rated inferior as the CR. 42 was more maneuverable and employed a reliable powerplant while the Caproni engine was experimental and had poor reliability. However, the Ca.165 was declared the "winner" of the mock fights, so General Valle ordered 12 examples on 2 September 1939, although the order was cancelled on 11 October 1939 and changed to 12 Caproni F.5s. This production shift was made even though it involved the payment of a penalty. The Ca.165 was comparable in useful load (570 kg/1,257 lb vs. 575 kg/1,268 lb) and weapons (2 × 12.7 mm/0.5 in, 1 × 7.7 mm/0.303 in) to the CR.42, but it was 200 kg (441 lb) heavier with less wing surface, so it had wing loading of 113 kg/m compared to 99 for the CR.42; and that, coupled with the less effective controls, made the Ca.165 less agile. Despite these shortcomings, the Ca. 165's minimum speed was lower (114 km/h/71 mph vs 122 km/h/76 mph), allowing for shorter takeoff runs and slightly better low-speed performance. The Ca.165 had a very slim and small fuselage, but was heavier than the CR.42, which was due, arguably, to the different engine and construction. The Caproni was not really a 'turning fighter', but given the limits of biplanes, was more of an 'energy fighter' with more pronounced capabilities in speed than turning (as was emphasized by the test pilots). An improved version was designed to address the maneuverability limitations, but the development was interrupted. It was built with non-strategic materials (steel and wood mainly), so it could have been at an advantage in the war in terms of strain on the materials industry, but given the type of engine, it is unclear if it was an economically practical aircraft. Caproni tried other ways to improve this powerful biplane, first with the 746 kW (1,000 hp) Piaggio P.XI radial engine, then with a 746 kW (1,000 hp) Isotta Fraschini L.170 liquid-cooled powerplant, and the redesigned sesquiplane wings as the Ca.173. None of these proposals were successful, at least not enough to pique the interest of the Regia Aeronautica. In any case, both engines were far from being sufficiently reliable and were never adopted in large numbers by the Italian air force. Perhaps the influence of Fiat contributed to the selection of the CR.42 Falco over the Ca.165, although Caproni was an influential company itself at the time. Apparently the bottom line was that the Ca.165's engine was much less reliable and only 44 kW (60 hp) more powerful, while the aircraft itself was 200 kg (440 lb) heavier. The Ca.165, despite being considered the winner in the mock fights, lost the final evaluation. Apparently, test pilots flying the Ca.165 managed to outperform the Falco but disliked the aircraft itself. The faster speed was a more modern concept for a new generation fighter (especially in the interception of fast bombers such as the Bristol Blenheim, which often proved too fast for the Falco), and speed was an increasingly important design consideration in World War II-era aircraft. The engine's poor reliability was also apparent, and when considering which aircraft to produce, this could have been a disadvantage as well. In any case, the Ca.165 was produced in only a single prototype and so vanished from history; instead the Fiat CR.42 became the most produced Italian fighter, despite its overall obsolescence, with almost 1,800 examples built until 1944. Data from [1]General characteristics Performance Armament</t>
  </si>
  <si>
    <t>Fighter</t>
  </si>
  <si>
    <t>8.1 m (26 ft 7 in)</t>
  </si>
  <si>
    <t>9.3 m (30 ft 6 in)</t>
  </si>
  <si>
    <t>2.8 m (9 ft 2 in)</t>
  </si>
  <si>
    <t>21.4 m2 (230 sq ft)</t>
  </si>
  <si>
    <t>1,855 kg (4,090 lb)</t>
  </si>
  <si>
    <t>1 × Isotta Fraschini L.121 R.C.40 V-12 liquid-cooled piston engine, 671 kW (900 hp)</t>
  </si>
  <si>
    <t>3-bladed constant-speed propeller</t>
  </si>
  <si>
    <t>450 km/h (280 mph, 240 kn) at 4,999 m (16,400 ft)</t>
  </si>
  <si>
    <t>378 km/h (235 mph, 204 kn)</t>
  </si>
  <si>
    <t>114 km/h (71 mph, 62 kn)</t>
  </si>
  <si>
    <t>672 km (418 mi, 363 nmi)</t>
  </si>
  <si>
    <t>10,000 m (33,000 ft)</t>
  </si>
  <si>
    <t>2 × 12.7 mm (0.5 in) machine guns</t>
  </si>
  <si>
    <t>//upload.wikimedia.org/wikipedia/commons/thumb/a/aa/Caproni_Ca.165.jpg/300px-Caproni_Ca.165.jpg</t>
  </si>
  <si>
    <t>2,435 kg (5,368 lb)</t>
  </si>
  <si>
    <t>Regia Aeronautica (intended)</t>
  </si>
  <si>
    <t>https://en.wikipedia.org/Regia Aeronautica (intended)</t>
  </si>
  <si>
    <t>110 km/h (68 mph; 59 kn)</t>
  </si>
  <si>
    <t>113 kg/m2 (23 lb/sq ft)</t>
  </si>
  <si>
    <t>Caproni Ca.20</t>
  </si>
  <si>
    <t>The Caproni Ca.20 was an early monoplane fighter. Developed by Giovanni Battista Caproni in 1914. The only prototype made is today on display at the Museum of Flight in Seattle, Washington, America. The Ca.20 was derived from the Ca.18, an observation monoplane that had been developed starting in 1913 from the previous models Ca.8 and Ca.16. It used a more powerful engine, the Rhône. It used an unusual rounded nose cover for the wooden propeller which was cowled smoothly to match the fuselage. The cover was pierced to allow cooling of the engine. The improved aerodynamics helped speed and manoeuvrability. Designed as a fighter, a Lewis machine gun was installed above the pilot, placed above the propeller disc, with an eye level sight. The first synchronization devices, which allowed a weapon to shoot with confidence through the blades of a propeller in motion, would not make their appearance until the Fokker Eindecker during 1915, although many experiments had been conducted by the French since 1913. Only a single Caproni Ca.20 was ever built, because the Italian government rejected the design in favor of bomber aircraft. The prototype was stored in a barn on Giovanni Battista Caproni's property for 85 years, before being sold to the Museum of Flight in Seattle in 1999. The dry climate had preserved the aircraft, and with the exception of the tires, which had been gnawed by rodents, the prototype Caproni Ca.20 displayed at the Museum of Flight includes all its original parts.</t>
  </si>
  <si>
    <t>Fighter aircraft</t>
  </si>
  <si>
    <t>https://en.wikipedia.org/Fighter aircraft</t>
  </si>
  <si>
    <t>Giovanni Battista Caproni</t>
  </si>
  <si>
    <t>https://en.wikipedia.org/Giovanni Battista Caproni</t>
  </si>
  <si>
    <t>//upload.wikimedia.org/wikipedia/commons/thumb/c/cc/Caproni_Ca.20_at_Seattle.jpg/300px-Caproni_Ca.20_at_Seattle.jpg</t>
  </si>
  <si>
    <t>Skyleader GP One</t>
  </si>
  <si>
    <t>The Skyleader GP One is a Czech ultralight aircraft, designed and produced by Skyleader Aircraft and introduced at the AERO Friedrichshafen show in 2010. The aircraft is supplied as a complete ready-to-fly-aircraft.[1][2] The GP One was designed to comply with the Fédération Aéronautique Internationale microlight rules. It features a cantilever high-wing, a two-seats-in-side-by-side configuration enclosed cockpit accessed by doors, fixed tricycle landing gear and a single engine in tractor configuration.[1][2] The aircraft is made from carbon fibre and has a predicted empty weight of 280 kg (617 lb). Its 10.2 m (33.5 ft) span wing has an area of 11.165 m2 (120.18 sq ft) and mounts flaps. The standard engine available is the 80 hp (60 kW) Rotax 912UL four-stroke powerplant.[1][2] Production started in 2011, with the first customer deliveries in 2012.[2] Data from Bayerl and Skyleader[1][3]General characteristics Performance</t>
  </si>
  <si>
    <t>Ultralight aircraft</t>
  </si>
  <si>
    <t>https://en.wikipedia.org/Ultralight aircraft</t>
  </si>
  <si>
    <t>Czech Republic</t>
  </si>
  <si>
    <t>https://en.wikipedia.org/Czech Republic</t>
  </si>
  <si>
    <t>Skyleader Aircraft</t>
  </si>
  <si>
    <t>https://en.wikipedia.org/Skyleader Aircraft</t>
  </si>
  <si>
    <t>one</t>
  </si>
  <si>
    <t>6.25 m (20 ft 6 in)</t>
  </si>
  <si>
    <t>10.2 m (33 ft 6 in)</t>
  </si>
  <si>
    <t>2.1 m (6 ft 11 in)</t>
  </si>
  <si>
    <t>11.165 m2 (120.18 sq ft)</t>
  </si>
  <si>
    <t>280 kg (617 lb)</t>
  </si>
  <si>
    <t>472.5 kg (1,042 lb)</t>
  </si>
  <si>
    <t>1 × Rotax 912UL four cylinder, liquid and air-cooled, four stroke aircraft engine, 60 kW (80 hp)</t>
  </si>
  <si>
    <t>3-bladed ground adjustable, composite</t>
  </si>
  <si>
    <t>215 km/h (134 mph, 116 kn)</t>
  </si>
  <si>
    <t>193 km/h (120 mph, 104 kn)</t>
  </si>
  <si>
    <t>64 km/h (40 mph, 35 kn)</t>
  </si>
  <si>
    <t>1,370 km (850 mi, 740 nmi)</t>
  </si>
  <si>
    <t>In production (2011)</t>
  </si>
  <si>
    <t>//upload.wikimedia.org/wikipedia/commons/thumb/6/6b/GP-05_%289272764469%29.jpg/300px-GP-05_%289272764469%29.jpg</t>
  </si>
  <si>
    <t>one passenger</t>
  </si>
  <si>
    <t>6.1 hours plus 0.5 hour reserve</t>
  </si>
  <si>
    <t>42.3 kg/m2 (8.7 lb/sq ft)</t>
  </si>
  <si>
    <t>105 litres (23 imp gal; 28 US gal)</t>
  </si>
  <si>
    <t>260 km/h (160 mph, 140 kn)</t>
  </si>
  <si>
    <t>Slingsby Falke</t>
  </si>
  <si>
    <t>The Slingsby Type 61 Falke was a licence-built version of the Scheibe SF 25B Motor glider built by Slingsby Sailplanes. It entered service with the Royal Air Force for air cadet training as the Slingsby Venture. In 1970 Slingsby acquired a licence to build the SF 25B as the Type 61A Falke, a side-by-side two-seat dual training monoplane. This first variant was powered by a 45 hp Starck Stamo MS1500 engine and first flew at Wombleton on 8 February 1971. During May 1971 one aircraft was evaluated by the Royal Air Force as the Venture T1 and an order for 15 aircraft followed. The aircraft were to be operated by Volunteer Gliding Schools for basic air cadet training. Following replacement by the Grob Vigilant T1 they were all sold in 1990. RAF VGS 612 ZA652, ZA653, ZA654 RAF VGS 616 ZA625, ZA630  RAF VGS 642 XZ550 August 1978, XZ563 October 1978, ZA630 March 1980, ZA657,  ZA659 replaced XZ653 RAF VGS 644 ZA634 29th March 1980. General characteristics Performance    Related lists</t>
  </si>
  <si>
    <t>Basic Trainer</t>
  </si>
  <si>
    <t>United Kingdom</t>
  </si>
  <si>
    <t>Slingsby Sailplanes</t>
  </si>
  <si>
    <t>https://en.wikipedia.org/Slingsby Sailplanes</t>
  </si>
  <si>
    <t>24 ft 11 in (7.6 m)</t>
  </si>
  <si>
    <t>50 ft 4 in (15.33 m)</t>
  </si>
  <si>
    <t>188 sq ft (17.47 m2)</t>
  </si>
  <si>
    <t>740 lb (335 kg)</t>
  </si>
  <si>
    <t>1,170 lb (530 kg)</t>
  </si>
  <si>
    <t>1 × Starck Stamo MS1500 , 45 hp (34 kW)</t>
  </si>
  <si>
    <t>//upload.wikimedia.org/wikipedia/commons/thumb/9/9e/Slingsby_T.61F_Venture_T2_2.jpg/300px-Slingsby_T.61F_Venture_T2_2.jpg</t>
  </si>
  <si>
    <t>Scheibe SF 25B</t>
  </si>
  <si>
    <t>https://en.wikipedia.org/Scheibe SF 25B</t>
  </si>
  <si>
    <t>{'Venture T2': '15 T61Es modified and 25 built.'}</t>
  </si>
  <si>
    <t>Royal Air Force</t>
  </si>
  <si>
    <t>https://en.wikipedia.org/Royal Air Force</t>
  </si>
  <si>
    <t>200 ft/min (1.00 m/s)</t>
  </si>
  <si>
    <t>Sikorsky S-31</t>
  </si>
  <si>
    <t>The Sikorsky S-31 was a 1920s American sesqiuplane designed and built by the Sikorsky Manufacturing Corporation and configured for aerial photography.[1] The S-31 was a sesquiplane built for photographic work by the Fairchild Flying Corporation. It had two open cockpits and a cabin for the photographic equipment.[1] The S-31 was powered by a 200 hp (149 kW) Wright Whirlwind J-4 engine and first flew in September 1925.[1] Following participation in the New York Air Races in October 1925 it was shipped to Brazil to be used by Fairchild for aerial photographic work. At some point the S-31 had twin Lewis machine guns ring-mounted on the rear cockpit.[1] Data from [1]General characteristics Performance       This article on an aircraft of the 1920s is a stub. You can help Wikipedia by expanding it.</t>
  </si>
  <si>
    <t>Civil utility sesquiplane</t>
  </si>
  <si>
    <t>America</t>
  </si>
  <si>
    <t>Sikorsky Manufacturing Corporation</t>
  </si>
  <si>
    <t>https://en.wikipedia.org/Sikorsky Manufacturing Corporation</t>
  </si>
  <si>
    <t>26 ft 0 in (7.92 m)</t>
  </si>
  <si>
    <t>45 ft 0 in (13.72 m) [2]</t>
  </si>
  <si>
    <t>10 ft 4 in (3.15 m)</t>
  </si>
  <si>
    <t>260 sq ft (24.15 m2) [2]</t>
  </si>
  <si>
    <t>1,700 lb (771 kg)</t>
  </si>
  <si>
    <t>2,900 lb (1,315 kg)</t>
  </si>
  <si>
    <t>1 × Wright Whirlwind J-4 , 200 hp (149 kW)</t>
  </si>
  <si>
    <t>35 mph (56.3 km/h, 30 kn)</t>
  </si>
  <si>
    <t>15,000 ft (4,572 m)</t>
  </si>
  <si>
    <t>//upload.wikimedia.org/wikipedia/commons/thumb/1/16/Sikorsky_S-31_aircraft_circa_1925.jpg/300px-Sikorsky_S-31_aircraft_circa_1925.jpg</t>
  </si>
  <si>
    <t>6 hours 0 minutes</t>
  </si>
  <si>
    <t>Sikorsky S-60</t>
  </si>
  <si>
    <t>The Sikorsky S-60 helicopter, a prototype "flying crane", was derived from the S-56 in 1958. Proving to be underpowered, the development of the S-60 led to the larger, turbine-engined Sikorsky CH-54 Tarhe military transport helicopter, and its civil S-64 Skycrane variant, which were already on the drawing board by the time the sole example of the S-60 crashed on 3 April 1961.[1] In 1958, Sikorsky began designing the S-60 as a prototype "flying crane" helicopter. The S-60 utilized the transmission, rotor system and piston engines from the CH-37/S-56.[2][3] The fuselage of the S-60 was a simple "pod-and-boom" design with the engines mounted in side pods and long tailwheel-style landing gear that allowed it to straddle cargoes. The crew cabin was mounted in the nose, with aft-mounted controls for the co-pilot to use during loading and unloading operations. The S-60 had an automatic stabilization system to allow it to hover precisely, using inputs from a sidestick controller. Up to 12,000 pounds (5,400 kg) of outsized cargo such as vehicles could be slung beneath the boom, while passengers and other cargo could be carried in a large interchangeable pod that attached to the fuselage.[2][3] The S-60  (registered N807) first flew on March 25, 1959. The helicopter accumulated 333 hours of flight in its two-year flight career, and was evaluated by the US Navy, with demonstrations also flown for the US Army. While effective in its designed role, the helicopter proved to be underpowered. Sikorsky was already working on an enlarged, turboshaft-powered successor, the Model S-64, which was ordered into production for the US Army as the Sikorsky CH-54 Tarhe.[2][3] Igor Sikorsky was fully involved in the development of the prototype S-60, from the initial design through flight testing. It was one of the last aircraft to have this distinction. The prototype crashed in April 1961.[4] The wreckage of the S-60 was transferred to the New England Air Museum in the 1970s, and is currently being restored by its new owners, the Connecticut Air and Space Center, in Stratford, Connecticut.[5] Data from The Complete Encyclopedia of World Aircraft[2]General characteristics Performance Related development Aircraft of comparable role, configuration, and era  Related lists</t>
  </si>
  <si>
    <t>Cargo helicopter</t>
  </si>
  <si>
    <t>https://en.wikipedia.org/Cargo helicopter</t>
  </si>
  <si>
    <t>Sikorsky Aircraft</t>
  </si>
  <si>
    <t>https://en.wikipedia.org/Sikorsky Aircraft</t>
  </si>
  <si>
    <t>87 ft 11 in (26.80 m)</t>
  </si>
  <si>
    <t>2 × Pratt &amp; Whitney R-2800-54 Double Wasp 18-cylinder air-cooled radial piston engines, 2,100 hp (1,600 kW)  each</t>
  </si>
  <si>
    <t>131 mph (211 km/h, 114 kn)</t>
  </si>
  <si>
    <t>247 mi (398 km, 215 nmi)</t>
  </si>
  <si>
    <t>8,000 ft (2,400 m)</t>
  </si>
  <si>
    <t>Crashed in April 1961</t>
  </si>
  <si>
    <t>//upload.wikimedia.org/wikipedia/commons/thumb/e/e6/Sikorsky_S-60_crane_helicopter_1959.jpg/300px-Sikorsky_S-60_crane_helicopter_1959.jpg</t>
  </si>
  <si>
    <t>Sikorsky CH-37 Mojave</t>
  </si>
  <si>
    <t>https://en.wikipedia.org/Sikorsky CH-37 Mojave</t>
  </si>
  <si>
    <t>21,000 lb (9,525 kg)</t>
  </si>
  <si>
    <t>12,000 lb (5,443 kg) payload</t>
  </si>
  <si>
    <t>Sikorsky S-64 Skycrane</t>
  </si>
  <si>
    <t>https://en.wikipedia.org/Sikorsky S-64 Skycrane</t>
  </si>
  <si>
    <t>72 ft 1 in (21.97 m)</t>
  </si>
  <si>
    <t>4,080 sq ft (379 m2)</t>
  </si>
  <si>
    <t>Spartan DFS Trike</t>
  </si>
  <si>
    <t>The Spartan DFS Trike is an American ultralight aircraft designed and produced by Spartan Microlights. The aircraft was the first ultralight introduced that could be flown with a hang glider-style wing as an ultralight trike or with a powered parachute wing.[1][2][3] The designation of DFS stands for Dual Face System, referring to its ability to mount either hang glider or powered parachute wings.[3] The aircraft was designed to comply with the US FAR 103 Ultralight Vehicles rules, including the category's maximum empty weight of 254 lb (115 kg). The aircraft has a standard empty weight of 212 lb (96 kg) with a Daedalus 190 hang glider wing. It features a cable-braced hang glider-style high-wing, weight-shift controls, a single-seat open cockpit, tricycle landing gear and a single engine in pusher configuration. In powered parachute mode it uses a Shuttle GRX canopy and is controlled with aerodynamic brakes.[1][2] The aircraft fuselage is made from aluminum tubing, while the hang glider wing is made from bolted-together aluminum tubing and covered in Dacron sailcloth. The hang glider wing is supported by a single tube-type kingpost and uses an "A" frame control bar. A fiberglass cockpit fairing, windshield, brakes and floats are optional. The original engine supplied was the Rotax 277 single cylinder, two-stroke, air-cooled aircraft engine of 28 hp (21 kW), which is now out-of-production. Present engines available include the 28 hp (21 kW) Zanzottera MZ 34, 28 hp (21 kW) Hirth F-33 and the 40 hp (30 kW) Rotax 447.[1][2] In 2012 the aircraft was marketed under the name DFS Single.[4] Data from Cliche[1]General characteristics Performance</t>
  </si>
  <si>
    <t>Ultralight trike and powered parachute</t>
  </si>
  <si>
    <t>https://en.wikipedia.org/Ultralight trike and powered parachute</t>
  </si>
  <si>
    <t>https://en.wikipedia.org/America</t>
  </si>
  <si>
    <t>Spartan Microlights</t>
  </si>
  <si>
    <t>https://en.wikipedia.org/Spartan Microlights</t>
  </si>
  <si>
    <t>199 sq ft (18.5 m2)</t>
  </si>
  <si>
    <t>212 lb (96 kg)</t>
  </si>
  <si>
    <t>462 lb (210 kg)</t>
  </si>
  <si>
    <t>1 × Rotax 277 single cylinder, two-stroke, air-cooled aircraft engine, 28 hp (21 kW)</t>
  </si>
  <si>
    <t>34 mph (55 km/h, 30 kn)</t>
  </si>
  <si>
    <t>In production</t>
  </si>
  <si>
    <t>900 ft/min (4.6 m/s)</t>
  </si>
  <si>
    <t>5 U.S. gallons (19 L; 4.2 imp gal)</t>
  </si>
  <si>
    <t>Spectrum Beaver</t>
  </si>
  <si>
    <t>The Spectrum Beaver is a family of single- and two-place, pusher configuration, high-wing ultralight aircraft that were first introduced by Spectrum Aircraft of Surrey, British Columbia, Canada, in 1983.[2][3] Beaver ultralights have evolved as designs over time, have been produced by several companies and remain in production in the 21st century.[3][4] The first model Beaver was the RX-28, a simple lightweight single-seat aircraft that was intended to comply with the US FAR 103 Ultralight Vehicles category, including the category's maximum 254 lb (115 kg) empty weight. The model designation indicated that it was Rotax-28 hp as it was powered by the 28 hp (21 kW) Rotax 277 single-cylinder, two-stroke powerplant. With this engine the RX-28 had an empty weight of 232 lb (105 kg).[3] The availability of the 35 hp (26 kW) Rotax 377 engine lead to a higher-powered version of the RX-28, which was designated the RX-35. This Beaver model was fitted with floats and continued in production by Spectrum Aircraft until they ceased business in 1992.[3] Building on the success of the single-seat Beaver models, Spectrum Aircraft introduced the two-place Beaver RX 550 in 1986 and it quickly became the most popular ultralight trainer in Canada. The combination of its predictable and docile handling, along with the reliable Rotax 503 50 hp (37 kW) engine, ensured its success.[3] Intending to improve on the RX 550, Spectrum introduced the Beaver RX 650 in 1991, intending to place it in the Advanced Ultra-light Aeroplane category (AULA) in Canada. The RX 650 has doors that fold upwards, making it ideal for use on floats. The cockpit cage was changed to welded steel tube, from the previously used aluminum and a sprung tailwheel was added. In service the 650 quickly proved to have structural issues and its acceptance in the AULA category was rescinded by Transport Canada until the issues could be rectified. Most customer 650s were kept flying by operating them in the Basic Ultra-light Aeroplane category. Spectrum Aircraft went out of business in 1992, prior to rectifying the issues with the 650.[3] A new company, Beaver RX Enterprises acquired the design and commenced production of the RX 550, placing it in the AULA category. They did not produce the single-seaters or the RX 650. Despite demand for the Beaver, the company soon went out of business.[3][4][5] Fun Flight Inc of Alexandria, Virginia, America also produced the RX550 model in the late 1990s.[6] In 1995 Aircraft Sales and Parts (ASAP) of Vernon, British Columbia purchased the Beaver tooling and redesigned the RX 550. The new version, designated the RX 550 Plus incorporated a new wing with a greater number of wing ribs and standard aircraft fabric replacing the Dacron covering. The ASAP RX 550 Plus remains in production and available in kit form. It can be registered in the Canadian Basic and Advanced ultralight categories as well as in the US and Canadian amateur-built aircraft categories. By the end of 2007 a total of 2000 RX 550s had been produced by all manufacturers.[2][3][5] In 1996 a new company, Freedom Lite of Walton, Ontario reintroduced the Beaver RX 650, first displaying it at Sun 'n Fun that year. The improved RX 650 incorporated 186 changes over the previous RX 650 design and the company renamed it the Freedom Lite SS-11 Skywatch. The wings use conventional aircraft fabric instead of Dacron, giving build times of about 250 hours. The company placed the aircraft in the Canadian AULA category. Freedom Lite soon went out of business and the design was acquired by Legend Lite of New Hamburg, Ontario. This new company also closed its doors in the early 2000s.[3][5][6] In 2000 the manufacturer of RX 550 Plus kits, ASAP, reintroduced a single-seat version of the Beaver, designated the Beaver SS (Single Seat). This is similar to the original RX-28, but powered by a 40 hp (30 kW) Rotax 447 engine and with a wing derived from the RX 550 Plus design, with additional ribs. The new wing is covered in standard aircraft fabric and incorporates drag tubes in place of the original drag wires. The empty weight has increased somewhat to 340 lb (154 kg), putting it above the maximum empty weight for the US FAR 103 category. In Canada it can be flown in the basic ultralight category or amateur-built. By the end of 2007 ten had been completed and flown.[2][3][7] The Beaver family of aircraft all have similar construction, with the frame fuselage constructed around a single longitudinal 6061-T6 aluminum tube that supports the tail, landing gear and seats. The wings and engine mount are similarly of 6061-T6 aluminum tube and attached to the main tube by connecting struts. The wing features aluminum tube spars and ribs. All Beavers prior to the RX 550 Plus and the SS had pre-sewn Dacron envelopes, which enabled builders to complete the kits in as little as 100 hours. The later models use conventional fabric methods and this makes the factory-claimed build times 150–200 hours for the SS and 180–200 hours to the RX 550 Plus.[2][3] All Beaver wings are swept-back and have elliptical tips. The Plus wing differs from the earlier Beaver wings in that it replaces the internal drag wires with tubes and uses many more ribs to maintain a better airfoil shape, at the cost of additional weight and complexity. The SS and RX 550 Plus wings have 3/4 span ailerons. All models have conventional three-axis controls.[3] The landing gear is of tricycle configuration. Earlier models did not have a steerable nosewheel, but the SS and RX 550 Plus include this feature. Most models have independent mechanical or hydraulic brakes.[3] The cockpit pod enclosure is made of fiberglass and incorporates a windshield.[3] The Beaver has proven very popular in service, both with flight schools and private owners, due to its ruggedness and pleasant handling characteristics. ASAP owner Brent Holomis says that "The RX-550 is often used as a trainer because it's so easy to fly."[3][4] The early single seat RX-28 suffered from a problem of main tube cracking in operational service, due to the close proximity of the muffler heating the tube. This was later resolved by relocating the muffler.[3] Spectrum Beaver RX 550 C-IGOW is on display in the storage wing of the Canada Aviation and Space Museum. In 1986 this aircraft was flown 5,000 mi (8,047 km) from Halifax to land at Expo '86 in Vancouver by Carl Hiebert, a Canadian paraplegic pilot, to raise awareness of disability issues. The story of the journey was published as a book by Hiebert under the title Gift of Wings.[10][11] Data from Cliche[3] &amp; ASAP[7]General characteristics Performance   Aircraft of comparable role, configuration, and era</t>
  </si>
  <si>
    <t>Canada</t>
  </si>
  <si>
    <t>https://en.wikipedia.org/Canada</t>
  </si>
  <si>
    <t>Spectrum AircraftBeaver RX EnterprisesFun Flight IncAircraft Sales and Parts</t>
  </si>
  <si>
    <t>https://en.wikipedia.org/Spectrum AircraftBeaver RX EnterprisesFun Flight IncAircraft Sales and Parts</t>
  </si>
  <si>
    <t>2080 (2011)[1]</t>
  </si>
  <si>
    <t>17 ft 8 in (5.39 m)</t>
  </si>
  <si>
    <t>31 ft 0 in (9.46 m)</t>
  </si>
  <si>
    <t>138 sq ft (12.8 m2)</t>
  </si>
  <si>
    <t>340 lb (154 kg)</t>
  </si>
  <si>
    <t>1 × Rotax 447 , 40 hp (30 kW)</t>
  </si>
  <si>
    <t>5 ft 0 in (1.53 m) diameter</t>
  </si>
  <si>
    <t>85 mph (138 km/h, 74 kn)</t>
  </si>
  <si>
    <t>67 mph (109 km/h, 58 kn)</t>
  </si>
  <si>
    <t>30 mph (49 km/h, 26 kn)</t>
  </si>
  <si>
    <t>140 mi (227 km, 120 nmi)</t>
  </si>
  <si>
    <t>12,000 ft (3,660 m)</t>
  </si>
  <si>
    <t>Kits in production</t>
  </si>
  <si>
    <t>//upload.wikimedia.org/wikipedia/commons/thumb/1/11/ASAP_Beaver_RX550_Plus_C-IEVC.jpeg/300px-ASAP_Beaver_RX550_Plus_C-IEVC.jpeg</t>
  </si>
  <si>
    <t>650 lb (295 kg)</t>
  </si>
  <si>
    <t>{}</t>
  </si>
  <si>
    <t>800 ft/min (4.1 m/s)</t>
  </si>
  <si>
    <t>310 lb (141 kg) useful load</t>
  </si>
  <si>
    <t>https://en.wikipedia.org/Freedom Lite SS-11 Skywatch</t>
  </si>
  <si>
    <t>4.71 lb/sq ft (23.05 kg/m2)</t>
  </si>
  <si>
    <t>90 mph (146 km/h, 78 kn)</t>
  </si>
  <si>
    <t>16.25 lb/hp (0.102 kW/kg)</t>
  </si>
  <si>
    <t>Sport Copter 2</t>
  </si>
  <si>
    <t>The Sport Copter 2 is an American two-seat autogyro designed and built by Sport Copter of Scappoose, Oregon. Made of bolted dural tubes and a carbon fiber shell, the Sport Copter 2 is a fully enclosed autogyro with removable doors and side-by-side seating for two.  The prototype was powered by a 160 hp (119 kW) Subaru 2.2-litre 4-cylinder engine, but was subsequently upgraded to the Lycoming IO360.  The Lycoming IO320 may also be fitted.[1] The Sport Copter 2 may be configured as either a standard category autogyro, requiring a pilot's license and FAA medical, or it may be configured with a smaller engine (IO320) and fixed-pitch propeller for operation under Light Sport rules. The Sport Copter 2 is currently classified as an experimental aircraft, and is available in kit form.  The design may be certified at an unspecified date in the future, pending availability of funds. Originally under development in the late 1990s as a tandem-seat aircraft, the company reported three kits had been delivered by 1998.[2] As of May 2012, the design was being finalized for production. Data from Sport Copter 2 specifications page[3]General characteristics Performance     Related lists</t>
  </si>
  <si>
    <t>Autogyro</t>
  </si>
  <si>
    <t>https://en.wikipedia.org/Autogyro</t>
  </si>
  <si>
    <t>Sport Copter</t>
  </si>
  <si>
    <t>https://en.wikipedia.org/Sport Copter</t>
  </si>
  <si>
    <t>454 kg (1,000 lb)</t>
  </si>
  <si>
    <t>771 kg (1,700 lb)</t>
  </si>
  <si>
    <t>1 × Lycoming IO-360 , 160 kW (220 hp)</t>
  </si>
  <si>
    <t>190 km/h (120 mph, 100 kn)</t>
  </si>
  <si>
    <t>160 km/h (100 mph, 87 kn)</t>
  </si>
  <si>
    <t>5,500 m (18,000 ft)</t>
  </si>
  <si>
    <t>//upload.wikimedia.org/wikipedia/commons/thumb/6/65/SportCopterII.jpg/300px-SportCopterII.jpg</t>
  </si>
  <si>
    <t>6.0 m/s (1,180 ft/min)</t>
  </si>
  <si>
    <t>× 9.4 m (31 ft)</t>
  </si>
  <si>
    <t>16 km/h (10 mph, 8.7 kn)</t>
  </si>
  <si>
    <t>Starck AS-27 Starcky</t>
  </si>
  <si>
    <t>The Starck AS-27 Starcky was a racing single seat biplane of unusual wing layout with full stagger and a small gap. It was designed and built in France in the 1970s; only one was made. André Starck had built the Starck AS-20, a biplane with heavy stagger and small gap,[1] in 1942, guided by the pre-World War II studies of Miroslav Nenadovitch.[2] Conventional biplanes have interplane gaps significantly greater than their wing chord to minimise the usually deleterious inter-wing interactions; Nenadovitch sought to take advantage of the interaction to produce a wing pair that acted rather like a single, monoplane wing with slotted flaps.  The AS-27 followed the same plan but introduced wing tip end-plates or "curtains" bearing the ailerons, used again in the later AS-37.[3][4] The AS-27 was an all-wood aircraft with Finnish ply covering.  The upper wings were attached to the fuselage at shoulder wing position and the lower ones to the lower fuselage, leaving a gap of about 400 mm (16 in).  The stagger placed the trailing edge of the upper wing above the lower wing's leading edge. The upper plane had a longer span and wider chord than the lower one. There were no traditional interplane struts; instead, the wing tips were joined by "curtains", approximately parallelogram-shaped airfoil structures the width of the lower wing.  Because of the span difference, these leaned outwards at 45°, allowing them to carry ailerons on their trailing edges. In addition, it was claimed, these provided the lateral stability more usually secured with dihedral as well as producing additional lift.[4] The fuselage and empennage of the AS-27 were conventional, with its cockpit over the lower wing.  Its fixed conventional undercarriage had arched leaf spring cantilever main legs with cable bracing, together with a steerable tailwheel.  It had a 78 kW (105 hp) Potez 4E flat four engine in its long nose, closely cowled with prominent bulges enclosing the cylinder heads.  There were two fuel tanks, one ahead and one aft of the cockpit.[3][4] The AS-27 was built by Claude Chevassut and his son.[4]  It made its first flight in the summer of 1975, piloted by Robert Buisson at Chavenay.[3]  Data from Flight 3 January 1976 p.30-1[4]General characteristics Performance</t>
  </si>
  <si>
    <t>Single seat racer</t>
  </si>
  <si>
    <t>https://en.wikipedia.org/Single seat racer</t>
  </si>
  <si>
    <t>France</t>
  </si>
  <si>
    <t>https://en.wikipedia.org/France</t>
  </si>
  <si>
    <t>Summer 1975</t>
  </si>
  <si>
    <t>5.33 m (17 ft 6 in)</t>
  </si>
  <si>
    <t>4.70 m (15 ft 5 in)</t>
  </si>
  <si>
    <t>6.90 m2 (74.3 sq ft)</t>
  </si>
  <si>
    <t>1 × Potez 4E air-cooled flat four, 78 kW (105 hp)</t>
  </si>
  <si>
    <t>2-bladed</t>
  </si>
  <si>
    <t>André Starck</t>
  </si>
  <si>
    <t>Starck AS-20</t>
  </si>
  <si>
    <t>https://en.wikipedia.org/Starck AS-20</t>
  </si>
  <si>
    <t>84 L (18.5 Imp gal; 22 US gal)</t>
  </si>
  <si>
    <t>NACA 63015</t>
  </si>
  <si>
    <t>Starck AS-37</t>
  </si>
  <si>
    <t>The Starck AS-37 is a two-seat biplane with unconventional wing and propulsion layouts.  It was designed in France in the 1970s; though three were built and more than twenty sets of plans sold for home building, no AS-37s are active in 2012. The AS-37 is conventionally constructed from wood, with a spruce structure covered with acajou plywood.  The small gap, high stagger wing arrangement first proposed by Nenadovitch[1] is the aircraft's most unusual feature, though one that its designer André Starck had used in two of his earlier aircraft, the AS-20 from 1942 and the AS-27 from the early 1970s.  The wings have low aspect ratios; the upper one is mounted on the fuselage a little above mid-position and the lower at the bottom of the fuselage, making the gap unusually small.  The stagger is sufficient to place the upper trailing edge a little ahead of the lower leading edge. Together, the two wings were intended to have some of the desirable characteristics of a single, slotted wing. The AS-37 has wings of unequal span and chord, the lower one smaller, joined not by conventional interplane struts but by wing tip "curtains".  These aerodynamic surfaces, as broad in chord as the lower wings, lean outwards at 45° with ailerons attached to their trailing edges. As well as stiffening the wing structure, these curtains were said to improve lateral control and stall behaviour.[2] The earlier AS-27 was powered by a conventionally nose-mounted engine but, though the AS-37 is also single engined, it originally had two propellers in pusher configuration, one on each upper wing.  The propellers turned in the narrow gap between the two wings, with the intention that the propeller slipstream should enhance the slot effect of the wing pair. The propellers were timing belt driven, with a gear reduction of 2:1, by a 49 kW (65 hp) Citröen GS 1220 engine placed near mid-fuselage, behind the cabin.[2] The fuselage of the AS-37 is deep and flat sided.  The constant chord tailplane, placed on top of the fuselage, and the fin, which has a straight, swept leading edge, both carry balanced control surfaces. The cabin is forward of the upper wing, enclosed by a single curvature canopy which follows the straight sloping nose.  Dual controls are provided for the side-by-side seating.  The As-37 had a fixed tricycle undercarriage with the mainwheels on side V-struts and half-axles and the wheels have disc brakes.[2] The first AS-37 first flew in this form, later referred to as the AS-37A, on 15 January 1977 and by October it had logged 100 hours flying. It was built by Rudy Nickel.  A second AS-37A was built by Léon Knoepfli but was modified after a short test programme into the first AS-37B.  The curtains were removed and their stiffening role taken by conventional wide chord cantilever interplane struts and the ailerons moved to the upper wing.  Flaps were added to the lower wings.  The undercarriage V-struts were replaced with glass fibre faired cantilever legs, with fairings enclosing all three wheels.  These changes increased the empty weight to 451 kg (995 lb).[2] By about 1979 the Citröen engines of both the AS-37A and AS-37B had been replaced with more powerful 75 kW (100 hp) Porsche 2 flat-fours.[2]  The first AS-37B was then heavily modified by its builder into the Knoepfli VSTOL.  The wings, empennage, forward fuselage and undercarriage of the AS-37B were retained but the rear fuselage was replaced with a slim, low set, flat sided, slightly upward curved beam, allowing a new and more conventional pusher engine and propeller combination to be placed immediately behind the cabin, just above the original fuselage line.  These alterations were made before the end of summer 1980 and may have included another engine change to a Renault 343.[3]  Between 1980 and 1998 the AS-37A had undergone further modifications with the installation of tractor, rather than pusher, propellers, belt driven as before. The undercarriage was altered into a similar form to that of the AS-37B though without the wheel fairings.  This version was renamed the Starck-Nickel SN.01.[3] The SN.01 was active until at least 1998[3] but is now (2012) a museum display item, see below; the third  airframe (the second AS-37B) also survives in a museum (Muséum Régional de l'Air, Angers) but is not on public display.[4] Though plans for 23 aircraft had been sold by 1980,[2] it seems only one more, the second AS-37B, was completed.[3]  The Starck-Nickel SN.01 is on display in the Musée Aéronautique Presqu'île Côte d'Amour at la Baule aerodrome.[4] Data from Jane's All the World's Aircraft 1980/81[2]General characteristics Performance</t>
  </si>
  <si>
    <t>Two seat single engine biplane</t>
  </si>
  <si>
    <t>https://en.wikipedia.org/Two seat single engine biplane</t>
  </si>
  <si>
    <t>6.00 m (19 ft 8 in)</t>
  </si>
  <si>
    <t>6.30 m (20 ft 8 in)</t>
  </si>
  <si>
    <t>1.60 m (5 ft 3 in)</t>
  </si>
  <si>
    <t>13.60 m2 (146.4 sq ft)</t>
  </si>
  <si>
    <t>400 kg (882 lb)</t>
  </si>
  <si>
    <t>1 × Citroën GS 1220 4-cylinder air-cooled, 48 kW (65 hp)</t>
  </si>
  <si>
    <t>185 km/h (115 mph, 100 kn) at sea level</t>
  </si>
  <si>
    <t>170 km/h (110 mph, 92 kn) at sea level</t>
  </si>
  <si>
    <t>1,500 km (930 mi, 810 nmi) with 90 L (24 US gal; 20  Imp gal) fuel</t>
  </si>
  <si>
    <t>4,500 m (14,800 ft)</t>
  </si>
  <si>
    <t>https://en.wikipedia.org/André Starck</t>
  </si>
  <si>
    <t>620 kg (1,367 lb)</t>
  </si>
  <si>
    <t>3.5 m/s (690 ft/min) at sea level</t>
  </si>
  <si>
    <t>200 m (655 ft)</t>
  </si>
  <si>
    <t>140 m (460 ft)</t>
  </si>
  <si>
    <t>Starck AS-70 Jac</t>
  </si>
  <si>
    <t>The Starck AS-70 Jac is a French-built single-seat light aircraft of the mid-1940s. The AS-70 was developed during 1945 as a single-seat light low-wing monoplane aircraft to serve the early postwar needs of French private pilots and aero clubs. It is of mixed welded steel tube and wooden construction with fabric covering, and is fully aerobatic.[1] A small series of Jacs was constructed by Avions Starck. These were fitted with a range of engines with power outputs of between 45 to 65 hp (34 to 48 kW).[1] Different designations were given to aircraft powered by the various engines, as listed below. The Jac proved to be a popular aircraft with private pilots and aero clubs and four examples remained in service in 2009.[2] Data from Green[1]General characteristics Performance</t>
  </si>
  <si>
    <t>Single seat light aircraft</t>
  </si>
  <si>
    <t>https://en.wikipedia.org/Single seat light aircraft</t>
  </si>
  <si>
    <t>Avions Starck</t>
  </si>
  <si>
    <t>One</t>
  </si>
  <si>
    <t>5.36 m (17 ft 7 in)</t>
  </si>
  <si>
    <t>7.39 m (24 ft 3 in)</t>
  </si>
  <si>
    <t>8.0 m2 (86 sq ft)</t>
  </si>
  <si>
    <t>197 kg (435 lb)</t>
  </si>
  <si>
    <t>317 kg (698 lb)</t>
  </si>
  <si>
    <t>1 × Continental A65-8S four-cylinder aircraft engine, 48 kW (65 hp)</t>
  </si>
  <si>
    <t>202.7 km/h (126.0 mph, 109.4 kn)</t>
  </si>
  <si>
    <t>185 km/h (115 mph, 100 kn)</t>
  </si>
  <si>
    <t>514 km (319 mi, 278 nmi)</t>
  </si>
  <si>
    <t>//upload.wikimedia.org/wikipedia/commons/thumb/7/71/Starck_AS.75_F-PCIE_guyan_160663-1-.jpg/300px-Starck_AS.75_F-PCIE_guyan_160663-1-.jpg</t>
  </si>
  <si>
    <t>One passenger</t>
  </si>
  <si>
    <t>Private pilot ownersAero clubs</t>
  </si>
  <si>
    <t>Silence Twister</t>
  </si>
  <si>
    <t>The Silence Twister is a German ultralight designed  by Silence Aircraft for amateur construction, either from plans or kits.[1]  The prototype first flew on 30 September 2000.[2] The Twister is a single-seat low-wing monoplane with elliptical wings and tailplane. It has a retractable conventional landing gear with a fixed tailwheel.[2]  The design drew inspiration from the Supermarine Spitfire, and the shapes of the Twister's wings, fin and tailplane all recall the famous World War II fighter.  Designed to take engines up to 94 hp (70 kW), the prototype was fitted with a 53.6 hp (40 kW) single-rotor MidWest Wankel engine. This compact rotary motor allowed a sleek engine cowling, but the engine was rejected and production aircraft use 85 hp (63 kW) Jabiru 2200 or 95 hp (71 kW) ULPower UL260i engines.[2][3][4] An electric aircraft version was under development in 2010.[3] The Twister prototype was fitted with Silence Aircraft's own automatic variable-pitch propeller called the "VProp".  The LAA have yet to allow the VProp to be fitted on UK aircraft, so UK Twisters have fixed-blade propellers instead.[5] Twenty-one examples had been completed and flown by December 2011.[1] Data from Jane's All the World's Aircraft 2004-05.[6]General characteristics Performance</t>
  </si>
  <si>
    <t>Single-seat ultralight homebuilt monoplane</t>
  </si>
  <si>
    <t>Germany</t>
  </si>
  <si>
    <t>Silence Aircraft</t>
  </si>
  <si>
    <t>https://en.wikipedia.org/Silence Aircraft</t>
  </si>
  <si>
    <t>21 (2011)</t>
  </si>
  <si>
    <t>6.18 m (20 ft 3 in)</t>
  </si>
  <si>
    <t>1.44 m (4 ft 9 in)</t>
  </si>
  <si>
    <t>8.72 m2 (93.9 sq ft)</t>
  </si>
  <si>
    <t>200 kg (441 lb)</t>
  </si>
  <si>
    <t>1 × MidWest AE50 Wankel rotary engine, 40 kW (54 hp)</t>
  </si>
  <si>
    <t>2-bladed Silence V-Prop automatic variable-pitch propeller</t>
  </si>
  <si>
    <t>200 km/h (120 mph, 110 kn)</t>
  </si>
  <si>
    <t>65 km/h (40 mph, 35 kn)</t>
  </si>
  <si>
    <t>1,300 km (810 mi, 700 nmi) max fuel</t>
  </si>
  <si>
    <t>In production (2013)</t>
  </si>
  <si>
    <t>//upload.wikimedia.org/wikipedia/commons/thumb/d/dd/Twister_at_Old_Warden.jpg/300px-Twister_at_Old_Warden.jpg</t>
  </si>
  <si>
    <t>Technically not developed from, but inspired by the Supermarine Spitfire</t>
  </si>
  <si>
    <t>https://en.wikipedia.org/Technically not developed from, but inspired by the Supermarine Spitfire</t>
  </si>
  <si>
    <t>340 kg (750 lb)</t>
  </si>
  <si>
    <t>5.50 m/s (1,083 ft/min) at sea level</t>
  </si>
  <si>
    <t>80 l (21 US gal; 18 imp gal) (75 l (20 US gal; 16 imp gal) usable)</t>
  </si>
  <si>
    <t>Stuttgart LWK180/25</t>
  </si>
  <si>
    <t>+6/-4</t>
  </si>
  <si>
    <t>Sir Baboon McGoon</t>
  </si>
  <si>
    <t>Sir Baboon McGoon was an American Boeing B-17 Flying Fortress, a Douglas-Long Beach built B-17F-75-DL, ASN 42-3506, last assigned to the 324th Bombardment Squadron, 91st Bomb Group, 8th Air Force, operating out of RAF Bassingbourn (AAF Station 121), Cambridgeshire, England.  Its nose art and name were based on the male character Baboon McGoon from Al Capp's comic strip, Li'l Abner. On Sunday, October 10, 1943, in the afternoon, the aircraft ran out of fuel while returning to Bassingbourn, and made a belly landing in a wet and muddy sugar beet field near the village of Tannington, Suffolk, England.[1]  Its recovery was described in an article in the June 1944 issue of Popular Science magazine, as well as a 1945 article in Flying magazine.[2] The article describes how the aircraft was jacked up in the sugar beet field.  Once on its own gear, it was determined that it could be flown out of the field and several weeks of mobile repairs resulted in the engines and propellers being replaced and temporary patches being applied.  An 1,800 ft long steel mesh temporary runway allowed the aircraft to depart the sugar beet field in November 1943 and fly to a maintenance depot for more extensive repairs.  Squadron records of the 324th BS indicate that Sir Baboon McGoon returned to Bassingbourn on 19 February 1944.  It flew seven additional missions between 24 February 1944 and its final mission on 29 March 1944. The 10 man crew for that final mission on March 29, 1944 was headed by 2Lt Edgar C Downing.[3]  Most of his crew had flown other missions, and they had flown this particular aircraft on one previous mission since its return to service.  The crew members described it as "a real crate" of an airplane – with many patches and quirks.  The assigned mission for that day was a bombing run to Brunswick, Germany.  As their portion of the formation arrived over the primary target, (also known as Braunschweig), they reported that the target area was obscured by clouds or smoke, so they proceeded to their secondary target. Bombs released from a bomber above them struck one of their engines.  (Believed by the crew to be the #4, or right outboard engine.)  This shut down one engine, but the propeller couldn't be properly feathered and there was damage to the electrical and/or hydraulic systems.  Their troubles mounted when they attempted to drop their bombs and the bomb bay doors had to be manually opened and the bomb's released manually.  Once the bombs were gone, they were unable to close the bomb bay doors.  The increased drag of a non-feathered propeller and the open bomb bay doors, combined with the lost power from one inoperative engine, caused them to slow down and forced them to fall out of formation.  The crew recalls that they were then attacked by German fighter aircraft and they lost one or two more engines and had to drop down to the cloud deck (tops around 5,000') to attempt to continue flying.  The aircraft was headed west towards England, but was lower than their formations and unable to keep up.  Witness crew members from a 323rd Bomb Squadron aircraft reported losing sight of the missing aircraft about 30 minutes (east of) the Zuider Zee, but that the aircraft was continuing on course, just lower &amp; slower.  The witnesses reported that the engines were feathered, but crew statements suggest that the engines were not turning, however the propellers were not feathered either. As the accident aircraft continued westward, the crew was ordered to lighten the load by jettisoning all the extra weight that they could.  The ball turret gunner was able to get back into the plane and so they jettisoned the ball turret.  One crew member stated that they probably jettisoned any emergency radio they may have had, because they didn't have one in the life rafts.  Approximately 4pm and 20 nm west of the coast, they were firmly over the North Sea as darkness approached.  They were flying on one sputtering engine, and they had approximately 80 to 90 nm to go to make the English coast.  The pilot polled his crew and a unanimous decision was made to attempt a controlled ditching with the limited remaining power, rather than pressing on and facing a forced ditching with no power, quite likely in the dark.  Based on previous boating experience, the pilot ditched, but 90 degrees different than the recommended procedure.  (Following his return to service, the ditching procedures were changed to match his success method.) A successful ditching was made, and the entire 10 man crew evacuated through the top hatch.  They deployed their two 5-man life rafts and pushed away in just in time to watch their aircraft sink in approximately 80 ft of water in the North Sea.  The crew recalls that they were cold, sore, injured, and mad.  They watched formations of bombers returning to England, and a lone German aircraft came and circled their position once and could have strafed them, but didn't.  It appeared to return perhaps an hour later.  Struggling to keep their two rafts together in heavy 5' waves, they feared they would freeze or drown in the icy water at approximately 60 degrees N latitude.  After darkness fell, they began launching flares every half-hour or so until a boat arrived and rescued them. German records include documents for each of the 10 man crew.  These documents are titled "Report On Capture of Members of Enemy Air Forces" and are shown with a "PLACE: 8th E-boat Flotilla, Haarlem".  Each crew member was reported as being taken POW "At sea 28 nautical miles 300 degrees IJmuiden" on March 29, 1944 at 2125 (9:25pm). IJmuiden is a coastal city where the Germans had hardened concrete E-boat pens for their Schnellboote (Fast Boats).  Larger than an American PT boat, these boats probably were based from IJmuiden and the specific reference of time, distance and direction 28 nm 300 degrees (WNW) from IJmuiden at 2125 hours provides a very specific location.   There is a table that estimates the drift rate for a 5-man raft under those wind &amp; wave conditions, which provides a reasonably accurate estimate for the location of the ditching around 4pm, followed by 5 hours and 25 minutes drifting in the rafts.  The North Sea is approximately 80' deep at the estimated ditching site. The crew were initially taken to a jail near the streetcar line.  Subsequently, they were ordered onto a train and transported to the DuLag (DurchgangsLager) or transfer camp, and about April 1944 the crew had arrived in Luft Stalag 17-B in Krems Austria where they were held POW for just over a year until the end of the war. The June 1944 issue of Popular Science featured the article of the successful restoration of Sir Baboon McGoon from its October 1943 belly landing.  By the time the article appeared in print, the aircraft had been on the bottom of the North Sea for at least two months.</t>
  </si>
  <si>
    <t>Douglas Aircraft Company, Long Beach, California</t>
  </si>
  <si>
    <t>https://en.wikipedia.org/Douglas Aircraft Company, Long Beach, California</t>
  </si>
  <si>
    <t>//upload.wikimedia.org/wikipedia/commons/thumb/4/45/323d_Bombardment_Squadron_-_B-17_Flying_Fortress.jpg/300px-323d_Bombardment_Squadron_-_B-17_Flying_Fortress.jpg</t>
  </si>
  <si>
    <t>Boeing B-17F-75-DL Flying Fortress</t>
  </si>
  <si>
    <t>https://en.wikipedia.org/Boeing B-17F-75-DL Flying Fortress</t>
  </si>
  <si>
    <t>42-3506</t>
  </si>
  <si>
    <t>US Army Air Force (USAAF)</t>
  </si>
  <si>
    <t>https://en.wikipedia.org/US Army Air Force (USAAF)</t>
  </si>
  <si>
    <t>1943-1944</t>
  </si>
  <si>
    <t>Ditched after collision with a friendly bomb on March 29, 1944</t>
  </si>
  <si>
    <t>Slepcev Storch</t>
  </si>
  <si>
    <t>The Slepcev Storch (English: Stork) is a Serbian type-certified, kit and ultralight STOL aircraft, designed by Yugoslavian-Australian Nestor Slepcev and currently produced by Storch Aircraft Serbia in several different versions. The ultralight version is a 3/4 scale replica of the Fieseler Fi 156 Storch of the Second World War and is supplied as a kit for amateur construction or as a complete ready-to-fly-aircraft.[1][2][3][4] The aircraft was first flown in 1994. It was originally manufactured by Slepcev's company, Slepcev Aircraft Industry of Beechwood, New South Wales, Australia. The company was later renamed  Storch Aviation Australia. The aircraft was type-certified in 1999 to the Joint Airworthiness Requirements - Very Light Aircraft (JAR-VLA) standard,[5] with contributions from aeronautical engineer C. W. "Bill" Whitney.[6]  Production then moved to Serbia where a Fédération Aéronautique Internationale microlight category model was developed.[1][3][7] Like the original Fi 156, the Slepcev Storch features a strut-braced high-wing, a two-seats-in-tandem enclosed cockpit, with extensive glazing, fixed conventional landing gear and a single engine in tractor configuration. It is made from welded steel tubing with its flying surfaces fashioned from sheet aluminium and covered in doped aircraft fabric. The ultralight version has a 10 m (32.8 ft) span wing with an area of 15 m2 (160 sq ft), large flaps and leading edge slots. The wings are supported by V-struts and jury struts. Engines fitted vary by model.[1][3] The designer has a keen interest in Second World War history and wanted to use an example of his Storch design to re-enact the 12 September 1943 rescue of Benito Mussolini by Otto Skorzeny and his SS commandos from his imprisonment by Italian Carabinieri guards on the Gran Sasso mountain.[8] It took Slepcev a year to gain Italian approvals for the flight and on 24 August 1996, he landed a Storch Mk 4 at the site, 53 years after the original dramatic rescue had taken place.[4] Data from Bayerl and Tacke[1][3]General characteristics Performance   Aircraft of comparable role, configuration, and era</t>
  </si>
  <si>
    <t>Type-certified, kit and ultralight STOL aircraft</t>
  </si>
  <si>
    <t>https://en.wikipedia.org/Type-certified, kit and ultralight STOL aircraft</t>
  </si>
  <si>
    <t>Australia, Serbia</t>
  </si>
  <si>
    <t>https://en.wikipedia.org/Australia, Serbia</t>
  </si>
  <si>
    <t>Slepcev Aircraft IndustryStorch Aviation AustraliaStorch Aircraft Serbia</t>
  </si>
  <si>
    <t>https://en.wikipedia.org/Slepcev Aircraft IndustryStorch Aviation AustraliaStorch Aircraft Serbia</t>
  </si>
  <si>
    <t>10 m (32 ft 10 in)</t>
  </si>
  <si>
    <t>15 m2 (160 sq ft)</t>
  </si>
  <si>
    <t>450 kg (992 lb)</t>
  </si>
  <si>
    <t>1 × Rotax 912ULS four cylinder, liquid and air-cooled, four stroke aircraft engine, 75 kW (101 hp)</t>
  </si>
  <si>
    <t>150 km/h (93 mph, 81 kn)</t>
  </si>
  <si>
    <t>133 km/h (83 mph, 72 kn)</t>
  </si>
  <si>
    <t>40 km/h (25 mph, 22 kn)</t>
  </si>
  <si>
    <t>Nestor Slepcev</t>
  </si>
  <si>
    <t>https://en.wikipedia.org/Nestor Slepcev</t>
  </si>
  <si>
    <t>In production (2015)</t>
  </si>
  <si>
    <t>//upload.wikimedia.org/wikipedia/commons/thumb/5/53/Slepcev_Storch_HB-YKQ_OTT_2013_02.jpg/300px-Slepcev_Storch_HB-YKQ_OTT_2013_02.jpg</t>
  </si>
  <si>
    <t>Fieseler Fi 156 Storch</t>
  </si>
  <si>
    <t>https://en.wikipedia.org/Fieseler Fi 156 Storch</t>
  </si>
  <si>
    <t>6 m/s (1,200 ft/min)</t>
  </si>
  <si>
    <t>40 litres (8.8 imp gal; 11 US gal)</t>
  </si>
  <si>
    <t>Sopwith Swallow</t>
  </si>
  <si>
    <t>The Sopwith Swallow was a British parasol wing fighter aircraft of the First World War. A single example was built, but it saw no production, offering no performance advantages over contemporary biplanes. In June 1918, the Sopwith Aviation Company flew an unarmed parasol monoplane derivative of the Sopwith Camel, the Sopwith Monoplane No. 1, also known as the Sopwith Scooter. It used a normal Camel fuselage, with the wing mounted just above the fuselage, with a very small gap. The wing was braced using RAF-wire (streamlined bracing wires) to a pyramid shaped cabane above the wing. It was powered by a single 130 hp (97 kW) Clerget 9B rotary engine.[1][2] The Scooter, which was used as a runabout and aerobatic mount by Sopwith test pilot Harry Hawker, demonstrated excellent manouevrability, and formed the basis of a fighter derivative, originally the Monoplane No. 2, and later known as the Sopwith Swallow.[1] Like the Scooter, the Swallow used the fuselage of a Camel, but it had a larger, slightly swept, wing of greater wingspan and area, which was mounted higher above the fuselage to allow the pilot to access the two synchronised Vickers machine guns. It was powered by a 110 hp (82 kW) Le Rhône engine.[3][4] The Swallow made its maiden flight in October 1918, and was delivered to RAF Martlesham Heath on 28 October 1918 for official testing.[5] One possible role for the Swallow was as a shipboard fighter.[2] Engine problems delayed testing of the Swallow,[2] but when these problems were resolved, the Swallow proved to have lower performance than Le Rhône-powered Camels, and was discarded soon after testing was completed in May 1919.[6] The Scooter remained in use, and was given the civil registration K-135 in May 1919 (soon changed to G-EACZ). It was sold to Harry Hawker in April 1921, but was placed into storage when Hawker was killed in July. It was refurbished in 1925 and was used for aerobatic displays and for racing until 1927 when it was scrapped.[2][7] Data from War Planes of the First World War: Volume Three Fighters[8]General characteristics Performance Armament  Related development Aircraft of comparable role, configuration, and era</t>
  </si>
  <si>
    <t>https://en.wikipedia.org/United Kingdom</t>
  </si>
  <si>
    <t>Sopwith Aviation Company</t>
  </si>
  <si>
    <t>https://en.wikipedia.org/Sopwith Aviation Company</t>
  </si>
  <si>
    <t>1 (Scooter) + 1 (Swallow)</t>
  </si>
  <si>
    <t>18 ft 9 in (5.72 m)</t>
  </si>
  <si>
    <t>28 ft 10 in (8.79 m)</t>
  </si>
  <si>
    <t>10 ft 2 in (3.10 m)</t>
  </si>
  <si>
    <t>160 sq ft (15 m2)</t>
  </si>
  <si>
    <t>889 lb (403 kg)</t>
  </si>
  <si>
    <t>1,420 lb (644 kg)</t>
  </si>
  <si>
    <t>1 × Le Rhône 9J nine-cylinder rotary engine, 110 hp (82 kW)</t>
  </si>
  <si>
    <t>113.5 mph (182.7 km/h, 98.6 kn) at 10,000 ft (3,050 m)</t>
  </si>
  <si>
    <t>18,500 ft (5,600 m)</t>
  </si>
  <si>
    <t>5 min 35 s to 6,500 ft (1,980 m)</t>
  </si>
  <si>
    <t>2× .303 in Vickers machine guns</t>
  </si>
  <si>
    <t>Sopwith Camel</t>
  </si>
  <si>
    <t>https://en.wikipedia.org/Sopwith Camel</t>
  </si>
  <si>
    <t>Spartan BP Parawing</t>
  </si>
  <si>
    <t>The BP Parawing is an American paramotor/powered parachute designed and produced by Spartan Microlights.[1][2] The aircraft was designed to comply the US FAR 103 Ultralight Vehicles rules. It features a paraglider-style high-wing, single-place or optionally two-place-in-tandem accommodation and a single 28 hp (21 kW) Hirth F-33, 15 hp (11 kW) Hirth F-36 or 14 hp (10 kW) Radne Raket 120 engine in pusher configuration. As is the case with all paramotors, take-off and landing is accomplished by foot, although this aircraft can also fit optional wheels.[1][2] Data from Kitplanes[1]General characteristics Performance</t>
  </si>
  <si>
    <t>Paramotor</t>
  </si>
  <si>
    <t>https://en.wikipedia.org/Paramotor</t>
  </si>
  <si>
    <t>4 ft (1.2 m) power unit only</t>
  </si>
  <si>
    <t>36 ft (11 m)</t>
  </si>
  <si>
    <t>48 lb (22 kg) power unit only</t>
  </si>
  <si>
    <t>350 lb (159 kg)</t>
  </si>
  <si>
    <t>1 × Hirth F-33 single cylinder, two-stroke, air-cooled aircraft engine, 28 hp (21 kW)</t>
  </si>
  <si>
    <t>25 mph (40 km/h, 22 kn)</t>
  </si>
  <si>
    <t>9,000 ft (2,700 m)</t>
  </si>
  <si>
    <t>2.5 U.S. gallons (9.5 L; 2.1 imp gal)</t>
  </si>
  <si>
    <t>Sport Jet II</t>
  </si>
  <si>
    <t>The Sport Jet II was an American amateur-built aircraft that was under development by Sport-Jet, Limited. The Sport Jet was designed by Robert Bornhofen who licensed the intellectual property to Excel Jet. The aircraft was intended to be supplied as a kit for amateur construction.[3][4] The first Sport Jet built crashed on takeoff after logging 23.8 hours of flight time.[5] The Sport Jet II featured a cantilever mid-wing, a four-seat enclosed and pressurized cabin, retractable tricycle landing gear, a T-tail and a single jet engine.[3][4] The aircraft fuselage was made from composites, with the wing fashioned from aluminum sheet. Its 34 ft (10.4 m) span employed a NACA 64-415 airfoil, had an area of 165 sq ft (15.3 m2) and mounted flaps. The standard engine recommended was the 2,200 lb (998 kg) thrust Pratt &amp; Whitney Canada JT15D turbofan, although when under development by Excel Jet a Williams FJ33 4A was used. The engine was mounted in the aft fuselage and was provided air by two intakes, one on each side of the fuselage.[3][4][6][7] The prototype aircraft's Federal Aviation Administration aircraft registration was cancelled on 4 June 2013.[8] By May 2017 the company website had been blanked and it is likely that the project has been cancelled.[9] On 22 June 2006 at 0953 hours local time, the Sport Jet prototype was destroyed in a crash just after take-off at Colorado Springs Municipal Airport (COS).  According to reports, the plane lifted approximately fifteen feet into the air before rotating left to 90° of bank, at which point the left wing contacted the ground, causing the plane to cartwheel off the runway before coming to rest 454 feet from the initial point of impact. The National Transportation Safety Board (NTSB) investigation concluded it could find no cause for the accident, focusing mostly on disproving the pilot and owner's assertions that the crash was caused by wake turbulence. The NTSB used NASA's APA program to compute the location and strength of the wake turbulence the previous plane (a de Havilland Dash-8-200) would have left behind, and found there was no contributing wake involved in the crash.[5] Excel-Jet filed a lawsuit against the FAA stating that the crash was a direct result of the wake turbulence from the DHC-8, and that the NTSB findings were incorrect. Bornhofen believed the FAA air traffic control clearance of the Sport-Jet for take-off was in violation of the FAA's regulations "and caused it to crash", according to lawyer Frank Coppola.[10] At the conclusion of the case, US District Judge Kathryn H. Vratil found that "in electing not to apply the three-minute separation interval, [the air traffic controller] did not breach her duty of care or violate FAA orders.  Furthermore, even if a breach occurred, a wake turbulence encounter did not cause the accident.  Therefore the Court finds in favor of the America."  A judgment was entered in favor of the defendant and the case was closed on 17 June 2010.[11] Data from Bayerl and Sport-Jet, Limited[3][7]General characteristics Performance</t>
  </si>
  <si>
    <t>Amateur-built aircraft</t>
  </si>
  <si>
    <t>https://en.wikipedia.org/Amateur-built aircraft</t>
  </si>
  <si>
    <t>Excel JetSport-Jet, Limited</t>
  </si>
  <si>
    <t>https://en.wikipedia.org/Excel JetSport-Jet, Limited</t>
  </si>
  <si>
    <t>May 12, 2006[1]</t>
  </si>
  <si>
    <t>1[2]</t>
  </si>
  <si>
    <t>30 ft (9.1 m)</t>
  </si>
  <si>
    <t>34 ft (10 m)</t>
  </si>
  <si>
    <t>9.6 ft (2.9 m)</t>
  </si>
  <si>
    <t>165 sq ft (15.3 m2)</t>
  </si>
  <si>
    <t>5,250 lb (2,381 kg)</t>
  </si>
  <si>
    <t>1 × Pratt &amp; Whitney Canada JT15D turbofan, 2,200 lbf (9.8 kN) thrust</t>
  </si>
  <si>
    <t>420 kn (480 mph, 780 km/h)</t>
  </si>
  <si>
    <t>380 kn (440 mph, 700 km/h)</t>
  </si>
  <si>
    <t>67 kn (77 mph, 124 km/h)</t>
  </si>
  <si>
    <t>1,200 nmi (1,400 mi, 2,300 km)</t>
  </si>
  <si>
    <t>28,000 ft (8,500 m)</t>
  </si>
  <si>
    <t>Bob Bornhofen</t>
  </si>
  <si>
    <t>Development ended (2015)</t>
  </si>
  <si>
    <t>3,000 ft/min (15 m/s)</t>
  </si>
  <si>
    <t>four-five passengers</t>
  </si>
  <si>
    <t>30 lb/sq ft (150 kg/m2)</t>
  </si>
  <si>
    <t>220 U.S. gallons (830 L; 180 imp gal)</t>
  </si>
  <si>
    <t>NACA 64-415</t>
  </si>
  <si>
    <t>St-Just Super-Cyclone</t>
  </si>
  <si>
    <t>The St-Just Super-Cyclone is a Canadian amateur-built aircraft produced by St-Just Aviation of Boucherville, Quebec. The aircraft is supplied as plans or as a kit for amateur construction.[1][2][3][4] The Super-Cyclone is a development of the earlier St-Just Cyclone and is based on the Cessna 180 and Cessna 185 airframe design. The kit manufacturer terms it "a replica" of the Cessna designs. Like the 180/185 it features a strut-braced high-wing, a four-seat enclosed cabin accessed via doors, fixed conventional landing gear, skis or floats and a single engine in tractor configuration.[1][3][4][5] The aircraft is made from sheet 2024-T3 aluminum, with some parts made from 6061-T6 and 7075-T6. Its 38.1 ft (11.6 m) extended-span wing employs a NACA 2412 airfoil, has an area of 191 sq ft (17.7 m2) and mounts large Fowler flaps. The aircraft can be equipped with engines ranging from 200 to 350 hp (149 to 261 kW). The standard engine used is the 300 hp (224 kW) Continental IO-520 four-stroke powerplant. The design includes improvements over the Cessna, including vertically hinged doors and longer span flaps combined with shorter span ailerons, in a similar manner to the Cessna 206.[1][3][5][4][6] In March 2017 there were seven Super-Cyclones on the Transport Canada Civil Aircraft Register and one registered with the US Federal Aviation Administration.[7][8] Data from Bayerl, Kitplanes and St-Just Aviation[1][2][5]General characteristics Performance</t>
  </si>
  <si>
    <t>St-Just Aviation</t>
  </si>
  <si>
    <t>https://en.wikipedia.org/St-Just Aviation</t>
  </si>
  <si>
    <t>At least 7 (2013)</t>
  </si>
  <si>
    <t>38 ft (12 m)</t>
  </si>
  <si>
    <t>38 ft 1 in (11.6 m)</t>
  </si>
  <si>
    <t>191.0 sq ft (17.74 m2)</t>
  </si>
  <si>
    <t>1,800 lb (816 kg)</t>
  </si>
  <si>
    <t>3,500 lb (1,588 kg)</t>
  </si>
  <si>
    <t>1 × Continental IO-520 six cylinder, air-cooled, four stroke aircraft engine, 300 hp (220 kW)</t>
  </si>
  <si>
    <t>3-bladed constant speed</t>
  </si>
  <si>
    <t>170 mph (280 km/h, 150 kn)</t>
  </si>
  <si>
    <t>165 mph (265 km/h, 143 kn)</t>
  </si>
  <si>
    <t>43 mph (70 km/h, 38 kn)</t>
  </si>
  <si>
    <t>1,200 mi (1,900 km, 1,000 nmi)</t>
  </si>
  <si>
    <t>//upload.wikimedia.org/wikipedia/commons/thumb/6/67/St_Just_Aviation_Super_Cyclone_C-GGXU_on_amphib_floats_01.JPG/300px-St_Just_Aviation_Super_Cyclone_C-GGXU_on_amphib_floats_01.JPG</t>
  </si>
  <si>
    <t>St-Just Cyclone, Cessna 180 and Cessna 185</t>
  </si>
  <si>
    <t>https://en.wikipedia.org/St-Just Cyclone, Cessna 180 and Cessna 185</t>
  </si>
  <si>
    <t>1,600 ft/min (8.1 m/s)</t>
  </si>
  <si>
    <t>four passengers</t>
  </si>
  <si>
    <t>18.3 lb/sq ft (89.5 kg/m2)</t>
  </si>
  <si>
    <t>340 litres (75 imp gal; 90 US gal)</t>
  </si>
  <si>
    <t>Standard H-2</t>
  </si>
  <si>
    <t>The Standard H-2 was an early American Army reconnaissance aircraft, ordered in 1916. The H-2 was built by the Standard Aircraft Corporation, and previously known as the Sloane H-2. It was an open-cockpit three-place tractor biplane, powered by a 125 hp (90 kW) Hall-Scott A-5 engine. Only three were built. An improved version, the H-3, with the same engine, earned an order for nine aircraft, while the Navy ordered three with floats as the H-4H. Two Standard H-3s were sold by the US Army to Japan, where a further three were built by the Provisional Military Balloon Research Association (PMBRA) in 1917, powered by 150 hp (110 kW) Hall-Scott L-4 engines. They were used as trainers between May 1917 and March 1918, although they were considered dangerous.[1] Data from Course in Aerodynamics and Airplane Design: Part II–Section 1[2]General characteristics Performance</t>
  </si>
  <si>
    <t>Trainer</t>
  </si>
  <si>
    <t>Standard Aircraft Corporation</t>
  </si>
  <si>
    <t>https://en.wikipedia.org/Standard Aircraft Corporation</t>
  </si>
  <si>
    <t>27 ft 0 in (8.23 m)</t>
  </si>
  <si>
    <t>40 ft 1 in (12.22 m)</t>
  </si>
  <si>
    <t>532 sq ft (49.4 m2)</t>
  </si>
  <si>
    <t>2,500 lb (1,134 kg)</t>
  </si>
  <si>
    <t>3,300 lb (1,497 kg)</t>
  </si>
  <si>
    <t>1 × Hall-Scott A-5 straight-6, 135 hp (101 kW)</t>
  </si>
  <si>
    <t>84 mph (135 km/h, 73 kn)</t>
  </si>
  <si>
    <t>46 mph (74 km/h, 40 kn)</t>
  </si>
  <si>
    <t>10 minutes to 3,400 ft (1,000 m)</t>
  </si>
  <si>
    <t>//upload.wikimedia.org/wikipedia/commons/thumb/c/cc/AL17_Warren_Eaton_Photo_000590_%2810873803085%29.jpg/300px-AL17_Warren_Eaton_Photo_000590_%2810873803085%29.jpg</t>
  </si>
  <si>
    <t>6 hr</t>
  </si>
  <si>
    <t>68 US gal (57 imp gal; 260 L)</t>
  </si>
  <si>
    <t>Sorrell Guppy</t>
  </si>
  <si>
    <t>The Sorrell SNS-2 Guppy is an American single-seat, negative stagger, cabin biplane designed for amateur construction that was produced in kit form by the Sorrell Aircraft Company of Tenino, Washington.[1] As of 2019[update] plans were available from Thunderbird Aviation  of Ray, Michigan.[2] The SNS-2 Guppy is a wooden-built negative-stagger biplane with a fixed conventional landing gear with a tailwheel. Designed to use engines up to 36 hp (27 kW) the kit came with a 32 hp (24 kW) Rotax 377 engine.[1] Data from Jane's All the World's Aircraft 1989-90[1]General characteristics Performance       This article on an aircraft of the 1960s is a stub. You can help Wikipedia by expanding it.</t>
  </si>
  <si>
    <t>Single-seat homebuilt cabin biplane</t>
  </si>
  <si>
    <t>https://en.wikipedia.org/Single-seat homebuilt cabin biplane</t>
  </si>
  <si>
    <t>Sorrell Aircraft CompanyThunderbird Aviation</t>
  </si>
  <si>
    <t>https://en.wikipedia.org/Sorrell Aircraft CompanyThunderbird Aviation</t>
  </si>
  <si>
    <t>15 ft 3 in (4.65 m)</t>
  </si>
  <si>
    <t>21 ft 3 in (6.48 m)</t>
  </si>
  <si>
    <t>5 ft 2 in (1.57 m)</t>
  </si>
  <si>
    <t>129 sq ft (12.0 m2)</t>
  </si>
  <si>
    <t>1 × Rotax 377 piston aircraft engine, 32 hp (24 kW)</t>
  </si>
  <si>
    <t>80 mph (130 km/h, 70 kn)</t>
  </si>
  <si>
    <t>70 mph (110 km/h, 61 kn)</t>
  </si>
  <si>
    <t>30 mph (48 km/h, 26 kn)</t>
  </si>
  <si>
    <t>210 mi (340 km, 180 nmi)</t>
  </si>
  <si>
    <t>10,200 ft (3,100 m)</t>
  </si>
  <si>
    <t>Hobie Sorrell</t>
  </si>
  <si>
    <t>//upload.wikimedia.org/wikipedia/commons/thumb/9/9f/Sorrell_SNS-2_Guppy_N91542.jpg/300px-Sorrell_SNS-2_Guppy_N91542.jpg</t>
  </si>
  <si>
    <t>600 lb (272 kg)</t>
  </si>
  <si>
    <t>300 ft/min (1.5 m/s)</t>
  </si>
  <si>
    <t>+4</t>
  </si>
  <si>
    <t>Spacek SD-1 Minisport</t>
  </si>
  <si>
    <t>The Spacek SD-1 Minisport is a Czech amateur-built aircraft, designed by Igor Špaček and produced by Spacek sro of Hodonin. The aircraft was also produced for a short time in the America by SkyCraft Airplanes of Orem, Utah as a light-sport aircraft, but they had gone out of businesses by 2017. The aircraft is supplied in the form of plans, as a kit for amateur construction, or as a ready-to-fly aircraft.[2][3][4][5] The aircraft features a cantilever low-wing, a single-seat enclosed cockpit, fixed conventional landing gear or optionally tricycle landing gear, a T-tail and a single engine in tractor configuration. Due to its very light weight it can qualify for the German 120 kg category.[2][3][6][7] It complies with the United Kingdom SSDR rules for single seat deregulated microlight aeroplanes.[8] The aircraft is made from wood, with judicious use of composites, including for the wing spar. Its 6 m (19.7 ft) span wing employs an A315 airfoil, has an area of 6 m2 (65 sq ft) and utilizes flaperons. Engines of 24 to 50 hp (18 to 37 kW) can be used. Standard engines tested are the 28 hp (21 kW) Hirth F33, the 50 hp (37 kW) Hirth F23 two-strokes, the 24 hp (18 kW) or 33 hp (25 kW) Briggs &amp; Stratton Vanguard (designated SE24), or the Verner JCV-360 powerplants. The Rotax 447, Hirth 2702, Zanzottera MZ 201, Simonini Victor 1 Super, 2si 460 and Half VW can also be used.[2][9][10] By November 2015 113 had been sold worldwide and about 41 were flying.[1] At the end of May 2014 SkyCraft Airplanes announced that light-sport flight testing on its version had been completed. Their model has a revised cockpit, including Dynon SkyView instrumentation, a hydraulic brake system and the 50 hp (37 kW) Hirth F-23 two-stroke fuel-injected engine.[11][12] The company's intention was that 12 aircraft would be built for the first production run.[13] However, as of 7 August 2017 the SD-1 was still not on the Federal Aviation Administration's list of accepted light-sport aircraft.[14] In September 2013, during a test and evaluation flight of the sole example flying in the America, the pilot lost control while flying aerobatics not approved for the aircraft type and the aircraft crashed. The ballistic parachute did not deploy properly, most likely due to be out of limits for deployment, and the pilot was killed.[16] Data from Bayerl and Spacek sro[2][9][17][18]General characteristics Performance</t>
  </si>
  <si>
    <t>Spacek sroSkyCraft Airplanes</t>
  </si>
  <si>
    <t>https://en.wikipedia.org/Spacek sroSkyCraft Airplanes</t>
  </si>
  <si>
    <t>about 41 flying by November 2015[1]</t>
  </si>
  <si>
    <t>4.35 m (14 ft 3 in)</t>
  </si>
  <si>
    <t>6 m (19 ft 8 in)</t>
  </si>
  <si>
    <t>1.23 m (4 ft 0 in)</t>
  </si>
  <si>
    <t>6 m2 (65 sq ft)</t>
  </si>
  <si>
    <t>110 kg (243 lb)</t>
  </si>
  <si>
    <t>1 × Hirth F33 single cylinder, air-cooled, two stroke aircraft engine, 21 kW (28 hp)</t>
  </si>
  <si>
    <t>2-bladed wooden, 1.2 m (3 ft 11 in) diameter</t>
  </si>
  <si>
    <t>135 km/h (84 mph, 73 kn)</t>
  </si>
  <si>
    <t>63 km/h (39 mph, 34 kn) flaperons deployed</t>
  </si>
  <si>
    <t>Igor Špaček</t>
  </si>
  <si>
    <t>Plans and kits available (2016)</t>
  </si>
  <si>
    <t>//upload.wikimedia.org/wikipedia/commons/thumb/1/15/Spacek_SD-1_Minisport.jpg/300px-Spacek_SD-1_Minisport.jpg</t>
  </si>
  <si>
    <t>{'SD-1 TD': 'nventional landing gear (taildragger) version[9]', 'SD-1 TG': 'icycle gear version[9]', 'SD-1 TD XL': 'nventional landing gear (taildragger) version for taller pilots[9]', 'SD-1 TG XL': 'icycle gear version for taller pilots[9]', 'SD-2 SportMaster': 'seat tricycle gear version[15]'}</t>
  </si>
  <si>
    <t>3 m/s (590 ft/min)</t>
  </si>
  <si>
    <t>40 kg/m2 (8.2 lb/sq ft)</t>
  </si>
  <si>
    <t>34 litres (7.5 imp gal; 9.0 US gal)</t>
  </si>
  <si>
    <t>210 km/h (130 mph, 110 kn)</t>
  </si>
  <si>
    <t>A315</t>
  </si>
  <si>
    <t>+4/-2</t>
  </si>
  <si>
    <t>Sport Copter Lightning</t>
  </si>
  <si>
    <t>The Sport Copter Lightning is an American autogyro, designed and produced by Sport Copter of Scappoose, Oregon. The aircraft is supplied as a kit for amateur construction.[1][2][3][4] The base model Lightning was designed to comply with the US FAR 103 Ultralight Vehicles rules, including the category's maximum empty weight of 254 lb (115 kg). The aircraft has a standard empty weight of 252 lb (114 kg). It features a single main rotor, a single-seat open cockpit without a windshield, tricycle landing gear and a twin cylinder, air-cooled, two-stroke, single-ignition 50 hp (37 kW) Rotax 503 engine in pusher configuration.[1][3][4] The aircraft fuselage is made from bolted-together aluminum tubing. Its 23 ft (7.0 m) diameter rotor is supplied ready-made and constructed from bonded dural aluminum by the company's subsidiary Sport USA LLC. The landing gear includes telescopic spring suspension. A semi-enclosed cockpit fairing with windshield is optional.[1][3][4] The basic Lightning design has been developed into the heavier Vortex.[3][4] Reviewer Andre Cliche said of the Lightning: "In flight, the Lightning is forgiving and easy to maneuver, with light, geared-down controls. It is responsive but not tricky. It is a good choice for beginners."[1] Data from Cliche and KitPlanes[1][2]General characteristics Performance</t>
  </si>
  <si>
    <t>11 ft 0 in (3.35 m)</t>
  </si>
  <si>
    <t>8 ft 0 in (2.44 m)</t>
  </si>
  <si>
    <t>252 lb (114 kg)</t>
  </si>
  <si>
    <t>1 × Rotax 503 twin cylinder, air-cooled, two-stroke dual-ignition aircraft engine, 50 hp (37 kW)</t>
  </si>
  <si>
    <t>63 mph (101 km/h, 55 kn)</t>
  </si>
  <si>
    <t>55 mph (89 km/h, 48 kn)</t>
  </si>
  <si>
    <t>100 mi (160 km, 87 nmi)</t>
  </si>
  <si>
    <t>14,000 ft (4,300 m)</t>
  </si>
  <si>
    <t>1,000 ft/min (5.1 m/s)</t>
  </si>
  <si>
    <t>23 ft 0 in (7.01 m)</t>
  </si>
  <si>
    <t>415 sq ft (38.6 m2)</t>
  </si>
  <si>
    <t>St. Raphael (aircraft)</t>
  </si>
  <si>
    <t>The St. Raphael was a Fokker F.VIIa monoplane that was used in 1927 for a transatlantic flight from England to Canada in an attempt to be the first to cross from east to west. With the owner and financial backer Princess Anne of Löwenstein-Wertheim-Freudenberg as a passenger, the aircraft departed RAF Upavon, Wiltshire, at 7:30 on 31 August 1927 with Frederick F. Minchin and Leslie Hamilton as flight crew.[1] The St. Raphael's last confirmed sighting was west of Ireland, approximately 1200 miles from Upavon at 21:44 by the SS Josiah Macy;[2] Around 6 a.m. the next morning the Dutch steamer SS Blijdendijik reported seeing a white light travelling eastward in the sky when about 420 miles (680 km) east-south-east of New York, which, if it were St. Raphael, was far to the south of its intended route, suggesting that they were lost.[3] After a number of unconfirmed reports the aircraft and occupants were never seen again.</t>
  </si>
  <si>
    <t>//upload.wikimedia.org/wikipedia/commons/thumb/5/5f/INT._OVERZICHT_VLIEGTUIGEN_-_Schiphol_-_20309429_-_RCE.jpg/300px-INT._OVERZICHT_VLIEGTUIGEN_-_Schiphol_-_20309429_-_RCE.jpg</t>
  </si>
  <si>
    <t>Fokker F.VIIa</t>
  </si>
  <si>
    <t>https://en.wikipedia.org/Fokker F.VIIa</t>
  </si>
  <si>
    <t>Lost Atlantic Ocean 1927</t>
  </si>
  <si>
    <t>G-EBTQ</t>
  </si>
  <si>
    <t>Star Cavalier</t>
  </si>
  <si>
    <t>The Star Cavalier was an American two-seat high-wing light aircraft first introduced in the late 1920s. The Star Aircraft division of Phillips Petroleum was formed at Bartlesville, Oklahoma in 1928.  Designers E.A.Riggs and W.Parker prepared plans for a two-passenger high-wing light private owner aircraft intended for the lower cost end of the market.  The advertised cost was $3,450. Three Cavalier A planes were delivered in 1928. The Cavalier B followed in 1929 fitted with a lower powered 55 hp Velie M-5 engine and 15 examples were sold at $2,895 to owners of more modest means. Single examples of the Cavalier C and D followed. The next to secure modest success was the Cavalier E of 1930 which had a 90 h.p. Lambert and was fitted with a taller, more angular, tail fin. 13 were sold. The last of the Cavalier series was the single F model.[1] The various Cavalier models served private owners in the touring role until the curtailment of civil flying in the US in late 1941. Five Cavaliers remained on the U.S. civil aircraft register as of 2009. Cavalier B N14860 of 1930 is on public display, in airworthy condition, at the Historic Aircraft Restoration Museum at Dauster Field, Creve Coeur, Missouri near St Louis.[2] (source - Aerofiles) Data from Aerofiles and The Incomplete Guide to Airfoil Usage[4]General characteristics Performance</t>
  </si>
  <si>
    <t>private owner light aircraft</t>
  </si>
  <si>
    <t>Star Aircraft</t>
  </si>
  <si>
    <t>19 ft 11 in (6.07 m)</t>
  </si>
  <si>
    <t>31 ft 6 in (9.60 m)</t>
  </si>
  <si>
    <t>1 × Velie M-5 , 55 hp (41 kW)</t>
  </si>
  <si>
    <t>100 mph (161 km/h, 87 kn)</t>
  </si>
  <si>
    <t>85 mph (137 km/h, 74 kn)</t>
  </si>
  <si>
    <t>40 mph (64 km/h, 35 kn)</t>
  </si>
  <si>
    <t>500 mi (800 km, 430 nmi)</t>
  </si>
  <si>
    <t>E.A.Riggs and W.Parker</t>
  </si>
  <si>
    <t>some examples still airworthy</t>
  </si>
  <si>
    <t>//upload.wikimedia.org/wikipedia/commons/thumb/d/d9/Star_Cavalier_B_N14860_HARM_MO_10.06.06R.jpg/300px-Star_Cavalier_B_N14860_HARM_MO_10.06.06R.jpg</t>
  </si>
  <si>
    <t>{'Cavalier A': '28. 90\xa0hp (67\xa0kW) Lambert R-266 5 cylinder radial.[3]', 'Cavalier B': '29/30. 55\xa0hp (41\xa0kW) Velie M-5. Some had an 80\xa0hp (60\xa0kW) Armstrong Siddeley Genet or 90\xa0hp (67\xa0kW) Lambert R-266.', 'Cavalier C': '29. 60\xa0hp (45\xa0kW) LeBlond 5D 5 cylinder radial.[3]', 'Cavalier D': '29. 60\xa0hp (45\xa0kW) LeBlond.', 'Cavalier E': '30. 90\xa0hp (67\xa0kW) Lambert R-266 and taller more angular fin.', 'Cavalier F': '30. Warner Junior'}</t>
  </si>
  <si>
    <t>private owners</t>
  </si>
  <si>
    <t>1 passenger</t>
  </si>
  <si>
    <t>Clark Y</t>
  </si>
  <si>
    <t>538 lb (244 kg)</t>
  </si>
  <si>
    <t>Starck AS-80 Holiday</t>
  </si>
  <si>
    <t>The Starck AS-80 Holiday is a conventional two-seat, single-engine high-wing monoplane designed and built in  France around 1950.  It was sold in kit form but only a few were completed. The Holiday is wood framed and fabric covered throughout.  Its high wing, built around two spars, has constant chord and rounded tips.  It is braced to the lower fuselage longerons with two V-form pairs of struts, assisted by jury struts.  The tail unit is braced, with the tailplane set at mid-fuselage height.  The fin is straight edged, the rudder generous, rounded and fitted with a trim tab.[1] The rectangular cross-section fuselage is deep behind the cabin, its upper surface at wing height.  The cabin is under the wing with the windscreen at the leading edge and its glazing extending rearwards beyond the trailing edge.  Access is via trapezoidal side doors.  The conventional fixed undercarriage has  mainwheels with low pressure tyes on faired V-struts and half axles hinged on an underside cabane.  The main unit is rubber sprung; the tail skid is spring steel.[1] Some Holidays have had wheel fairings, others not. The prototype Holiday first flew powered by a 56 kW (75 hp) Régnier 4D.2 four cylinder inverted inline air-cooled piston engine, but there was a wide range of suitable engines, both inline and flat fours, in the power range 44-63 kW (59-85 hp).  The second prototype, for example, had a 48 kW (65 hp) Continental A 65 flat four.[1]  Though the inline Régnier engine was fully cowled,[1] some of the flat fours have had exposed cylinder heads. At least seven Holidays have appeared on the French civil register.[2] In 2010 four remained;[3] one French-built Holiday is now (2012) on the UK register.[4] Some of those currently registered may not be active.  Several of the Holidays first flew around 1950 but at least one was not completed until 1998.[2] In France, the type was usually referred to as the AS.80 Lavadoux.[5]  Data from Jane's All the World's Aircraft 1953-54[1]General characteristics Performance</t>
  </si>
  <si>
    <t>Two seat light aircraft</t>
  </si>
  <si>
    <t>https://en.wikipedia.org/Two seat light aircraft</t>
  </si>
  <si>
    <t>Avions André Starck</t>
  </si>
  <si>
    <t>at least 6</t>
  </si>
  <si>
    <t>6.60 m (21 ft 8 in)</t>
  </si>
  <si>
    <t>10.0 m (32 ft 10 in)</t>
  </si>
  <si>
    <t>1.90 m (6 ft 3 in)</t>
  </si>
  <si>
    <t>15.50 m2 (166.8 sq ft)</t>
  </si>
  <si>
    <t>327 kg (721 lb)</t>
  </si>
  <si>
    <t>550 kg (1,213 lb)</t>
  </si>
  <si>
    <t>1 × Régnier 4D.2 four cylinder inverted inline air-cooled, 56 kW (75 hp)</t>
  </si>
  <si>
    <t>158 km/h (98 mph, 85 kn)</t>
  </si>
  <si>
    <t>142 km/h (88 mph, 77 kn)</t>
  </si>
  <si>
    <t>315 km (196 mi, 170 nmi)</t>
  </si>
  <si>
    <t>5,600 m (18,400 ft)</t>
  </si>
  <si>
    <t>//upload.wikimedia.org/wikipedia/commons/thumb/8/87/Starck_AS.80_F-PGGA_Guyct_06.08.65.jpg/300px-Starck_AS.80_F-PGGA_Guyct_06.08.65.jpg</t>
  </si>
  <si>
    <t>66 km/h (41 mph; 36 kn)</t>
  </si>
  <si>
    <t>Sorrell Hiperlight</t>
  </si>
  <si>
    <t>The Sorrell Hiperlight is a family of single and two seat, negative stagger biplanes, designed for amateur construction.[1][2][3][4][5] The design was sold initially by Sunrise Aircraft of Sheridan, Oregon and is currently produced by Thunderbird Aviation of Ray, Michigan.[2][3][4][5][6] The single seat SNS-8 Hiperlight was designed by the Sorrell brothers in 1982 at the request of the US Rotax engine distributor to provide an enclosed cockpit aircraft design to utilize the 28 hp (21 kW) Rotax 277 engine. The resulting aircraft was a scaled-down version of the very successful Sorrell Hiperbipe aerobatic cabin biplane and with an empty weight of 247 lb (112 kg) fit the US ultralight category. The series designation of "SNS" stands for Sorrell Negative Stagger.[2][7] The aircraft is described as easy to fly, with light control forces and well balanced controls. The aircraft has full-span ailerons on the bottom wing that droop together when the stick is pulled back, giving the same effect as flaps in the landing flare.[2] 28 hp (21 kW) is sufficient to power the design and it does not require larger engines. Since the Rotax 277 has been out of production for many years  engines such as the 2si 460 or Hirth F-33 are often used.[2] The aircraft features a welded steel tube forward fuselage, with a detachable aluminium tube aft fuselage. The rear fuselage can be easily removed for transport or storage in ten minutes. The wings are also constructed from aluminium tubes and the whole aircraft is covered in aircraft fabric. The SNS-8 has a maximum pilot weight of 230 lb (104 kg).[2][3][4] The SNS-8 kit was estimated as taking 200–300 hours to assemble.[2] Sunrise Aircraft developed the single seat SNS-8 into the SNS-9 two-seater. The SNS-9 is minimally larger with a wingspan of 23.4 ft (7.1 m) versus the SNS-8's 22 ft (6.7 m), length increased from 15.6 ft (4.8 m) to 18 ft (5.5 m) and gross weight increased from 500 lb (227 kg) to 814 lb (369 kg). The SNS-9 uses the 50 hp (37 kW) Rotax 503 as its standard powerplant and had an optional Wankel engine available.[2][5] Data from Cliche and Kitplanes[2][3][4][5]General characteristics Performance   Aircraft of comparable role, configuration, and era</t>
  </si>
  <si>
    <t>Thunderbird Aviation</t>
  </si>
  <si>
    <t>https://en.wikipedia.org/Thunderbird Aviation</t>
  </si>
  <si>
    <t>603 (SNS-8, Dec 2011)26 (SNS-9, Dec 2011)[1]</t>
  </si>
  <si>
    <t>15 ft 6 in (4.72 m)</t>
  </si>
  <si>
    <t>22 ft 0 in (6.71 m)</t>
  </si>
  <si>
    <t>5 ft 4 in (1.63 m)</t>
  </si>
  <si>
    <t>140 sq ft (13 m2)</t>
  </si>
  <si>
    <t>247 lb (112 kg)</t>
  </si>
  <si>
    <t>500 lb (227 kg)</t>
  </si>
  <si>
    <t>1 × Rotax 277 single cylinder two stroke piston aircraft engine, 28 hp (21 kW)</t>
  </si>
  <si>
    <t>98 mph (158 km/h, 85 kn)</t>
  </si>
  <si>
    <t>60 mph (97 km/h, 52 kn)</t>
  </si>
  <si>
    <t>27 mph (43 km/h, 23 kn)</t>
  </si>
  <si>
    <t>180 mi (290 km, 160 nmi)</t>
  </si>
  <si>
    <t>Sorrell brothers</t>
  </si>
  <si>
    <t>//upload.wikimedia.org/wikipedia/commons/thumb/b/b9/SorrellHiperlight.jpg/300px-SorrellHiperlight.jpg</t>
  </si>
  <si>
    <t>Sorrell Hiperbipe</t>
  </si>
  <si>
    <t>https://en.wikipedia.org/Sorrell Hiperbipe</t>
  </si>
  <si>
    <t>{'SNS-8': 'ngle seat version[2][3][4][5]', 'SNS-9': 'o seat version[2][4][5]', 'Hiperlight EXP[citation needed]': 'P II[citation needed]', '[object HTMLElement]': {}}</t>
  </si>
  <si>
    <t>600 ft/min (3.0 m/s)</t>
  </si>
  <si>
    <t>5 US gallons (19 litres)</t>
  </si>
  <si>
    <t>Spartan C3</t>
  </si>
  <si>
    <t>The Spartan C3 is an American three-seat open-cockpit utility biplane from the late 1920s. The C3s fuselage and wing struts were built up from welded chromium-molybdenum alloy steel tubes, faired with wood battens.[3] It had two open cockpits each protected from the wind with generously sized shatterproof-glass windscreens, and which could accommodated three people, with two in the front cockpit. The wings on the prototype were built around spruce and plywood box beam spars that were replaced with solid spruce spars routed into I-beams on production examples.[3] Ribs were built up from spruce and plywood, while on the C3-225, duraluminium sheet covered the leading edge of the wing to improve the aerodynamic form.[4] The wings were braced with streamlined section steel wire. Both upper and lower wings used a Clark Y airfoil section, and had the same 32 ft (9.8 m) span and 60 in (1,500 mm) wing chord, with rounded wing tips. The wing was rigged without stagger, or washout and at a 0° angle of incidence. The upper wing was flat across, with no dihedral, while the lower wing had 2° of dihedral. Interconnected unbalanced ailerons were fitted to both wings inset from the wingtips.[4] The rudder and elevators were constructed similarly to the wings.[3] Other than the metal panels around the nose, most of the airframe was covered in fabric that had been doped to tighten and seal it.[3] The fuel tank was fitted into the upper wing center section in such a way that it could be removed without removing the wings.[3] On the C3-225, an additional removable fuel tank was added in the fuselage, and the wing tank acted as a header tank.[4] The prototype had a conventional undercarriage similar to those used on most World War One aircraft, with a pair of vees braced from the lower longerons, connected with a spreader bar and suspension provided by bungee cords. This was replaced with a split-axle undercarriage on the C3-1 and C3-2, which had the legs braced to the opposite lower longerons. From the C3-3 onwards, each undercarriage leg was triangulated with two struts braced to a central keel in the bottom of the fuselage, and one oleo strut on each side to the upper longeron, providing a greater range of movement and reducing camber changes.[5] Early examples had a tail skid, while later ones had a tailwheel fitted. The redesign of the undercarriage, and numerous other details changes coincided with Brown's visit to Europe to arrange for the use of the Siemens-Halske engine and had not been approved by him. He considered them unnecessary, and the fight over these changes led to his departure from the company.[5] The keel used to brace the undercarriage on the C3-3 and later models coincided with a deepening of the fuselage, with additional fairing strips added, including to the underside of the fuselage. A headrest would also be added for the rear cockpit on later models. The privately developed prototype to the C3 series first flew on 25 October 1926, originally powered with a stationary radial engine modified in the US from a 120 hp (89 kW) Le Rhône 9J rotary engine called a Super LeRhône.[6][7][8] The use of various engines was anticipated from the start, although the planned Hispano-Wright E-2 water-cooled V-8 engine was never used and only radial-engine powered versions were flown. Despite the low-power engine, the type showed sufficient promise to warrant the formation of the  Mid-Continent Aircraft Company in Tulsa, Oklahoma, to produce it, which would in turn be bought out and reorganized by prominent oilman William Skelly as the Spartan Aircraft Company in 1928.[7][6] The search for a suitable powerplant led to a number of different engines being installed. When production started, the Ryan-Siemens radial engine was chosen, but production of that engine stalled due to the worsening economic situation in Germany, where it was manufactured.[7] Even before the supply problems had manifested themselves, the next engine chosen, the Fairchild Caminez, had already been tried out, and was found to be extremely unreliable,  so only one aircraft was fitted with it. The search for a reliable replacement for the Siemens led to the use of the more successful Walter NZ 120.[9] The Axelson A, Comet 7-E, and Curtiss Challenger were also offered and installed in a few airframes, but none of them was successful for service use. While the Walter was fitted to a significant number of the earlier airframes, as an import, it was never a popular engine in the America and eventually the Wright Whirlwind supplanted it. The ultimate variant was the C3-225, which was fitted with a much more powerful 225 hp (168 kW) Wright J-6-7 Whirlwind seven-cylinder radial engine, and it was given a larger fin and a greatly enlarged fuel tank in the wing center section.[4] The C3 was used primarily by flight schools for flying training, including the Spartan School of Aeronautics.  [10] Other firms used the aircraft's ability to carry two passengers for barnstorming flights, the type was popular for shuttling crews around the oil fields, while some were used as air taxis.[4] The Spartan was offered for sale for $6,750, which was later reduced to $5,975.[5] A C3-2 fitted with a large fuel tank in the front cockpit demonstrated its reliability by being flown nonstop from Walkersville, Ontario, in Canada to Key West, Florida, a distance of (1,220 mi (1,960 km)) in 17.5 hours in November 1928.[11] The financier behind the transformation of the Mid-Continent Aircraft company into Spartan, William Skelly, also purchased a number of C3s for the Skelly Oil Company's use. The Fuerza Aerea Mexicana purchased four C3-120s in 1933 along with six of the later Spartan C2-175 monoplanes,[12] and 5 other examples were exported to Mexico for commercial and private use,[13] and at least one was operated by Aeronautica del Sur.[14] A single C3-225 was exported to Argentina,[15] and both a C3-120 and a C3-225 went to Chile.[16] Five C3s survive, four in the America, and one in Germany as of 2020, of which at least three were airworthy.  (data from www.aerofiles.com) Data from Juptner, 1964, pp.276-278General characteristics Performance (Partial listing, only covers most numerous types)</t>
  </si>
  <si>
    <t>Open cockpit biplane</t>
  </si>
  <si>
    <t>Spartan Aircraft Company</t>
  </si>
  <si>
    <t>https://en.wikipedia.org/Spartan Aircraft Company</t>
  </si>
  <si>
    <t>approx 122[2]</t>
  </si>
  <si>
    <t>23 ft 10 in (7.26 m)</t>
  </si>
  <si>
    <t>8 ft 10 in (2.69 m)</t>
  </si>
  <si>
    <t>291 sq ft (27.0 m2)</t>
  </si>
  <si>
    <t>1,650 lb (748 kg)</t>
  </si>
  <si>
    <t>2,618 lb (1,188 kg)</t>
  </si>
  <si>
    <t>1 × Wright J-6-5 Whirlwind 5 cylinder air-cooled radial engine, 165 hp (123 kW)</t>
  </si>
  <si>
    <t>2-bladed metal fixed-pitch propeller[8]</t>
  </si>
  <si>
    <t>118 mph (190 km/h, 103 kn)</t>
  </si>
  <si>
    <t>100 mph (160 km/h, 87 kn)</t>
  </si>
  <si>
    <t>47 mph (76 km/h, 41 kn)</t>
  </si>
  <si>
    <t>600 mi (970 km, 520 nmi)</t>
  </si>
  <si>
    <t>12,000 ft (3,700 m)</t>
  </si>
  <si>
    <t>1 minute to 800 ft (240 m)10 minutes to 6,900 ft (2,100 m)</t>
  </si>
  <si>
    <t>Willis C. Brown[1]</t>
  </si>
  <si>
    <t>retired</t>
  </si>
  <si>
    <t>//upload.wikimedia.org/wikipedia/commons/thumb/8/8a/Spartan_C3_%28N705N%29.jpg/300px-Spartan_C3_%28N705N%29.jpg</t>
  </si>
  <si>
    <t>{'C3': '26 120\xa0hp (89\xa0kW) Super Le Rhône radial engine - prototype, 1 built[8]', 'C3-1 (Approved Type Certificate (ATC) 71)': '28 125\xa0hp (93\xa0kW) Ryan-Siemens Sh-14 7 cylinder radial - 15+ built[3][note 1]', 'C3-2 (redesignated C3-120) (ATC 73)': '28 120\xa0hp (89\xa0kW) Walter NZ 120 9 cylinder radial - 35 C3-2 and C3-120 built, including one converted from C3-1[11]', 'C3-3 (ATC 2-77)': '29 170\xa0hp (130\xa0kW) Curtiss Challenger 6 cylinder radial - 8 built', 'C3-4 (ATC 2-78)': '29 115\xa0hp (86\xa0kW)-150 Axelson A 7 cylinder radial - 2 built', 'C3-5 (redesignated C3-165) (ATC 195)': '29 165\xa0hp (123\xa0kW) Wright J-6-5 Whirlwind 5 cylinder radial - 45 built[5]', 'C3-166 (ATC 290)': '29 165\xa0hp (123\xa0kW) Comet 7-E 7 cylinder radial - 1 converted from C3-165[1]', 'C3-225 (ATC 286)': '30 225\xa0hp (168\xa0kW) Wright J-6-7 Whirlwind 7 cylinder radial - 14 built[4]', 'undesignated models': 'veral proposed but unbuilt variants were to have had Wright-Hispano-Suiza 8-derived engines installed.[20]'}</t>
  </si>
  <si>
    <t>65 US gal (250 l; 54 imp gal)</t>
  </si>
  <si>
    <t>Spartan NP</t>
  </si>
  <si>
    <t>https://en.wikipedia.org/Spartan NP</t>
  </si>
  <si>
    <t>32 ft 0 in (9.75 m)</t>
  </si>
  <si>
    <t>60 in (1.52 m)</t>
  </si>
  <si>
    <t>0°[8]</t>
  </si>
  <si>
    <t>2°[8]</t>
  </si>
  <si>
    <t>968 lb (439 kg)</t>
  </si>
  <si>
    <t>6.5 US gal (25 l; 5.4 imp gal)</t>
  </si>
  <si>
    <t>83 in (2.11 m)</t>
  </si>
  <si>
    <t>Sikorsky S-5</t>
  </si>
  <si>
    <t>The  Sikorsky S-5 was an early Russian single seat biplane design by Igor Sikorsky, completed in late April 1911. The S-5 was powered by a 50 hp (37 kW) Argus water-cooled engine turning a propeller Sikorsky designed and built himself. The fabric covering the wooden wings was tightened with pure alcohol and glue mixed with boiling water. The fuselage structure was left exposed. Instead of separate levers to control the elevator and ailerons as in his previous aircraft, Sikorsky designed a single control lever with a wheel allowing control of pitch and roll. This "control column" included a button switch to momentarily deactivate the ignition thereby controlling engine power. The rudder controls were reversed, because it better suited Sikorsky's tactility of the machine.[1] The S-5 was tested in a series of 20 to 30-second straight-line flights, over a period of three weeks, before the designer was able to make what he called his first real flight of four minutes, in a circuit of the field, on 17 May 1911.[1] After outperforming Imperial Russian Army aircraft during manoeuvres watched by Czar Nicholas II in September, the S-5 earned Igor Sikorsky his first income with a series of exhibition flights during a country fair at Belaya Tzerkov, near Kiev. Between nine and ten flying hours were logged before the S-5 was lost in late fall. The crash was caused by fuel starvation due to debris (a mosquito) blocking the carburetor jet.[2] Data from The Osprey Encyclopaedia of Russian Aircraft 1875–1995[3]General characteristics Performance</t>
  </si>
  <si>
    <t>Prototype</t>
  </si>
  <si>
    <t>8.5 m (27 ft 11 in)</t>
  </si>
  <si>
    <t>440 kg (970 lb)</t>
  </si>
  <si>
    <t>1 × Argus 1908 4-cylinder 4-cyl. inline water-cooled piston engine, 37 kW (50 hp)</t>
  </si>
  <si>
    <t>125 km/h (78 mph, 67 kn)</t>
  </si>
  <si>
    <t>85 km (53 mi, 46 nmi)</t>
  </si>
  <si>
    <t>500 m (1,600 ft)</t>
  </si>
  <si>
    <t>Igor Sikorsky</t>
  </si>
  <si>
    <t>https://en.wikipedia.org/Igor Sikorsky</t>
  </si>
  <si>
    <t>destroyed in crash during testing</t>
  </si>
  <si>
    <t>//upload.wikimedia.org/wikipedia/commons/thumb/5/5d/Sikorsky_S-5_aircraft_circa_1911.jpg/300px-Sikorsky_S-5_aircraft_circa_1911.jpg</t>
  </si>
  <si>
    <t>Skyfly S-34 Skystar</t>
  </si>
  <si>
    <t>The Skyfly S-34 Skystar is a Swiss ultralight aircraft, designed by Hans Gygax and produced by Skyfly, of Altbüron. The aircraft is supplied as a kit for amateur construction or as a complete ready-to-fly-aircraft.[1][2] The Skystar features a strut-braced high-wing, a two-seats-in-tandem open cockpit with a windshield, fixed tricycle landing gear with optional wheel pants and a single engine in pusher configuration.[1][2] The aircraft is made from bolted-together aluminum tubing, with its flying surfaces covered in Dacron sailcloth. A fibreglass cockpit fairing is available. Its 9.60 m (31.5 ft) span wing has an area of 14.6 m2 (157 sq ft) and is supported by V-struts and jury struts. The standard engine available is the 64 hp (48 kW) Rotax 582 two-stroke powerplant.[1] Data from Bayerl[1]General characteristics Performance  This article on an aircraft of the 1990s is a stub. You can help Wikipedia by expanding it.</t>
  </si>
  <si>
    <t>Switzerland</t>
  </si>
  <si>
    <t>https://en.wikipedia.org/Switzerland</t>
  </si>
  <si>
    <t>Skyfly</t>
  </si>
  <si>
    <t>https://en.wikipedia.org/Skyfly</t>
  </si>
  <si>
    <t>14.6 m2 (157 sq ft)</t>
  </si>
  <si>
    <t>159 kg (351 lb)</t>
  </si>
  <si>
    <t>380 kg (838 lb)</t>
  </si>
  <si>
    <t>1 × Rotax 582 twin cylinder, liquid-cooled, two stroke aircraft engine, 48 kW (64 hp)</t>
  </si>
  <si>
    <t>130 km/h (81 mph, 70 kn)</t>
  </si>
  <si>
    <t>120 km/h (75 mph, 65 kn)</t>
  </si>
  <si>
    <t>50 km/h (31 mph, 27 kn)</t>
  </si>
  <si>
    <t>Hans Gygax</t>
  </si>
  <si>
    <t>In production (2012)</t>
  </si>
  <si>
    <t>5.5 m/s (1,080 ft/min)</t>
  </si>
  <si>
    <t>26.0 kg/m2 (5.3 lb/sq ft)</t>
  </si>
  <si>
    <t>44 litres (9.7 imp gal; 12 US gal)</t>
  </si>
  <si>
    <t>SlipStream Genesis</t>
  </si>
  <si>
    <t>The SlipStream Genesis is a family of American, strut-braced, high wing, pusher configuration, tricycle gear aircraft, produced in kit form, for amateur construction. Designed by Chuck Hamilton, the series were originally produced by Innovation Engineering of Davenport, Iowa and more recently by SlipStream International of Wautoma, Wisconsin.[1][2][3][4][5][6][7][8][9][10] Developed in 1991 for the homebuilt aircraft market, the Genesis is built from aluminium tubing, riveted together using stainless steel gussets for support. The tail surfaces are suspended from a distinctive series of four tubes that curve to allow clearance for the pusher propeller. The wings and tail surfaces are covered with doped aircraft fabric or optionally with pre-sewn Dacron sailcloth envelopes.[1][3][4] The series is unusual in having control yokes in place of the more common control sticks used on this class of aircraft.[1] The Genesis can be fitted with floats or skis. Options include larger fuel capacity, electrically-operated flaperons and trim, wheel pants and ballistic parachute.[3] Data from Cliche[1] and SlipStream[15]General characteristics Performance   Aircraft of comparable role, configuration, and era</t>
  </si>
  <si>
    <t>Kit aircraft</t>
  </si>
  <si>
    <t>https://en.wikipedia.org/Kit aircraft</t>
  </si>
  <si>
    <t>SlipStream International</t>
  </si>
  <si>
    <t>https://en.wikipedia.org/SlipStream International</t>
  </si>
  <si>
    <t>19 ft 4 in (5.89 m)</t>
  </si>
  <si>
    <t>30 ft 8 in (9.35 m)</t>
  </si>
  <si>
    <t>6 ft 3.5 in (1.918 m)</t>
  </si>
  <si>
    <t>154 sq ft (14.3 m2)</t>
  </si>
  <si>
    <t>465 lb (211 kg)</t>
  </si>
  <si>
    <t>1,100 lb (499 kg)</t>
  </si>
  <si>
    <t>1 × Rotax 503 twin cylinder, two-stroke aircraft engine, 50 hp (37 kW)</t>
  </si>
  <si>
    <t>66 mph (106 km/h, 57 kn)</t>
  </si>
  <si>
    <t>43 mph (69 km/h, 37 kn)</t>
  </si>
  <si>
    <t>135 mi (217 km, 117 nmi)</t>
  </si>
  <si>
    <t>6,000 ft (1,800 m)</t>
  </si>
  <si>
    <t>Chuck Hamilton</t>
  </si>
  <si>
    <t>//upload.wikimedia.org/wikipedia/commons/thumb/e/ec/C-ILSE_%2821360182779%29.jpg/300px-C-ILSE_%2821360182779%29.jpg</t>
  </si>
  <si>
    <t>200 ft/min (1.0 m/s)</t>
  </si>
  <si>
    <t>7.30 lb/sq ft (35.6 kg/m2)</t>
  </si>
  <si>
    <t>10 US gallons (38 litres)</t>
  </si>
  <si>
    <t>120 mph (190 km/h, 100 kn)</t>
  </si>
  <si>
    <t>+7/-5.6</t>
  </si>
  <si>
    <t>Solo Wings Aquilla</t>
  </si>
  <si>
    <t>The Solo Wings Aquilla (English: Eagle) is a South African ultralight trike designed and produced by Solo Wings of Gillitts, KwaZulu-Natal. The aircraft was also sold in the America by Bateleur Sky Sports of Palm Coast, Florida in the early 2000s, under their own name.[1][2][3][4] The Aquilla was derived from the earlier Solo Wings Windlass and designed to comply with the Fédération Aéronautique Internationale microlight category, including the category's maximum gross weight of 450 kg (992 lb). The aircraft has a maximum gross weight of 450 kg (992 lb). It features a cable-braced hang glider-style high-wing, weight-shift controls, a two-seats-in-tandem open cockpit, tricycle landing gear and a single engine in pusher configuration.[1][3][4] The aircraft is made from tubing, with its wing covered in Dacron sailcloth. Its 34 ft (10.4 m) span wing is supported by a single tube-type kingpost and uses an "A" frame control bar. The landing gear includes suspension on all three wheels and a steerable nose wheel. The standard engine supplied is the Rotax 582 64 hp (48 kW) twin cylinder, two-stroke, liquid-cooled aircraft engine. The Rotax 503 50 hp (37 kW) air-cooled two-stroke engine and the four-stroke HKS 700E 60 hp (45 kW) and Rotax 912UL of 80 hp (60 kW) are also available. Wings used include the Aquilla 150 sq ft (14 m2) and 177 sq ft (16.4 m2).[1][4][5] Data from Kitplanes[2]General characteristics Performance</t>
  </si>
  <si>
    <t>Ultralight trike</t>
  </si>
  <si>
    <t>https://en.wikipedia.org/Ultralight trike</t>
  </si>
  <si>
    <t>South Africa</t>
  </si>
  <si>
    <t>https://en.wikipedia.org/South Africa</t>
  </si>
  <si>
    <t>Solo WingsBateleur Sky Sports</t>
  </si>
  <si>
    <t>https://en.wikipedia.org/Solo WingsBateleur Sky Sports</t>
  </si>
  <si>
    <t>40 (by 2000)</t>
  </si>
  <si>
    <t>150 sq ft (14 m2)</t>
  </si>
  <si>
    <t>336 lb (152 kg)</t>
  </si>
  <si>
    <t>776 lb (352 kg)</t>
  </si>
  <si>
    <t>1 × Rotax 503 twin cylinder, two-stroke, air-cooled aircraft engine, 50 hp (37 kW)</t>
  </si>
  <si>
    <t>62 mph (100 km/h, 54 kn)</t>
  </si>
  <si>
    <t>18,000 ft (5,500 m)</t>
  </si>
  <si>
    <t>Solo Wings Windlass</t>
  </si>
  <si>
    <t>https://en.wikipedia.org/Solo Wings Windlass</t>
  </si>
  <si>
    <t>550 ft/min (2.8 m/s)</t>
  </si>
  <si>
    <t>1990s</t>
  </si>
  <si>
    <t>10 U.S. gallons (38 L; 8.3 imp gal)</t>
  </si>
  <si>
    <t>Star Flight Starfire</t>
  </si>
  <si>
    <t>The Star Flight Starfire is the first aircraft in a large family of American ultralight aircraft that was designed by Dick Turner and produced by Star Flight Manufacturing, introduced in 1979. The aircraft were all supplied as kits for amateur construction.[1][2][3] The aircraft was designed before the US FAR 103 Ultralight Vehicles rules were brought into effect, but all models comply with them anyway, including the category's maximum empty weight of 254 lb (115 kg). The Tristar, for instance, has a standard empty weight of 220 lb (100 kg). The line of aircraft all feature a cable-braced high-wing, a single-seat, open cockpit, tricycle landing gear and a single engine in pusher configuration.[1][2][3] The aircraft is made from bolted-together aluminium tubing, with the flying surfaces covered in Dacron sailcloth. Its 33 ft (10.1 m) span wing is cable-braced from a single element kingpost. The landing gear features a steerable nose wheel with a bicycle-style rim brake. The powerplant is mounted underneath the wing and drives a pusher propeller.[1][2][3] The Tristar model took 25 hours to build from the factory-supplied assembly kit.[3] Data from Cliche and the Virtual Ultralight Museum[1][2]General characteristics Performance</t>
  </si>
  <si>
    <t>Star Flight Manufacturing</t>
  </si>
  <si>
    <t>https://en.wikipedia.org/Star Flight Manufacturing</t>
  </si>
  <si>
    <t>15 ft (4.6 m)</t>
  </si>
  <si>
    <t>33 ft (10 m)</t>
  </si>
  <si>
    <t>9 ft (2.7 m)</t>
  </si>
  <si>
    <t>220 lb (100 kg)</t>
  </si>
  <si>
    <t>470 lb (213 kg)</t>
  </si>
  <si>
    <t>1 × Cuyuna 430R twin cylinder, two-stroke aircraft engine, with reduction drive, 30 hp (22 kW)</t>
  </si>
  <si>
    <t>38 mph (61 km/h, 33 kn)</t>
  </si>
  <si>
    <t>21 mph (34 km/h, 18 kn)</t>
  </si>
  <si>
    <t>60 mi (97 km, 52 nmi)</t>
  </si>
  <si>
    <t>10,000 ft (3,000 m)</t>
  </si>
  <si>
    <t>Dick Turner</t>
  </si>
  <si>
    <t>Production completed</t>
  </si>
  <si>
    <t>750 ft/min (3.8 m/s)</t>
  </si>
  <si>
    <t>350 ft/min (1.8 m/s)</t>
  </si>
  <si>
    <t>+5/-3</t>
  </si>
  <si>
    <t>Starck AS-57</t>
  </si>
  <si>
    <t>The Starck AS-57 is a single engine low wing monoplane seating two in side-by-side configuration.  It was designed and built in France just after World War II; only ten were produced, one of which was still active in 2012. Like the earlier Starck A.S. 70 Jac single seat light aircraft, the AS-57 was an all wooden machine. The two types were similar in layout, apart from the accommodation, though the AS-57 was larger all round. The wings were straight tapered in plan, with rounded tips. The earliest AS-57 had full span trailing edge control surfaces which could be lowered as flaps and operated differentially at the same time as ailerons, though one later specimen at least had ailerons outboard and separate flaps inboard. Leading edge slots are fitted. The side-by-side configuration seating is enclosed under a bubble canopy which has transparent access panels. At the rear the canopy line drops to the upper fuselage to improve the pilot's view aft. The fuselage tapers back to the tail unit, where the tailplane is mounted just above the upper fuselage surface, braced from below with a pair of struts and placed well forward of the straight leading edge of the fin. The fin has a curved top which merges into a full, rounded rudder.[1][2] The AS-57 has a fixed conventional undercarriage; some have had wheel fairings, others not. There is a small tailwheel.  Various engines have been fitted; the one remaining active aircraft has a 78 kW (105 hp) Walter Minor 4-III  but another had a Regnier 67 kW (90 hp) 4E.0, both four cylinder, inverted, air-cooled inlines.[1][2][3] The AS-57 flew for the first time on 4 April 1946.[1] An AS-57 was on view at the 1949 Paris Salon.[4] The general later verdict on the AS-57 was that its appearance was pleasing and its characteristics "honest", but its performance unexceptional.[2] In 2010 only one AS-57, powered by a Walter Minor engine,[1] remained on the French civil aircraft register.[5] Another AS-57 is at the Musée Régional de l'Air at Angers, viewable though not on public  display.[6] Data from Airlife's World Aircraft,[1] Jane's all the World's Aircraft 1947[7]General characteristics Performance</t>
  </si>
  <si>
    <t>6.45 m (21 ft 2 in)</t>
  </si>
  <si>
    <t>8.8 m (28 ft 10 in)</t>
  </si>
  <si>
    <t>1.85 m (6 ft 1 in)</t>
  </si>
  <si>
    <t>11 m2 (120 sq ft)</t>
  </si>
  <si>
    <t>310 kg (683 lb)</t>
  </si>
  <si>
    <t>600 kg (1,323 lb)</t>
  </si>
  <si>
    <t>1 × Walter Minor 4-III 4-cylinder inverted air-cooled inline engine, 78 kW (105 hp)</t>
  </si>
  <si>
    <t>2-bladed fixed pitch propeller</t>
  </si>
  <si>
    <t>201 km/h (125 mph, 109 kn)</t>
  </si>
  <si>
    <t>792 km (492 mi, 428 nmi)</t>
  </si>
  <si>
    <t>//upload.wikimedia.org/wikipedia/commons/thumb/8/8a/Starck_AS-57_%281949%29.jpg/300px-Starck_AS-57_%281949%29.jpg</t>
  </si>
  <si>
    <t>3.55 m/s (699 ft/min)</t>
  </si>
  <si>
    <t>54.5 kg/m2 (11.2 lb/sq ft)</t>
  </si>
  <si>
    <t>80 l (21 US gal; 18 imp gal) fuel; 10 l (2.6 US gal; 2.2 imp gal) oil</t>
  </si>
  <si>
    <t>10.7 kg/kW (17.6 lb/hp) (with 56 kW (75 hp) engine)</t>
  </si>
  <si>
    <t>Starr Bumble Bee II</t>
  </si>
  <si>
    <t>The Starr Bumble Bee II was an experimental aircraft designed and built specifically to acquire the title of “The World’s Smallest Airplane”. The “Bumble Bee II” was designed, and built by Robert H. Starr in Phoenix, Arizona [1] with the intent of breaking the record for world's smallest biplane. Robert Starr had been deeply involved with the development of aircraft holding previous “smallest airplane” titles, including his own "Bumble Bee I", which lost the record of world's smallest aircraft to the "Baby Bird" designed by Donald Stits. Starr set out to build the Bumble Bee II after he lost the title of world's smallest airplane to the "Baby Bird" designed by Donald Stits. The design of the Bumble Bee II is similar to Starr's original "Bumble Bee I" except the Bumble Bee II was smaller and lighter[2] Both aircraft were biplanes.[3] Both aircraft had negative staggered, cantilevered wings and conventional landing gears.  The fuselage of the Bumble Bee II was constructed of welded steel tubing with sheet metal covering, while the wings were covered in aircraft plywood.[4] The power plant was a Continental C85 4 – cylinder air-cooled horizontally opposed cylinder engine (Boxer Motor) that produced 85 hp.[2] The upper wings had flaps and the lower wings had ailerons. All wing airframe structures were equipped with tip plates to enhance the lift coefficient. The airplane had a small cockpit with the rudder pedals located under the engine compartment toward the front of the cowling. The Bumble Bee I was flown on April 2, 1988, at Marana Airport[5] just outside of Tucson, Arizona to achieve the world record for the smallest piloted airplane. According to the Guinness Book of World Records, the Bumble Bee II crashed and was destroyed during a flight on the 5th of May, 1988.[1] At 400 feet of altitude,[6] the engine failed on a down-wind leg.[7] The crash destroyed the Bumble Bee II and severely injured Robert Starr,[1] who made a full recovery.[6] The "Bumble Bee I" is on public display at the Pima Air and Space Museum.[3] The Bumble Bee II is not on public display, as it was destroyed in 1988.[1] Starr named the aircraft after the bumble bee because bumble bees allegedly do not have enough wing area to fly according to standard aerodynamics, and engineers and pilots made a similar statement about Starr's Bumble Bee II.[6] Data from Guinness Book of World Records,[1] Disciples of Flight,[2] Aviation Trivia [6]General characteristics Performance</t>
  </si>
  <si>
    <t>Record Breaker</t>
  </si>
  <si>
    <t>Homebuilt</t>
  </si>
  <si>
    <t>8 ft 10 in (2.7 m)</t>
  </si>
  <si>
    <t>5 ft 6 in (1.68 m)</t>
  </si>
  <si>
    <t>3 ft 11 in (1.2 m)</t>
  </si>
  <si>
    <t>396 lb (180 kg)</t>
  </si>
  <si>
    <t>1 × Continental C85 4-cylinder air-cooled horizontally opposed piston engine, 85 hp (63 kW)</t>
  </si>
  <si>
    <t>165 kn (190 mph, 305 km/h)</t>
  </si>
  <si>
    <t>130 kn (150 mph, 241 km/h)</t>
  </si>
  <si>
    <t>75 kn (86 mph, 139 km/h)</t>
  </si>
  <si>
    <t>14,000 ft (4,270 m)</t>
  </si>
  <si>
    <t>Robert H. Starr</t>
  </si>
  <si>
    <t>https://en.wikipedia.org/Robert H. Starr</t>
  </si>
  <si>
    <t>Destroyed[1]</t>
  </si>
  <si>
    <t>//upload.wikimedia.org/wikipedia/commons/thumb/3/30/Guiness.jpg/300px-Guiness.jpg</t>
  </si>
  <si>
    <t>Starr Bumble Bee I</t>
  </si>
  <si>
    <t>574 lb (260 kg)</t>
  </si>
  <si>
    <t>4,500 ft/min (23 m/s)</t>
  </si>
  <si>
    <t>3 US gallons (11.35 litres)</t>
  </si>
  <si>
    <t>Slingsby Kestrel</t>
  </si>
  <si>
    <t>The Slingsby T.59 Kestrel is a British Open class glider which first flew in August 1970. Of fibreglass construction, it features camber-changing flaps, airbrakes, and a retractable main wheel. Originally a licensed-built version of the Glasflügel 401,[1] the Kestrel was produced in several variants culminating in the T.59H of 22 metres (72.2 ft) wing span. The type was successful when used in gliding competitions and was the first glider to complete a 1,000 km (621 mi) pre-declared task. The 1,000 km out and return pre-declared task world distance record was broken in September 1972 by New Zealander, Dick Georgeson. Covering a distance of 1,001.94 km (622.58 mi) in lee wave this was the first time that this pre-declared distance task had been completed.[2] Data from Jane's.[7]General characteristics Performance  Related development Aircraft of comparable role, configuration, and era  Related lists</t>
  </si>
  <si>
    <t>FAI Open Class sailplane</t>
  </si>
  <si>
    <t>https://en.wikipedia.org/FAI Open Class sailplane</t>
  </si>
  <si>
    <t>21 ft 7.75 in (6.6 m)</t>
  </si>
  <si>
    <t>62 ft 4 in (19.0 m)</t>
  </si>
  <si>
    <t>138.5 sq ft (12.87 m2)</t>
  </si>
  <si>
    <t>728 lb (330 kg)</t>
  </si>
  <si>
    <t>1,041 lb (472 kg)</t>
  </si>
  <si>
    <t>155 mph (250 km/h, 135 kn)</t>
  </si>
  <si>
    <t>Eugen Hänle</t>
  </si>
  <si>
    <t>//upload.wikimedia.org/wikipedia/en/thumb/6/61/Searchtool.svg/16px-Searchtool.svg.png</t>
  </si>
  <si>
    <t>Glasflügel 401</t>
  </si>
  <si>
    <t>https://en.wikipedia.org/Glasflügel 401</t>
  </si>
  <si>
    <t>102 ft/min (0.52 m/s)</t>
  </si>
  <si>
    <t>Stanley Nomad</t>
  </si>
  <si>
    <t>The Stanley Nomad is an American mid-wing, V-tailed, single seat glider that was designed and constructed by Robert M. Stanley in 1938.[1][2] Stanley designed the Nomad between 1935 and 1938, while serving in the US Navy, building it in the basement of a house that he shared with other sailors in San Diego, California. The aircraft was completed in June 1938.[1][2] The Nomad is of mixed construction, with a monocoque aluminium fuselage, a wooden cantilever wing with one spar and wooden tail surfaces. The wing and tail are all covered with doped aircraft fabric covering. The wing employs a NACA 23-018 airfoil at the wing root, transitioning to a NACA 23-012 at the wing tip. The original design had a conventional cruciform tail, but in 1939 this was replaced with one of the first V-tails used on any aircraft and the first employed on a sailplane. The landing gear is a monowheel.[1][2] Stanley had never flown any glider when he entered the Nomad in the 1938 US Nationals, held in Elmira, New York. The Nomad's first flight was in the competition and Stanley completed all three parts of his silver badge on that first flight. On one contest flight he flew almost to New Jersey, which amazed the spectators and other competitors alike. After one out-landing a souvenir hunter stole his removable elevators, putting him out of the remainder of the competition.[1][2] Stanley brought the Nomad to the 1939 US Nationals and by then the conventional tail had been replaced with a V-tail. At that event he completed the first gold badge in the America and on 3 July 1939 set a new US altitude record of 16,400 ft (4,999 m), which was more than twice the previous record. On the following day, 4 July 1939, he broke the altitude record again, climbing to 17,284 ft (5,268 m) climbing inside a cumulonimbus cloud. He finished second in the Nationals, even though he did not complete the last task.[1][2] Later while flying aerobatics in the Nomad after a poorly completed wing repair the wing failed in flight and Stanley bailed out successfully. The aircraft's remains were sold, the new owner repaired the aircraft and Stanley bought it back from him.[1][2] Stanley went on to become president of the Soaring Society of America in 1940, but never designed another glider. He worked as the chief test pilot for Bell Aircraft Corporation during the Second World War and in that capacity made the first flight in the Bell XP-59, the first jet-powered aircraft produced in the USA.[2] Stanley's wife, Katherine N. Stanley, donated the aircraft to the National Air and Space Museum in 1978 after Stanley's death in 1977. For a time in the 1980s it was on loan to the National Soaring Museum, but in 2011 was on display and suspended from the ceiling of the Boeing Aviation Hangar at the Steven F. Udvar-Hazy Center.[1][2][3] Data from Soaring[1]General characteristics Performance     Related lists</t>
  </si>
  <si>
    <t>Glider</t>
  </si>
  <si>
    <t>https://en.wikipedia.org/Glider</t>
  </si>
  <si>
    <t>57 ft 0 in (17.37 m)</t>
  </si>
  <si>
    <t>175 sq ft (16.3 m2)</t>
  </si>
  <si>
    <t>360 lb (163 kg)</t>
  </si>
  <si>
    <t>543 lb (246 kg)</t>
  </si>
  <si>
    <t>Robert M. Stanley</t>
  </si>
  <si>
    <t>https://en.wikipedia.org/Robert M. Stanley</t>
  </si>
  <si>
    <t>sole example in the National Air and Space Museum</t>
  </si>
  <si>
    <t>//upload.wikimedia.org/wikipedia/commons/thumb/8/82/Stanley_Nomad_NX20645.jpg/300px-Stanley_Nomad_NX20645.jpg</t>
  </si>
  <si>
    <t>3.1 lb/sq ft (15 kg/m2)</t>
  </si>
  <si>
    <t>174 ft/min (0.88 m/s) at 41 mph (66 km/h)</t>
  </si>
  <si>
    <t>root</t>
  </si>
  <si>
    <t>https://en.wikipedia.org/sole example in the National Air and Space Museum</t>
  </si>
  <si>
    <t>Star Aviation LoneStar Sport Helicopter</t>
  </si>
  <si>
    <t>The Star Aviation LoneStar Sport Helicopter is an American very light helicopter designed by Star Aviation Inc of New Braunsfels, Texas, for amateur construction.[1][2] The LoneStar was developed by Ken Rehler and Tom Carlson as a simple single-seat very light helicopter.[2] Rehler formed Star Aviation to market the design in kit-form.[2] The open-frame helicopter was powered by a 65 hp (48 kW) Rotax 582 piston engine.[1] Due to the death of Rehler, Star Aviation no longer produces and sells kits. The aircraft was later developed into the Redback Buzzard, but only one prototype was completed.[2][3] Data from Taylor[1]General characteristics Performance     Related lists  This article on an aircraft of the 1990s is a stub. You can help Wikipedia by expanding it.</t>
  </si>
  <si>
    <t>Single-seat very light helicopter</t>
  </si>
  <si>
    <t>Star Aviation</t>
  </si>
  <si>
    <t>https://en.wikipedia.org/Star Aviation</t>
  </si>
  <si>
    <t>13 ft 11 in (4.24 m)</t>
  </si>
  <si>
    <t>7 ft 3 in (2.21 m)</t>
  </si>
  <si>
    <t>420 lb (191 kg)</t>
  </si>
  <si>
    <t>1 × Rotax 582 piston engine, 64 hp (48 kW)</t>
  </si>
  <si>
    <t>90 mph (145 km/h, 78 kn)</t>
  </si>
  <si>
    <t>65 mph (105 km/h, 57 kn)</t>
  </si>
  <si>
    <t>Redback Buzzard</t>
  </si>
  <si>
    <t>https://en.wikipedia.org/Redback Buzzard</t>
  </si>
  <si>
    <t>21 ft 5 in (6.53 m)</t>
  </si>
  <si>
    <t>Slingsby Tandem Tutor</t>
  </si>
  <si>
    <t>The T.31 Tandem Tutor is a British military training glider, designed and built by Slingsby and used in large numbers by the Air Training Corps between 1951 and 1986. The T.31 was a tandem two-seat development of the T.8 Tutor (RAF Cadet TX.2). The fuselage was based on that of the T.29 Motor Tutor, increased in length and widened slightly; the wings and tail were unchanged. A single T.31A prototype was flown in 1949, followed by the production T.31B, with spoilers and a small additional wing bracing strut. Chief customer for the T.31B was the Royal Air Force for Air Cadet training; its aircraft were designated as Cadet TX Mark 3. As it was so similar to their existing single-seaters, it allowed easy conversion to solo. The RAF took delivery of 126 TX.3s between 1951 and 1959. It also found a market with civilian clubs in the UK, although most of these were built from kits and spares, using existing Tutor wings. T.31s were exported to Burma, Ceylon, Israel, Jordan, Lebanon, Pakistan and Rhodesia. In addition, small numbers were built in Argentina, Israel and New Zealand.[1] The T.35 Austral was a one-off development with span increased to 15.64 m (51 ft 3¾ in),[2] sold to the Waikerie Gliding Club in Australia in 1952 After the RAF Cadet TX.3s were replaced by GRP gliders in the mid-1980s, the fleet was sold off, but never gained the same popularity with civilian owners as the side-by-side T.21, being a cheaper glider designed for "circuits and bumps", and only marginally soarable. Some were instead converted to simple ultra-light aircraft as Motor Cadets, with the front cockpit replaced by a Volkswagen or similar engine, and a three-point undercarriage. Royal Air Force Museum, Hendon. RAF Manston History Museum has Slingsby Cadet TX.3 VM791 on display marked up as XA312 Data from Coates, Andrew. "Jane's World Sailplanes &amp; Motor Gliders new edition". London, Jane's. 1980. .mw-parser-output cite.citation{font-style:inherit;word-wrap:break-word}.mw-parser-output .citation q{quotes:"\"""\"""'""'"}.mw-parser-output .citation:target{background-color:rgba(0,127,255,0.133)}.mw-parser-output .id-lock-free a,.mw-parser-output .citation .cs1-lock-free a{background:linear-gradient(transparent,transparent),url("//upload.wikimedia.org/wikipedia/commons/6/65/Lock-green.svg")right 0.1em center/9px no-repeat}.mw-parser-output .id-lock-limited a,.mw-parser-output .id-lock-registration a,.mw-parser-output .citation .cs1-lock-limited a,.mw-parser-output .citation .cs1-lock-registration a{background:linear-gradient(transparent,transparent),url("//upload.wikimedia.org/wikipedia/commons/d/d6/Lock-gray-alt-2.svg")right 0.1em center/9px no-repeat}.mw-parser-output .id-lock-subscription a,.mw-parser-output .citation .cs1-lock-subscription a{background:linear-gradient(transparent,transparent),url("//upload.wikimedia.org/wikipedia/commons/a/aa/Lock-red-alt-2.svg")right 0.1em center/9px no-repeat}.mw-parser-output .cs1-ws-icon a{background:linear-gradient(transparent,transparent),url("//upload.wikimedia.org/wikipedia/commons/4/4c/Wikisource-logo.svg")right 0.1em center/12px no-repeat}.mw-parser-output .cs1-code{color:inherit;background:inherit;border:none;padding:inherit}.mw-parser-output .cs1-hidden-error{display:none;color:#d33}.mw-parser-output .cs1-visible-error{color:#d33}.mw-parser-output .cs1-maint{display:none;color:#3a3;margin-left:0.3em}.mw-parser-output .cs1-format{font-size:95%}.mw-parser-output .cs1-kern-left{padding-left:0.2em}.mw-parser-output .cs1-kern-right{padding-right:0.2em}.mw-parser-output .citation .mw-selflink{font-weight:inherit}ISBN 0-7106-0017-8General characteristics Performance  Related development   Related lists</t>
  </si>
  <si>
    <t>Training glider</t>
  </si>
  <si>
    <t>Slingsby Sailplanes Ltd</t>
  </si>
  <si>
    <t>https://en.wikipedia.org/Slingsby Sailplanes Ltd</t>
  </si>
  <si>
    <t>ca. 230</t>
  </si>
  <si>
    <t>7.1 m (23 ft 3.5 in)</t>
  </si>
  <si>
    <t>13.2 m (43 ft 3.5 in)</t>
  </si>
  <si>
    <t>15.8 m2 (170.1 sq ft)</t>
  </si>
  <si>
    <t>176 kg (388 lb)</t>
  </si>
  <si>
    <t>376 kg (829 lb)</t>
  </si>
  <si>
    <t>130 km/h (80.8 mph, 70 kn)</t>
  </si>
  <si>
    <t>61 km/h (38 mph, 33 kn)</t>
  </si>
  <si>
    <t>//upload.wikimedia.org/wikipedia/commons/thumb/e/ed/Slingsby_Cadet_TX.3_XA302_RAF_Museum_Hendon.jpg/300px-Slingsby_Cadet_TX.3_XA302_RAF_Museum_Hendon.jpg</t>
  </si>
  <si>
    <t>Slingsby Tutor</t>
  </si>
  <si>
    <t>https://en.wikipedia.org/Slingsby Tutor</t>
  </si>
  <si>
    <t>18.5 @ 73km/h (41.6 mph)</t>
  </si>
  <si>
    <t>1.05 m/s (206.4 ft/min) at 41.6 mph (67 km/h)</t>
  </si>
  <si>
    <t>Göttingen 426</t>
  </si>
  <si>
    <t>The Solo Wings Windlass is a South African ultralight trike designed and produced by Solo Wings of Gillitts, KwaZulu-Natal. The aircraft was also sold in the America by Bateleur Sky Sports of Palm Coast, Florida in the early 2000s, under their own name.[1][2][3] The aircraft was designed to comply with the Fédération Aéronautique Internationale microlight category, including the category's maximum gross weight of 450 kg (992 lb). The aircraft has a maximum gross weight of 350 kg (772 lb). It features a cable-braced hang glider-style high-wing, weight-shift controls, a two-seats-in-tandem open cockpit, tricycle landing gear and a single engine in pusher configuration.[1][3] The aircraft is made from tubing, with its wing covered in Dacron sailcloth. Its 34 ft (10.4 m) span wing is supported by a single tube-type kingpost and uses an "A" frame control bar. The landing gear includes suspension on all three wheels and a steerable nose wheel. The aircraft has been used for flight training and for this role has dual controls, including dual ground steering. The standard engine supplied is the Rotax 503 50 hp (37 kW) twin cylinder, two-stroke, air-cooled aircraft engine. Wings used include the Aquilla 150 sq ft (14 m2) and 177 sq ft (16.4 m2).[1] In the early 2000s the company had planned to phase the Windlass out, but customer demand has kept the model in production through 2012.[3] The aircraft placed well in a number of European microlight competitions and was used to set an altitude record of 25,200 ft (7,681.0 m) in 1987.[1] Data from Kitplanes[2]General characteristics Performance</t>
  </si>
  <si>
    <t>over 600 (by 2001)</t>
  </si>
  <si>
    <t>385 lb (175 kg)</t>
  </si>
  <si>
    <t>785 lb (356 kg)</t>
  </si>
  <si>
    <t>50 mph (80 km/h, 43 kn)</t>
  </si>
  <si>
    <t>200 mi (320 km, 170 nmi)</t>
  </si>
  <si>
    <t>650 ft/min (3.3 m/s)</t>
  </si>
  <si>
    <t>https://en.wikipedia.org/Solo Wings Aquilla</t>
  </si>
  <si>
    <t>circa 1987</t>
  </si>
  <si>
    <t>Spirit of Texas</t>
  </si>
  <si>
    <t>The Spirit of Texas, a Bell 206L-1 LongRanger II,  is the first helicopter to complete a round-the world flight. A standard business class Bell 206L-1 LongRanger was modified for the round-the-world trip. Modifications took 3 weeks. An extra 151 gallon fuel tank was added, along with a Loral radar, a modified heater/defroster, pop out floats, special safety, communication, and navigation equipment. Ross Perot, Jr. and Jay Coburn used the Spirit of Texas to complete the first round-the-world flight by helicopter.[1] An Australian, Dick Smith, had started a round the world solo attempt in a JetRanger on August 6, 1982, from Dallas, Texas. Determined to accomplish the task earlier, Perot and Coburn set out on an aggressive timetable with better funding. In a single day, a LongRanger was ordered and delivered at a cost of $725,000 (1982). Fellow pilot Coburn had extensive helicopter experience in Vietnam, and had participated in the rescue of 2 EDS employees from a jail in Iran as depicted by Ken Follet's non-fiction novel On Wings of Eagles. The helicopter departed Dallas, Texas, on September 1, 1982, and returned to the same point 29 days, 3 hours, and 8 minutes later. Smith completed his solo flight in July the following year.[2]  The flight path consisted of 26,000 miles crossing 26 different countries. 56,000 pounds of fuel were burned, with 56 stops for refueling. One stop was on an American President Lines container ship SS President McKinley in the North Pacific because the Soviet Union would not authorize refueling stops. Perot's father, Ross Perot Sr., arranged the ship while the flight was underway, with only two weeks notice.[3] The container ship landing was in 15 foot seas, with 40 knot winds.[4] The flight consisted of 246.5 hours of flight time at an average ground speed of 117 mph. It set a FAI world record for round the world flight time in a helicopter, averaging 35.4 mph.[5] Fog necessitated flying as low as 10 feet to follow roads. There were two incidents in India and Burma of being cited for unauthorized landings.  There were no major mechanical problems in flight.[6] On November 15, 1982, the Spirit of Texas was flown to Andrews Air Force Base, and donated to the National Air and Space Museum.[7] An 11-man crew in a C-130 Hercules flew ahead of the aircraft for ground support and fueling. The route included stops in some of the following locations.[8]</t>
  </si>
  <si>
    <t>Bell Helicopter</t>
  </si>
  <si>
    <t>https://en.wikipedia.org/Bell Helicopter</t>
  </si>
  <si>
    <t>//upload.wikimedia.org/wikipedia/commons/thumb/3/34/Spirit_of_Texas_SI.JPG/300px-Spirit_of_Texas_SI.JPG</t>
  </si>
  <si>
    <t>Bell 206L-1 LongRanger II</t>
  </si>
  <si>
    <t>https://en.wikipedia.org/Bell 206L-1 LongRanger II</t>
  </si>
  <si>
    <t>N3911Z</t>
  </si>
  <si>
    <t>26,000 miles</t>
  </si>
  <si>
    <t>National Air and Space Museum's Steven F. Udvar-Hazy Center</t>
  </si>
  <si>
    <t>https://en.wikipedia.org/National Air and Space Museum's Steven F. Udvar-Hazy Center</t>
  </si>
  <si>
    <t>UFM Easy Riser</t>
  </si>
  <si>
    <t>The UFM Easy Riser is an American swept wing biplane hang glider that was first powered in 1975, becoming the first modern ultralight aircraft. The Easy Riser was still in production as an unpowered glider in 2002 by Ultralight Flying Machines.[1][2][3][4] The Easy Riser was developed by Larry Mauro from the earlier Kiceniuk Icarus II biplane hang glider. An engine was installed by John Moody in 1975 so the glider could be launched from flat terrain.[1][5] Early powered versions consisted simply of a motor added to the foot-launched hang glider version with control by a combination of weight shift for pitch and tip rudders for roll and yaw, with the tip rudders used together as air brakes. Because many pilots could not run fast enough to achieve take-off  wheeled tricycle gear was added. The aircraft exhibited poor pitch stability so a horizontal stabilizer and elevator was added. Finally on later versions the tip rudders were replaced with a tail-mounted rudder.[1] The Easy Riser is constructed with an aluminium structure and stamped ribs, covered in doped aircraft fabric covering, Mylar or other coverings. The pilot sits on a fabric sling seat. Engines used include the 11 hp (8 kW) McCulloch MAC-101, 15 hp (11 kW) Hirth F-36 and Solo 210.[1] Easy Risers were produced in large numbers until the ultralight market downturn of the early 1980s when the type was taken out of production. Later the unpowered glider version was put back into limited production.[1][4] In 1979 Larry Mauro installed solar cells and an electric motor on a stock Easy Riser and the resulting Mauro Solar Riser become the first solar powered aircraft to carry a person aloft.[6][7] Data from EAA[10]General characteristics Performance   Aircraft of comparable role, configuration, and era</t>
  </si>
  <si>
    <t>Hang glider &amp; Ultralight aircraft</t>
  </si>
  <si>
    <t>https://en.wikipedia.org/Hang glider &amp; Ultralight aircraft</t>
  </si>
  <si>
    <t>Ultralight Flying Machines</t>
  </si>
  <si>
    <t>https://en.wikipedia.org/Ultralight Flying Machines</t>
  </si>
  <si>
    <t>1975 (powered ultralight)</t>
  </si>
  <si>
    <t>9 ft 0 in (2.74 m)</t>
  </si>
  <si>
    <t>30 ft 0 in (9.14 m)</t>
  </si>
  <si>
    <t>4 ft (1.2 m)</t>
  </si>
  <si>
    <t>170 sq ft (16 m2)</t>
  </si>
  <si>
    <t>120 lb (54 kg)</t>
  </si>
  <si>
    <t>320 lb (145 kg)</t>
  </si>
  <si>
    <t>1 × McCulloch MAC-101 two-stroke, single cylinder engine, 11 hp (8.2 kW)</t>
  </si>
  <si>
    <t>2-bladed wooden, 4 ft 6 in (1.37 m) diameter</t>
  </si>
  <si>
    <t>20 mph (32 km/h, 17 kn)</t>
  </si>
  <si>
    <t>Larry Mauro &amp; John Moody</t>
  </si>
  <si>
    <t>https://en.wikipedia.org/Larry Mauro &amp; John Moody</t>
  </si>
  <si>
    <t>In limited production (hang glider version, 2002)</t>
  </si>
  <si>
    <t>//upload.wikimedia.org/wikipedia/commons/thumb/6/64/UFM_Easy_Riser.jpg/300px-UFM_Easy_Riser.jpg</t>
  </si>
  <si>
    <t>Mauro Solar RiserPterodactyl Light Flyer</t>
  </si>
  <si>
    <t>https://en.wikipedia.org/Mauro Solar RiserPterodactyl Light Flyer</t>
  </si>
  <si>
    <t>1.88 lb/sq ft (9.2 kg/m2)</t>
  </si>
  <si>
    <t>LET L-23 Super Blaník</t>
  </si>
  <si>
    <t>The LET L-23 Super Blaník is a two-seat, all-metal structure glider with fabric covered control surfaces. The aircraft is primarily used for flight training; its single-seat sister model is the Let L-33 Solo. The Super Blaník is an improved version of the original LET L-13 Blanik. The cockpit is somewhat roomier in the L-23, and some differences are a swept fin and a T-tail, and on the L-23 flaps were deleted to save weight since they were rarely used on the LET L-13. The airbrakes were retained however, and these open on both the top and the bottom of each wing. LET also moved the tailplane to the top of the vertical stabilizer for better protection in case of an outlanding.  It also has a new instrument suite. The aircraft has a two-piece canopy, where the front part opens to the right, and the rear part opens upwards and to the rear. This was done to improve vision compared to the L-13. From serial No. 968401 it was delivered with a one-piece canopy, that opens to the right only (with a very small canopy section opening to the rear at the wing root). The maximum number of occupants is two. If it is to be flown solo, the pilot must be sitting in the front seat and his weight (including parachute and ballast) must be at least 70 kg (154 lb). If the pilot's weight is less than 70 kg (154 lb), it is necessary to use ballast to bring the total weight in the front to at least 70 kg (154 lb).  A weighted cushion weighing 15 kg (33 lb) is available to replace the soft seat cushion bottom in the front seat. The America Air Force Auxiliary Civil Air Patrol uses the L-23 as a trainer for cadets. Blanik Aircraft CZ s.r.o. plans a new version of the L-23, the L23NG (New Generation), with winglets and slightly higher performance (L/D ratio: 31). It will have an improved fuselage and one-piece canopy.[1] Data from Jane's All The World's Aircraft 1988–89[2]General characteristics Performance  Related development   Related lists</t>
  </si>
  <si>
    <t>Two-seat sailplane</t>
  </si>
  <si>
    <t>Czechoslovakia</t>
  </si>
  <si>
    <t>Let Kunovice</t>
  </si>
  <si>
    <t>https://en.wikipedia.org/Let Kunovice</t>
  </si>
  <si>
    <t>16.2 m (53 ft 2 in)</t>
  </si>
  <si>
    <t>1.9 m (6 ft 3 in)</t>
  </si>
  <si>
    <t>19.15 m2 (206.1 sq ft)</t>
  </si>
  <si>
    <t>56 km/h (35 mph, 30 kn) at max t/o weight dual</t>
  </si>
  <si>
    <t>//upload.wikimedia.org/wikipedia/commons/thumb/0/07/Blanik_3_a.jpg/300px-Blanik_3_a.jpg</t>
  </si>
  <si>
    <t>LET L-13 Blanik</t>
  </si>
  <si>
    <t>https://en.wikipedia.org/LET L-13 Blanik</t>
  </si>
  <si>
    <t>510 kg (1,124 lb) dual</t>
  </si>
  <si>
    <t>26.63 kg/m2 (5.45 lb/sq ft) max dual</t>
  </si>
  <si>
    <t>256 km/h (159 mph, 138 kn) in smooth air at max t/o weight dual</t>
  </si>
  <si>
    <t>28 at 90 km/h (49 kn; 56 mph) at max t/o weight dual</t>
  </si>
  <si>
    <t>0.82 m/s (161 ft/min) at 80 km/h (43 kn; 50 mph) at max t/o weight dual</t>
  </si>
  <si>
    <t>+5.3 -1.5 at max t/o weight dual,  +6 -3 at max t/o weight solo</t>
  </si>
  <si>
    <t>Trixy G 4-2 R</t>
  </si>
  <si>
    <t>The Trixy G 4-2 R ("Gyro For Two powered by Rotax") is an Austrian autogyro, designed and produced by Trixy Aviation Products of Dornbirn. The aircraft was introduced at the Aero show held in Friedrichshafen in 2011 and when it was available it was supplied as a complete ready-to-fly-aircraft.[1][2] The G 4-2 R features a single main rotor, a two-seats-in tandem enclosed cockpit, tricycle landing gear and a four-cylinder, air and liquid-cooled, four-stroke, dual-ignition 100 hp (75 kW) Rotax 912S engine in pusher configuration. The 95 hp (71 kW) ULPower UL260i powerplant is optional.[1] The aircraft fuselage is made with a stainless steel tube frame; the cockpit is formed from carbon fibre. Its 8.4 m (27.6 ft) diameter two-bladed aluminium Averso rotor employs a NACA 8H12 airfoil and has a 1500-hour time between overhauls. For safety the 35 litres (7.7 imp gal; 9.2 US gal) fuel tank incorporates ME Rin anti-explosion technology. A second fuel tank of the same capacity can be optionally added. Baggage capacity is two 21 litres (4.6 imp gal; 5.5 US gal) compartments. The aircraft has an empty weight of 262 kg (578 lb) and a gross weight of 450 kg (992 lb), giving a useful load of 188 kg (414 lb).[1][2] Even though the manufacturer is an Austrian company the aircraft is built in Slovenia. The G 4-2 R was noted by Bayerl et al. in 2011 for its unusual new aircraft two-year warranty.[1] Data from Bayerl and Trixy[1][2]General characteristics Performance</t>
  </si>
  <si>
    <t>Austria</t>
  </si>
  <si>
    <t>https://en.wikipedia.org/Austria</t>
  </si>
  <si>
    <t>Trixy Aviation Products</t>
  </si>
  <si>
    <t>https://en.wikipedia.org/Trixy Aviation Products</t>
  </si>
  <si>
    <t>4.90 m (16 ft 1 in)</t>
  </si>
  <si>
    <t>2.80 m (9 ft 2 in)</t>
  </si>
  <si>
    <t>262 kg (578 lb)</t>
  </si>
  <si>
    <t>3-bladed Woodcomp constant speed propeller</t>
  </si>
  <si>
    <t>160 km/h (99 mph, 86 kn)</t>
  </si>
  <si>
    <t>4,570 m (14,990 ft)</t>
  </si>
  <si>
    <t>//upload.wikimedia.org/wikipedia/commons/thumb/e/e1/4X-OFS_Shay_Noy_a.jpg/300px-4X-OFS_Shay_Noy_a.jpg</t>
  </si>
  <si>
    <t>Trixy Princess</t>
  </si>
  <si>
    <t>https://en.wikipedia.org/Trixy Princess</t>
  </si>
  <si>
    <t>35 litres (7.7 imp gal; 9.2 US gal) standard, 70 litres (15 imp gal; 18 US gal) optional</t>
  </si>
  <si>
    <t>NACA 8H12</t>
  </si>
  <si>
    <t>1.88 m (6 ft 2 in)</t>
  </si>
  <si>
    <t>Mitsubishi 1MF</t>
  </si>
  <si>
    <t>The Mitsubishi 1MF was a Japanese carrier fighter aircraft of the 1920s. Designed for the Mitsubishi Aircraft Company by the British aircraft designer Herbert Smith, the 1MF, also known as the Navy Type 10 Carrier Fighter was operated by the Imperial Japanese Navy from 1923 to 1930. The Japanese shipbuilding company Mitsubishi Shipbuilding and Engineering Co Ltd set up a subsidiary company, the Mitsubishi Internal Combustion Engine Manufacturing Co Ltd (Mitsubishi Nainenki Seizo KK) in 1920 to produce aircraft and automobiles at Nagoya. It quickly gained a contract from the Imperial Japanese Navy to produce three types of aircraft for operation from aircraft carriers: a fighter, a torpedo bomber and a reconnaissance aircraft. To produce these aircraft, it hired Herbert Smith, formerly of the Sopwith Aviation Company to assist the design of these aircraft, Smith bringing to Japan Jack Hyland and a team of six other British engineers .[1] The fighter designed by Smith and his team, designated the 1MF by Mitsubishi, and known as the Navy Type 10 Carrier Fighter by the Japanese Navy (referring to the year of design of 1921, the 10th year of the Taishō period), first flew in October 1921.[1] The 1MF was a single-seat, single-bay biplane with unequal-span wings and all-wooden construction, powered by a 224 kW (300 hp) Hispano-Suiza 8 engine (license produced as the Mitsubishi Hi engine). It was fitted with claw-type arrestor gear for use with British-style fore and aft arrestor cables.[2] After successful flight testing, the aircraft was accepted by the Japanese Navy as a standard fighter, with 138 of various versions being built, production continuing until 1928.[3] The 1MF entered service with the Imperial Japanese Navy in 1923, replacing the Gloster Sparrowhawk.[4] A 1MF aircraft became the first aircraft to take-off from and land on Japan's new aircraft carrier Hōshō on 28 February 1923.[2] The 1MF series proved a tough and reliable aircraft,[3] operating from the carriers Akagi and Kaga - as well as from Hōshō - when they entered service in 1927 and 1928 respectively.[2] It continued in service until 1930, being replaced by the Nakajima A1N. Data from Japanese Aircraft 1910-1941 [1]General characteristics Performance Armament  Related development Aircraft of comparable role, configuration, and era</t>
  </si>
  <si>
    <t>Carrier Fighter</t>
  </si>
  <si>
    <t>Mitsubishi Internal Combustion</t>
  </si>
  <si>
    <t>https://en.wikipedia.org/Mitsubishi Internal Combustion</t>
  </si>
  <si>
    <t>6.9 m (22 ft 8 in)</t>
  </si>
  <si>
    <t>3.1 m (10 ft 2 in)</t>
  </si>
  <si>
    <t>940 kg (2,072 lb)</t>
  </si>
  <si>
    <t>1,280 kg (2,822 lb)</t>
  </si>
  <si>
    <t>1 × Mitsubishi Hi V-8 water-cooled piston engine, 224 kW (300 hp)</t>
  </si>
  <si>
    <t>213 km/h (132 mph, 115 kn)</t>
  </si>
  <si>
    <t>3,000 m (9,843 ft) in 10 minutes</t>
  </si>
  <si>
    <t>2 × 7.7 mm (.303 in) machine guns.</t>
  </si>
  <si>
    <t>Herbert Smith</t>
  </si>
  <si>
    <t>https://en.wikipedia.org/Herbert Smith</t>
  </si>
  <si>
    <t>//upload.wikimedia.org/wikipedia/commons/thumb/d/d4/Mitsubishi_1MF3A.jpg/300px-Mitsubishi_1MF3A.jpg</t>
  </si>
  <si>
    <t>{'Navy Type 10-1 Carrier Fighter': '', 'Navy Type 10-2 Carrier Fighter': ''}</t>
  </si>
  <si>
    <t>Imperial Japanese Navy</t>
  </si>
  <si>
    <t>https://en.wikipedia.org/Imperial Japanese Navy</t>
  </si>
  <si>
    <t>2½ hours</t>
  </si>
  <si>
    <t>0.18 kW/kg (0.11 hp/lb)</t>
  </si>
  <si>
    <t>PZL.43</t>
  </si>
  <si>
    <t>The PZL.43 was a Polish light bomber and reconnaissance aircraft designed in the mid-1930s by PZL in Warsaw. It was an export development of the PZL.23 Karaś. Its main user was the Bulgarian Airforce who called it the Chaika (Чайка, gull). The standard Polish light bomber and reconnaissance aircraft, the PZL.23 Karaś could not be exported because of licence restrictions on the use of the Polish-built (PZL) Bristol Pegasus engine.  The PZL.43 was an improved export variant of the PZL.23, powered instead by a Gnome-Rhône 14K engine. It was first offered to Romania, but they rejected it in favour of domestic designs. The PZL was more successful in Bulgaria, then reforming their airforce after a period of post-World War I treaty constraints. An order was placed in April 1936. Like its predecessor, the PZL.43 was conventional in layout, a low-wing, all-metal, metal-covered cantilever monoplane. Its fuselage was semi-monocoque. It had a crew of three: pilot, bombardier and an observer/rear gunner. The pilot and observer's cockpits were in tandem and glazed with the open rear gunner's position behind.  The bombardier occupied a ventral combat gondola which had a machine gun position at the rear. The fixed undercarriage was heavily  spatted, though not suited for rough airfields. Tanks in the centre section of the wings held 740 litres of fuel. A three-bladed propeller was used. The differences between the two types derived chiefly from use of the heavier and longer (two rows of seven cylinders) Gnome-Rhône engine. To maintain the centre of gravity the fuselage was lengthened by adding one central section which moved the bombardier's gondola rearwards. The new engine improved performance considerably, for example increasing maximum speed from 319 km/h to 365 km/h. In addition, armament was increased with two forward firing wz. 36 machine guns mounted in offset fairings to clear the radial engine. Up to 700 kg of bombs could be carried under the wings, like the PZL.23. A common option was 24 x 12.5 kg bombs (300 kg in total). A camera was fitted. No prototype preceded the production series of 12 aircraft completed in 1937. These were designated PZL.43 and powered by Gnome-Rhône 14Kirs motors of 900 to 930 hp (671 to 694 kW). In March 1938, Bulgaria ordered a further 42 aircraft powered by the new Gnome-Rhône 14N-01 engine, an improved 14K design that delivered 950 to 1,020 hp (708 to 761 kW). These were designated PZL.43A. Production started in 1939, but only 36 were completed and delivered to Bulgaria before the German Invasion of Poland in September 1939. Sometimes the aircraft is called the "PZL P.43", but despite an abbreviation P.43 painted on the tail fin, the letter "P" was generally reserved for fighters of Pulawski's design (like the PZL P.11). In some older sources the PZL.43 is referred to as the PZL.43A, and the PZL.43A as the PZL.43B. These latter designations are incorrect. After the German invasion of Czechoslovakia in March 1939, in an increasingly tense political situation, the Polish Air Force proposed to requisition from the Bulgarian order of PZL.43As. A short-sighted decision by the military authorities, afraid of penalties, was to fulfill the order (the penalties would have been less than the worth of two aircraft - about 440,000 zlotys). The first PZL.43As were delivered to Bulgaria in June 1939, the last of 36 in August, just before World War II began. Along with 12 PZL.43s and two PZL.43As delivered by Germany in 1940, these gave Bulgaria a total of 50 aircraft. They initially served in three 12-aircraft squadrons of the 1st Line Group (linyen orlyak). From 1942 they were used in the 1st Reconnaissance Regiment and 2nd Line Regiment. Chaikas were used mostly for training and searching for partisans in Macedonia in 1943–44. Several of them crashed during service and there were difficulties in obtaining spare parts. In 1944 they were withdrawn from combat service and were eventually written off in 1946. At the time of the German invasion of Poland, nine[2] PLZ.43As of the Bulgarian order were crated ready for delivery or were incomplete, two lacking propellors. Five were moved to the airfield at Bielany and taken over by the Polish Air Force for use by 41 Eskadra Rozpoznawcza (41st Reconnaissance Squadron)[2] which was mostly equipped with PZL.23 Karaś. They undertook reconnaissance duties but by 10 September 1939, there were the only two aircraft remaining. One was shot down by a Messerschmitt Bf 110 at Michałówek near Sulejówek and the crew killed. The second, damaged by a pair of Messerschmitt Bf 109s, two days later, crash landed in Brześć. Both probably still carried Bulgarian markings. Another three complete aircraft from the Bulgarian order were left at Okęcie and these were damaged during an air raid on 4 September and later captured by the Germans in a factory in Warszawa-Okęcie. Some damaged aircraft left at Okęcie airfield were captured by the Germans. Five were repaired and delivered to Bulgaria.[3] Another was tested by the Germans in Rechlin in 1940 before joining the others in Bulgaria in October. Data from Polish Aircraft 1893–1939[4]General characteristics Performance Armament Avionics RH-32 bomb-sight  Related development Aircraft of comparable role, configuration, and era</t>
  </si>
  <si>
    <t>Light bomber and reconnaissance aircraft</t>
  </si>
  <si>
    <t>https://en.wikipedia.org/Light bomber and reconnaissance aircraft</t>
  </si>
  <si>
    <t>Państwowe Zakłady Lotnicze</t>
  </si>
  <si>
    <t>https://en.wikipedia.org/Państwowe Zakłady Lotnicze</t>
  </si>
  <si>
    <t>9.95 m (32 ft 8 in)</t>
  </si>
  <si>
    <t>13.95 m (45 ft 9 in)</t>
  </si>
  <si>
    <t>3.3 m (10 ft 10 in)</t>
  </si>
  <si>
    <t>26.8 m2 (288 sq ft)</t>
  </si>
  <si>
    <t>2,200 kg (4,850 lb)</t>
  </si>
  <si>
    <t>3,100 kg (6,834 lb) to 3,300 kg (7,300 lb) (reconnaissance missions)</t>
  </si>
  <si>
    <t>1 × Gnome-Rhône 14N-01 14-cylinder air-cooled two-row radial piston engine, 720 kW (970 hp)</t>
  </si>
  <si>
    <t>3-bladed Gnome-Rhône adjustable-pitch metal propeller</t>
  </si>
  <si>
    <t>365 km/h (227 mph, 197 kn) at 4,000 m (13,000 ft) (lightly loaded)</t>
  </si>
  <si>
    <t>1,400 km (870 mi, 760 nmi)</t>
  </si>
  <si>
    <t>8,500 m (27,900 ft)</t>
  </si>
  <si>
    <t>4,000 m (13,000 ft) in 12 minutes</t>
  </si>
  <si>
    <t>2x 7.7 mm (0.303 in) KM Wz.36 machine-guns in the fuselage sides</t>
  </si>
  <si>
    <t>up to 700 kg (1,500 lb) of bombs on external racks under the wings</t>
  </si>
  <si>
    <t>//upload.wikimedia.org/wikipedia/commons/thumb/6/66/PZL.43.jpg/300px-PZL.43.jpg</t>
  </si>
  <si>
    <t>PZL.23 Karaś</t>
  </si>
  <si>
    <t>https://en.wikipedia.org/PZL.23 Karaś</t>
  </si>
  <si>
    <t>3,525 kg (7,771 lb) (bombing missions)</t>
  </si>
  <si>
    <t>https://en.wikipedia.org/February 1937</t>
  </si>
  <si>
    <t>1946 (Bulgaria)[1]</t>
  </si>
  <si>
    <t>740 l (200 US gal; 160 imp gal) in six wing tanks with a 30 l (7.9 US gal; 6.6 imp gal) collector tank in the fuselage and a 70 l (18 US gal; 15 imp gal) oil tank forward of the cockpit.</t>
  </si>
  <si>
    <t>Bulgarian Air ForcePolish Air Force</t>
  </si>
  <si>
    <t>https://en.wikipedia.org/1946 (Bulgaria)[1]</t>
  </si>
  <si>
    <t>https://en.wikipedia.org/Bulgarian Air ForcePolish Air Force</t>
  </si>
  <si>
    <t>1937 - 1939</t>
  </si>
  <si>
    <t>https://en.wikipedia.org/1937 - 1939</t>
  </si>
  <si>
    <t>Caproni Ca.127</t>
  </si>
  <si>
    <t>The Caproni Ca.127 was a single-engine reconnaissance monoplane built by Caproni in the mid-1930s. The Ca.127 was a single engine for distant reconnaissance; it was built with a metal structure and a fuselage, with a rectangular section, built in welded steel tubes covered in canvas. The empennages are single-celled, made of steel tube covered with painted canvas. The drift and fixed altitude plan were adjustable in flight. The partially cantilever wings rested each to a metal strut that anchored to a knot in the fuselage; they were built in a light-alloy metal structure of the monospar type covered in cloth.[1] The landing gear was of the double axle type; the shock absorber was connected to the side member of the wing at the stiffening strut of the same. The wheels were equipped with aerodynamic fairings and used medium pressure tires with expanding brakes. The tail pad was sprung, with a swiveling wheel.[1] The cabin was dual-controlled, with side-by-side seats, and the glazed hood was connected to the rear with the median section of the wing. In the cockpit there was a telegraphic transceiver, a camera, and a front-firing machine gun.[1] Based on results of flight tests, the Ca.127 was judged unfit to perform its intended role and did not enter production. Data from ,[2] Aeroplani Caproni dal 1908 al 1935[1]General characteristics Performance Armament</t>
  </si>
  <si>
    <t>Reconnaissance</t>
  </si>
  <si>
    <t>12.82 m (42 ft 1 in)</t>
  </si>
  <si>
    <t>16.9 m (55 ft 5 in)</t>
  </si>
  <si>
    <t>3.2 m (10 ft 6 in)</t>
  </si>
  <si>
    <t>40 m2 (430 sq ft)</t>
  </si>
  <si>
    <t>3,200 kg (7,055 lb)</t>
  </si>
  <si>
    <t>1 × Isotta Fraschini XII R. V-12 water-cooled piston engine, 560 kW (750 hp)   [clarification needed]</t>
  </si>
  <si>
    <t>2-bladed fixed pitch wooden propeller or 3-bladedground-adjustable metal propeller</t>
  </si>
  <si>
    <t>305 km/h (190 mph, 165 kn)</t>
  </si>
  <si>
    <t>8,000 m (26,000 ft) in 46 minutes 25 seconds</t>
  </si>
  <si>
    <t>5 × 7.7 mm (0.303 in) machine guns</t>
  </si>
  <si>
    <t>1,000 kg (2,200 lb) payload</t>
  </si>
  <si>
    <t>Tupolev DB-1</t>
  </si>
  <si>
    <t>The Tupolev DB-1 (ANT-36) was a Soviet long-range bomber developed in the 1930s. It was developed from the Tupolev ANT-25 distance record-breaking aircraft. Development was prolonged and it was recognized as obsolete by the time it was in production. Only eighteen were built and all were withdrawn from service in 1937. The possibilities of exchanging some of the fuel of the ANT-25 for bombs and/or cameras was recognized early in its development, and the Soviet Air Forces (VVS) issued a requirement for an aircraft to carry 1,000 kg (2,200 lb) over an operational radius of 2,000 km (1,200 mi) at a speed of 200 km/h (120 mph). The Tupolev Design Bureau had prepared a design and built a mockup by August 1933, using the internal designation of ANT-36, and the VVS approved both. Series production of a first batch of 24, out of a planned total of 50, was initiated in the new Factory No. 18 at Voronezh in 1934, but only 18 were built before the program was canceled.[1] The airframe, engine and crew compartments were retained from the ANT-25 almost unchanged, although the co-pilot's and navigator's positions were each given one 7.62 mm (0.3 in) DA machine gun for defense. The DB-1 (long-range bomber model 1), as it was designated in VVS service, was given a smooth skin and a bomb bay was built in the wing center section that carried ten 100 kg (220 lb) FAB-100 bombs nose-up. An AFA-14 camera was mounted in the rear cockpit, but other cameras could be carried instead of the bombs.[2] The DB-1's first flight was in 1934,[2] but the first production aircraft was not tested until late 1935. It was rejected by the VVS because of poor manufacturing quality. Only ten aircraft were placed into service which equipped one regiment based near the factory at Voronezh. All of these were retired in 1937.[1] The remainder of these aircraft were used for a variety of tasks. One was fitted with the first flight-cleared Charomskii AN-1 diesel engine for evaluation. The change in the center of gravity caused many problems and the undercarriage had to be made non-retractable. Two others were selected in 1938 for distance record attempts with all-female crews, but an Ilyushin DB-3 was ultimately chosen instead.[3] Data from OKB Tupolev: A History of the Design Bureau and its Aircraft[1]General characteristics Performance Armament  Related development Aircraft of comparable role, configuration, and era</t>
  </si>
  <si>
    <t>Long-range bomber</t>
  </si>
  <si>
    <t>Soviet Union</t>
  </si>
  <si>
    <t>https://en.wikipedia.org/Soviet Union</t>
  </si>
  <si>
    <t>Tupolev</t>
  </si>
  <si>
    <t>https://en.wikipedia.org/Tupolev</t>
  </si>
  <si>
    <t>13.4 m (44 ft 0 in)</t>
  </si>
  <si>
    <t>34 m (111 ft 7 in)</t>
  </si>
  <si>
    <t>88.2 m2 (949 sq ft)</t>
  </si>
  <si>
    <t>7,806 kg (17,209 lb)</t>
  </si>
  <si>
    <t>1 × Mikulin AM-34R V-12 liquid-cooled piston engine, 610 kW (820 hp)</t>
  </si>
  <si>
    <t>4,000 km (2,500 mi, 2,200 nmi)</t>
  </si>
  <si>
    <t>3,000 m (9,800 ft)</t>
  </si>
  <si>
    <t>4 × 7.62 mm (0.3 in) DA machine guns</t>
  </si>
  <si>
    <t>1,000 kg (2,205 lb) (up to ten 100 kg (220 lb) FAB-100 bombs)</t>
  </si>
  <si>
    <t>//upload.wikimedia.org/wikipedia/en/thumb/a/a6/Ant-36side.jpg/300px-Ant-36side.jpg</t>
  </si>
  <si>
    <t>Tupolev ANT-25</t>
  </si>
  <si>
    <t>https://en.wikipedia.org/Tupolev ANT-25</t>
  </si>
  <si>
    <t>Soviet Air Forces</t>
  </si>
  <si>
    <t>https://en.wikipedia.org/Soviet Air Forces</t>
  </si>
  <si>
    <t>TsAGI-6 (20%)[4]</t>
  </si>
  <si>
    <t>UFO HeliThruster</t>
  </si>
  <si>
    <t>The UFO HeliThruster is a two-seat autogyro designed and built by Ultimate Flying Options of New Zealand.[1] The HeliThruster was first flown in 1993 and the first exported in 1997.[2] It is a conventional autogyro with side-by-side seating for two in a pod-like enclosed cabin.[2] It is powered by a 122 kW (165 hp) Subaru EJ-25 engine driving a pusher propeller.[2] Data from UFO.[2]General characteristics Performance</t>
  </si>
  <si>
    <t>Two-seat autogyro</t>
  </si>
  <si>
    <t>https://en.wikipedia.org/Two-seat autogyro</t>
  </si>
  <si>
    <t>New Zealand</t>
  </si>
  <si>
    <t>Ultimate Flying Options</t>
  </si>
  <si>
    <t>https://en.wikipedia.org/Ultimate Flying Options</t>
  </si>
  <si>
    <t>430 kg (950 lb)</t>
  </si>
  <si>
    <t>725 kg (1,600 lb)</t>
  </si>
  <si>
    <t>1 × Subaru EJ-25 , 122 kW (165 hp)</t>
  </si>
  <si>
    <t>241 km/h (150 mph, 130 kn)</t>
  </si>
  <si>
    <t>960 km (600 mi, 520 nmi)</t>
  </si>
  <si>
    <t>3,048 m (10,000 ft)</t>
  </si>
  <si>
    <t>7.6 m/s (1,500 ft/min)</t>
  </si>
  <si>
    <t>6.5 hours</t>
  </si>
  <si>
    <t>8.83 m (29 ft 0 in)</t>
  </si>
  <si>
    <t>Tri-R KIS TR-4 Cruiser</t>
  </si>
  <si>
    <t>The KIS TR-4 Cruiser is a four place composite homebuilt aircraft design. The KIS cruiser is an all composite tricycle gear, low-wing, four-place homebuilt aircraft.[1] Data from Plane and Pilot.General characteristics Performance   Aircraft of comparable role, configuration, and era    This article on an aircraft of the 1990s is a stub. You can help Wikipedia by expanding it.</t>
  </si>
  <si>
    <t>Homebuilt aircraft</t>
  </si>
  <si>
    <t>https://en.wikipedia.org/Homebuilt aircraft</t>
  </si>
  <si>
    <t>Tri-R Technologies</t>
  </si>
  <si>
    <t>https://en.wikipedia.org/Tri-R Technologies</t>
  </si>
  <si>
    <t>135 sq ft (12.5 m2)</t>
  </si>
  <si>
    <t>1,200 lb (544 kg)</t>
  </si>
  <si>
    <t>2,400 lb (1,089 kg)</t>
  </si>
  <si>
    <t>1 × Lycoming IO-360 horizontally opposed piston, 180 hp (130 kW)</t>
  </si>
  <si>
    <t>161 kn (185 mph, 298 km/h)</t>
  </si>
  <si>
    <t>143 kn (165 mph, 266 km/h)</t>
  </si>
  <si>
    <t>700 nmi (800 mi, 1,300 km)</t>
  </si>
  <si>
    <t>17,000 ft (5,200 m)</t>
  </si>
  <si>
    <t>Rich Trickel</t>
  </si>
  <si>
    <t>//upload.wikimedia.org/wikipedia/commons/thumb/1/1c/Tri-RTechnologiesKISTR-4Cruiser.jpg/300px-Tri-RTechnologiesKISTR-4Cruiser.jpg</t>
  </si>
  <si>
    <t>Tri-R KIS TR-1</t>
  </si>
  <si>
    <t>https://en.wikipedia.org/Tri-R KIS TR-1</t>
  </si>
  <si>
    <t>1,200 ft/min (6.1 m/s)</t>
  </si>
  <si>
    <t>3 passengers</t>
  </si>
  <si>
    <t>17.78 lb/sq ft (86.8 kg/m2)</t>
  </si>
  <si>
    <t>50 U.S. gallons (190 L; 42 imp gal)</t>
  </si>
  <si>
    <t>NACA 63(2)-215</t>
  </si>
  <si>
    <t>Mikoyan-Gurevich I-7</t>
  </si>
  <si>
    <t>The Mikoyan-Gurevich I-7 was a development of the Mikoyan-Gurevich I-3 experimental fighter. Planned as a Mach 2-class aircraft, the I-7 was the second of a series of three experimental fighter aircraft from the Mikoyan-Gurevich design Bureau.[1] Like the Mikoyan-Gurevich I-3, the I-7 was to be one of the components of the automated Uragan-1  then under development by protivovozdushnaya oborona strany (PVO Strany) (English transition: Anti-Air Defence of the Nation), the Soviet defense system. The Uragan (Hurricane) defense system was similar to the American Semi-Automatic Ground Environment (SAGE) system. Both systems used ground acquisition and tracking radar data that was fed into a computer control center that remotely guided the interceptor aircraft (or missiles) up to and including weapon final aim and/or weapon release, and then in the case of an aircraft, return the aircraft back to base and landing. A pilot was on board the remotely controlled interceptor, but was  there only as a backup in case of failure in the remote control system. In the mid/late 1950s the PVO sent requirements to many of the aircraft design bureaus for an aircraft suitable for the Uragan systems. Several of the bureaus, including Mikoyan-Gurevich, developed a series of aircraft proposals to meet those requirements.  MiG’s proposal was the I-3, which evolved into the I-7 and finally the I-75 experimental aircraft. The I-3 was to use the Klimov VK-3 afterburning bypass turbojet, the first soviet-designed afterburning bypass engine. The technically advanced VK-3 engine was not found reliable and did not meet the required power, and its troublesome development ended with cancellation of the project. The sole I-3 aircraft was rebuilt with the more reliable Lyulka AL-7E/F afterburning turbojet engine, a project that required considerable modifications to the fuselage, as the new engine was larger. The reworked airframe was quite different from the I-3, and was designated as the I-7.[2] The I-7 was later involved in a landing accident and became the Mikoyan-Gurevich I-75 when the airframe was modified to accept the more powerful Lyulka AL-7F-1 engine.[1] In the summer of 1956 it was evident to the Mikoyan-and-Gurevich Design Bureau OKB-155 that the Klimov VK-3 engine would never be available, due to developmental problems that led to its eventual cancellation. The existing I-3 airframe was used to create the I-7 series of aircraft. Work began on the redesign of the aircraft to take a Lyulka AL-7E/F turbojet engine as used on the contemporary Sukhoi Su-7. The Lyulka AL-7 engine was a less complex and more dependable engine, as it did not have a bypass system. The AL7 engine was larger than the VK-3, and airframe modifications were made to accommodate it. The airframe was significantly lengthened in the process, marking the transition from the MiG-19 family of aircraft to the MiG-21.[3] The I-7U was a supersonic interceptor aircraft of all-metal construction with a mid-mounted swept wing and swept tail.[2] The long slender fuselage had a circular cross-section through the full length, except in the wing joint area where space was added for landing gear storage. The air inlet at the front the fuselage contained a very long center-body cone with a change in angle partway along its length making it a very sophisticated 3-shock mixed-compression inlet design that is optimized for speeds of more than Mach 2.0.[2] The adjustable dielectric spike contains the search radar antenna. The air inlet duct splits into two elliptical cross-section ducts aft of the spike, routing intake air around the sides of the pressurized cockpit. A semicircular duct along the top of the dorsal spine of the fuselage, extending from the rear of the cockpit enclosure to the vertical fin, carries electrical and fluid lines around the engine compartment. Four fuel tanks are located ahead of the engine. A fifth fuel tank is located aft of the engine, surrounding the exhaust outlet pipe. Two additional fuel tanks were placed inside the central bay of the wing, and two drop tanks could be mounted on pylons located under the central part of the fuselage. The entire fuselage aft of the wing, along with the complete tail, was removable as a single unit for access to the engine. Once the aft fuselage was removed, it was easy to replace or adjust the engine. The aft fuselage ended with a circular adjustable exhaust nozzle.[2] The single-seat pressurized cockpit also contained the avionics equipment. The cockpit was enclosed with a two-part transparent blue-tinted canopy consisting of a front-hinged tilting front part and a fixed rear part. The front part of the canopy served as a blast shield that protected the pilot from high velocity air when ejecting at supersonic speeds. Cockpit armor protection weighed 59.8 kg and consisted of bulletproof glass in the front hinged front part of the canopy, an armor plate at the front and armored backrest and headrest at the rear. The 55° swept wing had a slight negative camber, and was fitted with a pair of aerodynamic fences to prevent the spanwise flow of air away from the wing roots. The leading edge of the wing incorporated a pair of PVD leading edge slats. Flaps and ailerons were mounted on the trailing edge of the wing. The outer flaps were aligned with the trailing edge forward sweep and the inner flaps were perpendicular to the longitudinal axis of the body.[2] The tail surfaces consisted of one swept vertical surface and a pair of swept horizontal surfaces, which had zero camber. The adjustable horizontal stabilizer was attached to the sides of fuselage, at about the same height as the wing. The rudder top was made of a dielectric material, and served as a cover for the radio antenna. The airplane had a wide lower elongated fin with a rounded profile, and contained one pair of air brakes. Additional air brakes were on the lower middle part of the fuselage, at the roots of the wing leading edge.[2] The landing gear was a retractable nosegear type. The nose landing gear retracted into the forward part of the fuselage in a bay ahead of the air duct divider. The main landing gear wheels remained somewhat vertical as they retracted toward the fuselage. This allowed the wheels to retract into the side of the fuselage, alongside the engine, as the landing gear strut retracted into a horizontal opening in the bottom of the wing.[2] All weapons were mounted in the wing root. There were two 30 mm Nudelman-Rikhter NR-30 cannon with 80 rounds each, and four ZP-4 retractable rotary launchers each with four type ARS-57 57 mm rockets.[2] The I-7U was very similar in appearance to the I-3U, but with many significant differences.[1] The wing-mounted cannon and missile armament of the I-3U was retained. Early reports of the I-7U which recorded a top speed of Mach 1.2 was surprisingly poor, as the design speed was expected to be close to the very similar Sukhoi S-1. In fact the aircraft was considerably faster than recorded, but instrument problems in its very short test career prevented the maximum speed from being properly measured. The I-7U's Lyulka AL-7E engine was changed to the AL-7F resulting in the I-7K. The I-7K first flew in January 1959 and was capable of flight at Mach 2.35. The I-7 prototype, I-7P and I-7K designs were followed by the I-7SF all-weather interceptor, but this version, like the others, was not ordered into production.[1] On 21 June 1957, the sole prototype I-7U suffered damage when the starboard landing gear strut failed as the aircraft landed on its 13th flight. After repair, the test program was resumed but came to an end after only six more flights. After 19 flights, the last in February 1958, the I-7U was rebuilt into the I-75 prototype interceptor.[1] [1]  Data from MiG: Fifty Years of Aircraft Design[4]General characteristics Performance Armament</t>
  </si>
  <si>
    <t>Interceptor aircraft</t>
  </si>
  <si>
    <t>https://en.wikipedia.org/Interceptor aircraft</t>
  </si>
  <si>
    <t>Mikoyan-Gurevich</t>
  </si>
  <si>
    <t>https://en.wikipedia.org/Mikoyan-Gurevich</t>
  </si>
  <si>
    <t>16.93 m (55 ft 7 in)</t>
  </si>
  <si>
    <t>9.98 m (32 ft 9 in)</t>
  </si>
  <si>
    <t>31.9 m2 (343 sq ft)</t>
  </si>
  <si>
    <t>7,952 kg (17,531 lb)</t>
  </si>
  <si>
    <t>1 × Lyulka AL-7F afterburning turbojet, 61.55 kN (13,840 lbf) thrust dry, 90.35 kN (20,310 lbf) with afterburner</t>
  </si>
  <si>
    <t>Mach 1.18</t>
  </si>
  <si>
    <t>1,505 km (935 mi, 813 nmi)</t>
  </si>
  <si>
    <t>19,100 m (62,700 ft)</t>
  </si>
  <si>
    <t>1.18 minutes to 10,000 m (32,800 ft)</t>
  </si>
  <si>
    <t>2 × 30 mm Nudelman-Rikhter NR-30 autocannon with 80 rpg</t>
  </si>
  <si>
    <t>Mikoyan-Gurevich I-3</t>
  </si>
  <si>
    <t>https://en.wikipedia.org/Mikoyan-Gurevich I-3</t>
  </si>
  <si>
    <t>11,540 kg (25,441 lb)</t>
  </si>
  <si>
    <t>{'I-7P': '7 unarmed prototype', 'I-7U': 'dification of the I-7 prototype into one of the automated PVO type Uragan-1 system components. Almaz pulse doppler radar and armament was 2 x NR-30 cannon with 80 rpg, and four type ZP-4 telescoping rotary rocket launchers in the wing roots, each with four x ARS-57 57 mm rockets.', 'I-7K': 'dification of I-7U weapon system. The major change was the type Almaz-3 radar with two short-range command-guided K-6 missiles. The cannon armament was unchanged. The single aircraft was not completed.', 'I-7SF': 'l-weather interceptor. Design study only, none built.'}</t>
  </si>
  <si>
    <t>Mikoyan-Gurevich I-75</t>
  </si>
  <si>
    <t>https://en.wikipedia.org/Mikoyan-Gurevich I-75</t>
  </si>
  <si>
    <t>4 × wing-root ZP-4 telescoping rotary rocket launchers in the wing roots rocket pods, each with 4x 57 mm S-5 rockets</t>
  </si>
  <si>
    <t>Dassault Mirage F2</t>
  </si>
  <si>
    <t>The Dassault Mirage F2 was a French prototype two-seat ground attack/fighter aircraft, which was designed to serve as a test bed for the SNECMA TF306 turbofan engine. The F2 also influenced the subsequent Dassault Mirage G, a variable geometry design. Dassault were tasked in the early 1960s to design a low-altitude intruder that did not have the high approach speeds associated with the delta wing of the Mirage III. Unlike the Mirage III, the F2 had a high-mounted swept wing and horizontal tail surfaces. The prototype powered by a Pratt &amp; Whitney TF30 turbofan first flew on 12 June 1966. It was re-engined with the SNECMA TF306 for the second flight on 29 December 1966. Two parallel developments were a single-seat Mirage F3 interceptor and a scaled-down and simpler Mirage F1. Eventually the French Air Force chose to develop the French-engined F1, and the F2 did not enter production.[1] The fuselage and engine from the F2 formed the basis of a variable-geometry variant, the Mirage G.[1] The Mirage F2 is now preserved with DGA Techniques Aeronautiques in Toulouse Balma.[citation needed] Data from the Illustrated Encyclopedia of Aircraft.[1]General characteristics Performance  Related development</t>
  </si>
  <si>
    <t>ground attack/fighter</t>
  </si>
  <si>
    <t>https://en.wikipedia.org/ground attack/fighter</t>
  </si>
  <si>
    <t>Dassault Aviation</t>
  </si>
  <si>
    <t>https://en.wikipedia.org/Dassault Aviation</t>
  </si>
  <si>
    <t>17.60 m (57 ft 9 in)</t>
  </si>
  <si>
    <t>10.50 m (34 ft 5 in)</t>
  </si>
  <si>
    <t>5.80 m (19 ft 0 in)</t>
  </si>
  <si>
    <t>1 × Pratt &amp; Whitney TF30 turbofan, 89 kN (20,000 lbf) thrust</t>
  </si>
  <si>
    <t>Mach 2.2</t>
  </si>
  <si>
    <t>20,000 m (66,000 ft)</t>
  </si>
  <si>
    <t>Canceled</t>
  </si>
  <si>
    <t>//upload.wikimedia.org/wikipedia/commons/thumb/c/cc/Dassault_Mirage_F2.jpg/300px-Dassault_Mirage_F2.jpg</t>
  </si>
  <si>
    <t>Mirage III</t>
  </si>
  <si>
    <t>https://en.wikipedia.org/Mirage III</t>
  </si>
  <si>
    <t>18,000 kg (39,683 lb)</t>
  </si>
  <si>
    <t>Dassault Mirage G</t>
  </si>
  <si>
    <t>https://en.wikipedia.org/Dassault Mirage G</t>
  </si>
  <si>
    <t>Travel Air Type R Mystery Ship</t>
  </si>
  <si>
    <t>The Type R "Mystery Ships" were a series of wire-braced, low-wing racing airplanes built by the Travel Air company in the late 1920s and early 1930s. They were so called, because the first three aircraft of the series (R614K, R613K, B11D) were built entirely in secrecy. In total, five Type Rs were built and flown by some of the most notable flyers of the day, including Jimmy Doolittle, Doug Davis, Frank Hawks, and Pancho Barnes, not only in races but also at air shows across the America, and most notably, by Hawks in Europe. The environment in air racing at the time was one of give and take with the military. A civilian designer would take an existing aircraft design, modify it for greater speed and enter it in the race. Since the military already had access to the fastest and most advanced aircraft available, it was simply a matter of upping the horsepower on whatever aircraft they were using and the problem was solved. This led to the military completely dominating the air racing scene. In an effort to combat this, two Travel Air designers; Herb Rawdon and Walter Burnham undertook proving that a civilian aircraft built from scratch and designed exclusively for racing (as opposed to combat or passenger/mail service) could out-fly the military.[2] Under construction during 1928, the aircraft was kept under cover prior to the 1929 Cleveland Air Races, with the builders even going so far painting the windows on the factory to keep the curious press from getting a look at it. The local Wichita paper picked up on the secret program, with one reporter even going so far as to scale a ladder to try to peek into the vents in the factory roof. The paper dubbed it the "Mystery Ship" and the name stuck with R (for Rawdon) added.[2] Rawdon and Burnham both knew that to approach Travel Air CEO Walter Beech would be fruitless, unless they hit him with the idea just before the air racing season began, so they designed the aircraft in their spare time, without pay until they could get Beech to agree to build the type.[2]  During an era when biplanes were still common, the use of a monoplane planform, a NACA engine cowl, and large wheel pants significantly reduced aerodynamic drag, creating a streamlined design. Construction of the fuselage and wings was based on a plywood structure with the thin wings braced with wires. The sleek, polished fuselage continued the shape and width of the cowl throughout, with the cockpit featuring a small windshield, set nearly flush with the skin. A turtle deck extended from the cockpit to the vertical tail creating a fairing for the helmeted head of the pilot.[2]The first "Mystery Ship", NR614K (Race No. 31), was designed for both closed-course and long-distance racing. NR614K had two sets of wings, a shorter set of racing wings, about one and one and a half feet (0.46 m) shorter in span and three inches (7.6 cm) narrower in chord than the set used for cross-country events. R614K was destroyed when it caught fire before the 1931 Thompson Trophy race. The plane has since undergone a complete restoration and now resides at the Beechcraft Heritage Museum in Tullahoma, Tennessee.[3] The second Type R, NR-613K (Race No. 32)  powered by a six-cylinder D-6 Chevrolair, manufactured by Arthur Chevrolet Aviation Motors Corporation of Indianapolis, Indiana. The six-cylinder air-cooled, inverted inline engine developed 165 hp at 2,175 rpm, and powered NR-613K to a win in the Experimental class at the 1929 National Air Races. NR-613K was later converted back to a radial-engined version by Florence "Pancho" Barnes. Paul Mantz later purchased the aircraft and used it extensively in film work. Years later, Barnes bought it back in an auction where other pilots made sure nobody bid against her. It is currently undergoing restoration in the UK. The third Mystery Ship, NR-482N (Race No. 35), was purchased by Shell for the use of Jimmy Hazlip and Jimmy Doolittle. NR-614K's short wings were later purchased by Shell and were used, as required, on Doolittle's Race No. 400. NR-482N also crashed and was a complete loss. The fourth Type R, NR-1313, purchased by the Texaco Company for Frank Hawks as "Texaco 13" became the most famous of the series, setting numerous long-distance records both in the America and internationally. "Texaco 13" is now displayed at the Museum of Science and Industry in Chicago. A fifth Type R, 11717/MM185, was built at the request of the Italian government several years after the rest, after Hawks toured the European continent. After factory construction and testing, it was subsequently disassembled, shipped by boat to Italy and served as the basis for the Breda Ba.27 fighter.[citation needed] It was later scrapped. The last Type R was built by Travel Air after it had been absorbed by Curtiss-Wright. The Model R series set numerous speed records for both pylon racing and cross-country flying, and were the most advanced aircraft of the day, by far outpacing anything that even the military could offer.[4] On September 2, 1929, Doug Davis entered the "Mystery Ship" in the Thompson Cup Race. Davis won at a speed of 194.9 mph (one lap flown at 208.69 mph), beating the military entries, even recircling one of the pylons twice. Davis missed the second pylon of the course, circled back and while circling it again blacked out momentarily. Not knowing if he had missed the pylon again, Davis went around one more time, then continued on to win the race.[5] This was the first time in the history of air racing that a civilian racer had outperformed a military aircraft.[6] Data from[citation needed]General characteristics Performance</t>
  </si>
  <si>
    <t>Racing aircraft</t>
  </si>
  <si>
    <t>Travel Air</t>
  </si>
  <si>
    <t>https://en.wikipedia.org/Travel Air</t>
  </si>
  <si>
    <t>5[1]</t>
  </si>
  <si>
    <t>One pilot</t>
  </si>
  <si>
    <t>20 ft 2 in (6.15 m)</t>
  </si>
  <si>
    <t>27 ft 8 in or 29 ft 2 in (8.43 or 8.89 m)</t>
  </si>
  <si>
    <t>7 ft 9 in (2.36 m)</t>
  </si>
  <si>
    <t>1,475 lb (669.05 kg)</t>
  </si>
  <si>
    <t>1,940 lb (879.97 kg)</t>
  </si>
  <si>
    <t>1 × Wright J-6-9 , 300, 400 or 425 hp (224, 298 or 317 kW)</t>
  </si>
  <si>
    <t>235 mph (394.29 km/h, 204 kn)</t>
  </si>
  <si>
    <t>Herbert Rawdon</t>
  </si>
  <si>
    <t>https://en.wikipedia.org/Herbert Rawdon</t>
  </si>
  <si>
    <t>//upload.wikimedia.org/wikipedia/commons/thumb/a/a0/Travel_Air_Mystery_Ship_with_Doolittle.jpg/300px-Travel_Air_Mystery_Ship_with_Doolittle.jpg</t>
  </si>
  <si>
    <t>UL-Jih Evolution</t>
  </si>
  <si>
    <t>The UL-Jih Evolution is a conventionally laid out, two-seat, high-wing, single-engine ultralight, designed and built in the Czech Republic. Two variants were available in 2010. The first version of the Evolution, originally designed by Jaroslav Sedláĉek of the Czech company UL-Jih was marketed by WD Flugzeugleichtbau of Germany as the Dallach D.5 Evolution with series production starting in 2002. UL-Jih fabricated both this model and the earlier D.4 Fascination and claimed sole production and marketing rights to both when WD Flugzeugleichtbau ceased trading in 2005, though those rights are challenged by Swiss Light Aircraft AG who build their own versions.[1] The Evolution is an all-composite aircraft, which uses the same cantilever wings, control surfaces and empennage as the Fascination but has a high-wing configuration, rather than the latter's low wing. The wing is of trapezoidal plan, with ailerons that have external balance trim tabs and sealed nosegaps. Inboard, there are electrically operated Fowler flaps. The fuselage becomes slender towards the tail, where the trapezoidal tailplane is set at mid-height, the elevators having a small cutout for rudder movement. The fin is swept but the rudder has vertical edges; it extends to the bottom of the fuselage. The underwing cabin seats two in side-by-side configuration, with access via glazed side doors. The Evolution has a retractable tricycle undercarriage; all three legs retract rearwards into the fuselage, on which they are mounted. A ballistic recovery parachute is available as an option.[1] The Evolution may be powered either by a 73.5 kW (98.6 hp) Rotax 912ULS or a 59.6 kW (79.9 hp) Rotax 912UL.[1] At least six Evolutions had been built by the time WD ceased trading in 2005[1] and 15 appeared on the mid-2010 civil registers of European countries, excluding Russia.[2] Data from Jane's All the World's Aircraft 2011/12[1]General characteristics Performance</t>
  </si>
  <si>
    <t>Two seat ultralight/kitbuilt</t>
  </si>
  <si>
    <t>https://en.wikipedia.org/Two seat ultralight/kitbuilt</t>
  </si>
  <si>
    <t>UL-Jih Sedláĉek Spol s.r.o.</t>
  </si>
  <si>
    <t>https://en.wikipedia.org/UL-Jih Sedláĉek Spol s.r.o.</t>
  </si>
  <si>
    <t>at least six by 2005</t>
  </si>
  <si>
    <t>6.98 m (22 ft 11 in)</t>
  </si>
  <si>
    <t>9.00 m (29 ft 6 in)</t>
  </si>
  <si>
    <t>2.10 m (6 ft 11 in)</t>
  </si>
  <si>
    <t>10.76 m2 (115.8 sq ft) gross</t>
  </si>
  <si>
    <t>305 kg (672 lb)</t>
  </si>
  <si>
    <t>1 × Rotax 912ULS Four cylinder four stroke, air- and water-cooled, 73.5 kW (98.6 hp)  geared down 1.43</t>
  </si>
  <si>
    <t>3-bladed Rospeller constant speed</t>
  </si>
  <si>
    <t>270 km/h (170 mph, 150 kn)</t>
  </si>
  <si>
    <t>65 km/h (40 mph, 35 kn) flaps extended</t>
  </si>
  <si>
    <t>1,400 km (870 mi, 760 nmi) with maximum fuel</t>
  </si>
  <si>
    <t>Jaroslav Sedláĉek</t>
  </si>
  <si>
    <t>8.5 m/s (1,670 ft/min) maximum at sea level</t>
  </si>
  <si>
    <t>120 L (31.7 US gal; 26.4 Imp gal)</t>
  </si>
  <si>
    <t>+4.0/-2.0</t>
  </si>
  <si>
    <t>ULBI Wild Thing</t>
  </si>
  <si>
    <t>The ULBI Wild Thing is a German ultralight aircraft, designed by R. Kurtz and produced by Ultraleicht Bau International (ULBI), of Hassfurt. The aircraft was supplied as a kit for amateur construction or as a complete ready-to-fly-aircraft.[1][2][3] In the 1990s the aircraft was marketed by Air-Max GmbH of Nuremberg, Germany.[3] The aircraft was introduced in 1996 and production ended when ULBI went out of business in 2014.[1][2][4] The aircraft was designed specifically for touring in Africa. It was intended to comply with the Fédération Aéronautique Internationale microlight rules. It features a strut-braced high wing, a two-seats-in-side-by-side configuration enclosed cockpit with doors for access, fixed tricycle landing gear or conventional landing gear and a single engine in tractor configuration.[1][2][3] The aircraft is made from sheet aluminum. Its 9.15 m (30.0 ft) span wing has an area of 13.88 m2 (149.4 sq ft) and flaps. Standard engines available are the 100 hp (75 kW) Rotax 912ULS, 85 hp (63 kW) Jabiru 2200 and the 120 hp (89 kW) Jabiru 3300 four-stroke powerplants.[1][2] The 100 hp (75 kW) Hirth F-30, 75 to 80 hp (56 to 60 kW) Limbach L2000 and the  180 hp (134 kW) Lycoming O-360 have also been fitted.[3] Data from Bayerl and Tacke[1][2]General characteristics Performance</t>
  </si>
  <si>
    <t>https://en.wikipedia.org/Germany</t>
  </si>
  <si>
    <t>Air-Max GmbHULBI</t>
  </si>
  <si>
    <t>https://en.wikipedia.org/Air-Max GmbHULBI</t>
  </si>
  <si>
    <t>75 (1998)</t>
  </si>
  <si>
    <t>6.49 m (21 ft 4 in)</t>
  </si>
  <si>
    <t>13.88 m2 (149.4 sq ft)</t>
  </si>
  <si>
    <t>290 kg (639 lb)</t>
  </si>
  <si>
    <t>1 × Jabiru 3300 six cylinder, air-cooled, four stroke aircraft engine, 89 kW (120 hp)</t>
  </si>
  <si>
    <t>170 km/h (110 mph, 92 kn)</t>
  </si>
  <si>
    <t>58 km/h (36 mph, 31 kn)</t>
  </si>
  <si>
    <t>R. Kurtz</t>
  </si>
  <si>
    <t>Production completed (2014)</t>
  </si>
  <si>
    <t>//upload.wikimedia.org/wikipedia/commons/thumb/5/51/ULBI_Wild_Thing_WT-01_D-MONT.jpg/300px-ULBI_Wild_Thing_WT-01_D-MONT.jpg</t>
  </si>
  <si>
    <t>34.0 kg/m2 (7.0 lb/sq ft)</t>
  </si>
  <si>
    <t>80 litres (18 imp gal; 21 US gal) in two 40 litres (8.8 imp gal; 11 US gal) wing tanks</t>
  </si>
  <si>
    <t>Ultimate Aircraft 10 Dash</t>
  </si>
  <si>
    <t>The Ultimate Aircraft 10 Dash is a Canadian single-seat sport and aerobatic biplane designed and built by Ultimate Aircraft Corporation of Guelph, Ontario.[1][2] The 10 Dash Model 100 was designed as sport biplane that could be either bought assembled or for amateur construction from either plans or a kit.[1] The first prototype 10 Dash 100 first flew on 6 October 1985.[1] It is designed to have either a 100 hp (75 kW) or 180 hp (134 kW) engine fitted for example a 100 hp (75 kW) Continental O-200 engine.[1] It is a braced biplane with wooden wings,  a welded steel tube fuselage, fixed conventional landing gear with a tailwheel and a single open cockpit.[1] An aerobatic variant, the 10 Dash 200, is powered by a 180-200 hp engine.[1] A competition aerobatic variant, the 10 Dash 300 can be fitted with either a 300 hp (224 kW) or 350 hp (261 kW) Lycoming engine with a three-bladed propeller.[1] The 10 Dash 300 has a longer fuselage and longer-span wings with full-span symmetrical ailerons.[1] A tandem two-seat variant, the 20 Dash 300, also joined the family.[1] Data from Jane's All the World's Aircraft 1989-90[1]General characteristics Performance   Aircraft of comparable role, configuration, and era</t>
  </si>
  <si>
    <t>Aerobatic sport biplane</t>
  </si>
  <si>
    <t>Ultimate Aircraft Corporation</t>
  </si>
  <si>
    <t>21 ft 0 in (6.40 m)</t>
  </si>
  <si>
    <t>19 ft 6 in (5.95 m)</t>
  </si>
  <si>
    <t>120 sq ft (11.15 m2)</t>
  </si>
  <si>
    <t>1,150 lb (522 kg)</t>
  </si>
  <si>
    <t>1 × Lycoming engine , 300 or 350 hp (224 or 261 kW)</t>
  </si>
  <si>
    <t>250 mph (402 km/h, 220 kn)</t>
  </si>
  <si>
    <t>190 mph (305 km/h, 170 kn)</t>
  </si>
  <si>
    <t>900 mi (1,448 km, 780 nmi)</t>
  </si>
  <si>
    <t>//upload.wikimedia.org/wikipedia/commons/thumb/0/09/Ultimate_10-300.jpg/300px-Ultimate_10-300.jpg</t>
  </si>
  <si>
    <t>3,000 ft/min (15.2 m/s)</t>
  </si>
  <si>
    <t>+7/-5</t>
  </si>
  <si>
    <t>360°/sec</t>
  </si>
  <si>
    <t>NASA Pathfinder</t>
  </si>
  <si>
    <t>The NASA Pathfinder and NASA Pathfinder Plus were the first two aircraft developed as part of an evolutionary series of solar- and fuel-cell-system-powered unmanned aerial vehicles. AeroVironment, Inc. developed the vehicles under NASA's Environmental Research Aircraft and Sensor Technology (ERAST) program. They were built to develop the technologies that would allow long-term, high-altitude aircraft to serve as atmospheric satellites, to perform atmospheric research tasks as well as serve as communications platforms.[1] They were developed further into the NASA Centurion and NASA Helios aircraft. AeroVironment initiated its development of full-scale solar-powered aircraft with the Gossamer Penguin and Solar Challenger vehicles in the late 1970s and early 1980s, following the pioneering work of Robert Boucher, who built the first solar-powered flying models in 1974. Under ERAST, AeroVironment built four generations of long endurance unmanned aerial vehicles (UAVs), the first of which was the Pathfinder. In 1983, AeroVironment obtained funding from an unspecified US government agency to secretly investigate a UAV concept designated "High Altitude Solar" or HALSOL. The HALSOL prototype first flew in June 1983. Nine HALSOL flights took place at  Groom Lake in Nevada. The flights were conducted using radio control and battery power, as the aircraft had not been fitted with solar cells. HALSOL's aerodynamics were validated, but the investigation led to the conclusion that neither photovoltaic cell nor energy storage technology were mature enough to make the idea practical for the time being, and so HALSOL was put into storage.[2] In 1993, after ten years in storage, the aircraft was brought back to flight status for a brief mission by the Ballistic Missile Defense Organization (BMDO). With the addition of small solar arrays, five low-altitude checkout flights were flown under the BMDO program at NASA Dryden in the fall of 1993 and early 1994 on a combination of solar and battery power.[3] In 1994 the aircraft transferred to the NASA ERAST Program to develop science platform aircraft technology. It was renamed "Pathfinder" because it was "literally the pathfinder for a future fleet of solar-powered aircraft that could stay airborne for weeks or months on scientific sampling and imaging missions".[3] A series of flights were planned to demonstrate that an extremely light and fragile aircraft structure with a very high aspect ratio (the ratio between the wingspan and the wing chord) can successfully take-off and land from an airport and can be flown to extremely high altitudes (between 50,000 feet (15,000 m) and 80,000 feet (24,000 m)) propelled by the power of the sun. In addition, the ERAST Project also wanted to determine the feasibility of such a UAV for carrying instruments used in a variety of scientific studies.[4] On October 21, 1995, the aircraft's fragility was aptly demonstrated when it was severely damaged in a hangar accident, but was subsequently rebuilt.[4] Pathfinder was powered by eight electric motors — later reduced to six — which were first powered by batteries. It had a wing span of 98.4 feet (30.0 m). Two underwing pods contain the landing gear, batteries, triple-redundant instrumentation system, and dual-redundant flight control computers. By the time the aircraft was adopted into the ERAST project in late 1993, solar cells were being added, eventually covering the entire upper surface of the wing.[1] The solar arrays provide power for the aircraft's electric motors, avionics, communications and other electronic systems. Pathfinder also had a backup battery system that can provide power for between two and five hours to allow limited-duration flight after dark.[3] Pathfinder flies at an airspeed of only 15 miles per hour (24 km/h) to 25 miles per hour (40 km/h). Pitch control is maintained by the use of tiny elevators on the trailing edge of the wing Turn and yaw control is accomplished by slowing down or speeding up the motors on the outboard sections of the wing.[3] Major science activities of Pathfinder missions have included detection of forest nutrient status, forest regrowth after damage caused by Hurricane Iniki in 1992, sediment/algal concentrations in coastal waters and assessment of coral reef health. Science activities are coordinated by the NASA Ames Research Center and include researchers at the University of Hawaii and the University of California. Pathfinder flight tested two ERAST-developed scientific instruments, a high spectral resolution Digital Array Scanned Interferometer (DASI) and a high spatial resolution Airborne Real-Time Imaging System (ARTIS), both developed at Ames. These flights were conducted at altitudes between 22,000 feet (6,700 m) and 49,000 feet (15,000 m) in 1997.[3] On September 11, 1995, Pathfinder set an unofficial altitude record for solar powered aircraft of 50,000 feet (15,000 m) during a 12-hour flight from NASA Dryden.[1][4] This and subsequent records claimed by NASA for Pathfinder remain unofficial, as they were not validated by the FAI, the internationally recognized aviation world record sanctioning body.  The National Aeronautic Association presented the NASA-industry ERAST team with an award for one of the "10 Most Memorable Record Flights" of 1995.[3] After further modifications, the aircraft was moved to the U.S. Navy's Pacific Missile Range Facility (PMRF) on the Hawaiian island of Kauai. On one of seven flights there in the spring and summer of 1997, Pathfinder raised the altitude record for solar-powered aircraft — as well as propeller-driven aircraft — to 71,530 feet (21,800 m) on July 7, 1997. During those flights, Pathfinder carried two lightweight imaging instruments to learn more about the island's terrestrial and coastal ecosystems, demonstrating the potential of such aircraft as platforms for scientific research.[1] During 1998, the Pathfinder was modified into the longer-winged Pathfinder-Plus configuration. It used four of the five sections from the original Pathfinder wing, but substituted a new 44 feet (13 m) long center wing section that incorporated a high-altitude airfoil designed for the follow-on Centurion/Helios. The new section was twice as long as the original, and increased the overall wingspan of the craft from 98.4 feet (30.0 m) to 121 feet (37 m). The new center section was topped by more-efficient silicon solar cells developed by SunPower Corporation of Sunnyvale, California, which could convert almost 19 percent of the solar energy they receive to useful electrical energy to power the craft's motors, avionics and communication systems. That compared with about 14 percent efficiency for the older solar arrays that cover most of the surface of the mid- and outer wing panels from the original Pathfinder. Maximum potential power was boosted from about 7,500 watts on Pathfinder to about 12,500 watts on Pathfinder-Plus. The number of electric motors was increased to eight, and the motors used were more powerful units, designed for the follow-on aircraft.[3] The Pathfinder-Plus development flights flown at PMRF in the summer of 1998 validated power, aerodynamic, and systems technologies for its successor, the Centurion. On August 6, 1998, Pathfinder-Plus proved its design by raising the national altitude record to 80,201 feet (24,445 m) for solar-powered and propeller-driven aircraft.[1][5] In July 2002 Pathfinder-Plus carried commercial communications relay equipment developed by Skytower, Inc., a subsidiary of AeroVironment, in a test of using the aircraft as a broadcast platform. Skytower, in partnership with NASA and the Japan Ministry of Telecommunications, tested the concept of an "atmospheric satellite" by successfully using the aircraft to transmit both an HDTV signal as well as an IMT-2000 wireless communications signal from 65,000 feet (20,000 m), giving the aircraft the equivalence of a 12 miles (19 km) tall transmitter tower. Because of the aircraft's high lookdown angle, the transmission utilized only one watt of power, or 1/10,000 of the power required by a terrestrial tower to provide the same signal.[6] According to Stuart Hindle, Vice President of Strategy &amp; Business Development for SkyTower, "SkyTower platforms are basically geostationary satellites without the time delay." Further, Hindle said that such platforms flying in the stratosphere, as opposed to actual satellites, can achieve much higher levels of frequency use. "A single SkyTower platform can provide over 1,000 times the fixed broadband local access capacity of a geostationary satellite using the same frequency band, on a bytes per second per square mile basis."[7] Ray Morgan, president of AeroVironment, has described the concept as, "What we're trying to do is create what we call an 'atmospheric satellite,' which operates and performs many of the functions as a satellite would do in space, but does it very close in, in the atmosphere"[8] This article contains material that originally came from the web article "Unmanned Aerial Vehicles" by Greg Goebel, which exists in the Public Domain.  This article incorporates public domain material from websites or documents of the National Aeronautics and Space Administration.</t>
  </si>
  <si>
    <t>Remote controlled UAV</t>
  </si>
  <si>
    <t>https://en.wikipedia.org/Remote controlled UAV</t>
  </si>
  <si>
    <t>AeroVironment</t>
  </si>
  <si>
    <t>https://en.wikipedia.org/AeroVironment</t>
  </si>
  <si>
    <t>//upload.wikimedia.org/wikipedia/commons/thumb/1/1a/Pathfinder_solar_aircraft_over_Hawaii.jpg/300px-Pathfinder_solar_aircraft_over_Hawaii.jpg</t>
  </si>
  <si>
    <t>NASA ERAST Program</t>
  </si>
  <si>
    <t>https://en.wikipedia.org/NASA ERAST Program</t>
  </si>
  <si>
    <t>NASA CenturionNASA Helios</t>
  </si>
  <si>
    <t>https://en.wikipedia.org/NASA CenturionNASA Helios</t>
  </si>
  <si>
    <t>Binder EB29</t>
  </si>
  <si>
    <t>The Binder EB29 is a German single-seat, open-class self-launching powered sailplane designed and built by Binder Motorenbau. Its wings are based on those of the earlier EB28, while the fuselage is newly designed.[1] Originally being available with 28.3 and 29.3 m wing extensions, since March 2011 25.3 m wing extensions are available. Data from [2][3]General characteristics Performance  This article on an aircraft of the 2000s is a stub. You can help Wikipedia by expanding it.</t>
  </si>
  <si>
    <t>Open-class self-launched sailplane</t>
  </si>
  <si>
    <t>https://en.wikipedia.org/Open-class self-launched sailplane</t>
  </si>
  <si>
    <t>Binder Motorenbau</t>
  </si>
  <si>
    <t>https://en.wikipedia.org/Binder Motorenbau</t>
  </si>
  <si>
    <t>8 m (26 ft 3 in)</t>
  </si>
  <si>
    <t>29.3 m (96 ft 2 in)</t>
  </si>
  <si>
    <t>16.8 m2 (181 sq ft)</t>
  </si>
  <si>
    <t>570 kg (1,257 lb) approximately</t>
  </si>
  <si>
    <t>850 kg (1,874 lb)</t>
  </si>
  <si>
    <t>1 × Solo 2625 02 , 48 kW (64 hp)</t>
  </si>
  <si>
    <t>2-bladed Binder BM-G1-160-R-120-1, 1.60 m (5 ft 3 in) diameter</t>
  </si>
  <si>
    <t>160 km/h (99 mph, 86 kn) in powered flight</t>
  </si>
  <si>
    <t>2.5 m/s (490 ft/min) with engine</t>
  </si>
  <si>
    <t>280 km/h (170 mph, 150 kn)</t>
  </si>
  <si>
    <t>74 km/h (46 mph, 40 kn)</t>
  </si>
  <si>
    <t>Extra EA-260</t>
  </si>
  <si>
    <t>The Extra EA-260 is a hand-built, single-seat aerobatic aircraft derived from the Extra 230 and first flown in 1986. Designed by aerobatic pilot Walter Extra based on the layout of the Extra 230, the Extra 260 is a higher performance version of its predecessor with 60% more power and 18% increase in weight. The first EA-260 was flown by Patty Wagstaff to victory in two U.S. National Aerobatic Championships, in 1991 and 1992, and then retired to the Smithsonian Institution when she obtained an Extra 300S.[1] The Extra 260 is based on the design of the Extra EA-230, and the two aircraft share many similarities. The Extra 260 has a welded steel tube fuselage covered in fabric with a carbon/glass hybrid composite empennage (i.e., the tail assembly, including the horizontal and vertical stabilizers, elevators, and rudder), and a bubble canopy. The monocoque wings have a Polish pine wood spar with birch plywood skins. A symmetrical airfoil, mounted with a zero angle of incidence, provides equal performance in both upright and inverted flight. The landing gear is fixed taildragger style with composite main legs and fiberglass wheel pants. The piston-engined powerplant is a fuel-injected Lycoming AEIO-540-D4A5 and has a 4-bladed constant-speed MT composite propeller.[1] The first EA260 built was donated to the Smithsonian Institution where it was at one time on display. Additionally there is one EA260 registered with the Federal Aviation Administration in the US, one registered in the United Kingdom with the Civil Aviation Authority and one registered in France with the Directorate General for Civil Aviation, for a total of four.[1][2][3][4] Data from Smithsonian Air and Space Extra 260[1]General characteristics Performance</t>
  </si>
  <si>
    <t>Aerobatic aircraft</t>
  </si>
  <si>
    <t>Extra Flugzeugbau</t>
  </si>
  <si>
    <t>https://en.wikipedia.org/Extra Flugzeugbau</t>
  </si>
  <si>
    <t>4 (by 2021)</t>
  </si>
  <si>
    <t>7.6 m (24 ft 11 in)</t>
  </si>
  <si>
    <t>1.8 m (5 ft 11 in)</t>
  </si>
  <si>
    <t>522 kg (1,151 lb)</t>
  </si>
  <si>
    <t>778 kg (1,715 lb)</t>
  </si>
  <si>
    <t>1 × Lycoming AEIO-540-D4A5 6-cylinder air-cooled horizontally-opposed piston engine, 240 kW (320 hp)</t>
  </si>
  <si>
    <t>4-bladed MT constant-speed composite propeller</t>
  </si>
  <si>
    <t>405 km/h (252 mph, 219 kn)</t>
  </si>
  <si>
    <t>Walter Extra</t>
  </si>
  <si>
    <t>https://en.wikipedia.org/Walter Extra</t>
  </si>
  <si>
    <t>Smithsonian Museum</t>
  </si>
  <si>
    <t>//upload.wikimedia.org/wikipedia/commons/thumb/a/a8/Extra_260.jpg/300px-Extra_260.jpg</t>
  </si>
  <si>
    <t>Extra EA-230</t>
  </si>
  <si>
    <t>https://en.wikipedia.org/Extra EA-230</t>
  </si>
  <si>
    <t>KJ-1 AEWC</t>
  </si>
  <si>
    <t>The KJ-1 is a first generation Chinese AEW (Airborne Early Warning) radar fitted to a Tupolev Tu-4 bomber. The project was started in 1969 under the code name "Project 926". (KJ is from the first characters of the Pinyin spelling of 空警, (Kōng Jǐng), short for 空中预警 (Kōng Zhōng Yù Jǐng), which means Airborne Early Warning). According to PRC government claims, a single KJ-1 would be equivalent to more than 40 ground radar stations, but development was stopped due to the Cultural Revolution. In the era of the Chinese economic reform, the project was once again put on hold because economic development was given top priority. When the project was finally reviewed again for the modernisation of the People's Liberation Army Air Force it was considered obsolete. In the KJ-1's place PRC developed a phased-array radar for its KJ-2000 AWACS.[1] The sole KJ-1 is now on display at the PLAAF museum north of Beijing.[2]</t>
  </si>
  <si>
    <t>Airborne Early Warning and Control</t>
  </si>
  <si>
    <t>https://en.wikipedia.org/Airborne Early Warning and Control</t>
  </si>
  <si>
    <t>People's Republic of China (PRC)</t>
  </si>
  <si>
    <t>https://en.wikipedia.org/People's Republic of China (PRC)</t>
  </si>
  <si>
    <t>cancelled</t>
  </si>
  <si>
    <t>//upload.wikimedia.org/wikipedia/commons/thumb/6/6f/Tu4_%282881845876%29.jpg/300px-Tu4_%282881845876%29.jpg</t>
  </si>
  <si>
    <t>Tupolev Tu-4</t>
  </si>
  <si>
    <t>https://en.wikipedia.org/Tupolev Tu-4</t>
  </si>
  <si>
    <t>Wight Quadruplane</t>
  </si>
  <si>
    <t>The Wight Quadruplane, also referred to as the Wight Type 4,[1] was a British single seat quadruplane fighter aircraft built by J Samuel White &amp; Company Limited (Wight Aircraft) during World War I. Testing revealed design deficiencies and after the only example was involved in a crash, further work on the aircraft was abandoned.[1]  The Quadruplane serial no N546 was a prototype designed by Wight Aircraft general manager and design chief Howard T. Wright in 1916. Inspired by the Sopwith Triplane[2] and other multi-wing aircraft of its time, it had an unusual arrangement in which the fuselage was placed between the middle two wings with upper and lower wings attached by struts.[3] Another remarkable feature was that its wingspan was less than the overall length.[2] The wings were cambered on the leading and trailing edges with a flat middle section. This wing design proved to be very inefficient.[2] Power was provided by a 110 hp (82 kW) Clerget 9Z nine-cylinder air cooled rotary engine[4] and it was to be armed with two 0.303 in (7.7 mm) Vickers machine guns.[4] The original version had two cabane struts of long chord length supporting the upper wing. Four similar type interplane struts were used between the upper three wings, all of which had ailerons.[3] The bottom wing had a shorter span with pairs of struts and cut outs for the landing gear wheels. Because the axle was the same height as the lower wing, the tailskid was very tall to prevent that wings trailing edge from contacting the ground.[2] When tested in mid 1916 the aircraft had difficulty taking off due to shallow wing incidence and displayed dangerous tendencies because of a lack of yaw control and a major redesign was required.[5] In February 1917 the second version was ready for testing.[3] The single thick struts were replaced with more conventional parallel wire braced struts and the landing gear was lengthened. The new wings were of varying chord and the overall diameter of the fuselage was increased.[3] Most importantly, a larger dorsal fin and rudder were installed. After several disappointing flights at Martlesham Heath the machine was returned to the aircraft production facilities in Cowes for another rework.[3] The final version had new wings of decreasing span from top to bottom and ailerons only on the upper two wings. At Martlesham Heath in July 1917, flight testing again revealed an unsatisfactory lack of control.[3] In February 1918 the Quadruplane crashed into a cemetery and the project was abandoned.[1] Data from [4]General characteristics Armament   Aircraft of comparable role, configuration, and era</t>
  </si>
  <si>
    <t>https://en.wikipedia.org/Fighter</t>
  </si>
  <si>
    <t>British</t>
  </si>
  <si>
    <t>https://en.wikipedia.org/British</t>
  </si>
  <si>
    <t>J. Samuel White</t>
  </si>
  <si>
    <t>https://en.wikipedia.org/J. Samuel White</t>
  </si>
  <si>
    <t>Mid 1916</t>
  </si>
  <si>
    <t>21 ft 6 in (6.55 m)</t>
  </si>
  <si>
    <t>19 ft 0 in (5.79 m)</t>
  </si>
  <si>
    <t>10 ft 6 in (3.20 m)</t>
  </si>
  <si>
    <t>1 × Clerget 9Z nine-cylinder rotary engine, 110 hp (82 kW)</t>
  </si>
  <si>
    <t>2 × fixed forward-firing synchronized 0.303 in (7.70 mm) Vickers machine guns</t>
  </si>
  <si>
    <t>Howard T Wright</t>
  </si>
  <si>
    <t>//upload.wikimedia.org/wikipedia/commons/2/2d/Early_Wight_Quadraplane.jpg</t>
  </si>
  <si>
    <t>Blackburn B-2</t>
  </si>
  <si>
    <t>The Blackburn B-2 was a British biplane side-by-side trainer aircraft of the 1930s. Designed and built by Blackburn Aircraft, 42 were built. The Blackburn B-2 was developed by Blackburn as a successor for its earlier Bluebird IV trainer, retaining the layout and side-by-side seating of the earlier aircraft, but having a semi-monocoque all-metal fuselage, instead of the metal and fabric-covered fuselage used by the earlier aircraft. The single-bay biplane wings were of similar structure to those of the Bluebird IV and could be folded for easy storage. Leading edge slots were fitted to the upper wing to improve low-speed handling, with ailerons on the lower wings only. The conventional landing gear was fixed, with the mainwheels supported on telescopic legs and a spung tailskid.[1] The prototype B-2 (registered G-ABUW) first flew on 10 December 1932,[2] powered by a 120 hp (89 kW) de Havilland Gipsy III engine, although the 130 hp (97 kW) de Havilland Gipsy Major and 120 hp Cirrus Hermes IV engines were also fitted to production aircraft.[3][4] Testing proved successful, with the aircraft proving to be very manoeuvrable, and the first production aircraft flew in 1932.[3] The B-2 was aimed mainly at the military trainer market,[5] and the prototype B-2 was shipped to Lisbon in September 1933 for evaluation by Portugal. Although it performed well in the evaluation, the Portuguese preferred a tandem layout, and purchased the de Havilland Tiger Moth.[6] Although not successful in competing for major military orders, the B-2 continued in production to equip civilian flying schools in the United Kingdom that were busy training pilots for the Royal Air Force under the RAF expansion scheme, with the B-2 equipping flying schools owned by Blackburn at Brough Aerodrome and London Air Park, Hanworth. A total of 42 B-2s, including the prototype, were built, with production continuing until 1937.[7] The last three B-2s were sold to the Air Ministry and issued to the Brough flying school where they were operated in RAF markings.[7] On the outbreak of the Second World War, the aircraft at Hanworth were moved to Brough, where the two training schools merged, becoming No 4 Elementary Flying Training School.[8] The school at Brough continued to be operated by Blackburn, with the aircraft remaining with civilian registrations (although they were repainted with wartime training markings with yellow fuselages, camouflaged wings and RAF roundels).[9] The remaining aircraft were taken over by the RAF in February 1942,[2] being handed over to the Air Training Corps, where they were used as instructional airframes.[8] Only two B-2s survived to fly postwar; one crashed in 1951,[10] and the sole survivor (G-AEBJ) is preserved and maintained in airworthy condition by Blackburn (now part of British Aerospace). G-AEBJ is located with the Shuttleworth Collection at Old Warden.[11] Another fuselage was for many years seen up a tree in an Essex scrapyard before being rescued in the 1980s. The aircraft displays two identities, G-ACBH and G-ADFO and is preserved, still wearing its original paint, at the South Yorkshire Aircraft Museum. Data from British Civil Aircraft since 1919, Volume 1 [12]General characteristics Performance  Related development Aircraft of comparable role, configuration, and era</t>
  </si>
  <si>
    <t>Blackburn Aircraft</t>
  </si>
  <si>
    <t>https://en.wikipedia.org/Blackburn Aircraft</t>
  </si>
  <si>
    <t>24 ft 3 in (7.39 m)</t>
  </si>
  <si>
    <t>30 ft 2 in (9.19 m)</t>
  </si>
  <si>
    <t>246 sq ft (22.9 m2)</t>
  </si>
  <si>
    <t>1,175 lb (533 kg)</t>
  </si>
  <si>
    <t>1,850 lb (839 kg)</t>
  </si>
  <si>
    <t>1 × de Havilland Gipsy III 4-cylinder air-cooled inverted in-line piston engine, 120 hp (89 kW)</t>
  </si>
  <si>
    <t>112 mph (180 km/h, 97 kn)</t>
  </si>
  <si>
    <t>95 mph (153 km/h, 83 kn)</t>
  </si>
  <si>
    <t>320 mi (510 km, 280 nmi)</t>
  </si>
  <si>
    <t>//upload.wikimedia.org/wikipedia/commons/thumb/9/9f/Blackburn_B2_flying.jpg/300px-Blackburn_B2_flying.jpg</t>
  </si>
  <si>
    <t>Blackburn Bluebird IV</t>
  </si>
  <si>
    <t>https://en.wikipedia.org/Blackburn Bluebird IV</t>
  </si>
  <si>
    <t>https://en.wikipedia.org/1931</t>
  </si>
  <si>
    <t>700 ft/min (3.6 m/s)</t>
  </si>
  <si>
    <t>7.52 lb/sq ft (36.7 kg/m2)</t>
  </si>
  <si>
    <t>0.065 hp/lb (0.107 kW/kg)</t>
  </si>
  <si>
    <t>https://en.wikipedia.org/1942</t>
  </si>
  <si>
    <t>https://en.wikipedia.org/1932</t>
  </si>
  <si>
    <t>UL-Jih Fascination</t>
  </si>
  <si>
    <t>The UL-Jih Fascination, also called the Fascination F100, is a conventionally laid out, two seat, low wing, single engine ultralight, designed and built in the Czech Republic. Two variants were offered in 2010.[1][2] The Fascination F100 is an advanced version of the ultralight/VLA airplane which was based on the all composite VLA layout of the Fascination (D4BK) by Wolfgang Dallach. During and after his collaboration with Wolfgang Dallach, Jaroslav Sedláĉek from UL-Jih in the Czech Republic made own contributions to the design[3] which finally led to today's UL-Jih F-100. The Fascination was marketed by WD Flugzeugleichtbau of Germany as the Dallach D.4 Fascination. This was an aircraft of mixed construction, including wood, composites and steel components with fabric covering. It first flew in 1996.  An all-composites version, the Dallach D.4 BK Fascination was flown in 1999. UL-Jih fabricated these models and claimed sole production and marketing rights both to the D.4 and D.5 when WD Flugzeugliechtbau ceased trading in 2005, though those rights are challenged by Swiss Light Aircraft AG, who build their own versions.[4] Current Fascinations are all-composite aircraft, with a low wing of trapezoidal planform. The ailerons have external balance trim tabs and sealed nosegaps. Inboard, there are electrically operated Fowler flaps. The fuselage becomes slender towards the tail, where the trapezoidal tailplane is set at mid-height, the elevators having a small cutout for rudder movement. The fin is swept but the rudder has vertical edges; it extends to the bottom of the fuselage. The cockpit seats two in side-by-side configuration under a one-piece bubble canopy, lever hinged from the rear; behind the seat backs there is luggage space. Until 2008, all Fascinations had a retractable tricycle undercarriage. The main wheels, mounted from the fuselage on cantilever spring legs, retract electrically outward into the wing and the nosewheel retracts rearwards. The fixed wheel option has wheel fairings. The main wheels have brakes and the nosewheel power steering. A Stratos Magnum 501 ballistic recovery parachute is fitted.[4] The Fascination may be powered either by a 73.5 kW (98.6 hp) Rotax 912ULS or a 59.6 kW (79.9 hp) Rotax 912UL.[4] The Fascination has been marketed both complete and in kit form. More than 200 had been sold by 2006[4] and 183 appeared on the mid-2010 civil registers of European countries, excluding Russia.[5] It was reported that Fascination-airplanes (various versions) were flying in countries as remote as Brazil, Australia, and the Philippines. Data from Jane's All the World's Aircraft 2011/12[4]General characteristics Performance Avionics</t>
  </si>
  <si>
    <t>early 1996</t>
  </si>
  <si>
    <t>more than 200 by mid-2006</t>
  </si>
  <si>
    <t>6.87 m (22 ft 6 in)</t>
  </si>
  <si>
    <t>10.70 m2 (115.2 sq ft) gross</t>
  </si>
  <si>
    <t>297 kg (655 lb)</t>
  </si>
  <si>
    <t>1 × Rotax 912UL Four cylinder four stroke, air- and water-cooled, 59.6 kW (79.9 hp)</t>
  </si>
  <si>
    <t>243 km/h (151 mph, 131 kn)</t>
  </si>
  <si>
    <t>//upload.wikimedia.org/wikipedia/commons/thumb/1/1d/Dallach_D.4B_Fascination_D-MWFR_SYW_01.09.12R_edited-3.jpg/300px-Dallach_D.4B_Fascination_D-MWFR_SYW_01.09.12R_edited-3.jpg</t>
  </si>
  <si>
    <t>6.0 m/s (1,180 ft/min) maximum at sea level</t>
  </si>
  <si>
    <t>96 L (25.3 US gal; 21.1 Imp gal)</t>
  </si>
  <si>
    <t>Ultravia Pelican</t>
  </si>
  <si>
    <t>The Ultravia Pelican is the name given to two series of high-wing, single-engine, tractor configuration ultralight aircraft that were designed by Jean Rene Lepage and produced in kit form for amateur construction by Ultravia Aero International of Mascouche, Quebec and later Gatineau, Quebec.[1][2][3][4] The first Le Pelican was designed as a single-seat aircraft powered by a two-cylinder 18 hp (13 kW) Briggs &amp; Stratton four-stroke lawnmower engine. It was designed in the early 1980s and greatly resembles the Aeronca C-2 of 1929.[1] The original Le Pelican airframe is constructed from aluminum tubing, using gussets and pop rivets. The wing consists of a "D" cell with foam and aluminum ribs. All flying surfaces are covered in doped aircraft fabric. The very first Pelicans had wire-bracing for the wing and spoilers for roll control. These were replaced with strut-bracing and one-third span ailerons. The enclosed cabin, designed for Quebec winters included Lexan doors. The Pelican's conventional landing gear consists of a fibreglass rod for the main gear, with a tailskid, replaced on later models by a steerable tailwheel.[1] The original Le Pelican was replaced in production by the single-seat Super Pelican which has taller landing gear and a Half VW engine of 35 hp (26 kW)[1] The single-seat Le Pelican production ran from 1983 to 1985, with about 100 kits delivered. Due to demand for two-seaters Lepage designed a new "clean-sheet" aircraft in 1984, which retained the same name as the earlier single-seater. The two-seat Pelican Club and its derivatives were built in large numbers, with more than 700 flying by 2003. The original Pelican Club has a fibreglass fuselage and aluminum frame wings with aircraft fabric covering. The wings were later made all-metal and this model became the Pelican PL. The PL was available from the factory equipped with a 100 hp (75 kW) Rotax 912ULS or a 115 hp (86 kW) Rotax 914 turbocharged engine. Options included tricycle or conventional landing gear.[2][3][5] The Pelican was initially produced in kit form by Ultravia of Mascouche, Quebec. The company later relocated to Gatineau, Quebec. The single-seat Le Pelican series was produced from 1983–85 and the two-seat Pelican series was built from 1985 until Ultravia went out of business in 2006.[1][2][3][4] In 1994, the Brazilian company, Aerodesign, certified and produced a new version of the Pelican PL and the Pelican Club, designated the Aerodesign AD2000 Pegasus under the National Civil Aviation Agency of Brazil H.03 program, although the approval is currently listed as "cancelled".[6][7] In 1997 the company marketed this model as the Aerodesign Pegasus.[8] In 1999 this model was listed as eligible to be sold as a kit in Australia by the Australian Ultralight Federation.[9] Since 2001 the Brazilian company Flyer Indústria Aeronáutica has assembled and produced several other aircraft designs based on the Pelican, as the Pelican 500BR, Kolb SS and the F600NG.[10][11][12] Ultravia signed The New Kolb Aircraft Company as US distributor for the Pelican Sport 600 model in 2003. Kolb displayed the aircraft at Sun 'n Fun and AirVenture between 2003 and 2005. Ultravia pursued certification of the Pelican Tutor model under CAR 523 VLA, with the National Research Council conducting the test flying under contract, but Ultravia went out of business before completing certification. In 2006 Kolb purchased the assets of the bankrupt Ultravia and developed the aircraft, in partnership with Flyer Indústria Aeronáutica of Brazil into the Kolb Flyer Super Sport, based on pilot feedback gathered. The two-seat Kolb Flyer SS design was put into production in 2008.[3][4][13] The Flyer SS's fuselage is built from carbon fibre and weighs 77 lb (35 kg), while the wing is made from 6061-T6 and 2024-T3 aluminum. Power is provided by a 100 hp (75 kW) Rotax 912ULS aircraft engine, giving a cruise speed of 117 kn (217 km/h).[3] In about 2007 Kolb sold the rights to produce the Pelican line to Ballard Sport Aircraft of Sherbrooke, Quebec, who presently manufacturer kits and ready-to-fly advanced ultralight aircraft.[14][15] Data from Cliche[1]General characteristics Performance Avionics   Aircraft of comparable role, configuration, and era</t>
  </si>
  <si>
    <t>UltraviaNew Kolb AircraftAerodesignFlyer Indústria AeronáuticaBallard Sport Aircraft</t>
  </si>
  <si>
    <t>https://en.wikipedia.org/UltraviaNew Kolb AircraftAerodesignFlyer Indústria AeronáuticaBallard Sport Aircraft</t>
  </si>
  <si>
    <t>37 ft 0 in (11.28 m)</t>
  </si>
  <si>
    <t>210 lb (95 kg)</t>
  </si>
  <si>
    <t>450 lb (204 kg)</t>
  </si>
  <si>
    <t>1 × Briggs and Stratton two-cylinder four stroke lawnmower engine, 18 hp (13 kW)</t>
  </si>
  <si>
    <t>26 mph (42 km/h, 23 kn)</t>
  </si>
  <si>
    <t>104 mi (167 km, 90 nmi)</t>
  </si>
  <si>
    <t>Jean Rene Lepage</t>
  </si>
  <si>
    <t>In production as the Ballard Pelican (2012)</t>
  </si>
  <si>
    <t>//upload.wikimedia.org/wikipedia/commons/thumb/3/39/Ultravia_Pelican_Club_BULA_C-IBDC_02.JPG/300px-Ultravia_Pelican_Club_BULA_C-IBDC_02.JPG</t>
  </si>
  <si>
    <t>{'Le Pelican': 'iginal single-seat model, powered by a two-cylinder 18\xa0hp (13\xa0kW) Briggs and Stratton four-stroke lawnmower engine and featuring low landing gear.[1]', 'Super Pelican': 'proved single-seat model with higher main landing gear and powered by a 35\xa0hp (26\xa0kW) Half VW engine.[1]', 'Pelican Club': 'o-seat side-by-side model with fabric covered wing introduced in 1985.[5]', 'Pelican PL': 'o-seat side-by-side model powered by a 100\xa0hp (75\xa0kW) Rotax 912ULS or 115\xa0hp (86\xa0kW) Rotax 914 and introduced in 1991. The PL could be built as a conventional landing gear or tricycle gear aircraft, with optional skis, floats or amphibious floats available. Gross weight 1,400\xa0lb (635\xa0kg).[16][17][18][19][20][21]', 'Pelican Sport': 'velopment of the PL with a new longer span wing and a higher lift airfoil, introduced in 1998. Wing includes an STOL kit with drooping ailerons. Gross weight 1,232\xa0lb (559\xa0kg) for the Canadian advanced ultralight category.[5][17][21]', 'Pelican Sport 600': "velopment of the Pelican Sport with a 600\xa0kg (1,323\xa0lb) gross weight for the US Light sport aircraft category. As of April 2017, the design does not appear on the Federal Aviation Administration's list of approved special light-sport aircraft.[3][19][20][22][23]", 'Pelican Tutor': 'oposed certified version, certification was never completed.[13]', 'Flyer Super Sport (Flyer SS)': 'designed and developed version of the Sport 600, introduced in July 2008 and produced until about 2016 by New Kolb Aircraft as a light-sport category aircraft.[3][4][23]', 'Pelican AULA 600': 'ctory-assembled model for the Canadian AULA category.[23][24]', 'Aerodesign Pegasus': 'azilian redesigned version, cruising at 110\xa0mph (177\xa0km/h), with a stall speed of  35\xa0mph (56\xa0km/h), MTOW 1,100\xa0lb (499\xa0kg), aluminium wings and composite fuselage and tail.[25]', 'Flyer F600NG': 'lightened version of the Pelican 500BR and Kolb SS, developed to fit the new Brazilian LSA regulations.[12]'}</t>
  </si>
  <si>
    <t>500 ft/min (2.5 m/s)</t>
  </si>
  <si>
    <t>2.5 US gallons (19 litres)</t>
  </si>
  <si>
    <t>+6.6/-3.3</t>
  </si>
  <si>
    <t>Le Pelican 1983-85Pelican and subsequent two seat models 1985-2006Aerodesign Pegasus 1997-2004Pelican 500BR circa2001-2009Flyer Kolb SS circa2008-2016Flyer F600NG 2016-presentPelican PL and Sport 600 2009-present</t>
  </si>
  <si>
    <t>Tupolev Tu-8</t>
  </si>
  <si>
    <t>The Tupolev Tu-8, OKB designation '69', was a long-range variant of the Soviet Tupolev Tu-2 medium bomber that first flew after the end of World War II. It was canceled when it proved to be unstable, structurally unsound and its generators were not strong enough to fully power its gun turrets. With the advent of jet-powered bombers, Soviet military planners decided that it simply was not worth devoting the necessary resources to fix its numerous problems. After the end of World War II the Tupolev OKB decided to continue its development of long-range variants of the Tu-2 which had begun with the unsuccessful Tu-2D during the war. Internally designated as the ANT-69, it was originally planned to use the new Shvetsov M-93 radial engines, but this was changed to the Shvetsov ASh-82M when the M-93 engine was delayed. It was to be armed with 20 mm (0.79 in) Berezin B-20 cannon on the existing mounts. The fuselage nose was completely revised in response to complaints by the VVS about the Tu-2. The navigator was given a seat and the nose was extensively glazed to improve his view. The cockpit was revised to seat the pilots side by side rather than in tandem and the ventral gunner was also given a seat. The revision of the nose caused the twin tails to be enlarged to offset the greater area ahead of the aircraft's center of gravity.[1] The defensive armament's gun turrets were electrically powered and the ventral gunner was given a remotely-controlled turret. He sighted the turret through prominent blisters in the rear fuselage. The copilot could turn his seat 180° and manned a B-20 gun in the rear of the pilot's compartment.[2] The Tu-8 was fitted with an OPB-4S Norden-type bombsight and had its maximum bombload increased to 4,500 kg (9,900 lb). It was intended to be able to carry mines or torpedoes for service with Soviet Naval Aviation.[3] This concept was approved by the Council of Ministers on 11 March 1947. The ANT-62T prototype torpedo bomber was modified as the prototype of the Tu-8. That aircraft's ASh-82FN engines were retained rather than use the ASh-83M engines originally planned. It was first flown on 24 May 1947 and kept on manufacturer's trials until 20 April 1948. These trials were prolonged by the numerous difficulties experienced, especially with the defensive armament. It began State trials on 23 August 1948 which lasted until 30 November 1948. The report of the NII VVS (Russian: Научно-Исследовательский Институт Военно-Воздушных Сил Nauchno-Issledovatel'skiy Institut Voyenno-Vozdushnykh Sil – Air Force Scientific Test Institute) was unfavorable: The performance was not commensurate with the directives stated in the Government Directive for the development of the aircraft. The machine was unstable at all the normal center of gravity positions, the wings and undercarriage were insufficiently strong, the defensive armament proved to be less than fully effective due to the inadequate power provided to the gun mounts by the generators, and the deicing and lighting equipment were inadequate, thus restricting the aircraft's operations in bad weather.[4]Tupolev made unsolicited proposals for variants, including the Tu-8B with Mikulin AM-42 engines and the Tu-8S with Charomski ACh-30BF diesel engines, but none were accepted. Soviet military planners had decided to devote resources to development of jet bombers, such as the Tupolev '73', which were already flying, and which exhibited much more potential than piston-engined aircraft.[5] Data from Gordon, OKB Tupolev: A History of the Design Bureau and its AircraftGeneral characteristics Performance Armament</t>
  </si>
  <si>
    <t>https://en.wikipedia.org/Long-range bomber</t>
  </si>
  <si>
    <t>five</t>
  </si>
  <si>
    <t>14.61 m (47 ft 11.13 in)</t>
  </si>
  <si>
    <t>22.06 m (72 ft 4.5 in)</t>
  </si>
  <si>
    <t>5.15 m (16 ft 10.75 in)</t>
  </si>
  <si>
    <t>61.26 m2 (659 sq ft)</t>
  </si>
  <si>
    <t>14,250 kg (31,416 lb)</t>
  </si>
  <si>
    <t>2 × Shvetsov ASh-82FN radial engines , 1,380 kW (1,850 hp) each</t>
  </si>
  <si>
    <t>507 km/h (315 mph, 274 kn)</t>
  </si>
  <si>
    <t>4,100 km (2,548 mi, 2,214 nmi)</t>
  </si>
  <si>
    <t>7,650 m (25,100 ft)</t>
  </si>
  <si>
    <t>Cancelled</t>
  </si>
  <si>
    <t>//upload.wikimedia.org/wikipedia/en/thumb/3/3e/Tupolev_Tu-8.jpg/300px-Tupolev_Tu-8.jpg</t>
  </si>
  <si>
    <t>Tupolev Tu-2</t>
  </si>
  <si>
    <t>https://en.wikipedia.org/Tupolev Tu-2</t>
  </si>
  <si>
    <t>{'Tu-18 2 x Nene I': ''}</t>
  </si>
  <si>
    <t>Caproni Ca.6</t>
  </si>
  <si>
    <t>The Caproni Ca.6 was a single-engine biplane designed and built by Caproni in the early 1910s. The Ca.6 was a single-engine propeller-driven biplane with a traditional configuration with wings in the bow and tail fletching, but it had no fuselage : it was replaced by a light structure formed by two beams of unshelled wood and some vertical reinforcing uprights that supported the planes of tail. They were composed only of a stabilizer - horizontal balancer; the lack of a vertical drift was compensated by four large interwoven surfaces that, placed between the wings, contributed to the stability of the aircraft around the vertical axis. The wings resumed the double curvature profile that had also characterized Caproni aircraft immediately preceding, but with not very lucky results: the aerodynamic characteristics of this type of profile, which had been suggested to Caproni by his friend and colleague Henri Coandă, proved to be once again unsatisfactory. The Caproni Ca.6 was preserved inside the Caproni workshops until 1934, when it was brought to Milan to be shown to the public on the occasion of the Italian Air Force Exhibition; in the meantime, in 1927, the spouses Gianni and Timina Caproni founded the Caproni Museum, in whose headquarters in Taliedo the Ca.6 found a place starting from the forties . After the vicissitudes linked to the Second World War and the reopening of the museum in Vizzola Ticino, the Ca.6 was again exposed to the public. He found his definitive position in the Museo dell'Aeronautica Gianni Caproni, reopened in Trento, in the nineties.[1] The aircraft underwent a first renovation-conservation operation before being exposed in Milan, in the early thirties : it was probably on this occasion that the leading edge of the wings was reinforced with a metal strip and the fuselage and the wings themselves they were shortened. At the time of its transfer to Trento, the Ca.6 has undergone a new intervention; however, due to the lack of availability of reliable technical drawings and other necessary historical documentation, a real restoration did not take place, but only a conservation procedure. Data from Aeroplani Caproni – Gianni Caproni ideatore e costruttore di ali italiane[2]General characteristics Performance</t>
  </si>
  <si>
    <t>pioneering aircraft</t>
  </si>
  <si>
    <t>9.8 m (32 ft 2 in)</t>
  </si>
  <si>
    <t>3.27 m (10 ft 9 in)</t>
  </si>
  <si>
    <t>45 m2 (480 sq ft)</t>
  </si>
  <si>
    <t>318 kg (700 lb)</t>
  </si>
  <si>
    <t>1 × Rebus 50hp 4-cyl 4-cylinder water-cooled in-line piston engine, 37 kW (50 hp)</t>
  </si>
  <si>
    <t>//upload.wikimedia.org/wikipedia/commons/thumb/d/d0/Caproni_Ca.6%2C_1911-1913.jpg/300px-Caproni_Ca.6%2C_1911-1913.jpg</t>
  </si>
  <si>
    <t>Caproni Ca.355</t>
  </si>
  <si>
    <t>The Caproni Ca.355 Tuffo was a low-wing single-engine dive bomber, designed and built by the Italian Caproni company in 1941, which never proceeded beyond a single prototype. Derived from Ca.335 Mistral, the Ca.355 was proposed to equip the Regia Aeronautica, but it was found to offer little advantage over the German Junkers Ju 87 "Stuka" and the project was abandoned. In 1939 the Ministry of Aeronautics issued a specification for the supply of an aircraft of the same class as the Junkers Ju 87 to be allocated to the bomber divisions of the Regia Aeronautica.[1] Caproni chose to participate with a project entrusted to engineer Cesare Pallavicino and developed by his subsidiary, Cantieri Aeronautici Bergamaschi (CAB). Pallavicino exploited the experience gained in the development of the previous Ca.335 Maestrale, proposing a simplified development with slightly smaller dimensions and with minor modifications to make it suitable for the new role.[2]  The fuselage was reduced in diameter and the second cockpit was eliminated as being unnecessary, leaving only a single enclosed cockpit with a rearward sliding canopy. Air brakes were added to the wing and, as with the Stuka, a tubular trapeze was included to hold the bomb and ensure it cleared the propeller when dropped during a vertical dive. The Isotta Fraschini Delta engine developed by another company in the Caproni group was chosen to power it.[2] The prototype, serial MM.470 and now designated Ca.355 Tuffo, was flown by test pilot Ettore Wengi on 14 January 1941 from the company airfield at Ponte San Pietro. After initial trials in which no major problems were found, it was delivered to the Regia Aeronautica.[2] While satisfying the original requirements, the military were not satisfied with its performance and it only carried out a few test flights. The Regia Aeronautica chose to continue operating the Junkers Ju 87 "Stuka", in addition to converting obsolete fighters such as the Fiat CR.42, Fiat G.50 Freccia and the Macchi MC.200 to the dive bombing role.[2] The fate of the sole Ca.355 built is unknown. Main variant, one prototype built. A proposed variant with two engines in a push-pull configuration, the rear engine mounted between twin tail booms. The Daimler-Benz DB 601 or Isotta Fraschini Delta were proposed as powerplants. Proposed variant with Daimler-Benz DB601 engine Proposed variant with Isotta Fraschini Zeta engine Data from Airwar.ru[3]General characteristics Performance Armament</t>
  </si>
  <si>
    <t>Dive bomber</t>
  </si>
  <si>
    <t>https://en.wikipedia.org/Dive bomber</t>
  </si>
  <si>
    <t>9.93 m (32 ft 7 in)</t>
  </si>
  <si>
    <t>12.96 m (42 ft 6 in)</t>
  </si>
  <si>
    <t>1,980 kg (4,365 lb)</t>
  </si>
  <si>
    <t>3,050 kg (6,724 lb)</t>
  </si>
  <si>
    <t>1 × Isotta Fraschini Delta IV R.C.35 liquid-cooled V12 engine, 625 kW (850 hp)  take-off power</t>
  </si>
  <si>
    <t>3-bladed bladed constant speed</t>
  </si>
  <si>
    <t>490 km/h (300 mph, 260 kn) at 7,400 m</t>
  </si>
  <si>
    <t>380 km/h (240 mph, 210 kn)</t>
  </si>
  <si>
    <t>1,025 km (637 mi, 553 nmi)</t>
  </si>
  <si>
    <t>2× 7.7 mm or 12.7 mm Breda-SAFAT machine guns in the wings (planned)1× 7.7 mm Breda-SAFAT machine gun in the dorsal pannier (planned)</t>
  </si>
  <si>
    <t>400 kg (800 lb) under wings and fuselage</t>
  </si>
  <si>
    <t>Cesare Pallavicino</t>
  </si>
  <si>
    <t>https://en.wikipedia.org/Cesare Pallavicino</t>
  </si>
  <si>
    <t>//upload.wikimedia.org/wikipedia/commons/thumb/3/37/Ca.355-Caproni_01.JPG/300px-Ca.355-Caproni_01.JPG</t>
  </si>
  <si>
    <t>Caproni Ca.335</t>
  </si>
  <si>
    <t>https://en.wikipedia.org/Caproni Ca.335</t>
  </si>
  <si>
    <t>{'[object HTMLElement]': {}}</t>
  </si>
  <si>
    <t>Caproni Ca.87</t>
  </si>
  <si>
    <t>The Caproni Ca.87 was an Italian flying boat built in the 1920s for a planned transatlantic flight. In 1927, some Polish Americans conceived the idea of organizing a Polish flight across the Atlantic. Only two years later, Stanley Adamkevich from Chicago was able to organize this enterprise. He was supported by the pilot of the 3rd Aviation Regiment, Captain Adam Kovalchyk, and the former PLL LOT pilot, Vlodzimierz Clich. Caproni personally handed them one Caproni Ca.73ter night bomber, on the basis of which they built the Ca.87 record attempt aircraft. First of all, the aircraft was altered for a possible landing on the water. Work was moving fast and in early May 1929 the aircraft was ready and flew for the first time on 15 June 1929. The Ca.87 was christened  Polonia. The Ca.87's flight was scheduled for 4 July 1929, on Independence Day. The Ca.87 was delivereded from the Italian Medionali airfield to the Baldonnell airfield in Ireland, waiting for a fair wind. The route was laid to the Canadian airport of Terranova, from there they intended to fly to Chicago. However, the new Isotta Fraschini engines worked intermittently and immediately after take-off they refused to continue their journey. The aircraft was returned to Caproni, where it was converted into a bomber. Data from Aeroplani Caproni,[1] Airwar:Caproni Ca.87[2]General characteristics Performance     Related lists</t>
  </si>
  <si>
    <t>Long-range record aircraft / bomber</t>
  </si>
  <si>
    <t>15.1 m (49 ft 6 in)</t>
  </si>
  <si>
    <t>25 m (82 ft 0 in)</t>
  </si>
  <si>
    <t>143 m2 (1,540 sq ft)</t>
  </si>
  <si>
    <t>4,500 kg (9,921 lb)</t>
  </si>
  <si>
    <t>10,000 kg (22,046 lb)</t>
  </si>
  <si>
    <t>4 × Isotta Fraschini V.6 six-cylinder, water-cooled, in-line piston engines, 190 kW (250 hp)  each</t>
  </si>
  <si>
    <t>2-bladed fixed pitch tractor propellers on forward engines</t>
  </si>
  <si>
    <t>180 km/h (110 mph, 97 kn)</t>
  </si>
  <si>
    <t>146 km/h (91 mph, 79 kn)</t>
  </si>
  <si>
    <t>5,000 km (3,100 mi, 2,700 nmi)</t>
  </si>
  <si>
    <t>4,000 m (13,000 ft)</t>
  </si>
  <si>
    <t>//upload.wikimedia.org/wikipedia/commons/thumb/a/aa/Caproni_Ca.87_Polonia_5.jpg/300px-Caproni_Ca.87_Polonia_5.jpg</t>
  </si>
  <si>
    <t>10 pax</t>
  </si>
  <si>
    <t>De Havilland Dormouse</t>
  </si>
  <si>
    <t>The de Havilland DH.42 Dormouse  and its two variants the de Havilland DH.42A Dingo I and II were two-seat single-engined biplanes designed for fighter-reconnaissance and army cooperation roles.  They did not achieve production. Apart from their engines, the de Havilland DH.42 Dormouse and DH.42A Dingo I were very similar aircraft.[1] The Dormouse was built to Air Ministry specification 22/22 as a two-seat reconnaissance fighter and the Dingo to Specification 8/24 for army cooperation. They were two-bay biplanes with unswept wings of constant chord, though the lower wing was slightly smaller in span and only about 73% of the chord when compared to the upper one.  The two trailing edges were in line and the trailing struts vertical, but the forward struts were forward-raked. Both wings carried unbalanced ailerons. The vertical tail had the characteristic DH shape, with a balanced rudder; the elevators were unbalanced.  The structure throughout was wood, with fabric covering on the wings and empennage, but with de Havilland's usual thin plywood cover on the fuselage.  There was a single axle undercarriage, with the main legs attached to the lower wing root and with bracing to the forward fuselage.  The pilot's cockpit was under the upper wing centre section and the gunner sat close behind at the trailing edge.  In the Dormouse, the pilot had an oval cutout in the wing for upward vision and the gunner a V-shaped notch in the trailing edge to ease his field of fire.  In the Dingo, the pilot's cutout was made smaller and circular, whilst the gunner's notch was increased to fuselage width and deepened to the rear wing spar, giving it a straight edge.[1] The Dormouse first flew from Stag Lane on 25 July 1923 fitted with a 360 hp (270 kW) Armstrong Siddeley Jaguar II radial engine. The Dingo flew for the first time on 12 March 1924 with a 410 hp (305 kW) Bristol Jupiter III radial engine.[1] The nine-cylinder Jupiter had a greater diameter than the double-row, 14-cylinder Jaguar (53 in, 1.35 m rather than 43 in, 1.06 m), so on the Dingo the two forward firing guns were mounted externally on the top of the nose, whereas on the Dormouse they fitted into internal tunnels.  The Dormouse later received an uprated (420 hp, 313 kW) Jaguar IV and at the same time had its upper wing centre section altered to match that of the Dingo.  Fuel in both machines was contained in a pair of aerofoil section tanks on the top of the upper wing above the inner interplane struts.[1] The final DH.42 variant was the DH.42B Dingo II, which flew for the first time on 29 September 1926.  Externally similar to the two earlier aircraft, The Dingo II had a steel rather than wood frame.[1] Its empty weight was up by 18% over the Dingo I.[2] It used the slightly more powerful (436 hp, 325 kW) Jupiter IV, carried more fuel and had the same top speed as its wooden equivalent.[1] Only these three machines were built.  The Dormouse served at the Royal Aircraft Establishment, Farnborough with the Wireless &amp; Photographic Flight for experimental radio work from March to December 1925, when it was written off.   The Dingo I crashed at RAF Martlesham Heath in June 1924 during trials and the Dingo II went to Farnborough in November 1926.[3] Data from Jackson 1978, pp. 182General characteristics Performance Armament The de Havilland Hyena was a Dingo II development.</t>
  </si>
  <si>
    <t>Reconnaissance fighter</t>
  </si>
  <si>
    <t>de Havilland Aircraft Co. Ltd.</t>
  </si>
  <si>
    <t>https://en.wikipedia.org/de Havilland Aircraft Co. Ltd.</t>
  </si>
  <si>
    <t>1 × Dormouse, 2 × Dingo</t>
  </si>
  <si>
    <t>28 ft 3 in (8.61 m)</t>
  </si>
  <si>
    <t>41 ft 0 in (12.50 m)</t>
  </si>
  <si>
    <t>389 sq ft (36.14 m2)</t>
  </si>
  <si>
    <t>2,513 lb (1,140 kg)</t>
  </si>
  <si>
    <t>3,897 lb (1,768 kg)</t>
  </si>
  <si>
    <t>1 × Armstrong Siddeley Jaguar IV 14-cylinder two row radial , 420 hp (313 kW)</t>
  </si>
  <si>
    <t>128 mph (206 km/h, 111 kn)</t>
  </si>
  <si>
    <t>15,700 ft (4,785 m)</t>
  </si>
  <si>
    <t>abandoned</t>
  </si>
  <si>
    <t>//upload.wikimedia.org/wikipedia/commons/thumb/b/b2/DH_42.jpg/300px-DH_42.jpg</t>
  </si>
  <si>
    <t>de Havilland Hawk Moth</t>
  </si>
  <si>
    <t>The de Havilland DH.75 Hawk Moth was a 1920s British four-seat cabin monoplane built by de Havilland at Stag Lane Aerodrome, Edgware. The DH.75 Hawk Moth was the first of a family of high-wing monoplane Moths, and was designed as a light transport or air-taxi for export.  The aircraft had a fabric-covered steel-tube fuselage and wooden wings. The Hawk Moth was first flown on 7 December 1928 from Stag Lane.[1] The first aircraft used a 200 hp (149 kW) de Havilland Ghost engine. This engine comprised two de Havilland Gipsys mounted on a common crankcase to form an air-cooled V-8.[1] With the Ghost, the aircraft was underpowered and a 240 hp (179 kW) Armstrong Siddeley Lynx radial engine was fitted to it and all but one production aircraft. Changes were also made to the structure including increased span and chord wings and the aircraft was redesignated the DH.75A. In December 1929 the first aircraft was demonstrated in Canada with both wheel and ski undercarriage. Following trials with the second aircraft on floats, the Canadian government ordered three aircraft for civil use. The first Canadian aircraft (actually the first Hawk Moth) did not have doors on the port side and could therefore not be used as a floatplane, so it was used by the Controller of Civil Aircraft. Further tests were carried out by de Havilland Canada in 1930, and the second and third aircraft were cleared to use floats. With restrictions on payload when fitted with floats the Canadian aircraft were used only on skis or wheels. In an attempt to compete with American-designed aircraft, the eighth aircraft was produced as the DH.75B with a 300 hp (224 kW) Wright Whirlwind engine. Production was stopped and two aircraft were not completed. With three aircraft operating in Canada a further two were exported to Australia. One of the Australian aircraft, VH-UNW ex G-AAFX, was used by Amy Johnson to fly from Brisbane to Sydney in 1930 when her De Havilland Moth Jason was damaged. Major De Havilland later flew Miss Johnson to Perth in the aircraft, from where she returned to Britain by ship. VH-UNW was later sold to Hart Aircraft Service of Melbourne who used it mainly for joy flights. In February 1934 it was sold to Tasmanian Airways as the City of Hobart to run between Brighton, Tasmania and Launceston, Tasmania which it continued to do until it made a forced landing at Brighton on 10 January 1935 after a piston-rod failure, and the engine appears to have been found beyond repair. By mid-1936 the engine-less airframe had been sold to G. H. "Harry" Purvis who refitted it with a Wright Whirlwind engine and used it to conduct joy flights in New South Wales. It last flew for Connellan Airways of Alice Springs and was withdrawn from service in 1949.[2] Data from De Havilland Aircraft since 1909 [3]General characteristics Performance</t>
  </si>
  <si>
    <t>Cabin monoplane</t>
  </si>
  <si>
    <t>de Havilland</t>
  </si>
  <si>
    <t>https://en.wikipedia.org/de Havilland</t>
  </si>
  <si>
    <t>47 ft 0 in (14.33 m)</t>
  </si>
  <si>
    <t>9 ft 4 in (2.84 m)</t>
  </si>
  <si>
    <t>334 sq ft (31.0 m2)</t>
  </si>
  <si>
    <t>2,380 lb (1,080 kg)</t>
  </si>
  <si>
    <t>1 × Armstrong Siddeley Lynx VIA radial engine, 240 hp (180 kW)</t>
  </si>
  <si>
    <t>127 mph (204 km/h, 110 kn)</t>
  </si>
  <si>
    <t>105 mph (169 km/h, 91 kn)</t>
  </si>
  <si>
    <t>560 mi (900 km, 490 nmi)</t>
  </si>
  <si>
    <t>14,500 ft (4,400 m)</t>
  </si>
  <si>
    <t>//upload.wikimedia.org/wikipedia/commons/thumb/b/bb/De_Havilland_DH.75_photo_NACA_Aircraft_Circular_No.91.jpg/300px-De_Havilland_DH.75_photo_NACA_Aircraft_Circular_No.91.jpg</t>
  </si>
  <si>
    <t>3,650 lb (1,656 kg)</t>
  </si>
  <si>
    <t>https://en.wikipedia.org/7 December 1928</t>
  </si>
  <si>
    <t>710 ft/min (3.6 m/s)</t>
  </si>
  <si>
    <t>Three passengers</t>
  </si>
  <si>
    <t>Christmas Bullet</t>
  </si>
  <si>
    <t>The Christmas Bullet, later known as the Cantilever Aero Bullet (sometimes referred to as the Christmas Strutless Biplane), was an American single-seat cantilever wing biplane. It is considered by many to be among the worst aircraft ever constructed.[2] Dr. William Whitney Christmas[3] (1865–1960),[4] who had no experience in aircraft design or aeronautical work, claimed to have built an aircraft of his own design in 1908 that was lost in a crash.[5] After a second aircraft was supposedly built, called the Red Bird, later modified into the Red Bird II, Christmas founded the Christmas Aeroplane Company based in Washington, DC, in 1910. No evidence beyond his own claims has ever been found for the existence of either of these aircraft. By 1912, the company became the Durham Christmas Aeroplane Sales &amp; Exhibition Company and later the Cantilever Aero Company after moving to Copiague, NY, in 1918.[5] Christmas convinced two brothers, Henry and Alfred McCarry, to back him. They then paid a visit to the Continental Aircraft Company, of Long Island, where Christmas convinced management that his planned aircraft would be the key element in an audacious plot to kidnap Kaiser Wilhelm II of Germany. Two designs were proposed, a single-seat "scout" and a three-place "fighting machine."[5] The single-seat "Christmas Bullet" featured an all-wood construction with a veneer-clad fuselage. Despite his claims to the contrary, neither design feature reduced aerodynamic drag nor was he among the first to use this method of construction; the majority of German World War I-era two-seater aircraft used for bombing and reconnaissance were similarly constructed.  The "Bullet" was powered by a prototype Liberty 6 engine. Although the US Army had been persuaded to lend an engine, the proviso was that the prototype engine was to be fitted into an airframe for ground testing only. The design had a serious flaw in that it lacked any kind of struts or braces for the wings, with Christmas' insisting that they should be flexible. Control of the aircraft was meant to be achieved by wing warping to its flying surfaces.[5] Although the Chief Engineer at Continental, Vincent Burnelli, tried to institute changes, the "Christmas Bullet" was completed with the original design features intact. Construction materials were scrounged from available wood and steel stock and were not "aircraft grade", which was also a concern to Burnelli.[5] On its maiden flight in January 1919, the wings of the "Bullet" peeled from the fuselage and the aircraft crashed,[2] killing the pilot, Cuthbert Mills.[5] The destruction of the prototype Liberty engine was never revealed to the US Army and a second Bullet was built powered by a Hall-Scott L-6 engine.[2] Despite the crash, Christmas placed an ad in Flying magazine stating that the Christmas Bullet achieved a 197 mph top speed demonstrated in front of Col Harmon at Central Park, Long Island. The second aircraft was displayed in Madison Square Garden on 8 March 1919 as the "First Strutless Airplane".[6] It was also destroyed on its first flight, again with the loss of the test pilot, Lt. Allington Joyce Jolly. The project was abandoned before its America Army Air Service (USAAS) evaluation.[1]  Following the crash of the second Bullet, Christmas continued to campaign for more funding for further projects, seeking out private and government sources, claiming "hundreds" of patents or patent submissions based on his aeronautical research. His far-fetched assertions were proved untrue but he claimed that he sold his unusual wing design to the US Army.[2] A contemporary technical description with photographs and drawings appeared in Flight, 13 February 1919, claiming that "it would seem that such construction would result in a low factor of safety, but the designer claims a safety factor of seven throughout".[7] Data from [1]General characteristics Performance   Aircraft of comparable role, configuration, and era</t>
  </si>
  <si>
    <t>Scout</t>
  </si>
  <si>
    <t>https://en.wikipedia.org/Scout</t>
  </si>
  <si>
    <t>Christmas Aeroplane Company</t>
  </si>
  <si>
    <t>January 1919[1]</t>
  </si>
  <si>
    <t>28 ft 0 in (8.53 m)</t>
  </si>
  <si>
    <t>170 sq ft (15.79 m2)</t>
  </si>
  <si>
    <t>1,820 lb (826 kg)</t>
  </si>
  <si>
    <t>2,100 lb (953 kg)</t>
  </si>
  <si>
    <t>1 × Liberty 6 , 185 hp (138 kW)</t>
  </si>
  <si>
    <t>175 mph (282 km/h, 152 kn) (anticipated)</t>
  </si>
  <si>
    <t>550 mi (885 km, 480 nmi)</t>
  </si>
  <si>
    <t>14,700 ft (4,481 m)</t>
  </si>
  <si>
    <t>William Whitney Christmas, Vincent Burnelli</t>
  </si>
  <si>
    <t>https://en.wikipedia.org/William Whitney Christmas, Vincent Burnelli</t>
  </si>
  <si>
    <t>Destroyed</t>
  </si>
  <si>
    <t>//upload.wikimedia.org/wikipedia/commons/thumb/6/66/Christmas_Bullet.jpg/300px-Christmas_Bullet.jpg</t>
  </si>
  <si>
    <t>Caproni Ca.53</t>
  </si>
  <si>
    <t>The Caproni Ca.53 was an Italian prototype light bomber built in the last months of World War I. The Ca.53 was a single-engine, two-seat triplane with triple glazing and fixed trolley. The fuselage, of rectangular section, was made of a wooden structure covered with plywood panels and characterized by the presence of two open tandem cabins , the front reserved for the pilot and the rear for the tail gunner, the latter also equipped with a lower ventral position. Integrated into the structure were the compartment and the device to launch bombs. Posteriormente it ended in a classic mono-fletching drift characterized by a single horizontal plane braced by a pair of "V" rods on each side. The upper wing was mounted high parasol, the middle wing was mounted high on the fuselage, and the lower wing was mounted low on the fuselage; all the wings were equipped with ailerons and connected to each other by three uprights on the side integrated with steel cables. The landing gear was fixed, mounted on a tubular structure underneath the fuselage, equipped with large diameter wheels and a mechanical device that had been lapped and integrated laterally by a support shoe positioned under the tail.[1] In 1917, the Royal Military Aviation Technical Directorate issued a specification for the supply of a new bombing aircraft capable of carrying a 400 kg war load in bombs at a speed of 200 km/h. Giovanni Battista Caproni responded with a triplane design with a classic, single engine propeller design with wooden structure covered in plywood and treated canvas, characterized by the triple gliding suitable for light bombardment, fast aerial reconnaissance and hunting. The Ca.53 was completed in 1918 and first flew that same year at the Taliedo airfield. The model, which in its first phase of development was equipped with different engines, aroused the interest of the US and British armed forces. The installation of a more powerful 700 bhp Fiat A.14 engine (515 kW) was also envisaged, with which it was expected to reach a top speed of 240 km/h. However, probably due to the need to give priority the construction of the large bombers and disappointing performance, the Ca.53 did not enter production. After WW1, Caproni proposed two civilian derivatives of the Ca.53, the four-passenger Ca.54 airliner and the Ca.55 floatplane. However, those projects remained on the drawing board due to the serious downturn in the aviation market after WW1.[2] Data from ,[3] Aerei Italiani 1914-18,[2] Aeroplani Caproni dal 1908 al 1935[1]General characteristics Performance Armament     Related lists</t>
  </si>
  <si>
    <t>Light bomber/reconnaissance aircraft</t>
  </si>
  <si>
    <t>https://en.wikipedia.org/Light bomber/reconnaissance aircraft</t>
  </si>
  <si>
    <t>9.23 m (30 ft 3 in)</t>
  </si>
  <si>
    <t>14.30 m (46 ft 11 in)</t>
  </si>
  <si>
    <t>3.86 m (12 ft 8 in)</t>
  </si>
  <si>
    <t>1,600 kg (3,527 lb)</t>
  </si>
  <si>
    <t>2,400 kg (5,291 lb)</t>
  </si>
  <si>
    <t>1 × Tosi Type FT V-12 water-cooled piston engine, 340 kW (450 hp)</t>
  </si>
  <si>
    <t>165 km/h (103 mph, 89 kn)</t>
  </si>
  <si>
    <t>2 × 7.7 mm (0.303 in) machine guns, one dorsally mounted and one ventrally mounted.</t>
  </si>
  <si>
    <t>400 kg (880 lb) of bombs</t>
  </si>
  <si>
    <t>//upload.wikimedia.org/wikipedia/commons/thumb/8/8a/Airplanes_-_Types_-_Airplane_Type._Day_bombardment_Caproni_Triplane%2C_Fiat_motor%2C_700_H.P._Italian_Aviation_Mission_-_NARA_-_17342311.jpg/300px-Airplanes_-_Types_-_Airplane_Type._Day_bombardment_Caproni_Triplane%2C_Fiat_motor%2C_700_H.P._Italian_Aviation_Mission_-_NARA_-_17342311.jpg</t>
  </si>
  <si>
    <t>Italian Army</t>
  </si>
  <si>
    <t>https://en.wikipedia.org/Italian Army</t>
  </si>
  <si>
    <t>Cassutt Special</t>
  </si>
  <si>
    <t>The Cassutt Special is a single-seat sport and racing aircraft designed in the America in 1951 for Formula One air races. Plans are still available for homebuilding. Designed by ex-TWA captain Tom Cassutt, it is a mid-wing cantilever monoplane with fixed tailwheel undercarriage. The fuselage and tail are of fabric-covered steel tube construction, and the wings are built from plywood over wooden ribs.[1] An updated taper-wing design was first flown in 1971 on Jim Wilson's "Plum Crazy".[2] Plans and parts are available from Creighton King of Salt Lake City, Utah, America, for amateur construction. King also offers plans for the Stockbarger tapered wood wing.[3][4] The aircraft is built with a 4130 tubular steel spaceframe fuselage and a plywood-skinned wing with solid spruce spar and built-up ribs. The design lends itself well to modification, there being several different wing options of wood or composite construction.[4] Several different tails have been built, including T-tails.  The standard engine used for competition is the 100 hp (75 kW) Continental O-200, while other, lower-powered engines can be used for recreational flying, including the other small Continental A65 and Continental C90. Cassutt Aircraft discourages the use of auto conversions or larger Lycoming engines. Lycoming’s have been successful in several builds but the increased weight rarely gives the desired performance boost.[citation needed] General characteristics Performance   Aircraft of comparable role, configuration, and era</t>
  </si>
  <si>
    <t>Formula 1 racing aircraft</t>
  </si>
  <si>
    <t>https://en.wikipedia.org/Formula 1 racing aircraft</t>
  </si>
  <si>
    <t>https://en.wikipedia.org/Homebuilt</t>
  </si>
  <si>
    <t>16 ft 0 in (4.88 m)</t>
  </si>
  <si>
    <t>15 ft 0 in (4.57 m)</t>
  </si>
  <si>
    <t>4 ft 0 in (1.22 m)</t>
  </si>
  <si>
    <t>68 sq ft (6.3 m2)</t>
  </si>
  <si>
    <t>850 lb (386 kg)</t>
  </si>
  <si>
    <t>1 × Continental O-200 , 100 hp (65 kW)</t>
  </si>
  <si>
    <t>248 mph (400 km/h, 216 kn)</t>
  </si>
  <si>
    <t>450 mi (725 km, 390 nmi)</t>
  </si>
  <si>
    <t>Tom Cassutt</t>
  </si>
  <si>
    <t>https://en.wikipedia.org/Tom Cassutt</t>
  </si>
  <si>
    <t>//upload.wikimedia.org/wikipedia/commons/thumb/1/14/Cassutt-wasabi-N26ES-090221-wc.jpg/300px-Cassutt-wasabi-N26ES-090221-wc.jpg</t>
  </si>
  <si>
    <t>https://en.wikipedia.org/1954</t>
  </si>
  <si>
    <t>1,500 ft/min (7.6 m/s)</t>
  </si>
  <si>
    <t>de Havilland DH.72</t>
  </si>
  <si>
    <t>The de Havilland DH.72 was a large British three-engined biplane bomber, designed as a Vickers Virginia replacement. It did not go into production. Air Ministry specification B.22/27 was for a Vickers Virginia night bomber replacement and de Havilland obtained an order for a single prototype.  The DH.72[1] was begun as a scaled-up and militarized version of their successful Hercules three-engined biplane airliner.  It took a long time to build – about three years – partly because the contract called for duralumin clad wings and de Havilland were not familiar with metal construction methods, and partly because the Air Ministry required a nose gunner's position, which required the central engine of the Hercules to be moved to the upper wing.  The aircraft was completed by Gloster's at Brockworth, with whom de Havilland had a military aircraft manufacturing agreement, fitted with three 595 hp (444 kW) Bristol Jupiter XFS radial engines.[1] Like the Hercules, the DH.72 had unswept, unstaggered parallel chord wings of equal span.  The new aircraft's span, though, was 19.5% bigger[1][2] and the wings were of three rather than two-bay construction.  There were ailerons on both wings and slots on the upper ones.  To provide clearance for the propeller of the central engine, the upper wing was high above the fuselage; the lower wing was attached about one third the way up the fuselage side.  The outer engines were mounted on the upper side of the lower wing, just inboard of the first interplane struts.  Below them were pairs of well-spaced wheels forming a widetrack undercarriage.  These were braced to the fuselage, leaving a clear underside for the fitting of bomb racks.  Unlike the Hercules, the DH.72 had a monoplane tail unit but retained the twin fins.  Rudder and elevators were balanced, the horns of the latter projecting well beyond the fixed surfaces.  The elevators were split and the rear gunner sat between them in the extreme tail.  The fuselage was flat-sided, with a door just aft of the wings and an internal cabin with a pair of windows just forward of the propellers.  The pilots' open cockpit was well forward, with the front gunner below them in the nose.[1] The DH.72 first flew on 27 July 1931,[3] and visited RAE Farnborough in mid-November before going on to competitive trials at RAF Martlesham Heath.[1] There, one of its competitors was the Boulton Paul P.32. Neither aircraft received a production order and only one DH.72 was built.[1] Data from Jackson 1978, pp. 282–3General characteristics Armament</t>
  </si>
  <si>
    <t>Heavy night bomber</t>
  </si>
  <si>
    <t>de Havilland Aircraft Co, Ltd.</t>
  </si>
  <si>
    <t>https://en.wikipedia.org/de Havilland Aircraft Co, Ltd.</t>
  </si>
  <si>
    <t>95 ft 0 in (28.96 m)</t>
  </si>
  <si>
    <t>1,930 sq ft (179.3 m2)</t>
  </si>
  <si>
    <t>21,462 lb (9,735 kg)</t>
  </si>
  <si>
    <t>3 × Bristol Jupiter XFS supercharged 9-cylinder radial , 595 hp (444 kW)  each</t>
  </si>
  <si>
    <t>Caproni Ca.602</t>
  </si>
  <si>
    <t>The Caproni Ca.602 was a 2-seat training aircraft built in Italy by Caproni in the 1930s at the Aeronautica Predappio factory. A single-seat aerobatic trainer was also built, as the Caproni Ca.603, featured reduced wing area, strengthened structure and inter-connected ailerons on upper and lower mainplanes. Data from [1]General characteristics Performance</t>
  </si>
  <si>
    <t>Aerobatics trainer</t>
  </si>
  <si>
    <t>6.6 m (21 ft 8 in)</t>
  </si>
  <si>
    <t>9 m (29 ft 6 in)</t>
  </si>
  <si>
    <t>2.54 m (8 ft 4 in)</t>
  </si>
  <si>
    <t>16.0 m2 (172 sq ft)</t>
  </si>
  <si>
    <t>469 kg (1,034 lb)</t>
  </si>
  <si>
    <t>728 kg (1,606 lb)</t>
  </si>
  <si>
    <t>1 × Alfa Romeo 115-1 6-cylinder inverted air-cooled in-line piston engine, 153 kW (205 hp)</t>
  </si>
  <si>
    <t>2-bladed fixed pitchpropeller</t>
  </si>
  <si>
    <t>275 km/h (171 mph, 148 kn)</t>
  </si>
  <si>
    <t>600 km (370 mi, 320 nmi)</t>
  </si>
  <si>
    <t>4,000 m (13,000 ft) in 14 minutes</t>
  </si>
  <si>
    <t>//upload.wikimedia.org/wikipedia/commons/thumb/3/3f/Aeronautica-Predappio-foto-e-zoli-forli-Ca.602.jpg/300px-Aeronautica-Predappio-foto-e-zoli-forli-Ca.602.jpg</t>
  </si>
  <si>
    <t>https://en.wikipedia.org/Caproni Ca.603</t>
  </si>
  <si>
    <t>2 hours 30 minutes</t>
  </si>
  <si>
    <t>100 km/h (62 mph; 54 kn)</t>
  </si>
  <si>
    <t>Caproni Ca.8</t>
  </si>
  <si>
    <t>The Caproni Ca.8 was a single-seat monoplane designed and built by Caproni in the early 1910s. The Ca.8 was a light, single-seater, single-engine aircraft, equipped with a wing in a medium-high position and with tailing in the tail. The fuselage was composed of a wooden trellis, reinforced by tie rods in a metal cable and with metal joints in turn; its front part, between the engine and the trailing edge of the wing, was covered with canvas, while the rest was uncovered. The wing, with an appreciable angle of dihedral, had in turn a wooden structure covered with canvas; it had no ailerons, and the roll control depended on a wing warping system; the deformation of the wing ends to guarantee warping was made by some tie rods which, like the bracing cables which reinforced the wing itself, were fixed to the top of a pyramidal structure located above and in front of the uncovered pilot station. The empennages consisted of a horizontal plane placed under the fuselage and an entirely movable vertical plane hinged to the rear end of the fuselage itself. The landing gear consisted of a pair of spoked wheels placed under the front of the aircraft, to the supporting structure of which were also linked two wooden skids in anti-rollover function, and a tail skid arranged between the trailing edge of the wing and the leading edge of the horizontal tail plane. The powertrain consisted of a fanless 3-cylinder Anzani engine with 25 hp and a fixed pitch wooden two - blade propeller, placed at the top of the aircraft in a trailing position.[1] The Caproni Ca.8 made its first flight on June 13, 1911. It then performed a series of test flights and some public performances; the latter, performed for the benefit of spectators coming from Vizzola Ticino and the surrounding area, were highly appreciated by the public and soon became a regular appointment, which resulted in a series of elegant social occasions. Subsequently, the Ca.8 successfully covered the role of training aircraft; the pilot school that was established under the company Ingg. De Agostini &amp; Caproni Aviation formed about ten pilots on the Ca.8 during the summer of 1911; among them Costantino Quaglia (who participated in the Libyan campaign as an aviator), Enrico Cobioni (who later would have beaten several records and would have become the head instructor of the school), Costantino Biego (who would then command the Battalion Aviators of the Aeronautical Service ) and the Russian Costantino Akakew (who in 1921 would become the first commander of the Soviet Air Force).[2] Data from Aeroplani Caproni – Gianni Caproni ideatore e costruttore di ali italiane[1]General characteristics Performance</t>
  </si>
  <si>
    <t>8.16 m (26 ft 9 in)</t>
  </si>
  <si>
    <t>14 m2 (150 sq ft)</t>
  </si>
  <si>
    <t>320 kg (705 lb)</t>
  </si>
  <si>
    <t>1 × Anzani 3-cyl air-cooled radial piston engine, 37 kW (50 hp)</t>
  </si>
  <si>
    <t>70 km/h (43 mph, 38 kn)</t>
  </si>
  <si>
    <t>//upload.wikimedia.org/wikipedia/commons/thumb/c/c1/Caproni_Ca.8_%281911%29_side_view.JPG/300px-Caproni_Ca.8_%281911%29_side_view.JPG</t>
  </si>
  <si>
    <t>Caproni Ca.79</t>
  </si>
  <si>
    <t>The Caproni Ca.79 was an Italian light bomber produced in the mid-1920s. The wing structure consisted of two side members connected by joists and stiffened by cruises. The ribs were then inserted onto the side members. The ribs were very light and made of trellis, with duralumin insoles, steel tube uprights and adjustable steel wire crossbars. At the center of the lower wing is the fuselage, made of steel tube. The lower side member is a lattice beam to which the carriages are anchored, the tie rods for stiffening the lower wing and the bombs. On the left side, two doors allowed access inside the fuselage: in the piloting position and at another place behind the wing. The two pilot seats were wide, at the top and in front of the front side member of the wing, separated by a short ladder. The controls are placed between the two pilots and on the ceiling of the fuselage. In the bow of the fuselage was located the turret for the machine gun and the place for the observer and its commands for the release of the bombs. Under the fuselage there was a second turret for the shot, which lowered with the weight of the machine gun (disappearing instead when it was not used). Aeroplani Caproni dal 1908 al 1935[1] Of the four engines, two were positioned in tandem, centrally to the cell above the fuselage, while each of the other two were positioned anteriorly, on the wings. The engines were started by compressed air, produced by a compressor unit located under the seat of the right hand rider.  Data from ,[2] Aeroplani Caproni dal 1908 al 1935[1]General characteristics Performance Armament     Related lists</t>
  </si>
  <si>
    <t>Heavy bomber</t>
  </si>
  <si>
    <t>16.4 m (53 ft 10 in)</t>
  </si>
  <si>
    <t>33 m (108 ft 3 in)</t>
  </si>
  <si>
    <t>7 m (23 ft 0 in)</t>
  </si>
  <si>
    <t>220 m2 (2,400 sq ft)</t>
  </si>
  <si>
    <t>6,500 kg (14,330 lb)</t>
  </si>
  <si>
    <t>4 × Isotta Fraschini Asso 500 V-12 water-cooledpiston engines, 370 kW (500 hp)  each</t>
  </si>
  <si>
    <t>2-bladed fixed pitch pusher and tractor ptopellers</t>
  </si>
  <si>
    <t>//upload.wikimedia.org/wikipedia/commons/thumb/e/e7/Caproni_Ca.79_right_front_Aero_Digest_June_1929.jpg/300px-Caproni_Ca.79_right_front_Aero_Digest_June_1929.jpg</t>
  </si>
  <si>
    <t>11,000 kg (24,251 lb)</t>
  </si>
  <si>
    <t>https://en.wikipedia.org/1925</t>
  </si>
  <si>
    <t>de Havilland DH.51</t>
  </si>
  <si>
    <t>The de Havilland DH.51 is a 1920s British three-seat touring biplane built by de Havilland at Stag Lane Aerodrome, Edgware. De Havilland designed the DH.51 as an economical touring biplane, based on the 90 hp (67 kW) RAF 1A engine which was available from war-surplus stocks. The aircraft first flew in July 1924; it performed well but because it did not have a dual-ignition system it was refused a certificate of airworthiness. As it would have taken at least ten hours of flight testing to certify it with a single-ignition system, de Havilland decided to re-engine the aircraft instead. The aircraft was fitted with an ADC Airdisco Air-cooled V8 piston engine, which considerably improved performance but was no longer cheap to operate. As a result, only three aircraft were built. The first aircraft was fitted with single-bay wings and was designated the DH.51A. It was exported to Australia and later converted to a floatplane as the DH.51B. The first aircraft was exported to Australia in 1927, as a floatplane it capsized in Sydney Harbour in January 1931. The second aircraft was used in Britain until it was scrapped in 1933. The third aircraft was exported to Kenya in 1929. It returned to Britain in 1965 and is still in use today. The third aircraft built (registered G-EBIR and named Miss Kenya; built in 1925) is still airworthy and on public display at the Shuttleworth Collection, Old Warden, England. Data from De Havilland Aircraft since 1909[1]General characteristics Performance</t>
  </si>
  <si>
    <t>Touring biplane</t>
  </si>
  <si>
    <t>26 ft 6 in (8.08 m)</t>
  </si>
  <si>
    <t>9 ft 9 in (2.97 m)</t>
  </si>
  <si>
    <t>325 sq ft (30.2 m2)</t>
  </si>
  <si>
    <t>1,342 lb (609 kg)</t>
  </si>
  <si>
    <t>2,240 lb (1,016 kg)</t>
  </si>
  <si>
    <t>1 × ADC Airdisco V-8 air-cooled piston engine, 120 hp (89 kW)</t>
  </si>
  <si>
    <t>4-bladed fixed-pitch</t>
  </si>
  <si>
    <t>108 mph (174 km/h, 94 kn)</t>
  </si>
  <si>
    <t>15,000 ft (4,600 m)</t>
  </si>
  <si>
    <t>//upload.wikimedia.org/wikipedia/commons/thumb/4/4e/DH51.JPG/300px-DH51.JPG</t>
  </si>
  <si>
    <t>960 ft/min (4.9 m/s)</t>
  </si>
  <si>
    <t>2 passengers</t>
  </si>
  <si>
    <t>Caproni Ca.95</t>
  </si>
  <si>
    <t>The Caproni Ca.95 was a large, three engine, long range, heavy bomber prototype built in Italy in 1929. It could carry a 1,600 kg (3,500 lb) bomb load and had three defensive gun positions. Only one was built. The three-engined Caproni 95 was a high wing monoplane with fixed landing gear, steel tube framed throughout, but almost entirely fabric covered.  The large span wing was in three parts, with two outer panels mounted with 3.8° of dihedral to a central section which reached as far as the outer engines and the undercarriage legs. It was built around two square section steel beam spars and in plan was rectangular except close to the bevelled tips where there was straight taper. High aspect ratio ailerons occupied most of the trailing edge.[1] The Caproni's fuselage was formed internally by three longerons but the exterior was octagonal in cross section.[1]  The pilots' enclosed cabin, fitted with side-by-side seating and dual control, was at the wing leading edge and above the mechanic's position. They communicated via a hatch.[1]  The bomb-bay was behind the mechanic, under the wing, the bombs oriented according to weight. The largest, two 800 kg (1,800 lb) or four 400 kg (880 lb) bombs were held horizontally in parallel pairs but smaller bombs were arranged vertically, again in two rows.[2]   The fourth crew-member was the navigator and radio operator, seated at mid-fuselage, though he became the gunner when required.[1][2] There were two mid-fuselage machine gun positions, one dorsal (though the early drawing shows it just aft of the cockpit) and one ventral in retractable turrets, with a third, in a rotatable position in the extreme tail, under the rudder. An internal duralumin walled tunnel gave access between the rear cabin and the guns.[1] The rudder was hinged to a triangular fin which also mounted, low down, a triangular tailplane braced by diverging pairs of struts on each side to the lower fuselage.[1][2] Originally both elevators and the rudder were horn balanced[2] but before 1933 these integrated balances had external assistance to ease the control loads of this large and heavy aircraft: the elevators were fitted with upper surface spades and the rudder had a pair of servo surfaces close to it.(image, right) The Caproni 95 was powered by three 1,000 hp (750 kW) water-cooled W-18 Isotta Fraschini Asso 1000 engines, one in the nose and the other two at the ends of the wing centre-section.  The outer two had rectangular radiators raised behind them[1] and the central one had a pair of flat, edge-on radiators at mid-fuselage height.(lower image) The Caproni was a heavy aircraft and needed a sturdy undercarriage. On each side it had a pair of mainwheels with 1,350 mm (53 in) diameter tyres on axles joined to a strong frame via short oleo struts.  The frame, enclosed with the wheels under fairings, was mounted from the wings under the outer engine by a faired N-strut, of which the forward member was the chief leg. Another pair of struts, almost horizontal, joined the undercarriage frame to the lower fuselage. At the rear the 480 mm (19 in) diameter tailwheel was also oleo sprung and damped; it castored through ±90°.[1][2] The undercarriage structure was also central to the wing bracing.  The Caproni 95's long wing was not a cantilever but braced by a pair of parallel struts from the wing spars just beyond mid-span to the wheel frames. These struts had further, short jury struts from near their tops at 90° to the spars.   There was also a pair of struts from the lower fuselage to the wing, joining the vertical undercarriage legs under the engines.[1] The exact date of the first flight of the Caproni 95 is uncertain but the publication of an Air Ministry handbook for it in May 1930[2] suggests it was flying by then. It served with the Regia Aeronautica in an experimental aircraft squadron until 1934.[citation needed] Data from l'Aérophile April 1933, p.117[1]General characteristics Performance Armament</t>
  </si>
  <si>
    <t>https://en.wikipedia.org/Heavy bomber</t>
  </si>
  <si>
    <t>late 1929 - early 1930</t>
  </si>
  <si>
    <t>Four</t>
  </si>
  <si>
    <t>21.90 m (71 ft 10 in)</t>
  </si>
  <si>
    <t>41.43 m (135 ft 11 in)</t>
  </si>
  <si>
    <t>5.35 m (17 ft 7 in) [2]</t>
  </si>
  <si>
    <t>23.4 m2 (252 sq ft)</t>
  </si>
  <si>
    <t>7,500 kg (16,535 lb) weights from [3]</t>
  </si>
  <si>
    <t>15,000 kg (33,069 lb)</t>
  </si>
  <si>
    <t>3 × Isotta Fraschini Asso 1000 water-cooled W-18, 750 kW (1,000 hp)  each</t>
  </si>
  <si>
    <t>3,000 km (1,900 mi, 1,600 nmi)</t>
  </si>
  <si>
    <t>1 machine gun in each of dorsal, ventral (both retractable) and tail turrets.</t>
  </si>
  <si>
    <t>2 × 800 kg (1,800 lb) or the same total weight of smaller bombs</t>
  </si>
  <si>
    <t>//upload.wikimedia.org/wikipedia/commons/thumb/5/5f/Il_Caproni_Ca.95_particolare.jpg/300px-Il_Caproni_Ca.95_particolare.jpg</t>
  </si>
  <si>
    <t>6,000 l (1,300 imp gal; 1,600 US gal)</t>
  </si>
  <si>
    <t>90 km/h (56 mph, 49 kn)</t>
  </si>
  <si>
    <t>Caproni Vizzola Ventura</t>
  </si>
  <si>
    <t>The Caproni Vizzola C22 Ventura was a light jet-powered aircraft developed in Italy for use as a military trainer. It was of conventional sailplane configuration and bore a family resemblance to the Caproni Calif gliders, although the Ventura had an almost entirely metal structure. The student and instructor sat side by side under an expansive canopy, and weapons hardpoints were provided under each of the slender, high-mounted wings. It had retractable, tricycle undercarriage.[2] In 1981, Agusta acquired 50% of the C22 programme and proposed a new version, the C22R, which was to have been a reconnaissance aircraft also capable of Forward Air Control and ELINT operations. The basic C22J trainer was exhibited at the Farnborough Air Show in 1980[1] and September 1982, but failed to attract any customers, and the proposed C22R was never actually built. Data from Jane's All the World's Aircraft 1982–83[3]General characteristics Performance Armament</t>
  </si>
  <si>
    <t>Military trainer aircraft</t>
  </si>
  <si>
    <t>Caproni Vizzola</t>
  </si>
  <si>
    <t>https://en.wikipedia.org/Caproni Vizzola</t>
  </si>
  <si>
    <t>21 July 1980[1]</t>
  </si>
  <si>
    <t>6.19 m (20 ft 4 in)</t>
  </si>
  <si>
    <t>10.00 m (32 ft 10 in)</t>
  </si>
  <si>
    <t>8.75 m2 (94.2 sq ft)</t>
  </si>
  <si>
    <t>720 kg (1,587 lb)</t>
  </si>
  <si>
    <t>2 × Microturbo TRS 18-046 turbojets, 1.0 kN (220 lbf) thrust  each</t>
  </si>
  <si>
    <t>480 km/h (300 mph, 260 kn) (max cruise, at sea level)</t>
  </si>
  <si>
    <t>324 km/h (201 mph, 175 kn) (econ cruise, at 3,000 m (10,000 ft))</t>
  </si>
  <si>
    <t>120 km/h (75 mph, 65 kn) EAS, flaps down</t>
  </si>
  <si>
    <t>740 km (460 mi, 400 nmi) on internal fuel</t>
  </si>
  <si>
    <t>7,620 m (25,000 ft)</t>
  </si>
  <si>
    <t>//upload.wikimedia.org/wikipedia/commons/thumb/4/4d/Caproni-Vizzola_C-22J_Farnborough_1982.jpg/300px-Caproni-Vizzola_C-22J_Farnborough_1982.jpg</t>
  </si>
  <si>
    <t>1,135 kg (2,502 lb)</t>
  </si>
  <si>
    <t>https://en.wikipedia.org/21 July 1980[1]</t>
  </si>
  <si>
    <t>9.2 m/s (1,810 ft/min)</t>
  </si>
  <si>
    <t>2 hr</t>
  </si>
  <si>
    <t>290 L (64 imp gal; 77 US gal)</t>
  </si>
  <si>
    <t>560 km/h (350 mph, 300 kn)</t>
  </si>
  <si>
    <t>Wortmann FX-67K-170</t>
  </si>
  <si>
    <t>+6.0, −3.0</t>
  </si>
  <si>
    <t>de Havilland DH.65 Hound</t>
  </si>
  <si>
    <t>The de Havilland DH.65 Hound was a 1920s British two-seat day bomber built by de Havilland at Stag Lane Aerodrome. The Hound was designed as a two-seat general purpose biplane, a private venture to meet Air Ministry Specification 12/26. The prototype G-EBNJ first flew on 17 November 1926.[1] It was of all-wooden construction, powered by a Napier Lion engine. In 1927, the nose and rudder were modified, it was fitted with a geared engine and received the modified designation DH.65A. It was delivered to the Royal Air Force in January 1928 receiving serial number J9127 for evaluation. While it showed superior performance to the other competitors for the specification, it was rejected because of its wooden construction and the order was placed with the Hawker Hart.[1] Despite its rejection by the RAF, on 26 April 1928 the aircraft set a world record for carrying a load of 2,205 lb (1,000 kg) over 62 mi (100 km) at 160 mph (257 km/h) piloted by H.S. Broad.[2] A project to further develop the Hound as a four-seat passenger transport under the designation DH.74 was left unrealised.[1] The design being otherwise unsuccessful, the second aircraft G-EBNK was not completed.[1] Data from British Civil Aircraft since 1919 Volume 2[2]General characteristics Performance Armament     Related lists</t>
  </si>
  <si>
    <t>Day Bomber</t>
  </si>
  <si>
    <t>31 ft 0 in (9.45 m)</t>
  </si>
  <si>
    <t>45 ft 0 in (13.72 m)</t>
  </si>
  <si>
    <t>11 ft 6 in (3.51 m)</t>
  </si>
  <si>
    <t>462 sq ft (42.9 m2)</t>
  </si>
  <si>
    <t>2,981 lb (1,352 kg)</t>
  </si>
  <si>
    <t>4,934 lb (2,238 kg)</t>
  </si>
  <si>
    <t>1 × Napier Lion XI W-12 water-cooled piston engine, 550 hp (410 kW)</t>
  </si>
  <si>
    <t>153 mph (246 km/h, 133 kn)</t>
  </si>
  <si>
    <t>1,000 mi (1,600 km, 870 nmi)</t>
  </si>
  <si>
    <t>25,500 ft (7,800 m)</t>
  </si>
  <si>
    <t>Provision for 1 × forward firing .303 in (7.7 mm) Vickers machine gun and 1 × .303 in (7.7 mm) Lewis gun on Scarff ring in rear cockpit</t>
  </si>
  <si>
    <t>Provision for up to 2 × 230 lb (104 kg) bombs carried under wings</t>
  </si>
  <si>
    <t>//upload.wikimedia.org/wikipedia/commons/thumb/a/a4/DHHound.jpg/300px-DHHound.jpg</t>
  </si>
  <si>
    <t>1,490 ft/min (7.6 m/s)</t>
  </si>
  <si>
    <t>Boeing Model 8</t>
  </si>
  <si>
    <t>The Boeing Model 8, a.k.a. BB-L6, was an American biplane aircraft designed by Boeing specifically for their test pilot, Herb Munter. The Model 8 design was inspired by the Ansaldo A.1 Balilla. The fuselage was covered in mahogany plywood, with a two-passenger forward cockpit and pilot rear cockpit, a seating configuration that would be the standard for all following three-seaters. The wing configuration and powerplant were similar to the Boeing Model 7.[1] The Model 8 first flew  in 1920, and was the first aircraft to fly over Mount Rainier. The aircraft was destroyed in a hangar fire in Kent, Washington in 1923.[2] Data from Bowers, 1989. pg. 54.General characteristics Performance      This article on an aircraft of the 1920s is a stub. You can help Wikipedia by expanding it.</t>
  </si>
  <si>
    <t>civil biplane</t>
  </si>
  <si>
    <t>Boeing</t>
  </si>
  <si>
    <t>https://en.wikipedia.org/Boeing</t>
  </si>
  <si>
    <t>44 ft 9 in (13.64 m)</t>
  </si>
  <si>
    <t>10 ft 10 in (3.30 m)</t>
  </si>
  <si>
    <t>465 sq ft (43.2 m2)</t>
  </si>
  <si>
    <t>1,652 lb (749 kg)</t>
  </si>
  <si>
    <t>2,632 lb (1,194 kg)</t>
  </si>
  <si>
    <t>1 × Hall-Scott L-6 , 200 hp (150 kW)</t>
  </si>
  <si>
    <t>450 mi (724 km, 390 nmi)</t>
  </si>
  <si>
    <t>destroyed</t>
  </si>
  <si>
    <t>Herb Munter</t>
  </si>
  <si>
    <t>https://en.wikipedia.org/Herb Munter</t>
  </si>
  <si>
    <t>three</t>
  </si>
  <si>
    <t>de Havilland Doncaster</t>
  </si>
  <si>
    <t>The de Havilland DH.29 Doncaster was a British long-range high-wing monoplane of the 1920s built by de Havilland. The DH.29 Doncaster was ordered by the British Air Ministry as an experimental long-range monoplane. The aircraft was a high-wing cantilever monoplane with unswept wings of wooden structure with a fabric covering. It had a box section wooden fuselage with a single fin. The crew of two sat in an open cockpit ahead of the wing. Two aircraft were built between 1920 and 1921 at Stag Lane Aerodrome. Early testing of the first aircraft (Serial J6849) resulted in a redesign of the engine installation. The second aircraft (Registered G-EAYO) was built as a ten-seat commercial aircraft. The airlines were not interested and further development was abandoned, effort being put into the biplane de Havilland DH.34. A proposed military reconnaissance version, the DH.30, was never built. The two aircraft finished their life at RAF Martlesham Heath with tests and trials, particularly on the thick-section cantilever wings. The Doncaster was the first British aircraft to use such wings. Data from de Havilland aircraft since 1909[1]General characteristics Performance Armament    Related lists</t>
  </si>
  <si>
    <t>long-range monoplane</t>
  </si>
  <si>
    <t>43 ft 0 in (13.11 m)</t>
  </si>
  <si>
    <t>54 ft 0 in (16.46 m)</t>
  </si>
  <si>
    <t>16 ft 6 in (5.03 m)</t>
  </si>
  <si>
    <t>440 sq ft (41 m2)</t>
  </si>
  <si>
    <t>4,370 lb (1,982 kg)</t>
  </si>
  <si>
    <t>7,500 lb (3,402 kg)</t>
  </si>
  <si>
    <t>1 × Napier Lion IB W-12 water-cooled piston engine, 450 hp (340 kW)</t>
  </si>
  <si>
    <t>2-bladed wood fixed pitch propeller</t>
  </si>
  <si>
    <t>116 mph (187 km/h, 101 kn) at 10,000 ft (3,000 m)</t>
  </si>
  <si>
    <t>provision for a Scarff ring mounting .303 in (7.7 mm) machine-guns</t>
  </si>
  <si>
    <t>abandoned prototype</t>
  </si>
  <si>
    <t>//upload.wikimedia.org/wikipedia/commons/thumb/b/b0/DH29.jpg/300px-DH29.jpg</t>
  </si>
  <si>
    <t>Air Ministry</t>
  </si>
  <si>
    <t>https://en.wikipedia.org/Air Ministry</t>
  </si>
  <si>
    <t>345 cu ft (9.8 m3) cabin</t>
  </si>
  <si>
    <t>54 mph (47 kn; 87 km/h)</t>
  </si>
  <si>
    <t>230 imp gal (276 US gal; 1,046 l) in two leading edge tanks</t>
  </si>
  <si>
    <t>Nieuport-Delage NiD 580</t>
  </si>
  <si>
    <t>The Nieuport-Delage NiD 580 R.2 was a contender for a French government contract for a long range, two seat reconnaissance aircraft, issued in 1928. There were eight prototypes in the 1931-2 contest and the NiD 580 was not selected for production. The French R.2 specification of 1928 called for an all-metal two seat reconnaissance aircraft, fast and with a rapid climb rate and large radius of action. It led to prototypes from eight manufacturers, the Amiot 130,  Breguet 33, Latécoère 490, Les Mureaux 111, Nieuport-Delage  Ni-D 580, Potez 37, Weymann WEL-80 and the Wibault 260. One of the terms of the specification required the manufacturers to use a Hispano-Suiza 12Nb water-cooled V-12 engine.[1][2] The NiD 580 was a monoplane with a two-part parasol wing, built around a central box formed by two interbraced spars In plan the wing was trapezoidal out to angled tips, with only slight dihedral. It had full span, high aspect ratio ailerons. The wing was supported on each side by a pair of parallel, faired duralumin struts from the lower fuselage longerons to the wing spars and attached centrally, low over the fuselage, on a triangular dural cabane.[1][3] The engine was mounted in the nose, enclosed in a close fitting cowling which followed the profiles of the two cylinder banks and with its radiator in a long NACA fairing on the cowling below the engine.[1][3]  The fuselage, built around four longerons, had an equilateral triangular section, vertex down. The pilot's cockpit near the trailing edge gave him a forward view under the wing. The observer/gunner had a separate cockpit close behind the pilot and a rounded wing cut-out improved the upward field of view from both.  Both cockpits had unusual, extensive, multiframed windscreens and the observer's at least could be folded.  His position was fitted with a flexible machine gun mounting.[1] The NiD 580's angular empennage was conventional, with a straight-tapered tailplane and elevators mounted on top of the fuselage.  The fin was triangular and carried a nearly rectangular rudder, hinged behind the elevators, above the keel. It had a fixed, conventional undercarriage with mainwheels on axles at the vertices of faired V-struts hinged on the fuselage at the ends of the wing struts. On each side, a shock-absorbing leg was mounted on the forward wing strut at a point strengthened by two short struts, one to the upper fuselage longeron and one to the rear wing strut mounting point.[1][3] The French government purchased two NiD 580s, as they did with the other prototypes.[4] The date of the first flight is not known but both flew during the trials.[5] The S.T.I.Aé Concours des avions de grande reconnaissance (Long range reconnaissance aircraft competition) at Villacoublay had begun in April 1931[2] and, unusually, lasted about a year. The winner was the ANF Les Mureaux 111,[6] so the Nieuport-Delage did not go into production. Despite this lack of success, the NiD 580 was on display at the 18th Paris Aero Salon, held in November–December 1932.[3] Data from Le Genie Civil, December 1932[7]General characteristics Performance Armament</t>
  </si>
  <si>
    <t>Long range reconnaissance aircraft</t>
  </si>
  <si>
    <t>https://en.wikipedia.org/Long range reconnaissance aircraft</t>
  </si>
  <si>
    <t>Nieuport-Delage</t>
  </si>
  <si>
    <t>https://en.wikipedia.org/Nieuport-Delage</t>
  </si>
  <si>
    <t>10.10 m (33 ft 2 in) [1]</t>
  </si>
  <si>
    <t>15.00 m (49 ft 3 in)</t>
  </si>
  <si>
    <t>3.40 m (11 ft 2 in) [1]</t>
  </si>
  <si>
    <t>38 m2 (410 sq ft)</t>
  </si>
  <si>
    <t>1,828 kg (4,030 lb)</t>
  </si>
  <si>
    <t>2,635 kg (5,809 lb)</t>
  </si>
  <si>
    <t>1 × Hispano-Suiza 12Nb water-cooled, upright V-12, 480 kW (650 hp)</t>
  </si>
  <si>
    <t>265 km/h (165 mph, 143 kn) at ground level</t>
  </si>
  <si>
    <t>8,000 m (26,000 ft)</t>
  </si>
  <si>
    <t>15 min 26 sec to 5,000 m (16,000 ft)</t>
  </si>
  <si>
    <t>//upload.wikimedia.org/wikipedia/commons/thumb/2/2e/Nieuport-Delage_NiD_580_L%27Aerophile_December_1932.jpg/300px-Nieuport-Delage_NiD_580_L%27Aerophile_December_1932.jpg</t>
  </si>
  <si>
    <t>Two fixed forward firing, pilot controlled and two on a flexible mount in observer's cockpit.</t>
  </si>
  <si>
    <t>European MALE RPAS</t>
  </si>
  <si>
    <t>The European Medium Altitude Long Endurance Remotely Piloted Aircraft System (MALE RPAS), or Eurodrone, is a  twin-turboprop MALE UAV under development by Airbus, Dassault Aviation and Leonardo for Germany, France, Italy and Spain, to be introduced in 2025. On 18 May 2015, France, Germany and Italy launched a European MALE RPAS study over two years, joined by Spain since, to define its operational capabilities, system requirements and preliminary design. In November 2015, the program management was assigned to the European defense procurement agency OCCAR, with European Defence Agency support for air traffic integration and certification. The definition study was to be contracted in the first half of 2016, the potential development and production then aiming for a 2025 first delivery.[2]  A two-year definition study was launched in September 2016.[3] Airbus, Dassault Aviation and Leonardo unveiled a full-scale mockup at the April 2018 ILA Berlin Air Show.[4] On 31 October 2018, OCCAR invited Airbus Defence and Space to submit a tender for the program, to coordinate the major sub-contractors,  Dassault and Leonardo. On 22 November, the System Preliminary Design Review was achieved, allowing the stakeholders to align their requirements and contract in 2019.[5] In late May 2019, Airbus submitted its offer, but the contract signing may slip from 2019 to 2020.[6] In the summer, the French Senate criticised the platform as "too heavy, too expensive and therefore, too difficult to export" due to "German specifications".[6] First flight was then scheduled for 2024, before first deliveries for 2027.[6] Due to the impact of the COVID-19 pandemic on the aviation industry, contract signing slipped to 2021, selecting the Airbus site at Manching for final assembly and ground testing.[1] First flight is scheduled for 2025, before first deliveries for 2028 of a contract for 60.[1] Missions targeted are long endurance intelligence, surveillance and reconnaissance and ground support with precision-guided weapons.[2] The twin-turboprops are mounted in a pusher configuration behind the wing, similar to the smaller BAE Systems Mantis, and one-third larger than the MQ-9.[7] The drone's dual engines were a demand of Germany, which intended to use the UAV for surveillance over domestic urban areas and was concerned that an engine failure in a single-engine drone could lead to the drone crashing into a house.[8][better source needed] France, which intends to use the system over the Sahel, has been critical of its cost and weight. At 11,000 kg, it is over twice as heavy as an MQ-9 Reaper. A French politician overseeing the RPAS project, Christian Cambon, criticized it as suffering from "obesity."[8][better source needed] Data from AeroNewsTV[9]General characteristics Performance Armament  Aircraft of comparable role, configuration, and era  Related lists</t>
  </si>
  <si>
    <t>Unmanned combat aerial vehicle</t>
  </si>
  <si>
    <t>https://en.wikipedia.org/Unmanned combat aerial vehicle</t>
  </si>
  <si>
    <t>Airbus, Dassault Aviation, Leonardo S.p.A.</t>
  </si>
  <si>
    <t>https://en.wikipedia.org/Airbus, Dassault Aviation, Leonardo S.p.A.</t>
  </si>
  <si>
    <t>expected 2025[1]</t>
  </si>
  <si>
    <t>26 m (85 ft 4 in)</t>
  </si>
  <si>
    <t>500 km/h (310 mph, 270 kn)</t>
  </si>
  <si>
    <t>13,700 m (44,900 ft)</t>
  </si>
  <si>
    <t>//upload.wikimedia.org/wikipedia/commons/thumb/6/6c/EuroMALE_ILA_2018_%2801%29_%28cropped%29.jpg/300px-EuroMALE_ILA_2018_%2801%29_%28cropped%29.jpg</t>
  </si>
  <si>
    <t>2,300 kg (5,070 lb) payload[6]</t>
  </si>
  <si>
    <t>expected 2028[1]</t>
  </si>
  <si>
    <t>German Air Force Italian Air Force French Air and Space Force Spanish Air Force</t>
  </si>
  <si>
    <t>https://en.wikipedia.org/German Air Force Italian Air Force French Air and Space Force Spanish Air Force</t>
  </si>
  <si>
    <t>Seedwings Europe Kestrel</t>
  </si>
  <si>
    <t>The Seedwings Europe Kestrel is an Austrian high-wing, single-place, hang glider that was designed and produced by Seedwings Europe of Schlitters. Now out of production, when it was available the aircraft was supplied complete and ready-to-fly.[1] The Kestrel was designed as an intermediate-level hang glider with an emphasis on a light empty weight, easy rigging and good performance. It is made from aluminum tubing, with the double-surface wing covered in Dacron sailcloth. The nose angle is 129° for all models.[1] The models are each DHV2 certified and are named for their rough wing area in square feet.[1] Data from Bertrand[1]General characteristics</t>
  </si>
  <si>
    <t>Hang glider</t>
  </si>
  <si>
    <t>https://en.wikipedia.org/Hang glider</t>
  </si>
  <si>
    <t>Seedwings Europe</t>
  </si>
  <si>
    <t>https://en.wikipedia.org/Seedwings Europe</t>
  </si>
  <si>
    <t>12.4 m2 (133 sq ft)</t>
  </si>
  <si>
    <t>mid-2000s</t>
  </si>
  <si>
    <t>Calipt'Air Serenis</t>
  </si>
  <si>
    <t>The Calipt'Air Serenis (English: Serene) is a Swiss single-place, paraglider that was designed and produced by Calipt'Air of Spiez. It is now out of production.[1] The Serenis was designed as an intermediate glider. The models are each named for their relative size.[1] Reviewer Noel Bertrand described the Serenis in a 2003 review as "lively and very easy to fly".[1] Data from Bertrand[1]General characteristics Performance</t>
  </si>
  <si>
    <t>Paraglider</t>
  </si>
  <si>
    <t>https://en.wikipedia.org/Paraglider</t>
  </si>
  <si>
    <t>Calipt'Air</t>
  </si>
  <si>
    <t>https://en.wikipedia.org/Calipt'Air</t>
  </si>
  <si>
    <t>12.11 m (39 ft 9 in)</t>
  </si>
  <si>
    <t>31 m2 (330 sq ft)</t>
  </si>
  <si>
    <t>48 km/h (30 mph, 26 kn)</t>
  </si>
  <si>
    <t>1.15 m/s (226 ft/min)</t>
  </si>
  <si>
    <t>Pottier P.40</t>
  </si>
  <si>
    <t>The French tailless Pottier P.40 was the first aircraft designed by Jean Pottier. It flew in 1975. The Pottier P.40 was the first of Jean Pottier's many designs,[1] begun around 1967, though not the first to fly as the P.70 flew in  August 1974.[2] Construction of the P.40 by Bela Nogrady was started in 1968 but the first flight was not made until 1975.[3] The P.40 is a tailless aircraft with a swept, cantilever, low wing. In plan, the wing has a rectangular centre section and straight tapered outer panels with elevons. There are wing tip fins and outward opening rudders which extend a little below the wing.[1] The short fuselage is flat sided, mostly occupied by a long canopy over the single seat cockpit.  The engine, a 19 kW (25 hp) Volkswagen 1.2 litre air-cooled flat-four, is in the rear in pusher configuration.[1]  The P.40 has a low, fixed, faired bicycle undercarriage. The first P.40 made only one short flight and was then destroyed.[1][4] The history of the one surviving example, OO-68, on display in the Belgian Royal Museum of the Armed Forces and Military History in Brussels is obscure. The two machines differed a little, with varying engine cooling and exhaust arrangements, and OO-68 has a three, rather than two, blade propeller. Data from Gaillard (1991) p.150[1]General characteristics Performance</t>
  </si>
  <si>
    <t>Single seat tailless homebuilt sports aircraft</t>
  </si>
  <si>
    <t>https://en.wikipedia.org/Single seat tailless homebuilt sports aircraft</t>
  </si>
  <si>
    <t>2.60 m (8 ft 6 in)</t>
  </si>
  <si>
    <t>1.20 m (3 ft 11 in)</t>
  </si>
  <si>
    <t>8 m2 (86 sq ft)</t>
  </si>
  <si>
    <t>150 kg (331 lb)</t>
  </si>
  <si>
    <t>1 × Volkswagen 1.2 litre air-cooled flat-four, 19 kW (25 hp)</t>
  </si>
  <si>
    <t>2 (3 on second aircraft)-bladed</t>
  </si>
  <si>
    <t>2,900 m (9,500 ft) [3]</t>
  </si>
  <si>
    <t>Jean Pottier</t>
  </si>
  <si>
    <t>https://en.wikipedia.org/Jean Pottier</t>
  </si>
  <si>
    <t>//upload.wikimedia.org/wikipedia/commons/thumb/6/64/RMM_Brussel_Pottier_P40.JPG/300px-RMM_Brussel_Pottier_P40.JPG</t>
  </si>
  <si>
    <t>270 kg (595 lb)</t>
  </si>
  <si>
    <t>Douglas 423</t>
  </si>
  <si>
    <t>The Douglas Model 423 was a bomber aircraft design developed by American aircraft manufacturer Douglas to compete with the Convair B-36 design for a major U.S. Army Air Force contract for an intercontinental bomber in 1941. Although identified as the Douglas XB-31 in some publications, the project documents indicate that it was designed much later than the R40-B competition. In April 1941, the possibility of Great Britain falling to Nazi Germany seemed very real, and so the America Army Air Corps unveiled a competition for a long-range bomber with intercontinental range (10,000 miles), making it capable of conducting air-strikes on Nazi-occupied Europe from US bases. Douglas stated that it did not wish to produce an 'out-and-out 10,000-mile (16,090 km) airplane project', instead proposing the Model 423 with a range of 6,000 miles (9,654 km).[1] The Douglas Model 423 was eventually rejected in favor of the Consolidated Model 36, which became the Convair B-36 Peacemaker. (Note: The primary source labels this project as the XB-31, which was much smaller, earlier project, competing with the B-29 and B-32) Data from McDonnell Douglas aircraft since 1920 : Volume I (erroneously labelled as XB-31)[2]General characteristics Performance Armament   Aircraft of comparable role, configuration, and era  Related lists</t>
  </si>
  <si>
    <t>Douglas Aircraft</t>
  </si>
  <si>
    <t>https://en.wikipedia.org/Douglas Aircraft</t>
  </si>
  <si>
    <t>117 ft 3 in (35.74 m)</t>
  </si>
  <si>
    <t>207 ft (63 m)</t>
  </si>
  <si>
    <t>42 ft 7 in (12.98 m)</t>
  </si>
  <si>
    <t>3,300 sq ft (310 m2)</t>
  </si>
  <si>
    <t>109,200 lb (49,532 kg)</t>
  </si>
  <si>
    <t>4 × Pratt &amp; Whitney R-4360 Wasp Major 28-cylinder air-cooled radial piston engines, 3,000 hp (2,200 kW)  each</t>
  </si>
  <si>
    <t>3-bladed constant-speed propellers</t>
  </si>
  <si>
    <t>6× 0.50 in (13 mm) machine guns in remote ventral and dorsal turrets2× 37 mm (1.5 in) cannon</t>
  </si>
  <si>
    <t>25,000 lb (11,000 kg) of bombs</t>
  </si>
  <si>
    <t>Design only</t>
  </si>
  <si>
    <t>198,000 lb (89,811 kg)</t>
  </si>
  <si>
    <t>America Army Air Force</t>
  </si>
  <si>
    <t>https://en.wikipedia.org/America Army Air Force</t>
  </si>
  <si>
    <t>Wills Wing U2</t>
  </si>
  <si>
    <t>The Wills Wing U2 is an American high-wing, single-place, hang glider, designed and produced by Wills Wing of Orange, California since 2003. The aircraft is supplied complete and ready-to-fly.[1] The U2 was conceived as a recreational intermediate glider with performance nearing that of competition gliders, like the Wills Wing T2. The U2 is made from 7075 aluminium alloy tubing, with the 84% double-surface wing covered in Dacron sailcloth. The U2 includes a variable geometry (VG) system that tensions the sail for higher glide performance.[1][2] The two models available are each named for their wing area in square feet.[1] The glider is also sold by Tecma Sport of France as the Techma Sport U2.[3] Data from Bertrand and manufacturer[1][2]General characteristics Performance</t>
  </si>
  <si>
    <t>Wills Wing</t>
  </si>
  <si>
    <t>https://en.wikipedia.org/Wills Wing</t>
  </si>
  <si>
    <t>31 ft 4 in (9.55 m)</t>
  </si>
  <si>
    <t>145 sq ft (13.5 m2)</t>
  </si>
  <si>
    <t>63 lb (29 kg)</t>
  </si>
  <si>
    <t>In production (2016)</t>
  </si>
  <si>
    <t>//upload.wikimedia.org/wikipedia/commons/thumb/5/5d/Despegue_Puliji_Ecuador_%22piloto_Skeymo_Jacob_Espinosa_Chal%C3%A9n%22.png/300px-Despegue_Puliji_Ecuador_%22piloto_Skeymo_Jacob_Espinosa_Chal%C3%A9n%22.png</t>
  </si>
  <si>
    <t>53 mph (85 km/h, 46 kn)</t>
  </si>
  <si>
    <t>2003-present</t>
  </si>
  <si>
    <t>Apco Presta</t>
  </si>
  <si>
    <t>The Apco Presta is an Israeli single-place, paraglider that was designed and produced by Apco Aviation of Caesarea. It is now out of production.[1] The Presta was designed as an intermediate glider, to fit in the company's line between the Apco Allegra and the Bagheera, with higher performance than the Allegra. The sail is made from 46gr/m2 "Zero Porosity" ripstop nylon. The design uses an Active Double Valve System to allow closed cells to be easily inflated on launch. The four models are each named for their relative size.[1][2] Data from Bertrand[1]General characteristics Performance</t>
  </si>
  <si>
    <t>Israel</t>
  </si>
  <si>
    <t>https://en.wikipedia.org/Israel</t>
  </si>
  <si>
    <t>Apco Aviation</t>
  </si>
  <si>
    <t>https://en.wikipedia.org/Apco Aviation</t>
  </si>
  <si>
    <t>31.0 m2 (334 sq ft)</t>
  </si>
  <si>
    <t>1.0 m/s (200 ft/min)</t>
  </si>
  <si>
    <t>Boeing CH-47 Chinook in Australian service</t>
  </si>
  <si>
    <t>The Australian Defence Force has operated Boeing CH-47 Chinook heavy-lift helicopters for most of the period since 1974. Thirty two of the type have entered Australian service, comprising twelve CH-47C variants, eight CH-47Ds and twelve CH-47Fs. A further two CH-47Fs are scheduled to be delivered in 2022. The helicopters have been operated by both the Royal Australian Air Force (RAAF) and Australian Army. An initial order of eight Chinooks for the RAAF was placed in 1962, but soon cancelled in favour of more urgent priorities. The Australian military still required helicopters of this type, and twelve CH-47C Chinooks were ordered in 1970. The CH-47s entered service with the RAAF in December 1974. The eleven surviving Chinooks were retired in 1989 as a cost-saving measure, but it was found that the Australian Defence Force's other helicopters could not replace their capabilities. As a result, four of the CH-47Cs were upgraded to CH-47D standard, and returned to service in 1995 with the Australian Army. The Army acquired two more CH-47Ds in 2000 and another pair in 2012. The CH-47Ds were replaced with seven new CH-47F aircraft during 2015, and another three were delivered in 2016. A further four CH-47Fs were ordered in 2021, with two being delivered that year and two others being scheduled to arrive in 2022. The Chinooks have mainly been used to support the Australian Army, though they have performed a wide range of other tasks. Three Chinooks took part in the Iraq War during 2003, when they transported supplies and Australian special forces. A detachment of two Chinooks was also deployed to Afghanistan during the northern spring and summer months for each year between 2006 and 2007 and 2008 to 2013, seeing extensive combat. Two of the CH-47s deployed to Afghanistan were destroyed in crashes. The helicopters have also frequently been assigned to assist recovery efforts following natural disasters and undertook a range of civilian construction tasks while being operated by the RAAF. During the early 1960s the Australian Army and Royal Australian Air Force (RAAF) considered new types of tactical transport aircraft to replace the RAAF's obsolete Douglas Dakotas. The Army wanted a simple and rugged aircraft that could be purchased immediately, and pressed for the acquisition of de Havilland Canada DHC-4 Caribous. The RAAF regarded the Caribou as inadequate for the intended role and preferred a more sophisticated aircraft, leading to delays in the selection process.[1] This disagreement ended in September 1962. As part of the expansion of the military in response to Indonesia's policy of "confrontation" with its neighbours, the RAAF was directed by the Australian Government to conduct an urgent evaluation of short takeoff and landing aircraft and heavy-lift helicopters that could be purchased to improve the Army's tactical mobility.[2] An Air Staff Requirement was established in October that year for a project to acquire eight heavy-lift helicopters and introduce them into service by 1971.[3] A team of seven RAAF officers headed by Group Captain Charles Read, the director of operational requirements, was immediately dispatched to the America and assessed the Sikorsky S-61, Boeing Vertol 107-II and CH-47 Chinook helicopters. The team judged the Chinook to be clearly the most suitable of these types, and recommended that several be acquired; this was in line with the Army's preference.[4] The Government subsequently accepted a recommendation made by the RAAF to acquire a package of twelve Caribou fixed-wing aircraft and eight Chinooks, and placed an order for these aircraft within weeks of the evaluation.[5] The Chinook order was cancelled by the Government when it was learned that it would take several years for the helicopters to be delivered, and the RAAF's orders of Caribous and Bell UH-1 Iroquois tactical transport helicopters were expanded instead.[6] The Australian military continued to consider options to acquire heavy-lift helicopters throughout the 1960s, and a formal program to achieve this goal was initiated by the RAAF in 1969.[7][8] The Federal Government's Cabinet approved the acquisition of twelve such helicopters in August that year.[9] At this time the helicopters were intended to be deployed to South Vietnam as part of the Australian contribution to the Vietnam War.[10] A team of nine Air Force and Army officers travelled to the America in October 1969 to evaluate the Sikorsky CH-53 Sea Stallion and Chinook. The team, which was led by Group Captain Peter Raw, recommended that CH-53s be ordered as the type had superior flying characteristics.[9] Senior RAAF officers and the Army were not pleased with this outcome, and the Air Board rejected Raw's report. Read, who was now an air vice-marshal and deputy chief of the air staff, was directed to review the choice of helicopters, and again recommended that Chinooks be acquired. He justified this choice on the grounds that the Chinook could carry more cargo than the CH-53 and was better suited for operations in the mountains of the Australian-administered Territory of Papua and New Guinea.[8] The Government believed that both types met the RAAF's requirements, but a project to acquire Chinooks would be lower risk than purchasing CH-53s. As a result, an order for twelve CH-47C Chinooks was announced on 19 August 1970.[9] It was planned to rotate the helicopters in and out of service, six being available at any time.[11] The order was suspended later in 1970 when a series of engine problems affected the America Army's CH-47Cs, but was reinstated in March 1972 after these issues were resolved.[7] The total cost of the purchase was $A37 million.[12] The order made Australia the CH-47's first export customer.[13] The contract for the Chinooks included an offset agreement with Boeing through which the firm gave Australian companies opportunities to manufacture components of both the RAAF's helicopters and those destined for other customers. This was the first of several such agreements that were included in Australian military aircraft procurement contracts during the 1970s and 1980s, the goal being to assist the local defence industry to access international markets. This agreement had some benefits, as several of the participating Australian companies upgraded their factories to manufacture complex elements of the CH-47. The offset contracts for the Chinook concluded in the early 1980s, but the improved equipment and manufacturing processes were employed in the project to build McDonnell Douglas F/A-18 Hornet fighter aircraft in Australia between 1985 and 1990.[14]  In line with the RAAF's procurement and support philosophy and the aim of ensuring that the force was self-sufficient, a very large quantity of spare parts for the CH-47Cs was also ordered; in 1993 it was reported that this was the second-largest stockpile of Chinook spare parts after that held by Boeing, and was worth more than $A120 million.[10] It was decided to station the Chinooks at RAAF Base Amberley, Queensland, as it was located at the midpoint between the Army's main field formations that were based on the outskirts of Sydney in New South Wales and the north Queensland city of Townsville. Construction began on support facilities for the helicopters at Amberley shortly after the order for them was confirmed in 1972.[8] No. 12 Squadron was re-raised at Amberley on 3 September 1973 to operate the Chinooks. This unit had flown bombers between 1939 and 1948 before being renumbered No. 1 Squadron.[15] The twelve CH-47s were officially accepted by the RAAF in the America on 9 October 1973.[16] They were subsequently shipped to Australia on board the aircraft carrier HMAS Melbourne, and were unloaded at Brisbane on 28 March 1974.[7][17] No. 12 Squadron began training flights on 8 July 1974, and the unit was declared operational in December the next year.[7][18] The squadron typically had between four and six CH-47Cs operational at any time throughout the type's service, the fleet being rotated through long-term storage at RAAF Base Amberley as planned.[19] In November 1980, eight Chinooks were simultaneously operational for the first time, and a formation flight was conducted to mark the occasion.[20] The CH-47Cs had a crew of four, comprising two pilots, a loadmaster and one other, and could transport up to 33 passengers or 11,129 kilograms (24,535 lb) of cargo.[21] The helicopters were assigned serial numbers A15-001 to A15-012.[22] The Chinooks' main role was to support the Army. The helicopters were used to transport troops, artillery guns, ammunition, fuel and other supplies. They also provided part of the aeromedical evacuation capability available to the Army.[15][21] While the Chinooks generally operated in Northern Australia, they made frequent deployments to other parts of Australia, and No. 12 Squadron conducted an annual high-altitude flying training exercise in Papua New Guinea.[15][23] As part of the security measures introduced after the Sydney Hilton Hotel bombing on 13 February 1978, Chinooks were used to transport Australian Prime Minister Malcolm Fraser and several other national leaders from Sydney to Bowral for a Commonwealth Heads of Government Regional Meeting.[24] In August 1980, a CH-47 was flown from Amberley to Malaysia, and used to recover a Royal Malaysian Air Force S-61 helicopter that had crashed in a remote location. This involved a return trip of  14,000 kilometres (8,700 mi), which was believed to have been the longest distance a helicopter had flown up to that time and remains the longest flight to have been conducted by a RAAF helicopter.[25][26][15] During their RAAF service, the Chinooks also undertook a range of non-military tasks. The helicopters frequently formed part of the Australian Defence Force's response to natural disasters, including by delivering food for people and livestock cut off by floods.[15][27] They were also used for civilian construction tasks such as emplacing lighthouses and carrying air conditioning equipment to the tops of tall buildings. On two occasions Chinooks supported Queensland Police Service drug eradication efforts in remote parts of the state by transporting fuel for RAAF Iroquois helicopters and carrying seized narcotics.[15] In August 1981, two CH-47s lifted containers from the cargo ship Waigani Express to enable the vessel to be refloated after it ran aground in the Torres Strait.[28] A similar operation was undertaken to free the Anro Asia when it ran aground near Caloundra, Queensland, in November the same year.[29] Another unusual task was conducted in December 1981 when a Chinook transported two bulldozers onto a grounded iron ore carrier near Port Hedland, Western Australia, so that they could be used to reposition the ship's load.[30] In May 1989 a Chinook transported a 8,000-kilogram (18,000 lb) section of a memorial to the pioneering aviator Lawrence Hargrave onto Mount Keira near Wollongong.[31] The RAAF's Chinook fleet suffered two serious accidents. On 26 June 1975, A15-011 crashed when one of its engine turbines disintegrated; none of its crew were injured.[21][32] The helicopter was initially assessed as a write off, but No. 3 Aircraft Depot was later assigned responsibility for repairing it.[33] The maintenance unit lacked experience with major helicopter repairs, and A15-011 did not reenter service until 21 May 1981.[21] On 4 February 1985, A15-001 struck power lines and crashed into Perseverance Dam near Toowoomba, Queensland, while undertaking a navigation exercise.[34] The helicopter's pilot, an exchange officer from the Royal Air Force, was killed and the other three aircrew suffered minor injuries. The helicopter was written off and used as a fire training aid at Amberley.[21][35] A court of inquiry found that A15-001's crew had been unaware of the presence of power lines in the area as they were not marked on the maps used to plan the flight, and were difficult to see from a moving helicopter. The inquiry also judged that the mission had been inadequately planned, and recommended that No. 12 Squadron update the master map used for preparing operations in the Amberley region to ensure that it included all flying hazards.[36] In November 1986 the Chiefs of Staff Committee and Minister for Defence Kim Beazley decided to transfer all of the RAAF's Iroquois and Sikorsky S-70 Black Hawk battlefield helicopters to the Army.[37][38] The Army did not want the Chinooks due to their high operating costs, and they remained with the RAAF at this time.[31] The reduction of the RAAF's helicopter fleet increased the cost of operating the Chinooks due to the loss of economies of scale, and made it more difficult to find aircrew for No. 12 Squadron. The RAAF subsequently proposed transferring the Chinooks, but the Army remained unwilling to accept them. The problems the Army was experiencing keeping the Iroquois and Black Hawks operational may have influenced this position, the service being reluctant to take on an even more complex type.[39] The RAAF and Army jointly decided to withdraw the Chinooks from service in May 1989. This decision was made to reduce costs, the Army believing that the Black Hawks would provide sufficient air lift capability.[40] No. 12 Squadron ceased flying on 30 June 1989, and was disbanded on 25 August that year.[15] The CH-47Cs were placed in storage at Amberley.[41] While it was intended to sell the Chinooks after they were withdrawn from service, experience soon demonstrated that the Black Hawks were unable to fully replace them. In particular, it was found that heavy-lift helicopters were needed to transport fuel supplies for the Black Hawks during exercises and operations. As a result, plans to sell the Chinooks were put on hold in late 1989, and the Army and RAAF began investigating options to reactivate them.[21][40][42] The 1991 Force Structure Review recommended that between four and six Chinooks—preferably upgraded to CH-47D standard—be reactivated to support the Black Hawks.[43][44] A deal to upgrade several of the Chinooks was reached in June 1993.[10] Under this arrangement, seven of the surviving CH-47Cs were sold to the US Army for $A40 million, the funds being used to partly cover the cost of upgrading the remaining four to CH-47D standard.[21] The project's total cost was $A62 million, of which $A42 million was required to upgrade the four helicopters and the remainder for spare parts, administration and new facilities for the Chinooks at Townsville.[43] It was also decided at this time to transfer the Chinooks to the Australian Army, as the RAAF no longer had significant expertise in operating the type and such a change would concentrate all the ADF's battlefield helicopters with the same service.[10][45] The CH-47D variant of the Chinook was based on the C variant's airframe, and had improved engines and rotors, as well as upgraded avionics. These modifications resulted in the type having superior performance as well as lower operating costs.[43] All eleven CH-47Cs were shipped to the America in September 1993, and the upgraded helicopters returned to Australia in 1995.[21][40] [46] The four CH-47Ds upgraded were the former A15-002, 003, 004, and 006, now renumbered A15-102, 103, 104, and 106 respectively.[46] They were assigned to C Squadron of the 5th Aviation Regiment, which was based at Townsville, and also comprised two squadrons equipped with Black Hawks as well as six Iroquois helicopters used as gunships.[47] The Regiment's experiences during the 1990s demonstrated that four Chinooks were not sufficient to meet the ADF's needs, leading to an order for two newly built CH-47Ds in 1998. These helicopters were delivered in 2001, and designated A15-201 and A15-202.[40][42][19] Following their transfer to the Army, the Chinooks were used in similar roles to those they had undertaken in RAAF service.[47] The first operational deployment of the Army Chinooks began in October 1997, when two of the helicopters and three Black Hawks that were in Papua New Guinea as part of a training exercise were tasked with delivering food supplies to the highlands of the country following a severe drought. The Chinooks were also used to transport fuel supplies for the other ADF aircraft and helicopters involved in this effort.[48] At this time, the deployment of two Chinooks was the largest possible given the need to reserve other CH-47s for training tasks and rotate the fleet through maintenance periods.[49] The Chinooks returned to Australia in March 1998.[50][48] None of the CH-47s were available to support the Australian-led INTERFET peacekeeping deployment to East Timor in 1999 as the fleet had been grounded due to systematic problems with their transmissions. America Marine Corps CH-53s and Mil Mi-8 and Mil Mi-26 helicopters chartered from Bulgarian and Russian companies were used instead.[51] In 2003 a detachment of three CH-47Ds was deployed to the Middle East as part of the Australian contribution to the invasion of Iraq.[52] The detachment formed part of the Special Operations Task Group, and operated from Jordan to transport supplies and personnel for Australian special forces units. Two histories published in 2004 stated that the helicopters entered Western Iraq throughout the initial stage of the conflict.[53][54] A 2005 history also stated that one of the tasks undertaken by the detachment was flying commandos from the 4th Battalion, Royal Australian Regiment to Al Asad Airbase within Iraq after the facility was captured by Special Air Service Regiment units.[55] However, an uncompleted internal Army history of the deployment of Australian forces to the Iraq War—released in 2017 following a freedom of information request—stated that as the Chinooks were not equipped with missile countermeasure systems and their pilots had not been trained to insert special forces behind enemy lines, they had been prohibited from entering Iraq and remained in Jordan throughout the conflict.[56] This history stated that "it is not possible to explain the rationale" for the deployment of the CH-47s given their unsuitability for operations within Iraq, and judged that the main achievement of the detachment had been to free up British and American helicopters for other tasks.[57] During 2005 the Australian Government decided to deploy Chinooks to Afghanistan as part of the Australian forces in the country. The need to prepare for this task contributed to a decision in October that year to dispatch Black Hawks rather than Chinooks to Pakistan as part of Australia's contribution to the international relief efforts which followed the 2005 Kashmir earthquake, despite the Chinooks being better suited for operations at the high altitudes affected by the disaster.[58] In November 2005 the Government authorised a program of urgent upgrades to the CH-47Ds to improve their combat readiness ahead of being deployed to Afghanistan.[59] The upgrades included fitting the helicopters with extra armour as well as new electronic warfare and communications systems.[60][61] The helicopters' machine guns were also replaced with M134D miniguns.[60][61][62] A longer-term plan to upgrade the helicopters, designated Phase 5 of project AIR 9000, was also in place at this time. This was to involve two sub-phases: under Phase 5A new engines were purchased in December 2004, and were scheduled to be fitted in late 2006. It was also planned to put the helicopters through a mid-life update as part of Phase 5B, enabling them to remain in service until around 2025.[63] Following the RAAF's acquisition of Boeing C-17 Globemaster III large transport aircraft in 2007, the Chinooks were transported by air on occasion. However, it took one and a half days to prepare the CH-47Ds for air transport.[64] A detachment of two Chinooks operated in Afghanistan during 2006 to 2007 and 2008 to 2013. The detachment was designated the Aviation Support Element during 2006 and 2007, and renamed the Rotary Wing Group in 2008.[65] The initial detachment arrived at Kandahar International Airport in March 2006, and was tasked with supporting the Australian Special Forces Task Group in the country.[66] The upgrades the helicopters had received proved successful, and allowed them to operate in combat alongside other Coalition CH-47s.[67] After the Special Forces Task Group was withdrawn in September 2006 the helicopters remained in the country and were used to support Coalition forces, with a particular emphasis on the Australian units located in Urozgan Province.[66] The detachment was withdrawn to Australia in February 2007, and did not deploy again until February 2008. During this period all six helicopters received further upgrades, which included new engines and blue force tracker equipment.[68][69][66] During subsequent years the detachment was withdrawn to Australia over the Afghan winters, and redeployed each northern spring.[70] As the Chinooks' tasking was controlled by the International Security Assistance Force, the ADF chartered a Russian Mil Mi-26 between 2010 and 2013 to provide the Australian forces in Afghanistan with a dedicated heavylift helicopter.[71] By the end of the final rotation on 14 September 2013, the helicopters had flown more than 6,000 hours in combat and transported almost 40,000 personnel.[72] Preparing for and sustaining the Rotary Wing Group rotations absorbed most of C Squadron's resources throughout this period, and Chinooks were rarely available for other Army training or operational tasks.[73] Two Australian CH-47Ds were destroyed in Afghanistan. On 30 May 2011, A15-102 crashed in Zabul Province, resulting in the death of an Army unmanned aerial vehicle pilot who was travelling on board as a passenger. As it was impractical to recover the helicopter, it was destroyed by Coalition forces.[70] The official inquiry into the crash found that it was caused by a known issue in which Chinooks suffered uncommanded pitch oscillations while flying through dense air, and that the aircrew had not been adequately trained to prevent such incidents.[74] A15-103 was written off following a hard landing in Kandahar Province on 22 June 2012; one of the crew members suffered minor injuries.[75][76] Both of the Chinooks at Kandahar International Airport in April 2013 also suffered significant damage when the airport was struck by a severe hail storm.[75] Two ex-US Army CH-47Ds were purchased in December 2011 to replace A15-102, and arrived in Australia in January 2012; these helicopters were designated A15-151 and A15-152.[19][46][77] A decision by the US Army in the mid-2000s to replace all its CH-47Ds with new-build CH-47Fs by 2017 endangered the viability of the Australian Chinooks. This was because the Australian Army's arrangements for the logistical support of its small number of CH-47Ds were heavily leveraged off those for the US Army's large fleet.[78] In response, the Australian Army also established a project to acquire CH-47F Chinooks in the mid-2000s.[19] The Australian Government provided initial approval for a CH-47F purchase in September 2007. As part of this decision, the Government chose to procure the helicopters through the US Government's Foreign Military Sales program to minimise potential risks to the schedule and cost of the project.[79] Final approval to acquire CH-47Fs was granted by the Australian Government in February 2010, seven of the helicopters being ordered.[80] A contract was signed on 19 March that year.[75][81] The decision to increase the fleet size from six to seven was made to improve the robustness of the Army's helicopter capacities, including by reducing the impact of the loss of any of the helicopters.[79] The total cost of the CH-47F project, including the construction of new facilities and the acquisition of two flight simulators, was $A631 million.[82] The CH-47F has generally similar performance to the CH-47D, and was designed to be easier to maintain and deploy. Its fuselage comprises few machined components, rather than the many fabricated sections of sheet metal used in the D variant, which reduces vibration and structural cracking. The F variant also includes more advanced avionics as well as design features that enable the helicopters to be more quickly prepared for transport within a cargo aircraft.[83] The initial seven Australian CH-47Fs are fitted with rotor brakes and other equipment to better enable them to operate from the Royal Australian Navy's Canberra class landing helicopter dock vessels, but are otherwise identical to those operated by the US Army.[84] Australia's first two CH-47Fs were delivered in early April 2015, eight months later than originally expected, and entered service with the 5th Aviation Regiment on 5 May that year.[83][85] At this time it was planned for C Squadron to be fully operational with the new Chinooks by January 2017.[82] The seventh CH-47F was delivered three weeks ahead of schedule in September 2015.[86] These helicopters were designated A15-301 to A15-307.[46] An urgent order was placed in March 2016 for a further three CH-47Fs for $US150 million, including spare parts, related equipment and some support costs.[87][88] The ADF had previously intended to expand the CH-47F fleet at a later date, but the order was placed at short notice to use funds made available by an under-spend on other Defence capabilities.[89] All three helicopters were delivered in June 2016, two and half months earlier than planned.[90] The Chinooks were designated A15-308 to A15-310.[46] These helicopters are not fitted with rotor brakes as they were taken directly from the production line of helicopters for the US Army. As of 2017, it was planned to fit these helicopters with rotor brakes by 2020.[91] C Squadron's air crew undertook training to prepare them to operate the new type using the two flight simulators, and the CH-47F fleet achieved initial operating capacity in April 2016.[83][92] During 2016, the CH-47s were approved to operate from the Canberra class vessels after trials proved successful.[93] The first seven CH-47s reached full operating capability status in July 2017. C Squadron's operations were constrained at this time by personnel shortages and a backlog of maintenance tasks which at one point led to four of the helicopters simultaneously being out of service for deep maintenance. These constraints are expected to delay full operating capability status for the entire CH-47F fleet to 2020.[94] The CH-47Ds were retired as they became due for deep maintenance checks, the last of the type leaving service in September 2016.[95][96] Due to the many common components between the D and F variants, the helicopters were stripped for spare parts before being preserved in Australia.[95] A15-202 was handed over to the Australian War Memorial in April 2016, A15-104 will be displayed at the Australian Army Flying Museum and the former Air Force helicopter A15-106 was transferred to the RAAF Museum.[92][97] The other three surviving CH-47Ds were retained by the Army for non-flying training, A15-151 and A15-152 for general and special forces training respectively, and A15-201 as a maintenance systems training airframe.[92] The 2016 Defence White Paper and its supporting documentation stated that the CH-47Fs will receive modifications to better enable them to perform aeromedical evacuation tasks by the 2025–26 financial year, and that it is intended to regularly upgrade the helicopters over time so that they can continue to be supported through the US military's logistics system.[98][99] This will involve keeping pace with key changes introduced to the American CH-47F fleet, though there will be options to modify the helicopters to meet Australian requirements. As of 2017, the ADF intended to retain the CH-47Fs until 2040. The US Army has indicated that it will operate the type until the 2060s, which may lead to Australia doing the same.[94] The first overseas deployment of Australian CH-47Fs commenced in early March 2018.[100] On 8 March, the Australian Government announced that three of the helicopters would be dispatched to Papua New Guinea to assist the relief efforts for victims of the 2018 Papua New Guinea earthquake.[101] The Chinooks commenced operations in the country on 11 March, and the deployment concluded in April that year.[100][102] A detachment of several Chinooks was deployed to RAAF Base East Sale during January 2020 as part of the ADF's response to the 2019–20 Australian bushfire season. During this deployment the helicopters transported evacuees and a wide range of supplies and equipment. The CH-47F fleet flew for over 400 hours during the month, the highest number of flying hours achieved by Australian Chinooks since the type entered service.[103] In April 2021 the America Department of State approved a potential sale of four CH-47Fs from US Army holdings to Australia.[104] The Australian Government's interest in buying additional Chinooks had not been previously announced, and the Australian Defence Business Review has reported that it was partly motivated by "the low availability of the Army’s MRH-90 Taipan helicopter fleet".[105][106] The order was confirmed on 8 July 2021, at a price of $595 million. Two of the helicopters were delivered to Australia early that month on board a America Air Force Lockheed C-5 Galaxy transport plane after the US Army agreed to divert 2 of their aircraft to the Australian Army.[107][108][109] The other two are scheduled to be transferred to the Australian Army in 2022.[110][111]</t>
  </si>
  <si>
    <t>Heavy-lift helicopter</t>
  </si>
  <si>
    <t>https://en.wikipedia.org/Heavy-lift helicopter</t>
  </si>
  <si>
    <t>12 CH-47C, 8 CH-47D, 12 CH-47F</t>
  </si>
  <si>
    <t>//upload.wikimedia.org/wikipedia/commons/thumb/4/4f/An_Australian_army_CH-47_Chinook_Helicopter_lifts_a_front_loader_off_the_flight_line_at_Special_Operations_Task_Force-Southeast%27s_Forward_Operating_Base_Camp_Ripley%2C_Tarin_Kowt.jpg/300px-thumbnail.jpg</t>
  </si>
  <si>
    <t>Royal Australian Air Force and Australian Army</t>
  </si>
  <si>
    <t>https://en.wikipedia.org/Royal Australian Air Force and Australian Army</t>
  </si>
  <si>
    <t>A15-001 to A15-012 (CH-47C)A15-102 to A15-106 and A15-201 to A15-202 (CH-47D)A15-301 to A15-310 (CH-47F)</t>
  </si>
  <si>
    <t>1974–1989, 1995–present</t>
  </si>
  <si>
    <t>Solar Wings Scandal</t>
  </si>
  <si>
    <t>The Solar Wings Scandal is a family of British high-wing, single-place, hang gliders that was designed and produced by Solar Wings of Manton, Wiltshire. Introduced in 1995 it is now out of production. When it was available the aircraft was supplied complete and ready-to-fly.[1][2] The Scandal series was designed as a high performance competition glider. It is made from aluminum and carbon fibre tubing, with the double-surface wing covered in Dacron sailcloth. Some models have a kingpost and top rigging, while others, notably the XK and XK-R, are topless.[1] The models are each named for their wing area in square metres.[1] Data from Bertrand[1]General characteristics</t>
  </si>
  <si>
    <t>Solar Wings</t>
  </si>
  <si>
    <t>https://en.wikipedia.org/Solar Wings</t>
  </si>
  <si>
    <t>10.35 m (33 ft 11 in)</t>
  </si>
  <si>
    <t>14.4 m2 (155 sq ft)</t>
  </si>
  <si>
    <t>Advance Sigma</t>
  </si>
  <si>
    <t>The Advance Sigma is a series of Swiss single-place, paragliders, designed and produced by Advance Thun of Thun.[1] The Sigma was designed as a cross country intermediate glider.[1] The design has progressed through nine generations of models, the Sigma, Sigma 2, 3, 4, 5, 6, 7, 8 and 9, each improving on the last. The models are each named for their rough wing area in square metres.[1] Data from Bertrand[1]General characteristics Performance</t>
  </si>
  <si>
    <t>Advance Thun SA</t>
  </si>
  <si>
    <t>https://en.wikipedia.org/Advance Thun SA</t>
  </si>
  <si>
    <t>11.64 m (38 ft 2 in)</t>
  </si>
  <si>
    <t>26.04 m2 (280.3 sq ft)</t>
  </si>
  <si>
    <t>In production (Sigma 9, 2016)</t>
  </si>
  <si>
    <t>Landray GL.01</t>
  </si>
  <si>
    <t>The Landray GL.01 is a small tandem-wing, side-by-side seat sport aircraft of the Mignet Pou-du-Ciel type. Built in the mid 1970s, the single example remains active. In the later 1970s Gilbert Landray began to build the first of a series of tandem-wing light aircraft in the Mignet Pou-du-Ciel tradition and closest to the Croses Criquet in implementation. Like the Criquet the GL.01 is a two-seat tractor configuration aircraft with side-by-side seating.[1] The forward wing of the GL.01 is a one piece structure, mounted so that its angle of incidence can be varied from 2° to 14° by the pilot.[1][2]  The wing is held above the fuselage on two tall and slightly diverging faired struts, with pivots at their tops.  Two further pivots are placed at the ends of lighter struts further out on the wing.  Two vertical links from the cockpit to the rear of the wing are connected to the control column.  The fixed rear wing is fabric covered and fitted with two metal flaps. Yaw stability and control are provided by a small fin and large, deep, balanced rudder, both entirely wooden and angular. Unusually, the rudder balance surface is below the fuselage.[1] The GL.01 has a wooden fuselage with seats enclosed under a perspex canopy.  It is powered by a 67 kW (90 hp) Continental C90-8F flat four engine, driving a two blade propeller. It has a fixed tailwheel undercarriage, with spatted main wheels on arched, glass fibre, cantilever legs and a tailwheel semi-recessed into the bottom of the rudder.[1] The GL.01 made its first flight in August 1976.[3] It remains on the French civil aircraft register in 2014,[4] having been based at Marennes since 2003.[5] Data from Jane's All the World's Aircraft 1981, p.487[1]General characteristics Performance</t>
  </si>
  <si>
    <t>Two seat tandem-wing homebuilt aircraft</t>
  </si>
  <si>
    <t>https://en.wikipedia.org/Two seat tandem-wing homebuilt aircraft</t>
  </si>
  <si>
    <t>5.00 m (16 ft 5 in)</t>
  </si>
  <si>
    <t>361 kg (796 lb)</t>
  </si>
  <si>
    <t>1 × Continental C90-8F flat four, 67 kW (90 hp)</t>
  </si>
  <si>
    <t>700 km (430 mi, 380 nmi)</t>
  </si>
  <si>
    <t>Gilbert Landray</t>
  </si>
  <si>
    <t>625 kg (1,378 lb)</t>
  </si>
  <si>
    <t>80 km/h (50 mph; 43 kn)</t>
  </si>
  <si>
    <t>80 l (18 imp gal; 21 US gal)</t>
  </si>
  <si>
    <t>NACA 23012[2]</t>
  </si>
  <si>
    <t>90 m (300 ft)</t>
  </si>
  <si>
    <t>7.40 m (24 ft 3 in) (front wing)</t>
  </si>
  <si>
    <t>6.70 m (22 ft 0 in) (rear wing)</t>
  </si>
  <si>
    <t>60 m (200 ft)</t>
  </si>
  <si>
    <t>Max Holste MH.20</t>
  </si>
  <si>
    <t>The Max Holste MH.20 was a French single-engined racing aircraft built to compete in the 1939 Coupe Deutsch de la Meurthe air race but not flying until 1941. A single example was built. In January 1939, the 26-year-old aircraft designer Max Holste began work at l'École de Réèducation Professionnelle, a Paris technical school for training the unemployed for work in the aviation industry, to design an all-metal single-engined racing aircraft.[1] The design, intended to compete in the 1939 Coupe Deutsch de la Meurthe air race,[2][3] was a mid-winged monoplane with a fixed tailwheel undercarriage. An enclosed cockpit was provided for the aircraft's pilot, situated behind the wing.[4] The planned power-plant was a Béarn vertically-opposed air-cooled twelve-cylinder engine.[5] The airframe was effectively complete by June 1939, with only the engine awaited, with it being hoped that the aircraft would make its maiden flight by August 1939.[1] This did not occur, however, and the aircraft did not fly until 25 July 1941,[6] powered by a Régnier air-cooled inverted 12Hoo V12 engine.[7] Data from L'Avion "Max Holste 20" Coupe Deutsch[7]General characteristics Performance</t>
  </si>
  <si>
    <t>https://en.wikipedia.org/Racing aircraft</t>
  </si>
  <si>
    <t>Avions Max Holste</t>
  </si>
  <si>
    <t>https://en.wikipedia.org/Avions Max Holste</t>
  </si>
  <si>
    <t>6.64 m (21 ft 9 in)</t>
  </si>
  <si>
    <t>6.68 m (21 ft 11 in)</t>
  </si>
  <si>
    <t>6.9 m2 (74 sq ft)</t>
  </si>
  <si>
    <t>585 kg (1,290 lb)</t>
  </si>
  <si>
    <t>834 kg (1,839 lb)</t>
  </si>
  <si>
    <t>1 × Régnier 12HOO air-cooled inverted V12 engine, 310 kW (420 hp)</t>
  </si>
  <si>
    <t>496 km/h (308 mph, 268 kn)</t>
  </si>
  <si>
    <t>477 km/h (296 mph, 258 kn)</t>
  </si>
  <si>
    <t>500 km (310 mi, 270 nmi) [6]</t>
  </si>
  <si>
    <t>Max Holste</t>
  </si>
  <si>
    <t>https://en.wikipedia.org/Max Holste</t>
  </si>
  <si>
    <t>//upload.wikimedia.org/wikipedia/commons/thumb/8/8a/Max_Holste_MH-20_left_rear_photo_L%27Aerophile_January_1943.jpg/300px-Max_Holste_MH-20_left_rear_photo_L%27Aerophile_January_1943.jpg</t>
  </si>
  <si>
    <t>200 L (44 imp gal; 53 US gal)</t>
  </si>
  <si>
    <t>Tecma F1 Tempo</t>
  </si>
  <si>
    <t>The Tecma F1 Tempo is a French high-wing, single-place, hang glider that was designed and produced by Tecma Sport of La Roche-sur-Foron. Now out of production, when it was available the aircraft was supplied complete and ready-to-fly.[1] The F1 Tempo is made from aluminum tubing, with the double-surface wing covered in Dacron sailcloth. Its wing is cable braced from a single kingpost. The nose angle is 130° for both models.[1] The models are each named for their wing area in square metres and decimals of square metres.[1] Data from Bertrand[1]General characteristics</t>
  </si>
  <si>
    <t>Tecma Sport</t>
  </si>
  <si>
    <t>https://en.wikipedia.org/Tecma Sport</t>
  </si>
  <si>
    <t>10.3 m (33 ft 10 in)</t>
  </si>
  <si>
    <t>13.6 m2 (146 sq ft)</t>
  </si>
  <si>
    <t>Wills Wing Eagle</t>
  </si>
  <si>
    <t>The Wills Wing Eagle is an American high-wing, single-place, hang glider that was designed and produced by Wills Wing of Santa Ana, California. Now out of production, when it was available the aircraft was supplied complete and ready-to-fly.[1] The Eagle was designed as an intermediate-level glider. It is made from aluminum tubing, with the mostly double-surface wing covered in Dacron sailcloth and cable braced from a single kingpost. Its nose angle is 122°.[1][2] The models are each named for their rough wing area in square feet. The Eagle was certified to HGMA and DHV standards.[1][2] Data from Bertrand[1]General characteristics</t>
  </si>
  <si>
    <t>30 ft 10 in (9.4 m)</t>
  </si>
  <si>
    <t>144 sq ft (13.4 m2)</t>
  </si>
  <si>
    <t>//upload.wikimedia.org/wikipedia/commons/thumb/f/f9/Wills_Wing_Eagle.jpg/300px-Wills_Wing_Eagle.jpg</t>
  </si>
  <si>
    <t>Wills Wing Falcon</t>
  </si>
  <si>
    <t>The Wills Wing Falcon is a family of American high-wing, single-place and two-place hang gliders, designed and produced by Wills Wing of Orange, California. The aircraft is supplied complete and ready-to-fly.[1] The Falcon series is the best-selling glider that the company has produced and it has remained in continuous production over more than twenty years, in increasingly refined versions.[1][2] The Falcon was designed as a simple, easy to fly glider for local recreational soaring, as an alternative to high performance, but harder to fly gliders. It is made from aluminum tubing, with the single-surface wing covered in Dacron sailcloth. Its wing is cable braced from a single kingpost.[1][2] The aircraft has been developed from the original Falcon model, through the Falcon 2, 3 and 4 versions, each in a variety of sizes, including tandem two place versions for flight training. The models are each named for their wing area in square feet.[1][2] All models are HGMA certified.[3] Data from Manufacturer[2]General characteristics Performance</t>
  </si>
  <si>
    <t>28 ft (8.5 m)</t>
  </si>
  <si>
    <t>45 lb (20 kg)</t>
  </si>
  <si>
    <t>In production (Falcon 4, 2016)</t>
  </si>
  <si>
    <t>48 mph (77 km/h, 42 kn)</t>
  </si>
  <si>
    <t>1994-present</t>
  </si>
  <si>
    <t>Wills Wing Talon</t>
  </si>
  <si>
    <t>The Wills Wing Talon is an American high-wing, single-place, hang glider that was designed and produced by Wills Wing of Santa Ana, California in the early 2000s. Now out of production, when it was available the aircraft was supplied complete and ready-to-fly.[1] The Talon was designed as competition-level glider. It is made from aluminum tubing, with the double-surface wing covered in Dacron sailcloth. Its wing is a topless design, lacking upper rigging and the supporting king post. The nose angle is 132°.[1][2] The models are each named for their wing area in square feet.[1] The Talon series placed highly in the 2002 competition season.[1] Data from Bertrand[1]General characteristics</t>
  </si>
  <si>
    <t>32 ft 2 in (9.8 m)</t>
  </si>
  <si>
    <t>Apco Keara</t>
  </si>
  <si>
    <t>The Apco Keara is an Israeli single-place, paraglider that was designed and produced by Apco Aviation of Caesarea. It is now out of production.[1] The Keara was designed as an intermediate glider. The four models are each named for their relative size.[1] The glider was named for Kiara, the main protagonist of The Lion King II: Simba's Pride, the daughter of Simba and Nala.[2] The Keara introduced HIT Valves (High-Speed Intake Valves) with the intention to improve stability and performance at high speeds and at low angles of attack.[2] Data from Bertrand[1]General characteristics Performance</t>
  </si>
  <si>
    <t>13.50 m (44 ft 3 in)</t>
  </si>
  <si>
    <t>29.20 m2 (314.3 sq ft)</t>
  </si>
  <si>
    <t>59 km/h (37 mph, 32 kn)</t>
  </si>
  <si>
    <t>0.9 m/s (180 ft/min)</t>
  </si>
  <si>
    <t>Möller Stomo 3</t>
  </si>
  <si>
    <t>The Möller Stomo 3 was a small, low-powered but very aerodynamically-clean light aircraft, first flown in Germany in 1939. It set two speed over distance records for aircraft with engines of less than 2 l (120 cu in) capacity soon after its first flight. By early 1939 H.G. Möller Flugzeugbau had tested a small, single seat, cantilever, inverted gull wing sports aircraft of striking aerodynamic cleanliness.  Though its Kroeber M4 flat twin engine produced only 13 kW (18 hp), the Stomo-3 had a maximum speed of 152 km/h (94 mph; 82 kn).[1] At the same time the company was completing a smaller span single-seater in the same clean style but with a 37 kW (50 hp) Zündapp 9-092 four cylinder air-cooled, inverted inline engine labelled V11 Stürmer.[2] The Stomo 3 was an all wood aircraft, designed to be simple to build without specialist tools and to have low capital and running costs, together with good performance and aerobatic capability.  Its low wing was in three parts: a 1.80 m (5 ft 11 in) centre section with anhedral, improving the wing root aerodynamics,  and outer panels with about 6° of dihedral, producing the inverted gull wing.  Structurally, the single spar centre section was an integral part of the plywood -skinned  fuselage and cockpit and the outer panels were also built around single spars and wooden ribs, with ply-covered leading edges back to the spars and fabric covered aft. Each wing was trapezoidal in plan, with sweep only on the leading edges and with rounded tips. Short, broad ailerons were placed at the tips and mounted on false spars, as were the inboard split flaps.[2] It had an oval section, monocoque fuselage with formers, stringers and ply skin. The Zundapp engine was neatly cowled in the nose and the enclosed cockpit was over the wing, blended into the raised fuselage behind it which tapered to a conventional, cantilever empennage. An almost triangular tailplane carried rounded elevators and the straight-edged fin carried a broad, deep, rounded rudder well clear of the elevator wash. The rudder had a small, ground-adjustable trim tab.[2] The Stomo 3 had a tailskid undercarriage with a track of 1.63 m (5 ft 4 in), its vertical, bungee-damped main legs mounted on the wing centre section spar, close to the junction with the outer panels.  The legs and much of the wheels were enclosed in fairings and a long, cantilever tailskid kept the rudder clear of the ground.[2] The first Stomo 3 left the factory in April 1939 and obtained its Certificate of Airworthiness following some hours of optimisation after its first flight.[2] Registered as D-YNER, it was soon setting new record speeds over the distances recognised for aircraft with engines of less than 2 l (120 cu in), 100 km (62 mi; 54 nmi) and 1,000 km (620 mi; 540 nmi). On 19 April Max Brandenburg broke the first with an average speed of 185.352 km/h (115.172 mph; 100.082 kn) despite strong side winds on his out and return flight. On the 27 April he completed a 1000 km circuit at an average of 187.776 km/h (116.679 mph; 101.391 kn).[2][3] In 1939 the Stomo 3 was under consideration as a military trainer,[4] though there is no record of serial production or of any service prototypes. Möller also designed and built the Möller Stromer, a similar two seat aircraft.[5] Data from Les Ailes June 1939[2]General characteristics Performance</t>
  </si>
  <si>
    <t>Light aircraft</t>
  </si>
  <si>
    <t>https://en.wikipedia.org/Light aircraft</t>
  </si>
  <si>
    <t>Möller Flugzeugbau</t>
  </si>
  <si>
    <t>5.90 m (19 ft 4 in)</t>
  </si>
  <si>
    <t>7.60 m (24 ft 11 in)</t>
  </si>
  <si>
    <t>9.60 m2 (103.3 sq ft)</t>
  </si>
  <si>
    <t>205 kg (452 lb)</t>
  </si>
  <si>
    <t>330 kg (728 lb)</t>
  </si>
  <si>
    <t>1 × Zündapp 9-092 4-cylinder air-cooled, inverted inline, 40 kW (53 hp)   maximum; 37 kW (50 hp) at 2,300 rpm</t>
  </si>
  <si>
    <t>2-bladed Schwarz, 1.70 m (5 ft 7 in) diameter wood</t>
  </si>
  <si>
    <t>5,200 m (17,100 ft) practical</t>
  </si>
  <si>
    <t>182 s to 1,000 m (3,300 ft)</t>
  </si>
  <si>
    <t>H. G. Möller</t>
  </si>
  <si>
    <t>50 l (11 imp gal; 13 US gal)</t>
  </si>
  <si>
    <t>Advance Bi Beta</t>
  </si>
  <si>
    <t>The Advance Bi Beta (sometimes written as BiBeta) is a tandem two-place paraglider, designed and produced by Advance Thun of Thun, Switzerland.[1] The Beta was designed as a two-place flight training glider for introducing new student pilots to the sport.[1] The Beta has undergone continuous development, starting with the original Beta, through the Beta 2, 3, 4 and 5 models.[1] Data from manufacturer[2]General characteristics Performance</t>
  </si>
  <si>
    <t>40.81 m2 (439.3 sq ft)</t>
  </si>
  <si>
    <t>8.5 kg (19 lb)</t>
  </si>
  <si>
    <t>225 kg (496 lb)</t>
  </si>
  <si>
    <t>47 km/h (29 mph, 25 kn)</t>
  </si>
  <si>
    <t>41 km/h (25 mph, 22 kn) trim speed</t>
  </si>
  <si>
    <t>In production (BiBeta 5, 2016)</t>
  </si>
  <si>
    <t>//upload.wikimedia.org/wikipedia/commons/thumb/5/59/Advance_Bi_Beta_4.jpg/300px-Advance_Bi_Beta_4.jpg</t>
  </si>
  <si>
    <t>1.2 m/s (240 ft/min)</t>
  </si>
  <si>
    <t>Lorraine Hanriot LH.130</t>
  </si>
  <si>
    <t>The Lorraine Hanriot LH.130 is a French racing aircraft designed and built in the early 1930s, to compete in the Coupe Michelin air races. Following on from the earlier Lorraine Hanriot LH.42 racing aircraft, Monsieur Louis Montlaur, at the behest of Lorraine Hanriot's parent organisation, the Société Générale Aéronautique (SGA), designed an aircraft with metal structure and skinning of similar layout to the LH.42. The mid-set monoplane wings had a single metal spar supporting wooden ribs which were fabric covered aft of the metal-skinned leading edge. The fuselage was a built up Duralumin structure with sheet metal skinning The undercarriage consisted of strut mounted wide-track main gear with faired wheels, Hanriot Spécial oleo-pneumatic shock-absorbers and a steel tail skid.[1] Power for the HL.130 was supplied by a single 170 kW (230 hp) Lorraine 9Nb 9-cylinder radial engine (serial no. 62003), driving a two-bladed fixed-pitch Levasseur Series 401M propeller (serial no. 5378), cowled with a close fitting NACA cowling .[1] The 1933 Coupe Michelin air race was to be held from 1 March to 31 October 1933, but the race regulations were changed early in 1933 removing limitations on engine power and increasing the course length. The LH.130 was not competitive and was withdrawn from the competition.[1] To comply with the new regulations Lorraine Hanriot re-designed and converted the LH.130 to be powered by a 340 kW (450 hp) Gnome-Rhône 9 Kbrs Mistral supercharged engine, designated LH.131-01. A semi-enclosed cockpit was also introduced along with other improvements; such as increased control surface area and an attempt at boundary layer control in the region of the cockpit; using small holes in the skin to allow turbulent air to be drawn into the fuselage. After failing to compete in the 1933 Coupe Michelin, Lorraine Hanriot developed the LH.131 further by adding a retractable undercarriage. The main gear folded rearwards into nacelles under the wings, similar to the Seversky P-35, unfortunately this was manually actuated which required considerable effort from the pilot and was also a distraction at a critical stage in flight. Power for the LH.131-02 was provided by a 350 kW (470 hp) Lorraine Algol Major.[1] Before the first flight, the LH.130-01 was displayed at the XIII-th Paris Air Salon (Salon  Aéronautique Paris), held from 18 November to 4 December 1932, eliciting a visit form French President Albert Lebrun. After the Salon ended the aircraft was transferred to Villacoublay where the first flight took place on 22 December 1932.[1] Flight testing revealed vibration from the engine mounts, which were reinforced and a certificate of airworthiness was issued on 12 May 1933 along with the civil registration F-AOFV.[1] The changes to the LH.130-01 were not completed in time for the aircraft to compete in the Coupe Michelin, which was won by Michelle Detrua in a Morane-Saulnier MS.234/2 at an average speed of 222.537 km/h (120.160 kn; 138.278 mph). Flight testing of the LH.131 prototypes failed to demonstrate advantage over the competition, so aspirations for the LH.131 filling the fighter-trainer or mail-plane roles did not bear fruit. Attempts to break records for speed over a closed circuit in late 1933 failed due to bad weather, after which the LH.131 was largely abandoned. Data from Revue de la Société Générale Aéronautique[4]General characteristics Performance Armament</t>
  </si>
  <si>
    <t>Racer, fighter-trainer and high-speed mailplane</t>
  </si>
  <si>
    <t>https://en.wikipedia.org/Racer, fighter-trainer and high-speed mailplane</t>
  </si>
  <si>
    <t>Lorraine Hanriot</t>
  </si>
  <si>
    <t>https://en.wikipedia.org/Lorraine Hanriot</t>
  </si>
  <si>
    <t>16.6 m2 (179 sq ft)</t>
  </si>
  <si>
    <t>865 kg (1,907 lb)</t>
  </si>
  <si>
    <t>1,075 kg (2,370 lb)</t>
  </si>
  <si>
    <t>1 × Lorraine 9Nb 9-cylinder air-cooled radial piston engine, 220 kW (300 hp)</t>
  </si>
  <si>
    <t>303 km/h (188 mph, 164 kn) at Sea level</t>
  </si>
  <si>
    <t>95 km/h (59 mph, 51 kn)</t>
  </si>
  <si>
    <t>650 km (400 mi, 350 nmi)</t>
  </si>
  <si>
    <t>*1,000 m (3,300 ft) in 2 minutes 10 seconds</t>
  </si>
  <si>
    <t>2x 7.7 mm (0.303 in) Darne machine guns</t>
  </si>
  <si>
    <t>Louis Montlaur</t>
  </si>
  <si>
    <t>//upload.wikimedia.org/wikipedia/commons/thumb/6/6c/Hanriot_H.131.jpg/300px-Hanriot_H.131.jpg</t>
  </si>
  <si>
    <t>63 kg/m2 (13 lb/sq ft)</t>
  </si>
  <si>
    <t>fuel</t>
  </si>
  <si>
    <t>0.213 kW/kg (0.0265 hp/lb)</t>
  </si>
  <si>
    <t>Tecma FX</t>
  </si>
  <si>
    <t>The Tecma FX is a French high-wing, single-place, hang glider that was designed and produced by Tecma Sport of La Roche-sur-Foron. Now out of production, when it was available the aircraft was supplied complete and ready-to-fly.[1] The FX is made from aluminum tubing, with the double-surface wing covered in Dacron sailcloth. Its wing is cable braced from a single kingpost. The nose angle is 130° for both models.[1] The models are each named for their wing area in square metres and decimals of square metres.[1] Data from Bertrand[1]General characteristics</t>
  </si>
  <si>
    <t>Tecma Medil</t>
  </si>
  <si>
    <t>The Tecma Medil is a French high-wing, two-place, hang glider, designed and produced by Tecma Sports of Saint-Pierre-en-Faucigny, introduced in 1992. The aircraft is supplied complete and ready-to-fly.[1][2] The Medil was designed for flight training and passenger flights and is made from aluminum tubing, with the single-surface wing covered in 4 oz Dacron sailcloth. Its 10.8 m (35.4 ft) span wing is cable braced from a single kingpost. The nose angle is 124°, wing area is 20.5 m2 (221 sq ft) and the aspect ratio is 5.7:1. Pilot hook-in weight range is 100 to 170 kg (220 to 375 lb).[1] The sole model, the Medil 21, is named for its rough wing area in square metres.[1] Data from Bertrand and manufacturer[1][3]General characteristics Performance</t>
  </si>
  <si>
    <t>10.8 m (35 ft 5 in)</t>
  </si>
  <si>
    <t>20.5 m2 (221 sq ft)</t>
  </si>
  <si>
    <t>32 kg (71 lb)</t>
  </si>
  <si>
    <t>55 km/h (34 mph, 30 kn)</t>
  </si>
  <si>
    <t>1992-present</t>
  </si>
  <si>
    <t>Wills Wing Condor</t>
  </si>
  <si>
    <t>The Wills Wing Condor is an American high-wing, single-place, hang glider that was designed and produced by Wills Wing of Santa Ana, California. Now out of production, when it was available the aircraft was supplied complete and ready-to-fly.[1] The Condor was designed as a flight training glider specifically to introduce new pilots to hang gliding. As such it has a very large wing area, low wing loading, a stall speed of 13 mph (21 km/h) and it is intended for use only under very light wind conditions. It was specifically intended for sale only to professional hang gliding instructors for teaching solo students during their early glider-handling lessons. It was designed to be easy to ground handle, launch and fly in very light winds from a shallow hill.[2] It is made from 7075-T6 aluminum tubing, with the control bar and kingpost made from 6061-T6 aluminum. The single-surface wing is covered in Dacron sailcloth. Its 39.0 ft (11.9 m) span wing is cable braced from a single kingpost. The nose angle is 115°, wing area is 330 sq ft (30.7 m2) and the aspect ratio is 5:1. Pilot hook-in weight range is 45 to 120 kg (99 to 265 lb).[1][2] The sole model in the line, the Condor 330, is named for its wing area in square feet. It is DHV and HGMA certified.[1] Data from Bertrand and manufacturer[1][2]General characteristics Performance</t>
  </si>
  <si>
    <t>39 ft 1 in (11.9 m)</t>
  </si>
  <si>
    <t>330 sq ft (30.7 m2)</t>
  </si>
  <si>
    <t>53 lb (24 kg)</t>
  </si>
  <si>
    <t>32 mph (51 km/h, 28 kn)</t>
  </si>
  <si>
    <t>24 mph (39 km/h, 21 kn)</t>
  </si>
  <si>
    <t>13 mph (21 km/h, 11 kn)</t>
  </si>
  <si>
    <t>+3.5 ultimate</t>
  </si>
  <si>
    <t>Leduc RL.12</t>
  </si>
  <si>
    <t>The Leduc RL-12 was a French low power, economical, parasol wing, single seat aircraft. First flown in July 1939, its development was halted by World War II.  René Leduc, who shared his name with the producer of post-war French ramjet aircraft, was an amateur aircraft builder and, in the 1930s, was chief test pilot at the Nantes aero-club.[1] His earliest design, a glider designated RL.1, flew in 1928.[2]  Design work on the RL.12 began in 1934, construction started the following year and the first flight was made on 2 July 1939.[1] The RL.12 was a parasol wing monoplane; its wing was unswept, without dihedral and with constant chord out to blunt tips. It was built in three  parts, a small, almost square centre-section and two long outer panels. Structurally, it had two spruce and plywood box spars on each side with ply skin around the leading edge from the forward spar forming a torsion-resistant D-box and was fabric covered behind.  The centre section was attached to the fuselage with three cabane struts on each side, a parallel pair from the upper fuselage longeron and a backward-leaning one from the rear of the engine.  These were dural tubes encased in balsa streamlining, with a fabric outer layer. Each outer panel had a streamlined V-strut from the lower fuselage longeron to the spars a little beyond mid-span. Ailerons occupied half the span.  A panel in the centre-section aft of the rear spar allowed the wings to be folded for transportation.[1] Its flat-sided, round-decked fuselage was built around four spruce longerons. The front half, which included the engine and open cockpit, was dural skinned and the rear fabric covered. A 18 kW (24 hp), flat-four Ava 4A-00 engine was mounted in the nose with its cylinder heads exposed for cooling. The pilot sat under mid-wing with a raised rear fuselage fairing providing a headrest. At the rear a constant chord, round tipped, cantilever  tailplane mounted on top of the fuselage carried similarly shaped elevators.  The fin was almost triangular and carried a straight-edged rudder which extended to the keel, working in a nick between the elevators.[1] The RL.12 had fixed, tailskid landing gear with a track of 2.30 m (7 ft 7 in).  Each faired mainwheel was on a V-strut bent to the horizontal near its apex and hinged on the lower fuselage; another strut, with a bungee cord shock-absorber mounted near the wheel, was attached to the upper fuselage. These struts were a mixture of dural and steel tubes, streamlined in the same way as the cabane struts.[1] The first flight of the RL.12 was on 2 July 1939, when it was flown by its designer for about fifteen minutes. As it handled and landed well, Leduc decided to demonstrate it to his fellow members of the Nantes club. In front of around two hundred people, he took off in 30 m (98 ft) and completed a "very remarkable" display with a landing roll of only 3 m (10 ft) into a 10–15 km/h (6–9 mph; 5–8 kn) wind.[1] These two flights showed that some engine tuning was needed to reach full rpm. That done, trials continued at least into late August;[1] soon after, France was at war. Data from Les Ailes August 1939[1]General characteristics Performance</t>
  </si>
  <si>
    <t>Club sport single-seater</t>
  </si>
  <si>
    <t>10.80 m (35 ft 5 in)</t>
  </si>
  <si>
    <t>14.50 m2 (156.1 sq ft)</t>
  </si>
  <si>
    <t>166 kg (366 lb)</t>
  </si>
  <si>
    <t>1 × Ava 4A-00 flat-four, 20 kW (27 hp)</t>
  </si>
  <si>
    <t>2-bladed Chauvière, 1.65 m (5 ft 5 in) diameter wood</t>
  </si>
  <si>
    <t>122 km/h (76 mph, 66 kn)</t>
  </si>
  <si>
    <t>100 km/h (62 mph, 54 kn) economical</t>
  </si>
  <si>
    <t>5,800 m (19,000 ft)</t>
  </si>
  <si>
    <t>René Leduc</t>
  </si>
  <si>
    <t>https://en.wikipedia.org/René Leduc</t>
  </si>
  <si>
    <t>fuel and oil, 30 kg (66 lb)</t>
  </si>
  <si>
    <t>NACA 23012</t>
  </si>
  <si>
    <t>15 m (49 ft) at 35 km/h (22 mph; 19 kn)</t>
  </si>
  <si>
    <t>45 m (148 ft), no wind</t>
  </si>
  <si>
    <t>Airwave Sport</t>
  </si>
  <si>
    <t>The Airwave Sport is an Austrian single-place, paraglider that was designed by Bruce Goldsmith and produced by Airwave Gliders of Fulpmes. It is now out of production.[1] The Sport was designed as an intermediate glider. The five models are each named for their relative size.[1] Reviewer Noel Bertrand described the Sport in a 2003 review as "a lively DHV 1-2 wing".[1] Data from Bertrand[1]General characteristics Performance</t>
  </si>
  <si>
    <t>Airwave Gliders</t>
  </si>
  <si>
    <t>https://en.wikipedia.org/Airwave Gliders</t>
  </si>
  <si>
    <t>12.3 m (40 ft 4 in)</t>
  </si>
  <si>
    <t>28 m2 (300 sq ft)</t>
  </si>
  <si>
    <t>1.1 m/s (220 ft/min)</t>
  </si>
  <si>
    <t>Miles &amp; Atwood Special</t>
  </si>
  <si>
    <t>The Miles &amp; Atwood Special is a racing aircraft developed during the interwar period The Miles &amp; Atwood Special is a single seat, low-wing, open cockpit, racing aircraft with conventional landing gear. It was built by Leon Atwood and Lee Miles.[1][2][3] The aircraft uses solid wood spars. Fabric was attached using a relatively new process using screws with fabric tape covering, rather than conventional rib-stitching. The aircraft raced with a green livery waxed to a high gloss. Lee Miles died when a flying wire broke in a 1937 qualifying race.[1][2][3] Data from History's Most Important Racing AircraftGeneral characteristics</t>
  </si>
  <si>
    <t>Air racing</t>
  </si>
  <si>
    <t>https://en.wikipedia.org/Air racing</t>
  </si>
  <si>
    <t>16 ft 9 in (5.11 m)</t>
  </si>
  <si>
    <t>16 ft 8 in (5.08 m)</t>
  </si>
  <si>
    <t>1 × Menasco C-4-S , 185 hp (138 kW)</t>
  </si>
  <si>
    <t>Lawrence W Brown</t>
  </si>
  <si>
    <t>//upload.wikimedia.org/wikipedia/commons/thumb/8/8e/Miles_%26_Atwood_Special_%28replica%29_%E2%80%98NR225Y_-_1%E2%80%99_%2826789075021%29.jpg/300px-Miles_%26_Atwood_Special_%28replica%29_%E2%80%98NR225Y_-_1%E2%80%99_%2826789075021%29.jpg</t>
  </si>
  <si>
    <t>Advance Omega</t>
  </si>
  <si>
    <t>The Advance Omega is a series of Swiss single-place, paragliders, designed and produced by Advance Thun of Thun.[1] The Omega was designed as the competition glider in the company's line.[1] The design has progressed through many generations of models, from the original Omega, through the Omega 2, 3, 4, 5, 6, 7, 8 to the Omega XAlps, each improving on the last. The models are each named for their rough wing area in square metres.[1] The Omega XAlps variant was developed as a specially lightened model, for cross country bivouac flying, involving flying, camping and hiking.[2] The Omega XAlps was flown by Chrigel Maurer and Sebastian Huber in the 2015 Red Bull X-Alps competition. They flew 1,000 km (620 mi) over seven days and placed first and second respectively.[2] Data from Bertrand[1]General characteristics Performance</t>
  </si>
  <si>
    <t>11.4 m (37 ft 5 in)</t>
  </si>
  <si>
    <t>23.0 m2 (248 sq ft)</t>
  </si>
  <si>
    <t>52 km/h (32 mph, 28 kn)</t>
  </si>
  <si>
    <t>In production (Omega XAlps, 2016)</t>
  </si>
  <si>
    <t>//upload.wikimedia.org/wikipedia/commons/thumb/f/f6/AdvanceOmega5.jpg/300px-AdvanceOmega5.jpg</t>
  </si>
  <si>
    <t>Lacroix-Trussant LT-51</t>
  </si>
  <si>
    <t>The Lacroix-Trussant L.T.-51 Microplan was a French, low-powered, two seat amateur-built biplane.  It flew just before the outbreak of World War II. After the war it was re-engined and flew until 1953. In 1935 Léon Lacroix built, in collaboration with Gérard Trussant, a Mignet Pou-de-Ciel. He then joined with Barrat de Nazaris to design and construct three Pou types and a very small, single seat biplane, the LN-3, named the Microplan.[1] After crashing the latter, de Nazaris decided to leave light aircraft design and Lacroix rejoined Trussant to design and build another biplane, the LT-51 which, with de Nazaris' blessing, inherited the Microplan name. Though another small biplane, the LT-51 was a two-seater with over twice the wing area of its predecessor.[2] It was a single bay biplane with approximately equal span, rectangular plan wings mounted with dihedral only on the lower wing and with marked stagger, so that the single interplane strut on each wing leant forward strongly.  These struts had airfoil sections and had extended, faired heads and feet.  Inverted-V cabane struts linked the upper wing centre section to the upper fuselage.[2][3] Long ailerons were fitted only on the lower wing.[4] The Microplan was powered by a geared-down 24 kW (32 hp) Lefèvre flat twin engine mounted in the nose with its cylinders projecting for cooling.  Behind the nose the fuselage was flat sided with deep, rounded upper decking.  Its single, open cockpit was under the trailing edge of the wing and behind it narrowed to the tail.  This was conventional, with a tapered, round tipped   tailplane and elevators mounted on top of the fuselage.  It had a tall, straight edged and round tipped fin and rudder, the latter reaching down to the keel and moving in an elevator cut-out.[3] The biplane had conventional landing gear with each independently mounted mainwheel attached to faired V-struts and to a single long faired strut to the upper fuselage; there was a long tailskid.[2][3] Its first flight was from Agen on 25 June 1939, piloted by Sauret.[2] In September 1939 it was scheduled to take part in a light aircraft rally at Cahors, piloted by Trussant,  which, given international developments, may not have taken place.[5] Hidden, the Microplan survived the war[6] and was re-engined by Frantz Trussant with a more powerful 30 kW (40 hp) Volkswagen engine in a modified nose, making its first flight on 5 August 1948.[1]  In July 1949 it was registered as F-WFKQ in the name of de Nazaris, passing after his death in 1952 to his widow; it was involved in an accident at Biscarosse in March 1953 and de-registered but went on to fly in Spain.[7]  It is currently stored, though not on display, at the Musée de l'Aviation Légère (Museum of Light Aviation) near Revel, Haute-Garonne.[6] Data from Les Ailes July 1939[2]General characteristics Performance</t>
  </si>
  <si>
    <t>Two seat sports aircraft</t>
  </si>
  <si>
    <t>Gérard Trussant</t>
  </si>
  <si>
    <t>4.55 m (14 ft 11 in)</t>
  </si>
  <si>
    <t>8.5 m2 (91 sq ft)</t>
  </si>
  <si>
    <t>155 kg (342 lb)</t>
  </si>
  <si>
    <t>1 × Lefèvre flat twin 750 cc (46 cu in) capacity, 24 kW (32 hp)   at engine speed of 3,525 rpm, geared down 2</t>
  </si>
  <si>
    <t>145 km/h (90 mph, 78 kn)</t>
  </si>
  <si>
    <t>120 km/h (75 mph, 65 kn) at 3,000 rpm</t>
  </si>
  <si>
    <t>Léon Lacroix</t>
  </si>
  <si>
    <t>Piel CP-20 Pinocchio</t>
  </si>
  <si>
    <t>The Piel CP-20 Pinocchio is a single engine French sport monoplane first flown in 1951. Only two were built but one was still flying over sixty years later. Despite sharing the name Pinocchio, the CP-20 was a completely different design from Claude Piel's first aircraft, the CP-10 Pinocchio. The CP-20 is a conventional low wing cantilever monoplane whereas the CP-10 was a Pou-du-Ciel style tandem wing design;[1] it did inherit the CP-10's rudder, wheels and firewall. The centre section of the Pinocchio's wing is rectangular in plan and the outer panels are semi-elliptical. It has broad-chord ailerons but no flaps.[2] The fuselage is almost flat sided and bottomed but with raised, rounded decking behind the single seat cockpit and canopy.[3] The empennage is conventional, with  tapered horizontal surfaces mounted near the top of the fuselage and a curved fin carrying a broad, balanced rudder. The rudder extends down to the keel, so the elevators are cut away to allow its movement. The Pinocchio has a wide track tail wheel/skid undercarriage with main wheels on vertical, cantilever legs from the wings.[2] Only two Pinocchios were built. The first had a 34 kW (45 hp) converted Volkswagen 1.1 litres (67 cu in) litre engine. The second, built by Pierre Bordini, was originally designated the CP-210 and was powered by a 34 kW (45 hp) Salmson 9 AD engine. In July 1961 it became the CP-211, with the same Salmson engine but with a one-piece sliding canopy and more raked screen, faired landing legs and a tailwheel rather than a skid, greater fuel capacity, and a cropped vertical tail. Its time as the CP-211 was brief, for at the end of 1961 it became the CP-212, fitted with a 48 kW (65 hp) Continental A-65 air-cooled flat-four engine.[1][2][4] In 1951 the CP-20 won the 4th RSA Cup, flown at Montargis.[2] During the 1960s the CP-212 had several owners but its certificate expired in 1970.[4] In the 1990s it was restored and eventually re-registered in October 2001 as the CP-215.[4] It remained on the French civil register in 2014.[5] Data from Massé (2004)[2] Data from Massé (2004) pp. 21-28[2]General characteristics Performance</t>
  </si>
  <si>
    <t>Single seat sports aircraft</t>
  </si>
  <si>
    <t>5.60 m (18 ft 4 in)</t>
  </si>
  <si>
    <t>7.30 m (23 ft 11 in)</t>
  </si>
  <si>
    <t>1.35 m (4 ft 5 in)</t>
  </si>
  <si>
    <t>9.5 m2 (102 sq ft)</t>
  </si>
  <si>
    <t>177 kg (390 lb)</t>
  </si>
  <si>
    <t>1 × Volkswagen 1.1 L air-cooled flat-four, 19 kW (25 hp)</t>
  </si>
  <si>
    <t>2-bladed, 1.35 m (4 ft 5 in) diameter wooden, fixed pitch</t>
  </si>
  <si>
    <t>120 km/h (75 mph, 65 kn) [1]</t>
  </si>
  <si>
    <t>480 km (300 mi, 260 nmi)</t>
  </si>
  <si>
    <t>Claude Piel</t>
  </si>
  <si>
    <t>https://en.wikipedia.org/Claude Piel</t>
  </si>
  <si>
    <t>active</t>
  </si>
  <si>
    <t>{'CP-20': 'rst airframe, as below.', 'CP-210': 'cond airframe with 34\xa0kW (45\xa0hp) Salmson 9 ADb radial engine[6]', 'CP-211': 'cond airframe, as CP-210 but with one piece, sliding canopy and cropped vertical tail.', 'CP-212': 'cond airframe, as CP-211 but with 48\xa0kW (65\xa0hp) Continental A65 engine.', 'CP-215': 'cond airframe restored.[2]'}</t>
  </si>
  <si>
    <t>4 hr</t>
  </si>
  <si>
    <t>35 l (7.7 imp gal; 9.2 US gal)</t>
  </si>
  <si>
    <t>Lambert Twin Monocoach</t>
  </si>
  <si>
    <t>The Lambert Twin Monocoach was a light, twin-engined U.S. aircraft, designed to carry three or four passengers. Initially it was fitted with economical, low-powered engines but even given a large increase of power it failed to attract customers. The Lambert Corporation got into financial difficulties and failed during 1936,[1] the year that the Monocoach first flew. As a result, the earliest pre-World War II accounts[2][3] of it use the Lambert name and later ones, like Jane's All the World's Aircraft 1938[4] refer to it as the Monocoupe Monocoach after the succeeding company. Although it was designated the Type H from the start,[2][3] it has also been referred to as the Lambert or Monocoupe Twin Monocoach to distinguish it from the earlier Lambert Monocoach, a single-engine aircraft.[5] The Monocoach H had a low, one-piece wooden wing, built around two box-spars with girder-type ribs and fabric covering.[4] In plan the very low aspect ratio (5.6) wing was rectangular out to semi-elliptical tips.[2]  It had short Frise type ailerons outboard; between them, along the trailing edge and under the fuselage, were NACA-type split, balanced flaps.  The ailerons and flaps were the only metal framed wing structures.[4] The Monocoach's two 67 kW (90 hp) Lambert R-266 five-cylinder radial engines were mounted ahead of the wing leading edge under broad-chord cowlings with short nacelles which reached back to mid-wing.  There were oil tanks in the nacelles and each engine had a fuel tank in the wing with a total fuel capacity was 265 l (58 imp gal; 70 US gal).[2] Its fuselage had a welded steel tube structure, metal skinned ahead of the wing and fabric covered aft. The cabin had side-by-side seats, equipped with dual control, positioned just behind the leading edge and a bench seat for two or three behind the crew. Slender-framed windows reached almost to the trailing edge; the cabin was accessed through a wide, port-side door and there were baggage spaces in the nose and under the rear seat.[4] The Monocoach's horizontal tail was similar in plan to that of the wing and its vertical tail was rounded, with a large fin. The rear control surfaces were all balanced and fitted with trim tabs. All rear surfaces had steel structures and were fabric covered.[2][4] Its retractable undercarriage was conventional and had a track of 3.0 m (9 ft 10 in).  The mainwheels, which were fitted with hydraulic brakes and mounted on single shock absorber legs, were electrically retracted rearwards into the engine nacelles.  The tailwheel was steerable and was enclosed in a streamlined fairing.[2][4] The exact date of the first flight is uncertain but it was probably in the summer of 1936; the October 1936 issue of Popular Aviation reported that it had just completed its initial flight but also that it had been on a long demonstration tour, covering 1,868 mi (3,006 km) in a week.[3] The Lambert-powered aircraft was never certified.  Despite the possibly optimistic manufacturer's performance figures, it was judged short of power and also had poor directional stability with one engine out.  The radials were therefore replaced with a pair of 150 hp (110 kW) Menasco D-4 four-cylinder, inverted air-cooled in-line engines.  Fin area was increased by the replacement of the central surface by two fins almost at the tips of the tailplane.[6] At the end of the 1930s, Lambert gave the original and later variants the names Zenith and Zephyr respectively.[6] Data from Jane's All the World's Aircraft 1938[4]General characteristics Performance</t>
  </si>
  <si>
    <t>Twin-engine, 4 or 5 seat light aircraft</t>
  </si>
  <si>
    <t>America.</t>
  </si>
  <si>
    <t>Lambert Aircraft Corporation</t>
  </si>
  <si>
    <t>https://en.wikipedia.org/Lambert Aircraft Corporation</t>
  </si>
  <si>
    <t>24 ft 6 in (7.47 m)</t>
  </si>
  <si>
    <t>36 ft 0 in (10.97 m)</t>
  </si>
  <si>
    <t>7 ft 10 in (2.39 m)</t>
  </si>
  <si>
    <t>231.2 sq ft (21.48 m2)</t>
  </si>
  <si>
    <t>1,182 lb (536 kg)</t>
  </si>
  <si>
    <t>3,220 lb (1,461 kg)</t>
  </si>
  <si>
    <t>2 × Lambert R-266 5-cylinder radial, 90 hp (67 kW)  each</t>
  </si>
  <si>
    <t>2-bladed Hamilton Standard[3]</t>
  </si>
  <si>
    <t>150 mph (240 km/h, 130 kn)</t>
  </si>
  <si>
    <t>133 mph (214 km/h, 116 kn) at 8,600 ft (2,600 m)</t>
  </si>
  <si>
    <t>875 mi (1,408 km, 760 nmi)</t>
  </si>
  <si>
    <t>10,800 ft (3,300 m) service</t>
  </si>
  <si>
    <t>Tom Towle</t>
  </si>
  <si>
    <t>560 ft/min (2.8 m/s)</t>
  </si>
  <si>
    <t>Three or four passengers</t>
  </si>
  <si>
    <t>48 mph (77 km/h; 42 kn) with flaps extended</t>
  </si>
  <si>
    <t>13.9 lb/sq ft (68 kg/m2)</t>
  </si>
  <si>
    <t>265 l (58 imp gal; 70 US gal)[2]</t>
  </si>
  <si>
    <t>NACA 2315</t>
  </si>
  <si>
    <t>Rutan Grizzly</t>
  </si>
  <si>
    <t>The Rutan Model 72 Grizzly is a tandem-wing STOL research aircraft designed by Burt Rutan, now preserved at the EAA AirVenture Museum, Oshkosh.  The aircraft exhibited excellent Short Take-Off and Landing (STOL) capabilities, proving that this is also possible with a Rutan-typical canard design. This composite-construction aircraft features three lifting surfaces: A front wing with approximately half the span of the main wing and a classical cruciform empennage.  Front and main wings are connected by a pair of struts with square cross-section which also serve as fuel tanks.  Both wings carry Fowler flaps on part of their span for STOL. The fixed tail-wheel undercarriage has four low-pressure, small-diameter main-wheels, on two cantilever spring struts, with a spring mounted tail-wheel assembly. The four-seat cabin is completely enclosed with a combination of flat, squared and outward-bulged tear-drop shaped windows. The Grizzly is intended for use as a bush plane with unique safety and comfort, the four-seater could be used by two persons as a camper for back-country activities with its seats folded to become a 6 ft (1.8 m) long bed. A planned amphibian version of the Grizzly was never realized. Use as a bush plane may conflict with the Grizzly's low wings and Fowler flaps which might interfere with vegetation or obstacles. The career of the Grizzly contains several “firsts”: After completion of testing the Grizzly was donated to the EAA AirVenture Museum, Oshkosh in 1997. Data from Jane's all the World's Aircraft 1984–85[1]General characteristics Performance</t>
  </si>
  <si>
    <t>tandem-wing STOL research aircraft</t>
  </si>
  <si>
    <t>https://en.wikipedia.org/tandem-wing STOL research aircraft</t>
  </si>
  <si>
    <t>Rutan Aircraft Factory</t>
  </si>
  <si>
    <t>https://en.wikipedia.org/Rutan Aircraft Factory</t>
  </si>
  <si>
    <t>1 × Lycoming O-360B 4-cylinder air-cooled horizontally-opposed piston engine, 180 hp (130 kW)</t>
  </si>
  <si>
    <t>2-bladed Hartzell Q-tip constant speed propeller</t>
  </si>
  <si>
    <t>35 kn (40 mph, 65 km/h)</t>
  </si>
  <si>
    <t>Burt Rutan</t>
  </si>
  <si>
    <t>https://en.wikipedia.org/Burt Rutan</t>
  </si>
  <si>
    <t>//upload.wikimedia.org/wikipedia/commons/thumb/b/b6/Rutan_Model_072_Grizzly_N80RA_-06002.jpg/300px-Rutan_Model_072_Grizzly_N80RA_-06002.jpg</t>
  </si>
  <si>
    <t>Wills Wing XC</t>
  </si>
  <si>
    <t>The Wills Wing XC (Cross Country) is an American high-wing, single-place, hang glider that was designed and produced by Wills Wing of Santa Ana, California. Now out of production, when it was available the aircraft was supplied complete and ready-to-fly.[1] The XC was Wills Wing's third hang glider model produced.[1] The aircraft is made from aluminum tubing, with the single-surface wing covered in Dacron sailcloth and  cable braced from a single kingpost.[1] The XC models are each named for their rough wing area in square feet.[1] Data from Canada Aviation and Space Museum[1]General characteristics</t>
  </si>
  <si>
    <t>11 ft 2 in (3.4 m)</t>
  </si>
  <si>
    <t>35 ft 9 in (10.9 m)</t>
  </si>
  <si>
    <t>55 lb (25 kg)</t>
  </si>
  <si>
    <t>//upload.wikimedia.org/wikipedia/commons/thumb/1/1f/Wills_Wing_XC-185_hang_glider.JPG/300px-Wills_Wing_XC-185_hang_glider.JPG</t>
  </si>
  <si>
    <t>1977-1980</t>
  </si>
  <si>
    <t>Aerodyne Blaster</t>
  </si>
  <si>
    <t>The Aerodyne Blaster is a series of French single-place paragliders that were designed by Michel Le Blanc and produced by Aerodyne Technologies of Talloires.[1] The Blaster was designed as a competition glider, with three models, each named for their relative size. The small and medium sizes were developed first and AFNOR certified, followed by the large size, which was certified last.[1][2] The design was certified by the French FFVl in 2003 as a competition glider.[3][4] In the 2003 Canungra Cup held in Australia, James Lawson of Australia placed 7th on a Blaster on task one in a field of 47.[5] In the 2003 IPC held in Chopok, Slovakia, Aleksander Talbierz competed for Poland, coming in 52nd out of a field of 53 competitors.[6] Yoshiyuki Sato competed on a Blaster in the 2004 Pan Pacific Open in Tsukuba, Ibaraki, Japan and also in the Japanese Spring Cup.[7][8] In the Pre-Paragliding World Championships held in Sopot, Bulgaria in 2004, David Snowden competed for Great Britain on a Blaster, finishing 15th out of a field of 106 in Task 5.[9] Osa Kuroda competed on a Blaster in the 2008 Yoshinogawa Cup, placing 24th on task 1 in a field of 59 competitors, 26th on task 2 of 60 and finishing the competition in 45th place of 60.[10][11][12] Blasters were flown by nine pilots in 22 Paragliding World Cup competition races, between September 2002 and July 2007.[13] Data from Bertrand[1]General characteristics Performance</t>
  </si>
  <si>
    <t>Aerodyne Technologies</t>
  </si>
  <si>
    <t>https://en.wikipedia.org/Aerodyne Technologies</t>
  </si>
  <si>
    <t>12.80 m (42 ft 0 in)</t>
  </si>
  <si>
    <t>25.74 m2 (277.1 sq ft)</t>
  </si>
  <si>
    <t>56 km/h (35 mph, 30 kn)</t>
  </si>
  <si>
    <t>Michel Le Blanc</t>
  </si>
  <si>
    <t>Aerodyne Jumbe</t>
  </si>
  <si>
    <t>The Aerodyne Jumbe is a series of French single-place and two-place, paragliders that was designed by Michel Le Blanc and produced by Aerodyne Technologies of Talloires.[1] The Jumbe was designed as an intermediate glider, with the five models each named for their relative size. The Jumbe XL is also known as the Shani and can be used for two-place flight training.[1][2] The brake travel on the Jumbe was increased over the Spirit and this also increased performance of the design.[2] In a 2003 report, South African paraglider reviewer Jaco Wolmarans describes flying the Jumbe and how he was impressed enough with the design to become a dealer for the company. He evaluated many gliders in use at the time and rated the Jumbe as the best. "When I arrived in Annecy, the shop had only a small Jumbe available, so I took it anyway and flew from the lower launch at Plan Fait. Since it is usually difficult to get up from here, and me being 5kg over the top, I wasn't expecting much so early in the day. In the light conditions, I was not surprised to find myself low over a hill upwind from the landing with not much height left over, but clinging tenaciously to a thermal. A Sky Bronte flying with me earlier had gone down, and the only other traffic was a super-fast UP Gambit, a guy leading an XC course who saw me circling and who came rushing over. We fought bravely, but, well, he landed before me. He landed and apparently muttered to Nicky, who helped me fold the glider (do this in your best French accent): "Djour friend, he flies well!" Imagine my surprise when on my next flight, I went on a little XC jaunt, and found myself low again, on the same hill, with the same UP for company! Poor guy must have felt rotten after that because I outclimbed him by 300m!"[3] Jumbes were flown by seven pilots in 15 Paragliding World Cup competition races, between March 2007	and June 2010.[4] Data from Bertrand[1]General characteristics</t>
  </si>
  <si>
    <t>27.55 m2 (296.5 sq ft)</t>
  </si>
  <si>
    <t>Aerodyne Shaman</t>
  </si>
  <si>
    <t>The Aerodyne Shaman is a series of French single-place paragliders that was designed by Michel Le Blanc and produced by Aerodyne Technologies of Talloires.[1] The Shaman was designed as a high-performance cross country glider intended for experienced paraglider pilots, with the four models each named for their relative size. The design borrows from the Aerodyne Blaster's profile, with an emphasis on high-speed stability.[1][2] The small, medium and large sizes were developed and certified first as AFNOR Performance, with the extra-small size developed and certified later.[2] The glider was available in two versions, "standard" and "full race", the latter with trimmers and thin lines on the upper line system.[2] Shamans were flown by four pilots in ten Paragliding World Cup competition races, between April 2004 and March 2011.[3] Data from Bertrand[1]General characteristics Performance</t>
  </si>
  <si>
    <t>12.6 m (41 ft 4 in)</t>
  </si>
  <si>
    <t>26.45 m2 (284.7 sq ft)</t>
  </si>
  <si>
    <t>Raptor Aircraft Raptor</t>
  </si>
  <si>
    <t>The Raptor is a four to five-seat single-engined canard-wing homebuilt light aircraft, whose prototype was under development by Raptor Aircraft of Ball Ground, Georgia, America. The Raptor's tricycle landing gear is fully retractable, and the  streamlined pressurized airframe is optimized for a fast cruising speed at high altitudes. The aircraft was intended to be supplied in kit form for amateur construction.[1][2]  The aircraft's designer is Australian Peter Muller,[3][4] whose design goals were to provide a fast, spacious aircraft with IFR capability. Muller intended that the kit would be sold "at cost".[5][6] The prototype made its first substantive flight on 10 October 2020.[7] During a ferry flight on 6 August 2021 the Raptor prototype crashed in a cornfield, suffering substantial damage. Subsequently Muller announced that development of the Raptor would end and the company would move onto developing a derivative design, the Raptor Aircraft Raptor NG.[8] The Raptor is a canard design whose main wings have no flaps, a feature which may extend landing and take-off distances, but whose reduced drag may allow higher speeds and reduced fuel consumption. Instead of a fuselage-mounted fin and rudder, each main wing has a winglet and rudder.  The tricycle landing gear is fully retractable. The aircraft has been designed (following the area rule[1]) using CAD techniques, and is constructed primarily of carbon fibre, glass fibre and epoxy. The Raptor is to be powered by an Audi 3.0 TDI automotive conversion[9][10] driving a constant-speed pusher propeller and giving a design cruise speed of 300 kn (556 km/h). The company made a point of favourably comparing their aircraft against the Cirrus SR22, which has been the world's best-selling general aviation airplane every year since 2002.[11] Raptor Aircraft claim that its plane, compared to the SR22, will be roomier, with a much higher speed, much lower drag, much better economy, and a much lower purchase price. The "finished and flying" price, including engine, is intended to be under US$130,000, with an intention to bring that below $100,000.[6] Prospective buyers made a $2,000 deposit, held in escrow. By December 2018, 1,500 deposits had been received and the company had stopped taking further deposits.[12]  The company does not advertise conventionally; rather it posts regular video bulletins on YouTube to illustrate progress to interested parties. The company proposed that the Raptor will be suitable as a new air taxi aircraft and for light cargo services[13] and they plan on partnering with a company such as Uber.[13] Also, they proposed that a turboprop version would become available in due course. The company claims to be "Changing General Aviation in a Big Way", saying:  "We are offering a completed Raptor 'At Cost' and Open Sourcing the whole program so universities and businesses will be able to have access to the design and make improvements and modifications in the same way that open source works in the software world. We will be opening the parts and airframe construction, support and flight training so companies world-wide can compete for your business thereby keeping availability high and prices low. This will also ensure that there is no single point of failure for parts, airframes or support. This distributed model will eliminate any chance of the Raptor not having support. Much like the internet, the open and distributed nature makes it virtually impossible to destroy. The competition will have a difficult time trying to stop us."[13]In an August 2019 video the prototype was weighed at an empty weight of 3,144 lb (1,426 kg), which is 1,344 lb (610 kg) heavier than originally estimated. At a gross weight of 3,800 lb (1,724 kg) the aircraft's useful load is 656 lb (298 kg). With full fuel of 121 U.S. gallons (460 L; 101 imp gal) the payload is −70 lb (−32 kg).[14][15] The prototype made a short hop on 21 July 2020, during which it took longer to reach take-off speed than expected and cameras revealed the main landing gear legs exhibited a shimmy on landing. Flight testing took place after those issues were addressed.[16]  The first real flight took place on 10 October 2020 at Valdosta Regional Airport. The aircraft experienced oscillations in yaw and pitch. Also, oil and coolant temperatures were quite high, and climb rate was less than expected, so Muller landed on runway 04 before completing a full circuit. Muller felt that the issues could be caused by not having raised the landing gear, which increased drag and not having the coolant air intake fully open.[7] On 4 February 2021 during a test flight, the Raptor experienced an oil leak followed by an engine failure caused by an out of position oil seal. The aircraft was glided to an uneventful landing with minor damage from runway contact by one wing tip. During post event testing it was discovered that the #2 cylinder wrist pin had failed as well and an engine swap was required.[17][18][19] On 6 August 2021, the aircraft suffered an engine failure and was substantially damaged in the subsequent crash in a corn field Nebraska. Designer and pilot, Peter Muller was unharmed in the incident.[20] After the crash of the prototype, Muller announced that he was ending development of the Raptor and moving onto development of the Raptor Aircraft Raptor NG. The NG will use a similar fuselage design, but will be unpressurized and have a shorter box wing design, along with twin electric motors driving ducted fans.[8] Data from the manufacturer[21]General characteristics Performance</t>
  </si>
  <si>
    <t>America/Australia</t>
  </si>
  <si>
    <t>https://en.wikipedia.org/America/Australia</t>
  </si>
  <si>
    <t>Raptor Aircraft</t>
  </si>
  <si>
    <t>one prototype</t>
  </si>
  <si>
    <t>22 ft 2 in (6.76 m)</t>
  </si>
  <si>
    <t>33 ft 9 in (10.29 m)</t>
  </si>
  <si>
    <t>10 ft 0 in (3.05 m)</t>
  </si>
  <si>
    <t>167 sq ft (15.5 m2)</t>
  </si>
  <si>
    <t>3,144[14] lb (1,426 kg)</t>
  </si>
  <si>
    <t>3,800 lb (1,724 kg)</t>
  </si>
  <si>
    <t>1 × Audi 3.0L TDI V6 turbocharged diesel engine , 300 hp (220 kW)</t>
  </si>
  <si>
    <t>300 kn (350 mph, 560 km/h) at 25,000 feet</t>
  </si>
  <si>
    <t>65 kn (75 mph, 120 km/h)</t>
  </si>
  <si>
    <t>3,600 nmi (4,100 mi, 6,700 km)</t>
  </si>
  <si>
    <t>27,000 ft (8,200 m)</t>
  </si>
  <si>
    <t>Peter Muller</t>
  </si>
  <si>
    <t>Development ended</t>
  </si>
  <si>
    <t>//upload.wikimedia.org/wikipedia/en/thumb/3/3c/Raptor_Aircraft_Raptor_PR_photo_662.jpg/300px-Raptor_Aircraft_Raptor_PR_photo_662.jpg</t>
  </si>
  <si>
    <t>2,000 ft/min (10 m/s) solo</t>
  </si>
  <si>
    <t>three-four passengers</t>
  </si>
  <si>
    <t>21.5 lb/sq ft (105 kg/m2)</t>
  </si>
  <si>
    <t>124 U.S. gallons (470 L; 103 imp gal) usable</t>
  </si>
  <si>
    <t>Tecma Mambo</t>
  </si>
  <si>
    <t>The Tecma Mambo is a French high-wing, single-place, hang glider designed and produced by Tecma Sport of Saint-Pierre-en-Faucigny, first produced in 1994. The aircraft is supplied complete and ready-to-fly.[1][2] The Mambo was designed for recreational flying. It is made from aluminum tubing, with the double-surface wing covered in 4 oz Dacron sailcloth. Its wing is cable braced from a single kingpost. The nose angle is 124° for all models and a Mylar leading edge is optional.[1][3] The models are each named for their wing area in square metres and decimals of square metres.[1] Data from Bertrand and manufacturer[1][3]General characteristics Performance</t>
  </si>
  <si>
    <t>9.6 m (31 ft 6 in)</t>
  </si>
  <si>
    <t>13.5 m2 (145 sq ft)</t>
  </si>
  <si>
    <t>23.5 kg (52 lb)</t>
  </si>
  <si>
    <t>1.0 m/s (200 ft/min) at 30 km/h (19 mph)</t>
  </si>
  <si>
    <t>1994 - present</t>
  </si>
  <si>
    <t>Wills Wing Ultra Sport</t>
  </si>
  <si>
    <t>The Wills Wing Ultra Sport (sometimes UltraSport) is an American high-wing, single-place, hang glider that was designed and produced by Wills Wing of Santa Ana, California, introduced in 1996. Now out of production, when it was available the aircraft was supplied complete and ready-to-fly.[1] The Ultra Sport was conceived as a recreational glider, capable of making cross country flights. It  is made from aluminum tubing, with the double-surface wing covered in Dacron sailcloth.[1] The three models are each named for their wing area in square feet.[1] Data from Bertrand[1]General characteristics</t>
  </si>
  <si>
    <t>147 sq ft (13.7 m2)</t>
  </si>
  <si>
    <t>CubCrafters CC19-180 XCub</t>
  </si>
  <si>
    <t>The CubCrafters CC19-180 XCub is an American light aircraft, designed and produced by Cub Crafters of Yakima, Washington, introduced in June 2016. The aircraft is supplied complete and ready-to-fly.[1][2] The XCub is a development of the CubCrafters Carbon Cub EX, with higher performance and incorporating even more carbon fiber in the structure. It traces its lineage to the 1949-vintage Piper PA-18 Super Cub design.[1][2] The XCub was developed in secret over a six-year period, 2010-2016, and was not publicly announced until Federal Aviation Administration (FAA) FAR 23 type certification had been completed. The certification process was completed using company internal resources and did not involve any venture capital, loans or customer deposits.[1][2] Type certification for day and night visual flight rules was granted by the FAA on 2 June 2016.[3] The CC19-180 was Type Certified by the European Aviation Safety Agency on 17 December 2017 and in Canada and Japan in August 2018.[4][5] On 26 March 2019 the aircraft was also certified by the FAA in the primary aircraft category, for reasons that the company has not disclosed.[6] The aircraft features a V-strut-braced high-wing, a two-seats-in-tandem enclosed cockpit accessed via doors, fixed aluminium sprung conventional landing gear and a single engine in tractor configuration.[1][2] The aircraft is made from welded CNC-milled 4130 steel tubing, with its flying surfaces covered in doped aircraft fabric. Its 34.3 ft (10.5 m) span wing has an area of 174.8 sq ft (16.24 m2) and mounts flaps. The controls are driven by torque tubes, instead of cables, with the aileron tubes running inside the V-struts. The standard engine available is the 180 hp (134 kW) Lycoming O-360-C1 (CC363i) four-stroke powerplant, driving a Hartzell Trailblazer composite, constant speed propeller. In July 2019 a 215 hp (160 kW) version powered by a Lycoming IO-390 (CC393i) engine and a Hartzell Pathfinder three-bladed propeller was introduced. The new powerplant requires a new cowling and baffles.[1][7][8] The aircraft has an empty weight of 1,216 lb (552 kg) and a gross weight of 2,300 lb (1,000 kg), giving a useful load of 1,084 lb (492 kg).[7] The take-off and landing distance required at maximum gross weight has been demonstrated as 170 ft (52 m).[7] In 2020 the manufacturer certified a new version of the design, the NXCub, (Nosewheel XCub) with tricycle landing gear, only available with the Lycoming IO-390 (CC393i) engine.[9] In reviewing the aircraft in June 2016 after an evaluation flight, AOPA reviewer Dave Hirschman concluded, "the 153-mph true airspeed top speed in level flight is impressive, but what’s far more meaningful to backcountry pilots is the tremendous range and operational flexibility they’ll have at more economical cruise settings. At a true airspeed of 120 mph, for example, an XCub pilot can cut fuel burn to 6 gph or less and have about eight hours endurance from a full tank (50 gallons) of avgas. At a normal Super Cub cruise of 100 mph, the XCub can cover 1,000 statute miles...The XCub is exhilarating to fly and aesthetically appealing inside and out. The clever layout of the panel, passenger seating, and stowage compartments show it was built by people who know their customers and the features they value."[2] In another June 2016 flight review, Paul Bertorelli of AVweb said, "The XCub has aluminum rather than steel or the Cub’s traditional bungee gear. This was a revelation for me because aluminum does a nice job of absorbing surplus touchdown energy; it’s far less energetic than steel or those blasted bungees in returning misdirected touchdown energy. This results in a unique feeling on touchdown. If you know you’re a little fast and you know you’re going to bounce, it’s just a small one and not the sharp-edged twang of steel or the slingshot of the bungees, but rather a firm pushback with no lateral wiggles at all. It’s quite confidence inducing because those small bounces don’t require the massive control inputs to arrest that a really bad spring-steel bounce would."[10] At AirVenture in July 2016, the company announced that 20 XCubs had been sold.[11] In a July 2016 review, Flying magazine writer Pia Bergqvist generally praised the aircraft, but found fault with the flap mechanism and resulting pitch changes with flap deployment. She wrote, "One thing that takes a bit of getting used to is the flap mechanism. Flaps are adjusted with a large handle in the upper left corner of the cockpit. The location of the handle makes it easy to access, and each flap setting is in a notch to prevent slippage. To get the first flap in position, you have to push slightly forward before grabbing the trigger to release the latch. For the second and third notches, however, you need to pull back before the handle will release. It took a few approaches to get used to the opposite action. The new slotted flap design allows for air from the underside of the wing to flow over the flap surface. With the additional lift, the pitch increases a great deal with each flap setting. [Company president Randy] Lervold advised me to fly with some nose-down trim before adding flaps. Without using that technique, retrimming was definitely required after each notch to prevent going too slow."[12] In a 2020 flight review of the tricycle landing gear-equipped NXCub model, KitPlanes magazine editor Marc Cook wrote, "truth is, for many pilots who came up in the period after 'real' Cubs made taildraggers the everyday airplane, the presence of a nosewheel on an airplane that’s as capable of off-pavement work as the NXCub will make the whole hard to resist. In fact, for many this is probably the backwoods airplane they’ve been waiting for all along."[9] Data from Manufacturer and FAA[3][7]General characteristics Performance</t>
  </si>
  <si>
    <t>Cub Crafters</t>
  </si>
  <si>
    <t>https://en.wikipedia.org/Cub Crafters</t>
  </si>
  <si>
    <t>20 (July 2016)</t>
  </si>
  <si>
    <t>34 ft 4 in (10.46 m)</t>
  </si>
  <si>
    <t>8 ft 4 in (2.54 m)</t>
  </si>
  <si>
    <t>174.8 sq ft (16.24 m2)</t>
  </si>
  <si>
    <t>1,216 lb (552 kg)</t>
  </si>
  <si>
    <t>2,300 lb (1,043 kg)</t>
  </si>
  <si>
    <t>1 × Lycoming O-360-C1 four cylinder, air-cooled, four stroke aircraft engine, 180 hp (130 kW)</t>
  </si>
  <si>
    <t>2-bladed Hartzell Propeller Trailblazer composite, constant speed propeller</t>
  </si>
  <si>
    <t>145 mph (233 km/h, 126 kn)</t>
  </si>
  <si>
    <t>39 mph (63 km/h, 34 kn)</t>
  </si>
  <si>
    <t>800 mi (1,300 km, 700 nmi)</t>
  </si>
  <si>
    <t>//upload.wikimedia.org/wikipedia/commons/thumb/6/64/CubCrafters_CC19-180_XCub_N17XC_-_6469552.jpg/300px-CubCrafters_CC19-180_XCub_N17XC_-_6469552.jpg</t>
  </si>
  <si>
    <t>CubCrafters Carbon Cub EX</t>
  </si>
  <si>
    <t>https://en.wikipedia.org/CubCrafters Carbon Cub EX</t>
  </si>
  <si>
    <t>6 hours</t>
  </si>
  <si>
    <t>49 U.S. gallons (190 L; 41 imp gal)</t>
  </si>
  <si>
    <t>167 mph (269 km/h, 145 kn)</t>
  </si>
  <si>
    <t>Airwave Magic</t>
  </si>
  <si>
    <t>The Airwave Magic is an Austrian single-place, paraglider that was designed by Bruce Goldsmith and produced by Airwave Gliders of Fulpmes. It is now out of production.[1] The Magic was designed as a competition glider.[1] The design progressed through several generations of models, including the Magic, Magic 2 and 3, each improving on the last. The three models are each named for their relative size.[1] The designer, Bruce Goldsmith, won the 2007 Paragliding World Championships held in Manilla, New South Wales, Australia, flying an Airwave Magic FR3.[2] Data from Bertrand[1]General characteristics Performance</t>
  </si>
  <si>
    <t>26 m2 (280 sq ft)</t>
  </si>
  <si>
    <t>Bruce Goldsmith</t>
  </si>
  <si>
    <t>https://en.wikipedia.org/Bruce Goldsmith</t>
  </si>
  <si>
    <t>Airwave Wave</t>
  </si>
  <si>
    <t>The Airwave Wave is an Austrian single-place, paraglider that was designed by Bruce Goldsmith and produced by Airwave Gliders of Fulpmes. It is now out of production.[1] The Wave was designed as a beginner glider, with the three models each named for their relative size.[1] Data from Bertrand[1]General characteristics Performance</t>
  </si>
  <si>
    <t>27.06 m2 (291.3 sq ft)</t>
  </si>
  <si>
    <t>45 km/h (28 mph, 24 kn)</t>
  </si>
  <si>
    <t>Advance Epsilon</t>
  </si>
  <si>
    <t>The Advance Epsilon is a family of Swiss single-place paragliders, designed and produced by Advance Thun of Thun.[1] The Epsilon was designed as a basic-intermediate glider intended for thermalling flight.[1][2] The design has progressed through nine generations of models, the Epsilon, Epsilon 2, 3, 4, 5, 6, 7, 8 and 9 each improving on the last. The models are each named for their rough wing area in square metres.[1][2] Data from Bertrand[1]General characteristics Performance</t>
  </si>
  <si>
    <t>10.86 m (35 ft 8 in)</t>
  </si>
  <si>
    <t>23.99 m2 (258.2 sq ft)</t>
  </si>
  <si>
    <t>Aerodyne Totem Bi</t>
  </si>
  <si>
    <t>The Aerodyne Totem Bi (English: Biplace or two-seater) is a French two-place, paraglider that was designed by Michel Le Blanc and produced by Aerodyne Technologies of Talloires.[1] The Totem Bi was designed as a two-place paraglider for flight training.[1] The aircraft's 14.62 m (48.0 ft) span wing has 53 cells, a wing area of 42.60 m2 (458.5 sq ft) and an aspect ratio of 5.01:1. The pilot weight range is 130 to 230 kg (287 to 507 lb). The glider is AFNOR Biplace certified.[1] Data from Bertrand[1]General characteristics</t>
  </si>
  <si>
    <t>14.62 m (48 ft 0 in)</t>
  </si>
  <si>
    <t>42.60 m2 (458.5 sq ft)</t>
  </si>
  <si>
    <t>Feiro Dongó</t>
  </si>
  <si>
    <t>The Feiro Dongó (in English, Feiro Bumblebee) was a Hungarian side-by-side trainer biplane. It was notable for its high aspect ratio wings, aerodynamic clearness and high lift/drag ratio. The Feiro Dongó was the second design of Lajos Rotter in his collaboration with the brothers Gyula and László Feigl.[1][2] Rotter aimed to produce a training aircraft of high aerodynamic refinement with a high lift to drag ratio (L/D) which was also stable but responsive to the controls, structurally strong, easy to land and with a good all-round view from the cockpit. An innovative wing design was a key feature.   The Dongó was a biplane with wings of very high aspect ratio and modified elliptical plan, thus minimising induced drag. The upper wing had an aspect ratio of 16.9, very high at the time,[3] and both wings had a root chord of only 800 mm (31.5 in), though the lower was 1.0 m (3 ft 3 in) shorter.[2] Both had thick airfoils.[4]  The very narrow wings were claimed to provide longitudinal stability, as the centre of pressure could not move far,[3] and further pitch stability was provided by heavy stagger, with the lower wing 600 mm (23.6 in) behind the upper.[2] The two wings were set at different angles of attack, 0° on the lower and 2° on the upper, again with the intention of improving longitudinal stability  To provide roll stability the upper wing had dihedral beyond a short centre section. The latter was supported by a steel tube cabane which had pairs of vertical, kinked struts, faired in the upper part, and a forward, transverse inverted-V, all joined to the upper fuselage. This structure made it possible to vary the upper wing's angle of incidence and the stagger.[3]  The wings were 3-ply covered, two spar structures.  High aspect ratio, metal covered ailerons were mounted on the lower wings.[2] The Dongó's wings were simply braced compared with most biplanes of the day, with an arrangement made possible by the narrow chord and large stagger. A single, vertical, faired interplane strut on each side braced the rear spar of the upper wing to the lower forward spar. Towards its top a metal faired-in oblique strut braced the forward, upper spar and there was a similar arrangement at its foot to the rear spar. To minimise drag, there were no conventional cross bracing flying wires but instead a single, faired diagonal strut from the top of each interplane struts to the corresponding lower fuselage longeron.[2] The Dongó's rectangular section fuselage was built around four longerons, with bottom and sides covered with plywood.[4] The rounded upper decking was light metal.  Its cross-section was determined by a 1,200 mm (47.2 in) wide cockpit containing the side-by-side seating. This was placed over the lower wings but aft of the upper trailing edge, providing an excellent view both upwards and downwards.  The Dongó could be fitted with dual control or flown with one set removed. The steel framed cabane under the upper wing was intended to give the occupants protection in the case of an overturning. It was powered by a 100 hp (75 kW) Oberursel U.I nine cylinder rotary engine, mounted in the nose on steel bearings behind a firewall. This was a stand-in motor which would have been replaced by a lighter unit in production aircraft, so flight tests were conducted with the Oberursal throttled back to 60 hp (45 kW), the power for which the Dongó was designed. At the rear the empennage was conventional, with a very upright fin and deep, rounded rudder. The horizontal tail, mounted on top of the fuselage, had straight, swept leading edges and a semi-elliptical trailing edge form with separate elevators.[3] All rear surfaces had relatively high aspect ratios, again to minimize drag.[4]  The Dongó had a fixed tailskid undercarriage, with mainwheels on half-axles hinged centrally from a transverse inverted-V strut and mounted just inside the wheels on two inverted V longitudinal struts.[3] Its track was 1,700 mm (66.9 in); the wheels were placed 450 mm (17.7 in) ahead of the centre of gravity to minimize the risk of noseovers.[2] The date of the Dongó's first flight, made sometime during 1924, is not known exactly but by mid-December 1924 it had completed its tests in front of the official commission.[2] It is not known if the Dongó ever received the intended lower powered engine, if the narrow wings met their design rigidity targets or if the "exceptionally good" maximum lift/drag ratio of about 16, remarkable for a fixed undercarriage biplane, was achieved.[3] Despite its aerodynamic refinement it did not go into production and only one was built.  Rotter's interest in high lift/drag designs later led him to gliders; his first design, the 1933 Karakan, had an aspect ratio of 19,[5] only a little greater than that of the Dongó though a much greater structural challenge for a monoplane wing without the biplane's intrinsic braced girder strength. Flying it, Rotter became Hungary's first "Silver C" glider pilot.[5] Data from Flight 22 January 1925, pp.39-40[3]General characteristics Performance</t>
  </si>
  <si>
    <t>Side-by-side trainer aircraft</t>
  </si>
  <si>
    <t>https://en.wikipedia.org/Side-by-side trainer aircraft</t>
  </si>
  <si>
    <t>Hungary</t>
  </si>
  <si>
    <t>https://en.wikipedia.org/Hungary</t>
  </si>
  <si>
    <t>Feigl and Rotter (Feiro)</t>
  </si>
  <si>
    <t>Instructor and pupil</t>
  </si>
  <si>
    <t>6.20 m (20 ft 4 in)</t>
  </si>
  <si>
    <t>2.95 m (9 ft 8 in) [2]</t>
  </si>
  <si>
    <t>15.0 m2 (161 sq ft)</t>
  </si>
  <si>
    <t>690 kg (1,521 lb)</t>
  </si>
  <si>
    <t>1 × Oberursel U.I 9-cylinder rotary, 75 kW (100 hp)   ;[1] tests with engine throttled back to 60 hp (45 kW)</t>
  </si>
  <si>
    <t>4,000 m (13,000 ft) [2]</t>
  </si>
  <si>
    <t>340 s to 1,000 m (3,281 ft)</t>
  </si>
  <si>
    <t>Lajos Rotter</t>
  </si>
  <si>
    <t>//upload.wikimedia.org/wikipedia/commons/thumb/7/7f/FEIRO-Dongo.jpg/300px-FEIRO-Dongo.jpg</t>
  </si>
  <si>
    <t>46 kg/m2 (9.4 lb/sq ft)</t>
  </si>
  <si>
    <t>upper wing, 16.9</t>
  </si>
  <si>
    <t>11.5 m (37 ft 9 in)</t>
  </si>
  <si>
    <t>10.5 m (34 ft 5 in)</t>
  </si>
  <si>
    <t>15-16 maximum</t>
  </si>
  <si>
    <t>75 km/h (47 mph)</t>
  </si>
  <si>
    <t>Godbille GJJ</t>
  </si>
  <si>
    <t>The Godbille GJJ is a French variant of the Piper PA-20 Pacer, first flown in 1961. In 1961 Jacques and Jules Godbille built a three-seat light aircraft based on the structure of the Piper PA-20 Pacer. Powered by a 115 hp (86 kW) Lycoming O-235-C air-cooled flat four engine rather than the Pacer's more usual 125 hp (93 kW) Lycoming O-290-D, the closest Piper variant was the PA-20S 115. The engine cowlings of the Piper and Gobille are distinct, the latter having a wide open nose and a gap at its rear rather than merging smoothly into the fuselage.  The Godbille's wing tips are square and fitted with tip plates, whereas the Piper's are rounded, and the Godbille's vertical tail is taller than the Piper's and straight edged rather than curved.[1] The sole Godbille GJJ was registered on 7 December 1961[2] and flew for the first time before the end of the year.[1]  The Godbilles retained it for a decade but after that it changed hands rapidly, with eight different owners before 1988.[2] It remains on the French Civil Aircraft Register in 2014.[3]</t>
  </si>
  <si>
    <t>Three seat light aircraft</t>
  </si>
  <si>
    <t>Jacques and Jean Godbille</t>
  </si>
  <si>
    <t>//upload.wikimedia.org/wikipedia/commons/thumb/a/af/Godbille_GJJ_F-PJSM_01_Amiens_07.08.65_edited-3.jpg/300px-Godbille_GJJ_F-PJSM_01_Amiens_07.08.65_edited-3.jpg</t>
  </si>
  <si>
    <t>Heath Baby Bullet</t>
  </si>
  <si>
    <t>The Heath Baby Bullet was a racing aircraft built during the interwar period. The Baby Bullet started as a single place, mid-winged, open cockpit, conventional landing gear equipped aircraft. A Bristol Cherub engine was first used, followed by a Continental A-40.[1] Data from History's Most Important Racing AircraftGeneral characteristics Performance</t>
  </si>
  <si>
    <t>14 ft 6 in (4.42 m)</t>
  </si>
  <si>
    <t>18 ft (5.5 m)</t>
  </si>
  <si>
    <t>1 × Bristol Cherub , 32 hp (24 kW)</t>
  </si>
  <si>
    <t>140 mph (230 km/h, 120 kn)</t>
  </si>
  <si>
    <t>Edward Bayard Heath</t>
  </si>
  <si>
    <t>https://en.wikipedia.org/Edward Bayard Heath</t>
  </si>
  <si>
    <t>//upload.wikimedia.org/wikipedia/commons/thumb/d/dd/Heath_Baby_Bullet_right_side_Aero_Digest_November_1928.jpg/300px-Heath_Baby_Bullet_right_side_Aero_Digest_November_1928.jpg</t>
  </si>
  <si>
    <t>Jean-Montet Quasar 200</t>
  </si>
  <si>
    <t>The Jean-Montet Quasar 200 was a single-seat aerobatic competition aircraft designed and amateur-built in France in the early 1980s. Only one was completed; it won one aerobatic competition and was destroyed less than three years later. The Quasar was designed and built by Jean, Pierre and Phillipe Montet. It was one of many designs developed from the available plans of the successful Stephens Akro aerobatic competitor of 1967.  They were both mid-wing monoplanes with angular flying surfaces, including cantilever wings and wire-braced tailplanes, and with fixed, cantilever tail wheel undercarriages. With a greater wingspan and a more powerful Lycoming flat-four engine, the 149 kW (200 hp) IO-360-A the Quasar was heavier than the Akro A.[1] The Quasar first flew on 10 September 1981.[2]  On 19 September 1982, Pierre Montet flew the Quasar to win the Marcel Doret Cup for aerobatics at Moulins.[1] It was destroyed on 1 April 1985, at its home airfield in Étampes.[1] Data from Gaillard (1991), p.193[1]General characteristics</t>
  </si>
  <si>
    <t>Aerobatic competition aircraft</t>
  </si>
  <si>
    <t>https://en.wikipedia.org/Aerobatic competition aircraft</t>
  </si>
  <si>
    <t>6.0 m (19 ft 8 in)</t>
  </si>
  <si>
    <t>8.20 m (26 ft 11 in)</t>
  </si>
  <si>
    <t>12.2 m2 (131 sq ft)</t>
  </si>
  <si>
    <t>480 kg (1,058 lb)</t>
  </si>
  <si>
    <t>840 kg (1,852 lb)</t>
  </si>
  <si>
    <t>1 × Lycoming O-360-A air-cooled flat four, 150 kW (200 hp)</t>
  </si>
  <si>
    <t>Jean Montet</t>
  </si>
  <si>
    <t>Lorraine Hanriot LH.41</t>
  </si>
  <si>
    <t>The Lorraine Hanriot LH.41 was a single-seat racing aircraft designed and built in France specifically to compete in the Coupe Michelin air races, held in France. The LH.41 was a small low-wing, cantilever monoplane built largely of wood with fabric and plywood skinning. The LH.41 was supported on a wide-track strut mounted undercarriage, incorporating oleo-pneumatic shock-absorbers, with a tail-skid.[1][2] For initial flight testing the LH.41 was fitted with a 180 kW (240 hp) Lorraine 7Mb Mizar 7-cylinder radial engine with a distinctive oil cooler on the port side of the fuselage forward of the cockpit. After initial testing the LH.41, re-engined with the intended 170 kW (230 hp) Lorraine 9Nb driving a Levasseur metal fixed pitch propeller fitted with a dorsal oil cooler in place of the side-mounted cooler. The 9Nb was fitted with a short chord Townend ring by the time the race began.[1][2] Lorraine-Hanriot recovered the engine from the wreckage of the LH.41, tested it to ensure it was serviceable and fitted it to a new airframe, dubbed LH.41.02 (aka LH.41/2, or LH.41-2). The airframe was refined to give less drag, removing exterior bracing cables on the tail-unit and fully enclosing the engine in a NACA cowling.[3] Another airframe was built, essentially identical to the LH.41.02, but with further improvements, including faired-in undercarriage legs.[3] The LH.41 first flew in May 1930 and was duly entered in the 1929/1930 Coupe Michelin, flown by Marcel Haegelen. The LH.41 was beating the competition until an accident upon landing at Reims destroyed the aircraft and seriously injured Haegelen, after landing in tall grass.[2] After the unfortunate demise of the LH.41.01 at Reims, Lorraine-Hanriot entered the LH.41.02  in the 1930/1931 Coupe Michelin air race, which Haegelen won at an average speed of 255.6 km/h (138.0 kn; 158.8 mph), flying 2,632 km (1,421 nmi; 1,635 mi) in 11 hours 37 minutes 21 seconds, including refuelling, take-offs and landings.[3] The LH.42 was flown by Haegelen in the  1931/1932 Coupe Michelin air race on 12 August 1932, achieving victory again, at an average speed of 254.36 km/h (137.34 kn; 158.05 mph), flying 2,632 km (1,421 nmi; 1,635 mi) in 10 hours 20 minutes 21 seconds, including refuelling take-offs and landings.[3] After the 1931/1932 Coupe Michelin victory, Haegelen proposed a world record speed attempt for a 500 km (310 mi) closed -circuit. Taking off on 31 August 1932 Haegelen completed the course but was unable to land at Étampes, on his return, due to bad weather. Diverting to Tours was fruitless, as the area was shrouded in fog. After circuiting Tour hoping for the fog to lift, Haegelen was forced to bail-out when the fuel was exhausted. The LH.42 continued on alone until it crashed near the Château du Loire.[3] Data from Aviafrance LH.41[4][3][5]General characteristics Performance</t>
  </si>
  <si>
    <t>Racer / aerobatic / fighter-trainer</t>
  </si>
  <si>
    <t>950 kg (2,094 lb)</t>
  </si>
  <si>
    <t>1,150 kg (2,535 lb)</t>
  </si>
  <si>
    <t>1 × Lorraine 9Nb 9-cylinder air-cooled radial piston engine, 170 kW (230 hp)</t>
  </si>
  <si>
    <t>2-bladed Levasseur metal fixed pitch propeller</t>
  </si>
  <si>
    <t>//upload.wikimedia.org/wikipedia/commons/thumb/8/8a/Lorraine_Hanriot_LH.41_L%27Aerophile_Salon_1932.jpg/300px-Lorraine_Hanriot_LH.41_L%27Aerophile_Salon_1932.jpg</t>
  </si>
  <si>
    <t>85 kg/m2 (17 lb/sq ft)</t>
  </si>
  <si>
    <t>350 l (92 US gal; 77 imp gal)</t>
  </si>
  <si>
    <t>0.143 kW/kg (0.0872 hp/lb)</t>
  </si>
  <si>
    <t>Solar Wings Breeze</t>
  </si>
  <si>
    <t>The Solar Wings Breeze is a British high-wing, single-place, hang glider that was designed and produced by Solar Wings of Manton, Wiltshire starting in 1996. Now out of production, when it was available the aircraft was supplied complete and ready-to-fly.[1][2] The Breeze was designed as an easy to fly intermediate glider. It is made from aluminum tubing, with the double-surface wing covered in Dacron sailcloth. Its 9.4 m (30.8 ft) span wing is cable braced from a single kingpost. The nose angle is 125°, wing area is 15 m2 (160 sq ft) and the aspect ratio is 5.6:1. Pilot hook-in weight range is 65 to 80 kg (143 to 176 lb).[1] The Breeze was only produced in one size and was BHPA certified.[1] Data from Bertrand and Delta Club 82[1][2]General characteristics Performance</t>
  </si>
  <si>
    <t>9.4 m (30 ft 10 in)</t>
  </si>
  <si>
    <t>27 kg (60 lb)</t>
  </si>
  <si>
    <t>80 km/h (50 mph, 43 kn)</t>
  </si>
  <si>
    <t>25 km/h (16 mph, 13 kn)</t>
  </si>
  <si>
    <t>1 m/s (200 ft/min)</t>
  </si>
  <si>
    <t>Calipt'Air Vectis</t>
  </si>
  <si>
    <t>The Calipt'Air Vectis is a Swiss single-place, paraglider that was designed and produced by Calipt'Air of Spiez. It is now out of production.[1] The Vectis was designed as a performance intermediate and competition glider. The models are each named for their relative size.[1] Reviewer Noel Bertrand described the Vectis in a 2003 review as the company's "top of the range wing".[1] Data from Bertrand[1]General characteristics Performance</t>
  </si>
  <si>
    <t>12.63 m (41 ft 5 in)</t>
  </si>
  <si>
    <t>29 m2 (310 sq ft)</t>
  </si>
  <si>
    <t>53 km/h (33 mph, 29 kn)</t>
  </si>
  <si>
    <t>Aeroneer 1-B</t>
  </si>
  <si>
    <t>The Aeroneer 1-B is an all-metal light aircraft built in the America in 1936. It did not reach production, despite an attempt to interest the USAAC in it as a trainer, but it appeared in three Hollywood films. The Aeroneer 1-B was initially developed by the Aero Engineering Corp, which named it. Its later development was taken up by the Phillips Aviation Company,[1] so it appears as the Aeroneer 1-B in contemporary publications,[1][2] though later sources may refer to it as the Phillips Aeroneer 1-B.[3] The Aeroneer is a low wing cantilever design. Its wing is in five separate parts: a short span, rectangular centre section, trapezoidal panels over most of the span and rounded tips. The outer panels carry some dihedral.  It is built around a single spar placed at 30% chord.  Torsional loads are resisted by a torsion  box formed by the riveted Alclad skin that covers the whole wing and an auxiliary spar at 65% chord.[1][2][4] Its ailerons are metal framed but fabric covered, mounted on piano hinges from the upper surface.[4]  Split flaps with an area of 24 sq ft (2.2 m2) run under the trailing edge from aileron to aileron.[1][4] The engine is a 125 hp (93 kW) Menasco C-4, an air-cooled, inverted four-cylinder inline, though other 85–150 hp (63–112 kW) Menasco engines could also have been fitted. The fuselage is all-metal, Aclad skinned and stiffened, though immediately behind the engine and around the cockpit the structure is reinforced with chrome-molybdenum steel tubes.[1][4] The enclosed cockpit, under a sliding canopy and seating two side-by-side with dual controls, is over the wing.[2][4]  The empennage is conventional, with the tailplane set at mid-fuselage; its elevators are balanced and fitted with trim tabs.  The fin is straight-edged but the short, broad, balanced rudder is curved.[1][2] The Aeroneer has a tailwheeel undercarriage.  Its mainwheels are on parallel, forward-raked oleo strut legs.  The wheels have hydraulic brakes and both they and the legs are faired-in.[1]  The tailweheel, also fitted with a shock absorber, is free to caster.  Floats or skis can replace wheels.[2] The date of the Aeroneer's first flight is not known but by February 1937 it had completed "extensive tests" and was "ready for production".[4] Nonetheless, it did not receive its Approved Type Certificate until the summer of 1938.[1] In the absence of civil orders, Phillips slightly increased the span as well its power, in the hope that USAAC would order it as a basic trainer.[3] A 160 hp (120 kW) Menasco B-6 six-cylinder inline installation was planned,[1] though another six-cylinder, inverted inline, a 145 hp (108 kW) Ranger 6-410, was finally installed.[3] No order was placed and the Aeroneer may have been sold to MGM; it appears in several films including The House Across the Bay (1940), where it took the rôle of the Crane X-PT, Power Dive (1941), and Sky Raiders (1941).[3][5] The Aeroneer is reported to have survived in storage in Arizona until at least 2005. In 2007 it was advertised as for sale[3] and its current state is unknown. Data from Jane's All the World's Aircraft 1938[1]General characteristics Performance</t>
  </si>
  <si>
    <t>Two seat sport and training aircraft</t>
  </si>
  <si>
    <t>https://en.wikipedia.org/Two seat sport and training aircraft</t>
  </si>
  <si>
    <t>Aero Engineering Corporation</t>
  </si>
  <si>
    <t>24 ft 0 in (7.32 m)</t>
  </si>
  <si>
    <t>32 ft 6 in (9.91 m)</t>
  </si>
  <si>
    <t>7 ft 8 in (2.34 m)</t>
  </si>
  <si>
    <t>168 sq ft (15.6 m2)</t>
  </si>
  <si>
    <t>1,505 lb (683 kg)</t>
  </si>
  <si>
    <t>2,200 lb (998 kg)</t>
  </si>
  <si>
    <t>1 × Menasco C-4 4-cylinder, air-cooled inline, 125 hp (93 kW)</t>
  </si>
  <si>
    <t>129 mph (208 km/h, 112 kn)</t>
  </si>
  <si>
    <t>704 mi (1,133 km, 612 nmi)</t>
  </si>
  <si>
    <t>11,800 ft (3,600 m) service</t>
  </si>
  <si>
    <t>//upload.wikimedia.org/wikipedia/commons/thumb/2/2f/Phillipsascrane_%284422982738%29.jpg/300px-Phillipsascrane_%284422982738%29.jpg</t>
  </si>
  <si>
    <t>625 ft/min (3.18 m/s)</t>
  </si>
  <si>
    <t>49 mph (79 km/h; 43 kn)</t>
  </si>
  <si>
    <t>43 US gal (160 l; 36 imp gal)</t>
  </si>
  <si>
    <t>Apco Prima</t>
  </si>
  <si>
    <t>The Apco Prima (English: first) is an Israeli single-place, paraglider that was designed and produced by Apco Aviation of Caesarea. It has been in production since the early 1990s and remained in production through 2016.[1][2] The Prima was designed as a beginner glider for use in flight training of students for both gliding and  paramotor flying.[1][2] The glider is made from Gelvenor 42 g/m2 "Zero Porosity" ripstop nylon.[2] The design has progressed through four generations of models, the Prima, Prima 2, 3 and 4, each improving on the last. The Prima 4 incorporates leading edge battens and an improved landing flare capability. The models are each named for their rough wing area in square metres.[1][2] Data from Bertrand[1]General characteristics Performance</t>
  </si>
  <si>
    <t>10.76 m (35 ft 4 in)</t>
  </si>
  <si>
    <t>29.40 m2 (316.5 sq ft)</t>
  </si>
  <si>
    <t>39 km/h (24 mph, 21 kn)</t>
  </si>
  <si>
    <t>In production (Prima 4, 2016)</t>
  </si>
  <si>
    <t>1.3 m/s (260 ft/min)</t>
  </si>
  <si>
    <t>early 1990s - present</t>
  </si>
  <si>
    <t>Apco Simba</t>
  </si>
  <si>
    <t>The Apco Simba (English: Lion) is an Israeli single-place, paraglider that was designed and produced by Apco Aviation of Caesarea. It is now out of production.[1] The Simba was designed as a competition glider for the Serial Class and the Open Class, replacing the Apco Bagheera in that role.[1][2] The Simba is made from 46gr/m2 "Zero Porosity" ripstop nylon. The Simba was produced in regular and competition models, with competition version differing only in the type of line used. The competition model employs unsheathed Aramid lines of identical lengths and layout to the sheathed lines of the regular model.[2] The design progressed through two generations of models, the Simba and the Simba II. The Simba II was introduced in 2002 as an update of the original Simba design. It incorporates an improved speed system, along with a new tip A-line layout. This gives better glide and stability at top speed, as well as an increase in the top speed. The improved tip line layout gives easier "Big Ear" deployment.[1][2] The models are each named for their relative size.[1][2] Data from Bertrand[1]General characteristics Performance</t>
  </si>
  <si>
    <t>11.90 m (39 ft 1 in)</t>
  </si>
  <si>
    <t>24.90 m2 (268.0 sq ft)</t>
  </si>
  <si>
    <t>Weymann-Lepère WEL-80</t>
  </si>
  <si>
    <t>The Weymann-Lepère WEL-80 R.2 was a French two seat reconnaissance aircraft built to compete for a 1928 government contract.  It was not successful and did not enter production. The French R.2 specification of 1928 called for an all-metal, two seat reconnaissance aircraft, fast and with a rapid climb rate and large radius of action. It led to prototypes from eight manufacturers, the Amiot 130,  Breguet 33, Latécoère 490, Les Mureaux 111, Nieuport-Delage Ni-D 580, Potez 37, Wibault 260 and the Weymann WEL-80 R.2. One of the terms of the specification required the manufacturers to use a Hispano-Suiza 12Nb water-cooled V-12 engine.[1][2] The Weymann WEL-80 was an unequal span single bay biplane.  It had strong stagger, no dihedral and a lower wing which was smaller not only in span (14%) but also in chord (20%) and so in area (40%). The wings were similar in plan, rectangular out to angled, blunted tips, though with differently shaped cut-outs for better upward and downward views from the cockpit.[3] They had all-dural structures  with two I-section spars and were fabric covered.[1] There were ailerons on both upper and lower wings which occupied most of each trailing edge and were linked together by external rods.  Upper and lower wings were braced by outward leaning duralumin N-form interplane struts; the lower wing was mounted on the lower fuselage and the upper one joined to the upper fuselage with outward leaning, parallel pairs of cabane struts on each side. Wire bracing completed the structure.[3] The V-12 Hispano engine was mounted in the nose behind a large radiator fitted with vanes to control the engine temperature. The engine mounting  and the rest of the fuselage structure was built from molybdenum-chrome steel tubes. Behind the engine, which had a metal cowling, the outer fuselage form was set by wooden frames and stringers, then covered in fabric.  The two open cockpits were in tandem, with the pilot just aft of the upper wing and the observer close behind. His position was equipped for wireless and photography as well as with a pair of flexibly mounted machine guns.  The pilot controlled two more fixed guns which fired through the propeller disc.  At the rear the empennage was conventional, with a narrow chord, rectangular tailplane mounting broader, blunt ended, balanced, separate elevators. Its much larger, rounded vertical tail had a broad-chord fin and generous, balanced rudder which extended to the keel.  Fin and tailplane were braced together with twin parallel wires on each side.[1][3] The 80 R.2 had a conventional fixed, tailwheel undercarriage. Its wheels were independently mounted, with axles at the vertices of V-struts hinged to the central lower fuselage and oleo strut shock absorbers from the axles to the upper fuselage. The wheels, 3.0 m (9 ft 10 in) apart, were fitted with brakes and fairings. Its tailwheel was steerable.[3] The Weymann WEL-80 first flew in January 1931.[4] The S.T.I.Aé Concours des avions de grande reconnaissance (Long range reconnaissance aircraft competition) at Villacoublay began in April 1931[2] and, unusually, lasted about a year. The contest winner was the ANF Les Mureaux 111.[5] A second Weymann 80 was built with wings that had wooden structures and were plywood covered.  Weymann argued that construction in wood was simpler, cheaper and more familiar to workers from the civil aircraft industry and did not degrade performance.  This version had performance figures better than those specified for the all-metal aircraft of the Concours.[3] The design first flew in December 1932[6] and was under test at Villacoublay the following month.[7] Data from Les Ailes January 1932[3]General characteristics Performance Armament</t>
  </si>
  <si>
    <t>Reconnaissance aircraft</t>
  </si>
  <si>
    <t>https://en.wikipedia.org/Reconnaissance aircraft</t>
  </si>
  <si>
    <t>Société des Avions C.T. Weymann</t>
  </si>
  <si>
    <t>https://en.wikipedia.org/Société des Avions C.T. Weymann</t>
  </si>
  <si>
    <t>8.80 m (28 ft 10 in)</t>
  </si>
  <si>
    <t>3.30 m (10 ft 10 in)</t>
  </si>
  <si>
    <t>42 m2 (450 sq ft)</t>
  </si>
  <si>
    <t>1,450 kg (3,197 lb)</t>
  </si>
  <si>
    <t>2,250 kg (4,960 lb)</t>
  </si>
  <si>
    <t>1 × Hispano-Suiza 12Nb water-cooled V-12, 480 kW (650 hp)</t>
  </si>
  <si>
    <t>2-bladed Ratier, metal, variable pitch</t>
  </si>
  <si>
    <t>270 km/h (170 mph, 150 kn) at sea level</t>
  </si>
  <si>
    <t>8,500 m (27,900 ft) practical</t>
  </si>
  <si>
    <t>26 min to 7,000 m (23,000 ft)</t>
  </si>
  <si>
    <t>Lepère</t>
  </si>
  <si>
    <t>//upload.wikimedia.org/wikipedia/commons/thumb/1/18/Weymann_Wel_80_R2_Annuaire_de_L%27A%C3%A9ronautique_1931.jpg/300px-Weymann_Wel_80_R2_Annuaire_de_L%27A%C3%A9ronautique_1931.jpg</t>
  </si>
  <si>
    <t>R.A.F. 28</t>
  </si>
  <si>
    <t>14.0 m (45 ft 11 in)</t>
  </si>
  <si>
    <t>12.0 m (39 ft 4 in)</t>
  </si>
  <si>
    <t>100 m (330 ft)</t>
  </si>
  <si>
    <t>Wibault 260</t>
  </si>
  <si>
    <t>The Wibault 260 R.2 was a contender for a French government contract for a long range, two seat reconnaissance aircraft, issued in 1928. There were eight prototypes in the 1931-2 contest and the Wibault was not selected for production. The French R.2 specification of 1928 called for an all-metal two seat reconnaissance aircraft, fast and with a rapid climb rate and large radius of action. It led to prototypes from eight manufacturers, the Amiot 130,  Breguet 33, Latécoère 490, Les Mureaux 111, Nieuport-Delage  Ni-D 580, Potez 37, Weymann WEL-80 and the Wibault 260. One of the terms of the specification required the manufacturers to use a Hispano-Suiza 12Nb water-cooled V-12 engine.[1][2] The Wibault 260 was an all-metal monoplane with a parasol, cantilever wing. In plan the wing was largely trapezoidal out to blunt tips, with most of the sweep on the trailing edges, though it had a short span centre-section with an unswept leading edge and a deep cut-out in the trailing edge to improve the field of view from the cockpit. The thickness/chord ratio of the outer panels decreased progressively towards the tips.  There was no dihedral. High aspect ratio ailerons filled the entire trailing edges. Wing and fuselage were joined by a pair of outward leaning, approximately N-form cabane struts between the outer ends of the centre-section and the upper fuselage.  The wings were built around two spars and dural skinned.[3] Its fuselage was constructed entirely in duralumin, with four longerons which defined its rectangular cross-section. Its water-cooled 480 kW (650 hp) Hispano-Suiza 12Nb upright V-12 engine was in the nose within a pointed engine cowling with bulges around the two cylinder blocks.  Its shallow radiator curved around the underside of the forward fuselage at the rear of the engine.  A 500 l (110 imp gal; 130 US gal) fuel tank was behind the fire wall. Aft, the pilot's cockpit was under the wing cut-out with a forward view under the wing and equipped with two fixed machine guns firing through the propeller disk. The observer/gunner's position was immediately behind the pilot and was equipped with photographic and radio equipment, together with two flexibly mounted machine guns.[3] The empennage was conventional, with a triangular plan tailplane mounted near the top of the fuselage and braced on each side with a strut to the lower fuselage. Its angle of incidence could be adjusted in flight by the pilot. The elevators were narrow and rectangular apart from central cut-outs to allow operation of the trapezoidal rudder, which extended down to the keel and was mounted on a triangular fin.[3] The Wibault 260 had fixed, conventional steel landing gear with a track of 2.60 m (8 ft 6 in), its wheels fitted with brakes.  Upward sloping half-axles met centrally under the fuselage at the vertex of a transverse V-strut and, on each side, a faired, long displacement oleo leg and a faired drag strut, both from the lower fuselage longeron, carried the outer end of the axle. The tailskid also had an oleo strut.[3] The date of the Wibault 260's first flight is not known but it was flying by mid-1930.[4]  In early November 1930 Ribière gave a "trés belle" (very fine) demonstration of it at Villacoublay.[5] The S.T.I.Aé Concours des avions de grande reconnaissance (Long range reconnaissance aircraft competition) at Villacoublay began in April 1931[2] and, unusually, lasted about a year.[6]  The French government had paid in March 1930 for two Wibault 260s to be built for the contest[7] but the winner was the ANF Les Mureaux 111,[6] so the Wibault did not go into production. Data from Les Ailes August 1930[3]General characteristics Performance Armament</t>
  </si>
  <si>
    <t>Société des Avions Michel Wibault</t>
  </si>
  <si>
    <t>https://en.wikipedia.org/Société des Avions Michel Wibault</t>
  </si>
  <si>
    <t>S1 1930</t>
  </si>
  <si>
    <t>10.38 m (34 ft 1 in)</t>
  </si>
  <si>
    <t>14.939 m (49 ft 0 in)</t>
  </si>
  <si>
    <t>3.619 m (11 ft 10 in)</t>
  </si>
  <si>
    <t>30.345 m2 (326.63 sq ft)</t>
  </si>
  <si>
    <t>1,800 kg (3,968 lb)</t>
  </si>
  <si>
    <t>2,570 kg (5,666 lb)</t>
  </si>
  <si>
    <t>1 × Hispano-Suiza 12Nb water-cooled, upright V-12, 532 kW (713 hp)   notional power 480 kW (650 hp)</t>
  </si>
  <si>
    <t>900 km (560 mi, 490 nmi)</t>
  </si>
  <si>
    <t>5,000 m (16,000 ft) operational</t>
  </si>
  <si>
    <t>Michel Wibault</t>
  </si>
  <si>
    <t>https://en.wikipedia.org/Michel Wibault</t>
  </si>
  <si>
    <t>//upload.wikimedia.org/wikipedia/commons/thumb/f/f1/Wibault_260_A.2_Aero_Digest_October%2C1930.jpg/300px-Wibault_260_A.2_Aero_Digest_October%2C1930.jpg</t>
  </si>
  <si>
    <t>500 l (110 imp gal; 130 US gal)</t>
  </si>
  <si>
    <t>Seedwings Europe Vertigo</t>
  </si>
  <si>
    <t>The Seedwings Europe Vertigo is an Austrian high-wing, single-place, hang glider that was designed and produced by Seedwings Europe of Schlitters. Now out of production, when it was available the aircraft was supplied complete and ready-to-fly.[1] The Vertigo was designed as a high performance competition hang glider with a topless design, lacking a kingpost and upper rigging. It is made from aluminum tubing, with the cross bar optionally available in carbon fibre for increased strength and reduced weight. The double-surface wing is covered in Dacron sailcloth on the bottom and Mylar on the top, with a special inward-pulled leading edge design sail.[1] The models are each named for their rough wing area in square metres.[1] Data from Bertrand[1]General characteristics</t>
  </si>
  <si>
    <t>13 m2 (140 sq ft)</t>
  </si>
  <si>
    <t>Advance Alpha</t>
  </si>
  <si>
    <t>The Advance Alpha is a family of Swiss single-place, paragliders, designed and produced by Advance Thun of Thun.[1] The Alpha was designed as a beginner glider for new pilots.[1] The design has progressed through six generations of models, the Alpha, Alpha 2, 3, 4, 5 and 6, each improving on the last. The model sizes are each named for their rough wing area in square metres.[1][2] Data from Bertrand[1]General characteristics Performance</t>
  </si>
  <si>
    <t>10.59 m (34 ft 9 in)</t>
  </si>
  <si>
    <t>24.13 m2 (259.7 sq ft)</t>
  </si>
  <si>
    <t>42 km/h (26 mph, 23 kn)</t>
  </si>
  <si>
    <t>In production (Alpha 6, 2016)</t>
  </si>
  <si>
    <t>//upload.wikimedia.org/wikipedia/commons/thumb/3/32/Advance_Alpha_5.jpg/300px-Advance_Alpha_5.jpg</t>
  </si>
  <si>
    <t>Piel CP-10 Pinocchio</t>
  </si>
  <si>
    <t>The Piel CP-10 was a post-war French sports aircraft in the Pou du Ciel tradition and was the first design from Claude Piel to fly. The CP-10 Pinocchio was the first of Claude Piel's long line of light aircraft designs.  Despite the common name, it was completely different to his second design, the CP-20 Pinocchio.  Built by Piel and Roger Holleville, the CP-10 was a Pou du Ciel style, single seat tandem-wing aircraft, powered by a 19 kW (25 hp) Mengin B flat-twin engine mounted in the nose with its cylinder heads exposed for cooling and driving a two bladed propeller.[1] The larger, forward wing was mounted above the flat sided fuselage on each side by two pairs of short, inverted-V struts from the fuselage to the wing rotation axis. The angle of incidence was controlled from the open cockpit by long rods from the lower fuselage to the wing underside near the trailing edge. The shorter span rear wing was mounted on top of the fuselage immediately behind the cockpit. The CP-10 had a straight edged fin and rounded, balanced rudder.  Each main wheel of its fixed, tail wheel undercarriage was mounted on a hinged V-strut to the lower fuselage and with a shock absorber on a strut to the upper fuselage.[1] The CP-10 Pinocchio first flew on 25 September 1948 at Moisselles but was damaged in an accident there on 17 January 1949.[1] General characteristics</t>
  </si>
  <si>
    <t>Single seat, tandem wing sport aircraft</t>
  </si>
  <si>
    <t>4.10 m (13 ft 5 in)</t>
  </si>
  <si>
    <t>5.70 m (18 ft 8 in)</t>
  </si>
  <si>
    <t>12 m2 (130 sq ft)</t>
  </si>
  <si>
    <t>140 kg (309 lb)</t>
  </si>
  <si>
    <t>1 × Mengin B air-cooled flat twin, 19 kW (25 hp)</t>
  </si>
  <si>
    <t>250 kg (551 lb)</t>
  </si>
  <si>
    <t>Sling Aircraft Sling 4</t>
  </si>
  <si>
    <t>The Sling Aircraft Sling 4 is a South African kit aircraft. It is a development of the Sling 2 to accommodate four people, produced by Sling Aircraft of Johannesburg, South Africa.[1] The Sling 4 is an all-metal, low-wing, fixed tricycle gear kit aircraft, developed in 2011. The canopy was modified to include gull-wing doors. The aircraft has flaps with 40 degrees of travel.[2][3] It has been estimated that building a Sling 4 requires 900-1,200 man-hours of work. The aircraft can be supplied as a kit, or built by the factory.[4] The US Aircraft Owners and Pilots Association (AOPA) tested the Sling 4 in 2016, citing a completed base price of US$123,417, rising to $192,000 with most options.[4] In July 2013, a Sling 4 was flown by Mike Blyth and his son from South Africa to AirVenture in Oshkosh, Wisconsin, America, carrying 20 hours endurance in fuel. The flight included a 14-hour leg over water.[5] A Sling 4 kit was completed in four days by 40 workers from the factory, and flown at a 2014 South African Airshow.[4] In a 2016 detailed review for Flying magazine, writer Marc C. Lee praised the design's controls, handling, aesthetics and load -carrying capabilities, while pointing out that it lacks cruise speed, an effective heater, has poor rubber molding and lacks a USB jack system. He also noted it has no mechanism whereby one could taxi with the gull-wing doors half open or cracked.[6] A group of about 20 South African teenagers built a Sling 4 in about three weeks in 2019, with the engine and avionics fitted by specialists. and planned to fly it to Cairo.[7] Data from AOPA and manufacterer[4][1]General characteristics Performance</t>
  </si>
  <si>
    <t>Sling Aircraft</t>
  </si>
  <si>
    <t>https://en.wikipedia.org/Sling Aircraft</t>
  </si>
  <si>
    <t>7.17 m (23.54 ft)</t>
  </si>
  <si>
    <t>9.9 m (32.6 ft)</t>
  </si>
  <si>
    <t>2.4 m (8 ft)</t>
  </si>
  <si>
    <t>13.1 m2 (141 sq ft)</t>
  </si>
  <si>
    <t>470 kg (1,036 lb)</t>
  </si>
  <si>
    <t>920 kg (2,028 lb)</t>
  </si>
  <si>
    <t>1 × Rotax 914UL horizontally-opposed piston aircraft engine, 86 kW (115 hp)</t>
  </si>
  <si>
    <t>3-bladed Airmaster Propellers electric constant speed propeller</t>
  </si>
  <si>
    <t>240 km/h (150 mph, 130 kn) true airspeed</t>
  </si>
  <si>
    <t>85 km/h (53 mph, 46 kn) full flaps, calibrated airspeed</t>
  </si>
  <si>
    <t>1,300 km (810 mi, 700 nmi) at 75% power with 45 minutes reserve</t>
  </si>
  <si>
    <t>4,600 m (15,000 ft)</t>
  </si>
  <si>
    <t>//upload.wikimedia.org/wikipedia/commons/thumb/b/bc/Airplane_Factory_Sling_4_N981RW.jpg/300px-Airplane_Factory_Sling_4_N981RW.jpg</t>
  </si>
  <si>
    <t>Sling Aircraft Sling 2</t>
  </si>
  <si>
    <t>https://en.wikipedia.org/Sling Aircraft Sling 2</t>
  </si>
  <si>
    <t>4.1 m/s (800 ft/min)</t>
  </si>
  <si>
    <t>three passengers</t>
  </si>
  <si>
    <t>https://en.wikipedia.org/Sling Aircraft Sling TSi</t>
  </si>
  <si>
    <t>70 kg/m2 (14.4 lb/sq ft)</t>
  </si>
  <si>
    <t>43.32 U.S. gallons (164.0 L; 36.07 imp gal) useable</t>
  </si>
  <si>
    <t>250 km/h (155 mph, 135 kn) indicated airspeed</t>
  </si>
  <si>
    <t>Emsco B-8 Flying Wing</t>
  </si>
  <si>
    <t>The Emsco B-8 was a two-seat, single-engine, low-wing, twin boom experimental aircraft designed by Charles F. Rocheville in 1930 while he was vice president of Emsco Aircraft Corporation, Long Beach, California.[citation needed] Rocheville sought for a safe, fool-proof airplane with exceptional range, endurance, and payload.  He intended to make a non-stop flight from Tokyo to Seattle with navigator Theo Lundgren, a distance of about 5,000 mi (8,000 km).[1] The aircraft, registered NX55W, first flew on 17 April 1930.[2] By June 1930 it had been fitted with a 300 hp (220 kW) Pratt &amp; Whitney R-985 Wasp Junior nine-cylinder radial engine.[1] Development ended in November 1930 because of lack of funds and the B-8 was scrapped.[2] Despite its name 'Flying Wing' the aircraft carried a twin-boom empennage with a single vertical fin.  The two crew sat in open tandem cockpits in a central nacelle with circular cross-section, initially with a 165 hp (123 kW) Continental A-70 in tractor configuration.  The nacelle ended in a jet-engine like 'exhaust' nozzle at its rear, which actually  was an intake to a boundary-layer bleed system driven by the engine which blew air through spanwise slots in the rear part of the 'Flying Wing' in an attempt to increase the wing's performance.  Another unusual characteristic of the design was its “reversed tricycle landing gear” with two main wheels under the front wing and a single aft wheel under the rear-end of the nacelle.[1][2] Data from Aerofiles[2]General characteristics Performance   Aircraft of comparable role, configuration, and era</t>
  </si>
  <si>
    <t>https://en.wikipedia.org/Experimental aircraft</t>
  </si>
  <si>
    <t>Emsco Aircraft Corporation</t>
  </si>
  <si>
    <t>https://en.wikipedia.org/Emsco Aircraft Corporation</t>
  </si>
  <si>
    <t>60 ft 0 in (18.29 m)</t>
  </si>
  <si>
    <t>1 × Continental A-70 radial, 165 hp (123 kW)</t>
  </si>
  <si>
    <t>126 kn (145 mph, 233 km/h)</t>
  </si>
  <si>
    <t>109 kn (125 mph, 201 km/h)</t>
  </si>
  <si>
    <t>Charles F. Rocheville</t>
  </si>
  <si>
    <t>https://en.wikipedia.org/Charles F. Rocheville</t>
  </si>
  <si>
    <t>//upload.wikimedia.org/wikipedia/commons/thumb/2/24/Emsco_B-8_Flying_Wing_Aero_Digest_May%2C1930.jpg/300px-Emsco_B-8_Flying_Wing_Aero_Digest_May%2C1930.jpg</t>
  </si>
  <si>
    <t>70 hours</t>
  </si>
  <si>
    <t>870 US gal (3,300 l)[1]</t>
  </si>
  <si>
    <t>Airwave Scenic</t>
  </si>
  <si>
    <t>The Airwave Scenic is an Austrian two-place, paraglider that was designed by Bruce Goldsmith and produced by Airwave Gliders of Fulpmes. It is now out of production.[1] The Scenic was designed as a tandem glider for flight training and as such was referred to as the Scenic Bi, indicting "bi-place" or two seater.[1] The aircraft's 14.81 m (48.6 ft) span wing has 77 cells, a wing area of 43 m2 (460 sq ft) and an aspect ratio of 5.1:1. The pilot weight range is 140 to 220 kg (309 to 485 lb). The glider is DHV 1-2 certified.[1] Data from Bertrand[1]General characteristics Performance</t>
  </si>
  <si>
    <t>14.81 m (48 ft 7 in)</t>
  </si>
  <si>
    <t>43 m2 (460 sq ft)</t>
  </si>
  <si>
    <t>Airwave Ten</t>
  </si>
  <si>
    <t>The Airwave Ten is an Austrian single-place, paraglider that was designed by Bruce Goldsmith and produced by Airwave Gliders of Fulpmes. It is now out of production.[1] The Ten was designed as a competition glider and has a top speed of 65 km/h (40 mph). It is named for its glide ratio if 10:1. The models are each named for their relative size.[1] Data from Bertrand[1]General characteristics Performance</t>
  </si>
  <si>
    <t>Seedwings Europe Merlin</t>
  </si>
  <si>
    <t>The Seedwings Europe Merlin is an Austrian high-wing, single-place, hang glider that was designed and produced by Seedwings Europe of Schlitters. Now out of production, when it was available the aircraft was supplied complete and ready-to-fly.[1] The Merlin was designed as an intermediate-level hang glider with an emphasis on optimized sail design to eliminate twist at all speeds. It is made from aluminum tubing, with the double-surface wing covered in Dacron sailcloth.[1] The models are each named for their rough wing area in square feet.[1] Data from Bertrand[1]General characteristics</t>
  </si>
  <si>
    <t>9.9 m (32 ft 6 in)</t>
  </si>
  <si>
    <t>Aerodyne Yogi</t>
  </si>
  <si>
    <t>The Aerodyne Yogi is a series of French single-place, paragliders that was designed by Michel Le Blanc and produced by Aerodyne Technologies of Talloires.[1] The Yogi was designed as a beginner glider for school, with the four models each named for their relative size. Compared to other beginner gliders it was designed to exhibit better progressive launch behaviour and require less physical launch effort. It rolls more easily upon brake applications and has better stability, all desirable traits for a training glider.[1][2] Data from Bertrand[1]General characteristics</t>
  </si>
  <si>
    <t>28.10 m2 (302.5 sq ft)</t>
  </si>
  <si>
    <t>Feiro I</t>
  </si>
  <si>
    <t>The 1923 Feiro I was the first Hungarian designed and built civil transport aircraft, modified in 1925 by an engine change into the Feiru Daru (Crane). Neither was a commercial success. The Feiro I was the first design of Lajos Rotter in his collaboration with the brothers Gyula and László Feigl.[1] It was also the first civil transport to be designed in Hungary, flying in the winter of 1923-4. It had four seats and was powered by a 120 hp (89 kW) Le Rhone 9J rotary engine, though it was intended that this would be replaced by Haake or Siemens-Halske radial engines of similar power in production aircraft.[2] It was a high wing monoplane, with an aerodynamically thick (thickess/chord ratio 14%) Joukowski-Göttingen "tadpole shaped" airfoil over the whole span.  The two piece, 3-ply covered wing was built around twin spruce flanged box spars with 3-ply webs.  In plan it had constant chord and was unswept; the wingtips were angled and the short ailerons tapered slightly outboard. Each wing was braced to the fuselage with a parallel pair of airfoil section struts from the wing spars to the lower fuselage longerons.[2][3] Behind the engine the fuselage was rectangular in cross-section, with four longerons and 3-ply covered. The Le Rhone rotary was partially enclosed within an open-bottomed engine cowling and was mounted on steel tube bearings. Aluminium sheet, rounded on the upper surface, covered the fuselage rearwards to the cabin.  There were two firewalls between engine and cabin and the carburetter, gravity-fed fuel from a tank in the central wing, was placed in the ventilated space between them.[2] The deep cabin of the Feiro I had two rows side-by-side seats; the front pair could both be equipped with flight controls or one of then could serve as a third passenger seat. Because the high engine fairing reached the underside of the wing leading edge, there was no central forward view from the controls; instead, there were deep openings on either side.  Access to the cabin was via a port side door. Behind the cabin the fuselage tapered to the tail where a short, broad fin carried a deep rudder. The tailplane was also mounted on the fin, just above the fuselage so that it could be used to trim the aircraft by altering its angle of incidence. It had swept leading edges, square tips and carried elevators with a cut-out for rudder movement. The fixed tail surfaces were ply skinned and the control surfaces fabric covered.[2] The Feiro I had a tailskid undercarriage with mainwheels 2 m (6 ft 7 in) apart and rubber sprung on a single axle, its ends supported by longitudinal V-struts and positioned laterally by a steel V-strut; all struts were from the lower fuselage longerons.[2][4] The first flight was late in 1923 or in January 1924, though the exact date is not known. Some testing had been done by mid-February, establishing good handling and a take-off distance of around 46 m (150 ft) but detailed performance figures had yet to be established.[2] By March an estimated maximum speed of 160 km/h (99 mph) had been confirmed.[3] Feiro's resources were limited and they had difficulty obtaining some important raw materials, even in small quantities, receiving no public support for the Feiro I's development.[4] Hungary's manufacturers lost many of their material suppliers when the country's boundaries were shrunk by the Treaty of Trianon after the end of World War I. Despite these problems, two years later and after their innovative high aspect ratio biplane trainer aircraft, the Feiro Dongó, Feiro flew a Feiro I production development, largely unchanged but with a more modern, 180 hp (134 kW) Hispano-Suiza 8A water-cooled V-8 engine in a revised nose which provided better forward visibility through a front-facing windscreen.[4] This was given the name Feiro Daru. Other differences between it and the Feiro I were the addition of about 2º of sweep to the wing, moving the center of pressure rearwards, and a revised tail similar in shape to that used on the Feiro Dongó, with a straight edged fin and deep, curved, balanced rudder. Its empty weight was increased by 70 kg (154 lb) but its useful load also increased by 30 kg (66 lb). It was faster, with a maximum speed increased by 10–20 km/h (6–12 mph), climbed to 1,000 m (3,281 ft) in 8 minutes and had a ceiling of 1,000 m (3,281 ft).[4] Despite the improvements the Daru still failed to find customers and only one was built; this may have originally been the sole Feiro I. After these commercial failures with powered designs, Rotter became instead a successful glider pilot and designer. Flying his first such design, the 1933 Karakan, Rotter became Hungary's first "Silver C" glider pilot.[5] Data from Flight 14 February 1924, pp.86-7[2]General characteristics Performance</t>
  </si>
  <si>
    <t>Four seat civil transport</t>
  </si>
  <si>
    <t>Feigl and Rotter</t>
  </si>
  <si>
    <t>late 1923-early 1924</t>
  </si>
  <si>
    <t>750 kg (1,653 lb)</t>
  </si>
  <si>
    <t>1,200 kg (2,646 lb)</t>
  </si>
  <si>
    <t>1 × Le Rhone 9J 9-cylinder rotary engine, 89 kW (120 hp)</t>
  </si>
  <si>
    <t>two-bladed</t>
  </si>
  <si>
    <t>160 km/h (99 mph, 86 kn) [3]</t>
  </si>
  <si>
    <t>6 min to1,000 m (3,300 ft)[6]</t>
  </si>
  <si>
    <t>//upload.wikimedia.org/wikipedia/commons/thumb/7/7c/FEIRO-I.jpg/300px-FEIRO-I.jpg</t>
  </si>
  <si>
    <t>{'Feiro I': '23 version with 120\xa0hp (89\xa0kW) Le Rhone 9J rotary engine.[2]', 'Feiro Daru': '25 version with 180\xa0hp (134\xa0kW) Hispano-Suiza 8A water-cooled V-8 engine, a slightly swept wing and revised vertical tail.'}</t>
  </si>
  <si>
    <t>Feiro Daru</t>
  </si>
  <si>
    <t>Joukowski-Göttingen, thickness/chord ratio=14%[3]</t>
  </si>
  <si>
    <t>45 m (148 ft)[6]</t>
  </si>
  <si>
    <t>Piel CP-40 Donald</t>
  </si>
  <si>
    <t>The Piel CP-40 Donald is a French homebuilt, single engine, single seat, high wing aircraft. It was first flown in the early 1950s, though the last of the three examples completed did not fly until almost forty years later. The Donald is a conventionally laid-out single engine, braced high wing monoplane. Its low aspect ratio (5.1) wings are unswept and of constant chord, with blunt, rounded tips; they carry short, broad ailerons but no flaps. There are V-form struts between the wing and lower fuselage on each side. At the rear the vertical surfaces are rounded and the balanced rudder extends down to the keel. The horizontal tail is tapered with rounded tips and the elevators have a cut-out for rudder movement.[1] Behind the engine the fuselage is flat sided. The pilot's windscreen is just ahead of the wing leading edge but the side glazing of the single-seat cabin extends back to about two-thirds chord. The cabin roof extends into raised rear fuselage decking, which drops away slowly to the tail. The Donald has a tailskid undercarriage with main wheels mounted on split axles, hinged on a shallow V-strut attached to the fuselage underside.  Faired, tapered legs are mounted on the lower fuselage longerons. The first prototype, with only 19 kW (25 hp) from its Volkswagen 1.1-litre air-cooled flat-four engine, first flew on 16 June 1953. Two other Donalds were homebuilt from plans by different amateurs. These were chiefly distinguished by the choice of air-cooled flat-four engine, most of which were Volkswagen based. Engine details, dates and type numbers are given below.[1] The last built, the CP-402 no.9 F-PRAK, was still on the French civil register in 2014,[2] having moved to Angers in 2005.[3] Data from Massé (2004)[1] and Gaillard (1990)[4] Data from Massé (2004) pp.29-33[1]General characteristics Performance</t>
  </si>
  <si>
    <t>Single seat sports homebuilt aircraft</t>
  </si>
  <si>
    <t>https://en.wikipedia.org/Single seat sports homebuilt aircraft</t>
  </si>
  <si>
    <t>7.20 m (23 ft 7 in)</t>
  </si>
  <si>
    <t>1.80 m (5 ft 11 in)</t>
  </si>
  <si>
    <t>10 m2 (110 sq ft)</t>
  </si>
  <si>
    <t>210 kg (463 lb)</t>
  </si>
  <si>
    <t>1 × Volkswagen 1.6 L air-cooled flat-four engine, 34 kW (45 hp)</t>
  </si>
  <si>
    <t>2-bladed Evra, 1.38 m (4 ft 6 in) diameter wooden, fixed pitch</t>
  </si>
  <si>
    <t>750 km (470 mi, 400 nmi)</t>
  </si>
  <si>
    <t>{'CP-40': 'rst prototype with 19\xa0kW (25\xa0hp) Volkswagen 1.1-litre air-cooled flat-four engine. First flight 16 June 1953.', 'CP-41': '-40 re-engined in 1959 with a 34\xa0kW (45\xa0hp) Percy engine.', 'CP-401': 'cond aircraft, with a 48\xa0kW (65\xa0hp) Continental A65 air-cooled flat-four engine. First flight 25 August 1970.', 'CP-402': '-401 re-engined in 1977 with a 30\xa0kW (40\xa0hp) Rectimo engine, based on a Volkswagen engine-block.', 'CP-402 no.9': 'ird aircraft, with a 34\xa0kW (45\xa0hp) Volkswagen 1.6-litre air-cooled flat-four engine. Wing angle of incidence 4.5°, rather than 2.0°. First flown in 1992.'}</t>
  </si>
  <si>
    <t>65 l (14 imp gal; 17 US gal)</t>
  </si>
  <si>
    <t>+3.8/-1.2</t>
  </si>
  <si>
    <t>Tecma Medium</t>
  </si>
  <si>
    <t>The Tecma Medium is a French high-wing, two-place, hang glider, designed and produced by Tecma Sports of Saint-Pierre-en-Faucigny, introduced in 1985. The aircraft is supplied complete and ready-to-fly.[1][2] The Medium was designed for flight training and passenger flights and is made from aluminum tubing, with the single-surface wing covered in 4 oz Dacron sailcloth. Its 10.8 m (35.4 ft) span wing is cable braced from a single kingpost. The nose angle is 124°, wing area is 20.8 m2 (224 sq ft) and the aspect ratio is 5.7:1. Pilot hook-in weight range is 100 to 170 kg (220 to 375 lb).[1] The sole model, the Medium 21, is named for its rough wing area in square metres. The glider model is DHV and SHV certified.[1][3] Data from Bertrand and manufacturer[1][3]General characteristics Performance</t>
  </si>
  <si>
    <t>20.8 m2 (224 sq ft)</t>
  </si>
  <si>
    <t>1985-present</t>
  </si>
  <si>
    <t>Wise GT-400</t>
  </si>
  <si>
    <t>The Wise GT-400 "Snort" is an American two place racing aircraft that was designed by Ralph Wise. The GT-400 is a tandem seat, low wing, retractable tricycle gear monoplane. The fuselage is composite construction with aluminum wings.[1] General characteristics Performance</t>
  </si>
  <si>
    <t>1 pilot</t>
  </si>
  <si>
    <t>22 ft (6.7 m)</t>
  </si>
  <si>
    <t>1,900 lb (862 kg)</t>
  </si>
  <si>
    <t>2,600 lb (1,179 kg)</t>
  </si>
  <si>
    <t>1 × Continental IO-520 , 300 hp (220 kW)</t>
  </si>
  <si>
    <t>240 kn (280 mph, 440 km/h)</t>
  </si>
  <si>
    <t>Ralph Wise</t>
  </si>
  <si>
    <t>//upload.wikimedia.org/wikipedia/commons/thumb/8/86/Wise_GT-400.jpg/300px-Wise_GT-400.jpg</t>
  </si>
  <si>
    <t>Stits DS-1</t>
  </si>
  <si>
    <t>The Stits DS-1 Baby Bird is a homebuilt aircraft built to achieve a "world's smallest" status. The Baby Bird is in the Guinness Book of World Records as the “Smallest Airplane in the World.” as of 1984. The title was later defined as "world's smallest monoplane" to acknowledge Robert H. Starr's Bumble Bee as the world's smallest biplane.[1] The DS-1 is a single-engine, single-seat highwing aircraft. Development started in 1980 to beat Ray Stits's record for World's smallest aircraft, the Stits SA-2A Sky Baby. The fuselage is welded steel tubing with fabric covering. The wing is all-wood construction.[2] Thirty-four flights took place in 1984 with America Navy pilot Harold Nemer at the controls.[3] Data from EAAGeneral characteristics Performance   Aircraft of comparable role, configuration, and era</t>
  </si>
  <si>
    <t>11 ft (3.4 m)</t>
  </si>
  <si>
    <t>6 ft 3 in (1.91 m)</t>
  </si>
  <si>
    <t>5 ft (1.5 m)</t>
  </si>
  <si>
    <t>425 lb (193 kg)</t>
  </si>
  <si>
    <t>1 × Hirth 2 Cylinder, 55 hp (41 kW)</t>
  </si>
  <si>
    <t>96 kn (110 mph, 180 km/h)</t>
  </si>
  <si>
    <t>61 kn (70 mph, 110 km/h)</t>
  </si>
  <si>
    <t>Don Stits</t>
  </si>
  <si>
    <t>https://en.wikipedia.org/Don Stits</t>
  </si>
  <si>
    <t>//upload.wikimedia.org/wikipedia/commons/thumb/8/81/StitsBabyBird.jpg/300px-StitsBabyBird.jpg</t>
  </si>
  <si>
    <t>Synairgie Jet Ranger</t>
  </si>
  <si>
    <t>The Synairgie Jet Ranger is a French homebuilt ultralight aircraft that was designed and produced by Synairgie of Montauban, introduced in the 1990s. When it was available the aircraft was supplied as a kit for amateur construction.[1] Despite its name the aircraft is not powered by a turbine engine, but by a choice of piston two stroke and four stroke aircraft engines.[1] The aircraft was designed to comply with the Fédération Aéronautique Internationale microlight category, including the category's maximum gross weight of 450 kg (992 lb).[1] A development of the Synairgie Sky Ranger, the Jet Ranger features a strut-braced high-wing, a two-seats-in-tandem enclosed cockpit accessed via doors, fixed tricycle landing gearwith wheel pants and a single engine in tractor configuration.[1] The aircraft is made from bolted-together aluminum tubing, with its flying surfaces covered in Dacron sailcloth. The tubing used is all straight, to simplify fabrication and repairs. Its 9.14 m (30.0 ft) span wing, is supported by "V"-struts with jury struts, mounts flaps and has a wing area of 13.94 m2 (150.0 sq ft). The cabin width is 94 cm (37 in). The acceptable power range is 50 to 80 hp (37 to 60 kW) and the standard engines used are the 50 hp (37 kW) Rotax 503, 64 hp (48 kW) Rotax 582 two-stroke powerplants or the 80 hp (60 kW) Rotax 912UL four-stroke engine.[1] The Jet Ranger has a typical empty weight of 185 kg (408 lb) and a gross weight of 450 kg (990 lb), giving a useful load of 265 kg (584 lb). With full fuel of 60.5 litres (13.3 imp gal; 16.0 US gal) the payload for pilot, passenger and baggage is 221 kg (487 lb).[1] The standard day, sea level, no wind, take off and landing roll with a 64 hp (48 kW) engine is 100 m (328 ft).[1] The manufacturer estimated the construction time from the supplied kit as 100 hours.[1] By 1998 the company reported that 15 kits had been sold and 12 aircraft were completed and flying.[1] Data from AeroCrafter[1]General characteristics Performance</t>
  </si>
  <si>
    <t>Synairgie</t>
  </si>
  <si>
    <t>https://en.wikipedia.org/Synairgie</t>
  </si>
  <si>
    <t>At least 12</t>
  </si>
  <si>
    <t>5.73 m (18.80 ft)</t>
  </si>
  <si>
    <t>9.14 m (30 ft 0 in)</t>
  </si>
  <si>
    <t>185 kg (407 lb)</t>
  </si>
  <si>
    <t>153 km/h (95 mph, 83 kn)</t>
  </si>
  <si>
    <t>127 km/h (79 mph, 69 kn)</t>
  </si>
  <si>
    <t>51 km/h (32 mph, 28 kn)</t>
  </si>
  <si>
    <t>320 km (200 mi, 170 nmi)</t>
  </si>
  <si>
    <t>5,000 m (16,500 ft)</t>
  </si>
  <si>
    <t>Synairgie Sky Ranger</t>
  </si>
  <si>
    <t>https://en.wikipedia.org/Synairgie Sky Ranger</t>
  </si>
  <si>
    <t>4.50 m/s (885 ft/min)</t>
  </si>
  <si>
    <t>32 kg/m2 (6.6 lb/sq ft)</t>
  </si>
  <si>
    <t>60.5 litres (13.3 imp gal; 16.0 US gal)</t>
  </si>
  <si>
    <t>Ultracraft Calypso</t>
  </si>
  <si>
    <t>The Ultracraft Calypso is a family of Belgian homebuilt aircraft designed and produced by Ultracraft of Heusden-Zolder, introduced in the 1990s. The aircraft is supplied as a complete ready-to-fly aircraft or as a kit for amateur construction.[1] The Calypso line all feature a strut-braced high wing, fixed conventional landing gear with optional wheel pants and a single engine in tractor configuration.[1] The single-seat Calypso 1 is made from a combination of wood and metal with its flying surfaces covered in doped aircraft fabric and a fibreglass cowling. Its 8.84 m (29.0 ft) span wing has a wing area of 11.6 m2 (125 sq ft) and is supported by "V" struts and jury struts. The cabin width is 61 cm (24 in). The acceptable power range is 40 to 65 hp (30 to 48 kW) and the standard engines used are the 40 hp (30 kW) Rotax 447 or the 50 hp (37 kW) Rotax 503 two-stroke powerplants.[1] The Calypso 1A has a typical empty weight of 155 kg (342 lb) and a gross weight of 285 kg (628 lb), giving a useful load of 130 kg (290 lb). With full fuel of 40 litres (8.8 imp gal; 11 US gal) the payload for the pilot and baggage is 103 kg (227 lb).[1] The standard day, sea level, no wind, takeoff with a 40 hp (30 kW) engine is 61 m (200 ft) and the landing roll is 46 m (151 ft).[1] The manufacturer estimates the construction time for the Calypso 1A from the supplied kit to be 300 hours.[1] By 1998 the company reported that 12 kits had been sold and five Calypso 1s were completed and flying.[1] Data from Ultracraft[2]General characteristics Performance</t>
  </si>
  <si>
    <t>Belgium</t>
  </si>
  <si>
    <t>https://en.wikipedia.org/Belgium</t>
  </si>
  <si>
    <t>Ultracraft</t>
  </si>
  <si>
    <t>https://en.wikipedia.org/Ultracraft</t>
  </si>
  <si>
    <t>5.5 m (18 ft 1 in)</t>
  </si>
  <si>
    <t>8.65 m (28 ft 5 in)</t>
  </si>
  <si>
    <t>11.6 m2 (125 sq ft)</t>
  </si>
  <si>
    <t>285 kg (628 lb)</t>
  </si>
  <si>
    <t>1 × Rotax 447 twin cylinder, air-cooled, two stroke aircraft engine, 30 kW (40 hp)</t>
  </si>
  <si>
    <t>2-bladed wooden, fixed pitch</t>
  </si>
  <si>
    <t>In production (2014)</t>
  </si>
  <si>
    <t>//upload.wikimedia.org/wikipedia/commons/thumb/c/c6/Keiheuvel_Ultracraft_Calypso_2A_01.JPG/300px-Keiheuvel_Ultracraft_Calypso_2A_01.JPG</t>
  </si>
  <si>
    <t>{'Calypso 1A': 'itial version, single-seat with 40 to 65\xa0hp (30 to 48\xa0kW) engine.[1][2]', 'Calypso 1B': 'ngle-seat version with Citroën Visa automotive conversion engine or 65\xa0hp (48\xa0kW) Rotax 582 two-stroke, liquid-cooled powerplant.[3]', 'Calypso 2A': "o-seat version with a wingspan of 9.05\xa0m (29.7\xa0ft) and a wing area of 15\xa0m2 (160\xa0sq\xa0ft), powered by a 65\xa0hp (48\xa0kW) Rotax 582 aircraft engine or a BMW automotive conversion engine. The 2A was designed to comply with the Fédération Aéronautique Internationale microlight category, including the category's maximum gross weight of 450\xa0kg (992\xa0lb). The aircraft has a maximum gross weight of 450\xa0kg (992\xa0lb).[4]", 'Calypso 2B': "o-seat version with a wingspan of 8.05\xa0m (26.4\xa0ft) and a wing area of 13.4\xa0m2 (144\xa0sq\xa0ft), powered by an 85\xa0hp (63\xa0kW) Jabiru 2200 aircraft engine or a BMW automotive conversion engine. The 2B was designed to comply with the Fédération Aéronautique Internationale microlight category, including the category's maximum gross weight of 450\xa0kg (992\xa0lb). The aircraft has a maximum gross weight of 450\xa0kg (992\xa0lb).[4]"}</t>
  </si>
  <si>
    <t>25 kg/m2 (5.1 lb/sq ft)</t>
  </si>
  <si>
    <t>155 km/h (96 mph, 84 kn)</t>
  </si>
  <si>
    <t>Junkers Profly Ultima</t>
  </si>
  <si>
    <t>The Junkers Profly Ultima is a German aerobatic homebuilt aircraft that was designed by Andre Konig and produced by Junkers Profly of Kodnitz, introduced in 1993. When it was available the aircraft was supplied as a kit for amateur construction.[1] By January 2014 the aircraft was no longer offered by the company.[2] The Ultima features a cantilever low-wing, a two-seats-in-side-by-side configuration enclosed cockpit under a bubble canopy, fixed tricycle landing gear with wheel pants and a single engine in tractor configuration.[1] The aircraft's 8.2 m (26.9 ft) span wing mounts flaps and has a wing area of 10.5 m2 (113 sq ft). The cabin width is 101 cm (40 in). The acceptable power range is 50 to 80 hp (37 to 60 kW) and the standard engine used is the 80 hp (60 kW) Rotax 912UL four stroke powerplant. For its aerobatic role the Ultima is stressed to +6 and -4 g.[1] The Ultima has a typical empty weight of 260 kg (570 lb) and a gross weight of 450 kg (990 lb), giving a useful load of 190 lb (86 kg). With full fuel of 120 litres (26 imp gal; 32 US gal) the payload for pilot, passenger and baggage is just 103 kg (227 lb).[1] The manufacturer estimated the construction time from the supplied kit as 400 hours.[1] Data from AeroCrafter[1]General characteristics Performance</t>
  </si>
  <si>
    <t>Junkers Profly</t>
  </si>
  <si>
    <t>https://en.wikipedia.org/Junkers Profly</t>
  </si>
  <si>
    <t>6.00 m (19.69 ft)</t>
  </si>
  <si>
    <t>8.20 m (26.90 ft)</t>
  </si>
  <si>
    <t>10.50 m2 (113.0 sq ft)</t>
  </si>
  <si>
    <t>260 kg (573 lb)</t>
  </si>
  <si>
    <t>1 × Rotax 912UL four cylinder, air and liquied-cooled, four stroke aircraft engine, 60 kW (80 hp)</t>
  </si>
  <si>
    <t>2-bladed fixed pitch</t>
  </si>
  <si>
    <t>261 km/h (162 mph, 141 kn)</t>
  </si>
  <si>
    <t>64 km/h (40 mph, 35 kn) flaps down</t>
  </si>
  <si>
    <t>1,100 km (700 mi, 610 nmi)</t>
  </si>
  <si>
    <t>5,000 m (16,400 ft)</t>
  </si>
  <si>
    <t>Andre Konig</t>
  </si>
  <si>
    <t>43 kg/m2 (8.8 lb/sq ft)</t>
  </si>
  <si>
    <t>120 litres (26 imp gal; 32 US gal)</t>
  </si>
  <si>
    <t>Northwest Ranger</t>
  </si>
  <si>
    <t>The Northwest Ranger was a Canadian bush aircraft that was under development by Northwest Industries (NWI) of Edmonton, Alberta between 1968-1972. The aircraft was a type certified design, and intended to be supplied as a complete ready-to-fly-aircraft.[1][2][3] The Ranger was a development of the Aermacchi AL-60, which itself was based upon the Lockheed Model 60. NWI established its reputation as an aircraft overhauler and maintenance facility, but decided to enter the aircraft manufacturing business by buying the rights to the AL-60 in 1968.[1][2][3] The aircraft featured a strut-braced high-wing, a six to eight seat enclosed cabin and optional fixed tricycle landing gear, conventional landing gear, floats or skis and a single engine in tractor configuration. The Ranger differed from the AL-60 in having main landing gear leg fairings and Hoerner wing tips.[1][2][3] The Ranger's wing employed large flaps. Approved floats were Edo Aircraft Corporation models and both straight skis and Genaire Limited Canada Fluidyne Engineering wheel skis could also be fitted. Cabin access was through the small left front pilot door or a large cabin passenger and freight door.[1] The initial version proposed used the 400 hp (298 kW) Lycoming IO-720 A1A engine, but this did not provide adequate float performance and in 1970 was replaced by a 520 hp (388 kW) Lycoming IO-720 B1A powerplant and the version termed the Ranger C-6 to distinguish it from the last production Aermacchi AL-60C-5 model. The increased power gave a take-off distance to 50 ft (15 m) of 915 ft (279 m) and a landing distance from 50 ft (15 m) of 920 ft (280 m).[1][2][3] With the 520 hp (388 kW) engine the aircraft had an empty weight of 2,848 lb (1,292 kg) and a gross weight of 4,700 lb (2,100 kg), giving a useful load of 1,852 lb (840 kg). With full fuel of 91 U.S. gallons (340 L; 76 imp gal) the payload was 1,306 lb (592 kg).[1] The initial version was prototyped in 1968 but a long period of performance and user trials followed which resulted in design changes and the improved C-6 model, prior to production commencing. Development had ended by 1972, but it is not clear how many were completed, although at least four bore Canadian registration at one time. The fate of the NWI prototype CF-XED is not known and it is likely that no Rangers exist today.[1][2][3] As of September 2013 none remain registered with Transport Canada or with the Federal Aviation Administration in the America.[4][5] Data from Plane and Pilot and Jane's All The World's Aircraft[1][2][3]General characteristics Performance</t>
  </si>
  <si>
    <t>Northwest Industries</t>
  </si>
  <si>
    <t>https://en.wikipedia.org/Northwest Industries</t>
  </si>
  <si>
    <t>At least four</t>
  </si>
  <si>
    <t>2,848 lb (1,292 kg)</t>
  </si>
  <si>
    <t>4,700 lb (2,132 kg)</t>
  </si>
  <si>
    <t>1 × Lycoming Engines air-cooled, four stroke aircraft engine, 520 hp (390 kW)</t>
  </si>
  <si>
    <t>170 mph (270 km/h, 150 kn)</t>
  </si>
  <si>
    <t>166 mph (267 km/h, 144 kn)</t>
  </si>
  <si>
    <t>530 mi (850 km, 460 nmi)</t>
  </si>
  <si>
    <t>20,000 ft (6,100 m)</t>
  </si>
  <si>
    <t>Probably prototypes only</t>
  </si>
  <si>
    <t>//upload.wikimedia.org/wikipedia/en/thumb/4/4e/Northwest_Ranger_CF-XED-X.JPG/300px-Northwest_Ranger_CF-XED-X.JPG</t>
  </si>
  <si>
    <t>Aermacchi AL-60</t>
  </si>
  <si>
    <t>https://en.wikipedia.org/Aermacchi AL-60</t>
  </si>
  <si>
    <t>1,475 ft/min (7.49 m/s)</t>
  </si>
  <si>
    <t>seven passengers</t>
  </si>
  <si>
    <t>91 U.S. gallons (340 L; 76 imp gal)</t>
  </si>
  <si>
    <t>1968-1972</t>
  </si>
  <si>
    <t>Polaris FIB</t>
  </si>
  <si>
    <t>The Polaris FIB ("Flying Inflatable Boat") is an Italian flying boat ultralight trike, that was designed and produced by Polaris Motor of Gubbio. The aircraft was introduced in the mid-1980s and remains in production until about 2014. It was supplied as a complete ready-to-fly-aircraft.[1][2] By 2014 the company website was listed as "under construction" and then was taken down, so it is likely the company is out of business.[3] The FIB complies with the Fédération Aéronautique Internationale microlight category, including the category's maximum gross weight of 450 kg (992 lb). The FIB has a maximum gross weight of 406 kg (895 lb).[1][2] The aircraft features a cable-braced hang glider-style high-wing, weight-shift controls, a two-seats-in-tandem open cockpit, an inflatable boat hull and a single engine in pusher configuration. The FIB has no wheeled landing gear, but as a result of customer demand it was later developed into the amphibious Polaris AM-FIB.[1] The FIB's single surface wing is made from bolted-together aluminum tubing and covered in Dacron sailcloth. The 11.15 m (36.6 ft) span wing is supported by a single tube-type kingpost and uses an "A" frame weight-shift control bar. The powerplant is a twin cylinder, liquid-cooled, two-stroke, dual-ignition 64 hp (48 kW) Rotax 582 engine.[1] The aircraft has an empty weight of 216 kg (476 lb) and a gross weight of 406 kg (895 lb), giving a useful load of 190 kg (419 lb). With full fuel of 40 litres (8.8 imp gal; 11 US gal) the payload is 161 kg (355 lb).[1][2] The company continued to develop the design and in 2010 introduced a new hull shape to increase performance in the water and in the air.[1] Dimitri Delemarie, writing in The World Directory of Leisure Aviation 2011-12, said of the design, "It will never win any speed records, but if there were an award for fun, it would be right up there at the top."[1] The FIB is used by a number of government operators, including police and coastguards.[2] In the early 2000s the company offered a version with the same wing, but without a boat hull, using a conventional minimalist trike frame mounted on wheeled landing gear or optionally skis. Even though it did not have a boat hull it was still marketed under the FIB name.[2] Data from Bayerl[1]General characteristics Performance</t>
  </si>
  <si>
    <t>Polaris Motor</t>
  </si>
  <si>
    <t>https://en.wikipedia.org/Polaris Motor</t>
  </si>
  <si>
    <t>11.15 m (36 ft 7 in)</t>
  </si>
  <si>
    <t>19.6 m2 (211 sq ft)</t>
  </si>
  <si>
    <t>216 kg (476 lb)</t>
  </si>
  <si>
    <t>406 kg (895 lb)</t>
  </si>
  <si>
    <t>3-bladed composite</t>
  </si>
  <si>
    <t>//upload.wikimedia.org/wikipedia/commons/thumb/d/db/Polaris_Flying_Inflatable_Boat_01.jpg/300px-Polaris_Flying_Inflatable_Boat_01.jpg</t>
  </si>
  <si>
    <t>4.5 m/s (890 ft/min)</t>
  </si>
  <si>
    <t>https://en.wikipedia.org/Polaris AM-FIB</t>
  </si>
  <si>
    <t>20.7 kg/m2 (4.2 lb/sq ft)</t>
  </si>
  <si>
    <t>mid-1980s</t>
  </si>
  <si>
    <t>Stern ST 87 Vega</t>
  </si>
  <si>
    <t>The Stern ST 87 Vega (sometimes ST-87) is a French homebuilt aircraft that was designed by Rene Stern, first flying in July 1992. The aircraft is supplied in the form of plans for amateur construction.[1] The ST 87 Vega features a cantilever low-wing, a two-seats-in-side-by-side configuration enclosed cockpit under a bubble canopy, fixed conventional landing gear with wheel pants and a single engine in tractor configuration.[1] The aircraft is made from wood, with its flying surfaces covered in doped aircraft fabric. Its 7.62 m (25.0 ft) span wing mounts flaps and has a wing area of 10.0 m2 (108 sq ft). The cabin width is 110 cm (43 in). The acceptable power range is 85 to 125 hp (63 to 93 kW) and the standard engine used is the 108 hp (81 kW) Lycoming O-235 powerplant.[1] The ST 87 Vega has a typical empty weight of 469 kg (1,034 lb) and a gross weight of 726 kg (1,601 lb), giving a useful load of 257 kg (567 lb). With full fuel of 110 litres (24 imp gal; 29 US gal) the payload for the pilot, passenger and baggage is 175 kg (386 lb).[1] The manufacturer estimates the construction time from the supplied kit as 2000 hours.[1] By 1998 the company reported that four kits had been sold and two aircraft were completed and flying.[1] Data from AeroCrafter[1]General characteristics Performance</t>
  </si>
  <si>
    <t>2 (1998)</t>
  </si>
  <si>
    <t>7.62 m (25.00 ft)</t>
  </si>
  <si>
    <t>10.0 m2 (108 sq ft)</t>
  </si>
  <si>
    <t>469 kg (1,035 lb)</t>
  </si>
  <si>
    <t>726 kg (1,600 lb)</t>
  </si>
  <si>
    <t>1 × Lycoming O-235 four cylinder, air-cooled, four stroke aircraft engine, 81 kW (108 hp)</t>
  </si>
  <si>
    <t>2-bladed metal fixed pitch</t>
  </si>
  <si>
    <t>240 km/h (150 mph, 130 kn)</t>
  </si>
  <si>
    <t>80 km/h (50 mph, 43 kn) flaps down</t>
  </si>
  <si>
    <t>1,210 km (750 mi, 650 nmi)</t>
  </si>
  <si>
    <t>Rene Stern</t>
  </si>
  <si>
    <t>Plans available (2014)</t>
  </si>
  <si>
    <t>3.6 m/s (700 ft/min)</t>
  </si>
  <si>
    <t>72 kg/m2 (14.8 lb/sq ft)</t>
  </si>
  <si>
    <t>110 litres (24 imp gal; 29 US gal) standard, a total of 260 litres (57 imp gal; 69 US gal) optional</t>
  </si>
  <si>
    <t>Take Off Merlin</t>
  </si>
  <si>
    <t>The Take Off Merlin is a German ultralight trike, designed and produced by Take Off GmbH of Hamm. The aircraft is supplied as a complete ready-to-fly-aircraft.[1] The Merlin was designed to comply with the Fédération Aéronautique Internationale microlight category, including the category's maximum gross weight of 450 kg (992 lb). The aircraft features a cable-braced hang glider-style high-wing, weight-shift controls, a two-seats-in-tandem open cockpit with a cockpit fairing, tricycle landing gear with wheel pants and a single engine in pusher configuration.[1] The aircraft is made from welded stainless steel tubing, with its double surface wing covered in Dacron sailcloth. Its 10 m (32.8 ft) span wing is supported by a single tube-type kingpost and uses an "A" frame weight-shift control bar. The powerplants are various BMW motorcycle engines that vary by model.[1] A number of different wings can be fitted to the basic carriage, including the Drachen Studio Avent and Air Creation iXess .[1] Data from Bayerl[1]General characteristics Performance</t>
  </si>
  <si>
    <t>Take Off GmbH</t>
  </si>
  <si>
    <t>https://en.wikipedia.org/Take Off GmbH</t>
  </si>
  <si>
    <t>15.2 m2 (164 sq ft)</t>
  </si>
  <si>
    <t>230 kg (507 lb)</t>
  </si>
  <si>
    <t>1 × BMW 1200 GS four stroke motorcycle engine, 71 kW (95 hp)</t>
  </si>
  <si>
    <t>140 km/h (87 mph, 76 kn)</t>
  </si>
  <si>
    <t>In production (2018)</t>
  </si>
  <si>
    <t>5 m/s (980 ft/min)</t>
  </si>
  <si>
    <t>29.6 kg/m2 (6.1 lb/sq ft)</t>
  </si>
  <si>
    <t>60 litres (13 imp gal; 16 US gal)</t>
  </si>
  <si>
    <t>Epic E1000</t>
  </si>
  <si>
    <t>The Epic E1000 is an American single-engine, six-seat, turboprop light aircraft under development by Epic Aircraft of Bend, Oregon.[3][4][5] The project's aim is that the E1000 will be the fastest single-engine civil aircraft at its time of introduction.[6] A development of the kit-built Epic LT, the E1000 aircraft features a cantilever low-wing, a 6.5 psi pressurized cabin with an airstair door just ahead of the rear seats, retractable tricycle landing gear and a single 1,825 hp (1,361 kW) Pratt &amp; Whitney Canada PT6-67A turboprop aircraft engine, de-rated to 1,200 hp (895 kW) engine in tractor configuration. The aircraft is predominantly made from carbon fiber and its 43 ft (13.1 m) span wing mounts flaps and winglets.[3] The E1000 will have deicing boots and a heated windshield for certification in known icing conditions.[3]  The aircraft has a goal empty weight of 4,400 lb (2,000 kg) and a gross weight of 7,500 lb (3,400 kg), giving a useful load of 3,100 lb (1,400 kg) and a full-fuel payload of 1,100 lb (500 kg), allowing the fuel tanks and seats to all be filled.[3]  Preliminary performance data shows a 325kt (600 km/h)  maximum airspeed, 1,650nmi (3,050 km) range, 45USgal/h fuel consumption at cruise altitude, and a 34,000 ft operating ceiling.[7] In 2013, the E1000 was launched, intended to be a type certificated, upgraded Epic LT kit plane. In 2014, Epic stopped selling the kit plane, the 54th and final one was delivered in the second quarter of 2019.[8] In February 2014 Epic had ten orders for the type and initial deliveries were targeted for the second half of 2015.[9] In early 2014 the design was forecast for its first flight in June 2015, with certification then expected later in 2015.[3]  By October 2014, it had 60 orders and Epic targeted 50 sales per year.[10] In October 2014 the manufacturer introduced the interior design which includes features such as club seating, adjustable tray tables in the cabin sidewalls, pockets large enough to stow a tablet computer, USB power outlets, cup holders and light-emitting diode light switches. The Garmin G1000 navigation system will include a synthetic vision system.[11] It includes SPD-Smart Electronically Dimmable Window (EDW) Systems.[12] In 2015, certification slipped to 2016.[4][5][13] and the company forecast commencing deliveries in 2016, as well.[4][14] The first flight occurred on 19 December 2015 and Epic reported "more than" 60 orders.[1] In May 2016 the first conforming prototype was under construction and certification was then expected to be completed in the fourth quarter of 2016, with customer deliveries forecast for early 2017.[15] In October 2017 Epic reported 76 outstanding orders of the US$3.25M aircraft. The first prototype had accumulated 400 hours, while the production-conforming second prototype was nearing first flight. Russian-owned Epic was hoping at that time to complete type certification in 2018.[16] The second prototype flew in January 2018.[17] In 2018 the company hoped to convert its 85 reservations into firm orders and planned a production capacity of 50 aircraft per year.[7] By 2018 the company had 250 employees, enough funds for certification and the initial production years. Eight to 12 aircraft are planned to be delivered in 2019, 24 in 2020, 36 in 2021 and 50 thereafter, with an ultimate market forecast of 80 to 90 units per year. The fuselage was tested to 18 psi, nearly three times its normal 6.6 psi pressurization, while the wing was tested to 19,044 lb (8,638 kg), deflecting to 31 in (79 cm).[18] By September 2018, after 700 hours of flight tests, Epic Aircraft maintained it would achieve its year-end type certification goal, with production certification following six months later.[8] By November 2018, the two prototypes had accumulated 800 hours and Epic expected US type inspection authorization in December for an early 2019 type certification and deliveries soon after, a two-year delay from earlier forecasts.[19] The final Epic LT kit plane was completed in June 2019.[20] In November 2019, the design was FAA type certificated after a seven-year development effort, with the two prototypes completing more than 1,000 hours of flight testing. Initial customer deliveries against the existing 80 aircraft on order were planned before the end of 2019.[20] After delays imposed by the COVID-19 pandemic, in July 2020 the company received its FAA production certificate for the aircraft.[21] The first aircraft was delivered in February 2020 before being leased back to Epic to support engineering projects, and the second aircraft was delivered in May.[2] In 2021, its equipped price was $3.85M.[22] In July 2020 the E1000 was named as the winner of Flying magazine's 2020 Innovation Award. Flying's Editor-in-Chief Julie Boatman, noted the aircraft's deliveries starting during the COVID-19 pandemic, "we’re really pleased to be in a position to award the 2020 Innovation Award to Epic Aircraft for the phenomenal job that you’ve done, not just bringing the aircraft to certification over a couple of decades, but also in the midst of everything that we’ve been going through over the last 4 months now, to continue pushing forward, to get those first deliveries out the door, and into the hands of some extremely happy pilots".[23] Data from Epic Aircraft[24]General characteristics Performance Avionics</t>
  </si>
  <si>
    <t>Epic Aircraft</t>
  </si>
  <si>
    <t>https://en.wikipedia.org/Epic Aircraft</t>
  </si>
  <si>
    <t>19 December 2015[1]</t>
  </si>
  <si>
    <t>35 ft 10 in (10.92 m)</t>
  </si>
  <si>
    <t>43 ft (13 m)</t>
  </si>
  <si>
    <t>12 ft 6 in (3.81 m)</t>
  </si>
  <si>
    <t>203 sq ft (18.9 m2)</t>
  </si>
  <si>
    <t>4,600 lb (2,087 kg)</t>
  </si>
  <si>
    <t>8,000 lb (3,629 kg)</t>
  </si>
  <si>
    <t>1 × Pratt &amp; Whitney Canada PT6A-67 turboprop, 1,200 hp (890 kW)</t>
  </si>
  <si>
    <t>4-bladed Hartzell Propeller Full Reversing</t>
  </si>
  <si>
    <t>325 kn (374 mph, 602 km/h) Max cruise</t>
  </si>
  <si>
    <t>265 kn (305 mph, 491 km/h) Eco cruise</t>
  </si>
  <si>
    <t>1,385–1,650 nmi (1,594–1,899 mi, 2,565–3,056 km) max cruise-eco cruise</t>
  </si>
  <si>
    <t>34,000 ft (10,000 m)</t>
  </si>
  <si>
    <t>15 minutes to 34,000 feet</t>
  </si>
  <si>
    <t>//upload.wikimedia.org/wikipedia/commons/thumb/a/a2/Epic_Aircraft_E1000_Certified_Airplane.jpg/300px-Epic_Aircraft_E1000_Certified_Airplane.jpg</t>
  </si>
  <si>
    <t>Epic LT</t>
  </si>
  <si>
    <t>https://en.wikipedia.org/Epic LT</t>
  </si>
  <si>
    <t>4,000 ft/min (20 m/s) best</t>
  </si>
  <si>
    <t>five passengers</t>
  </si>
  <si>
    <t>39.4 lb/sq ft (192 kg/m2)</t>
  </si>
  <si>
    <t>February 2020[2]</t>
  </si>
  <si>
    <t>288 U.S. gal (1,090 L; 240 imp gal)</t>
  </si>
  <si>
    <t>700–800[3] ft/min (3.6–4.1 m/s)</t>
  </si>
  <si>
    <t>6.67 lb/hp (4.06 kg/kW)</t>
  </si>
  <si>
    <t>2020-present</t>
  </si>
  <si>
    <t>6.6 psi (46 kPa)</t>
  </si>
  <si>
    <t>15×4.6×4.9 ft (4.6×1.4×1.5 m)</t>
  </si>
  <si>
    <t>Raj Hamsa Voyager</t>
  </si>
  <si>
    <t>The Raj Hamsa Voyager is an Indian ultralight trike, designed and produced by Raj Hamsa Ultralights since the 1990s. The aircraft is supplied as a complete ready-to-fly-aircraft.[1] The Voyager was designed as a cross country derivative of the Raj Hamsa Clipper trainer and complies with the Fédération Aéronautique Internationale microlight category, including the category's maximum gross weight of 450 kg (992 lb). The aircraft has a maximum gross weight of 360 kg (794 lb). It features a cable-braced hang glider-style high-wing, weight-shift controls, a two-seats-in-tandem open cockpit without a cockpit fairing, tricycle landing gear with optional wheel pants and a single engine in pusher configuration.[1] The aircraft is made from bolted-together aluminum tubing, with its double surface Raj Hamsa-made wing covered in Dacron sailcloth. Its 10.1 m (33.1 ft) span wing is supported by a single tube-type aerodynamically faired kingpost and uses an "A" frame weight-shift control bar. The wing is of a smaller area and faster design than the Clipper's wing and is mounted lower on a shorter mast. The landing gear has hydraulic suspension and large diameter wheels, to permit rough field operations. The powerplant is a twin cylinder, air-cooled, two-stroke, dual-ignition 50 hp (37 kW) Rotax 503 engine or the four cylinder, air-cooled, four-stroke, dual-ignition 85 hp (63 kW) Jabiru 2200 engine.[1][2] The aircraft has an empty weight of 160 kg (353 lb) and a gross weight of 360 kg (794 lb), giving a useful load of 200 kg (441 lb). With full fuel of 70 litres (15 imp gal; 18 US gal) the payload is 150 kg (331 lb).[1] Data from Bayerl and Raj Hamsa[1][2]General characteristics Performance</t>
  </si>
  <si>
    <t>India</t>
  </si>
  <si>
    <t>https://en.wikipedia.org/India</t>
  </si>
  <si>
    <t>Raj Hamsa Ultralights</t>
  </si>
  <si>
    <t>https://en.wikipedia.org/Raj Hamsa Ultralights</t>
  </si>
  <si>
    <t>10.1 m (33 ft 2 in)</t>
  </si>
  <si>
    <t>14.2 m2 (153 sq ft)</t>
  </si>
  <si>
    <t>160 kg (353 lb)</t>
  </si>
  <si>
    <t>360 kg (794 lb)</t>
  </si>
  <si>
    <t>1 × Rotax 503 twin cylinder, air-cooled, two stroke aircraft engine, 37 kW (50 hp)</t>
  </si>
  <si>
    <t>350 km (220 mi, 190 nmi)</t>
  </si>
  <si>
    <t>Raj Hamsa Clipper</t>
  </si>
  <si>
    <t>https://en.wikipedia.org/Raj Hamsa Clipper</t>
  </si>
  <si>
    <t>3.0 m/s (590 ft/min)</t>
  </si>
  <si>
    <t>4.0 hours</t>
  </si>
  <si>
    <t>25.4 kg/m2 (5.2 lb/sq ft)</t>
  </si>
  <si>
    <t>70 litres (15 imp gal; 18 US gal)</t>
  </si>
  <si>
    <t>1990s-present</t>
  </si>
  <si>
    <t>Makhonine Mak-10</t>
  </si>
  <si>
    <t>The Makhonine Mak-10, was a variable geometry research aircraft, built to investigate variable area / telescopic wings during 1931 in France.[1] In the early 1930s several designers became interested in the possibility of changing the configuration of wings between take off and fast flight. Two routes were explored, the first primarily involving camber and hence lift coefficient reduction and the other a decrease of wing area by span reduction at high speed.  The Schmeidler variable wing[2] and that of the Gloster built Antoni-Breda Ba.15[3]  were examples of the first group and the Makhonine Mak-10[2] of the second. Details of the Mak-10 are sparse but its novel feature was a telescopic wing which increased the span for take-off by 8 m (26 ft 3 in) or 60% of its high speed configuration.  The outer panels retracted into the central ones, their inner ends supported on bearings rolling along one or more spars. The ends of the centre section were reinforced with cuffs. The wing apart, it was a conventional cantilever low wing monoplane, with twin open cockpits, the rear one  sometimes faired in, and faired, fixed landing gear.[2]  It was powered by a 480 kW (644 hp), three bank, W-configuration, twelve cylinder Lorraine 12Eb engine.[1] The first flight of the Mak-10 was on 11 August 1931.[1] During four years of development the Mak-10 was re-engined with a 600 kW (800 hp) Gnome-Rhône 14K Mistral Major fourteen cylinder, two row radial engine which gave it a top speed of 380 km/h (240 mph) and the new designation Mak-101.[4] 44 years later, the Akaflieg Stuttgart FS-29 experimental high performance sailplane also used telescopic wings to optimise both low speed thermalling and high speed penetration performance without the added induced drag of camber and area changing flaps.[5] Data from Parmentier[1]General characteristics Performance</t>
  </si>
  <si>
    <t>13 m (42 ft 8 in) retracted21 m (69 ft) extended</t>
  </si>
  <si>
    <t>21 m2 (230 sq ft) retracted33 m2 (360 sq ft) extended</t>
  </si>
  <si>
    <t>5,000 kg (11,023 lb)</t>
  </si>
  <si>
    <t>1 × Lorraine 12Eb W-12 water-cooled piston engine, 360 kW (480 hp)</t>
  </si>
  <si>
    <t>2[2]-bladed</t>
  </si>
  <si>
    <t>Ivan Makhonine</t>
  </si>
  <si>
    <t>https://en.wikipedia.org/Ivan Makhonine</t>
  </si>
  <si>
    <t>//upload.wikimedia.org/wikipedia/commons/thumb/7/7a/Makhonine_Mak-10-contracted.png/300px-Makhonine_Mak-10-contracted.png</t>
  </si>
  <si>
    <t>Paxman Viper</t>
  </si>
  <si>
    <t>The Paxman Viper is a Canadian homebuilt aircraft that was designed by Elbert Paxman and produced by Paxman's Northern Aircraft of Glenwood, Alberta, introduced in 1994. When it was available the aircraft was supplied as a kit for amateur construction.[1] The Viper was designed for the Canadian advanced ultralight category. It features a cantilever low-wing, a two-seats-in-side-by-side configuration enclosed cockpit under a bubble canopy, fixed conventional landing gear and a single engine in tractor configuration.[1][2] The aircraft airframe is made from wood, covered in doped aircraft fabric. Its 27.00 ft (8.2 m) span wing has a wing area of 102.0 sq ft (9.48 m2). The acceptable power range is 65 to 110 hp (48 to 82 kW) and the standard engine used is a 100 hp (75 kW) Suzuki automotive conversion powerplant.[1] The Viper has a typical empty weight of 585 lb (265 kg) and a gross weight of 1,050 lb (480 kg), giving a useful load of 465 lb (211 kg). With full fuel of 17 U.S. gallons (64 L; 14 imp gal) the payload for the pilot, passenger and baggage is 363 lb (165 kg).[1] The standard day, sea level, no wind, take off with a 100 hp (75 kW) engine is 300 ft (91 m) and the landing roll is 400 ft (122 m).[1] The manufacturer estimated the construction time from the supplied kit as 500 hours.[1] By 1998 the company reported that one kit had been sold, was completed and flying.[1] In January 2014 one example was registered with Transport Canada.[3] Data from AeroCrafter[1]General characteristics Performance</t>
  </si>
  <si>
    <t>Paxman's Northern Aircraft</t>
  </si>
  <si>
    <t>https://en.wikipedia.org/Paxman's Northern Aircraft</t>
  </si>
  <si>
    <t>20 ft 6 in (6.25 m)</t>
  </si>
  <si>
    <t>102.0 sq ft (9.48 m2)</t>
  </si>
  <si>
    <t>585 lb (265 kg)</t>
  </si>
  <si>
    <t>1,050 lb (476 kg)</t>
  </si>
  <si>
    <t>1 × Suzuki four cylinder, liquid-cooled, four stroke automotive conversion engine, 100 hp (75 kW)</t>
  </si>
  <si>
    <t>125 mph (201 km/h, 109 kn)</t>
  </si>
  <si>
    <t>110 mph (180 km/h, 96 kn)</t>
  </si>
  <si>
    <t>Elbert Paxman</t>
  </si>
  <si>
    <t>10.3 lb/sq ft (50 kg/m2)</t>
  </si>
  <si>
    <t>17 U.S. gallons (64 L; 14 imp gal)</t>
  </si>
  <si>
    <t>La Mouette Atlas</t>
  </si>
  <si>
    <t>The La Mouette Atlas is a French high-wing, single-place, hang glider, designed and produced by La Mouette of Fontaine-lès-Dijon.[1] The Atlas was initially conceived as a competition glider, and, in that role it achieved many competitive wins. Due to its ease of handling it was also used as a flight training aircraft. As its performance was surpassed by the newer double surface and later "topless" gliders it became no longer competitive, but retained its role as a training machine. Over 8000 have been built, making it one of the most produced hang gliders ever.[1][2] The aircraft is made from aluminum tubing, with the single-surface wing covered in Dacron sailcloth. All models have a 9.3 m (30.5 ft) span wing, which is cable braced from a single kingpost. The nose angle is 120°. All models are certified as DHV Class 2.[1][2] When the Atlas was competitive it won national championships in most European countries. It also won championships in Argentina, Brazil and Japan, as well as the  European championships and world team championships.[2] Data from Bertrand and La Mouette[1][2]General characteristics Performance</t>
  </si>
  <si>
    <t>La Mouette</t>
  </si>
  <si>
    <t>https://en.wikipedia.org/La Mouette</t>
  </si>
  <si>
    <t>more than 8000</t>
  </si>
  <si>
    <t>15.8 m2 (170 sq ft)</t>
  </si>
  <si>
    <t>25 kg (55 lb)</t>
  </si>
  <si>
    <t>120 kg (265 lb)</t>
  </si>
  <si>
    <t>7.6 kg/m2 (1.6 lb/sq ft)</t>
  </si>
  <si>
    <t>SZD-24 Foka</t>
  </si>
  <si>
    <t>The SZD-24 Foka (Seal) (Szybowcowy Zakład Doświadczalny - Glider Experimental Works) was a single-seat high performance aerobatic glider designed and built in Poland in 1960. The  SZD-24 Foka was designed for competition flying in the 'Standard' class as well as aerobatic flying. The design originated from a design competition within SZD which was won by the ”Delfin”, to become the SZD-24 Foka in production. The first flight, by SP-2069, took place in May 1960 at Bielsko but results were not good with poorly performing airbrakes which were unable to limit the airspeed below VNE (Velocity Never Exceed). This posed a problem as OSTIV  (Organisation Scientifique et Technique Internationale du Vol à Voile – International Scientific and technical organisation for gliding) rules for the Standard class in gliding competitions stipulate that speed limiting devices must limit maximum speed to VNE or below.  A second prototype was quickly built, fitted with much improved air-brakes as well as improved canopy locks and an additional access panel in the rear fuselage. Adam Zientek carried out the first flight of the second prototype on 24 May 1960 which went on to take third place in the 'Standard' class at the 1960 World Gliding Championships at Köln in Germany, piloted by  Adam Witek. The SZD-24 Foka prototype was much admired for its performance, elegance, aerodynamically clean lines and comfortable semi reclined flying position. The pre-production variant, called SZD-24A, introduced more refinements and the line was steadily improved up to the SZD-32 Foka 5 final production variant. The SZD-24 Foka series were Standard class gliders of predominantly wooden construction with fixed wheel and skid undercarriage. The fuselage comprised a wooden structure with the cockpit in the extreme nose transitioning with very clean lines to the integral fin at the rear. The forward opening canopy was jettisonable in case of emergency and comprising plexiglass clear portions fitted to a 'Duralumin' frame. A 300 mm × 125 mm (11.8 in × 4.9 in) mainwheel, with mechanically operated brakes connected to the airbrake lever, was fitted in a semi recessed position augmented by flush fitting skids under the nose and tail. The construction methods of the fuselage evolved throughout the series culminating in large panels, formed in concrete moulds, of plywood and PVC foam sandwich giving a very smooth finish, high strength and reduced weight. The pilot sat semi-reclined in an adjustable back-rest seat with headrest and non-adjustable rudder pedals.  The instrument panel sits on a column above and between the pilots legs, with basic instruments and supplementary instruments as required. A single tow hook is fitted to the left of the nose-skid with a release control cable operated by a control knob at the base of the instrument panel. The forward sliding canopy comprised the entire top half of the forward fuselage which slid forward, on runners, controlled by a knob in a track on the left side of the cockpit rim. The canopy was constructed around a 'Duralumin' frame with 'Plexiglas' transparent section and moulded opaque nose section. The trapezoidal wings were built up with heavy gauge moulded plywood skins, supported by wooden ribs, using NACA 633-618 at the root changing smoothly to NACA 4415 at the tip. Large metal plate air brakes are fitted well aft of the main spar at approximately ¾ chord, in already-turbulent air flow. Roll control is provided by ailerons in the trailing edges of the outer wings. The SZD-24-2 Foka 2 was fitted with reduced area ailerons to reduce drag, but roll control was dramatically reduced. The sharply swept fin (used to increase control power and stability with a smaller fuselage, reducing weight), was integral with the fuselage and supported the plywood skinned tail plane at approx ⅓ fin span. The mass balanced rudder and elevators were built up from wood/plywood and fabric covered. As delivered the Foka's were given a similar surface finish, with a broad stripe, tapering from the centre-section to nose and tail, either side of the fuselage and a contrasting colour on the remainder of the fuselage. A large stylised Foka logo was added in the stripe under the cockpit. Wings were usually white with red wing tips. The Foka was the holder of seven world records and many Polish national records including:[1]  Other achievements by 'Foka' aircraft include:  After several accidents attributed to structural failure, all Foka aircraft extant have now been limited to a maximum speed of 165 km/h (103 mph) in clear air and 140 km/h (87 mph) IFR/rough air.[1] Following a fatal accident due to failure of the wing attachment mechanism in 2010 [2] and another fatal accident with a glider with similar assembly mechanism, the British Gliding Association has issued a Safety Alert for owners of Foka IV gliders.[3] Data from The World's Sailplanes:Die Segelflugzeuge der Welt:Les Planeurs du Monde Volume II[5]General characteristics Performance   Aircraft of comparable role, configuration, and era</t>
  </si>
  <si>
    <t>Poland</t>
  </si>
  <si>
    <t>https://en.wikipedia.org/Poland</t>
  </si>
  <si>
    <t>SZD</t>
  </si>
  <si>
    <t>https://en.wikipedia.org/SZD</t>
  </si>
  <si>
    <t>204 SZD-24 + 132 SZD-32</t>
  </si>
  <si>
    <t>15 m (49 ft 3 in)</t>
  </si>
  <si>
    <t>0.86 m (2 ft 10 in) at cockpit</t>
  </si>
  <si>
    <t>12.16 m2 (130.9 sq ft)</t>
  </si>
  <si>
    <t>245 kg (540 lb)</t>
  </si>
  <si>
    <t>385 kg (849 lb)</t>
  </si>
  <si>
    <t>62 km/h (39 mph, 33 kn)</t>
  </si>
  <si>
    <t>Piotr Mynarski &amp; Władysław Okarmus</t>
  </si>
  <si>
    <t>https://en.wikipedia.org/Piotr Mynarski &amp; Władysław Okarmus</t>
  </si>
  <si>
    <t>//upload.wikimedia.org/wikipedia/commons/thumb/8/85/PZL_Bielsko_SZD-24_Foka_%28cropped%29.jpg/300px-PZL_Bielsko_SZD-24_Foka_%28cropped%29.jpg</t>
  </si>
  <si>
    <t>25.7 kg/m2 (5.3 lb/sq ft)</t>
  </si>
  <si>
    <t>0.66 m/s (130 ft/min) at 75 km/h (47 mph)</t>
  </si>
  <si>
    <t>Root</t>
  </si>
  <si>
    <t>+6 -3 at 146 km/h (91 mph)</t>
  </si>
  <si>
    <t>160 km/h (99 mph)</t>
  </si>
  <si>
    <t>140 km/h (87 mph)</t>
  </si>
  <si>
    <t>with full airbrakes 255 km/h (158 mph)</t>
  </si>
  <si>
    <t>NBMR-3</t>
  </si>
  <si>
    <t>NBMR-3 or NATO Basic Military Requirement 3 was a document produced by a North Atlantic Treaty Organisation (NATO) committee in the early 1960s detailing the specification of future combat aircraft designs. The requirement was for aircraft in two performance groups, supersonic fighter aircraft (NBMR-3a) and subsonic fighter-bomber aircraft (NBMR-3b). Both requirements specifically stated the need for V/STOL performance as the contemporary fear was that airfields could be overrun or disabled through Eastern Bloc hostile actions and that dispersed operating bases would be needed. Germany was planning replacements for the Fiat G.91 and Lockheed F-104G Starfighter using the new aircraft types. Aircraft manufacturing companies of European countries were invited to submit designs, from a short-list of 10 supersonic fighter designs two were chosen as the joint winners, the Hawker Siddeley P.1154 and Dassault Mirage IIIV. Disagreement over the balance between best performance aircraft and one which would benefit the aircraft industry more meant that neither type entered service. Subsonic fighter-bomber designs were also submitted to fulfil the second part of the requirement, of 11 designs four were short-listed with the VFW VAK 191B being declared the winner. This aircraft was built and flown but did not enter service. A contemporary alternative to new aircraft type procurement was the novel idea of rocket launching existing fighter aircraft types from ramps and recovering the aircraft on short strips using arrestor gear. A related requirement, NBMR-4, detailed specifications for transport aircraft with similar performance to support the fighter and fighter-bomber aircraft at remote sites. The Fiat G.222 and Dornier Do 31 were the only designs to fly from a revised requirement (NBMR-22), the Dornier being used for test purposes only. Engine development for new powerplants ran alongside the aircraft projects. The requirements were withdrawn in 1967, aircraft prototypes that had been built were used for experimental purposes until they were retired in the early 1970s. Examples of aircraft types involved in the programme have been preserved and are on display in aviation museums. NBMR-3a was the selection criteria for new supersonic V/STOL fighter aircraft designs. A NATO advisory committee met in July 1960 and subsequently published an outline document for the requirement, by July 1961 detailed aircraft specifications had been agreed and a letter was sent to 40 aircraft manufacturers. The selected aircraft types were intended to enter service between 1964 and 1967.[1] Of these aircraft types the majority remained paper projects, the Dassault Balzac V served as an engine and systems testbed for two Mirage IIIV prototypes that were built and test flown in 1965, one aircraft (the second one, named "V-02") was lost in an accident (killing its pilot[2]), but the other (the "V-01") is preserved and still on display at the Musée de l'air et de l'espace[3] (Air &amp; Space Museum) near Paris. The P.1154 had been judged to be technically superior, but the Mirage had greater potential for cooperative development and production being spread across the member nations. The French government withdrew over the selection of the P.1154 over the Dassault design.[4] In the UK the P.1154 had still found support for meeting the RAF needs and construction was under way on the prototype airframes when the newly elected government cancelled it in 1964 (along with other aircraft projects) on cost grounds.[5] NBMR-3b was the criteria for subsonic V/STOL fighter-bomber aircraft designs, the document was published in December 1961. In February 1962 the committee amended NBMR-3a (supersonic aircraft) to add the requirement for Lockheed F-104G replacement with no change to the criteria and NBMR-3b for a Fiat G.91 replacement with a reduced load carrying ability (1,000 lb (450 kg)) and reduced combat radius of 180 nautical miles (330 km).[1]  Of these aircraft types only prototypes of the VJ 101 and VAK 191B were built and flown, they did not enter service. Examples of both types are on display in German aviation museums. By August 1962 it became clear that design projects were not progressing, the advisory committee concentrated on the subsonic fighter-bomber group and gave the VAK 191 designation to four types. [nb 1] The 'zero-length launch system' or 'zero-length take-off system' (ZLL, ZLTO, ZEL, or ZELL) was a system whereby jet fighters and attack aircraft were intended to be fitted with booster rockets and then mounted on mobile launch platforms, the booster rocket being jettisoned after launch. Zero length launch experiments had taken place in the 1950s, the system was adapted for the Lockheed F-104G Starfighter with test launches being carried out in the US and Germany. This concept was not part of NBMR-3 but was an alternative solution to the problem of dispersed field operations.[8] SATS (Short Airfield for Tactical Support) was a related test programme where F-104G aircraft were catapult launched from short land strips and recovered using arrestor gear, test launches were carried out at Lakehurst and Lechfeld in 1966.[8] Neither system was adopted due to complexity, logistics difficulties and a change in NATO strategy.[8] NBMR-4 was a closely related requirement for V/STOL transport aircraft designs intended to support the fighter and fighter-bomber aircraft at dispersed operating bases. NBMR-22 was a revised specification reducing the range requirement to 500 km.[9] Specification NBMR-4 called for a transport aircraft able to carry 12,000 lb (5,440 kg) at over 200 knots (370 km/h) and climbing to 50 ft (15 m) in a horizontal distance of 500 ft (150 m).[6] The Fiat (now Aeritalia) G.222 was only adopted by Italy but is still in service, the Dornier Do 31 reached flight testing status but did not enter service. The new aircraft types required advanced lift jet engines with high thrust-to-weight ratios, development programmes for new powerplants employing vectored thrust or vertically mounted pure lift engines ran concurrently with the aircraft designs. Engine types included the Bristol Siddeley BS.100, Rolls-Royce Medway and Pegasus, Rolls-Royce/MAN Turbo RB153/RB193, Rolls-Royce RB.108 and the RB.162.[10] All of the NATO requirements had been withdrawn by April 1967. Research flight testing continued with the Dornier Do 31 until the project was cancelled in 1970, VAK 191B flight testing continued into the early 1970s until the aircraft were retired. The Fiat G.91 retired from German service in 1995 having been replaced by the Dassault/Dornier Alpha Jet and the Lockheed F-104G retiring in 1991, replaced with the Panavia Tornado.</t>
  </si>
  <si>
    <t>//upload.wikimedia.org/wikipedia/commons/thumb/6/6a/VFW-Fokker%2C_VAK_191B_%281%29.jpg/300px-VFW-Fokker%2C_VAK_191B_%281%29.jpg</t>
  </si>
  <si>
    <t>Development of VTOL military aircraft</t>
  </si>
  <si>
    <t>NATO</t>
  </si>
  <si>
    <t>https://en.wikipedia.org/NATO</t>
  </si>
  <si>
    <t>Dassault Mirage IIIVEWR VJ 101VFW VAK 191B</t>
  </si>
  <si>
    <t>https://en.wikipedia.org/Dassault Mirage IIIVEWR VJ 101VFW VAK 191B</t>
  </si>
  <si>
    <t>The Raj Hamsa Clipper is an Indian ultralight trike, designed and produced by Raj Hamsa Ultralights since the 1990s. The aircraft is supplied as a complete ready-to-fly-aircraft.[1] The Clipper was designed as a trainer for school use and complies with the Fédération Aéronautique Internationale microlight category, including the category's maximum gross weight of 450 kg (992 lb). The aircraft has a maximum gross weight of 350 kg (772 lb). It features a cable-braced hang glider-style high-wing, weight-shift controls, a two-seats-in-tandem open cockpit without a cockpit fairing, tricycle landing gear and a single engine in pusher configuration.[1] The Clipper was developed into the longer range Raj Hamsa Voyager.[1] The aircraft is made from bolted-together aluminum tubing, with its double surface Raj Hamsa-made wing covered in Dacron sailcloth. Its 10.1 m (33.1 ft) span wing is supported by a single tube-type kingpost and uses an "A" frame weight-shift control bar. The powerplant is a twin cylinder, air-cooled, two-stroke, dual-ignition 50 hp (37 kW) Rotax 503 engine or the twin cylinder, air-cooled, two-stroke, dual-ignition 65 hp (48 kW) Hirth 2706 engine.[1][2] The aircraft has an empty weight of 160 kg (353 lb) and a gross weight of 350 kg (772 lb), giving a useful load of 190 kg (419 lb). With full fuel of 25 litres (5.5 imp gal; 6.6 US gal) the payload is 172 kg (379 lb).[1] Data from Bayerl and Raj Hamsa[1][2]General characteristics Performance</t>
  </si>
  <si>
    <t>350 kg (772 lb)</t>
  </si>
  <si>
    <t>2-bladed wooden</t>
  </si>
  <si>
    <t>140 km (87 mi, 76 nmi)</t>
  </si>
  <si>
    <t>3.5 m/s (690 ft/min)</t>
  </si>
  <si>
    <t>https://en.wikipedia.org/Raj Hamsa Voyager</t>
  </si>
  <si>
    <t>2.0 hours</t>
  </si>
  <si>
    <t>21.9 kg/m2 (4.5 lb/sq ft)</t>
  </si>
  <si>
    <t>25 litres (5.5 imp gal; 6.6 US gal)</t>
  </si>
  <si>
    <t>St-Just Cyclone</t>
  </si>
  <si>
    <t>The St-Just Cyclone, also called the St-Just Cyclone 180, is a Canadian homebuilt aircraft that was designed and produced by St-Just Aviation of Mirabel, Quebec. The company has since moved to Boucherville, Quebec. While it was available the aircraft was supplied as a kit and in the form of plans for amateur construction.[1] The Cyclone was later developed into the higher gross weight (3,500 lb (1,600 kg)) St-Just Super-Cyclone, which superseded it in production.[1] The Cyclone is a replica of the Cessna 180 that incorporates modifications and improvements, such as an extended wing span, greater wing area and vertically hinged doors. It features a strut-braced high-wing, a four-seat enclosed cabin accessed via doors, fixed conventional landing gear and a single engine in tractor configuration.[1] The aircraft is made from sheet aluminum, with the kit airframe parts preformed with pilot holes to allow construction without the use of jigs. Its 38.00 ft (11.6 m) span wing employs a NACA 2412 airfoil, mounts flaps and has a wing area of 181.00 sq ft (16.815 m2). The acceptable power range is 200 to 250 hp (149 to 186 kW) and the standard engine used is the 230 hp (172 kW) Continental O-470.[1] The Cyclone has a typical empty weight of 1,700 lb (770 kg) and a gross weight of 3,000 lb (1,400 kg), giving a useful load of 1,300 lb (590 kg).[1] The manufacturer estimated the construction time from the supplied kit as 2000 hours.[1] In December 2013, 23 examples were registered in Canada with Transport Canada and three in the America with the Federal Aviation Administration.[2][3] Data from AeroCrafter[1]General characteristics Performance</t>
  </si>
  <si>
    <t>At least 26</t>
  </si>
  <si>
    <t>38 ft 0 in (11.58 m)</t>
  </si>
  <si>
    <t>181.00 sq ft (16.815 m2)</t>
  </si>
  <si>
    <t>3,000 lb (1,361 kg)</t>
  </si>
  <si>
    <t>1 × Continental O-470 six cylinder, air-cooled, four stroke aircraft engine, 230 hp (170 kW)</t>
  </si>
  <si>
    <t>2-bladed constant speed propeller</t>
  </si>
  <si>
    <t>158 mph (254 km/h, 137 kn)</t>
  </si>
  <si>
    <t>37 mph (60 km/h, 32 kn) flaps down</t>
  </si>
  <si>
    <t>870 mi (1,400 km, 760 nmi)</t>
  </si>
  <si>
    <t>//upload.wikimedia.org/wikipedia/commons/thumb/7/7e/St-Just_Cyclone_180_%28C-GLEH%29.jpg/300px-St-Just_Cyclone_180_%28C-GLEH%29.jpg</t>
  </si>
  <si>
    <t>1,300 ft/min (6.6 m/s)</t>
  </si>
  <si>
    <t>https://en.wikipedia.org/St-Just Super-Cyclone</t>
  </si>
  <si>
    <t>16.6 lb/sq ft (81 kg/m2)</t>
  </si>
  <si>
    <t>NACA 2412</t>
  </si>
  <si>
    <t>Tech Aero TR 200</t>
  </si>
  <si>
    <t>The Tech Aero TR 200 is a French homebuilt aerobatic aircraft that was designed and produced by Tech Aero of Glisolles, first flown in August 1988. When it was available the aircraft was supplied as a kit for amateur construction.[1] Designed as a trainer for the unlimited class, the TR 200 features a cantilever low-wing, a two-seats-in-tandem enclosed cockpit under a bubble canopy, fixed conventional landing gear with wheel pants and a single engine in tractor configuration.[1] The aircraft is made from wood. Its 7.42 m (24.3 ft) span wing has a wing area of 10.0 m2 (108 sq ft). The cabin width is 71 cm (28 in). The acceptable power range is 200 to 260 hp (149 to 194 kW) and the standard engine used is the 200 hp (149 kW)  Lycoming AEIO-360 powerplant.[1] The TR 200 has a typical empty weight of 570 kg (1,260 lb) and a gross weight of 870 kg (1,920 lb), giving a useful load of 300 kg (660 lb). With full fuel of 160 litres (35 imp gal; 42 US gal) the payload for pilot, passenger and baggage is 186 kg (410 lb).[1] The standard day, sea level, no wind, take off with a 200 hp (149 kW) engine is 400 m (1,312 ft) and the landing roll is 450 m (1,476 ft).[1] The manufacturer estimated the construction time from the supplied kit as 800 hours.[1] Data from AeroCrafter[1]General characteristics Performance</t>
  </si>
  <si>
    <t>Tech Aero</t>
  </si>
  <si>
    <t>https://en.wikipedia.org/Tech Aero</t>
  </si>
  <si>
    <t>6.41 m (21.02 ft)</t>
  </si>
  <si>
    <t>7.42 m (24 ft 4 in)</t>
  </si>
  <si>
    <t>9.99 m2 (107.5 sq ft)</t>
  </si>
  <si>
    <t>570 kg (1,257 lb)</t>
  </si>
  <si>
    <t>870 kg (1,918 lb)</t>
  </si>
  <si>
    <t>1 × Lycoming AEIO-360 four cylinder, air-cooled, fuel-injected, four stroke aircraft engine, 150 kW (200 hp)</t>
  </si>
  <si>
    <t>3-bladed constant speed propeller</t>
  </si>
  <si>
    <t>325 km/h (202 mph, 176 kn)</t>
  </si>
  <si>
    <t>270 km/h (168 mph, 146 kn)</t>
  </si>
  <si>
    <t>950 km (590 mi, 510 nmi)</t>
  </si>
  <si>
    <t>11 m/s (2,200 ft/min)</t>
  </si>
  <si>
    <t>87 kg/m2 (17.8 lb/sq ft)</t>
  </si>
  <si>
    <t>160 litres (35 imp gal; 42 US gal)</t>
  </si>
  <si>
    <t>Columbine II</t>
  </si>
  <si>
    <t>Columbine II is a Lockheed VC-121A-LO Constellation (Air Force Serial Number 48–0610, Lockheed Model 749-79-36); the aircraft that was to become the first plane to use the Air Force One callsign and the only presidential aircraft ever sold to a private party.  The aircraft was ferried from long-term storage in the Sonoran Desert at Marana Regional Airport, Arizona, to the east coast for restoration in March 2016.[1][2] Columbine II was built as a C-121A at Burbank, California and bailed to Lockheed to support the Lockheed Air Service International maintenance facility at Keflavík, Iceland. In November 1952, President-elect Dwight D. Eisenhower used the aircraft to travel to South Korea. Early in 1953 this aircraft was converted to VC-121A-LO standard for use by President Eisenhower, until replaced by VC-121E-LO Columbine III (AF Ser. No. 53-7885), operated by the 1254th Air Transport Squadron of the America Air Force (USAF).[3] After being replaced, Columbine II continued in service with the America Air Force until retired to Davis–Monthan Air Force Base for storage during the late 1960s. The aircraft was sold as part of a package lot to Mel Christler, a Wyoming businessman who owned a crop-dusting service, and was made airworthy in 1989 and flown to Abilene, Kansas for Eisenhower's 100th birthday celebration and to an air show at Andrews Air Force Base, Maryland.  In 2003, it was flown to Marana Regional Airport, Arizona. The aircraft owner was considering cutting the aircraft up as scrap when the Smithsonian Institution, during a research project, contacted the owner and informed him that 48-0610 was, in fact, a former presidential aircraft. The owner then, in the hope of finding a new owner willing to display the aircraft, attempted to sell the plane at auction, but it was not sold.[4] Columbine II was purchased and moved from Arizona to Bridgewater, Virginia in March 2016 for restoration by Dynamic Aviation.  The purchase price has not been disclosed, but the purchaser, Karl D. Stoltzfus Sr., founder of Dynamic Aviation, has said it was less than $1.5 million.  Dynamic Aviation mechanics did significant work on the plane in Arizona in preparation for its flight to Virginia.[5] The restoration is expected to take several years to complete.[6] Columbine II was the first plane to bear the call sign Air Force One. This designation for the U.S. Air Force aircraft carrying the incumbent president was established after an incident in 1953, when Eastern Air Lines 8610, a commercial flight, crossed paths with Air Force 8610, which was carrying President Eisenhower.[5][7]</t>
  </si>
  <si>
    <t>Lockheed Aircraft Corporation</t>
  </si>
  <si>
    <t>https://en.wikipedia.org/Lockheed Aircraft Corporation</t>
  </si>
  <si>
    <t>//upload.wikimedia.org/wikipedia/commons/thumb/a/a8/Lockheed_Constellation_Columbine_II_during_President_Eisenhower%27s_visit_to_Bermuda_for_the_December_1953_Western_Summit.jpg/300px-Lockheed_Constellation_Columbine_II_during_President_Eisenhower%27s_visit_to_Bermuda_for_the_December_1953_Western_Summit.jpg</t>
  </si>
  <si>
    <t>Lockheed VC-121A-LO Constellation (Model 749-79-36)</t>
  </si>
  <si>
    <t>https://en.wikipedia.org/Lockheed VC-121A-LO Constellation (Model 749-79-36)</t>
  </si>
  <si>
    <t>48-0610</t>
  </si>
  <si>
    <t>January 1953 to November 1954 as President Eisenhower's personal aircraft</t>
  </si>
  <si>
    <t>N9463</t>
  </si>
  <si>
    <t>Conditionally airworthy (2016)</t>
  </si>
  <si>
    <t>World Aircraft Surveyor</t>
  </si>
  <si>
    <t>The World Aircraft Surveyor is a production all metal, two place, tricycle gear, high wing, open cockpit, pusher configuration light-sport aircraft.[1] Data from World AircraftGeneral characteristics</t>
  </si>
  <si>
    <t>World Aircraft Company</t>
  </si>
  <si>
    <t>https://en.wikipedia.org/World Aircraft Company</t>
  </si>
  <si>
    <t>6.81 m (22 ft 4 in)</t>
  </si>
  <si>
    <t>8.99 m (29 ft 6 in)</t>
  </si>
  <si>
    <t>12.78 m2 (137.6 sq ft)</t>
  </si>
  <si>
    <t>306 kg (675 lb)</t>
  </si>
  <si>
    <t>599 kg (1,320 lb)</t>
  </si>
  <si>
    <t>//upload.wikimedia.org/wikipedia/commons/thumb/b/b6/World_Aircraft_Company_Surveyor.jpg/300px-World_Aircraft_Company_Surveyor.jpg</t>
  </si>
  <si>
    <t>28 U.S. gallons (110 L; 23 imp gal)</t>
  </si>
  <si>
    <t>Hansa-Brandenburg W.18</t>
  </si>
  <si>
    <t>The Hansa-Brandenburg W.18 was a single-seat German fighter flying boat of World War I. It was used by both the Kaiserliche Marine (Imperial German Navy) and the Austro-Hungarian Navy. The Hansa-Brandenburg W.18 during 1916 for use by the Austro-Hungarian Navy. It was a single engined, single seater flying boat, with a Hiero 6 pusher engine mounted between the wings. It had single-bay wings, with the unusual "Star-Strutter" arrangement of bracing struts (where four Vee struts joined in the center of the wing bay to result in a "star" arrangement) shared with the Hansa-Brandenburg D.I, Hansa-Brandenburg CC, and Hansa-Brandenburg KDW. Austro-Hungary received 47 Hansa Brandenburg W.18 aircraft, from September 1917 to May 1918, using them to provide air-defence for ports and naval bases along the Adriatic sea coast. One Benz-engine example was delivered to the Imperial German Navy.[1]  Austria-Hungary  German Empire Data from [2]General characteristics Performance Armament     Related lists</t>
  </si>
  <si>
    <t>Fighter flying boat</t>
  </si>
  <si>
    <t>Hansa und Brandenburgische Flugzeug-Werke</t>
  </si>
  <si>
    <t>https://en.wikipedia.org/Hansa und Brandenburgische Flugzeug-Werke</t>
  </si>
  <si>
    <t>8.15 m (26 ft 9 in)</t>
  </si>
  <si>
    <t>10.70 m (35 ft 1 in)</t>
  </si>
  <si>
    <t>3.45 m (11 ft 4 in)</t>
  </si>
  <si>
    <t>34.38 m2 (370.1 sq ft)</t>
  </si>
  <si>
    <t>875 kg (1,929 lb)</t>
  </si>
  <si>
    <t>1,145 kg (2,524 lb)</t>
  </si>
  <si>
    <t>1 × Benz Bz.III 6-cyl. water-cooled in-line piston engine, 110 kW (150 hp)</t>
  </si>
  <si>
    <t>2-bladed wooden fixed pitch propeller</t>
  </si>
  <si>
    <t>1,000 m (3,300 ft) in 5 minutes; 3,000 m (9,800 ft) in 23 minutes</t>
  </si>
  <si>
    <t>1 or 2 × 7.92 mm (0.312 in) LMG 08/15 Spandau machine guns</t>
  </si>
  <si>
    <t>//upload.wikimedia.org/wikipedia/commons/thumb/5/56/Calvello_a91.jpeg/300px-Calvello_a91.jpeg</t>
  </si>
  <si>
    <t>Hansa-Brandenburg CC</t>
  </si>
  <si>
    <t>https://en.wikipedia.org/Hansa-Brandenburg CC</t>
  </si>
  <si>
    <t>Austro-Hungarian NavyKaiserliche Marine</t>
  </si>
  <si>
    <t>Aerospool WT10 Advantic</t>
  </si>
  <si>
    <t>The Aerospool WT10 Advantic is a Slovak amateur-built aircraft, designed and being developed by Aerospool of Prievidza, introduced at the AERO Friedrichshafen show in 2013. The aircraft is intended to be supplied as a kit for amateur construction.[1] The WT10 Advantic is a development of the commercially successful two-seat Aerospool WT9 Dynamic. The WT10 features a cantilever low-wing, a three to four-seat enclosed cockpit under a forward-hinged bubble canopy, plus a rear seat access hatch, retractable tricycle landing gear and a single engine in tractor configuration.[1] The WT10 is made from composite materials. Its 9.4 m (30.8 ft) span wing has an area of 10.61 m2 (114.2 sq ft) and mounts flaps. The prototype used a 115 hp (86 kW) Rotax 914 turbocharged four-stroke powerplant, driving an MT-Propeller. The gross take off weight will be 750 kg (1,653 lb) for the three seat configuration and 850 kg (1,874 lb) for the four seat configuration.[1] The aircraft was first flown on 11 April 2013.[1] As of March 2017 it was still indicated on the manufacturer's website as under development.[2] Data from Tacke[1]General characteristics Performance</t>
  </si>
  <si>
    <t>Slovakia</t>
  </si>
  <si>
    <t>https://en.wikipedia.org/Slovakia</t>
  </si>
  <si>
    <t>Aerospool</t>
  </si>
  <si>
    <t>https://en.wikipedia.org/Aerospool</t>
  </si>
  <si>
    <t>10.61 m2 (114.2 sq ft)</t>
  </si>
  <si>
    <t>1 × Rotax 914 turbocharged four cylinder, liquid and air-cooled, four stroke aircraft engine, 86 kW (115 hp)</t>
  </si>
  <si>
    <t>3-bladed MT-Propeller</t>
  </si>
  <si>
    <t>250.0 km/h (155.3 mph, 135.0 kn)</t>
  </si>
  <si>
    <t>88 km/h (55 mph, 48 kn)</t>
  </si>
  <si>
    <t>Under development (2015)</t>
  </si>
  <si>
    <t>//upload.wikimedia.org/wikipedia/commons/thumb/5/50/Aerospool_WT10_Advantic_UR-PAMA.jpg/300px-Aerospool_WT10_Advantic_UR-PAMA.jpg</t>
  </si>
  <si>
    <t>Aerospool WT9 Dynamic</t>
  </si>
  <si>
    <t>https://en.wikipedia.org/Aerospool WT9 Dynamic</t>
  </si>
  <si>
    <t>3.75 m/s (738 ft/min)</t>
  </si>
  <si>
    <t>80.1 kg/m2 (16.4 lb/sq ft)</t>
  </si>
  <si>
    <t>126 litres (28 imp gal; 33 US gal)</t>
  </si>
  <si>
    <t>2015-present</t>
  </si>
  <si>
    <t>Polaris Skin</t>
  </si>
  <si>
    <t>The Polaris Skin is an Italian ultralight trike, that was designed and produced by Polaris Motor of Gubbio. The aircraft was supplied as a complete ready-to-fly-aircraft.[1][2] By 2014 the company website was listed as "under construction" and then was taken down, so it is likely the company is out of business.[3] Designed and first flown in the early 1980s, the Skin complies with the Fédération Aéronautique Internationale microlight category, including the category's maximum gross weight of 450 kg (992 lb). The Skin has a maximum gross weight of 360 kg (794 lb). It features a cable-braced hang glider-style high-wing, weight-shift controls, a two-seats-in-tandem open cockpit with an optional cockpit fairing, tricycle landing gear with wheel pants and a single engine in pusher configuration.[1][2] The aircraft is made from steel and bolted-together aluminum tubing, with its double surface wing covered in Dacron sailcloth. Its 10.60 m (34.8 ft) span wing is supported by a single tube-type kingpost and uses an "A" frame weight-shift control bar. The powerplant is a twin cylinder, air-cooled, two-stroke, dual-ignition 50 hp (37 kW) Rotax 503 or the liquid-cooled 64 hp (48 kW) Rotax 582 engine. With the Rotax 503 powerplant the aircraft has an empty weight of 155 kg (342 lb) and a gross weight of 360 kg (794 lb), giving a useful load of 205 kg (452 lb). With full fuel of 60 litres (13 imp gal; 16 US gal) the payload is 162 kg (357 lb).[1][2] A number of different wings can be fitted to the basic carriage, including the Gryps 14, Gyps 16, Gyps 19 and the Ares 21.[1] Data from Bayerl[1]General characteristics Performance</t>
  </si>
  <si>
    <t>10.60 m (34 ft 9 in)</t>
  </si>
  <si>
    <t>4-bladed composite</t>
  </si>
  <si>
    <t>93 km/h (58 mph, 50 kn)</t>
  </si>
  <si>
    <t>22.8 kg/m2 (4.7 lb/sq ft)</t>
  </si>
  <si>
    <t>early 1980s</t>
  </si>
  <si>
    <t>Sport Flight Talon</t>
  </si>
  <si>
    <t>The Sport Flight Talon is a high-wing, pusher configuration single-engine, conventional landing gear homebuilt aircraft or ultralight aircraft, that was produced by Sport Flight Aviation of Sandy, Oregon in kit form for amateur construction.[1][2][3][4][5][6] The aircraft is no longer offered on the company website and seems to be out of production.[7] The Talon was developed from the Maxair Drifter and introduced into the market in 1989. The aircraft shares the Drifter's main fuselage tube, used as the aircraft's spine. The rudder pedals attach to the front of the tube, the seat and wing support structure to the center and the tail to the rear of the tube. The main improvements over the original Drifter include strut-braced wings with jury struts, flaps, streamlined baggage area, optional enclosed cockpit, wheel pants and brakes. The addition of many options and extras over the basic Drifter design means that the Talon cannot be constructed in the US FAR 103 Ultralight Vehicles category, due to exceeding the maximum 254 lb (115 kg) category empty weight and must instead be registered as a homebuilt aircraft in the USA. In other countries, such as Canada, the Talon fits the ultralight or microlight aircraft category.[1] The aircraft's structure is made from 6061-T6 aluminum, with the main landing gear struts of 4130 steel. The aluminum frame wing is covered in pre-sewn Dacron envelopes. Construction time from the kit is reported as 120 hours.[1] The basic Talon design has been developed into a series of single and tandem two seaters, with varying powerplants.[2][3][4][5] Data from Talon XP Preliminary Assembly Manual[9]General characteristics Performance  Related development</t>
  </si>
  <si>
    <t>Sport Flight Aviation</t>
  </si>
  <si>
    <t>https://en.wikipedia.org/Sport Flight Aviation</t>
  </si>
  <si>
    <t>21 ft 7 in (6.58 m)</t>
  </si>
  <si>
    <t>146 sq ft (13.6 m2)</t>
  </si>
  <si>
    <t>555 lb (252 kg)</t>
  </si>
  <si>
    <t>1,000 lb (454 kg)</t>
  </si>
  <si>
    <t>1 × Rotax 582UL two stroke aircraft engine, 64 hp (48 kW)</t>
  </si>
  <si>
    <t>3-bladed ground adjustable</t>
  </si>
  <si>
    <t>65 mph (105 km/h, 56 kn)</t>
  </si>
  <si>
    <t>37 mph (60 km/h, 32 kn)</t>
  </si>
  <si>
    <t>130 mi (210 km, 110 nmi)</t>
  </si>
  <si>
    <t>//upload.wikimedia.org/wikipedia/commons/thumb/5/59/Sport_Flight_Talon_XP.jpg/300px-Sport_Flight_Talon_XP.jpg</t>
  </si>
  <si>
    <t>Maxair Drifter</t>
  </si>
  <si>
    <t>https://en.wikipedia.org/Maxair Drifter</t>
  </si>
  <si>
    <t>https://en.wikipedia.org/Advanced Aviation Explorer</t>
  </si>
  <si>
    <t>10.5 US Gallons (39.5 litres)</t>
  </si>
  <si>
    <t>90 mph (140 km/h, 78 kn)</t>
  </si>
  <si>
    <t>Star Monoplane</t>
  </si>
  <si>
    <t>The Star Monoplane was an early British aircraft built by the Star Engineering Company of Wolverhampton.  A tractor configuration monoplane resembling the French Antoinette aircraft, its most remarkable feature was the arrangement of the rear control surfaces. It was exhibited at the Aero Exhibition at Olympia in London, in 1910. The Star Monoplane had  an uncovered triangular section fuselage of wire-braced ash, with the wings attached to the upper longerons and the pilot seated  behind the trailing edge of the wing. The fuselage divided into two sections aft of the cockpit for ease of transportation. The parallel-chord wings had rounded ends and wing warping control, the wires leading to a single king-post above the wing and to the ends of the undercarriage struts, which bore twin skids, carrying two wheels on a sprung axle. The tail surfaces consisted of a cruciform arrangement of four elongated triangular surfaces starting halfway down the fuselage, ending in raked ends bearing the outer pivots of the moving surfaces, each of which was an elongated diamond shape resembling a Malay kite. These could be used conventionally as rudders and elevators or alternatively operated as linked opposing pairs, so that their operation would cause the aircraft to roll to one side or the other. It was powered by a 30 hp (22 kW) Star engine driving a 6 ft  8  in (2  m) Clarke propeller.[2] Trials of this arrangement were not satisfactory and, during 1911, the aircraft was extensively modified. The lower fin and moving surface was removed and the remaining surfaces' controls altered to produce the conventional arrangement of rudder and elevators. The wings were reduced in span by 5 ft (1.5 m) and the tailwheel was replaced by a skid.[3] It was also fitted with a new 50 hp (37 kW) Star engine.[4] Data from Lewis, P British Aircraft 1809-1914 London: Putnam, 1962.General characteristics Performance</t>
  </si>
  <si>
    <t>Star Engineering Company</t>
  </si>
  <si>
    <t>https://en.wikipedia.org/Star Engineering Company</t>
  </si>
  <si>
    <t>37 ft (11 m)</t>
  </si>
  <si>
    <t>1 × Star Inline 6-cylinder water cooled piston engine, 50 hp (37 kW)</t>
  </si>
  <si>
    <t>2-bladed Clarke, 6 ft 8 in (2.03 m) diameter</t>
  </si>
  <si>
    <t>45 mph (72 km/h, 39 kn)</t>
  </si>
  <si>
    <t>Granville Bradshaw.[1]</t>
  </si>
  <si>
    <t>https://en.wikipedia.org/Granville Bradshaw.[1]</t>
  </si>
  <si>
    <t>Ultimate 10-200</t>
  </si>
  <si>
    <t>The Ultimate 10-200 is a Canadian homebuilt aerobatic biplane that was designed produced by Streamline Welding of Hamilton, Ontario, introduced in the 1990s. When it was available the aircraft was supplied as a kit or in the form of plans for amateur construction.[1] The aircraft started out as a replacement set of wings for the Pitts Special and eventually a new fuselage was designed to go with the wing set. The resulting aircraft features a  strut-braced biplane layout, with cabane struts, interplane struts and flying wires, a single-seat, enclosed cockpit under a bubble canopy, fixed conventional landing gear with wheel pants and a single engine in tractor configuration.[1] The aircraft is made from metal with its flying surfaces covered in doped aircraft fabric. Its wings span only 16.00 ft (4.9 m). The acceptable power range varies by each model. Standard equipment includes an inverted fuel system and rear-hinged canopy. Operational g loads are +7 and -5 g. The aircraft has a roll rate of 360 degrees per second.[1] The 10-200 version has a typical empty weight of 925 lb (420 kg) and a gross weight of 1,320 lb (600 kg), giving a useful load of 395 lb (179 kg). With full fuel of 22 U.S. gallons (83 L; 18 imp gal) the payload for the pilot and baggage is 263 lb (119 kg).[1] The standard day, sea level, no wind, take off with a 200 hp (149 kW) engine is 450 ft (137 m) and the landing roll is 500 ft (152 m).[1] The manufacturer estimated the construction time from the supplied kit as 1200 hours.[1] In March 2014 six examples were registered in the America with the Federal Aviation Administration, although a total of 12 had been registered at one time. Also in March 2014 two were registered in Canada with Transport Canada.[2][3] Data from AeroCrafter[1]General characteristics Performance</t>
  </si>
  <si>
    <t>Streamline Welding</t>
  </si>
  <si>
    <t>https://en.wikipedia.org/Streamline Welding</t>
  </si>
  <si>
    <t>925 lb (420 kg)</t>
  </si>
  <si>
    <t>1,350 lb (612 kg)</t>
  </si>
  <si>
    <t>1 × Lycoming IO-360 four cylinder, air-cooled, four stroke aircraft engine, 200 hp (150 kW)</t>
  </si>
  <si>
    <t>220 mph (350 km/h, 190 kn)</t>
  </si>
  <si>
    <t>2,000 ft/min (10 m/s)</t>
  </si>
  <si>
    <t>22 U.S. gallons (83 L; 18 imp gal)</t>
  </si>
  <si>
    <t>Cycloplane C-1</t>
  </si>
  <si>
    <t>The Cycloplane C-1 was a motorized, open-frame primary glider built in the U.S. in the early 1930s. Six, including a single cleaned-up version, the C-2, were built. Two more were built as the Champion B-1. The Cycloplane C-1 was a motorized open-frame primary glider built in the U.S. in 1931–1932. It provided the third and final stage in a three aircraft progression for students to their first solo flight. All were powered variants of the high wing, open frame primary gliders widely used for training in the early 1930s, with flat truss fuselages, mostly uncovered and wire braced for lateral rigidity. The first stage was with an instructor in a two-seater capable only of long hops. The second aircraft had small wings and could not fly but, with a flexible undercarriage, could respond to ailerons and rudder. The student, having established a feel for the controls, now moved to the C-1.[1] The C-1's wooden wings were rectangular in plan out to blunted tips, built around spars with truss-type ribs and ply-covered leading edges. The wings were overall fabric covered.[2] The airfoil section used was Göttingen 398.[3] A general arrangement diagram shows unbalanced ailerons but some photographs show overhung, balanced surfaces.[2][4][5] Its fuselage had a welded steel tube structure which was flat and uncovered aft of the wings and cockpit. The wings were mounted on the upper flat-frame tube, from which three short struts provided, along with the lower fuselage, attachment points for wing-bracing wires. The forward part of the frame carried a rounded fuselage containing the open cockpit; this forward part was fabric covered. All Cycloplanes were powered by a small flat twin two stroke engine producing 22 hp (16 kW), projecting forwards from the underside of the wing leading edge. The tail was conventional with a triangular tailplane attached to the upper fuselage member and carrying rounded elevators. The fin was also triangular in profile and a generous rudder, which reached down to the lower fuselage member, was also straight-edged, though with a blunted tip.[2] The C-1's landing gear had small wheels on a straight, coil-sprung axle held close the fuselage underside. Purchasers could choose between a small, steerable tailwheel or a fixed skid to match their landing fields.[2] The first of Woodford's designs was the A-1, which flew in 1930. Little is known about it, though it may have been the two seat starter. Six C-1s were completed, together with one example of the cleaned-up C-2. Two Champion B-2s were also completed. Neither the A-1 or the B-2 is well documented and no sources mention a B-1.[6][7] Data from Aerofiles[6][7] Data from Aero Digest[2]General characteristics Performance</t>
  </si>
  <si>
    <t>Primary trainer</t>
  </si>
  <si>
    <t>https://en.wikipedia.org/U.S.</t>
  </si>
  <si>
    <t>Cycloplane Co. Ltd., Los Angeles</t>
  </si>
  <si>
    <t>c.1931</t>
  </si>
  <si>
    <t>19 ft 5 in (5.92 m)</t>
  </si>
  <si>
    <t>39 ft 9 in (12.12 m)</t>
  </si>
  <si>
    <t>193 sq ft (17.9 m2)</t>
  </si>
  <si>
    <t>430 lb (195 kg)</t>
  </si>
  <si>
    <t>670 lb (304 kg)</t>
  </si>
  <si>
    <t>1 × Cyclomotor flat twin two stroke, 22.5 hp (16.8 kW)   at 2,350 rpm</t>
  </si>
  <si>
    <t>68 mph (109 km/h, 59 kn)</t>
  </si>
  <si>
    <t>Omer Woodson</t>
  </si>
  <si>
    <t>//upload.wikimedia.org/wikipedia/commons/thumb/e/e0/Cycloplane_C-1.jpg/300px-Cycloplane_C-1.jpg</t>
  </si>
  <si>
    <t>{'A-1': 'ototype, 1930. One only.', 'C-1': '31, six built.', 'C-2': '31, Cleaned up version, one built.', 'Champion B-2': 'milar, 1932, version built by Champion. Two built.'}</t>
  </si>
  <si>
    <t>20 mph (32 km/h; 17 kn)</t>
  </si>
  <si>
    <t>8 US gal (6.7 imp gal; 30 l)</t>
  </si>
  <si>
    <t>Göttingen 398</t>
  </si>
  <si>
    <t>MVP Model 3</t>
  </si>
  <si>
    <t>The MVP Model 3 is a prototype American "triphibian" light-sport aircraft, displayed in mockup form in 2014. The aircraft is under development by MVP.Aero Inc. of Delaware. The company has its design and engineering team in Duluth, Minnesota, with management and administration based in Minneapolis.[1] In January 2016 it was announced that the plane will be built in Brunswick, Maine.[2] The MVP Model 3 is designed to operate on land, water, snow and ice. The floor panels can be rearranged to accommodate fishing or camping. The design will be marketed in several versions, including the E-AB, E-LSA, and S-LSA.[3] The aircraft is a two-seats in side-by-side configuration with a pusher propeller and folding wings, which are constructed with carbon-fiber composite spars and covered with fabric. The balance of the airframe is constructed from a combination of carbon fiber and fiberglass. Electric thrusters help the aircraft manoeuvre in the water.[4][5][6] The design allows the canopy to be raised on a four bar system to sit above the engine cowling. This leaves the cockpit area open for fishing from and can also allow mounting of a tent for camping, with the floor panels inserted. With the canopy fully open the engine can still be run for water maneuvering.[6] The Model 3's lead designer, Mike Van Staagen, is a former Cirrus Aircraft engineer who played a key role in the design and development of the Cirrus Vision SF50 personal jet, as well as the Cirrus SR20 and SR22 composite light aircraft.[7] Data from Company[3]General characteristics Performance   Aircraft of comparable role, configuration, and era</t>
  </si>
  <si>
    <t>Amphibious light sport aircraft</t>
  </si>
  <si>
    <t>https://en.wikipedia.org/Amphibious light sport aircraft</t>
  </si>
  <si>
    <t>MVP.Aero Inc.</t>
  </si>
  <si>
    <t>https://en.wikipedia.org/MVP.Aero Inc.</t>
  </si>
  <si>
    <t>23 ft 9 in (7.24 m) wings extended, 8.1 m (26 ft 7 in) wings folded</t>
  </si>
  <si>
    <t>1 × Rotax 914 horizontally-opposed piston aircraft engine, 115 hp (86 kW)</t>
  </si>
  <si>
    <t>104 kn (120 mph, 193 km/h) at sea level</t>
  </si>
  <si>
    <t>41 kn (47 mph, 76 km/h) with full flaps</t>
  </si>
  <si>
    <t>Mike Van Staagen</t>
  </si>
  <si>
    <t>Under development</t>
  </si>
  <si>
    <t>//upload.wikimedia.org/wikipedia/commons/thumb/a/a9/MVP_Model3.jpg/300px-MVP_Model3.jpg</t>
  </si>
  <si>
    <t>1,000 ft/min (5.1 m/s) at sea level</t>
  </si>
  <si>
    <t>11 lb/sq ft (54 kg/m2)</t>
  </si>
  <si>
    <t>26 US gal (22 imp gal; 98 l)</t>
  </si>
  <si>
    <t>8 ft 0 in (2.44 m) wings folded</t>
  </si>
  <si>
    <t>Voodoo (aircraft)</t>
  </si>
  <si>
    <t>Voodoo is a highly modified North American P-51 Mustang that was the 2013, 2014 and 2016[1] Unlimited-class champion of the Reno Air Races. The pilot for these wins was Steven Hinton, Jr of Chino, California.[2][3] The P-51D-25-NA (original s/n 44-73415) was built in 1944 by North American Aviation at Inglewood, California, for the America Army. The aircraft was then transferred to the Royal Canadian Air Force as a Mustang IV with serial number 9289 in February 1951.[4] In February 1951, it went down at Richmond, Virginia, and was badly damaged. Again, in February 1962, the aircraft crashed. In March 1977, the aircraft suffered yet another crash. According to the summarized National Transportation Safety Board narrative from report number SEA77FYE12: There were 2 fatalities. Incident occurred at 13:46 hours. The airframe was destroyed. Incident occurred at Olympia Municipal Airport, Olympia, Washington. The aircraft Ground looped or water swerved during the takeoff run. Stalled or mushed during the initial climb. The factors included; unapproved modification. FAA examiner remarks include: Partially completed dual control modification.[4] In 1980, the aircraft was sold to William A. Speer, of La Mesa, California, who restored it. In 1988, it made its first restored flight. It first raced as #45, then as #55 using the name Pegasus. The plane was sold at auction in December 1994.[4] Bob Button of Button Transportation Inc., Wellington, Nevada, owned the plane from 1995 to 1998. He renamed it Voodoo Chile, and raced it as #55.[4] In 1998, the highly modified P-51 raced at the National Championship Air Races in Reno. In 2007, Bob Button retired from air racing after a malfunction.[5] In the 2011 Reno air races, Voodoo and The Galloping Ghost were running in second and third place, respectively, when the latter crashed. In 2013, Voodoo, still owned by Bob Button, was raced at Reno by Steven Hinton, Jr., who won the unlimited gold trophy and the national championship while reaching speeds of over 500 mph (800 km/h).[6] Hinton won again in 2014[6][7] and 2016. After Voodoo underwent further modifications including removal of the aircraft's racer paint scheme, and sponsored by Aviation Partners, Hinton made an attempt to break the 3 km World Speed Record of 528.33 mph (850.26 km/h) set by Rare Bear on August 21, 1989. The record attempt was set to occur on August 27, 2017 at an undisclosed location in Idaho[8] but was delayed until the next day due to weather conditions.[9] The attempt was finally flown on 2 September 2017, with the fastest of four runs recorded as 554.69 mph (892.69 km/h) and an average speed of 531.53 mph (855.41 km/h). While this broke the C-1e record set by Will Whiteside in the Yak-3U Steadfast in 2012, due to changes in record measurement standards the Rare Bear record was not bettered as it had to be beaten by at least 1% (533.6 mph).[10]</t>
  </si>
  <si>
    <t>//upload.wikimedia.org/wikipedia/commons/thumb/8/88/Voodoo_P_51_2014_Gold_Champion_photo_D_Ramey_Logan.jpg/300px-Voodoo_P_51_2014_Gold_Champion_photo_D_Ramey_Logan.jpg</t>
  </si>
  <si>
    <t>North American P-51D-25-NA Mustang</t>
  </si>
  <si>
    <t>https://en.wikipedia.org/North American P-51D-25-NA Mustang</t>
  </si>
  <si>
    <t>RCAF 9289</t>
  </si>
  <si>
    <t>Nexaer LS1</t>
  </si>
  <si>
    <t>The Nexaer LS1 is an American light-sport aircraft, under development by Nexaer of Peyton, Colorado and first flown on 16 October 2006. The aircraft is intended to be supplied as a complete ready-to-fly-aircraft.[1][2] The LS1 was designed to comply with the US light-sport aircraft rules. It features a cantilever low-wing, a two-seats-in-side-by-side configuration enclosed cockpit, fixed tricycle landing gear and a single engine in tractor configuration. The LS1 has a distinctively curved fuselage.[1] The aircraft is made from composites. Its 29.5 ft (9.0 m) span wing has an area of 124 sq ft (11.5 m2) and for simplicity has no flaps. Standard engines available are the 100 hp (75 kW) Rotax 912ULS, 85 hp (63 kW) Jabiru 2200, 120 hp (89 kW) Jabiru 3300, 100 hp (75 kW) Continental O-200 and the 108 hp (81 kW) Lycoming O-235 four-stroke powerplants. The cockpit is 54 in (137 cm) in width.[1] Data from Bayerl and Nexaer[1][3]General characteristics Performance</t>
  </si>
  <si>
    <t>Light-sport aircraft</t>
  </si>
  <si>
    <t>https://en.wikipedia.org/Light-sport aircraft</t>
  </si>
  <si>
    <t>Nexaer</t>
  </si>
  <si>
    <t>https://en.wikipedia.org/Nexaer</t>
  </si>
  <si>
    <t>23 ft 3 in (7.09 m)</t>
  </si>
  <si>
    <t>29 ft 6 in (8.99 m)</t>
  </si>
  <si>
    <t>124 sq ft (11.5 m2)</t>
  </si>
  <si>
    <t>750 lb (340 kg)</t>
  </si>
  <si>
    <t>1,320 lb (599 kg)</t>
  </si>
  <si>
    <t>1 × Jabiru 2200 four cylinder, air-cooled, four stroke aircraft engine, 85 hp (63 kW)</t>
  </si>
  <si>
    <t>140 mph (220 km/h, 120 kn)</t>
  </si>
  <si>
    <t>120 mph (200 km/h, 110 kn)</t>
  </si>
  <si>
    <t>51 mph (82 km/h, 44 kn)</t>
  </si>
  <si>
    <t>Under development (2012)</t>
  </si>
  <si>
    <t>10.6 lb/sq ft (52 kg/m2)</t>
  </si>
  <si>
    <t>27 U.S. gallons (100 L; 22 imp gal)</t>
  </si>
  <si>
    <t>+4.5/-2.0</t>
  </si>
  <si>
    <t>Ramphos Trident</t>
  </si>
  <si>
    <t>The Ramphos Trident is an Italian amphibious ultralight trike, designed and produced by Ramphos of Fontanafredda. The aircraft is supplied as a kit for amateur construction or as a complete ready-to-fly-aircraft.[1] The Trident was designed to comply with the Fédération Aéronautique Internationale microlight category, including the category's maximum gross weight of 450 kg (992 lb). The Trident features a strut-braced hang glider-style high-wing, weight-shift controls, a two-seats-in-tandem open cockpit with a rigid boat hull, retractable tricycle landing gear and a single engine in pusher configuration.[1] The aircraft is made from bolted-together aluminum tubing, with its double surface wing covered in Dacron sailcloth and its boat hull made from either fibreglass or carbon fibre and Kevlar. Its 10.5 m (34.4 ft) span Hazard wing has struts and uses an "A" frame weight-shift control bar. The powerplant is a twin cylinder, liquid-cooled, two-stroke, dual-ignition 64 hp (48 kW) Rotax 582 engine or a four-cylinder, air and liquid-cooled, four-stroke, dual-ignition 80 hp (60 kW) Rotax 912UL engine or a 78 hp (58 kW) converted Smart Car four stroke turbocharged engine. All engines are fitted with a clutch that stops the propeller from turning when the engine is at idle to permit water handling. The boat hull features a water rudder.[1] Starting in 2005 the frame and wing portion of the aircraft was taken from the Skyrider Sonic ultralight trike, built by Skyrider Flugschule.[1] Data from Bayerl[1]General characteristics</t>
  </si>
  <si>
    <t>Ramphos</t>
  </si>
  <si>
    <t>https://en.wikipedia.org/Ramphos</t>
  </si>
  <si>
    <t>2-bladed composite</t>
  </si>
  <si>
    <t>//upload.wikimedia.org/wikipedia/commons/thumb/6/66/Ramphos_Trident_Amphib_trike.jpg/300px-Ramphos_Trident_Amphib_trike.jpg</t>
  </si>
  <si>
    <t>Sunair Sunlight</t>
  </si>
  <si>
    <t>The Sunair Sunlight is a German ultralight trike electric aircraft, designed and produced by Sunair UG of Scheidegg, Bavaria. The aircraft is supplied as a complete ready-to-fly-aircraft.[1] The Sunlight was designed as an electric powered, self-launching motorglider for the German 120 kg (265 lb) class. It features a cable-braced hang glider-style high-wing, weight-shift controls, a single-seat open cockpit with the pilot accommodated in recumbent position fabric zip-up pod, tricycle landing gear and a single engine in pusher configuration.[1] The aircraft is made from bolted-together aluminum tubing, with its single surface wing covered in Dacron sailcloth. The wing is supported by a single tube-type kingpost and uses an "A" frame weight-shift control bar. The powerplant is a 15 kW (20 hp) Elektromotor electric motor, recharged in flight by small solar cells.[1][2] Data from Bayerl[1]General characteristics Performance</t>
  </si>
  <si>
    <t>Ultralight trike electric aircraft</t>
  </si>
  <si>
    <t>https://en.wikipedia.org/Ultralight trike electric aircraft</t>
  </si>
  <si>
    <t>Sunair UG</t>
  </si>
  <si>
    <t>https://en.wikipedia.org/Sunair UG</t>
  </si>
  <si>
    <t>1 × Elektromotor electric motor, 15 kW (20 hp)</t>
  </si>
  <si>
    <t>circa 2010</t>
  </si>
  <si>
    <t>circa 2010-present</t>
  </si>
  <si>
    <t>La Mouette Samson</t>
  </si>
  <si>
    <t>The La Mouette Samson is a French electric-powered ultralight trike, designed by Gérard Thevenot and produced by La Mouette of Fontaine-lès-Dijon. The aircraft is supplied as a complete ready-to-fly-aircraft.[1] The aircraft was designed to comply with the Fédération Aéronautique Internationale microlight category as a single- or two-seater, and also to comply with the US FAR 103 Ultralight Vehicles rules when flown as a single-seater. It features a cable-braced hang glider-style high-wing, weight-shift controls, a two-seats-in-tandem open cockpit, tricycle landing gear and a single electric motor in pusher configuration.[1] The aircraft is made from bolted-together aluminum tubing, with its single surface wing covered in Dacron sailcloth. Its wing is supported by a single tube-type kingpost and uses an "A" frame weight-shift control bar. Powerplant options are electric motors of 14 hp (10 kW) for solo use and a 19 hp (14 kW) motor for dual use. Due to its simple design the Samson can be folded up and stowed in the trunk of an automobile, with the wing carried on the roof rack. The aircraft has an empty weight of 70 kg (154 lb) and a gross weight of 220 kg (485 lb), giving a useful load of 150 kg (331 lb).[1] The aircraft can be fitted with up to three batteries that give an endurance of 40 minutes at full power, or 80 minutes at normal cruise. The standard wing supplied is a 19 m2 (200 sq ft) La Mouette design.[1] Data from Bayerl[1]General characteristics Performance</t>
  </si>
  <si>
    <t>19 m2 (200 sq ft)</t>
  </si>
  <si>
    <t>70 kg (154 lb)</t>
  </si>
  <si>
    <t>1 × Electric motor powered by up to three batteries of 40 Ah capaicity, 14 kW (19 hp)</t>
  </si>
  <si>
    <t>Gérard Thevenot</t>
  </si>
  <si>
    <t>one passenger, maximum of 150 kg (331 lb) total</t>
  </si>
  <si>
    <t>40 minutes at full power</t>
  </si>
  <si>
    <t>Lucas L6B</t>
  </si>
  <si>
    <t>The Lucas L-6B (sometimes L6B) is a French homebuilt aircraft that was designed by Émile Lucas. When it was available the aircraft was supplied in the form of plans for amateur construction.[1] The L-6B is a sport touring aircraft derived from the Lucas L6 and Lucas L-6A. It features a cantilever low-wing, a two-seats-in-tandem enclosed cockpit under a bubble canopy, retractable tricycle landing gear and a single engine in tractor configuration. It is noted for its high service ceiling of 6,096 m (20,000 ft) and 1,770 km (1,100 mi) range.[1] The aircraft is made from sheet aluminum. Its 8.84 m (29.0 ft) span wing mounts flaps and has a wing area of 13.01 m2 (140 sq ft). The wing is a complex shape with a swept wing root, transitioning to a forward swept leading edge, with a straight tapered trailing edge, resulting in a highly tapered wing planform. The outer wing section can be folded for ground transport or storage. There are optional additional span wing tip extensions to increase glide performance. The cabin width is 71 cm (28 in) and fuel tanks are located in the wing leading edge. The acceptable power range is 108 to 180 hp (81 to 134 kW) and the standard engines used are the 108 hp (81 kW) Lycoming O-235 and the 180 hp (134 kW) Lycoming O-360 powerplant.[1] The L-6B has a typical empty weight of 481 kg (1,060 lb) and a gross weight of 721 kg (1,590 lb), giving a useful load of 240 lb (110 kg). With full fuel of 150 litres (33 imp gal; 40 US gal) the payload for the pilot, passengers and baggage is 131 lb (59 kg).[1] The manufacturer estimated the construction time from the supplied kit as 4000 hours.[1] By 1998 the company reported that five kits had been sold and two aircraft were completed and flying.[1] Data from AeroCrafter[1]General characteristics Performance</t>
  </si>
  <si>
    <t>7.92 m (26.00 ft)</t>
  </si>
  <si>
    <t>6.10 m (20.00 ft)</t>
  </si>
  <si>
    <t>13.01 m2 (140.0 sq ft)</t>
  </si>
  <si>
    <t>481 kg (1,060 lb)</t>
  </si>
  <si>
    <t>721 kg (1,590 lb)</t>
  </si>
  <si>
    <t>2-bladed variable pitch</t>
  </si>
  <si>
    <t>174 km/h (108 mph, 94 kn)</t>
  </si>
  <si>
    <t>1,800 km (1,100 mi, 960 nmi)</t>
  </si>
  <si>
    <t>6,100 m (20,000 ft)</t>
  </si>
  <si>
    <t>Émile Lucas</t>
  </si>
  <si>
    <t>Plan no longer available (2014)</t>
  </si>
  <si>
    <t>Lucas L6Lucas L-6A</t>
  </si>
  <si>
    <t>https://en.wikipedia.org/Lucas L6Lucas L-6A</t>
  </si>
  <si>
    <t>55 kg/m2 (11.3 lb/sq ft)</t>
  </si>
  <si>
    <t>40 U.S. gallons (150 L; 33 imp gal)</t>
  </si>
  <si>
    <t>Sznycer SG-VI</t>
  </si>
  <si>
    <t>The 'Sznycer SG-VI' (aka Sznycer-Gottlieb SG-VI) was a single-engined three-seat utility helicopter designed and built in the America and Canada in the late 1940s to the design of Bernard Sznycer, assisted by Selma Gottlieb and Engineering Products of Canada Ltd. (CanAmerican) Initial design work on the SG-VI began at Philadelphia in 1943 by a team led by Bernard Sznycer, including Selma Gottlieb, Harold Pitcairn and Agnew Larsen. Pitcairn and Larsen left the partnership by August 1945 when Sznycer and Intercity Airlines of Montreal, Quebec, Canada, signed a contract for the detailed design, testing and certification of a prototype helicopter to be marketed and built by the Canadian helicopter Company. The contract did not develop as planned and the first prototype, the SG-VI-C, was built by Engineering Products of Canada Ltd., (a BF. Goodrich subsidiary at Montreal). Construction of the first prototype commenced, but with inadequate management of resources and poor supervision of workers resulting in a lack of confidence in the safety of the aircraft. A second prototype, (SG-VI-D), was built with the sanction of Intercity Airlines and satisfactory supervision. The SG-VI-D had a crude enclosed cabin and open tubular tailboom and was powered by an 178 hp (132.73 kW) Franklin 6GA4-165-BGF engine positioned horizontally above the tailboom driving a four-bladed main rotor with a complex control system. Given the registration CF-FGG-X and named Grey Gull, the SG-VI-D gained its type certificate in February 1951, becoming the first Canadian and British Commonwealth helicopter to do so. After certification the SG-VI-D was re-engined with a 200 hp (149.14 kW) Franklin 6A4-200-C6 engine and offered to investors for development and production as the SG-VI-E. Sznycer eventually sold the helicopter and production rights to an investor from Brooklyn who failed to capitalise on his investment, ending the development of the SG-VI. Presently the sole remaining prototype is preserved at the Reynolds Alberta Museum, Wetaskiwin, Alberta, Canada.[1] Data from http://www.flightglobal.com/pdfarchive/view/1954/1954%20-%200674.html[2]General characteristics Performance</t>
  </si>
  <si>
    <t>Helicopter</t>
  </si>
  <si>
    <t>Engineering Products of Canada Ltd. (SG-VI-C), Intercity Airlines (SG-VI-D)</t>
  </si>
  <si>
    <t>https://en.wikipedia.org/Engineering Products of Canada Ltd. (SG-VI-C), Intercity Airlines (SG-VI-D)</t>
  </si>
  <si>
    <t>9 July 1947 (SG-VI-C), 2 July 1948 (SG-VI-D)</t>
  </si>
  <si>
    <t>1,750 lb (794 kg)</t>
  </si>
  <si>
    <t>1 × Franklin 6A4-200-C6 6-cyl. air-cooled horizontally opposed piston engine, 200 hp (150 kW)</t>
  </si>
  <si>
    <t>88 mph (142 km/h, 76 kn)</t>
  </si>
  <si>
    <t>78 mph (126 km/h, 68 kn)</t>
  </si>
  <si>
    <t>Bernard W Sznycer</t>
  </si>
  <si>
    <t>https://en.wikipedia.org/Bernard W Sznycer</t>
  </si>
  <si>
    <t>760 ft/min (3.9 m/s) at sea level</t>
  </si>
  <si>
    <t>two passengers</t>
  </si>
  <si>
    <t>35 ft (11 m)</t>
  </si>
  <si>
    <t>DOME MicroDataCenter</t>
  </si>
  <si>
    <t>A microDataCenter contains compute, storage, power, cooling and networking in a very small volume, sometimes also called a "DataCenter-in-a-box". The term has been used to describe various incarnations of this idea over the past 20 years. Late 2017 a very tightly integrated version was shown at SuperComputing conference 2017: the DOME microDataCenter.[1] Key features are its hot-watercooling, fully solid-state and being built with commodity components and standards only. DOME is a Dutch government-funded project between IBM and ASTRON in form of a public–private partnership to develop technology roadmaps targeting the Square Kilometer Array (SKA), the world's largest planned radio telescope.[2][3] It will be built in Australia and South Africa during the late 2010s and early 2020s. One of the 7 DOME projects is MicroDataCenter (previously called Microservers) that are small, inexpensive and computationally efficient.[4] The goal for the MicroDataCenter is the capability to be used both near the SKA antennas to do early processing of the data, and inside much larger supercomputers that will do the big data analysis. These servers can be deployed in very large numbers and in environmentally extreme locations such as in deserts where the antennas will be located and not in only in cooled datacenters. A common misconception is that microservers offer only low performance. This is caused by the first microservers being based on Atoms or early 32bit ARM cores. The aim of the DOME MicroDataCenter project is to deliver high performance at low cost and low power. A key characteristic of a MicroDataCenter is its packaging: very small form factor that allows short communication distances. This is based on using Microservers,  eliminating all unnecessary components by integrating as much as possible from the traditional compute server into a single SoC (Server on a chip). A microserver will not deliver the highest possible single-thread performance, instead, it offers an energy optimized design point at medium-high delivered performance. In 2015, several high performance SoCs start appearing on the market, late 2016 a wider choice is available, such as Qualcomms Hydra.[5] At server level, the 28 nm T4240 based microserver card offers twice the operations per Joule compared to an energy optimized 22 nm Finfet XEON-E3 1230Lv3 based server, while delivering 40% more aggregate performance. The comparison is at server board and not at chip level.[6] In 2012 a team at IBM Research Zürich led by Ronald P. Luijten started pursuing a very computational dense, and energy efficient 64-bit computer design based on commodity components, running Linux.[7][8] A system-on-chip (SoC) design where most necessary components would fit on a single chip would fit these goals best, and a definition of "microserver" emerged where essentially a complete motherboard (except RAM, boot flash and power conversion circuits) would fit on chip. ARM, x86 and Power ISA-based solutions were investigated and a solution based on Freescale's Power ISA-based dual core P5020 / quad core P5040 processor came out on top at the time of decision in 2012. The concept is similar to IBM's Blue Gene supercomputers but the DOME microserver is designed around off the shelf components and will run standard operating systems and protocols, to keep development and component costs down.[9] The complete microserver is based on the same form factor as standard FB-DIMM socket. The idea is to fit 128 of these compute cards within a 19" rack 2U drawer together with network switchboards for external storage and communication. Cooling will be provided via the Aquasar hot water cooling solution pioneered by the SuperMUC supercomputer in Germany.[10] The designs of the first prototype was released to the DOME user community on July 3, 2014. The P5040 SoC chip, 16 GB of DRAM and a few control chips (such as the PSoC 3 from Cypress used for monitoring, debugging and booting) comprise a complete compute node with the physical dimensions of 133×55 mm. The card's pins are used for a SATA, five Gbit and two 10 Gbit Ethernet ports, one SD card interface, one USB 2 interface, and power. The compute card operates within a 35 W power envelope with headroom up to 70 W. The bill of materials is around $500 for the single prototype.[7][8][9][11][12] Late 2013 a new SoC was chosen for the second prototype. Freescale's newer 12 core / full 24 thread T4240 is significantly more powerful and operates within a comparable power envelope to the P5040 at 43W TDP. This new micro server card offers 24 GB DRAM, and be powered as well as cooled from the copper heatspreader. It is being built and validated for the larger scale deployment in the full 2U drawer in early 2017. To support native 10 GbE signalling, the DIMM connector was replaced with the SPD08 connector. Late 2016, the production version of the T4240 based microserver card was completed. Using the same form factor and the same connector (and thus plug compatible) a second server prototype board based on the NXP (Formerly Freescale) LS2088A SoC (with 8 A72 ARMv8 cores) was completed around the same time.[9][12][13][14] The smallest form factor micro data center technology was pioneered by the DOME micro server team in Zurich. The computing consists of multiple Microservers and the networking consists of at least one Micro switch module. The first live demo of an 8-way prototype system based on P5040ZMS was performed at Supercomputing 2015 as part of the emerging technologies display,[15] followed by a live demo at CeBIT in March 2016. 8 Way HPL was demonstrated at CeBIT, hence named 'LinPack-in-a-shoebox'. In 2017 the team finished the production ready version that contains 64 T4240ZMS servers, two 10/40 GbE switches, storage, power and cooling in a 2U rack unit. The picture on lowest right shows the 32-way carrier (half of the 2U rack unit) populated with 24 T4240ZMS servers, 8 FPGA boards, switch, storage power and cooling.  This technology increases density 20-fold compared to traditionally packaged datacenter technology while delivering same aggregate performance. This is achieved by a new top-down design, minimizing component count, using an SoC instead of traditional CPU and dense packaging enabled by the use of hot-water cooling.[16] A startup company - still in stealth mode - is in the process of obtaining a technology licence from IBM to bring the technology to market 1H 2018. Unfortunately, the startup company was unable to obtain seed funding to start productization. This project, including all resources, has been mothballed and Ronald retired from the Zurich research lab. (August 2020)</t>
  </si>
  <si>
    <t>//upload.wikimedia.org/wikipedia/en/thumb/f/f4/Fully_populated_DOME_32_way_carrier_%28microdatacenter%29.jpg/300px-Fully_populated_DOME_32_way_carrier_%28microdatacenter%29.jpg</t>
  </si>
  <si>
    <t>Bellanca J-300</t>
  </si>
  <si>
    <t>The Bellanca J-300 was a high wing cabin monoplane used for several trans-atlantic attempts,[1] including a successful 1934 crossing by the Adamowicz brothers.  This aircraft-related article is a stub. You can help Wikipedia by expanding it.</t>
  </si>
  <si>
    <t>REQUIRED</t>
  </si>
  <si>
    <t>Bellanca</t>
  </si>
  <si>
    <t>https://en.wikipedia.org/Bellanca</t>
  </si>
  <si>
    <t>Bellanca J</t>
  </si>
  <si>
    <t>https://en.wikipedia.org/Bellanca J</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</si>
</sst>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mmmm yyyy"/>
    <numFmt numFmtId="165" formatCode="mmmm yyyy"/>
    <numFmt numFmtId="166" formatCode="mmmm d, yyyy"/>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n.wikipedia.org/Autogyro" TargetMode="External"/><Relationship Id="rId190" Type="http://schemas.openxmlformats.org/officeDocument/2006/relationships/drawing" Target="../drawings/drawing1.xml"/><Relationship Id="rId42" Type="http://schemas.openxmlformats.org/officeDocument/2006/relationships/hyperlink" Target="https://en.wikipedia.org/Caproni" TargetMode="External"/><Relationship Id="rId41" Type="http://schemas.openxmlformats.org/officeDocument/2006/relationships/hyperlink" Target="https://en.wikipedia.org/Austria" TargetMode="External"/><Relationship Id="rId44" Type="http://schemas.openxmlformats.org/officeDocument/2006/relationships/hyperlink" Target="https://en.wikipedia.org/America" TargetMode="External"/><Relationship Id="rId43" Type="http://schemas.openxmlformats.org/officeDocument/2006/relationships/hyperlink" Target="https://en.wikipedia.org/Tupolev" TargetMode="External"/><Relationship Id="rId46" Type="http://schemas.openxmlformats.org/officeDocument/2006/relationships/hyperlink" Target="https://en.wikipedia.org/Germany" TargetMode="External"/><Relationship Id="rId45" Type="http://schemas.openxmlformats.org/officeDocument/2006/relationships/hyperlink" Target="https://en.wikipedia.org/Mikoyan-Gurevich" TargetMode="External"/><Relationship Id="rId107" Type="http://schemas.openxmlformats.org/officeDocument/2006/relationships/hyperlink" Target="https://en.wikipedia.org/America" TargetMode="External"/><Relationship Id="rId106" Type="http://schemas.openxmlformats.org/officeDocument/2006/relationships/hyperlink" Target="https://en.wikipedia.org/France" TargetMode="External"/><Relationship Id="rId105" Type="http://schemas.openxmlformats.org/officeDocument/2006/relationships/hyperlink" Target="https://en.wikipedia.org/France" TargetMode="External"/><Relationship Id="rId104" Type="http://schemas.openxmlformats.org/officeDocument/2006/relationships/hyperlink" Target="https://en.wikipedia.org/Switzerland" TargetMode="External"/><Relationship Id="rId109" Type="http://schemas.openxmlformats.org/officeDocument/2006/relationships/hyperlink" Target="https://en.wikipedia.org/France" TargetMode="External"/><Relationship Id="rId108" Type="http://schemas.openxmlformats.org/officeDocument/2006/relationships/hyperlink" Target="https://en.wikipedia.org/Paraglider" TargetMode="External"/><Relationship Id="rId48" Type="http://schemas.openxmlformats.org/officeDocument/2006/relationships/hyperlink" Target="https://en.wikipedia.org/Germany" TargetMode="External"/><Relationship Id="rId187" Type="http://schemas.openxmlformats.org/officeDocument/2006/relationships/hyperlink" Target="https://en.wikipedia.org/France" TargetMode="External"/><Relationship Id="rId47" Type="http://schemas.openxmlformats.org/officeDocument/2006/relationships/hyperlink" Target="https://en.wikipedia.org/AeroVironment" TargetMode="External"/><Relationship Id="rId186" Type="http://schemas.openxmlformats.org/officeDocument/2006/relationships/hyperlink" Target="https://en.wikipedia.org/France" TargetMode="External"/><Relationship Id="rId185" Type="http://schemas.openxmlformats.org/officeDocument/2006/relationships/hyperlink" Target="https://en.wikipedia.org/Germany" TargetMode="External"/><Relationship Id="rId49" Type="http://schemas.openxmlformats.org/officeDocument/2006/relationships/hyperlink" Target="https://en.wikipedia.org/Fighter" TargetMode="External"/><Relationship Id="rId184" Type="http://schemas.openxmlformats.org/officeDocument/2006/relationships/hyperlink" Target="https://en.wikipedia.org/Ramphos" TargetMode="External"/><Relationship Id="rId103" Type="http://schemas.openxmlformats.org/officeDocument/2006/relationships/hyperlink" Target="https://en.wikipedia.org/Paraglider" TargetMode="External"/><Relationship Id="rId102" Type="http://schemas.openxmlformats.org/officeDocument/2006/relationships/hyperlink" Target="https://en.wikipedia.org/America" TargetMode="External"/><Relationship Id="rId101" Type="http://schemas.openxmlformats.org/officeDocument/2006/relationships/hyperlink" Target="https://en.wikipedia.org/Austria" TargetMode="External"/><Relationship Id="rId189" Type="http://schemas.openxmlformats.org/officeDocument/2006/relationships/hyperlink" Target="https://en.wikipedia.org/Bellanca" TargetMode="External"/><Relationship Id="rId100" Type="http://schemas.openxmlformats.org/officeDocument/2006/relationships/hyperlink" Target="https://en.wikipedia.org/Paraglider" TargetMode="External"/><Relationship Id="rId188" Type="http://schemas.openxmlformats.org/officeDocument/2006/relationships/hyperlink" Target="https://en.wikipedia.org/America" TargetMode="External"/><Relationship Id="rId31" Type="http://schemas.openxmlformats.org/officeDocument/2006/relationships/hyperlink" Target="https://en.wikipedia.org/America" TargetMode="External"/><Relationship Id="rId30" Type="http://schemas.openxmlformats.org/officeDocument/2006/relationships/hyperlink" Target="https://en.wikipedia.org/America" TargetMode="External"/><Relationship Id="rId33" Type="http://schemas.openxmlformats.org/officeDocument/2006/relationships/hyperlink" Target="https://en.wikipedia.org/Skyfly" TargetMode="External"/><Relationship Id="rId183" Type="http://schemas.openxmlformats.org/officeDocument/2006/relationships/hyperlink" Target="https://en.wikipedia.org/Italy" TargetMode="External"/><Relationship Id="rId32" Type="http://schemas.openxmlformats.org/officeDocument/2006/relationships/hyperlink" Target="https://en.wikipedia.org/Switzerland" TargetMode="External"/><Relationship Id="rId182" Type="http://schemas.openxmlformats.org/officeDocument/2006/relationships/hyperlink" Target="https://en.wikipedia.org/Nexaer" TargetMode="External"/><Relationship Id="rId35" Type="http://schemas.openxmlformats.org/officeDocument/2006/relationships/hyperlink" Target="https://en.wikipedia.org/America" TargetMode="External"/><Relationship Id="rId181" Type="http://schemas.openxmlformats.org/officeDocument/2006/relationships/hyperlink" Target="https://en.wikipedia.org/America" TargetMode="External"/><Relationship Id="rId34" Type="http://schemas.openxmlformats.org/officeDocument/2006/relationships/hyperlink" Target="https://en.wikipedia.org/America" TargetMode="External"/><Relationship Id="rId180" Type="http://schemas.openxmlformats.org/officeDocument/2006/relationships/hyperlink" Target="https://en.wikipedia.org/U.S." TargetMode="External"/><Relationship Id="rId37" Type="http://schemas.openxmlformats.org/officeDocument/2006/relationships/hyperlink" Target="https://en.wikipedia.org/Glider" TargetMode="External"/><Relationship Id="rId176" Type="http://schemas.openxmlformats.org/officeDocument/2006/relationships/hyperlink" Target="https://en.wikipedia.org/Aerospool" TargetMode="External"/><Relationship Id="rId36" Type="http://schemas.openxmlformats.org/officeDocument/2006/relationships/hyperlink" Target="https://en.wikipedia.org/France" TargetMode="External"/><Relationship Id="rId175" Type="http://schemas.openxmlformats.org/officeDocument/2006/relationships/hyperlink" Target="https://en.wikipedia.org/Slovakia" TargetMode="External"/><Relationship Id="rId39" Type="http://schemas.openxmlformats.org/officeDocument/2006/relationships/hyperlink" Target="https://en.wikipedia.org/America" TargetMode="External"/><Relationship Id="rId174" Type="http://schemas.openxmlformats.org/officeDocument/2006/relationships/hyperlink" Target="https://en.wikipedia.org/France" TargetMode="External"/><Relationship Id="rId38" Type="http://schemas.openxmlformats.org/officeDocument/2006/relationships/hyperlink" Target="https://en.wikipedia.org/America" TargetMode="External"/><Relationship Id="rId173" Type="http://schemas.openxmlformats.org/officeDocument/2006/relationships/hyperlink" Target="https://en.wikipedia.org/Canada" TargetMode="External"/><Relationship Id="rId179" Type="http://schemas.openxmlformats.org/officeDocument/2006/relationships/hyperlink" Target="https://en.wikipedia.org/Canada" TargetMode="External"/><Relationship Id="rId178" Type="http://schemas.openxmlformats.org/officeDocument/2006/relationships/hyperlink" Target="https://en.wikipedia.org/America" TargetMode="External"/><Relationship Id="rId177" Type="http://schemas.openxmlformats.org/officeDocument/2006/relationships/hyperlink" Target="https://en.wikipedia.org/Italy" TargetMode="External"/><Relationship Id="rId20" Type="http://schemas.openxmlformats.org/officeDocument/2006/relationships/hyperlink" Target="https://en.wikipedia.org/France" TargetMode="External"/><Relationship Id="rId22" Type="http://schemas.openxmlformats.org/officeDocument/2006/relationships/hyperlink" Target="https://en.wikipedia.org/France" TargetMode="External"/><Relationship Id="rId21" Type="http://schemas.openxmlformats.org/officeDocument/2006/relationships/hyperlink" Target="https://en.wikipedia.org/France" TargetMode="External"/><Relationship Id="rId24" Type="http://schemas.openxmlformats.org/officeDocument/2006/relationships/hyperlink" Target="https://en.wikipedia.org/America" TargetMode="External"/><Relationship Id="rId23" Type="http://schemas.openxmlformats.org/officeDocument/2006/relationships/hyperlink" Target="https://en.wikipedia.org/Paramotor" TargetMode="External"/><Relationship Id="rId129" Type="http://schemas.openxmlformats.org/officeDocument/2006/relationships/hyperlink" Target="https://en.wikipedia.org/France" TargetMode="External"/><Relationship Id="rId128" Type="http://schemas.openxmlformats.org/officeDocument/2006/relationships/hyperlink" Target="https://en.wikipedia.org/America" TargetMode="External"/><Relationship Id="rId127" Type="http://schemas.openxmlformats.org/officeDocument/2006/relationships/hyperlink" Target="https://en.wikipedia.org/France" TargetMode="External"/><Relationship Id="rId126" Type="http://schemas.openxmlformats.org/officeDocument/2006/relationships/hyperlink" Target="https://en.wikipedia.org/Hungary" TargetMode="External"/><Relationship Id="rId26" Type="http://schemas.openxmlformats.org/officeDocument/2006/relationships/hyperlink" Target="https://en.wikipedia.org/Canada" TargetMode="External"/><Relationship Id="rId121" Type="http://schemas.openxmlformats.org/officeDocument/2006/relationships/hyperlink" Target="https://en.wikipedia.org/Austria" TargetMode="External"/><Relationship Id="rId25" Type="http://schemas.openxmlformats.org/officeDocument/2006/relationships/hyperlink" Target="https://en.wikipedia.org/America" TargetMode="External"/><Relationship Id="rId120" Type="http://schemas.openxmlformats.org/officeDocument/2006/relationships/hyperlink" Target="https://en.wikipedia.org/Paraglider" TargetMode="External"/><Relationship Id="rId28" Type="http://schemas.openxmlformats.org/officeDocument/2006/relationships/hyperlink" Target="https://en.wikipedia.org/Autogyro" TargetMode="External"/><Relationship Id="rId27" Type="http://schemas.openxmlformats.org/officeDocument/2006/relationships/hyperlink" Target="https://en.wikipedia.org/America" TargetMode="External"/><Relationship Id="rId125" Type="http://schemas.openxmlformats.org/officeDocument/2006/relationships/hyperlink" Target="https://en.wikipedia.org/France" TargetMode="External"/><Relationship Id="rId29" Type="http://schemas.openxmlformats.org/officeDocument/2006/relationships/hyperlink" Target="https://en.wikipedia.org/France" TargetMode="External"/><Relationship Id="rId124" Type="http://schemas.openxmlformats.org/officeDocument/2006/relationships/hyperlink" Target="https://en.wikipedia.org/Paraglider" TargetMode="External"/><Relationship Id="rId123" Type="http://schemas.openxmlformats.org/officeDocument/2006/relationships/hyperlink" Target="https://en.wikipedia.org/Switzerland" TargetMode="External"/><Relationship Id="rId122" Type="http://schemas.openxmlformats.org/officeDocument/2006/relationships/hyperlink" Target="https://en.wikipedia.org/Paraglider" TargetMode="External"/><Relationship Id="rId95" Type="http://schemas.openxmlformats.org/officeDocument/2006/relationships/hyperlink" Target="https://en.wikipedia.org/France" TargetMode="External"/><Relationship Id="rId94" Type="http://schemas.openxmlformats.org/officeDocument/2006/relationships/hyperlink" Target="https://en.wikipedia.org/Switzerland" TargetMode="External"/><Relationship Id="rId97" Type="http://schemas.openxmlformats.org/officeDocument/2006/relationships/hyperlink" Target="https://en.wikipedia.org/France" TargetMode="External"/><Relationship Id="rId96" Type="http://schemas.openxmlformats.org/officeDocument/2006/relationships/hyperlink" Target="https://en.wikipedia.org/France" TargetMode="External"/><Relationship Id="rId11" Type="http://schemas.openxmlformats.org/officeDocument/2006/relationships/hyperlink" Target="https://en.wikipedia.org/CANT" TargetMode="External"/><Relationship Id="rId99" Type="http://schemas.openxmlformats.org/officeDocument/2006/relationships/hyperlink" Target="https://en.wikipedia.org/France" TargetMode="External"/><Relationship Id="rId10" Type="http://schemas.openxmlformats.org/officeDocument/2006/relationships/hyperlink" Target="https://en.wikipedia.org/Caproni" TargetMode="External"/><Relationship Id="rId98" Type="http://schemas.openxmlformats.org/officeDocument/2006/relationships/hyperlink" Target="https://en.wikipedia.org/America" TargetMode="External"/><Relationship Id="rId13" Type="http://schemas.openxmlformats.org/officeDocument/2006/relationships/hyperlink" Target="https://en.wikipedia.org/CANT" TargetMode="External"/><Relationship Id="rId12" Type="http://schemas.openxmlformats.org/officeDocument/2006/relationships/hyperlink" Target="https://en.wikipedia.org/1926" TargetMode="External"/><Relationship Id="rId91" Type="http://schemas.openxmlformats.org/officeDocument/2006/relationships/hyperlink" Target="https://en.wikipedia.org/Israel" TargetMode="External"/><Relationship Id="rId90" Type="http://schemas.openxmlformats.org/officeDocument/2006/relationships/hyperlink" Target="https://en.wikipedia.org/Paraglider" TargetMode="External"/><Relationship Id="rId93" Type="http://schemas.openxmlformats.org/officeDocument/2006/relationships/hyperlink" Target="https://en.wikipedia.org/Paraglider" TargetMode="External"/><Relationship Id="rId92" Type="http://schemas.openxmlformats.org/officeDocument/2006/relationships/hyperlink" Target="https://en.wikipedia.org/Germany" TargetMode="External"/><Relationship Id="rId118" Type="http://schemas.openxmlformats.org/officeDocument/2006/relationships/hyperlink" Target="https://en.wikipedia.org/Paraglider" TargetMode="External"/><Relationship Id="rId117" Type="http://schemas.openxmlformats.org/officeDocument/2006/relationships/hyperlink" Target="https://en.wikipedia.org/America" TargetMode="External"/><Relationship Id="rId116" Type="http://schemas.openxmlformats.org/officeDocument/2006/relationships/hyperlink" Target="https://en.wikipedia.org/America" TargetMode="External"/><Relationship Id="rId115" Type="http://schemas.openxmlformats.org/officeDocument/2006/relationships/hyperlink" Target="https://en.wikipedia.org/France" TargetMode="External"/><Relationship Id="rId119" Type="http://schemas.openxmlformats.org/officeDocument/2006/relationships/hyperlink" Target="https://en.wikipedia.org/Austria" TargetMode="External"/><Relationship Id="rId15" Type="http://schemas.openxmlformats.org/officeDocument/2006/relationships/hyperlink" Target="https://en.wikipedia.org/Caproni" TargetMode="External"/><Relationship Id="rId110" Type="http://schemas.openxmlformats.org/officeDocument/2006/relationships/hyperlink" Target="https://en.wikipedia.org/Paraglider" TargetMode="External"/><Relationship Id="rId14" Type="http://schemas.openxmlformats.org/officeDocument/2006/relationships/hyperlink" Target="https://en.wikipedia.org/CANT" TargetMode="External"/><Relationship Id="rId17" Type="http://schemas.openxmlformats.org/officeDocument/2006/relationships/hyperlink" Target="https://en.wikipedia.org/America" TargetMode="External"/><Relationship Id="rId16" Type="http://schemas.openxmlformats.org/officeDocument/2006/relationships/hyperlink" Target="https://en.wikipedia.org/Caproni" TargetMode="External"/><Relationship Id="rId19" Type="http://schemas.openxmlformats.org/officeDocument/2006/relationships/hyperlink" Target="https://en.wikipedia.org/Autogyro" TargetMode="External"/><Relationship Id="rId114" Type="http://schemas.openxmlformats.org/officeDocument/2006/relationships/hyperlink" Target="https://en.wikipedia.org/America/Australia" TargetMode="External"/><Relationship Id="rId18" Type="http://schemas.openxmlformats.org/officeDocument/2006/relationships/hyperlink" Target="https://en.wikipedia.org/Canada" TargetMode="External"/><Relationship Id="rId113" Type="http://schemas.openxmlformats.org/officeDocument/2006/relationships/hyperlink" Target="https://en.wikipedia.org/France" TargetMode="External"/><Relationship Id="rId112" Type="http://schemas.openxmlformats.org/officeDocument/2006/relationships/hyperlink" Target="https://en.wikipedia.org/Paraglider" TargetMode="External"/><Relationship Id="rId111" Type="http://schemas.openxmlformats.org/officeDocument/2006/relationships/hyperlink" Target="https://en.wikipedia.org/France" TargetMode="External"/><Relationship Id="rId84" Type="http://schemas.openxmlformats.org/officeDocument/2006/relationships/hyperlink" Target="https://en.wikipedia.org/Switzerland" TargetMode="External"/><Relationship Id="rId83" Type="http://schemas.openxmlformats.org/officeDocument/2006/relationships/hyperlink" Target="https://en.wikipedia.org/Paraglider" TargetMode="External"/><Relationship Id="rId86" Type="http://schemas.openxmlformats.org/officeDocument/2006/relationships/hyperlink" Target="https://en.wikipedia.org/France" TargetMode="External"/><Relationship Id="rId85" Type="http://schemas.openxmlformats.org/officeDocument/2006/relationships/hyperlink" Target="https://en.wikipedia.org/France" TargetMode="External"/><Relationship Id="rId88" Type="http://schemas.openxmlformats.org/officeDocument/2006/relationships/hyperlink" Target="https://en.wikipedia.org/America" TargetMode="External"/><Relationship Id="rId150" Type="http://schemas.openxmlformats.org/officeDocument/2006/relationships/hyperlink" Target="https://en.wikipedia.org/France" TargetMode="External"/><Relationship Id="rId87" Type="http://schemas.openxmlformats.org/officeDocument/2006/relationships/hyperlink" Target="https://en.wikipedia.org/America" TargetMode="External"/><Relationship Id="rId89" Type="http://schemas.openxmlformats.org/officeDocument/2006/relationships/hyperlink" Target="https://en.wikipedia.org/America" TargetMode="External"/><Relationship Id="rId80" Type="http://schemas.openxmlformats.org/officeDocument/2006/relationships/hyperlink" Target="https://en.wikipedia.org/Paraglider" TargetMode="External"/><Relationship Id="rId82" Type="http://schemas.openxmlformats.org/officeDocument/2006/relationships/hyperlink" Target="https://en.wikipedia.org/Boeing" TargetMode="External"/><Relationship Id="rId81" Type="http://schemas.openxmlformats.org/officeDocument/2006/relationships/hyperlink" Target="https://en.wikipedia.org/Israel" TargetMode="External"/><Relationship Id="rId1" Type="http://schemas.openxmlformats.org/officeDocument/2006/relationships/hyperlink" Target="https://en.wikipedia.org/Bomber" TargetMode="External"/><Relationship Id="rId2" Type="http://schemas.openxmlformats.org/officeDocument/2006/relationships/hyperlink" Target="https://en.wikipedia.org/Italy" TargetMode="External"/><Relationship Id="rId3" Type="http://schemas.openxmlformats.org/officeDocument/2006/relationships/hyperlink" Target="https://en.wikipedia.org/CANT" TargetMode="External"/><Relationship Id="rId149" Type="http://schemas.openxmlformats.org/officeDocument/2006/relationships/hyperlink" Target="https://en.wikipedia.org/Paraglider" TargetMode="External"/><Relationship Id="rId4" Type="http://schemas.openxmlformats.org/officeDocument/2006/relationships/hyperlink" Target="https://en.wikipedia.org/Italy" TargetMode="External"/><Relationship Id="rId148" Type="http://schemas.openxmlformats.org/officeDocument/2006/relationships/hyperlink" Target="https://en.wikipedia.org/Austria" TargetMode="External"/><Relationship Id="rId9" Type="http://schemas.openxmlformats.org/officeDocument/2006/relationships/hyperlink" Target="https://en.wikipedia.org/CANT" TargetMode="External"/><Relationship Id="rId143" Type="http://schemas.openxmlformats.org/officeDocument/2006/relationships/hyperlink" Target="https://en.wikipedia.org/France" TargetMode="External"/><Relationship Id="rId142" Type="http://schemas.openxmlformats.org/officeDocument/2006/relationships/hyperlink" Target="https://en.wikipedia.org/Switzerland" TargetMode="External"/><Relationship Id="rId141" Type="http://schemas.openxmlformats.org/officeDocument/2006/relationships/hyperlink" Target="https://en.wikipedia.org/Paraglider" TargetMode="External"/><Relationship Id="rId140" Type="http://schemas.openxmlformats.org/officeDocument/2006/relationships/hyperlink" Target="https://en.wikipedia.org/Austria" TargetMode="External"/><Relationship Id="rId5" Type="http://schemas.openxmlformats.org/officeDocument/2006/relationships/hyperlink" Target="https://en.wikipedia.org/Caproni" TargetMode="External"/><Relationship Id="rId147" Type="http://schemas.openxmlformats.org/officeDocument/2006/relationships/hyperlink" Target="https://en.wikipedia.org/Austria" TargetMode="External"/><Relationship Id="rId6" Type="http://schemas.openxmlformats.org/officeDocument/2006/relationships/hyperlink" Target="https://en.wikipedia.org/1911" TargetMode="External"/><Relationship Id="rId146" Type="http://schemas.openxmlformats.org/officeDocument/2006/relationships/hyperlink" Target="https://en.wikipedia.org/Paraglider" TargetMode="External"/><Relationship Id="rId7" Type="http://schemas.openxmlformats.org/officeDocument/2006/relationships/hyperlink" Target="https://en.wikipedia.org/Caproni" TargetMode="External"/><Relationship Id="rId145" Type="http://schemas.openxmlformats.org/officeDocument/2006/relationships/hyperlink" Target="https://en.wikipedia.org/Austria" TargetMode="External"/><Relationship Id="rId8" Type="http://schemas.openxmlformats.org/officeDocument/2006/relationships/hyperlink" Target="https://en.wikipedia.org/1936" TargetMode="External"/><Relationship Id="rId144" Type="http://schemas.openxmlformats.org/officeDocument/2006/relationships/hyperlink" Target="https://en.wikipedia.org/Paraglider" TargetMode="External"/><Relationship Id="rId73" Type="http://schemas.openxmlformats.org/officeDocument/2006/relationships/hyperlink" Target="https://en.wikipedia.org/France" TargetMode="External"/><Relationship Id="rId72" Type="http://schemas.openxmlformats.org/officeDocument/2006/relationships/hyperlink" Target="https://en.wikipedia.org/Boeing" TargetMode="External"/><Relationship Id="rId75" Type="http://schemas.openxmlformats.org/officeDocument/2006/relationships/hyperlink" Target="https://en.wikipedia.org/Austria" TargetMode="External"/><Relationship Id="rId74" Type="http://schemas.openxmlformats.org/officeDocument/2006/relationships/hyperlink" Target="https://en.wikipedia.org/Nieuport-Delage" TargetMode="External"/><Relationship Id="rId77" Type="http://schemas.openxmlformats.org/officeDocument/2006/relationships/hyperlink" Target="https://en.wikipedia.org/Switzerland" TargetMode="External"/><Relationship Id="rId76" Type="http://schemas.openxmlformats.org/officeDocument/2006/relationships/hyperlink" Target="https://en.wikipedia.org/Paraglider" TargetMode="External"/><Relationship Id="rId79" Type="http://schemas.openxmlformats.org/officeDocument/2006/relationships/hyperlink" Target="https://en.wikipedia.org/America" TargetMode="External"/><Relationship Id="rId78" Type="http://schemas.openxmlformats.org/officeDocument/2006/relationships/hyperlink" Target="https://en.wikipedia.org/Calipt'Air" TargetMode="External"/><Relationship Id="rId71" Type="http://schemas.openxmlformats.org/officeDocument/2006/relationships/hyperlink" Target="https://en.wikipedia.org/Italy" TargetMode="External"/><Relationship Id="rId70" Type="http://schemas.openxmlformats.org/officeDocument/2006/relationships/hyperlink" Target="https://en.wikipedia.org/1925" TargetMode="External"/><Relationship Id="rId139" Type="http://schemas.openxmlformats.org/officeDocument/2006/relationships/hyperlink" Target="https://en.wikipedia.org/France" TargetMode="External"/><Relationship Id="rId138" Type="http://schemas.openxmlformats.org/officeDocument/2006/relationships/hyperlink" Target="https://en.wikipedia.org/France" TargetMode="External"/><Relationship Id="rId137" Type="http://schemas.openxmlformats.org/officeDocument/2006/relationships/hyperlink" Target="https://en.wikipedia.org/Israel" TargetMode="External"/><Relationship Id="rId132" Type="http://schemas.openxmlformats.org/officeDocument/2006/relationships/hyperlink" Target="https://en.wikipedia.org/Switzerland" TargetMode="External"/><Relationship Id="rId131" Type="http://schemas.openxmlformats.org/officeDocument/2006/relationships/hyperlink" Target="https://en.wikipedia.org/Paraglider" TargetMode="External"/><Relationship Id="rId130" Type="http://schemas.openxmlformats.org/officeDocument/2006/relationships/hyperlink" Target="https://en.wikipedia.org/France" TargetMode="External"/><Relationship Id="rId136" Type="http://schemas.openxmlformats.org/officeDocument/2006/relationships/hyperlink" Target="https://en.wikipedia.org/Paraglider" TargetMode="External"/><Relationship Id="rId135" Type="http://schemas.openxmlformats.org/officeDocument/2006/relationships/hyperlink" Target="https://en.wikipedia.org/Israel" TargetMode="External"/><Relationship Id="rId134" Type="http://schemas.openxmlformats.org/officeDocument/2006/relationships/hyperlink" Target="https://en.wikipedia.org/Paraglider" TargetMode="External"/><Relationship Id="rId133" Type="http://schemas.openxmlformats.org/officeDocument/2006/relationships/hyperlink" Target="https://en.wikipedia.org/Calipt'Air" TargetMode="External"/><Relationship Id="rId62" Type="http://schemas.openxmlformats.org/officeDocument/2006/relationships/hyperlink" Target="https://en.wikipedia.org/America" TargetMode="External"/><Relationship Id="rId61" Type="http://schemas.openxmlformats.org/officeDocument/2006/relationships/hyperlink" Target="https://en.wikipedia.org/Scout" TargetMode="External"/><Relationship Id="rId64" Type="http://schemas.openxmlformats.org/officeDocument/2006/relationships/hyperlink" Target="https://en.wikipedia.org/Homebuilt" TargetMode="External"/><Relationship Id="rId63" Type="http://schemas.openxmlformats.org/officeDocument/2006/relationships/hyperlink" Target="https://en.wikipedia.org/Caproni" TargetMode="External"/><Relationship Id="rId66" Type="http://schemas.openxmlformats.org/officeDocument/2006/relationships/hyperlink" Target="https://en.wikipedia.org/Italy" TargetMode="External"/><Relationship Id="rId172" Type="http://schemas.openxmlformats.org/officeDocument/2006/relationships/hyperlink" Target="https://en.wikipedia.org/India" TargetMode="External"/><Relationship Id="rId65" Type="http://schemas.openxmlformats.org/officeDocument/2006/relationships/hyperlink" Target="https://en.wikipedia.org/1954" TargetMode="External"/><Relationship Id="rId171" Type="http://schemas.openxmlformats.org/officeDocument/2006/relationships/hyperlink" Target="https://en.wikipedia.org/NATO" TargetMode="External"/><Relationship Id="rId68" Type="http://schemas.openxmlformats.org/officeDocument/2006/relationships/hyperlink" Target="https://en.wikipedia.org/Caproni" TargetMode="External"/><Relationship Id="rId170" Type="http://schemas.openxmlformats.org/officeDocument/2006/relationships/hyperlink" Target="https://en.wikipedia.org/SZD" TargetMode="External"/><Relationship Id="rId67" Type="http://schemas.openxmlformats.org/officeDocument/2006/relationships/hyperlink" Target="https://en.wikipedia.org/Caproni" TargetMode="External"/><Relationship Id="rId60" Type="http://schemas.openxmlformats.org/officeDocument/2006/relationships/hyperlink" Target="https://en.wikipedia.org/Caproni" TargetMode="External"/><Relationship Id="rId165" Type="http://schemas.openxmlformats.org/officeDocument/2006/relationships/hyperlink" Target="https://en.wikipedia.org/France" TargetMode="External"/><Relationship Id="rId69" Type="http://schemas.openxmlformats.org/officeDocument/2006/relationships/hyperlink" Target="https://en.wikipedia.org/Caproni" TargetMode="External"/><Relationship Id="rId164" Type="http://schemas.openxmlformats.org/officeDocument/2006/relationships/hyperlink" Target="https://en.wikipedia.org/India" TargetMode="External"/><Relationship Id="rId163" Type="http://schemas.openxmlformats.org/officeDocument/2006/relationships/hyperlink" Target="https://en.wikipedia.org/Germany" TargetMode="External"/><Relationship Id="rId162" Type="http://schemas.openxmlformats.org/officeDocument/2006/relationships/hyperlink" Target="https://en.wikipedia.org/France" TargetMode="External"/><Relationship Id="rId169" Type="http://schemas.openxmlformats.org/officeDocument/2006/relationships/hyperlink" Target="https://en.wikipedia.org/Poland" TargetMode="External"/><Relationship Id="rId168" Type="http://schemas.openxmlformats.org/officeDocument/2006/relationships/hyperlink" Target="https://en.wikipedia.org/Glider" TargetMode="External"/><Relationship Id="rId167" Type="http://schemas.openxmlformats.org/officeDocument/2006/relationships/hyperlink" Target="https://en.wikipedia.org/France" TargetMode="External"/><Relationship Id="rId166" Type="http://schemas.openxmlformats.org/officeDocument/2006/relationships/hyperlink" Target="https://en.wikipedia.org/Canada" TargetMode="External"/><Relationship Id="rId51" Type="http://schemas.openxmlformats.org/officeDocument/2006/relationships/hyperlink" Target="https://en.wikipedia.org/1931" TargetMode="External"/><Relationship Id="rId50" Type="http://schemas.openxmlformats.org/officeDocument/2006/relationships/hyperlink" Target="https://en.wikipedia.org/British" TargetMode="External"/><Relationship Id="rId53" Type="http://schemas.openxmlformats.org/officeDocument/2006/relationships/hyperlink" Target="https://en.wikipedia.org/1932" TargetMode="External"/><Relationship Id="rId52" Type="http://schemas.openxmlformats.org/officeDocument/2006/relationships/hyperlink" Target="https://en.wikipedia.org/1942" TargetMode="External"/><Relationship Id="rId55" Type="http://schemas.openxmlformats.org/officeDocument/2006/relationships/hyperlink" Target="https://en.wikipedia.org/Tupolev" TargetMode="External"/><Relationship Id="rId161" Type="http://schemas.openxmlformats.org/officeDocument/2006/relationships/hyperlink" Target="https://en.wikipedia.org/Italy" TargetMode="External"/><Relationship Id="rId54" Type="http://schemas.openxmlformats.org/officeDocument/2006/relationships/hyperlink" Target="https://en.wikipedia.org/Canada" TargetMode="External"/><Relationship Id="rId160" Type="http://schemas.openxmlformats.org/officeDocument/2006/relationships/hyperlink" Target="https://en.wikipedia.org/Canada" TargetMode="External"/><Relationship Id="rId57" Type="http://schemas.openxmlformats.org/officeDocument/2006/relationships/hyperlink" Target="https://en.wikipedia.org/1911" TargetMode="External"/><Relationship Id="rId56" Type="http://schemas.openxmlformats.org/officeDocument/2006/relationships/hyperlink" Target="https://en.wikipedia.org/Caproni" TargetMode="External"/><Relationship Id="rId159" Type="http://schemas.openxmlformats.org/officeDocument/2006/relationships/hyperlink" Target="https://en.wikipedia.org/Germany" TargetMode="External"/><Relationship Id="rId59" Type="http://schemas.openxmlformats.org/officeDocument/2006/relationships/hyperlink" Target="https://en.wikipedia.org/Caproni" TargetMode="External"/><Relationship Id="rId154" Type="http://schemas.openxmlformats.org/officeDocument/2006/relationships/hyperlink" Target="https://en.wikipedia.org/America" TargetMode="External"/><Relationship Id="rId58" Type="http://schemas.openxmlformats.org/officeDocument/2006/relationships/hyperlink" Target="https://en.wikipedia.org/Italy" TargetMode="External"/><Relationship Id="rId153" Type="http://schemas.openxmlformats.org/officeDocument/2006/relationships/hyperlink" Target="https://en.wikipedia.org/France" TargetMode="External"/><Relationship Id="rId152" Type="http://schemas.openxmlformats.org/officeDocument/2006/relationships/hyperlink" Target="https://en.wikipedia.org/France" TargetMode="External"/><Relationship Id="rId151" Type="http://schemas.openxmlformats.org/officeDocument/2006/relationships/hyperlink" Target="https://en.wikipedia.org/Hungary" TargetMode="External"/><Relationship Id="rId158" Type="http://schemas.openxmlformats.org/officeDocument/2006/relationships/hyperlink" Target="https://en.wikipedia.org/Ultracraft" TargetMode="External"/><Relationship Id="rId157" Type="http://schemas.openxmlformats.org/officeDocument/2006/relationships/hyperlink" Target="https://en.wikipedia.org/Belgium" TargetMode="External"/><Relationship Id="rId156" Type="http://schemas.openxmlformats.org/officeDocument/2006/relationships/hyperlink" Target="https://en.wikipedia.org/Synairgie" TargetMode="External"/><Relationship Id="rId155" Type="http://schemas.openxmlformats.org/officeDocument/2006/relationships/hyperlink" Target="https://en.wikipedia.org/Franc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tr">
        <f>IFERROR(__xludf.DUMMYFUNCTION("GOOGLETRANSLATE(A:A, ""en"", ""te"")"),"పేరు")</f>
        <v>పేరు</v>
      </c>
      <c r="C1" s="1" t="s">
        <v>1</v>
      </c>
      <c r="D1" s="1" t="str">
        <f>IFERROR(__xludf.DUMMYFUNCTION("GOOGLETRANSLATE(C:C, ""en"", ""te"")"),"వివరణ")</f>
        <v>వివరణ</v>
      </c>
      <c r="E1" s="1" t="s">
        <v>2</v>
      </c>
      <c r="F1" s="1" t="str">
        <f>IFERROR(__xludf.DUMMYFUNCTION("GOOGLETRANSLATE(E:E, ""en"", ""te"")"),"పాత్ర")</f>
        <v>పాత్ర</v>
      </c>
      <c r="G1" s="1" t="s">
        <v>3</v>
      </c>
      <c r="H1" s="1" t="s">
        <v>4</v>
      </c>
      <c r="I1" s="1" t="str">
        <f>IFERROR(__xludf.DUMMYFUNCTION("GOOGLETRANSLATE(H:H, ""en"", ""te"")"),"జాతీయ మూలం")</f>
        <v>జాతీయ మూలం</v>
      </c>
      <c r="J1" s="1" t="s">
        <v>5</v>
      </c>
      <c r="K1" s="1" t="s">
        <v>6</v>
      </c>
      <c r="L1" s="1" t="str">
        <f>IFERROR(__xludf.DUMMYFUNCTION("GOOGLETRANSLATE(K:K, ""en"", ""te"")"),"తయారీదారు")</f>
        <v>తయారీదారు</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1" t="s">
        <v>29</v>
      </c>
      <c r="AJ1" s="1" t="s">
        <v>30</v>
      </c>
      <c r="AK1" s="1" t="s">
        <v>31</v>
      </c>
      <c r="AL1" s="1" t="s">
        <v>32</v>
      </c>
      <c r="AM1" s="1" t="s">
        <v>33</v>
      </c>
      <c r="AN1" s="1" t="s">
        <v>34</v>
      </c>
      <c r="AO1" s="1" t="s">
        <v>35</v>
      </c>
      <c r="AP1" s="1" t="s">
        <v>36</v>
      </c>
      <c r="AQ1" s="1" t="s">
        <v>37</v>
      </c>
      <c r="AR1" s="1" t="s">
        <v>38</v>
      </c>
      <c r="AS1" s="1" t="s">
        <v>39</v>
      </c>
      <c r="AT1" s="1" t="s">
        <v>40</v>
      </c>
      <c r="AU1" s="1" t="s">
        <v>41</v>
      </c>
      <c r="AV1" s="1" t="s">
        <v>42</v>
      </c>
      <c r="AW1" s="1" t="s">
        <v>43</v>
      </c>
      <c r="AX1" s="1" t="s">
        <v>44</v>
      </c>
      <c r="AY1" s="1" t="s">
        <v>45</v>
      </c>
      <c r="AZ1" s="1" t="s">
        <v>46</v>
      </c>
      <c r="BA1" s="1" t="s">
        <v>47</v>
      </c>
      <c r="BB1" s="1" t="s">
        <v>48</v>
      </c>
      <c r="BC1" s="1" t="s">
        <v>49</v>
      </c>
      <c r="BD1" s="1" t="s">
        <v>50</v>
      </c>
      <c r="BE1" s="1" t="s">
        <v>51</v>
      </c>
      <c r="BF1" s="1" t="s">
        <v>52</v>
      </c>
      <c r="BG1" s="1" t="s">
        <v>53</v>
      </c>
      <c r="BH1" s="1" t="s">
        <v>54</v>
      </c>
      <c r="BI1" s="1" t="s">
        <v>55</v>
      </c>
      <c r="BJ1" s="1" t="s">
        <v>56</v>
      </c>
      <c r="BK1" s="1" t="s">
        <v>57</v>
      </c>
      <c r="BL1" s="1" t="s">
        <v>58</v>
      </c>
      <c r="BM1" s="1" t="s">
        <v>59</v>
      </c>
      <c r="BN1" s="1" t="s">
        <v>60</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c r="CE1" s="1" t="s">
        <v>77</v>
      </c>
      <c r="CF1" s="1" t="s">
        <v>78</v>
      </c>
      <c r="CG1" s="1" t="s">
        <v>79</v>
      </c>
      <c r="CH1" s="1" t="s">
        <v>80</v>
      </c>
      <c r="CI1" s="1" t="s">
        <v>81</v>
      </c>
      <c r="CJ1" s="1" t="s">
        <v>82</v>
      </c>
      <c r="CK1" s="1" t="s">
        <v>83</v>
      </c>
      <c r="CL1" s="1" t="s">
        <v>84</v>
      </c>
      <c r="CM1" s="1" t="s">
        <v>85</v>
      </c>
      <c r="CN1" s="1" t="s">
        <v>86</v>
      </c>
      <c r="CO1" s="1" t="s">
        <v>87</v>
      </c>
      <c r="CP1" s="1" t="s">
        <v>88</v>
      </c>
      <c r="CQ1" s="1" t="s">
        <v>89</v>
      </c>
      <c r="CR1" s="1" t="s">
        <v>90</v>
      </c>
      <c r="CS1" s="1" t="s">
        <v>91</v>
      </c>
      <c r="CT1" s="1" t="s">
        <v>92</v>
      </c>
      <c r="CU1" s="1" t="s">
        <v>93</v>
      </c>
      <c r="CV1" s="1" t="s">
        <v>94</v>
      </c>
      <c r="CW1" s="1" t="s">
        <v>95</v>
      </c>
      <c r="CX1" s="1" t="s">
        <v>96</v>
      </c>
      <c r="CY1" s="1" t="s">
        <v>97</v>
      </c>
      <c r="CZ1" s="1" t="s">
        <v>98</v>
      </c>
      <c r="DA1" s="1" t="s">
        <v>99</v>
      </c>
      <c r="DB1" s="1" t="s">
        <v>100</v>
      </c>
      <c r="DC1" s="1" t="s">
        <v>101</v>
      </c>
      <c r="DD1" s="1" t="s">
        <v>102</v>
      </c>
      <c r="DE1" s="1" t="s">
        <v>103</v>
      </c>
      <c r="DF1" s="1" t="s">
        <v>104</v>
      </c>
      <c r="DG1" s="1" t="s">
        <v>105</v>
      </c>
      <c r="DH1" s="1" t="s">
        <v>106</v>
      </c>
      <c r="DI1" s="1" t="s">
        <v>107</v>
      </c>
      <c r="DJ1" s="1" t="s">
        <v>108</v>
      </c>
      <c r="DK1" s="1" t="s">
        <v>109</v>
      </c>
      <c r="DL1" s="1" t="s">
        <v>110</v>
      </c>
      <c r="DM1" s="1" t="s">
        <v>111</v>
      </c>
    </row>
    <row r="2">
      <c r="A2" s="1" t="s">
        <v>112</v>
      </c>
      <c r="B2" s="1" t="str">
        <f>IFERROR(__xludf.DUMMYFUNCTION("GOOGLETRANSLATE(A:A, ""en"", ""te"")"),"కాప్రోని ca.120")</f>
        <v>కాప్రోని ca.120</v>
      </c>
      <c r="C2" s="1" t="s">
        <v>113</v>
      </c>
      <c r="D2" s="1" t="str">
        <f>IFERROR(__xludf.DUMMYFUNCTION("GOOGLETRANSLATE(C:C, ""en"", ""te"")"),"కాప్రోని ca.120 అనేది 1930 లలో కాప్రోని నిర్మించిన మూడు-ఇంజిన్ మోనోప్లేన్ బాంబర్. CA.120 అనేది ట్రిమోటర్ మోనోప్లేన్, ఇది రెండు వైపు సభ్యులతో కలపతో తయారు చేసిన కాంటిలివర్డ్ హై-వింగ్ కాన్ఫిగరేషన్, పరిహార ఫ్లాప్స్ మరియు ఐలెరాన్‌లతో అమర్చబడి ఉంటుంది. ఇద్దరు వ"&amp;"ింగ్ సభ్యుల మధ్య ఇంధన ట్యాంకులను ఉంచారు. వింగ్ లైనింగ్ ప్లైవుడ్‌లో ప్రముఖ అంచున మరియు మిగిలిన భాగం కోసం కాన్వాస్‌లో ఉంది. మరోవైపు, ఫ్యూజ్‌లేజ్ వెల్డెడ్ స్టీల్ గొట్టాలతో తయారు చేయబడింది మరియు రెక్కల యొక్క ప్రముఖ అంచున ఇద్దరు పైలట్ల సీటును పక్కపక్కనే సమర్పి"&amp;"ంచింది. అదనంగా, కాక్‌పిట్ వెనుక ఉన్న విస్తృత ఫ్యూజ్‌లేజ్ విస్తృత పదార్థాల నిల్వను అనుమతించింది. ఇద్దరు పైలట్ల సీట్ల క్రింద ఒక పెద్ద మెరుస్తున్న కిటికీ ముందు పాయింటర్‌ను ఉంచారు. సెంట్రల్ ఇంజిన్ ఫ్యూజ్‌లేజ్ ముందు భాగంలో ఉంచబడింది, ఇది సర్దుబాటు చేయగల తోక ఎం"&amp;"పెనేజ్‌తో ముగిసింది. బ్రేక్‌లతో కూడిన రెండు చక్రాలను సైడ్ ఇంజిన్ల క్రింద ఉంచిన రుణమాఫీ క్యారేజీలపై ఉంచారు, అవి ముందు భాగంలో రెక్కలకు పరిష్కరించబడ్డాయి. క్యారేజీలు సింగిల్ ఇరుసుగా ఉండేవి, సాగే స్ట్రట్ మరియు ఫ్యూజ్‌లేజ్ యొక్క ప్రధాన నోడ్‌లపై బ్రేసింగ్. వెను"&amp;"క చక్రం రుణమాఫీ మరియు సర్దుబాటు చేయబడింది. [1] నుండి డేటా, [2] ఏరోప్లాని కాప్రోని డాల్ 1908 అల్ 1935 [1] సాధారణ లక్షణాల పనితీరు ఆయుధాలు")</f>
        <v>కాప్రోని ca.120 అనేది 1930 లలో కాప్రోని నిర్మించిన మూడు-ఇంజిన్ మోనోప్లేన్ బాంబర్. CA.120 అనేది ట్రిమోటర్ మోనోప్లేన్, ఇది రెండు వైపు సభ్యులతో కలపతో తయారు చేసిన కాంటిలివర్డ్ హై-వింగ్ కాన్ఫిగరేషన్, పరిహార ఫ్లాప్స్ మరియు ఐలెరాన్‌లతో అమర్చబడి ఉంటుంది. ఇద్దరు వింగ్ సభ్యుల మధ్య ఇంధన ట్యాంకులను ఉంచారు. వింగ్ లైనింగ్ ప్లైవుడ్‌లో ప్రముఖ అంచున మరియు మిగిలిన భాగం కోసం కాన్వాస్‌లో ఉంది. మరోవైపు, ఫ్యూజ్‌లేజ్ వెల్డెడ్ స్టీల్ గొట్టాలతో తయారు చేయబడింది మరియు రెక్కల యొక్క ప్రముఖ అంచున ఇద్దరు పైలట్ల సీటును పక్కపక్కనే సమర్పించింది. అదనంగా, కాక్‌పిట్ వెనుక ఉన్న విస్తృత ఫ్యూజ్‌లేజ్ విస్తృత పదార్థాల నిల్వను అనుమతించింది. ఇద్దరు పైలట్ల సీట్ల క్రింద ఒక పెద్ద మెరుస్తున్న కిటికీ ముందు పాయింటర్‌ను ఉంచారు. సెంట్రల్ ఇంజిన్ ఫ్యూజ్‌లేజ్ ముందు భాగంలో ఉంచబడింది, ఇది సర్దుబాటు చేయగల తోక ఎంపెనేజ్‌తో ముగిసింది. బ్రేక్‌లతో కూడిన రెండు చక్రాలను సైడ్ ఇంజిన్ల క్రింద ఉంచిన రుణమాఫీ క్యారేజీలపై ఉంచారు, అవి ముందు భాగంలో రెక్కలకు పరిష్కరించబడ్డాయి. క్యారేజీలు సింగిల్ ఇరుసుగా ఉండేవి, సాగే స్ట్రట్ మరియు ఫ్యూజ్‌లేజ్ యొక్క ప్రధాన నోడ్‌లపై బ్రేసింగ్. వెనుక చక్రం రుణమాఫీ మరియు సర్దుబాటు చేయబడింది. [1] నుండి డేటా, [2] ఏరోప్లాని కాప్రోని డాల్ 1908 అల్ 1935 [1] సాధారణ లక్షణాల పనితీరు ఆయుధాలు</v>
      </c>
      <c r="E2" s="1" t="s">
        <v>114</v>
      </c>
      <c r="F2" s="1" t="str">
        <f>IFERROR(__xludf.DUMMYFUNCTION("GOOGLETRANSLATE(E:E, ""en"", ""te"")"),"బాంబర్")</f>
        <v>బాంబర్</v>
      </c>
      <c r="G2" s="2" t="s">
        <v>115</v>
      </c>
      <c r="H2" s="1" t="s">
        <v>116</v>
      </c>
      <c r="I2" s="1" t="str">
        <f>IFERROR(__xludf.DUMMYFUNCTION("GOOGLETRANSLATE(H:H, ""en"", ""te"")"),"ఇటలీ")</f>
        <v>ఇటలీ</v>
      </c>
      <c r="J2" s="2" t="s">
        <v>117</v>
      </c>
      <c r="K2" s="1" t="s">
        <v>118</v>
      </c>
      <c r="L2" s="1" t="str">
        <f>IFERROR(__xludf.DUMMYFUNCTION("GOOGLETRANSLATE(K:K, ""en"", ""te"")"),"సొసైటీ ఇటాలియన్ కాప్రోని")</f>
        <v>సొసైటీ ఇటాలియన్ కాప్రోని</v>
      </c>
      <c r="M2" s="1" t="s">
        <v>119</v>
      </c>
      <c r="N2" s="1">
        <v>1933.0</v>
      </c>
      <c r="O2" s="1">
        <v>1.0</v>
      </c>
      <c r="P2" s="1" t="s">
        <v>120</v>
      </c>
      <c r="Q2" s="1" t="s">
        <v>121</v>
      </c>
      <c r="R2" s="1" t="s">
        <v>122</v>
      </c>
      <c r="S2" s="1" t="s">
        <v>123</v>
      </c>
      <c r="T2" s="1" t="s">
        <v>124</v>
      </c>
      <c r="U2" s="1" t="s">
        <v>125</v>
      </c>
      <c r="V2" s="1" t="s">
        <v>126</v>
      </c>
      <c r="W2" s="1" t="s">
        <v>127</v>
      </c>
      <c r="X2" s="1" t="s">
        <v>128</v>
      </c>
      <c r="Y2" s="1" t="s">
        <v>129</v>
      </c>
      <c r="Z2" s="1" t="s">
        <v>130</v>
      </c>
      <c r="AA2" s="1" t="s">
        <v>131</v>
      </c>
      <c r="AB2" s="1" t="s">
        <v>132</v>
      </c>
      <c r="AC2" s="1" t="s">
        <v>133</v>
      </c>
      <c r="AD2" s="1" t="s">
        <v>134</v>
      </c>
      <c r="AE2" s="1" t="s">
        <v>135</v>
      </c>
      <c r="AF2" s="1" t="s">
        <v>136</v>
      </c>
    </row>
    <row r="3">
      <c r="A3" s="1" t="s">
        <v>137</v>
      </c>
      <c r="B3" s="1" t="str">
        <f>IFERROR(__xludf.DUMMYFUNCTION("GOOGLETRANSLATE(A:A, ""en"", ""te"")"),"కాంట్ 38")</f>
        <v>కాంట్ 38</v>
      </c>
      <c r="C3" s="1" t="s">
        <v>138</v>
      </c>
      <c r="D3" s="1" t="str">
        <f>IFERROR(__xludf.DUMMYFUNCTION("GOOGLETRANSLATE(C:C, ""en"", ""te"")"),"కాంట్ 38 అనేది ప్రతిపాదిత నిఘా/బాంబర్ బిప్‌లేన్ ఫ్లయింగ్ బోట్. 1930 వ దశకంలో CRDA CANT 21BIS మోడల్‌ను వాణిజ్యపరంగా తిరిగి ప్రారంభించడానికి ప్రయత్నించింది, అసలు కాంట్ 21 యొక్క తాజా పరిణామం, ఆధునిక సైనిక ఏరోనాటిక్స్ అవసరాలకు బాగా అనుగుణంగా మార్చడానికి ఇప్పట"&amp;"ికే సవరించబడింది. ఈ ప్రాజెక్టును ఇంజనీర్ కాన్ఫరెంట్ మళ్ళీ అభివృద్ధి చేసింది మరియు పొట్టు లోపల ఉన్న పరికరాల హేతుబద్ధీకరణ కోసం అది పొందిన మోడల్ యొక్క రూపాన్ని మరియు మోటరైజేషన్‌ను నిర్వహిస్తుంది. కొత్త మోడల్ కాంట్ 38 కంపెనీ హోదాను med హించింది, కాని అధికారిక"&amp;" ఛాయాచిత్రాలు పంపిణీ చేయబడినప్పటికీ, దానిని చిత్రీకరించినప్పటికీ, వాస్తవానికి ఎటువంటి నమూనా నిర్మించబడలేదు. ఫోటో షూట్ అడ్వర్టైజింగ్ ప్రయోజనాల కోసం మాత్రమే తయారు చేయబడింది, భవిష్యత్ మోడల్ యొక్క సారూప్యతను కాంట్ 21BIS తో దోపిడీ చేస్తుంది మరియు పాత మోడళ్లలో "&amp;"ఒకదాన్ని పునరుత్పత్తి చేస్తుంది, వీటిలో డ్రిఫ్ట్‌లోని అసలు రచనను భర్తీ చేసి ""38"" ద్వారా భర్తీ చేశారు. CANT 38 ఏ వాణిజ్య ఆసక్తిని సేకరించడంలో విఫలమైంది మరియు మోన్‌ఫాల్కోన్ సంస్థ దాని అభివృద్ధిని విడిచిపెట్టాలని నిర్ణయించుకుంది. నుండి డేటా (అందుబాటులో ఉన్"&amp;"న ఒక సూచన ఇప్పుడు డెడ్ లింక్) సాధారణ లక్షణాలు పనితీరు ఆయుధ సంబంధిత జాబితాలు")</f>
        <v>కాంట్ 38 అనేది ప్రతిపాదిత నిఘా/బాంబర్ బిప్‌లేన్ ఫ్లయింగ్ బోట్. 1930 వ దశకంలో CRDA CANT 21BIS మోడల్‌ను వాణిజ్యపరంగా తిరిగి ప్రారంభించడానికి ప్రయత్నించింది, అసలు కాంట్ 21 యొక్క తాజా పరిణామం, ఆధునిక సైనిక ఏరోనాటిక్స్ అవసరాలకు బాగా అనుగుణంగా మార్చడానికి ఇప్పటికే సవరించబడింది. ఈ ప్రాజెక్టును ఇంజనీర్ కాన్ఫరెంట్ మళ్ళీ అభివృద్ధి చేసింది మరియు పొట్టు లోపల ఉన్న పరికరాల హేతుబద్ధీకరణ కోసం అది పొందిన మోడల్ యొక్క రూపాన్ని మరియు మోటరైజేషన్‌ను నిర్వహిస్తుంది. కొత్త మోడల్ కాంట్ 38 కంపెనీ హోదాను med హించింది, కాని అధికారిక ఛాయాచిత్రాలు పంపిణీ చేయబడినప్పటికీ, దానిని చిత్రీకరించినప్పటికీ, వాస్తవానికి ఎటువంటి నమూనా నిర్మించబడలేదు. ఫోటో షూట్ అడ్వర్టైజింగ్ ప్రయోజనాల కోసం మాత్రమే తయారు చేయబడింది, భవిష్యత్ మోడల్ యొక్క సారూప్యతను కాంట్ 21BIS తో దోపిడీ చేస్తుంది మరియు పాత మోడళ్లలో ఒకదాన్ని పునరుత్పత్తి చేస్తుంది, వీటిలో డ్రిఫ్ట్‌లోని అసలు రచనను భర్తీ చేసి "38" ద్వారా భర్తీ చేశారు. CANT 38 ఏ వాణిజ్య ఆసక్తిని సేకరించడంలో విఫలమైంది మరియు మోన్‌ఫాల్కోన్ సంస్థ దాని అభివృద్ధిని విడిచిపెట్టాలని నిర్ణయించుకుంది. నుండి డేటా (అందుబాటులో ఉన్న ఒక సూచన ఇప్పుడు డెడ్ లింక్) సాధారణ లక్షణాలు పనితీరు ఆయుధ సంబంధిత జాబితాలు</v>
      </c>
      <c r="E3" s="1" t="s">
        <v>139</v>
      </c>
      <c r="F3" s="1" t="str">
        <f>IFERROR(__xludf.DUMMYFUNCTION("GOOGLETRANSLATE(E:E, ""en"", ""te"")"),"పున onna పరిశీలన/బాంబర్ ఫ్లయింగ్ బోట్")</f>
        <v>పున onna పరిశీలన/బాంబర్ ఫ్లయింగ్ బోట్</v>
      </c>
      <c r="K3" s="1" t="s">
        <v>140</v>
      </c>
      <c r="L3" s="1" t="str">
        <f>IFERROR(__xludf.DUMMYFUNCTION("GOOGLETRANSLATE(K:K, ""en"", ""te"")"),"కాంట్")</f>
        <v>కాంట్</v>
      </c>
      <c r="M3" s="2" t="s">
        <v>141</v>
      </c>
      <c r="N3" s="1" t="s">
        <v>142</v>
      </c>
      <c r="O3" s="1">
        <v>0.0</v>
      </c>
      <c r="Q3" s="1" t="s">
        <v>143</v>
      </c>
      <c r="R3" s="1" t="s">
        <v>144</v>
      </c>
      <c r="U3" s="1" t="s">
        <v>145</v>
      </c>
      <c r="W3" s="1" t="s">
        <v>146</v>
      </c>
      <c r="Y3" s="1" t="s">
        <v>147</v>
      </c>
      <c r="AE3" s="1" t="s">
        <v>148</v>
      </c>
      <c r="AG3" s="1" t="s">
        <v>149</v>
      </c>
      <c r="AH3" s="1" t="s">
        <v>150</v>
      </c>
      <c r="AI3" s="1" t="s">
        <v>151</v>
      </c>
    </row>
    <row r="4">
      <c r="A4" s="1" t="s">
        <v>152</v>
      </c>
      <c r="B4" s="1" t="str">
        <f>IFERROR(__xludf.DUMMYFUNCTION("GOOGLETRANSLATE(A:A, ""en"", ""te"")"),"కాంట్ Z.516")</f>
        <v>కాంట్ Z.516</v>
      </c>
      <c r="C4" s="1" t="s">
        <v>153</v>
      </c>
      <c r="D4" s="1" t="str">
        <f>IFERROR(__xludf.DUMMYFUNCTION("GOOGLETRANSLATE(C:C, ""en"", ""te"")"),"కాంట్ Z.516 రెండవ ప్రపంచ యుద్ధం ప్రారంభంలో ఇటలీలో రూపొందించిన మూడు ఇంజిన్ మోనోప్లేన్ ఫ్లోట్‌ప్లేన్. ఇది సేవలోకి వెళ్ళలేదు. Z.516 (Z జప్పాటా డిజైన్‌ను సూచించడం) స్థాపించబడిన CAN.506 నిఘా బాంబర్ యొక్క మెరుగైన సంస్కరణకు 1939 అవసరం యొక్క ఫలితం, ఇది మూడు ఇంజిన"&amp;"్ విమానం. విమానంలో పనులు 1940 ప్రారంభంలో ప్రారంభమయ్యాయి. ఈ ప్రాజెక్టును డిజైనర్ ఫిలిప్పో జప్పటా నిర్వహించింది. సీప్లేన్ నిర్మాణం కోసం బాగా పరీక్షించిన Z.1007 ఆల్సియోన్ బాంబర్ యొక్క ఫ్యూజ్‌లేజ్ మరియు విద్యుత్ ప్లాంట్‌ను ఉపయోగించాలని నిర్ణయించారు. విమానం యొ"&amp;"క్క మొదటి ఫ్లైట్ 3 ఆగస్టు 1940 న జరిగింది. అయినప్పటికీ, విమాన లక్షణాలు రెజియా ఏరోనాటికాను సంతృప్తిపరచలేదు మరియు విమానంలో పనులు ఆగిపోయాయి. [1] సాధారణ లక్షణాల నుండి డేటా పనితీరు ఆయుధ సంబంధిత అభివృద్ధి")</f>
        <v>కాంట్ Z.516 రెండవ ప్రపంచ యుద్ధం ప్రారంభంలో ఇటలీలో రూపొందించిన మూడు ఇంజిన్ మోనోప్లేన్ ఫ్లోట్‌ప్లేన్. ఇది సేవలోకి వెళ్ళలేదు. Z.516 (Z జప్పాటా డిజైన్‌ను సూచించడం) స్థాపించబడిన CAN.506 నిఘా బాంబర్ యొక్క మెరుగైన సంస్కరణకు 1939 అవసరం యొక్క ఫలితం, ఇది మూడు ఇంజిన్ విమానం. విమానంలో పనులు 1940 ప్రారంభంలో ప్రారంభమయ్యాయి. ఈ ప్రాజెక్టును డిజైనర్ ఫిలిప్పో జప్పటా నిర్వహించింది. సీప్లేన్ నిర్మాణం కోసం బాగా పరీక్షించిన Z.1007 ఆల్సియోన్ బాంబర్ యొక్క ఫ్యూజ్‌లేజ్ మరియు విద్యుత్ ప్లాంట్‌ను ఉపయోగించాలని నిర్ణయించారు. విమానం యొక్క మొదటి ఫ్లైట్ 3 ఆగస్టు 1940 న జరిగింది. అయినప్పటికీ, విమాన లక్షణాలు రెజియా ఏరోనాటికాను సంతృప్తిపరచలేదు మరియు విమానంలో పనులు ఆగిపోయాయి. [1] సాధారణ లక్షణాల నుండి డేటా పనితీరు ఆయుధ సంబంధిత అభివృద్ధి</v>
      </c>
      <c r="E4" s="1" t="s">
        <v>154</v>
      </c>
      <c r="F4" s="1" t="str">
        <f>IFERROR(__xludf.DUMMYFUNCTION("GOOGLETRANSLATE(E:E, ""en"", ""te"")"),"సీప్లేన్ బాంబర్")</f>
        <v>సీప్లేన్ బాంబర్</v>
      </c>
      <c r="H4" s="1" t="s">
        <v>116</v>
      </c>
      <c r="I4" s="1" t="str">
        <f>IFERROR(__xludf.DUMMYFUNCTION("GOOGLETRANSLATE(H:H, ""en"", ""te"")"),"ఇటలీ")</f>
        <v>ఇటలీ</v>
      </c>
      <c r="J4" s="2" t="s">
        <v>117</v>
      </c>
      <c r="K4" s="1" t="s">
        <v>155</v>
      </c>
      <c r="L4" s="1" t="str">
        <f>IFERROR(__xludf.DUMMYFUNCTION("GOOGLETRANSLATE(K:K, ""en"", ""te"")"),"కాంటియెరి ఏరోనాటిసి ఇ నవలి, ట్రైస్టిని (కాంట్)")</f>
        <v>కాంటియెరి ఏరోనాటిసి ఇ నవలి, ట్రైస్టిని (కాంట్)</v>
      </c>
      <c r="M4" s="1" t="s">
        <v>156</v>
      </c>
      <c r="N4" s="3">
        <v>14826.0</v>
      </c>
      <c r="O4" s="1">
        <v>1.0</v>
      </c>
      <c r="P4" s="1" t="s">
        <v>157</v>
      </c>
      <c r="Q4" s="1" t="s">
        <v>158</v>
      </c>
      <c r="R4" s="1" t="s">
        <v>159</v>
      </c>
      <c r="S4" s="1" t="s">
        <v>160</v>
      </c>
      <c r="T4" s="1" t="s">
        <v>161</v>
      </c>
      <c r="U4" s="1" t="s">
        <v>162</v>
      </c>
      <c r="W4" s="1" t="s">
        <v>163</v>
      </c>
      <c r="X4" s="1" t="s">
        <v>164</v>
      </c>
      <c r="Y4" s="1" t="s">
        <v>165</v>
      </c>
      <c r="Z4" s="1" t="s">
        <v>166</v>
      </c>
      <c r="AB4" s="1" t="s">
        <v>167</v>
      </c>
      <c r="AC4" s="1" t="s">
        <v>168</v>
      </c>
      <c r="AE4" s="1" t="s">
        <v>169</v>
      </c>
      <c r="AF4" s="1" t="s">
        <v>170</v>
      </c>
      <c r="AG4" s="1" t="s">
        <v>171</v>
      </c>
      <c r="AH4" s="1" t="s">
        <v>172</v>
      </c>
      <c r="AJ4" s="1" t="s">
        <v>173</v>
      </c>
      <c r="AK4" s="1" t="s">
        <v>174</v>
      </c>
      <c r="AL4" s="1" t="s">
        <v>175</v>
      </c>
      <c r="AM4" s="1" t="s">
        <v>176</v>
      </c>
    </row>
    <row r="5">
      <c r="A5" s="1" t="s">
        <v>177</v>
      </c>
      <c r="B5" s="1" t="str">
        <f>IFERROR(__xludf.DUMMYFUNCTION("GOOGLETRANSLATE(A:A, ""en"", ""te"")"),"కాప్రోని ca.11")</f>
        <v>కాప్రోని ca.11</v>
      </c>
      <c r="C5" s="1" t="s">
        <v>178</v>
      </c>
      <c r="D5" s="1" t="str">
        <f>IFERROR(__xludf.DUMMYFUNCTION("GOOGLETRANSLATE(C:C, ""en"", ""te"")"),"కాప్రోని ca.11 1910 ల ప్రారంభంలో కాప్రోని రూపొందించిన మరియు నిర్మించిన సింగిల్-ఇంజిన్ మోనోప్లేన్. కాప్రోని ca.11 ఒక చెక్క నిర్మాణం మరియు కాన్వాస్ కవరింగ్ కలిగిన ఎత్తైన వింగ్ మోనోప్లేన్, రోల్ను నియంత్రించడానికి వింగ్ వార్పింగ్ వ్యవస్థతో అమర్చబడి, ఫ్యూజ్‌లే"&amp;"జ్‌కు అనుసంధానించబడిన మెటల్ టై రాడ్‌ల ద్వారా మరియు దాని పైన ఉంచిన ప్రత్యేక నిర్మాణానికి; ఫ్యూజ్‌లేజ్ ఒక చెక్క జాలక నిర్మాణంపై ఆధారపడింది, తద్వారా మెటల్ కేబుల్స్ ద్వారా బలోపేతం చేయబడింది మరియు ముందు భాగంలో మాత్రమే వస్త్రంతో కప్పబడి ఉంటుంది; కాన్వాస్‌తో అదే"&amp;" చెక్క నిర్మాణం ఎంపెనేజ్‌లను వర్గీకరిస్తుంది. ట్రాలీ, స్థిరంగా ఉంది, రెండు ఫ్రంట్ వీల్స్ యాంటీ-ఓవర్ బిగ్లేంక్ ప్యాడ్లు మరియు మరొక చిన్న, తోక షూతో కూడి ఉంది. Ca.11 దాని పూర్వీకుల నుండి ప్రధానంగా ఇంజిన్ కోసం విభిన్నంగా ఉంది, ఫ్రెంచ్-మేడ్ 7- సిలిండర్ స్టార్-"&amp;"ఆకారపు గ్నోమ్ 50 హెచ్‌పి శక్తిని అభివృద్ధి చేయగల సామర్థ్యం కలిగి ఉంది. [1] Ca.11 అనేది శిక్షణ కోసం మరియు ప్రయోగాత్మక సైనిక అనువర్తనాల కోసం రూపొందించిన సింగిల్ సీటర్. అయితే, ప్రాజెక్ట్ యొక్క నాణ్యత మరియు నిర్మాణం, మోడల్ అనేక ముఖ్యమైన విజయాలను నివేదించడానిక"&amp;"ి అనుమతించింది, ఫిబ్రవరి 1912 లో వరుస స్పీడ్ రికార్డులు ఓడిపోయాయి. ఫిబ్రవరి 12 న, పైలట్ ఎన్రికో కోబియోని నియంత్రణలో, తన సొంత విమానాలను పొందాడు విజ్జోలా టిసినోలోని కాప్రోని ఏవియేషన్ స్కూల్లో లైసెన్స్, ఒక ca.11 20 సార్లు ప్రయాణించి, ఒక వృత్తంలో తిరిగారు, 5 "&amp;"కిలోమీటర్ల మూసివేసిన సర్క్యూట్, మొత్తం 100 కిలోమీటర్లకు, 66 నిమిషాల 30 సెకన్లలో, తద్వారా కొత్త ఇటాలియన్ రికార్డును ఏర్పాటు చేసింది సర్క్యూట్లో 5 కి.మీ. కోసం 100 కిమీ సర్క్యూట్ (సగటు వేగం 90.225 కిమీ / గం) [4] (4] సగటు వేగం 91.370 కిమీ / గం, ఇది 3 నిమిషాల "&amp;"17 సెకన్ల సమయానికి అనుగుణంగా ఉంటుంది); ఈ రికార్డును కమిషనర్లు అగస్టో వోగెల్ మరియు గుస్టావో మోరెనో ఆమోదించారు. [2] ఫిబ్రవరి 14 న అదే పైలట్ ఇటాలియన్ ఆధిపత్యాన్ని ఓడించింది, ఇది 1,150 మీ. (అంతేకాకుండా 15 నిమిషాల తక్కువ సమయంలో); అదే విమానంలో కోబియోని 53 సెకన్"&amp;"లలో 1,582 మీ., గంటకు 106.242 కిమీ వేగాన్ని తాకి, తద్వారా జాతీయ రికార్డును నేరుగా ఓడించింది. గ్లి ఏరోప్లాని కాప్రోని-స్టూడి-ప్రోజెట్టి-రియల్జాజియోని 1908-1935, [3] ఏరోప్లాని కాప్రోని-జియాని కాప్రోని ఐడిటోర్ ఇ కాస్ట్రోటోర్ డి అలీ ఇటాలియన్ [1] సాధారణ లక్షణాల"&amp;" పనితీరు")</f>
        <v>కాప్రోని ca.11 1910 ల ప్రారంభంలో కాప్రోని రూపొందించిన మరియు నిర్మించిన సింగిల్-ఇంజిన్ మోనోప్లేన్. కాప్రోని ca.11 ఒక చెక్క నిర్మాణం మరియు కాన్వాస్ కవరింగ్ కలిగిన ఎత్తైన వింగ్ మోనోప్లేన్, రోల్ను నియంత్రించడానికి వింగ్ వార్పింగ్ వ్యవస్థతో అమర్చబడి, ఫ్యూజ్‌లేజ్‌కు అనుసంధానించబడిన మెటల్ టై రాడ్‌ల ద్వారా మరియు దాని పైన ఉంచిన ప్రత్యేక నిర్మాణానికి; ఫ్యూజ్‌లేజ్ ఒక చెక్క జాలక నిర్మాణంపై ఆధారపడింది, తద్వారా మెటల్ కేబుల్స్ ద్వారా బలోపేతం చేయబడింది మరియు ముందు భాగంలో మాత్రమే వస్త్రంతో కప్పబడి ఉంటుంది; కాన్వాస్‌తో అదే చెక్క నిర్మాణం ఎంపెనేజ్‌లను వర్గీకరిస్తుంది. ట్రాలీ, స్థిరంగా ఉంది, రెండు ఫ్రంట్ వీల్స్ యాంటీ-ఓవర్ బిగ్లేంక్ ప్యాడ్లు మరియు మరొక చిన్న, తోక షూతో కూడి ఉంది. Ca.11 దాని పూర్వీకుల నుండి ప్రధానంగా ఇంజిన్ కోసం విభిన్నంగా ఉంది, ఫ్రెంచ్-మేడ్ 7- సిలిండర్ స్టార్-ఆకారపు గ్నోమ్ 50 హెచ్‌పి శక్తిని అభివృద్ధి చేయగల సామర్థ్యం కలిగి ఉంది. [1] Ca.11 అనేది శిక్షణ కోసం మరియు ప్రయోగాత్మక సైనిక అనువర్తనాల కోసం రూపొందించిన సింగిల్ సీటర్. అయితే, ప్రాజెక్ట్ యొక్క నాణ్యత మరియు నిర్మాణం, మోడల్ అనేక ముఖ్యమైన విజయాలను నివేదించడానికి అనుమతించింది, ఫిబ్రవరి 1912 లో వరుస స్పీడ్ రికార్డులు ఓడిపోయాయి. ఫిబ్రవరి 12 న, పైలట్ ఎన్రికో కోబియోని నియంత్రణలో, తన సొంత విమానాలను పొందాడు విజ్జోలా టిసినోలోని కాప్రోని ఏవియేషన్ స్కూల్లో లైసెన్స్, ఒక ca.11 20 సార్లు ప్రయాణించి, ఒక వృత్తంలో తిరిగారు, 5 కిలోమీటర్ల మూసివేసిన సర్క్యూట్, మొత్తం 100 కిలోమీటర్లకు, 66 నిమిషాల 30 సెకన్లలో, తద్వారా కొత్త ఇటాలియన్ రికార్డును ఏర్పాటు చేసింది సర్క్యూట్లో 5 కి.మీ. కోసం 100 కిమీ సర్క్యూట్ (సగటు వేగం 90.225 కిమీ / గం) [4] (4] సగటు వేగం 91.370 కిమీ / గం, ఇది 3 నిమిషాల 17 సెకన్ల సమయానికి అనుగుణంగా ఉంటుంది); ఈ రికార్డును కమిషనర్లు అగస్టో వోగెల్ మరియు గుస్టావో మోరెనో ఆమోదించారు. [2] ఫిబ్రవరి 14 న అదే పైలట్ ఇటాలియన్ ఆధిపత్యాన్ని ఓడించింది, ఇది 1,150 మీ. (అంతేకాకుండా 15 నిమిషాల తక్కువ సమయంలో); అదే విమానంలో కోబియోని 53 సెకన్లలో 1,582 మీ., గంటకు 106.242 కిమీ వేగాన్ని తాకి, తద్వారా జాతీయ రికార్డును నేరుగా ఓడించింది. గ్లి ఏరోప్లాని కాప్రోని-స్టూడి-ప్రోజెట్టి-రియల్జాజియోని 1908-1935, [3] ఏరోప్లాని కాప్రోని-జియాని కాప్రోని ఐడిటోర్ ఇ కాస్ట్రోటోర్ డి అలీ ఇటాలియన్ [1] సాధారణ లక్షణాల పనితీరు</v>
      </c>
      <c r="E5" s="1" t="s">
        <v>179</v>
      </c>
      <c r="F5" s="1" t="str">
        <f>IFERROR(__xludf.DUMMYFUNCTION("GOOGLETRANSLATE(E:E, ""en"", ""te"")"),"ప్రయోగాత్మక విమానం")</f>
        <v>ప్రయోగాత్మక విమానం</v>
      </c>
      <c r="K5" s="1" t="s">
        <v>180</v>
      </c>
      <c r="L5" s="1" t="str">
        <f>IFERROR(__xludf.DUMMYFUNCTION("GOOGLETRANSLATE(K:K, ""en"", ""te"")"),"కాప్రోని")</f>
        <v>కాప్రోని</v>
      </c>
      <c r="M5" s="2" t="s">
        <v>181</v>
      </c>
      <c r="N5" s="1">
        <v>1911.0</v>
      </c>
      <c r="O5" s="1">
        <v>1.0</v>
      </c>
      <c r="P5" s="1">
        <v>1.0</v>
      </c>
      <c r="Q5" s="1" t="s">
        <v>182</v>
      </c>
      <c r="R5" s="1" t="s">
        <v>183</v>
      </c>
      <c r="T5" s="1" t="s">
        <v>184</v>
      </c>
      <c r="U5" s="1" t="s">
        <v>185</v>
      </c>
      <c r="V5" s="1" t="s">
        <v>186</v>
      </c>
      <c r="W5" s="1" t="s">
        <v>187</v>
      </c>
      <c r="X5" s="1" t="s">
        <v>188</v>
      </c>
      <c r="Y5" s="1" t="s">
        <v>189</v>
      </c>
      <c r="AI5" s="1" t="s">
        <v>37</v>
      </c>
      <c r="AJ5" s="1" t="s">
        <v>190</v>
      </c>
      <c r="AN5" s="2" t="s">
        <v>191</v>
      </c>
    </row>
    <row r="6">
      <c r="A6" s="1" t="s">
        <v>192</v>
      </c>
      <c r="B6" s="1" t="str">
        <f>IFERROR(__xludf.DUMMYFUNCTION("GOOGLETRANSLATE(A:A, ""en"", ""te"")"),"కాప్రోని ca.161")</f>
        <v>కాప్రోని ca.161</v>
      </c>
      <c r="C6" s="1" t="s">
        <v>193</v>
      </c>
      <c r="D6" s="1" t="str">
        <f>IFERROR(__xludf.DUMMYFUNCTION("GOOGLETRANSLATE(C:C, ""en"", ""te"")"),"కాప్రోని ca.161 అనేది 1936 లో ఇటలీలో నిర్మించిన విమానం, ఇది కొత్త ప్రపంచ ఎత్తు రికార్డును నెలకొల్పే ప్రయత్నంలో. ఇది కాప్రోని యొక్క ca.113 డిజైన్ ఆధారంగా రెండు-బే, సమాన వ్యవధిలో రెండు-బే, అస్థిరమైన రెక్కలతో కూడిన సాంప్రదాయిక బైప్‌లేన్. పీడన-నిర్దేశిత పైలట్"&amp;" ఓపెన్ కాక్‌పిట్‌లో ఉంచబడింది. 8 మే 1937 న, లెఫ్టినెంట్ కల్నల్ మారియో పెజ్జీ ప్రపంచ ఆల్టిట్యూడ్ రికార్డును 15,655 మీ (51,362 అడుగులు) కు విమానంతో బద్దలు కొట్టాడు. మరుసటి సంవత్సరం, పెజ్జీ మరింత శక్తివంతమైన ca.161bis లో మళ్లీ రికార్డును బద్దలు కొట్టాడు, 22 "&amp;"అక్టోబర్ 1938 న 17,083 మీటర్ల (56,047 అడుగులు) కు విమాన ప్రయాణం చేశాడు. 2020 నాటికి, ఈ రికార్డ్ ఇప్పటికీ పిస్టన్-శక్తితో కూడిన బిప్‌లేన్‌లను కలిగి ఉంది మరియు సింగిల్ కోసం సింగిల్ కోసం నిలుస్తుంది ఇంజిన్ పిస్టన్ ఎయిర్క్రాఫ్ట్.-ఇన్ 1995 గ్రోబ్ స్ట్రాటో 2 సి"&amp;" అధికారికంగా ఈ రికార్డును బద్దలు కొట్టింది! ఫ్లోట్‌ప్లేన్‌ల కోసం తుది ఎత్తులో రికార్డు 25 సెప్టెంబర్ 1939 న ఫ్లోట్-అమర్చిన ca.161idro లో, నికోలా డి మౌరో చేత పైలట్ చేయబడింది 13,542 మీ (44,429 అడుగులు). 2012 నాటికి, ఈ రికార్డ్ ఇప్పటికీ ఉంది. ఇటాలియన్ సివిల్"&amp;" మరియు మిలిటరీ విమానాల డేటా 1930-1945 బరువులు కాకుండా సాధారణ లక్షణాలు పనితీరు పనితీరు, పోల్చదగిన పాత్ర, కాన్ఫిగరేషన్ మరియు ERA యొక్క విమానం")</f>
        <v>కాప్రోని ca.161 అనేది 1936 లో ఇటలీలో నిర్మించిన విమానం, ఇది కొత్త ప్రపంచ ఎత్తు రికార్డును నెలకొల్పే ప్రయత్నంలో. ఇది కాప్రోని యొక్క ca.113 డిజైన్ ఆధారంగా రెండు-బే, సమాన వ్యవధిలో రెండు-బే, అస్థిరమైన రెక్కలతో కూడిన సాంప్రదాయిక బైప్‌లేన్. పీడన-నిర్దేశిత పైలట్ ఓపెన్ కాక్‌పిట్‌లో ఉంచబడింది. 8 మే 1937 న, లెఫ్టినెంట్ కల్నల్ మారియో పెజ్జీ ప్రపంచ ఆల్టిట్యూడ్ రికార్డును 15,655 మీ (51,362 అడుగులు) కు విమానంతో బద్దలు కొట్టాడు. మరుసటి సంవత్సరం, పెజ్జీ మరింత శక్తివంతమైన ca.161bis లో మళ్లీ రికార్డును బద్దలు కొట్టాడు, 22 అక్టోబర్ 1938 న 17,083 మీటర్ల (56,047 అడుగులు) కు విమాన ప్రయాణం చేశాడు. 2020 నాటికి, ఈ రికార్డ్ ఇప్పటికీ పిస్టన్-శక్తితో కూడిన బిప్‌లేన్‌లను కలిగి ఉంది మరియు సింగిల్ కోసం సింగిల్ కోసం నిలుస్తుంది ఇంజిన్ పిస్టన్ ఎయిర్క్రాఫ్ట్.-ఇన్ 1995 గ్రోబ్ స్ట్రాటో 2 సి అధికారికంగా ఈ రికార్డును బద్దలు కొట్టింది! ఫ్లోట్‌ప్లేన్‌ల కోసం తుది ఎత్తులో రికార్డు 25 సెప్టెంబర్ 1939 న ఫ్లోట్-అమర్చిన ca.161idro లో, నికోలా డి మౌరో చేత పైలట్ చేయబడింది 13,542 మీ (44,429 అడుగులు). 2012 నాటికి, ఈ రికార్డ్ ఇప్పటికీ ఉంది. ఇటాలియన్ సివిల్ మరియు మిలిటరీ విమానాల డేటా 1930-1945 బరువులు కాకుండా సాధారణ లక్షణాలు పనితీరు పనితీరు, పోల్చదగిన పాత్ర, కాన్ఫిగరేషన్ మరియు ERA యొక్క విమానం</v>
      </c>
      <c r="E6" s="1" t="s">
        <v>194</v>
      </c>
      <c r="F6" s="1" t="str">
        <f>IFERROR(__xludf.DUMMYFUNCTION("GOOGLETRANSLATE(E:E, ""en"", ""te"")"),"అధిక ఎత్తులో ఉన్న ప్రయోగాత్మక విమానం")</f>
        <v>అధిక ఎత్తులో ఉన్న ప్రయోగాత్మక విమానం</v>
      </c>
      <c r="K6" s="1" t="s">
        <v>180</v>
      </c>
      <c r="L6" s="1" t="str">
        <f>IFERROR(__xludf.DUMMYFUNCTION("GOOGLETRANSLATE(K:K, ""en"", ""te"")"),"కాప్రోని")</f>
        <v>కాప్రోని</v>
      </c>
      <c r="M6" s="2" t="s">
        <v>181</v>
      </c>
      <c r="N6" s="1">
        <v>1936.0</v>
      </c>
      <c r="P6" s="1" t="s">
        <v>195</v>
      </c>
      <c r="Q6" s="1" t="s">
        <v>196</v>
      </c>
      <c r="R6" s="1" t="s">
        <v>197</v>
      </c>
      <c r="S6" s="1" t="s">
        <v>198</v>
      </c>
      <c r="T6" s="1" t="s">
        <v>199</v>
      </c>
      <c r="U6" s="1" t="s">
        <v>200</v>
      </c>
      <c r="V6" s="1" t="s">
        <v>201</v>
      </c>
      <c r="W6" s="1" t="s">
        <v>202</v>
      </c>
      <c r="Y6" s="1" t="s">
        <v>203</v>
      </c>
      <c r="AC6" s="1" t="s">
        <v>204</v>
      </c>
      <c r="AG6" s="1" t="s">
        <v>205</v>
      </c>
      <c r="AH6" s="1" t="s">
        <v>206</v>
      </c>
      <c r="AJ6" s="1" t="s">
        <v>207</v>
      </c>
      <c r="AN6" s="2" t="s">
        <v>208</v>
      </c>
      <c r="AO6" s="1" t="s">
        <v>209</v>
      </c>
      <c r="AP6" s="1" t="s">
        <v>210</v>
      </c>
    </row>
    <row r="7">
      <c r="A7" s="1" t="s">
        <v>211</v>
      </c>
      <c r="B7" s="1" t="str">
        <f>IFERROR(__xludf.DUMMYFUNCTION("GOOGLETRANSLATE(A:A, ""en"", ""te"")"),"కాప్రోని ca.193")</f>
        <v>కాప్రోని ca.193</v>
      </c>
      <c r="C7" s="1" t="s">
        <v>212</v>
      </c>
      <c r="D7" s="1" t="str">
        <f>IFERROR(__xludf.DUMMYFUNCTION("GOOGLETRANSLATE(C:C, ""en"", ""te"")"),"కాప్రోని ca.193 ఒక ఇటాలియన్ అనుసంధానం మరియు ఎయిర్-టాక్సీ విమానం, దీనిని ఇటాలియన్ వైమానిక దళానికి ఇన్స్ట్రుమెంట్ ఫ్లైట్ ట్రైనర్‌గా మరియు నేవీకి అనుసంధానం కోసం అందించారు. డిజైన్ పని 1945 లో ప్రారంభమైంది మరియు నమూనా మాత్రమే నిర్మించబడింది. ఇది మిలన్లో రూపొంద"&amp;"ించిన మరియు నిర్మించిన కాప్రోని సంస్థ చివరి విమానం. [1] ఈ విమానం ఆల్-మెటల్ నిర్మాణంలో ఉంది, వేరు చేయగలిగిన చిట్కాలతో కాంటిలివర్ మిడ్-రెక్కలు ఉన్నాయి. ప్రముఖ అంచులు తుడిచిపెట్టుకుపోతాయి, మరియు ఒత్తిడితో కూడిన-చర్మ రెక్కలు ఐలెరాన్స్ యొక్క ఫ్లాప్‌లను కలిగి ఉ"&amp;"ంటాయి. ఫ్యూజ్‌లేజ్ ఒక మోనోకోక్ నిర్మాణం, స్ట్రెచర్ లేదా ఇతర ఇబ్బందికరమైన లోడ్లను లోడ్ చేయడానికి అనుమతించడానికి అతుక్కొని ముక్కు ఉంటుంది. ఒక పైలట్ మరియు ఐదుగురు ప్రయాణికులు, లేదా ఇద్దరు పైలట్లు మరియు ముగ్గురు ప్రయాణీకులకు సీటింగ్ ఏర్పాటు చేయవచ్చు. క్యాబిన్"&amp;" యొక్క రెండు వైపులా ఒక తలుపు ఉంది, మరియు వెనుక సీట్ల వెనుక సామాను కంపార్ట్మెంట్ ఉంది. టెయిల్‌ప్లేన్‌లో డైహెడ్రల్ స్టెబిలైజర్ చివర్లలో జంట రెక్కలు ఉన్నాయి. ఎలివేటర్లు మరియు రడ్డర్లు ఫాబ్రిక్ కప్పబడి ఉన్నాయి. [2] ట్రైసైకిల్ ల్యాండింగ్ గేర్ హైడ్రాలిక్‌గా ముడ"&amp;"ుచుకునేది. రెండు ఇంజన్లు రెక్క వెనుక భాగంలో అమర్చబడి, 2-బ్లేడెడ్ ఫిక్స్‌డ్-పిచ్ పషర్ ప్రొపెల్లర్లను నడుపుతాయి. వాస్తవానికి బ్లాక్బర్న్ సిరస్ మేజర్ III ఇంజిన్లను ఉపయోగించాలని అనుకున్నారు, దీనికి వాల్టర్ మైనర్ 6-III ఇంజిన్లతో అమర్చారు. [1] ప్రోటోటైప్ యొక్క "&amp;"మొదటి ఫ్లైట్, డిజైనర్ల గురించి రిజిస్టర్డ్ ఐ-పోలో, 13 మే 1949 న మిలన్ లోని లినేట్ విమానాశ్రయంలో తుల్లియో డి ప్రాటో చేత ఎగురవేయబడింది. [3] ఈ విమానం క్లుప్తంగా రోమ్‌లో మిలటరీ చేత పరీక్షించబడింది, కాని తయారీదారుకు తిరిగి ఇవ్వబడింది మరియు ఎటువంటి ఆర్డర్లు రాల"&amp;"ేదు. టర్బోప్రాప్ ఇంజిన్ల వాడకం, రాడార్-అమర్చిన నావికా పెట్రోలింగ్ వెర్షన్ మరియు 'కలోనియల్' మోడల్ వంటి అనేక వైవిధ్యాలు పరిగణించబడ్డాయి, కాని ఏదీ అమలు చేయబడలేదు. ఈ విమానం మార్చి 1950 లో వైమానిక దళం MM56701 గా కొనుగోలు చేసింది, మరియు జూలై 1952 లో దీనిని పౌర "&amp;"ఉపయోగం కోసం విక్రయించారు, గార్డోలో విమానాశ్రయంలోని ట్రెంటో ఏరో క్లబ్‌తో ముగుస్తుంది, ఇక్కడ ఇది 1960 లో ఉపయోగం నుండి ఉపసంహరించబడింది. ఇది ఇప్పుడు ప్రదర్శనలో ఉంది , 1991 లో పునరుద్ధరణ తరువాత, ఇటలీలోని ట్రెంటోలోని జియాని కాప్రోని మ్యూజియం ఆఫ్ ఏరోనాటిక్స్ వద్"&amp;"ద. [1] జేన్స్ నుండి డేటా ప్రపంచంలోని అన్ని విమానాలు 1949-50 [2] సాధారణ లక్షణాల పనితీరు")</f>
        <v>కాప్రోని ca.193 ఒక ఇటాలియన్ అనుసంధానం మరియు ఎయిర్-టాక్సీ విమానం, దీనిని ఇటాలియన్ వైమానిక దళానికి ఇన్స్ట్రుమెంట్ ఫ్లైట్ ట్రైనర్‌గా మరియు నేవీకి అనుసంధానం కోసం అందించారు. డిజైన్ పని 1945 లో ప్రారంభమైంది మరియు నమూనా మాత్రమే నిర్మించబడింది. ఇది మిలన్లో రూపొందించిన మరియు నిర్మించిన కాప్రోని సంస్థ చివరి విమానం. [1] ఈ విమానం ఆల్-మెటల్ నిర్మాణంలో ఉంది, వేరు చేయగలిగిన చిట్కాలతో కాంటిలివర్ మిడ్-రెక్కలు ఉన్నాయి. ప్రముఖ అంచులు తుడిచిపెట్టుకుపోతాయి, మరియు ఒత్తిడితో కూడిన-చర్మ రెక్కలు ఐలెరాన్స్ యొక్క ఫ్లాప్‌లను కలిగి ఉంటాయి. ఫ్యూజ్‌లేజ్ ఒక మోనోకోక్ నిర్మాణం, స్ట్రెచర్ లేదా ఇతర ఇబ్బందికరమైన లోడ్లను లోడ్ చేయడానికి అనుమతించడానికి అతుక్కొని ముక్కు ఉంటుంది. ఒక పైలట్ మరియు ఐదుగురు ప్రయాణికులు, లేదా ఇద్దరు పైలట్లు మరియు ముగ్గురు ప్రయాణీకులకు సీటింగ్ ఏర్పాటు చేయవచ్చు. క్యాబిన్ యొక్క రెండు వైపులా ఒక తలుపు ఉంది, మరియు వెనుక సీట్ల వెనుక సామాను కంపార్ట్మెంట్ ఉంది. టెయిల్‌ప్లేన్‌లో డైహెడ్రల్ స్టెబిలైజర్ చివర్లలో జంట రెక్కలు ఉన్నాయి. ఎలివేటర్లు మరియు రడ్డర్లు ఫాబ్రిక్ కప్పబడి ఉన్నాయి. [2] ట్రైసైకిల్ ల్యాండింగ్ గేర్ హైడ్రాలిక్‌గా ముడుచుకునేది. రెండు ఇంజన్లు రెక్క వెనుక భాగంలో అమర్చబడి, 2-బ్లేడెడ్ ఫిక్స్‌డ్-పిచ్ పషర్ ప్రొపెల్లర్లను నడుపుతాయి. వాస్తవానికి బ్లాక్బర్న్ సిరస్ మేజర్ III ఇంజిన్లను ఉపయోగించాలని అనుకున్నారు, దీనికి వాల్టర్ మైనర్ 6-III ఇంజిన్లతో అమర్చారు. [1] ప్రోటోటైప్ యొక్క మొదటి ఫ్లైట్, డిజైనర్ల గురించి రిజిస్టర్డ్ ఐ-పోలో, 13 మే 1949 న మిలన్ లోని లినేట్ విమానాశ్రయంలో తుల్లియో డి ప్రాటో చేత ఎగురవేయబడింది. [3] ఈ విమానం క్లుప్తంగా రోమ్‌లో మిలటరీ చేత పరీక్షించబడింది, కాని తయారీదారుకు తిరిగి ఇవ్వబడింది మరియు ఎటువంటి ఆర్డర్లు రాలేదు. టర్బోప్రాప్ ఇంజిన్ల వాడకం, రాడార్-అమర్చిన నావికా పెట్రోలింగ్ వెర్షన్ మరియు 'కలోనియల్' మోడల్ వంటి అనేక వైవిధ్యాలు పరిగణించబడ్డాయి, కాని ఏదీ అమలు చేయబడలేదు. ఈ విమానం మార్చి 1950 లో వైమానిక దళం MM56701 గా కొనుగోలు చేసింది, మరియు జూలై 1952 లో దీనిని పౌర ఉపయోగం కోసం విక్రయించారు, గార్డోలో విమానాశ్రయంలోని ట్రెంటో ఏరో క్లబ్‌తో ముగుస్తుంది, ఇక్కడ ఇది 1960 లో ఉపయోగం నుండి ఉపసంహరించబడింది. ఇది ఇప్పుడు ప్రదర్శనలో ఉంది , 1991 లో పునరుద్ధరణ తరువాత, ఇటలీలోని ట్రెంటోలోని జియాని కాప్రోని మ్యూజియం ఆఫ్ ఏరోనాటిక్స్ వద్ద. [1] జేన్స్ నుండి డేటా ప్రపంచంలోని అన్ని విమానాలు 1949-50 [2] సాధారణ లక్షణాల పనితీరు</v>
      </c>
      <c r="E7" s="1" t="s">
        <v>213</v>
      </c>
      <c r="F7" s="1" t="str">
        <f>IFERROR(__xludf.DUMMYFUNCTION("GOOGLETRANSLATE(E:E, ""en"", ""te"")"),"ట్విన్-ఇంజిన్ 5/6 సీట్ల మోనోప్లేన్")</f>
        <v>ట్విన్-ఇంజిన్ 5/6 సీట్ల మోనోప్లేన్</v>
      </c>
      <c r="H7" s="1" t="s">
        <v>116</v>
      </c>
      <c r="I7" s="1" t="str">
        <f>IFERROR(__xludf.DUMMYFUNCTION("GOOGLETRANSLATE(H:H, ""en"", ""te"")"),"ఇటలీ")</f>
        <v>ఇటలీ</v>
      </c>
      <c r="K7" s="1" t="s">
        <v>214</v>
      </c>
      <c r="L7" s="1" t="str">
        <f>IFERROR(__xludf.DUMMYFUNCTION("GOOGLETRANSLATE(K:K, ""en"", ""te"")"),"కాప్రోని తాలిడో")</f>
        <v>కాప్రోని తాలిడో</v>
      </c>
      <c r="M7" s="1" t="s">
        <v>215</v>
      </c>
      <c r="N7" s="3">
        <v>18031.0</v>
      </c>
      <c r="O7" s="1">
        <v>1.0</v>
      </c>
      <c r="P7" s="1" t="s">
        <v>216</v>
      </c>
      <c r="Q7" s="1" t="s">
        <v>217</v>
      </c>
      <c r="R7" s="1" t="s">
        <v>218</v>
      </c>
      <c r="S7" s="1" t="s">
        <v>219</v>
      </c>
      <c r="T7" s="1" t="s">
        <v>220</v>
      </c>
      <c r="U7" s="1" t="s">
        <v>221</v>
      </c>
      <c r="V7" s="1" t="s">
        <v>222</v>
      </c>
      <c r="W7" s="1" t="s">
        <v>223</v>
      </c>
      <c r="Y7" s="1" t="s">
        <v>224</v>
      </c>
      <c r="AC7" s="1" t="s">
        <v>225</v>
      </c>
      <c r="AG7" s="1" t="s">
        <v>226</v>
      </c>
      <c r="AJ7" s="1" t="s">
        <v>227</v>
      </c>
      <c r="AQ7" s="1">
        <v>1960.0</v>
      </c>
      <c r="AR7" s="1" t="s">
        <v>228</v>
      </c>
      <c r="AS7" s="1" t="s">
        <v>229</v>
      </c>
      <c r="AT7" s="1" t="s">
        <v>230</v>
      </c>
    </row>
    <row r="8">
      <c r="A8" s="1" t="s">
        <v>231</v>
      </c>
      <c r="B8" s="1" t="str">
        <f>IFERROR(__xludf.DUMMYFUNCTION("GOOGLETRANSLATE(A:A, ""en"", ""te"")"),"కాంట్ 35")</f>
        <v>కాంట్ 35</v>
      </c>
      <c r="C8" s="1" t="s">
        <v>232</v>
      </c>
      <c r="D8" s="1" t="str">
        <f>IFERROR(__xludf.DUMMYFUNCTION("GOOGLETRANSLATE(C:C, ""en"", ""te"")"),"కాంట్ 35 అనేది 1930 ల ప్రారంభంలో కాంట్ నిర్మించిన ఇటాలియన్ నిఘా ఎగిరే పడవ. కాంట్ 35 ఒక చెక్క బిప్‌లేన్ సీప్లేన్, మడత రెక్కలతో. అప్పర్ వింగ్, అంతేకాకుండా, ఫిన్స్ హ్యాండ్లీ పేజీ ఉనికిని కలిగి ఉంది. డిఫెన్సివ్ ఆయుధంలో రెండు 7.7 మిమీ మెషిన్ గన్స్ ఉన్నాయి, అనే"&amp;"క డిఫెన్సివ్ పోస్టులలో (ఒక సెంట్రల్ మరియు ఒక పూర్వ). పడిపోతున్న ఆయుధాల కోసం, కొన్ని సబలార్ దాడులు ప్రణాళిక చేయబడ్డాయి, అలాగే నిఘా కోసం ఫోటోగ్రాఫిక్ పరికరాలు కాంట్ 35 రెజియా మెరీనా యొక్క కొన్ని యూనిట్లను సన్నద్ధం చేయడానికి అనువైన విమానానికి 1930 అవసరానికి "&amp;"ప్రతిస్పందన సీప్లేన్ సపోర్టింగ్ షిప్ గియుసేప్ మిరాగ్లియా). ఇంజనీర్ రాఫెల్ కాన్ఫిగరేంటి ఒక బిప్‌లేన్, చెక్క పడవను సెంట్రల్ హల్‌తో రూపొందించారు, దీనిని అక్టోబర్ 24, 1930 న 402,000 లైర్ కోసం కొనుగోలు చేశారు. అతను మిలిటరీ మెట్రిక్యులేషన్ MM.154 ను అందుకున్నాడ"&amp;"ు. డిసెంబర్ 21, 1931 న తాత్కాలికంగా లిస్బన్‌కు బదిలీ చేయబడిన అతను మే 18, 1932 న మొదటిసారి ప్రయాణించాడు. ఏదేమైనా, ఈ విమానం అభివృద్ధి చెందలేదు మరియు నిర్మించిన ఏకైక నమూనా జూన్ 23 న ఆరు సంవత్సరాల తరువాత, ప్రమాదం తరువాత నాశనం చేయబడింది. [1] సాధారణ లక్షణాల పని"&amp;"తీరు నుండి డేటా")</f>
        <v>కాంట్ 35 అనేది 1930 ల ప్రారంభంలో కాంట్ నిర్మించిన ఇటాలియన్ నిఘా ఎగిరే పడవ. కాంట్ 35 ఒక చెక్క బిప్‌లేన్ సీప్లేన్, మడత రెక్కలతో. అప్పర్ వింగ్, అంతేకాకుండా, ఫిన్స్ హ్యాండ్లీ పేజీ ఉనికిని కలిగి ఉంది. డిఫెన్సివ్ ఆయుధంలో రెండు 7.7 మిమీ మెషిన్ గన్స్ ఉన్నాయి, అనేక డిఫెన్సివ్ పోస్టులలో (ఒక సెంట్రల్ మరియు ఒక పూర్వ). పడిపోతున్న ఆయుధాల కోసం, కొన్ని సబలార్ దాడులు ప్రణాళిక చేయబడ్డాయి, అలాగే నిఘా కోసం ఫోటోగ్రాఫిక్ పరికరాలు కాంట్ 35 రెజియా మెరీనా యొక్క కొన్ని యూనిట్లను సన్నద్ధం చేయడానికి అనువైన విమానానికి 1930 అవసరానికి ప్రతిస్పందన సీప్లేన్ సపోర్టింగ్ షిప్ గియుసేప్ మిరాగ్లియా). ఇంజనీర్ రాఫెల్ కాన్ఫిగరేంటి ఒక బిప్‌లేన్, చెక్క పడవను సెంట్రల్ హల్‌తో రూపొందించారు, దీనిని అక్టోబర్ 24, 1930 న 402,000 లైర్ కోసం కొనుగోలు చేశారు. అతను మిలిటరీ మెట్రిక్యులేషన్ MM.154 ను అందుకున్నాడు. డిసెంబర్ 21, 1931 న తాత్కాలికంగా లిస్బన్‌కు బదిలీ చేయబడిన అతను మే 18, 1932 న మొదటిసారి ప్రయాణించాడు. ఏదేమైనా, ఈ విమానం అభివృద్ధి చెందలేదు మరియు నిర్మించిన ఏకైక నమూనా జూన్ 23 న ఆరు సంవత్సరాల తరువాత, ప్రమాదం తరువాత నాశనం చేయబడింది. [1] సాధారణ లక్షణాల పనితీరు నుండి డేటా</v>
      </c>
      <c r="E8" s="1" t="s">
        <v>233</v>
      </c>
      <c r="F8" s="1" t="str">
        <f>IFERROR(__xludf.DUMMYFUNCTION("GOOGLETRANSLATE(E:E, ""en"", ""te"")"),"నిఘా బాంబర్ సీప్లేన్")</f>
        <v>నిఘా బాంబర్ సీప్లేన్</v>
      </c>
      <c r="H8" s="1" t="s">
        <v>116</v>
      </c>
      <c r="I8" s="1" t="str">
        <f>IFERROR(__xludf.DUMMYFUNCTION("GOOGLETRANSLATE(H:H, ""en"", ""te"")"),"ఇటలీ")</f>
        <v>ఇటలీ</v>
      </c>
      <c r="K8" s="1" t="s">
        <v>140</v>
      </c>
      <c r="L8" s="1" t="str">
        <f>IFERROR(__xludf.DUMMYFUNCTION("GOOGLETRANSLATE(K:K, ""en"", ""te"")"),"కాంట్")</f>
        <v>కాంట్</v>
      </c>
      <c r="M8" s="2" t="s">
        <v>141</v>
      </c>
      <c r="N8" s="3">
        <v>11827.0</v>
      </c>
      <c r="O8" s="1">
        <v>1.0</v>
      </c>
      <c r="P8" s="1">
        <v>3.0</v>
      </c>
      <c r="Q8" s="1" t="s">
        <v>234</v>
      </c>
      <c r="R8" s="1" t="s">
        <v>235</v>
      </c>
      <c r="S8" s="1" t="s">
        <v>236</v>
      </c>
      <c r="T8" s="1" t="s">
        <v>237</v>
      </c>
      <c r="U8" s="1" t="s">
        <v>238</v>
      </c>
      <c r="W8" s="1" t="s">
        <v>239</v>
      </c>
      <c r="X8" s="1" t="s">
        <v>240</v>
      </c>
      <c r="Y8" s="1" t="s">
        <v>241</v>
      </c>
      <c r="AB8" s="1" t="s">
        <v>167</v>
      </c>
      <c r="AC8" s="1" t="s">
        <v>242</v>
      </c>
      <c r="AG8" s="1" t="s">
        <v>149</v>
      </c>
      <c r="AK8" s="1" t="s">
        <v>243</v>
      </c>
      <c r="AL8" s="1" t="s">
        <v>244</v>
      </c>
      <c r="AM8" s="1" t="s">
        <v>245</v>
      </c>
      <c r="AO8" s="1" t="s">
        <v>246</v>
      </c>
      <c r="AU8" s="1" t="s">
        <v>247</v>
      </c>
    </row>
    <row r="9">
      <c r="A9" s="1" t="s">
        <v>248</v>
      </c>
      <c r="B9" s="1" t="str">
        <f>IFERROR(__xludf.DUMMYFUNCTION("GOOGLETRANSLATE(A:A, ""en"", ""te"")"),"కాప్రోని ca.142")</f>
        <v>కాప్రోని ca.142</v>
      </c>
      <c r="C9" s="1" t="s">
        <v>249</v>
      </c>
      <c r="D9" s="1" t="str">
        <f>IFERROR(__xludf.DUMMYFUNCTION("GOOGLETRANSLATE(C:C, ""en"", ""te"")"),"కాప్రోని ca.142 అనేది 1930 ల మధ్యలో కాప్రోని నిర్మించిన మూడు ఇంజిన్ మల్టీరోల్ విమానం. CA.142 అనేది హై-వింగ్ ట్రిమోటర్ మోనోప్లేన్, ఇది కాప్రోని Ca.133 నుండి భిన్నంగా ఉంది, దాని పూర్వీకులలో ఒకదాన్ని భర్తీ చేయడానికి ముడుచుకునే ముందు అంశాలతో కొత్త ల్యాండింగ్ "&amp;"గేర్‌ను కలిగి ఉంది. Ca.142 ద్వారా వ్యక్తీకరించబడిన విమాన ఫలితాలు కావలసిన ఫలితాలను సాధించడంలో విఫలమయ్యాయి, మరియు సెప్టెంబర్ 1937 లో Ca.142 ను రెజియా ఏరోనాటికాకు అప్పగించారు, ఇది రిజిస్ట్రేషన్ MM 327 ను కేటాయించింది. [1] నుండి డేటా, [2] ఏరోప్లాని కాప్రోని -"&amp;" జియాని కాప్రోని ఐడియటోర్ ఇ కాస్ట్రోటోర్ డి అలీ ఇటాలియన్ [1] సాధారణ లక్షణాలు పనితీరు ఆయుధ సంబంధిత అభివృద్ధి సంబంధిత జాబితాలు")</f>
        <v>కాప్రోని ca.142 అనేది 1930 ల మధ్యలో కాప్రోని నిర్మించిన మూడు ఇంజిన్ మల్టీరోల్ విమానం. CA.142 అనేది హై-వింగ్ ట్రిమోటర్ మోనోప్లేన్, ఇది కాప్రోని Ca.133 నుండి భిన్నంగా ఉంది, దాని పూర్వీకులలో ఒకదాన్ని భర్తీ చేయడానికి ముడుచుకునే ముందు అంశాలతో కొత్త ల్యాండింగ్ గేర్‌ను కలిగి ఉంది. Ca.142 ద్వారా వ్యక్తీకరించబడిన విమాన ఫలితాలు కావలసిన ఫలితాలను సాధించడంలో విఫలమయ్యాయి, మరియు సెప్టెంబర్ 1937 లో Ca.142 ను రెజియా ఏరోనాటికాకు అప్పగించారు, ఇది రిజిస్ట్రేషన్ MM 327 ను కేటాయించింది. [1] నుండి డేటా, [2] ఏరోప్లాని కాప్రోని - జియాని కాప్రోని ఐడియటోర్ ఇ కాస్ట్రోటోర్ డి అలీ ఇటాలియన్ [1] సాధారణ లక్షణాలు పనితీరు ఆయుధ సంబంధిత అభివృద్ధి సంబంధిత జాబితాలు</v>
      </c>
      <c r="E9" s="1" t="s">
        <v>250</v>
      </c>
      <c r="F9" s="1" t="str">
        <f>IFERROR(__xludf.DUMMYFUNCTION("GOOGLETRANSLATE(E:E, ""en"", ""te"")"),"రవాణా/తేలికపాటి బాంబర్")</f>
        <v>రవాణా/తేలికపాటి బాంబర్</v>
      </c>
      <c r="K9" s="1" t="s">
        <v>180</v>
      </c>
      <c r="L9" s="1" t="str">
        <f>IFERROR(__xludf.DUMMYFUNCTION("GOOGLETRANSLATE(K:K, ""en"", ""te"")"),"కాప్రోని")</f>
        <v>కాప్రోని</v>
      </c>
      <c r="M9" s="2" t="s">
        <v>181</v>
      </c>
      <c r="N9" s="4">
        <v>13089.0</v>
      </c>
      <c r="O9" s="1">
        <v>1.0</v>
      </c>
      <c r="P9" s="1">
        <v>4.0</v>
      </c>
      <c r="Q9" s="1" t="s">
        <v>251</v>
      </c>
      <c r="R9" s="1" t="s">
        <v>252</v>
      </c>
      <c r="S9" s="1" t="s">
        <v>253</v>
      </c>
      <c r="T9" s="1" t="s">
        <v>254</v>
      </c>
      <c r="U9" s="1" t="s">
        <v>255</v>
      </c>
      <c r="V9" s="1" t="s">
        <v>256</v>
      </c>
      <c r="W9" s="1" t="s">
        <v>257</v>
      </c>
      <c r="Y9" s="1" t="s">
        <v>258</v>
      </c>
      <c r="Z9" s="1" t="s">
        <v>259</v>
      </c>
      <c r="AE9" s="1" t="s">
        <v>260</v>
      </c>
      <c r="AF9" s="1" t="s">
        <v>261</v>
      </c>
      <c r="AR9" s="1" t="s">
        <v>262</v>
      </c>
      <c r="AS9" s="1" t="s">
        <v>263</v>
      </c>
    </row>
    <row r="10">
      <c r="A10" s="1" t="s">
        <v>264</v>
      </c>
      <c r="B10" s="1" t="str">
        <f>IFERROR(__xludf.DUMMYFUNCTION("GOOGLETRANSLATE(A:A, ""en"", ""te"")"),"కాంట్ 12")</f>
        <v>కాంట్ 12</v>
      </c>
      <c r="C10" s="1" t="s">
        <v>265</v>
      </c>
      <c r="D10" s="1" t="str">
        <f>IFERROR(__xludf.DUMMYFUNCTION("GOOGLETRANSLATE(C:C, ""en"", ""te"")"),"కాంట్ 12 అనేది 1920 లలో ఇటలీలో ఉత్పత్తి చేయబడిన ఎగిరే పడవ మరియు శిక్షణా విమానం. కాంట్ 12 ఈ యుగానికి సాంప్రదాయక కేంద్ర ఆకారపు సీప్లేన్. పొట్టును ఓపెన్ కాక్‌పిట్ ద్వారా ఒక అధునాతన స్థితిలో వర్గీకరించారు, ఇది ఒకే తల గల క్రూసిఫార్మ్ ఫ్లెచింగ్ మరియు క్షితిజ సమ"&amp;"ాంతర కలుపు విమానాలలో పృష్ఠంగా ముగిసింది. రెక్కల కాన్ఫిగరేషన్ బిప్లానా, సమాన పరిమాణంలో రెక్కలు ఒకదానికొకటి వరుసగా మరియు టై రాడ్ల ద్వారా అనుసంధానించబడి ఉంటాయి, దిగువ వాటితో చిన్న ఫ్లోటింగ్ బ్యాలెన్సర్లతో అమర్చబడి ఉంటుంది. ప్రొపల్షన్ ఒకే ఐసోటా ఫ్రాస్చిని వి."&amp;" స్థిర. కాంట్ 12 ను 1926 లో మునుపటి కాంట్ 7 యొక్క వేరియంట్‌గా అభివృద్ధి చేశారు. ఈ నమూనా మోన్‌ఫాల్కోన్ షిప్‌యార్డ్ వద్ద నిర్మించబడింది, కాని విమాన పరీక్ష ఫలితాలు సంతృప్తికరంగా లేవు మరియు అభివృద్ధి కార్యక్రమం రద్దు చేయబడింది. [1] సాధారణ లక్షణాల పనితీరు సంబం"&amp;"ధిత జాబితాల నుండి డేటా")</f>
        <v>కాంట్ 12 అనేది 1920 లలో ఇటలీలో ఉత్పత్తి చేయబడిన ఎగిరే పడవ మరియు శిక్షణా విమానం. కాంట్ 12 ఈ యుగానికి సాంప్రదాయక కేంద్ర ఆకారపు సీప్లేన్. పొట్టును ఓపెన్ కాక్‌పిట్ ద్వారా ఒక అధునాతన స్థితిలో వర్గీకరించారు, ఇది ఒకే తల గల క్రూసిఫార్మ్ ఫ్లెచింగ్ మరియు క్షితిజ సమాంతర కలుపు విమానాలలో పృష్ఠంగా ముగిసింది. రెక్కల కాన్ఫిగరేషన్ బిప్లానా, సమాన పరిమాణంలో రెక్కలు ఒకదానికొకటి వరుసగా మరియు టై రాడ్ల ద్వారా అనుసంధానించబడి ఉంటాయి, దిగువ వాటితో చిన్న ఫ్లోటింగ్ బ్యాలెన్సర్లతో అమర్చబడి ఉంటుంది. ప్రొపల్షన్ ఒకే ఐసోటా ఫ్రాస్చిని వి. స్థిర. కాంట్ 12 ను 1926 లో మునుపటి కాంట్ 7 యొక్క వేరియంట్‌గా అభివృద్ధి చేశారు. ఈ నమూనా మోన్‌ఫాల్కోన్ షిప్‌యార్డ్ వద్ద నిర్మించబడింది, కాని విమాన పరీక్ష ఫలితాలు సంతృప్తికరంగా లేవు మరియు అభివృద్ధి కార్యక్రమం రద్దు చేయబడింది. [1] సాధారణ లక్షణాల పనితీరు సంబంధిత జాబితాల నుండి డేటా</v>
      </c>
      <c r="E10" s="1" t="s">
        <v>266</v>
      </c>
      <c r="F10" s="1" t="str">
        <f>IFERROR(__xludf.DUMMYFUNCTION("GOOGLETRANSLATE(E:E, ""en"", ""te"")"),"ఫ్లయింగ్ బోట్ ట్రైనర్")</f>
        <v>ఫ్లయింగ్ బోట్ ట్రైనర్</v>
      </c>
      <c r="K10" s="1" t="s">
        <v>140</v>
      </c>
      <c r="L10" s="1" t="str">
        <f>IFERROR(__xludf.DUMMYFUNCTION("GOOGLETRANSLATE(K:K, ""en"", ""te"")"),"కాంట్")</f>
        <v>కాంట్</v>
      </c>
      <c r="M10" s="2" t="s">
        <v>141</v>
      </c>
      <c r="N10" s="1">
        <v>1926.0</v>
      </c>
      <c r="O10" s="1">
        <v>1.0</v>
      </c>
      <c r="P10" s="1">
        <v>3.0</v>
      </c>
      <c r="Q10" s="1" t="s">
        <v>267</v>
      </c>
      <c r="R10" s="1" t="s">
        <v>268</v>
      </c>
      <c r="U10" s="1" t="s">
        <v>269</v>
      </c>
      <c r="V10" s="1" t="s">
        <v>270</v>
      </c>
      <c r="W10" s="1" t="s">
        <v>271</v>
      </c>
      <c r="Y10" s="1" t="s">
        <v>272</v>
      </c>
      <c r="AG10" s="1" t="s">
        <v>149</v>
      </c>
      <c r="AH10" s="1" t="s">
        <v>150</v>
      </c>
      <c r="AN10" s="2" t="s">
        <v>273</v>
      </c>
      <c r="AR10" s="1" t="s">
        <v>274</v>
      </c>
      <c r="AS10" s="1" t="s">
        <v>275</v>
      </c>
      <c r="AV10" s="1" t="s">
        <v>276</v>
      </c>
    </row>
    <row r="11">
      <c r="A11" s="1" t="s">
        <v>277</v>
      </c>
      <c r="B11" s="1" t="str">
        <f>IFERROR(__xludf.DUMMYFUNCTION("GOOGLETRANSLATE(A:A, ""en"", ""te"")"),"కాంట్ Z.504")</f>
        <v>కాంట్ Z.504</v>
      </c>
      <c r="C11" s="1" t="s">
        <v>278</v>
      </c>
      <c r="D11" s="1" t="str">
        <f>IFERROR(__xludf.DUMMYFUNCTION("GOOGLETRANSLATE(C:C, ""en"", ""te"")"),"CANT Z.504 అనేది 1930 లలో CANT చేత తయారు చేయబడిన ప్రోటోటైప్ రికనైసెన్స్ బైప్లేన్ ఫ్లయింగ్ బోట్. 1920 ల నుండి రెజియా ఏరోనాటికా తన కొన్ని యూనిట్లను సహాయక విమానాలతో సన్నద్ధం చేసే అవకాశాన్ని అంచనా వేసింది. భారీ సముద్రాల సమక్షంలో ఉపయోగం యొక్క ఇబ్బందులను అధిగమి"&amp;"ంచడానికి, ప్రయోగ నిర్మాణాలు వ్యవస్థాపించబడ్డాయి, వాస్తవమైనవి మరియు సరైనవి, దానిపై టేకాఫ్ చేయడానికి తగినంత వేగంతో తీసుకువచ్చిన విమానాన్ని తగిన విధంగా పరిష్కరించారు. మాచీ M.18, లేదా మరింత నిర్దిష్ట పియాగ్గియో p.6 మరియు కాంట్ 25 వంటి పౌర ఉపయోగం కోసం రూపొందిం"&amp;"చిన వివిధ సీప్లేన్‌లను ఉపయోగించిన తరువాత, 1933 లో రెజియా మెరీనా తరపున ఏరోనాటిక్స్ మంత్రిత్వ శాఖ, కొత్త రెండు సరఫరా కోసం ఒక వివరణను విడుదల చేసింది- సీటర్ విమానం నిఘా మరియు వేట యొక్క పాత్రలలో ఉపయోగించబడుతుంది మరియు మునుపటి డిజైన్లను భర్తీ చేయగలదు మరియు ప్రధ"&amp;"ానంగా ఒకే-ఇంజిన్ కాన్ఫిగరేషన్ నుండి వర్గీకరించబడుతుంది. [1] స్పెసిఫికేషన్లకు అవసరమైన ప్రదర్శనలు తక్కువ ఎత్తులో గరిష్ట వేగానికి సంబంధించినవి, కనీసం 240 కిమీ/గం (150 mph; 130 kn), స్టాల్ స్పీడ్, 95 కిమీ/గం (59 mph; 51 kn) కు సమానం, ఒక పెరుగుదల పూర్తి లోడ్ వ"&amp;"ద్ద 26 నిమిషాల్లో 5,000 మీ (16,000 అడుగులు) కు సమానమైన కోటా సాధించడానికి అనుమతి, 6 గం 30 నిమిషాల క్రూజింగ్ వేగంతో స్వయంప్రతిపత్తి మరియు 600 కిమీ (370 మైళ్ళు) చర్యల యొక్క అనేక చర్యలు. [1] Z.504 సెప్టెంబర్ 1, 1934 న ప్రయాణించింది, కాని ఉత్పత్తి ఒప్పందం కోసం"&amp;" ఇమామ్ RO.43 చేతిలో ఓడిపోయింది. Z.504 తరువాత బ్రదర్స్ కాలిస్టో మరియు అల్బెర్టో కొసులిచ్ యాజమాన్యంలో ఉంది, ఇక్కడ దీనిని శిక్షణా విమానంగా ఉపయోగించారు. [1] Z.504 ను కాంట్ వద్ద చీఫ్ డిజైనర్ రాఫెల్ కాన్ఫిగరేంటికి వారసుడు ఫిలిప్పో జప్పటా రూపొందించారు. ఈ విమానం "&amp;"బిప్‌లేన్ వీలింగ్ ద్వారా వర్గీకరించబడింది, దీనిని ఉపయోగించడానికి జప్పాటా యొక్క ఏకైక నమూనా మరియు ఏరోడైనమిక్‌గా బాగా పెరిగిన ప్రొఫైల్‌తో కేంద్ర హల్ కాన్ఫిగరేషన్ ద్వారా. MUCAMONFALCONE నుండి డేటా: కాంట్-జెడ్. 504 idrovolante Imbarcato da ricognizione, [1] ఎయ"&amp;"ిర్వార్: కాంట్ Z.504 [2] సాధారణ లక్షణాలు పనితీరు ఆయుధాలు పోల్చదగిన పాత్ర, కాన్ఫిగరేషన్ మరియు ERA సంబంధిత జాబితాల యొక్క విమానం")</f>
        <v>CANT Z.504 అనేది 1930 లలో CANT చేత తయారు చేయబడిన ప్రోటోటైప్ రికనైసెన్స్ బైప్లేన్ ఫ్లయింగ్ బోట్. 1920 ల నుండి రెజియా ఏరోనాటికా తన కొన్ని యూనిట్లను సహాయక విమానాలతో సన్నద్ధం చేసే అవకాశాన్ని అంచనా వేసింది. భారీ సముద్రాల సమక్షంలో ఉపయోగం యొక్క ఇబ్బందులను అధిగమించడానికి, ప్రయోగ నిర్మాణాలు వ్యవస్థాపించబడ్డాయి, వాస్తవమైనవి మరియు సరైనవి, దానిపై టేకాఫ్ చేయడానికి తగినంత వేగంతో తీసుకువచ్చిన విమానాన్ని తగిన విధంగా పరిష్కరించారు. మాచీ M.18, లేదా మరింత నిర్దిష్ట పియాగ్గియో p.6 మరియు కాంట్ 25 వంటి పౌర ఉపయోగం కోసం రూపొందించిన వివిధ సీప్లేన్‌లను ఉపయోగించిన తరువాత, 1933 లో రెజియా మెరీనా తరపున ఏరోనాటిక్స్ మంత్రిత్వ శాఖ, కొత్త రెండు సరఫరా కోసం ఒక వివరణను విడుదల చేసింది- సీటర్ విమానం నిఘా మరియు వేట యొక్క పాత్రలలో ఉపయోగించబడుతుంది మరియు మునుపటి డిజైన్లను భర్తీ చేయగలదు మరియు ప్రధానంగా ఒకే-ఇంజిన్ కాన్ఫిగరేషన్ నుండి వర్గీకరించబడుతుంది. [1] స్పెసిఫికేషన్లకు అవసరమైన ప్రదర్శనలు తక్కువ ఎత్తులో గరిష్ట వేగానికి సంబంధించినవి, కనీసం 240 కిమీ/గం (150 mph; 130 kn), స్టాల్ స్పీడ్, 95 కిమీ/గం (59 mph; 51 kn) కు సమానం, ఒక పెరుగుదల పూర్తి లోడ్ వద్ద 26 నిమిషాల్లో 5,000 మీ (16,000 అడుగులు) కు సమానమైన కోటా సాధించడానికి అనుమతి, 6 గం 30 నిమిషాల క్రూజింగ్ వేగంతో స్వయంప్రతిపత్తి మరియు 600 కిమీ (370 మైళ్ళు) చర్యల యొక్క అనేక చర్యలు. [1] Z.504 సెప్టెంబర్ 1, 1934 న ప్రయాణించింది, కాని ఉత్పత్తి ఒప్పందం కోసం ఇమామ్ RO.43 చేతిలో ఓడిపోయింది. Z.504 తరువాత బ్రదర్స్ కాలిస్టో మరియు అల్బెర్టో కొసులిచ్ యాజమాన్యంలో ఉంది, ఇక్కడ దీనిని శిక్షణా విమానంగా ఉపయోగించారు. [1] Z.504 ను కాంట్ వద్ద చీఫ్ డిజైనర్ రాఫెల్ కాన్ఫిగరేంటికి వారసుడు ఫిలిప్పో జప్పటా రూపొందించారు. ఈ విమానం బిప్‌లేన్ వీలింగ్ ద్వారా వర్గీకరించబడింది, దీనిని ఉపయోగించడానికి జప్పాటా యొక్క ఏకైక నమూనా మరియు ఏరోడైనమిక్‌గా బాగా పెరిగిన ప్రొఫైల్‌తో కేంద్ర హల్ కాన్ఫిగరేషన్ ద్వారా. MUCAMONFALCONE నుండి డేటా: కాంట్-జెడ్. 504 idrovolante Imbarcato da ricognizione, [1] ఎయిర్వార్: కాంట్ Z.504 [2] సాధారణ లక్షణాలు పనితీరు ఆయుధాలు పోల్చదగిన పాత్ర, కాన్ఫిగరేషన్ మరియు ERA సంబంధిత జాబితాల యొక్క విమానం</v>
      </c>
      <c r="E11" s="1" t="s">
        <v>279</v>
      </c>
      <c r="F11" s="1" t="str">
        <f>IFERROR(__xludf.DUMMYFUNCTION("GOOGLETRANSLATE(E:E, ""en"", ""te"")"),"పెట్రోలింగ్ విమానం")</f>
        <v>పెట్రోలింగ్ విమానం</v>
      </c>
      <c r="G11" s="1" t="s">
        <v>280</v>
      </c>
      <c r="K11" s="1" t="s">
        <v>140</v>
      </c>
      <c r="L11" s="1" t="str">
        <f>IFERROR(__xludf.DUMMYFUNCTION("GOOGLETRANSLATE(K:K, ""en"", ""te"")"),"కాంట్")</f>
        <v>కాంట్</v>
      </c>
      <c r="M11" s="2" t="s">
        <v>141</v>
      </c>
      <c r="N11" s="3">
        <v>12663.0</v>
      </c>
      <c r="O11" s="1">
        <v>1.0</v>
      </c>
      <c r="P11" s="1">
        <v>2.0</v>
      </c>
      <c r="Q11" s="1" t="s">
        <v>281</v>
      </c>
      <c r="R11" s="1" t="s">
        <v>282</v>
      </c>
      <c r="U11" s="1" t="s">
        <v>283</v>
      </c>
      <c r="W11" s="1" t="s">
        <v>284</v>
      </c>
      <c r="X11" s="1" t="s">
        <v>285</v>
      </c>
      <c r="Y11" s="1" t="s">
        <v>286</v>
      </c>
      <c r="Z11" s="1" t="s">
        <v>287</v>
      </c>
      <c r="AE11" s="1" t="s">
        <v>288</v>
      </c>
      <c r="AG11" s="1" t="s">
        <v>171</v>
      </c>
      <c r="AH11" s="1" t="s">
        <v>172</v>
      </c>
      <c r="AI11" s="1" t="s">
        <v>289</v>
      </c>
      <c r="AR11" s="1" t="s">
        <v>262</v>
      </c>
      <c r="AS11" s="1" t="s">
        <v>263</v>
      </c>
      <c r="AV11" s="1" t="s">
        <v>290</v>
      </c>
    </row>
    <row r="12">
      <c r="A12" s="1" t="s">
        <v>291</v>
      </c>
      <c r="B12" s="1" t="str">
        <f>IFERROR(__xludf.DUMMYFUNCTION("GOOGLETRANSLATE(A:A, ""en"", ""te"")"),"కాంట్ Z.505")</f>
        <v>కాంట్ Z.505</v>
      </c>
      <c r="C12" s="1" t="s">
        <v>292</v>
      </c>
      <c r="D12" s="1" t="str">
        <f>IFERROR(__xludf.DUMMYFUNCTION("GOOGLETRANSLATE(C:C, ""en"", ""te"")"),"CANT Z.505 అనేది 1930 లలో CANT నిర్మించిన ప్రోటోటైప్ ట్రిమోటర్ ట్రాన్స్‌పోర్ట్ ఫ్లోట్‌ప్లేన్. 1934 లో, ఎయిర్లైన్స్ అలా లిట్టోరియా సముద్రం ద్వారా దాని వాణిజ్య మార్గాల్లో ఉపయోగించటానికి కొత్త షెడ్యూల్ సీప్లేన్ సరఫరా కోసం ఒక స్పెసిఫికేషన్ జారీ చేసింది. CRDA "&amp;"పోటీలో పాల్గొంది, ఇంజనీర్ ఫిలిప్పో జప్పాటాకు అప్పగించిన ప్రాజెక్ట్, అతను తక్కువ-వింగ్ మోనోప్లేన్, బూట్ కాన్ఫిగరేషన్‌తో మూడు-ఇంజిన్, అప్పటి వరకు CNT/CAN ఉత్పత్తి యొక్క విలక్షణమైన సెంట్రల్ హల్ కాన్ఫిగరేషన్ నుండి దూరంగా కదులుతున్నాయి. మొదటి ఫ్లైట్ 10 జూలై 19"&amp;"35 న జరిగింది. విమానం యొక్క పరీక్షలు డిజైన్ లక్షణాలను అందించలేక, తగినంత ఇంజిన్ శక్తిని వెల్లడించాయి. రిజిస్ట్రేషన్ సంఖ్యను MM.268 ను కేటాయించడం ద్వారా ఈ విమానం కూడా శ్రద్ధ చూపబడింది. సీప్లేన్ నుండి మంచి పనితీరును సాధించకపోవడంతో, సాంప్రదాయిక చక్రాల చట్రంలో"&amp;" Z.505 ను పరీక్షించాలని కంపెనీ నిర్ణయించింది. CANT Z.1011 కు సమాంతరంగా ఉంచిన, ఈ రూపంలో విమానం వినియోగదారులలో ఆసక్తిని కలిగించదని పరీక్షలు చూపించాయి. Z.505 చివరికి 1936 నుండి మెయిల్-ప్లేన్‌గా ఉపయోగించబడింది, రిజిస్ట్రేషన్ నంబర్ I-జాప్ (దాని డిజైనర్ గౌరవార్"&amp;"థం) అందుకుంది. 1938 లో, ఇది కోమండో ఏరోనాటికా డెల్ ఎజియోకు బదిలీ చేయబడింది, ఇక్కడ దీనిని గవర్నర్ సిజేర్ మరియా డి వెచి (రిజిస్ట్రేషన్ సంఖ్యను ఐ-వాసిగా మార్చడం) యొక్క వ్యక్తిగత విమానంగా ఉపయోగించారు, ఇక్కడ ఈ విమానం 1941 వేసవి వరకు పనిచేస్తుంది. [1 నటించు ఎయిర"&amp;"్వార్ నుండి డేటా: కాంట్ Z.505, [2] ఇటాలియన్ సివిల్ మరియు సైనిక విమానం 1930-1945 [1] సాధారణ లక్షణాలు పనితీరు సంబంధిత జాబితాలు")</f>
        <v>CANT Z.505 అనేది 1930 లలో CANT నిర్మించిన ప్రోటోటైప్ ట్రిమోటర్ ట్రాన్స్‌పోర్ట్ ఫ్లోట్‌ప్లేన్. 1934 లో, ఎయిర్లైన్స్ అలా లిట్టోరియా సముద్రం ద్వారా దాని వాణిజ్య మార్గాల్లో ఉపయోగించటానికి కొత్త షెడ్యూల్ సీప్లేన్ సరఫరా కోసం ఒక స్పెసిఫికేషన్ జారీ చేసింది. CRDA పోటీలో పాల్గొంది, ఇంజనీర్ ఫిలిప్పో జప్పాటాకు అప్పగించిన ప్రాజెక్ట్, అతను తక్కువ-వింగ్ మోనోప్లేన్, బూట్ కాన్ఫిగరేషన్‌తో మూడు-ఇంజిన్, అప్పటి వరకు CNT/CAN ఉత్పత్తి యొక్క విలక్షణమైన సెంట్రల్ హల్ కాన్ఫిగరేషన్ నుండి దూరంగా కదులుతున్నాయి. మొదటి ఫ్లైట్ 10 జూలై 1935 న జరిగింది. విమానం యొక్క పరీక్షలు డిజైన్ లక్షణాలను అందించలేక, తగినంత ఇంజిన్ శక్తిని వెల్లడించాయి. రిజిస్ట్రేషన్ సంఖ్యను MM.268 ను కేటాయించడం ద్వారా ఈ విమానం కూడా శ్రద్ధ చూపబడింది. సీప్లేన్ నుండి మంచి పనితీరును సాధించకపోవడంతో, సాంప్రదాయిక చక్రాల చట్రంలో Z.505 ను పరీక్షించాలని కంపెనీ నిర్ణయించింది. CANT Z.1011 కు సమాంతరంగా ఉంచిన, ఈ రూపంలో విమానం వినియోగదారులలో ఆసక్తిని కలిగించదని పరీక్షలు చూపించాయి. Z.505 చివరికి 1936 నుండి మెయిల్-ప్లేన్‌గా ఉపయోగించబడింది, రిజిస్ట్రేషన్ నంబర్ I-జాప్ (దాని డిజైనర్ గౌరవార్థం) అందుకుంది. 1938 లో, ఇది కోమండో ఏరోనాటికా డెల్ ఎజియోకు బదిలీ చేయబడింది, ఇక్కడ దీనిని గవర్నర్ సిజేర్ మరియా డి వెచి (రిజిస్ట్రేషన్ సంఖ్యను ఐ-వాసిగా మార్చడం) యొక్క వ్యక్తిగత విమానంగా ఉపయోగించారు, ఇక్కడ ఈ విమానం 1941 వేసవి వరకు పనిచేస్తుంది. [1 నటించు ఎయిర్వార్ నుండి డేటా: కాంట్ Z.505, [2] ఇటాలియన్ సివిల్ మరియు సైనిక విమానం 1930-1945 [1] సాధారణ లక్షణాలు పనితీరు సంబంధిత జాబితాలు</v>
      </c>
      <c r="E12" s="1" t="s">
        <v>293</v>
      </c>
      <c r="F12" s="1" t="str">
        <f>IFERROR(__xludf.DUMMYFUNCTION("GOOGLETRANSLATE(E:E, ""en"", ""te"")"),"ఫ్లోట్‌ప్లేన్ ఎయిర్‌లైనర్/మెయిల్ రవాణా")</f>
        <v>ఫ్లోట్‌ప్లేన్ ఎయిర్‌లైనర్/మెయిల్ రవాణా</v>
      </c>
      <c r="K12" s="1" t="s">
        <v>140</v>
      </c>
      <c r="L12" s="1" t="str">
        <f>IFERROR(__xludf.DUMMYFUNCTION("GOOGLETRANSLATE(K:K, ""en"", ""te"")"),"కాంట్")</f>
        <v>కాంట్</v>
      </c>
      <c r="M12" s="2" t="s">
        <v>141</v>
      </c>
      <c r="N12" s="3">
        <v>12975.0</v>
      </c>
      <c r="O12" s="1">
        <v>1.0</v>
      </c>
      <c r="P12" s="1">
        <v>4.0</v>
      </c>
      <c r="Q12" s="1" t="s">
        <v>294</v>
      </c>
      <c r="R12" s="1" t="s">
        <v>295</v>
      </c>
      <c r="S12" s="1" t="s">
        <v>296</v>
      </c>
      <c r="U12" s="1" t="s">
        <v>297</v>
      </c>
      <c r="V12" s="1" t="s">
        <v>298</v>
      </c>
      <c r="W12" s="1" t="s">
        <v>299</v>
      </c>
      <c r="X12" s="1" t="s">
        <v>300</v>
      </c>
      <c r="Y12" s="1" t="s">
        <v>301</v>
      </c>
      <c r="Z12" s="1" t="s">
        <v>302</v>
      </c>
      <c r="AB12" s="1" t="s">
        <v>303</v>
      </c>
      <c r="AC12" s="1" t="s">
        <v>304</v>
      </c>
      <c r="AG12" s="1" t="s">
        <v>171</v>
      </c>
      <c r="AH12" s="1" t="s">
        <v>172</v>
      </c>
      <c r="AJ12" s="1" t="s">
        <v>305</v>
      </c>
      <c r="AQ12" s="3">
        <v>15184.0</v>
      </c>
      <c r="AR12" s="1" t="s">
        <v>262</v>
      </c>
      <c r="AS12" s="1" t="s">
        <v>263</v>
      </c>
      <c r="AT12" s="1" t="s">
        <v>306</v>
      </c>
    </row>
    <row r="13">
      <c r="A13" s="1" t="s">
        <v>307</v>
      </c>
      <c r="B13" s="1" t="str">
        <f>IFERROR(__xludf.DUMMYFUNCTION("GOOGLETRANSLATE(A:A, ""en"", ""te"")"),"కాప్రోని ca.165")</f>
        <v>కాప్రోని ca.165</v>
      </c>
      <c r="C13" s="1" t="s">
        <v>308</v>
      </c>
      <c r="D13" s="1" t="str">
        <f>IFERROR(__xludf.DUMMYFUNCTION("GOOGLETRANSLATE(C:C, ""en"", ""te"")"),"కాప్రోని ca.165 రెండవ ప్రపంచ యుద్ధానికి ముందు అభివృద్ధి చేసిన ఇటాలియన్ బిప్‌లేన్ ఫైటర్, కానీ ఒక నమూనాగా మాత్రమే ఉత్పత్తి చేయబడింది, ఎందుకంటే పోటీ ఫియట్ Cr.42 ఫాల్కో సిరీస్ ఉత్పత్తికి ఎంపిక చేయబడింది. మూడు-ఇంజిన్ హెవీ బాంబర్లకు ప్రసిద్ది చెందినప్పటికీ, కాప"&amp;"్రోనికు యోధులతో సుదీర్ఘ చరిత్ర ఉంది, 1914 లో ఒకే మెషిన్ గన్ మరియు మోనోప్లేన్‌తో ఇంటర్‌సెప్టర్ మోనోప్లేన్‌తో ప్రారంభమవుతుంది. ఇది దాని సమయానికి వినూత్నంగా ఉంది, కానీ రాబోయే దశాబ్దాలలో దాదాపు అన్ని యోధులు ప్రతిపాదించినట్లుగా ఇది విజయవంతం కాలేదు. రెండవ ప్రపం"&amp;"చ యుద్ధానికి ముందు అనేక రకాల యంత్రాలను ఇటాలియన్ పరిశ్రమలు అభివృద్ధి చేశాయి, మరియు కొన్ని కనీసం పరిమిత సంఖ్యలో ఉత్పత్తి చేయబడ్డాయి, అయితే ఇది ఒక ఫైటర్ పోటీకి ప్రతిపాదించిన బిప్‌లేన్ ఫైటర్ అయిన CA.165 విషయంలో ఇది అలా ఉండదు. ఫిబ్రవరి 1938 లో, ఇది మొదటిసారిగా"&amp;" నమూనాగా ప్రయాణించింది. CA.165 మిశ్రమ నిర్మాణం కలిగి ఉంది. ఫ్యూజ్‌లేజ్ స్టీల్‌లో తేలికపాటి మిశ్రమాల చర్మంతో రూపొందించబడింది, అయితే రెక్కను ఫాబ్రిక్ చర్మంతో కలపతో నిర్మించారు. చివరగా, తోక లోహంగా ఉంది, ఇది కూడా ఫాబ్రిక్‌తో కప్పబడి ఉంటుంది. CA.165 లో పరివేష్"&amp;"టిత కాక్‌పిట్‌ను కలిగి ఉన్న ఇరుకైన ఫ్యూజ్‌లేజ్ ఉంది. అండర్ క్యారేజ్ స్పాటెడ్ చక్రాలతో పరిష్కరించబడింది. Ca.165 యొక్క ప్రత్యేక లక్షణం ముడుచుకునే రేడియేటర్, ఇది పైలట్ వాంఛనీయ పనితీరు కోసం అమలు చేయగలదు, లేదా విమాన పరిస్థితులను బట్టి ఉపసంహరించుకోవచ్చు: ఎక్కడం"&amp;"లో పూర్తిగా తెరవబడుతుంది లేదా స్థాయి విమానంలో మరియు డైవ్‌లలో మూసివేయబడుతుంది. ఈ విధంగా, ఇది మొరాన్-సల్నియర్ M.S.406 కు సమానంగా ఉంటుంది. మోహరించినప్పుడు, రేడియేటర్ విమానంలో డ్రాగ్‌ను గణనీయంగా పెంచింది, కాని ఇంజిన్ పనితీరు మరియు విశ్వసనీయత పెరిగింది. ఇంజిన్"&amp;" V-12 671 kW (900 HP) ఐసొట్టా ఫ్రాస్చిని L.121 R.C.40 మూడు-బ్లేడెడ్ ఆల్ఫా రోమియో ఎలక్ట్రిక్ ప్రొపెల్లర్‌ను నడుపుతోంది. 10,000 మీ (32,810 అడుగులు) పైకప్పుతో 5,350 మీ (17,550 అడుగులు) వద్ద టాప్ స్పీడ్ 465 కిమీ/గం (289 mph). ఈ పరిధి చాలా తక్కువగా ఉంది, సుమార"&amp;"ు 672 కిమీ (418 మైళ్ళు). కొలతలు 8.1 మీ (26.6 అడుగులు) పొడవు, 9.3 మీ (30.5 అడుగులు) ఎత్తు, 2.8 మీ (9.2 అడుగులు) వింగ్స్పాన్, 21.4 మీ 2 (230.3 అడుగులు) వింగ్ ఉపరితలం. బరువు 1,855/2,435 కిలోలు (4,090/5,368 పౌండ్లు), 570 కిలోల (ఎల్బి) పేలోడ్. అనేక మార్పుల తరు"&amp;"వాత, CA.165 తోక ఉపరితలం పెరిగింది మరియు 360 ° దృశ్యమానతతో పందిరికి సరిపోయేలా వెనుక ఫ్యూజ్‌లేజ్ తగ్గించబడింది. గైడోనియా వద్ద, ఈ విమానం మూల్యాంకనం కోసం ఉన్న అనేక ఇతర యోధుల మాదిరిగా పరీక్షించబడింది. ఏదేమైనా, ఇది ఫియట్ Cr.42 ఫాల్కోకు వ్యతిరేకంగా మాత్రమే పరీక్"&amp;"షించబడింది, ఇది ఇతర బిప్‌లేన్ మాత్రమే. మాక్ పోరాటాలలో Ca.165 CR.42 ను అధిగమించింది, ఇది ఉన్నతమైన ఏరోడైనమిక్స్ మరియు అందుబాటులో ఉన్న శక్తికి ధన్యవాదాలు. అయినప్పటికీ, విమానం CR గా నాసిరకం గా రేట్ చేయబడింది. 42 మరింత యుక్తి మరియు నమ్మదగిన పవర్‌ప్లాంట్‌ను ఉపయ"&amp;"ోగించుకున్నాడు, కాప్రోని ఇంజిన్ ప్రయోగాత్మకమైనది మరియు తక్కువ విశ్వసనీయత కలిగి ఉంది. ఏదేమైనా, CA.165 ను మాక్ ఫైట్స్ యొక్క ""విజేత"" గా ప్రకటించారు, కాబట్టి జనరల్ వల్లే 2 సెప్టెంబర్ 1939 న 12 ఉదాహరణలను ఆదేశించాడు, అయినప్పటికీ ఈ ఉత్తర్వు 11 అక్టోబర్ 1939 న "&amp;"రద్దు చేయబడింది మరియు 12 కాప్రోని F.5 లకు మార్చబడింది. ఈ ఉత్పత్తి మార్పు జరిమానా చెల్లింపులో ఉన్నప్పటికీ అది జరిగింది. CA.165 ఉపయోగకరమైన లోడ్ (570 kg/1,257 lb వర్సెస్ 575 కిలోలు/1,268 lb) మరియు ఆయుధాలు (2 × 12.7 mm/0.5 in, 1 × 7.7 mm/0.303 in) Cr.42 తో పో"&amp;"ల్చవచ్చు, కానీ అది, కానీ అది తక్కువ రెక్క ఉపరితలంతో 200 కిలోల (441 పౌండ్లు) భారీగా ఉంది, కాబట్టి ఇది Cr.42 కు 99 తో పోలిస్తే ఇది 113 కిలోలు/మీ. మరియు, తక్కువ ప్రభావవంతమైన నియంత్రణలతో పాటు, ca.165 తక్కువ చురుకైనదిగా చేసింది. ఈ లోపాలు ఉన్నప్పటికీ, ca. 165 య"&amp;"ొక్క కనీస వేగం తక్కువగా ఉంది (114 km/h/71 mph vs 122 km/h/76 mph), ఇది తక్కువ టేకాఫ్ పరుగులు మరియు కొంచెం మెరుగైన తక్కువ-స్పీడ్ పనితీరును అనుమతిస్తుంది. CA.165 చాలా సన్నని మరియు చిన్న ఫ్యూజ్‌లేజ్‌ను కలిగి ఉంది, కానీ Cr.42 కన్నా భారీగా ఉంది, ఇది వేర్వేరు ఇ"&amp;"ంజిన్ మరియు నిర్మాణానికి కారణం. కాప్రోని నిజంగా 'టర్నింగ్ ఫైటర్' కాదు, కానీ బైప్‌లాన్‌ల పరిమితులను బట్టి, తిరగడం కంటే వేగంతో ఎక్కువ స్పష్టమైన సామర్థ్యాలతో 'ఎనర్జీ ఫైటర్' ఎక్కువ (టెస్ట్ పైలట్లు నొక్కిచెప్పినట్లు). యుక్తి పరిమితులను పరిష్కరించడానికి మెరుగైన"&amp;" సంస్కరణ రూపొందించబడింది, కాని అభివృద్ధికి అంతరాయం కలిగింది. ఇది వ్యూహరహిత పదార్థాలతో (ప్రధానంగా ఉక్కు మరియు కలప) నిర్మించబడింది, కాబట్టి ఇది మెటీరియల్స్ పరిశ్రమపై ఒత్తిడి పరంగా యుద్ధంలో ఒక ప్రయోజనకరంగా ఉండవచ్చు, కానీ ఇంజిన్ రకాన్ని బట్టి, ఇది ఆర్థికంగా ఉ"&amp;"ందా అనేది అస్పష్టంగా ఉంది ప్రాక్టికల్ విమానం. కాప్రోని ఈ శక్తివంతమైన బిప్‌లేన్‌ను మెరుగుపరచడానికి ఇతర మార్గాలను ప్రయత్నించాడు, మొదట 746 kW (1,000 HP) పియాగియో P.Xi రేడియల్ ఇంజిన్‌తో, తరువాత 746 kW (1,000 HP) ఐసోటా ఫ్రాస్చిని L.170 లిక్విడ్-కూల్డ్ పవర్‌ప్ల"&amp;"ాంట్ మరియు పున es రూపకల్పన చేసిన సెస్క్విప్లేన్ రెక్కలతో ca.173 గా. ఈ ప్రతిపాదనలు ఏవీ విజయవంతం కాలేదు, రెజియా ఏరోనాటికా యొక్క ఆసక్తిని తగ్గించడానికి కనీసం సరిపోదు. ఏదేమైనా, రెండు ఇంజన్లు తగినంత నమ్మదగినవి కావు మరియు ఇటాలియన్ వైమానిక దళం పెద్ద సంఖ్యలో అవలం"&amp;"బించలేదు. ఫియట్ యొక్క ప్రభావం ca.165 లో Cr.42 ఫాల్కో ఎంపికకు దోహదపడింది, అయినప్పటికీ కాప్రోని ఆ సమయంలో ప్రభావవంతమైన సంస్థ. CA.165 యొక్క ఇంజిన్ చాలా తక్కువ నమ్మదగినది మరియు 44 kW (60 HP) మాత్రమే మరింత శక్తివంతమైనది, ఈ విమానం 200 కిలోల (440 పౌండ్లు) భారీగా "&amp;"ఉంది. CA.165, మాక్ ఫైట్స్‌లో విజేతగా పరిగణించబడుతున్నప్పటికీ, తుది మూల్యాంకనాన్ని కోల్పోయింది. స్పష్టంగా, ca.165 ను ఎగురుతున్న టెస్ట్ పైలట్లు ఫాల్కోను అధిగమించగలిగారు, కాని విమానాన్ని ఇష్టపడలేదు. వేగవంతమైన వేగం కొత్త తరం పోరాట యోధుడికి మరింత ఆధునిక భావన ("&amp;"ముఖ్యంగా బ్రిస్టల్ బ్లెన్‌హీమ్ వంటి వేగవంతమైన బాంబర్ల అంతరాయంలో, ఇది ఫాల్కోకు చాలా వేగంగా నిరూపించబడింది), మరియు రెండవ ప్రపంచ యుద్ధంలో వేగం చాలా ముఖ్యమైన రూపకల్పన పరిశీలన ERA విమానం. ఇంజిన్ యొక్క పేలవమైన విశ్వసనీయత కూడా స్పష్టంగా ఉంది, మరియు ఏ విమానాన్ని "&amp;"ఉత్పత్తి చేయాలో పరిశీలిస్తున్నప్పుడు, ఇది కూడా ప్రతికూలత కావచ్చు. ఏదేమైనా, CA.165 ఒకే నమూనాలో మాత్రమే ఉత్పత్తి చేయబడింది మరియు చరిత్ర నుండి అదృశ్యమైంది; బదులుగా ఫియట్ Cr.42 మొత్తం వాడుకలో ఉన్నప్పటికీ, దాదాపు 1,800 ఉదాహరణలు 1944 వరకు నిర్మించబడ్డాయి. [1] న"&amp;"ుండి డేటా [1] సాధారణ లక్షణాల పనితీరు ఆయుధాలు")</f>
        <v>కాప్రోని ca.165 రెండవ ప్రపంచ యుద్ధానికి ముందు అభివృద్ధి చేసిన ఇటాలియన్ బిప్‌లేన్ ఫైటర్, కానీ ఒక నమూనాగా మాత్రమే ఉత్పత్తి చేయబడింది, ఎందుకంటే పోటీ ఫియట్ Cr.42 ఫాల్కో సిరీస్ ఉత్పత్తికి ఎంపిక చేయబడింది. మూడు-ఇంజిన్ హెవీ బాంబర్లకు ప్రసిద్ది చెందినప్పటికీ, కాప్రోనికు యోధులతో సుదీర్ఘ చరిత్ర ఉంది, 1914 లో ఒకే మెషిన్ గన్ మరియు మోనోప్లేన్‌తో ఇంటర్‌సెప్టర్ మోనోప్లేన్‌తో ప్రారంభమవుతుంది. ఇది దాని సమయానికి వినూత్నంగా ఉంది, కానీ రాబోయే దశాబ్దాలలో దాదాపు అన్ని యోధులు ప్రతిపాదించినట్లుగా ఇది విజయవంతం కాలేదు. రెండవ ప్రపంచ యుద్ధానికి ముందు అనేక రకాల యంత్రాలను ఇటాలియన్ పరిశ్రమలు అభివృద్ధి చేశాయి, మరియు కొన్ని కనీసం పరిమిత సంఖ్యలో ఉత్పత్తి చేయబడ్డాయి, అయితే ఇది ఒక ఫైటర్ పోటీకి ప్రతిపాదించిన బిప్‌లేన్ ఫైటర్ అయిన CA.165 విషయంలో ఇది అలా ఉండదు. ఫిబ్రవరి 1938 లో, ఇది మొదటిసారిగా నమూనాగా ప్రయాణించింది. CA.165 మిశ్రమ నిర్మాణం కలిగి ఉంది. ఫ్యూజ్‌లేజ్ స్టీల్‌లో తేలికపాటి మిశ్రమాల చర్మంతో రూపొందించబడింది, అయితే రెక్కను ఫాబ్రిక్ చర్మంతో కలపతో నిర్మించారు. చివరగా, తోక లోహంగా ఉంది, ఇది కూడా ఫాబ్రిక్‌తో కప్పబడి ఉంటుంది. CA.165 లో పరివేష్టిత కాక్‌పిట్‌ను కలిగి ఉన్న ఇరుకైన ఫ్యూజ్‌లేజ్ ఉంది. అండర్ క్యారేజ్ స్పాటెడ్ చక్రాలతో పరిష్కరించబడింది. Ca.165 యొక్క ప్రత్యేక లక్షణం ముడుచుకునే రేడియేటర్, ఇది పైలట్ వాంఛనీయ పనితీరు కోసం అమలు చేయగలదు, లేదా విమాన పరిస్థితులను బట్టి ఉపసంహరించుకోవచ్చు: ఎక్కడంలో పూర్తిగా తెరవబడుతుంది లేదా స్థాయి విమానంలో మరియు డైవ్‌లలో మూసివేయబడుతుంది. ఈ విధంగా, ఇది మొరాన్-సల్నియర్ M.S.406 కు సమానంగా ఉంటుంది. మోహరించినప్పుడు, రేడియేటర్ విమానంలో డ్రాగ్‌ను గణనీయంగా పెంచింది, కాని ఇంజిన్ పనితీరు మరియు విశ్వసనీయత పెరిగింది. ఇంజిన్ V-12 671 kW (900 HP) ఐసొట్టా ఫ్రాస్చిని L.121 R.C.40 మూడు-బ్లేడెడ్ ఆల్ఫా రోమియో ఎలక్ట్రిక్ ప్రొపెల్లర్‌ను నడుపుతోంది. 10,000 మీ (32,810 అడుగులు) పైకప్పుతో 5,350 మీ (17,550 అడుగులు) వద్ద టాప్ స్పీడ్ 465 కిమీ/గం (289 mph). ఈ పరిధి చాలా తక్కువగా ఉంది, సుమారు 672 కిమీ (418 మైళ్ళు). కొలతలు 8.1 మీ (26.6 అడుగులు) పొడవు, 9.3 మీ (30.5 అడుగులు) ఎత్తు, 2.8 మీ (9.2 అడుగులు) వింగ్స్పాన్, 21.4 మీ 2 (230.3 అడుగులు) వింగ్ ఉపరితలం. బరువు 1,855/2,435 కిలోలు (4,090/5,368 పౌండ్లు), 570 కిలోల (ఎల్బి) పేలోడ్. అనేక మార్పుల తరువాత, CA.165 తోక ఉపరితలం పెరిగింది మరియు 360 ° దృశ్యమానతతో పందిరికి సరిపోయేలా వెనుక ఫ్యూజ్‌లేజ్ తగ్గించబడింది. గైడోనియా వద్ద, ఈ విమానం మూల్యాంకనం కోసం ఉన్న అనేక ఇతర యోధుల మాదిరిగా పరీక్షించబడింది. ఏదేమైనా, ఇది ఫియట్ Cr.42 ఫాల్కోకు వ్యతిరేకంగా మాత్రమే పరీక్షించబడింది, ఇది ఇతర బిప్‌లేన్ మాత్రమే. మాక్ పోరాటాలలో Ca.165 CR.42 ను అధిగమించింది, ఇది ఉన్నతమైన ఏరోడైనమిక్స్ మరియు అందుబాటులో ఉన్న శక్తికి ధన్యవాదాలు. అయినప్పటికీ, విమానం CR గా నాసిరకం గా రేట్ చేయబడింది. 42 మరింత యుక్తి మరియు నమ్మదగిన పవర్‌ప్లాంట్‌ను ఉపయోగించుకున్నాడు, కాప్రోని ఇంజిన్ ప్రయోగాత్మకమైనది మరియు తక్కువ విశ్వసనీయత కలిగి ఉంది. ఏదేమైనా, CA.165 ను మాక్ ఫైట్స్ యొక్క "విజేత" గా ప్రకటించారు, కాబట్టి జనరల్ వల్లే 2 సెప్టెంబర్ 1939 న 12 ఉదాహరణలను ఆదేశించాడు, అయినప్పటికీ ఈ ఉత్తర్వు 11 అక్టోబర్ 1939 న రద్దు చేయబడింది మరియు 12 కాప్రోని F.5 లకు మార్చబడింది. ఈ ఉత్పత్తి మార్పు జరిమానా చెల్లింపులో ఉన్నప్పటికీ అది జరిగింది. CA.165 ఉపయోగకరమైన లోడ్ (570 kg/1,257 lb వర్సెస్ 575 కిలోలు/1,268 lb) మరియు ఆయుధాలు (2 × 12.7 mm/0.5 in, 1 × 7.7 mm/0.303 in) Cr.42 తో పోల్చవచ్చు, కానీ అది, కానీ అది తక్కువ రెక్క ఉపరితలంతో 200 కిలోల (441 పౌండ్లు) భారీగా ఉంది, కాబట్టి ఇది Cr.42 కు 99 తో పోలిస్తే ఇది 113 కిలోలు/మీ. మరియు, తక్కువ ప్రభావవంతమైన నియంత్రణలతో పాటు, ca.165 తక్కువ చురుకైనదిగా చేసింది. ఈ లోపాలు ఉన్నప్పటికీ, ca. 165 యొక్క కనీస వేగం తక్కువగా ఉంది (114 km/h/71 mph vs 122 km/h/76 mph), ఇది తక్కువ టేకాఫ్ పరుగులు మరియు కొంచెం మెరుగైన తక్కువ-స్పీడ్ పనితీరును అనుమతిస్తుంది. CA.165 చాలా సన్నని మరియు చిన్న ఫ్యూజ్‌లేజ్‌ను కలిగి ఉంది, కానీ Cr.42 కన్నా భారీగా ఉంది, ఇది వేర్వేరు ఇంజిన్ మరియు నిర్మాణానికి కారణం. కాప్రోని నిజంగా 'టర్నింగ్ ఫైటర్' కాదు, కానీ బైప్‌లాన్‌ల పరిమితులను బట్టి, తిరగడం కంటే వేగంతో ఎక్కువ స్పష్టమైన సామర్థ్యాలతో 'ఎనర్జీ ఫైటర్' ఎక్కువ (టెస్ట్ పైలట్లు నొక్కిచెప్పినట్లు). యుక్తి పరిమితులను పరిష్కరించడానికి మెరుగైన సంస్కరణ రూపొందించబడింది, కాని అభివృద్ధికి అంతరాయం కలిగింది. ఇది వ్యూహరహిత పదార్థాలతో (ప్రధానంగా ఉక్కు మరియు కలప) నిర్మించబడింది, కాబట్టి ఇది మెటీరియల్స్ పరిశ్రమపై ఒత్తిడి పరంగా యుద్ధంలో ఒక ప్రయోజనకరంగా ఉండవచ్చు, కానీ ఇంజిన్ రకాన్ని బట్టి, ఇది ఆర్థికంగా ఉందా అనేది అస్పష్టంగా ఉంది ప్రాక్టికల్ విమానం. కాప్రోని ఈ శక్తివంతమైన బిప్‌లేన్‌ను మెరుగుపరచడానికి ఇతర మార్గాలను ప్రయత్నించాడు, మొదట 746 kW (1,000 HP) పియాగియో P.Xi రేడియల్ ఇంజిన్‌తో, తరువాత 746 kW (1,000 HP) ఐసోటా ఫ్రాస్చిని L.170 లిక్విడ్-కూల్డ్ పవర్‌ప్లాంట్ మరియు పున es రూపకల్పన చేసిన సెస్క్విప్లేన్ రెక్కలతో ca.173 గా. ఈ ప్రతిపాదనలు ఏవీ విజయవంతం కాలేదు, రెజియా ఏరోనాటికా యొక్క ఆసక్తిని తగ్గించడానికి కనీసం సరిపోదు. ఏదేమైనా, రెండు ఇంజన్లు తగినంత నమ్మదగినవి కావు మరియు ఇటాలియన్ వైమానిక దళం పెద్ద సంఖ్యలో అవలంబించలేదు. ఫియట్ యొక్క ప్రభావం ca.165 లో Cr.42 ఫాల్కో ఎంపికకు దోహదపడింది, అయినప్పటికీ కాప్రోని ఆ సమయంలో ప్రభావవంతమైన సంస్థ. CA.165 యొక్క ఇంజిన్ చాలా తక్కువ నమ్మదగినది మరియు 44 kW (60 HP) మాత్రమే మరింత శక్తివంతమైనది, ఈ విమానం 200 కిలోల (440 పౌండ్లు) భారీగా ఉంది. CA.165, మాక్ ఫైట్స్‌లో విజేతగా పరిగణించబడుతున్నప్పటికీ, తుది మూల్యాంకనాన్ని కోల్పోయింది. స్పష్టంగా, ca.165 ను ఎగురుతున్న టెస్ట్ పైలట్లు ఫాల్కోను అధిగమించగలిగారు, కాని విమానాన్ని ఇష్టపడలేదు. వేగవంతమైన వేగం కొత్త తరం పోరాట యోధుడికి మరింత ఆధునిక భావన (ముఖ్యంగా బ్రిస్టల్ బ్లెన్‌హీమ్ వంటి వేగవంతమైన బాంబర్ల అంతరాయంలో, ఇది ఫాల్కోకు చాలా వేగంగా నిరూపించబడింది), మరియు రెండవ ప్రపంచ యుద్ధంలో వేగం చాలా ముఖ్యమైన రూపకల్పన పరిశీలన ERA విమానం. ఇంజిన్ యొక్క పేలవమైన విశ్వసనీయత కూడా స్పష్టంగా ఉంది, మరియు ఏ విమానాన్ని ఉత్పత్తి చేయాలో పరిశీలిస్తున్నప్పుడు, ఇది కూడా ప్రతికూలత కావచ్చు. ఏదేమైనా, CA.165 ఒకే నమూనాలో మాత్రమే ఉత్పత్తి చేయబడింది మరియు చరిత్ర నుండి అదృశ్యమైంది; బదులుగా ఫియట్ Cr.42 మొత్తం వాడుకలో ఉన్నప్పటికీ, దాదాపు 1,800 ఉదాహరణలు 1944 వరకు నిర్మించబడ్డాయి. [1] నుండి డేటా [1] సాధారణ లక్షణాల పనితీరు ఆయుధాలు</v>
      </c>
      <c r="E13" s="1" t="s">
        <v>309</v>
      </c>
      <c r="F13" s="1" t="str">
        <f>IFERROR(__xludf.DUMMYFUNCTION("GOOGLETRANSLATE(E:E, ""en"", ""te"")"),"యుద్ధ")</f>
        <v>యుద్ధ</v>
      </c>
      <c r="K13" s="1" t="s">
        <v>180</v>
      </c>
      <c r="L13" s="1" t="str">
        <f>IFERROR(__xludf.DUMMYFUNCTION("GOOGLETRANSLATE(K:K, ""en"", ""te"")"),"కాప్రోని")</f>
        <v>కాప్రోని</v>
      </c>
      <c r="M13" s="2" t="s">
        <v>181</v>
      </c>
      <c r="N13" s="3">
        <v>13927.0</v>
      </c>
      <c r="O13" s="1">
        <v>1.0</v>
      </c>
      <c r="P13" s="1">
        <v>1.0</v>
      </c>
      <c r="Q13" s="1" t="s">
        <v>310</v>
      </c>
      <c r="R13" s="1" t="s">
        <v>311</v>
      </c>
      <c r="S13" s="1" t="s">
        <v>312</v>
      </c>
      <c r="T13" s="1" t="s">
        <v>313</v>
      </c>
      <c r="U13" s="1" t="s">
        <v>314</v>
      </c>
      <c r="W13" s="1" t="s">
        <v>315</v>
      </c>
      <c r="X13" s="1" t="s">
        <v>316</v>
      </c>
      <c r="Y13" s="1" t="s">
        <v>317</v>
      </c>
      <c r="Z13" s="1" t="s">
        <v>318</v>
      </c>
      <c r="AA13" s="1" t="s">
        <v>319</v>
      </c>
      <c r="AB13" s="1" t="s">
        <v>320</v>
      </c>
      <c r="AC13" s="1" t="s">
        <v>321</v>
      </c>
      <c r="AE13" s="1" t="s">
        <v>322</v>
      </c>
      <c r="AG13" s="1" t="s">
        <v>149</v>
      </c>
      <c r="AH13" s="1" t="s">
        <v>150</v>
      </c>
      <c r="AJ13" s="1" t="s">
        <v>323</v>
      </c>
      <c r="AM13" s="1" t="s">
        <v>324</v>
      </c>
      <c r="AQ13" s="1">
        <v>1939.0</v>
      </c>
      <c r="AR13" s="1" t="s">
        <v>325</v>
      </c>
      <c r="AS13" s="1" t="s">
        <v>326</v>
      </c>
      <c r="AW13" s="1" t="s">
        <v>327</v>
      </c>
      <c r="AX13" s="1" t="s">
        <v>328</v>
      </c>
    </row>
    <row r="14">
      <c r="A14" s="1" t="s">
        <v>329</v>
      </c>
      <c r="B14" s="1" t="str">
        <f>IFERROR(__xludf.DUMMYFUNCTION("GOOGLETRANSLATE(A:A, ""en"", ""te"")"),"కాప్రోని ca.20")</f>
        <v>కాప్రోని ca.20</v>
      </c>
      <c r="C14" s="1" t="s">
        <v>330</v>
      </c>
      <c r="D14" s="1" t="str">
        <f>IFERROR(__xludf.DUMMYFUNCTION("GOOGLETRANSLATE(C:C, ""en"", ""te"")"),"కాప్రోని CA.20 ప్రారంభ మోనోప్లేన్ ఫైటర్. 1914 లో జియోవన్నీ బాటిస్టా కాప్రోని చేత అభివృద్ధి చేయబడింది. అమెరికాలోని వాషింగ్టన్లోని సీటెల్‌లోని మ్యూజియం ఆఫ్ ఫ్లైట్‌లో ఈ రోజు చేసిన ఏకైక నమూనా ఈ రోజు ప్రదర్శనలో ఉంది. CA.20 Ca.18 నుండి తీసుకోబడింది, ఇది 1913 లో"&amp;" మునుపటి మోడళ్ల నుండి Ca.8 మరియు ca.16 నుండి అభివృద్ధి చేయబడిన పరిశీలన మోనోప్లేన్. ఇది మరింత శక్తివంతమైన ఇంజిన్, రోన్ ను ఉపయోగించింది. ఇది చెక్క ప్రొపెల్లర్ కోసం అసాధారణమైన గుండ్రని ముక్కు కవర్‌ను ఉపయోగించింది, ఇది ఫ్యూజ్‌లేజ్‌తో సరిపోయేలా సజావుగా కౌల్డ్ "&amp;"చేయబడింది. ఇంజిన్ శీతలీకరణను అనుమతించడానికి కవర్ కుట్టినది. మెరుగైన ఏరోడైనమిక్స్ వేగం మరియు యుక్తికి సహాయపడింది. ఫైటర్‌గా రూపకల్పన చేయబడిన, లూయిస్ మెషిన్ గన్ పైలట్ పైన వ్యవస్థాపించబడింది, ప్రొపెల్లర్ డిస్క్ పైన, కంటి స్థాయి దృశ్యంతో ఉంచబడింది. మొట్టమొదటి "&amp;"సింక్రొనైజేషన్ పరికరాలు, ఒక ఆయుధాన్ని ఒక ప్రొపెల్లర్ యొక్క బ్లేడ్ల ద్వారా విశ్వాసంతో కాల్చడానికి అనుమతించింది, 1915 లో ఫోకర్ ఐండెక్కర్ వరకు వారి రూపాన్ని పొందదు, అయినప్పటికీ 1913 నుండి అనేక ప్రయోగాలు ఫ్రెంచ్ చేత నిర్వహించబడ్డాయి. ఒకే కాప్రోని మాత్రమే CA.2"&amp;"0 ఎప్పుడైనా నిర్మించబడింది, ఎందుకంటే ఇటాలియన్ ప్రభుత్వం బాంబర్ విమానాలకు అనుకూలంగా డిజైన్‌ను తిరస్కరించింది. 1999 లో సీటెల్‌లోని సీటెల్‌లోని మ్యూజియం ఆఫ్ ఫ్లైట్‌కు విక్రయించబడటానికి ముందు, ఈ ప్రోటోటైప్ 85 సంవత్సరాలు జియోవన్నీ బాటిస్టా కాప్రోని యొక్క ఆస్తి"&amp;"పై ఒక బార్న్‌లో నిల్వ చేయబడింది. పొడి వాతావరణం ఈ విమానాన్ని సంరక్షించింది, మరియు టైర్లను మినహాయించి, ఇది గ్నోవ్ చేయబడింది ఎలుకలు, మ్యూజియం ఆఫ్ ఫ్లైట్ వద్ద ప్రదర్శించబడే ప్రోటోటైప్ కాప్రోని CA.20 దాని అసలు భాగాలను కలిగి ఉంది.")</f>
        <v>కాప్రోని CA.20 ప్రారంభ మోనోప్లేన్ ఫైటర్. 1914 లో జియోవన్నీ బాటిస్టా కాప్రోని చేత అభివృద్ధి చేయబడింది. అమెరికాలోని వాషింగ్టన్లోని సీటెల్‌లోని మ్యూజియం ఆఫ్ ఫ్లైట్‌లో ఈ రోజు చేసిన ఏకైక నమూనా ఈ రోజు ప్రదర్శనలో ఉంది. CA.20 Ca.18 నుండి తీసుకోబడింది, ఇది 1913 లో మునుపటి మోడళ్ల నుండి Ca.8 మరియు ca.16 నుండి అభివృద్ధి చేయబడిన పరిశీలన మోనోప్లేన్. ఇది మరింత శక్తివంతమైన ఇంజిన్, రోన్ ను ఉపయోగించింది. ఇది చెక్క ప్రొపెల్లర్ కోసం అసాధారణమైన గుండ్రని ముక్కు కవర్‌ను ఉపయోగించింది, ఇది ఫ్యూజ్‌లేజ్‌తో సరిపోయేలా సజావుగా కౌల్డ్ చేయబడింది. ఇంజిన్ శీతలీకరణను అనుమతించడానికి కవర్ కుట్టినది. మెరుగైన ఏరోడైనమిక్స్ వేగం మరియు యుక్తికి సహాయపడింది. ఫైటర్‌గా రూపకల్పన చేయబడిన, లూయిస్ మెషిన్ గన్ పైలట్ పైన వ్యవస్థాపించబడింది, ప్రొపెల్లర్ డిస్క్ పైన, కంటి స్థాయి దృశ్యంతో ఉంచబడింది. మొట్టమొదటి సింక్రొనైజేషన్ పరికరాలు, ఒక ఆయుధాన్ని ఒక ప్రొపెల్లర్ యొక్క బ్లేడ్ల ద్వారా విశ్వాసంతో కాల్చడానికి అనుమతించింది, 1915 లో ఫోకర్ ఐండెక్కర్ వరకు వారి రూపాన్ని పొందదు, అయినప్పటికీ 1913 నుండి అనేక ప్రయోగాలు ఫ్రెంచ్ చేత నిర్వహించబడ్డాయి. ఒకే కాప్రోని మాత్రమే CA.20 ఎప్పుడైనా నిర్మించబడింది, ఎందుకంటే ఇటాలియన్ ప్రభుత్వం బాంబర్ విమానాలకు అనుకూలంగా డిజైన్‌ను తిరస్కరించింది. 1999 లో సీటెల్‌లోని సీటెల్‌లోని మ్యూజియం ఆఫ్ ఫ్లైట్‌కు విక్రయించబడటానికి ముందు, ఈ ప్రోటోటైప్ 85 సంవత్సరాలు జియోవన్నీ బాటిస్టా కాప్రోని యొక్క ఆస్తిపై ఒక బార్న్‌లో నిల్వ చేయబడింది. పొడి వాతావరణం ఈ విమానాన్ని సంరక్షించింది, మరియు టైర్లను మినహాయించి, ఇది గ్నోవ్ చేయబడింది ఎలుకలు, మ్యూజియం ఆఫ్ ఫ్లైట్ వద్ద ప్రదర్శించబడే ప్రోటోటైప్ కాప్రోని CA.20 దాని అసలు భాగాలను కలిగి ఉంది.</v>
      </c>
      <c r="E14" s="1" t="s">
        <v>331</v>
      </c>
      <c r="F14" s="1" t="str">
        <f>IFERROR(__xludf.DUMMYFUNCTION("GOOGLETRANSLATE(E:E, ""en"", ""te"")"),"ఫైటర్ విమానం")</f>
        <v>ఫైటర్ విమానం</v>
      </c>
      <c r="G14" s="1" t="s">
        <v>332</v>
      </c>
      <c r="K14" s="1" t="s">
        <v>180</v>
      </c>
      <c r="L14" s="1" t="str">
        <f>IFERROR(__xludf.DUMMYFUNCTION("GOOGLETRANSLATE(K:K, ""en"", ""te"")"),"కాప్రోని")</f>
        <v>కాప్రోని</v>
      </c>
      <c r="M14" s="2" t="s">
        <v>181</v>
      </c>
      <c r="N14" s="1">
        <v>1914.0</v>
      </c>
      <c r="O14" s="1">
        <v>1.0</v>
      </c>
      <c r="AG14" s="1" t="s">
        <v>333</v>
      </c>
      <c r="AH14" s="1" t="s">
        <v>334</v>
      </c>
      <c r="AJ14" s="1" t="s">
        <v>335</v>
      </c>
    </row>
    <row r="15">
      <c r="A15" s="1" t="s">
        <v>336</v>
      </c>
      <c r="B15" s="1" t="str">
        <f>IFERROR(__xludf.DUMMYFUNCTION("GOOGLETRANSLATE(A:A, ""en"", ""te"")"),"స్కైలీడర్ GP వన్")</f>
        <v>స్కైలీడర్ GP వన్</v>
      </c>
      <c r="C15" s="1" t="s">
        <v>337</v>
      </c>
      <c r="D15" s="1" t="str">
        <f>IFERROR(__xludf.DUMMYFUNCTION("GOOGLETRANSLATE(C:C, ""en"", ""te"")"),"స్కైలీడర్ GP వన్ చెక్ అల్ట్రాలైట్ విమానం, ఇది స్కైలీడర్ విమానం చేత రూపొందించబడింది మరియు ఉత్పత్తి చేయబడింది మరియు 2010 లో ఏరో ఫ్రెడరిచాఫెన్ షోలో ప్రవేశపెట్టబడింది. ఈ విమానం పూర్తి రెడీ-టు-ఫ్లై-ఎయిర్‌క్రాఫ్ట్‌గా సరఫరా చేయబడుతుంది. [1] [2] GP వన్ ఫెడెరేషన్ "&amp;"ఏరోనటిక్ ఇంటర్నేషనల్ మైక్రోలైట్ నిబంధనలకు అనుగుణంగా రూపొందించబడింది. ఇది ఒక కాంటిలివర్ హై-వింగ్, రెండు-సీట్ల-సైడ్-సైడ్-సైడ్ కాన్ఫిగరేషన్ పరివేష్టిత కాక్‌పిట్, తలుపులు యాక్సెస్ చేసింది, స్థిర ట్రైసైకిల్ ల్యాండింగ్ గేర్ మరియు ట్రాక్టర్ కాన్ఫిగరేషన్‌లో ఒకే ఇ"&amp;"ంజిన్. [1] [2] ఈ విమానం కార్బన్ ఫైబర్ నుండి తయారవుతుంది మరియు 280 కిలోల (617 పౌండ్లు) ఖాళీ బరువును కలిగి ఉంటుంది. దీని 10.2 మీ (33.5 అడుగులు) స్పాన్ వింగ్ 11.165 మీ 2 (120.18 చదరపు అడుగులు) మరియు మౌంట్ ఫ్లాప్‌లను కలిగి ఉంది. అందుబాటులో ఉన్న ప్రామాణిక ఇంజి"&amp;"న్ 80 HP (60 kW) రోటాక్స్ 912UL ఫోర్-స్ట్రోక్ పవర్‌ప్లాంట్. [1] [2] ఉత్పత్తి 2011 లో ప్రారంభమైంది, 2012 లో మొదటి కస్టమర్ డెలివరీలతో. [2] బేయర్ల్ మరియు స్కైలీడర్ నుండి డేటా [1] [3] సాధారణ లక్షణాల పనితీరు")</f>
        <v>స్కైలీడర్ GP వన్ చెక్ అల్ట్రాలైట్ విమానం, ఇది స్కైలీడర్ విమానం చేత రూపొందించబడింది మరియు ఉత్పత్తి చేయబడింది మరియు 2010 లో ఏరో ఫ్రెడరిచాఫెన్ షోలో ప్రవేశపెట్టబడింది. ఈ విమానం పూర్తి రెడీ-టు-ఫ్లై-ఎయిర్‌క్రాఫ్ట్‌గా సరఫరా చేయబడుతుంది. [1] [2] GP వన్ ఫెడెరేషన్ ఏరోనటిక్ ఇంటర్నేషనల్ మైక్రోలైట్ నిబంధనలకు అనుగుణంగా రూపొందించబడింది. ఇది ఒక కాంటిలివర్ హై-వింగ్, రెండు-సీట్ల-సైడ్-సైడ్-సైడ్ కాన్ఫిగరేషన్ పరివేష్టిత కాక్‌పిట్, తలుపులు యాక్సెస్ చేసింది, స్థిర ట్రైసైకిల్ ల్యాండింగ్ గేర్ మరియు ట్రాక్టర్ కాన్ఫిగరేషన్‌లో ఒకే ఇంజిన్. [1] [2] ఈ విమానం కార్బన్ ఫైబర్ నుండి తయారవుతుంది మరియు 280 కిలోల (617 పౌండ్లు) ఖాళీ బరువును కలిగి ఉంటుంది. దీని 10.2 మీ (33.5 అడుగులు) స్పాన్ వింగ్ 11.165 మీ 2 (120.18 చదరపు అడుగులు) మరియు మౌంట్ ఫ్లాప్‌లను కలిగి ఉంది. అందుబాటులో ఉన్న ప్రామాణిక ఇంజిన్ 80 HP (60 kW) రోటాక్స్ 912UL ఫోర్-స్ట్రోక్ పవర్‌ప్లాంట్. [1] [2] ఉత్పత్తి 2011 లో ప్రారంభమైంది, 2012 లో మొదటి కస్టమర్ డెలివరీలతో. [2] బేయర్ల్ మరియు స్కైలీడర్ నుండి డేటా [1] [3] సాధారణ లక్షణాల పనితీరు</v>
      </c>
      <c r="E15" s="1" t="s">
        <v>338</v>
      </c>
      <c r="F15" s="1" t="str">
        <f>IFERROR(__xludf.DUMMYFUNCTION("GOOGLETRANSLATE(E:E, ""en"", ""te"")"),"అల్ట్రాలైట్ విమానం")</f>
        <v>అల్ట్రాలైట్ విమానం</v>
      </c>
      <c r="G15" s="1" t="s">
        <v>339</v>
      </c>
      <c r="H15" s="1" t="s">
        <v>340</v>
      </c>
      <c r="I15" s="1" t="str">
        <f>IFERROR(__xludf.DUMMYFUNCTION("GOOGLETRANSLATE(H:H, ""en"", ""te"")"),"చెక్ రిపబ్లిక్")</f>
        <v>చెక్ రిపబ్లిక్</v>
      </c>
      <c r="J15" s="1" t="s">
        <v>341</v>
      </c>
      <c r="K15" s="1" t="s">
        <v>342</v>
      </c>
      <c r="L15" s="1" t="str">
        <f>IFERROR(__xludf.DUMMYFUNCTION("GOOGLETRANSLATE(K:K, ""en"", ""te"")"),"స్కైలీడర్ విమానం")</f>
        <v>స్కైలీడర్ విమానం</v>
      </c>
      <c r="M15" s="1" t="s">
        <v>343</v>
      </c>
      <c r="P15" s="1" t="s">
        <v>344</v>
      </c>
      <c r="Q15" s="1" t="s">
        <v>345</v>
      </c>
      <c r="R15" s="1" t="s">
        <v>346</v>
      </c>
      <c r="S15" s="1" t="s">
        <v>347</v>
      </c>
      <c r="T15" s="1" t="s">
        <v>348</v>
      </c>
      <c r="U15" s="1" t="s">
        <v>349</v>
      </c>
      <c r="V15" s="1" t="s">
        <v>350</v>
      </c>
      <c r="W15" s="1" t="s">
        <v>351</v>
      </c>
      <c r="X15" s="1" t="s">
        <v>352</v>
      </c>
      <c r="Y15" s="1" t="s">
        <v>353</v>
      </c>
      <c r="Z15" s="1" t="s">
        <v>354</v>
      </c>
      <c r="AA15" s="1" t="s">
        <v>355</v>
      </c>
      <c r="AB15" s="1" t="s">
        <v>356</v>
      </c>
      <c r="AI15" s="1" t="s">
        <v>357</v>
      </c>
      <c r="AJ15" s="1" t="s">
        <v>358</v>
      </c>
      <c r="AT15" s="1" t="s">
        <v>359</v>
      </c>
      <c r="AV15" s="1" t="s">
        <v>360</v>
      </c>
      <c r="AX15" s="1" t="s">
        <v>361</v>
      </c>
      <c r="AY15" s="1">
        <v>2010.0</v>
      </c>
      <c r="AZ15" s="1">
        <v>9.32</v>
      </c>
      <c r="BA15" s="1" t="s">
        <v>362</v>
      </c>
      <c r="BB15" s="1" t="s">
        <v>363</v>
      </c>
    </row>
    <row r="16">
      <c r="A16" s="1" t="s">
        <v>364</v>
      </c>
      <c r="B16" s="1" t="str">
        <f>IFERROR(__xludf.DUMMYFUNCTION("GOOGLETRANSLATE(A:A, ""en"", ""te"")"),"స్లింగ్స్బీ ఫాల్కే")</f>
        <v>స్లింగ్స్బీ ఫాల్కే</v>
      </c>
      <c r="C16" s="1" t="s">
        <v>365</v>
      </c>
      <c r="D16" s="1" t="str">
        <f>IFERROR(__xludf.DUMMYFUNCTION("GOOGLETRANSLATE(C:C, ""en"", ""te"")"),"స్లింగ్స్బీ టైప్ 61 ఫాల్కే స్లింగ్స్బై సెయిల్‌ప్లేన్స్ నిర్మించిన స్కీబ్ ఎస్ఎఫ్ 25 బి మోటార్ గ్లైడర్ యొక్క లైసెన్స్-నిర్మించిన వెర్షన్. ఇది స్లింగ్స్బై వెంచర్‌గా ఎయిర్ క్యాడెట్ శిక్షణ కోసం రాయల్ ఎయిర్ ఫోర్స్‌తో సేవలోకి ప్రవేశించింది. 1970 లో స్లింగ్స్‌బై "&amp;"SF 25B ను టైప్ 61A ఫాల్కేగా నిర్మించడానికి లైసెన్స్‌ను కొనుగోలు చేసింది, ఇది రెండు-సైడ్ రెండు-సీట్ల ద్వంద్వ శిక్షణ మోనోప్లేన్. ఈ మొదటి వేరియంట్‌ను 45 హెచ్‌పి స్టార్క్ స్టామో ఎంఎస్ 1500 ఇంజిన్ శక్తితో మరియు మొదట 8 ఫిబ్రవరి 1971 న వోంబ్లెటన్ వద్ద ప్రయాణించా"&amp;"రు. మే 1971 లో ఒక విమానాన్ని రాయల్ ఎయిర్ ఫోర్స్ వెంచర్ టి 1 గా అంచనా వేసింది మరియు 15 విమానాల కోసం ఒక ఉత్తర్వును అనుసరించింది. ఈ విమానాన్ని ప్రాథమిక ఎయిర్ క్యాడెట్ శిక్షణ కోసం వాలంటీర్ గ్లైడింగ్ పాఠశాలలు నిర్వహించాల్సి ఉంది. గ్రోబ్ విజిలెంట్ టి 1 చేత భర్త"&amp;"ీ చేయబడిన తరువాత, అవన్నీ 1990 లో విక్రయించబడ్డాయి. RAF VGS 612 ZA652, ZA653, ZA654 RAF VGS 616 ZA625, ZA630 RAF VGS 642 XZ550 ఆగస్టు 1978, XZ563 అక్టోబర్ 1978, ZA630, ZA650 644 ZA634 29 మార్చి 1980. సాధారణ లక్షణాలు పనితీరు సంబంధిత జాబితాలు")</f>
        <v>స్లింగ్స్బీ టైప్ 61 ఫాల్కే స్లింగ్స్బై సెయిల్‌ప్లేన్స్ నిర్మించిన స్కీబ్ ఎస్ఎఫ్ 25 బి మోటార్ గ్లైడర్ యొక్క లైసెన్స్-నిర్మించిన వెర్షన్. ఇది స్లింగ్స్బై వెంచర్‌గా ఎయిర్ క్యాడెట్ శిక్షణ కోసం రాయల్ ఎయిర్ ఫోర్స్‌తో సేవలోకి ప్రవేశించింది. 1970 లో స్లింగ్స్‌బై SF 25B ను టైప్ 61A ఫాల్కేగా నిర్మించడానికి లైసెన్స్‌ను కొనుగోలు చేసింది, ఇది రెండు-సైడ్ రెండు-సీట్ల ద్వంద్వ శిక్షణ మోనోప్లేన్. ఈ మొదటి వేరియంట్‌ను 45 హెచ్‌పి స్టార్క్ స్టామో ఎంఎస్ 1500 ఇంజిన్ శక్తితో మరియు మొదట 8 ఫిబ్రవరి 1971 న వోంబ్లెటన్ వద్ద ప్రయాణించారు. మే 1971 లో ఒక విమానాన్ని రాయల్ ఎయిర్ ఫోర్స్ వెంచర్ టి 1 గా అంచనా వేసింది మరియు 15 విమానాల కోసం ఒక ఉత్తర్వును అనుసరించింది. ఈ విమానాన్ని ప్రాథమిక ఎయిర్ క్యాడెట్ శిక్షణ కోసం వాలంటీర్ గ్లైడింగ్ పాఠశాలలు నిర్వహించాల్సి ఉంది. గ్రోబ్ విజిలెంట్ టి 1 చేత భర్తీ చేయబడిన తరువాత, అవన్నీ 1990 లో విక్రయించబడ్డాయి. RAF VGS 612 ZA652, ZA653, ZA654 RAF VGS 616 ZA625, ZA630 RAF VGS 642 XZ550 ఆగస్టు 1978, XZ563 అక్టోబర్ 1978, ZA630, ZA650 644 ZA634 29 మార్చి 1980. సాధారణ లక్షణాలు పనితీరు సంబంధిత జాబితాలు</v>
      </c>
      <c r="E16" s="1" t="s">
        <v>366</v>
      </c>
      <c r="F16" s="1" t="str">
        <f>IFERROR(__xludf.DUMMYFUNCTION("GOOGLETRANSLATE(E:E, ""en"", ""te"")"),"ప్రాథమిక శిక్షకుడు")</f>
        <v>ప్రాథమిక శిక్షకుడు</v>
      </c>
      <c r="H16" s="1" t="s">
        <v>367</v>
      </c>
      <c r="I16" s="1" t="str">
        <f>IFERROR(__xludf.DUMMYFUNCTION("GOOGLETRANSLATE(H:H, ""en"", ""te"")"),"యునైటెడ్ కింగ్‌డమ్")</f>
        <v>యునైటెడ్ కింగ్‌డమ్</v>
      </c>
      <c r="K16" s="1" t="s">
        <v>368</v>
      </c>
      <c r="L16" s="1" t="str">
        <f>IFERROR(__xludf.DUMMYFUNCTION("GOOGLETRANSLATE(K:K, ""en"", ""te"")"),"స్లింగ్స్బీ సెయిల్ ప్లాన్స్")</f>
        <v>స్లింగ్స్బీ సెయిల్ ప్లాన్స్</v>
      </c>
      <c r="M16" s="1" t="s">
        <v>369</v>
      </c>
      <c r="N16" s="1">
        <v>1971.0</v>
      </c>
      <c r="O16" s="1">
        <v>76.0</v>
      </c>
      <c r="P16" s="1" t="s">
        <v>120</v>
      </c>
      <c r="Q16" s="1" t="s">
        <v>370</v>
      </c>
      <c r="R16" s="1" t="s">
        <v>371</v>
      </c>
      <c r="T16" s="1" t="s">
        <v>372</v>
      </c>
      <c r="U16" s="1" t="s">
        <v>373</v>
      </c>
      <c r="V16" s="1" t="s">
        <v>374</v>
      </c>
      <c r="W16" s="1" t="s">
        <v>375</v>
      </c>
      <c r="AJ16" s="1" t="s">
        <v>376</v>
      </c>
      <c r="AK16" s="1" t="s">
        <v>377</v>
      </c>
      <c r="AL16" s="1" t="s">
        <v>378</v>
      </c>
      <c r="AO16" s="1" t="s">
        <v>379</v>
      </c>
      <c r="AR16" s="1" t="s">
        <v>380</v>
      </c>
      <c r="AS16" s="1" t="s">
        <v>381</v>
      </c>
      <c r="AZ16" s="1">
        <v>13.4</v>
      </c>
      <c r="BC16" s="1">
        <v>22.0</v>
      </c>
      <c r="BD16" s="1" t="s">
        <v>382</v>
      </c>
    </row>
    <row r="17">
      <c r="A17" s="1" t="s">
        <v>383</v>
      </c>
      <c r="B17" s="1" t="str">
        <f>IFERROR(__xludf.DUMMYFUNCTION("GOOGLETRANSLATE(A:A, ""en"", ""te"")"),"సికోర్స్కీ ఎస్ -31")</f>
        <v>సికోర్స్కీ ఎస్ -31</v>
      </c>
      <c r="C17" s="1" t="s">
        <v>384</v>
      </c>
      <c r="D17" s="1" t="str">
        <f>IFERROR(__xludf.DUMMYFUNCTION("GOOGLETRANSLATE(C:C, ""en"", ""te"")"),"సికోర్స్కీ ఎస్ -31 1920 ల అమెరికన్ సెస్కియుప్లేన్, ఇది సికోర్స్కీ మాన్యుఫ్యాక్చరింగ్ కార్పొరేషన్ చేత రూపొందించబడింది మరియు నిర్మించబడింది మరియు వైమానిక ఫోటోగ్రఫీ కోసం కాన్ఫిగర్ చేయబడింది. [1] S-31 అనేది ఫెయిర్‌చైల్డ్ ఫ్లయింగ్ కార్పొరేషన్ ఫోటోగ్రాఫిక్ పని "&amp;"కోసం నిర్మించిన సెస్క్విప్లేన్. ఇది ఫోటోగ్రాఫిక్ పరికరాల కోసం రెండు ఓపెన్ కాక్‌పిట్‌లు మరియు క్యాబిన్ కలిగి ఉంది. [1] S-31 ను 200 HP (149 kW) రైట్ వర్ల్‌విండ్ J-4 ఇంజన్ శక్తితో మరియు మొదట సెప్టెంబర్ 1925 లో ప్రయాణించారు. [1] అక్టోబర్ 1925 లో న్యూయార్క్ ఎయ"&amp;"ిర్ రేసుల్లో పాల్గొన్న తరువాత, దీనిని వైమానిక ఫోటోగ్రాఫిక్ పని కోసం ఫెయిర్‌చైల్డ్ ఉపయోగించడానికి బ్రెజిల్‌కు రవాణా చేయబడింది. ఏదో ఒక సమయంలో S-31 లో ట్విన్ లూయిస్ మెషిన్ గన్స్ వెనుక కాక్‌పిట్‌పై రింగ్-మౌంటెడ్ ఉన్నాయి. [1] [1] సాధారణ లక్షణాల పనితీరు నుండి డ"&amp;"ేటా 1920 ల విమానంలో ఈ వ్యాసం ఒక స్టబ్. వికీపీడియా విస్తరించడం ద్వారా మీరు సహాయపడవచ్చు.")</f>
        <v>సికోర్స్కీ ఎస్ -31 1920 ల అమెరికన్ సెస్కియుప్లేన్, ఇది సికోర్స్కీ మాన్యుఫ్యాక్చరింగ్ కార్పొరేషన్ చేత రూపొందించబడింది మరియు నిర్మించబడింది మరియు వైమానిక ఫోటోగ్రఫీ కోసం కాన్ఫిగర్ చేయబడింది. [1] S-31 అనేది ఫెయిర్‌చైల్డ్ ఫ్లయింగ్ కార్పొరేషన్ ఫోటోగ్రాఫిక్ పని కోసం నిర్మించిన సెస్క్విప్లేన్. ఇది ఫోటోగ్రాఫిక్ పరికరాల కోసం రెండు ఓపెన్ కాక్‌పిట్‌లు మరియు క్యాబిన్ కలిగి ఉంది. [1] S-31 ను 200 HP (149 kW) రైట్ వర్ల్‌విండ్ J-4 ఇంజన్ శక్తితో మరియు మొదట సెప్టెంబర్ 1925 లో ప్రయాణించారు. [1] అక్టోబర్ 1925 లో న్యూయార్క్ ఎయిర్ రేసుల్లో పాల్గొన్న తరువాత, దీనిని వైమానిక ఫోటోగ్రాఫిక్ పని కోసం ఫెయిర్‌చైల్డ్ ఉపయోగించడానికి బ్రెజిల్‌కు రవాణా చేయబడింది. ఏదో ఒక సమయంలో S-31 లో ట్విన్ లూయిస్ మెషిన్ గన్స్ వెనుక కాక్‌పిట్‌పై రింగ్-మౌంటెడ్ ఉన్నాయి. [1] [1] సాధారణ లక్షణాల పనితీరు నుండి డేటా 1920 ల విమానంలో ఈ వ్యాసం ఒక స్టబ్. వికీపీడియా విస్తరించడం ద్వారా మీరు సహాయపడవచ్చు.</v>
      </c>
      <c r="E17" s="1" t="s">
        <v>385</v>
      </c>
      <c r="F17" s="1" t="str">
        <f>IFERROR(__xludf.DUMMYFUNCTION("GOOGLETRANSLATE(E:E, ""en"", ""te"")"),"సివిల్ యుటిలిటీ సెస్క్విప్లేన్")</f>
        <v>సివిల్ యుటిలిటీ సెస్క్విప్లేన్</v>
      </c>
      <c r="H17" s="1" t="s">
        <v>386</v>
      </c>
      <c r="I17" s="1" t="str">
        <f>IFERROR(__xludf.DUMMYFUNCTION("GOOGLETRANSLATE(H:H, ""en"", ""te"")"),"అమెరికా")</f>
        <v>అమెరికా</v>
      </c>
      <c r="K17" s="1" t="s">
        <v>387</v>
      </c>
      <c r="L17" s="1" t="str">
        <f>IFERROR(__xludf.DUMMYFUNCTION("GOOGLETRANSLATE(K:K, ""en"", ""te"")"),"సికోర్స్కీ మాన్యుఫ్యాక్చరింగ్ కార్పొరేషన్")</f>
        <v>సికోర్స్కీ మాన్యుఫ్యాక్చరింగ్ కార్పొరేషన్</v>
      </c>
      <c r="M17" s="1" t="s">
        <v>388</v>
      </c>
      <c r="N17" s="4">
        <v>9376.0</v>
      </c>
      <c r="O17" s="1">
        <v>1.0</v>
      </c>
      <c r="P17" s="1" t="s">
        <v>216</v>
      </c>
      <c r="Q17" s="1" t="s">
        <v>389</v>
      </c>
      <c r="R17" s="1" t="s">
        <v>390</v>
      </c>
      <c r="S17" s="1" t="s">
        <v>391</v>
      </c>
      <c r="T17" s="1" t="s">
        <v>392</v>
      </c>
      <c r="U17" s="1" t="s">
        <v>393</v>
      </c>
      <c r="V17" s="1" t="s">
        <v>394</v>
      </c>
      <c r="W17" s="1" t="s">
        <v>395</v>
      </c>
      <c r="Y17" s="1" t="s">
        <v>396</v>
      </c>
      <c r="AC17" s="1" t="s">
        <v>397</v>
      </c>
      <c r="AJ17" s="1" t="s">
        <v>398</v>
      </c>
      <c r="AV17" s="1" t="s">
        <v>399</v>
      </c>
    </row>
    <row r="18">
      <c r="A18" s="1" t="s">
        <v>400</v>
      </c>
      <c r="B18" s="1" t="str">
        <f>IFERROR(__xludf.DUMMYFUNCTION("GOOGLETRANSLATE(A:A, ""en"", ""te"")"),"సికోర్స్కీ ఎస్ -60")</f>
        <v>సికోర్స్కీ ఎస్ -60</v>
      </c>
      <c r="C18" s="1" t="s">
        <v>401</v>
      </c>
      <c r="D18" s="1" t="str">
        <f>IFERROR(__xludf.DUMMYFUNCTION("GOOGLETRANSLATE(C:C, ""en"", ""te"")"),"సికోర్స్కీ ఎస్ -60 హెలికాప్టర్, ""ఫ్లయింగ్ క్రేన్"" అనే నమూనా 1958 లో ఎస్ -56 నుండి ఉద్భవించింది. బలహీనంగా ఉందని రుజువు చేసిన, ఎస్ -60 యొక్క అభివృద్ధి పెద్ద, టర్బైన్-ఇంజిన్డ్ సికోర్స్కీ సిహెచ్ -54 టార్హే మిలిటరీకి దారితీసింది రవాణా హెలికాప్టర్ మరియు దాని "&amp;"సివిల్ ఎస్ -64 స్కైక్రేన్ వేరియంట్, అప్పటికే డ్రాయింగ్ బోర్డ్‌లో ఉన్నాయి, ఎస్ -60 యొక్క ఏకైక ఉదాహరణ 3 ఏప్రిల్ 1961 న క్రాష్ అయ్యే సమయానికి. [1] 1958 లో, సికోర్స్కీ S-60 ను ""ఫ్లయింగ్ క్రేన్"" హెలికాప్టర్ అనే నమూనాగా రూపొందించడం ప్రారంభించాడు. S-60 CH-37/S"&amp;"-56 నుండి ట్రాన్స్మిషన్, రోటర్ సిస్టమ్ మరియు పిస్టన్ ఇంజిన్లను ఉపయోగించుకుంది. [2] [3] S-60 యొక్క ఫ్యూజ్‌లేజ్ అనేది ఒక సాధారణ ""పాడ్-అండ్-బూమ్"" డిజైన్, సైడ్ పాడ్స్‌లో అమర్చిన ఇంజిన్‌లు మరియు పొడవైన టెయిల్‌వీల్-శైలి ల్యాండింగ్ గేర్, ఇది సరుకులను అడ్డుకోవడ"&amp;"ానికి అనుమతించింది. సిబ్బంది క్యాబిన్ ముక్కులో అమర్చబడింది, లోడింగ్ మరియు అన్‌లోడ్ కార్యకలాపాల సమయంలో కో-పైలట్ ఉపయోగించడానికి AFT- మౌంటెడ్ నియంత్రణలు ఉన్నాయి. S-60 ఒక సైడ్‌స్టిక్ కంట్రోలర్ నుండి ఇన్‌పుట్‌లను ఉపయోగించి, ఖచ్చితంగా హోవర్ చేయడానికి ఆటోమేటిక్ "&amp;"స్టెబిలైజేషన్ సిస్టమ్‌ను కలిగి ఉంది. వాహనాలు వంటి 12,000 పౌండ్ల (5,400 కిలోల) అవుట్సైజ్డ్ సరుకును బూమ్ క్రింద కొట్టవచ్చు, ప్రయాణీకులు మరియు ఇతర సరుకులను ఫ్యూజ్‌లేజ్‌కు అనుసంధానించే పెద్ద మార్చుకోగలిగిన పాడ్‌లో తీసుకువెళతారు. [2] [3] ఎస్ -60 (రిజిస్టర్డ్ ఎ"&amp;"న్ 807) మొదట మార్చి 25, 1959 న ప్రయాణించింది. హెలికాప్టర్ దాని రెండేళ్ల విమాన కెరీర్‌లో 333 గంటల విమానంలో 333 గంటల విమానంలో కూడబెట్టింది మరియు యుఎస్ నేవీ చేత అంచనా వేయబడింది, ప్రదర్శనలు యుఎస్ ఆర్మీకి కూడా ఎగిరిపోయాయి. దాని రూపకల్పన పాత్రలో ప్రభావవంతంగా ఉన"&amp;"్నప్పటికీ, హెలికాప్టర్ బలహీనంగా ఉందని నిరూపించబడింది. సికోర్స్కీ అప్పటికే విస్తరించిన, టర్బోషాఫ్ట్-శక్తితో పనిచేసే వారసుడు, మోడల్ ఎస్ -64 లో పనిచేస్తున్నాడు, ఇది యుఎస్ ఆర్మీకి సికోర్స్కీ సిహెచ్ -54 టార్హేగా ఉత్పత్తిలోకి వచ్చింది. [2] [3] ప్రారంభ రూపకల్పన "&amp;"నుండి విమాన పరీక్ష ద్వారా S-60 ప్రోటోటైప్ అభివృద్ధిలో ఇగోర్ సికోర్స్కీ పూర్తిగా పాల్గొన్నాడు. ఈ వ్యత్యాసం ఉన్న చివరి విమానంలో ఇది ఒకటి. ప్రోటోటైప్ ఏప్రిల్ 1961 లో క్రాష్ అయ్యింది. [4] ఎస్ -60 యొక్క శిధిలాలు 1970 లలో న్యూ ఇంగ్లాండ్ ఎయిర్ మ్యూజియంకు బదిలీ చ"&amp;"ేయబడ్డాయి మరియు ప్రస్తుతం దాని కొత్త యజమానులు, కనెక్టికట్ ఎయిర్ అండ్ స్పేస్ సెంటర్, స్ట్రాట్‌ఫోర్డ్‌లోని కనెక్టికట్‌లోని పునరుద్ధరించబడింది. [5] ప్రపంచ విమానాల పూర్తి ఎన్సైక్లోపీడియా నుండి డేటా [2] సాధారణ లక్షణాలు పనితీరు సంబంధిత అభివృద్ధి విమానం పోల్చదగి"&amp;"న పాత్ర, కాన్ఫిగరేషన్ మరియు ERA సంబంధిత జాబితాలు")</f>
        <v>సికోర్స్కీ ఎస్ -60 హెలికాప్టర్, "ఫ్లయింగ్ క్రేన్" అనే నమూనా 1958 లో ఎస్ -56 నుండి ఉద్భవించింది. బలహీనంగా ఉందని రుజువు చేసిన, ఎస్ -60 యొక్క అభివృద్ధి పెద్ద, టర్బైన్-ఇంజిన్డ్ సికోర్స్కీ సిహెచ్ -54 టార్హే మిలిటరీకి దారితీసింది రవాణా హెలికాప్టర్ మరియు దాని సివిల్ ఎస్ -64 స్కైక్రేన్ వేరియంట్, అప్పటికే డ్రాయింగ్ బోర్డ్‌లో ఉన్నాయి, ఎస్ -60 యొక్క ఏకైక ఉదాహరణ 3 ఏప్రిల్ 1961 న క్రాష్ అయ్యే సమయానికి. [1] 1958 లో, సికోర్స్కీ S-60 ను "ఫ్లయింగ్ క్రేన్" హెలికాప్టర్ అనే నమూనాగా రూపొందించడం ప్రారంభించాడు. S-60 CH-37/S-56 నుండి ట్రాన్స్మిషన్, రోటర్ సిస్టమ్ మరియు పిస్టన్ ఇంజిన్లను ఉపయోగించుకుంది. [2] [3] S-60 యొక్క ఫ్యూజ్‌లేజ్ అనేది ఒక సాధారణ "పాడ్-అండ్-బూమ్" డిజైన్, సైడ్ పాడ్స్‌లో అమర్చిన ఇంజిన్‌లు మరియు పొడవైన టెయిల్‌వీల్-శైలి ల్యాండింగ్ గేర్, ఇది సరుకులను అడ్డుకోవడానికి అనుమతించింది. సిబ్బంది క్యాబిన్ ముక్కులో అమర్చబడింది, లోడింగ్ మరియు అన్‌లోడ్ కార్యకలాపాల సమయంలో కో-పైలట్ ఉపయోగించడానికి AFT- మౌంటెడ్ నియంత్రణలు ఉన్నాయి. S-60 ఒక సైడ్‌స్టిక్ కంట్రోలర్ నుండి ఇన్‌పుట్‌లను ఉపయోగించి, ఖచ్చితంగా హోవర్ చేయడానికి ఆటోమేటిక్ స్టెబిలైజేషన్ సిస్టమ్‌ను కలిగి ఉంది. వాహనాలు వంటి 12,000 పౌండ్ల (5,400 కిలోల) అవుట్సైజ్డ్ సరుకును బూమ్ క్రింద కొట్టవచ్చు, ప్రయాణీకులు మరియు ఇతర సరుకులను ఫ్యూజ్‌లేజ్‌కు అనుసంధానించే పెద్ద మార్చుకోగలిగిన పాడ్‌లో తీసుకువెళతారు. [2] [3] ఎస్ -60 (రిజిస్టర్డ్ ఎన్ 807) మొదట మార్చి 25, 1959 న ప్రయాణించింది. హెలికాప్టర్ దాని రెండేళ్ల విమాన కెరీర్‌లో 333 గంటల విమానంలో 333 గంటల విమానంలో కూడబెట్టింది మరియు యుఎస్ నేవీ చేత అంచనా వేయబడింది, ప్రదర్శనలు యుఎస్ ఆర్మీకి కూడా ఎగిరిపోయాయి. దాని రూపకల్పన పాత్రలో ప్రభావవంతంగా ఉన్నప్పటికీ, హెలికాప్టర్ బలహీనంగా ఉందని నిరూపించబడింది. సికోర్స్కీ అప్పటికే విస్తరించిన, టర్బోషాఫ్ట్-శక్తితో పనిచేసే వారసుడు, మోడల్ ఎస్ -64 లో పనిచేస్తున్నాడు, ఇది యుఎస్ ఆర్మీకి సికోర్స్కీ సిహెచ్ -54 టార్హేగా ఉత్పత్తిలోకి వచ్చింది. [2] [3] ప్రారంభ రూపకల్పన నుండి విమాన పరీక్ష ద్వారా S-60 ప్రోటోటైప్ అభివృద్ధిలో ఇగోర్ సికోర్స్కీ పూర్తిగా పాల్గొన్నాడు. ఈ వ్యత్యాసం ఉన్న చివరి విమానంలో ఇది ఒకటి. ప్రోటోటైప్ ఏప్రిల్ 1961 లో క్రాష్ అయ్యింది. [4] ఎస్ -60 యొక్క శిధిలాలు 1970 లలో న్యూ ఇంగ్లాండ్ ఎయిర్ మ్యూజియంకు బదిలీ చేయబడ్డాయి మరియు ప్రస్తుతం దాని కొత్త యజమానులు, కనెక్టికట్ ఎయిర్ అండ్ స్పేస్ సెంటర్, స్ట్రాట్‌ఫోర్డ్‌లోని కనెక్టికట్‌లోని పునరుద్ధరించబడింది. [5] ప్రపంచ విమానాల పూర్తి ఎన్సైక్లోపీడియా నుండి డేటా [2] సాధారణ లక్షణాలు పనితీరు సంబంధిత అభివృద్ధి విమానం పోల్చదగిన పాత్ర, కాన్ఫిగరేషన్ మరియు ERA సంబంధిత జాబితాలు</v>
      </c>
      <c r="E18" s="1" t="s">
        <v>402</v>
      </c>
      <c r="F18" s="1" t="str">
        <f>IFERROR(__xludf.DUMMYFUNCTION("GOOGLETRANSLATE(E:E, ""en"", ""te"")"),"కార్గో హెలికాప్టర్")</f>
        <v>కార్గో హెలికాప్టర్</v>
      </c>
      <c r="G18" s="1" t="s">
        <v>403</v>
      </c>
      <c r="K18" s="1" t="s">
        <v>404</v>
      </c>
      <c r="L18" s="1" t="str">
        <f>IFERROR(__xludf.DUMMYFUNCTION("GOOGLETRANSLATE(K:K, ""en"", ""te"")"),"సికోర్స్కీ విమానం")</f>
        <v>సికోర్స్కీ విమానం</v>
      </c>
      <c r="M18" s="1" t="s">
        <v>405</v>
      </c>
      <c r="N18" s="3">
        <v>21634.0</v>
      </c>
      <c r="O18" s="1">
        <v>1.0</v>
      </c>
      <c r="P18" s="1">
        <v>3.0</v>
      </c>
      <c r="Q18" s="1" t="s">
        <v>406</v>
      </c>
      <c r="W18" s="1" t="s">
        <v>407</v>
      </c>
      <c r="Y18" s="1" t="s">
        <v>408</v>
      </c>
      <c r="AB18" s="1" t="s">
        <v>409</v>
      </c>
      <c r="AC18" s="1" t="s">
        <v>410</v>
      </c>
      <c r="AI18" s="1" t="s">
        <v>411</v>
      </c>
      <c r="AJ18" s="1" t="s">
        <v>412</v>
      </c>
      <c r="AK18" s="1" t="s">
        <v>413</v>
      </c>
      <c r="AL18" s="1" t="s">
        <v>414</v>
      </c>
      <c r="AM18" s="1" t="s">
        <v>415</v>
      </c>
      <c r="AT18" s="1" t="s">
        <v>416</v>
      </c>
      <c r="BE18" s="1" t="s">
        <v>417</v>
      </c>
      <c r="BF18" s="1" t="s">
        <v>418</v>
      </c>
      <c r="BG18" s="1" t="s">
        <v>419</v>
      </c>
      <c r="BH18" s="1" t="s">
        <v>420</v>
      </c>
    </row>
    <row r="19">
      <c r="A19" s="1" t="s">
        <v>421</v>
      </c>
      <c r="B19" s="1" t="str">
        <f>IFERROR(__xludf.DUMMYFUNCTION("GOOGLETRANSLATE(A:A, ""en"", ""te"")"),"స్పార్టన్ DFS ట్రైక్")</f>
        <v>స్పార్టన్ DFS ట్రైక్</v>
      </c>
      <c r="C19" s="1" t="s">
        <v>422</v>
      </c>
      <c r="D19" s="1" t="str">
        <f>IFERROR(__xludf.DUMMYFUNCTION("GOOGLETRANSLATE(C:C, ""en"", ""te"")"),"స్పార్టన్ DFS ట్రైక్ అనేది ఒక అమెరికన్ అల్ట్రాలైట్ విమానం, ఇది స్పార్టన్ మైక్రోలైట్స్ చేత రూపొందించబడింది మరియు ఉత్పత్తి చేస్తుంది. ఈ విమానం ప్రవేశపెట్టిన మొట్టమొదటి అల్ట్రాలైట్, దీనిని హాంగ్ గ్లైడర్ తరహా వింగ్‌తో అల్ట్రాలైట్ ట్రైక్‌గా లేదా శక్తితో కూడిన "&amp;"పారాచూట్ వింగ్‌తో ఎగురవేయవచ్చు. [1] [2] [3] DFS యొక్క హోదా ద్వంద్వ ముఖ వ్యవస్థను సూచిస్తుంది, ఇది హాంగ్ గ్లైడర్ లేదా శక్తితో కూడిన పారాచూట్ రెక్కలను మౌంట్ చేయగల సామర్థ్యాన్ని సూచిస్తుంది. [3] వర్గం యొక్క గరిష్ట ఖాళీ బరువు 254 పౌండ్లు (115 కిలోలు) తో సహా య"&amp;"ుఎస్ ఫార్ 103 అల్ట్రాలైట్ వెహికల్స్ నిబంధనలకు అనుగుణంగా ఈ విమానం రూపొందించబడింది. ఈ విమానం ప్రామాణిక ఖాళీ బరువు 212 పౌండ్లు (96 కిలోలు) కలిగి ఉంది, డేడాలస్ 190 హాంగ్ గ్లైడర్ వింగ్. ఇది కేబుల్-బ్రేస్డ్ హాంగ్ గ్లైడర్-స్టైల్ హై-వింగ్, వెయిట్-షిఫ్ట్ కంట్రోల్స"&amp;"్, సింగిల్-సీట్ల ఓపెన్ కాక్‌పిట్, ట్రైసైకిల్ ల్యాండింగ్ గేర్ మరియు పషర్ కాన్ఫిగరేషన్‌లో ఒకే ఇంజిన్ కలిగి ఉంది. శక్తితో కూడిన పారాచూట్ మోడ్‌లో ఇది షటిల్ GRX పందిరిని ఉపయోగిస్తుంది మరియు ఏరోడైనమిక్ బ్రేక్‌లతో నియంత్రించబడుతుంది. [1] [2] విమానం ఫ్యూజ్‌లేజ్ అ"&amp;"ల్యూమినియం గొట్టాల నుండి తయారవుతుంది, అయితే హాంగ్ గ్లైడర్ వింగ్ బోల్ట్-కలిసి అల్యూమినియం గొట్టాల నుండి తయారవుతుంది మరియు డాక్రాన్ సెయిల్‌క్లాత్‌లో కప్పబడి ఉంటుంది. హాంగ్ గ్లైడర్ వింగ్‌కు ఒకే ట్యూబ్-రకం కింగ్‌పోస్ట్ మద్దతు ఇస్తుంది మరియు ""ఫ్రేమ్ కంట్రోల్ "&amp;"బార్‌ను ఉపయోగిస్తుంది. ఫైబర్గ్లాస్ కాక్‌పిట్ ఫెయిరింగ్, విండ్‌షీల్డ్, బ్రేక్‌లు మరియు ఫ్లోట్లు ఐచ్ఛికం. సరఫరా చేయబడిన అసలు ఇంజిన్ రోటాక్స్ 277 సింగిల్ సిలిండర్, రెండు-స్ట్రోక్, ఎయిర్-కూల్డ్ ఎయిర్క్రాఫ్ట్ ఇంజిన్ 28 హెచ్‌పి (21 కిలోవాట్), ఇది ఇప్పుడు ఉత్పత్"&amp;"తి వెలుపల ఉంది. అందుబాటులో ఉన్న ప్రస్తుత ఇంజన్లు 28 హెచ్‌పి (21 కిలోవాట్ 2012 లో ఈ విమానం DFS సింగిల్ పేరుతో విక్రయించబడింది. [4] క్లిచ్ నుండి డేటా [1] సాధారణ లక్షణాల పనితీరు")</f>
        <v>స్పార్టన్ DFS ట్రైక్ అనేది ఒక అమెరికన్ అల్ట్రాలైట్ విమానం, ఇది స్పార్టన్ మైక్రోలైట్స్ చేత రూపొందించబడింది మరియు ఉత్పత్తి చేస్తుంది. ఈ విమానం ప్రవేశపెట్టిన మొట్టమొదటి అల్ట్రాలైట్, దీనిని హాంగ్ గ్లైడర్ తరహా వింగ్‌తో అల్ట్రాలైట్ ట్రైక్‌గా లేదా శక్తితో కూడిన పారాచూట్ వింగ్‌తో ఎగురవేయవచ్చు. [1] [2] [3] DFS యొక్క హోదా ద్వంద్వ ముఖ వ్యవస్థను సూచిస్తుంది, ఇది హాంగ్ గ్లైడర్ లేదా శక్తితో కూడిన పారాచూట్ రెక్కలను మౌంట్ చేయగల సామర్థ్యాన్ని సూచిస్తుంది. [3] వర్గం యొక్క గరిష్ట ఖాళీ బరువు 254 పౌండ్లు (115 కిలోలు) తో సహా యుఎస్ ఫార్ 103 అల్ట్రాలైట్ వెహికల్స్ నిబంధనలకు అనుగుణంగా ఈ విమానం రూపొందించబడింది. ఈ విమానం ప్రామాణిక ఖాళీ బరువు 212 పౌండ్లు (96 కిలోలు) కలిగి ఉంది, డేడాలస్ 190 హాంగ్ గ్లైడర్ వింగ్. ఇది కేబుల్-బ్రేస్డ్ హాంగ్ గ్లైడర్-స్టైల్ హై-వింగ్, వెయిట్-షిఫ్ట్ కంట్రోల్స్, సింగిల్-సీట్ల ఓపెన్ కాక్‌పిట్, ట్రైసైకిల్ ల్యాండింగ్ గేర్ మరియు పషర్ కాన్ఫిగరేషన్‌లో ఒకే ఇంజిన్ కలిగి ఉంది. శక్తితో కూడిన పారాచూట్ మోడ్‌లో ఇది షటిల్ GRX పందిరిని ఉపయోగిస్తుంది మరియు ఏరోడైనమిక్ బ్రేక్‌లతో నియంత్రించబడుతుంది. [1] [2] విమానం ఫ్యూజ్‌లేజ్ అల్యూమినియం గొట్టాల నుండి తయారవుతుంది, అయితే హాంగ్ గ్లైడర్ వింగ్ బోల్ట్-కలిసి అల్యూమినియం గొట్టాల నుండి తయారవుతుంది మరియు డాక్రాన్ సెయిల్‌క్లాత్‌లో కప్పబడి ఉంటుంది. హాంగ్ గ్లైడర్ వింగ్‌కు ఒకే ట్యూబ్-రకం కింగ్‌పోస్ట్ మద్దతు ఇస్తుంది మరియు "ఫ్రేమ్ కంట్రోల్ బార్‌ను ఉపయోగిస్తుంది. ఫైబర్గ్లాస్ కాక్‌పిట్ ఫెయిరింగ్, విండ్‌షీల్డ్, బ్రేక్‌లు మరియు ఫ్లోట్లు ఐచ్ఛికం. సరఫరా చేయబడిన అసలు ఇంజిన్ రోటాక్స్ 277 సింగిల్ సిలిండర్, రెండు-స్ట్రోక్, ఎయిర్-కూల్డ్ ఎయిర్క్రాఫ్ట్ ఇంజిన్ 28 హెచ్‌పి (21 కిలోవాట్), ఇది ఇప్పుడు ఉత్పత్తి వెలుపల ఉంది. అందుబాటులో ఉన్న ప్రస్తుత ఇంజన్లు 28 హెచ్‌పి (21 కిలోవాట్ 2012 లో ఈ విమానం DFS సింగిల్ పేరుతో విక్రయించబడింది. [4] క్లిచ్ నుండి డేటా [1] సాధారణ లక్షణాల పనితీరు</v>
      </c>
      <c r="E19" s="1" t="s">
        <v>423</v>
      </c>
      <c r="F19" s="1" t="str">
        <f>IFERROR(__xludf.DUMMYFUNCTION("GOOGLETRANSLATE(E:E, ""en"", ""te"")"),"అతి త్రయం")</f>
        <v>అతి త్రయం</v>
      </c>
      <c r="G19" s="1" t="s">
        <v>424</v>
      </c>
      <c r="H19" s="1" t="s">
        <v>386</v>
      </c>
      <c r="I19" s="1" t="str">
        <f>IFERROR(__xludf.DUMMYFUNCTION("GOOGLETRANSLATE(H:H, ""en"", ""te"")"),"అమెరికా")</f>
        <v>అమెరికా</v>
      </c>
      <c r="J19" s="2" t="s">
        <v>425</v>
      </c>
      <c r="K19" s="1" t="s">
        <v>426</v>
      </c>
      <c r="L19" s="1" t="str">
        <f>IFERROR(__xludf.DUMMYFUNCTION("GOOGLETRANSLATE(K:K, ""en"", ""te"")"),"స్పార్టన్ మైక్రోలైట్స్")</f>
        <v>స్పార్టన్ మైక్రోలైట్స్</v>
      </c>
      <c r="M19" s="1" t="s">
        <v>427</v>
      </c>
      <c r="P19" s="1" t="s">
        <v>344</v>
      </c>
      <c r="T19" s="1" t="s">
        <v>428</v>
      </c>
      <c r="U19" s="1" t="s">
        <v>429</v>
      </c>
      <c r="V19" s="1" t="s">
        <v>430</v>
      </c>
      <c r="W19" s="1" t="s">
        <v>431</v>
      </c>
      <c r="Z19" s="1" t="s">
        <v>432</v>
      </c>
      <c r="AI19" s="1" t="s">
        <v>433</v>
      </c>
      <c r="AP19" s="1" t="s">
        <v>434</v>
      </c>
      <c r="BA19" s="1" t="s">
        <v>435</v>
      </c>
    </row>
    <row r="20">
      <c r="A20" s="1" t="s">
        <v>436</v>
      </c>
      <c r="B20" s="1" t="str">
        <f>IFERROR(__xludf.DUMMYFUNCTION("GOOGLETRANSLATE(A:A, ""en"", ""te"")"),"స్పెక్ట్రమ్ బీవర్")</f>
        <v>స్పెక్ట్రమ్ బీవర్</v>
      </c>
      <c r="C20" s="1" t="s">
        <v>437</v>
      </c>
      <c r="D20" s="1" t="str">
        <f>IFERROR(__xludf.DUMMYFUNCTION("GOOGLETRANSLATE(C:C, ""en"", ""te"")"),"స్పెక్ట్రమ్ బీవర్ అనేది సింగిల్ మరియు రెండు-ప్లేస్, పషర్ కాన్ఫిగరేషన్, హై-వింగ్ అల్ట్రాలైట్ విమానాల కుటుంబం, దీనిని మొట్టమొదట స్పెక్ట్రం విమానం సర్రే, బ్రిటిష్ కొలంబియా, కెనడా, 1983 లో ప్రవేశపెట్టింది. [2] [3] బీవర్ అల్ట్రాలైట్స్ కాలక్రమేణా డిజైన్లుగా అభి"&amp;"వృద్ధి చెందాయి, అనేక కంపెనీలచే ఉత్పత్తి చేయబడ్డాయి మరియు 21 వ శతాబ్దంలో ఉత్పత్తిలో ఉన్నాయి. [3] [4] మొట్టమొదటి మోడల్ బీవర్ RX-28, ఇది ఒక సాధారణ తేలికపాటి సింగిల్-సీట్ల విమానం, ఇది యుఎస్ ఫార్ 103 అల్ట్రాలైట్ వెహికల్స్ కేటగిరీకి అనుగుణంగా ఉండటానికి ఉద్దేశిం"&amp;"చబడింది, ఇందులో వర్గం యొక్క గరిష్ట 254 ఎల్బి (115 కిలోల) ఖాళీ బరువుతో సహా. మోడల్ హోదా ఇది రోటాక్స్ -28 హెచ్‌పి అని సూచించింది, ఎందుకంటే ఇది 28 హెచ్‌పి (21 కిలోవాట్ల) రోటాక్స్ 277 సింగిల్-సిలిండర్, టూ-స్ట్రోక్ పవర్‌ప్లాంట్. ఈ ఇంజిన్‌తో RX-28 ఖాళీ బరువు 232"&amp;" lb (105 kg). [3] 35 HP (26 kW) రోటాక్స్ 377 ఇంజిన్ లభ్యత RX-28 యొక్క అధిక శక్తితో కూడిన సంస్కరణకు దారితీస్తుంది, ఇది RX-35 గా నియమించబడింది. ఈ బీవర్ మోడల్ ఫ్లోట్లతో అమర్చబడింది మరియు 1992 లో వ్యాపారాన్ని నిలిపివేసే వరకు స్పెక్ట్రం విమానాలు ఉత్పత్తిలో కొన"&amp;"సాగాయి. [3] సింగిల్-సీట్ బీవర్ మోడళ్ల విజయంపై ఆధారపడి, స్పెక్ట్రమ్ విమానం 1986 లో రెండు-ప్రదేశాల బీవర్ RX 550 ను ప్రవేశపెట్టింది మరియు ఇది కెనడాలో త్వరగా అత్యంత ప్రాచుర్యం పొందిన అల్ట్రాలైట్ ట్రైనర్‌గా మారింది. విశ్వసనీయ రోటాక్స్ 503 50 హెచ్‌పి (37 కిలోవా"&amp;"ట్) ఇంజిన్‌తో పాటు దాని able హించదగిన మరియు నిశ్శబ్ద నిర్వహణ కలయిక దాని విజయాన్ని నిర్ధారించింది. [3] RX 550 లో మెరుగుపరచాలని అనుకున్న స్పెక్ట్రం 1991 లో బీవర్ RX 650 ను ప్రవేశపెట్టింది, దీనిని కెనడాలోని అడ్వాన్స్‌డ్ అల్ట్రా-లైట్ ఎయిర్‌ప్లేన్ కేటగిరీ (AUL"&amp;"A) లో ఉంచాలని అనుకున్నాడు. RX 650 లో తలుపులు ఉన్నాయి, ఇవి పైకి మడవబడతాయి, ఇది ఫ్లోట్లలో ఉపయోగం కోసం అనువైనది. కాక్‌పిట్ కేజ్ వెల్డెడ్ స్టీల్ ట్యూబ్‌కు మార్చబడింది, గతంలో ఉపయోగించిన అల్యూమినియం నుండి మరియు మొలకెత్తిన టెయిల్‌వీల్ జోడించబడింది. సేవలో 650 త్వ"&amp;"రగా నిర్మాణాత్మక సమస్యలను కలిగి ఉందని నిరూపించబడింది మరియు సమస్యలను సరిదిద్దే వరకు AULA విభాగంలో దాని అంగీకారం ట్రాన్స్పోర్ట్ కెనడా చేత రద్దు చేయబడింది. చాలా మంది కస్టమర్ 650 లు వాటిని ప్రాథమిక అల్ట్రా-లైట్ విమానం విభాగంలో ఆపరేట్ చేయడం ద్వారా ఎగురుతూనే ఉన"&amp;"్నాయి. 650 తో సమస్యలను సరిదిద్దడానికి ముందు స్పెక్ట్రమ్ విమానం 1992 లో వ్యాపారం నుండి బయటపడింది. [3] ఒక కొత్త సంస్థ, బీవర్ ఆర్ఎక్స్ ఎంటర్ప్రైజెస్ డిజైన్‌ను కొనుగోలు చేసింది మరియు RX 550 యొక్క ఉత్పత్తిని ప్రారంభించింది, దీనిని AULA విభాగంలో ఉంచారు. వారు సి"&amp;"ంగిల్-సీటర్లు లేదా RX 650 ను ఉత్పత్తి చేయలేదు. బీవర్ కోసం డిమాండ్ ఉన్నప్పటికీ, సంస్థ త్వరలో వ్యాపారం నుండి బయటపడింది. [3] [4] [5] వర్జీనియాలోని అలెగ్జాండ్రియాలోని ఫన్ ఫ్లైట్ ఇంక్, అమెరికా కూడా 1990 ల చివరలో RX550 మోడల్‌ను నిర్మించింది. [6] 1995 లో వెర్నాన"&amp;"్ యొక్క విమాన అమ్మకాలు మరియు భాగాలు (ASAP), బ్రిటిష్ కొలంబియా బీవర్ టూలింగ్‌ను కొనుగోలు చేసింది మరియు RX 550 ను పున es రూపకల్పన చేసింది. డాక్రాన్ కవరింగ్. ASAP RX 550 ప్లస్ ఉత్పత్తిలో ఉంది మరియు కిట్ రూపంలో లభిస్తుంది. దీనిని కెనడియన్ బేసిక్ మరియు అధునాతన"&amp;" అల్ట్రాలైట్ వర్గాలతో పాటు యుఎస్ మరియు కెనడియన్ te త్సాహిక-నిర్మిత విమాన వర్గాలలో నమోదు చేయవచ్చు. 2007 చివరి నాటికి మొత్తం 2000 RX 550 లను అన్ని తయారీదారులు నిర్మించారు. [2] [3] [5] 1996 లో, అంటారియోలోని వాల్టన్ యొక్క ఫ్రీడమ్ లైట్ అనే కొత్త సంస్థ బీవర్ ఆర"&amp;"్ఎక్స్ 650 ను తిరిగి ప్రవేశపెట్టింది, మొదట ఆ సంవత్సరం సన్ ఎన్ సరదాగా ప్రదర్శించింది. మెరుగైన RX 650 మునుపటి RX 650 రూపకల్పన కంటే 186 మార్పులను కలిగి ఉంది మరియు కంపెనీ దీనికి ఫ్రీడమ్ లైట్ SS-11 స్కైవాచ్ అని పేరు పెట్టింది. రెక్కలు డాక్రాన్‌కు బదులుగా సాంప్"&amp;"రదాయిక విమాన ఫాబ్రిక్‌ను ఉపయోగిస్తాయి, ఇది సుమారు 250 గంటల నిర్మాణ సమయాన్ని ఇస్తుంది. ఈ సంస్థ ఈ విమానాన్ని కెనడియన్ ఆలా విభాగంలో ఉంచింది. ఫ్రీడమ్ లైట్ త్వరలో వ్యాపారం నుండి బయటపడింది మరియు అంటారియోలోని న్యూ హాంబర్గ్‌కు చెందిన లెజెండ్ లైట్ ఈ డిజైన్‌ను కొను"&amp;"గోలు చేసింది. ఈ కొత్త సంస్థ 2000 ల ప్రారంభంలో దాని తలుపులను మూసివేసింది. [3] [5] [6] 2000 లో RX 550 ప్లస్ కిట్ల తయారీదారు, ASAP, బీవర్ యొక్క సింగిల్-సీట్ వెర్షన్‌ను తిరిగి ప్రవేశపెట్టింది, ఇది బీవర్ SS (సింగిల్ సీట్) ను నియమించింది. ఇది అసలు RX-28 ను పోలి"&amp;" ఉంటుంది, కానీ 40 HP (30 kW) రోటాక్స్ 447 ఇంజిన్‌తో మరియు అదనపు పక్కటెముకలతో RX 550 ప్లస్ డిజైన్ నుండి పొందిన రెక్కతో శక్తినిస్తుంది. కొత్త రెక్క ప్రామాణిక విమాన ఫాబ్రిక్‌లో కప్పబడి ఉంటుంది మరియు అసలు డ్రాగ్ వైర్ల స్థానంలో డ్రాగ్ గొట్టాలను కలిగి ఉంటుంది. "&amp;"ఖాళీ బరువు కొంతవరకు 340 పౌండ్లు (154 కిలోలు) కు పెరిగింది, ఇది యుఎస్ ఫార్ 103 వర్గానికి గరిష్ట ఖాళీ బరువు కంటే ఎక్కువగా ఉంది. కెనడాలో దీనిని ప్రాథమిక అల్ట్రాలైట్ కేటగిరీ లేదా te త్సాహిక-నిర్మించిన వాటిలో ఎగురవేయవచ్చు. 2007 చివరి నాటికి పది పూర్తయింది మరియ"&amp;"ు ఎగిరింది. [2] [3] [7] విమానాల బీవర్ ఫ్యామిలీ అన్నీ సారూప్య నిర్మాణాన్ని కలిగి ఉన్నాయి, ఫ్రేమ్ ఫ్యూజ్‌లేజ్ ఒకే రేఖాంశ 6061-టి 6 అల్యూమినియం ట్యూబ్ చుట్టూ నిర్మించబడింది, ఇది తోక, ల్యాండింగ్ గేర్ మరియు సీట్లకు మద్దతు ఇస్తుంది. రెక్కలు మరియు ఇంజిన్ మౌంట్ అ"&amp;"దేవిధంగా 6061-టి 6 అల్యూమినియం ట్యూబ్ మరియు స్ట్రట్‌లను కనెక్ట్ చేయడం ద్వారా ప్రధాన గొట్టానికి జతచేయబడతాయి. రెక్కలో అల్యూమినియం ట్యూబ్ స్పార్స్ మరియు పక్కటెముకలు ఉన్నాయి. RX 550 ప్లస్ మరియు SS కి ముందు ఉన్న అన్ని బీవర్స్ డాక్రాన్ ఎన్వలప్లను కలిగి ఉన్నాయి,"&amp;" ఇది బిల్డర్లు కిట్లను 100 గంటలలోపు పూర్తి చేయడానికి వీలు కల్పించింది. తరువాతి నమూనాలు సాంప్రదాయ ఫాబ్రిక్ పద్ధతులను ఉపయోగిస్తాయి మరియు ఇది SS కోసం ఫ్యాక్టరీ-క్లెయిమ్డ్ బిల్డ్ టైమ్స్ 150-200 గంటలు మరియు 180-200 గంటలు RX 550 ప్లస్‌కు చేస్తుంది. [2] [3] అన్న"&amp;"ి బీవర్ రెక్కలు తుడిచిపెట్టుకుపోతాయి మరియు ఎలిప్టికల్ చిట్కాలను కలిగి ఉంటాయి. ప్లస్ వింగ్ మునుపటి బీవర్ వింగ్స్ నుండి భిన్నంగా ఉంటుంది, ఇది అంతర్గత డ్రాగ్ వైర్లను గొట్టాలతో భర్తీ చేస్తుంది మరియు అదనపు బరువు మరియు సంక్లిష్టత ఖర్చుతో మెరుగైన ఎయిర్‌ఫాయిల్ ఆక"&amp;"ారాన్ని నిర్వహించడానికి మరెన్నో పక్కటెముకలను ఉపయోగిస్తుంది. ఎస్ఎస్ మరియు ఆర్ఎక్స్ 550 ప్లస్ వింగ్స్ 3/4 స్పాన్ ఐలెరాన్స్ కలిగి ఉన్నాయి. అన్ని నమూనాలు సాంప్రదాయ మూడు-యాక్సిస్ నియంత్రణలను కలిగి ఉన్నాయి. [3] ల్యాండింగ్ గేర్ ట్రైసైకిల్ కాన్ఫిగరేషన్. మునుపటి మ"&amp;"ోడళ్లకు స్టీరబుల్ నోస్‌వీల్ లేదు, కానీ SS మరియు RX 550 ప్లస్ ఈ లక్షణాన్ని కలిగి ఉన్నాయి. చాలా మోడళ్లలో స్వతంత్ర యాంత్రిక లేదా హైడ్రాలిక్ బ్రేక్‌లు ఉన్నాయి. [3] కాక్‌పిట్ పాడ్ ఎన్‌క్లోజర్ ఫైబర్‌గ్లాస్‌తో తయారు చేయబడింది మరియు విండ్‌షీల్డ్‌ను కలిగి ఉంటుంది."&amp;" [3] విమాన పాఠశాలలు మరియు ప్రైవేట్ యజమానులతో, దాని కఠినమైన మరియు ఆహ్లాదకరమైన నిర్వహణ లక్షణాల కారణంగా బీవర్ సేవలో బాగా ప్రాచుర్యం పొందింది. ASAP యజమాని బ్రెంట్ హోలోమిస్ ""RX-550 ను తరచుగా శిక్షకుడిగా ఉపయోగిస్తారు, ఎందుకంటే ఇది ఎగరడం చాలా సులభం."" [3] [4] ప"&amp;"్రారంభ సింగిల్ సీట్ RX-28 కార్యాచరణ సేవలో ప్రధాన ట్యూబ్ క్రాకింగ్ సమస్యతో బాధపడుతోంది, మఫ్లర్ ట్యూబ్‌ను వేడి చేసే సామీప్యత కారణంగా. మఫ్లర్‌ను మార్చడం ద్వారా ఇది తరువాత పరిష్కరించబడింది. [3] కెనడా ఏవియేషన్ అండ్ స్పేస్ మ్యూజియం యొక్క నిల్వ విభాగంలో స్పెక్ట్"&amp;"రమ్ బీవర్ RX 550 సి-ఇగో ప్రదర్శనలో ఉంది. 1986 లో ఈ విమానం వైకల్యం సమస్యలపై అవగాహన పెంచడానికి కెనడియన్ పారాప్లెజిక్ పైలట్ కార్ల్ హైబెర్ట్ చేత వాంకోవర్‌లోని వాంకోవర్‌లోని ఎక్స్‌పో '86 వద్ద హాలిఫాక్స్ నుండి ల్యాండ్ వరకు 5,000 మైళ్ళు (8,047 కిమీ) ఎగురవేయబడింద"&amp;"ి. వింగ్స్ గిఫ్ట్ టైటిల్ కింద హైబెర్ట్ రాసిన ది స్టోరీ ఆఫ్ ది జర్నీని ప్రచురించింది. [10] [11] క్లిచ్ [3] &amp; ASAP [7] నుండి డేటా పోల్చదగిన పాత్ర, కాన్ఫిగరేషన్ మరియు ERA యొక్క సాధారణ లక్షణాల పనితీరు విమానం")</f>
        <v>స్పెక్ట్రమ్ బీవర్ అనేది సింగిల్ మరియు రెండు-ప్లేస్, పషర్ కాన్ఫిగరేషన్, హై-వింగ్ అల్ట్రాలైట్ విమానాల కుటుంబం, దీనిని మొట్టమొదట స్పెక్ట్రం విమానం సర్రే, బ్రిటిష్ కొలంబియా, కెనడా, 1983 లో ప్రవేశపెట్టింది. [2] [3] బీవర్ అల్ట్రాలైట్స్ కాలక్రమేణా డిజైన్లుగా అభివృద్ధి చెందాయి, అనేక కంపెనీలచే ఉత్పత్తి చేయబడ్డాయి మరియు 21 వ శతాబ్దంలో ఉత్పత్తిలో ఉన్నాయి. [3] [4] మొట్టమొదటి మోడల్ బీవర్ RX-28, ఇది ఒక సాధారణ తేలికపాటి సింగిల్-సీట్ల విమానం, ఇది యుఎస్ ఫార్ 103 అల్ట్రాలైట్ వెహికల్స్ కేటగిరీకి అనుగుణంగా ఉండటానికి ఉద్దేశించబడింది, ఇందులో వర్గం యొక్క గరిష్ట 254 ఎల్బి (115 కిలోల) ఖాళీ బరువుతో సహా. మోడల్ హోదా ఇది రోటాక్స్ -28 హెచ్‌పి అని సూచించింది, ఎందుకంటే ఇది 28 హెచ్‌పి (21 కిలోవాట్ల) రోటాక్స్ 277 సింగిల్-సిలిండర్, టూ-స్ట్రోక్ పవర్‌ప్లాంట్. ఈ ఇంజిన్‌తో RX-28 ఖాళీ బరువు 232 lb (105 kg). [3] 35 HP (26 kW) రోటాక్స్ 377 ఇంజిన్ లభ్యత RX-28 యొక్క అధిక శక్తితో కూడిన సంస్కరణకు దారితీస్తుంది, ఇది RX-35 గా నియమించబడింది. ఈ బీవర్ మోడల్ ఫ్లోట్లతో అమర్చబడింది మరియు 1992 లో వ్యాపారాన్ని నిలిపివేసే వరకు స్పెక్ట్రం విమానాలు ఉత్పత్తిలో కొనసాగాయి. [3] సింగిల్-సీట్ బీవర్ మోడళ్ల విజయంపై ఆధారపడి, స్పెక్ట్రమ్ విమానం 1986 లో రెండు-ప్రదేశాల బీవర్ RX 550 ను ప్రవేశపెట్టింది మరియు ఇది కెనడాలో త్వరగా అత్యంత ప్రాచుర్యం పొందిన అల్ట్రాలైట్ ట్రైనర్‌గా మారింది. విశ్వసనీయ రోటాక్స్ 503 50 హెచ్‌పి (37 కిలోవాట్) ఇంజిన్‌తో పాటు దాని able హించదగిన మరియు నిశ్శబ్ద నిర్వహణ కలయిక దాని విజయాన్ని నిర్ధారించింది. [3] RX 550 లో మెరుగుపరచాలని అనుకున్న స్పెక్ట్రం 1991 లో బీవర్ RX 650 ను ప్రవేశపెట్టింది, దీనిని కెనడాలోని అడ్వాన్స్‌డ్ అల్ట్రా-లైట్ ఎయిర్‌ప్లేన్ కేటగిరీ (AULA) లో ఉంచాలని అనుకున్నాడు. RX 650 లో తలుపులు ఉన్నాయి, ఇవి పైకి మడవబడతాయి, ఇది ఫ్లోట్లలో ఉపయోగం కోసం అనువైనది. కాక్‌పిట్ కేజ్ వెల్డెడ్ స్టీల్ ట్యూబ్‌కు మార్చబడింది, గతంలో ఉపయోగించిన అల్యూమినియం నుండి మరియు మొలకెత్తిన టెయిల్‌వీల్ జోడించబడింది. సేవలో 650 త్వరగా నిర్మాణాత్మక సమస్యలను కలిగి ఉందని నిరూపించబడింది మరియు సమస్యలను సరిదిద్దే వరకు AULA విభాగంలో దాని అంగీకారం ట్రాన్స్పోర్ట్ కెనడా చేత రద్దు చేయబడింది. చాలా మంది కస్టమర్ 650 లు వాటిని ప్రాథమిక అల్ట్రా-లైట్ విమానం విభాగంలో ఆపరేట్ చేయడం ద్వారా ఎగురుతూనే ఉన్నాయి. 650 తో సమస్యలను సరిదిద్దడానికి ముందు స్పెక్ట్రమ్ విమానం 1992 లో వ్యాపారం నుండి బయటపడింది. [3] ఒక కొత్త సంస్థ, బీవర్ ఆర్ఎక్స్ ఎంటర్ప్రైజెస్ డిజైన్‌ను కొనుగోలు చేసింది మరియు RX 550 యొక్క ఉత్పత్తిని ప్రారంభించింది, దీనిని AULA విభాగంలో ఉంచారు. వారు సింగిల్-సీటర్లు లేదా RX 650 ను ఉత్పత్తి చేయలేదు. బీవర్ కోసం డిమాండ్ ఉన్నప్పటికీ, సంస్థ త్వరలో వ్యాపారం నుండి బయటపడింది. [3] [4] [5] వర్జీనియాలోని అలెగ్జాండ్రియాలోని ఫన్ ఫ్లైట్ ఇంక్, అమెరికా కూడా 1990 ల చివరలో RX550 మోడల్‌ను నిర్మించింది. [6] 1995 లో వెర్నాన్ యొక్క విమాన అమ్మకాలు మరియు భాగాలు (ASAP), బ్రిటిష్ కొలంబియా బీవర్ టూలింగ్‌ను కొనుగోలు చేసింది మరియు RX 550 ను పున es రూపకల్పన చేసింది. డాక్రాన్ కవరింగ్. ASAP RX 550 ప్లస్ ఉత్పత్తిలో ఉంది మరియు కిట్ రూపంలో లభిస్తుంది. దీనిని కెనడియన్ బేసిక్ మరియు అధునాతన అల్ట్రాలైట్ వర్గాలతో పాటు యుఎస్ మరియు కెనడియన్ te త్సాహిక-నిర్మిత విమాన వర్గాలలో నమోదు చేయవచ్చు. 2007 చివరి నాటికి మొత్తం 2000 RX 550 లను అన్ని తయారీదారులు నిర్మించారు. [2] [3] [5] 1996 లో, అంటారియోలోని వాల్టన్ యొక్క ఫ్రీడమ్ లైట్ అనే కొత్త సంస్థ బీవర్ ఆర్ఎక్స్ 650 ను తిరిగి ప్రవేశపెట్టింది, మొదట ఆ సంవత్సరం సన్ ఎన్ సరదాగా ప్రదర్శించింది. మెరుగైన RX 650 మునుపటి RX 650 రూపకల్పన కంటే 186 మార్పులను కలిగి ఉంది మరియు కంపెనీ దీనికి ఫ్రీడమ్ లైట్ SS-11 స్కైవాచ్ అని పేరు పెట్టింది. రెక్కలు డాక్రాన్‌కు బదులుగా సాంప్రదాయిక విమాన ఫాబ్రిక్‌ను ఉపయోగిస్తాయి, ఇది సుమారు 250 గంటల నిర్మాణ సమయాన్ని ఇస్తుంది. ఈ సంస్థ ఈ విమానాన్ని కెనడియన్ ఆలా విభాగంలో ఉంచింది. ఫ్రీడమ్ లైట్ త్వరలో వ్యాపారం నుండి బయటపడింది మరియు అంటారియోలోని న్యూ హాంబర్గ్‌కు చెందిన లెజెండ్ లైట్ ఈ డిజైన్‌ను కొనుగోలు చేసింది. ఈ కొత్త సంస్థ 2000 ల ప్రారంభంలో దాని తలుపులను మూసివేసింది. [3] [5] [6] 2000 లో RX 550 ప్లస్ కిట్ల తయారీదారు, ASAP, బీవర్ యొక్క సింగిల్-సీట్ వెర్షన్‌ను తిరిగి ప్రవేశపెట్టింది, ఇది బీవర్ SS (సింగిల్ సీట్) ను నియమించింది. ఇది అసలు RX-28 ను పోలి ఉంటుంది, కానీ 40 HP (30 kW) రోటాక్స్ 447 ఇంజిన్‌తో మరియు అదనపు పక్కటెముకలతో RX 550 ప్లస్ డిజైన్ నుండి పొందిన రెక్కతో శక్తినిస్తుంది. కొత్త రెక్క ప్రామాణిక విమాన ఫాబ్రిక్‌లో కప్పబడి ఉంటుంది మరియు అసలు డ్రాగ్ వైర్ల స్థానంలో డ్రాగ్ గొట్టాలను కలిగి ఉంటుంది. ఖాళీ బరువు కొంతవరకు 340 పౌండ్లు (154 కిలోలు) కు పెరిగింది, ఇది యుఎస్ ఫార్ 103 వర్గానికి గరిష్ట ఖాళీ బరువు కంటే ఎక్కువగా ఉంది. కెనడాలో దీనిని ప్రాథమిక అల్ట్రాలైట్ కేటగిరీ లేదా te త్సాహిక-నిర్మించిన వాటిలో ఎగురవేయవచ్చు. 2007 చివరి నాటికి పది పూర్తయింది మరియు ఎగిరింది. [2] [3] [7] విమానాల బీవర్ ఫ్యామిలీ అన్నీ సారూప్య నిర్మాణాన్ని కలిగి ఉన్నాయి, ఫ్రేమ్ ఫ్యూజ్‌లేజ్ ఒకే రేఖాంశ 6061-టి 6 అల్యూమినియం ట్యూబ్ చుట్టూ నిర్మించబడింది, ఇది తోక, ల్యాండింగ్ గేర్ మరియు సీట్లకు మద్దతు ఇస్తుంది. రెక్కలు మరియు ఇంజిన్ మౌంట్ అదేవిధంగా 6061-టి 6 అల్యూమినియం ట్యూబ్ మరియు స్ట్రట్‌లను కనెక్ట్ చేయడం ద్వారా ప్రధాన గొట్టానికి జతచేయబడతాయి. రెక్కలో అల్యూమినియం ట్యూబ్ స్పార్స్ మరియు పక్కటెముకలు ఉన్నాయి. RX 550 ప్లస్ మరియు SS కి ముందు ఉన్న అన్ని బీవర్స్ డాక్రాన్ ఎన్వలప్లను కలిగి ఉన్నాయి, ఇది బిల్డర్లు కిట్లను 100 గంటలలోపు పూర్తి చేయడానికి వీలు కల్పించింది. తరువాతి నమూనాలు సాంప్రదాయ ఫాబ్రిక్ పద్ధతులను ఉపయోగిస్తాయి మరియు ఇది SS కోసం ఫ్యాక్టరీ-క్లెయిమ్డ్ బిల్డ్ టైమ్స్ 150-200 గంటలు మరియు 180-200 గంటలు RX 550 ప్లస్‌కు చేస్తుంది. [2] [3] అన్ని బీవర్ రెక్కలు తుడిచిపెట్టుకుపోతాయి మరియు ఎలిప్టికల్ చిట్కాలను కలిగి ఉంటాయి. ప్లస్ వింగ్ మునుపటి బీవర్ వింగ్స్ నుండి భిన్నంగా ఉంటుంది, ఇది అంతర్గత డ్రాగ్ వైర్లను గొట్టాలతో భర్తీ చేస్తుంది మరియు అదనపు బరువు మరియు సంక్లిష్టత ఖర్చుతో మెరుగైన ఎయిర్‌ఫాయిల్ ఆకారాన్ని నిర్వహించడానికి మరెన్నో పక్కటెముకలను ఉపయోగిస్తుంది. ఎస్ఎస్ మరియు ఆర్ఎక్స్ 550 ప్లస్ వింగ్స్ 3/4 స్పాన్ ఐలెరాన్స్ కలిగి ఉన్నాయి. అన్ని నమూనాలు సాంప్రదాయ మూడు-యాక్సిస్ నియంత్రణలను కలిగి ఉన్నాయి. [3] ల్యాండింగ్ గేర్ ట్రైసైకిల్ కాన్ఫిగరేషన్. మునుపటి మోడళ్లకు స్టీరబుల్ నోస్‌వీల్ లేదు, కానీ SS మరియు RX 550 ప్లస్ ఈ లక్షణాన్ని కలిగి ఉన్నాయి. చాలా మోడళ్లలో స్వతంత్ర యాంత్రిక లేదా హైడ్రాలిక్ బ్రేక్‌లు ఉన్నాయి. [3] కాక్‌పిట్ పాడ్ ఎన్‌క్లోజర్ ఫైబర్‌గ్లాస్‌తో తయారు చేయబడింది మరియు విండ్‌షీల్డ్‌ను కలిగి ఉంటుంది. [3] విమాన పాఠశాలలు మరియు ప్రైవేట్ యజమానులతో, దాని కఠినమైన మరియు ఆహ్లాదకరమైన నిర్వహణ లక్షణాల కారణంగా బీవర్ సేవలో బాగా ప్రాచుర్యం పొందింది. ASAP యజమాని బ్రెంట్ హోలోమిస్ "RX-550 ను తరచుగా శిక్షకుడిగా ఉపయోగిస్తారు, ఎందుకంటే ఇది ఎగరడం చాలా సులభం." [3] [4] ప్రారంభ సింగిల్ సీట్ RX-28 కార్యాచరణ సేవలో ప్రధాన ట్యూబ్ క్రాకింగ్ సమస్యతో బాధపడుతోంది, మఫ్లర్ ట్యూబ్‌ను వేడి చేసే సామీప్యత కారణంగా. మఫ్లర్‌ను మార్చడం ద్వారా ఇది తరువాత పరిష్కరించబడింది. [3] కెనడా ఏవియేషన్ అండ్ స్పేస్ మ్యూజియం యొక్క నిల్వ విభాగంలో స్పెక్ట్రమ్ బీవర్ RX 550 సి-ఇగో ప్రదర్శనలో ఉంది. 1986 లో ఈ విమానం వైకల్యం సమస్యలపై అవగాహన పెంచడానికి కెనడియన్ పారాప్లెజిక్ పైలట్ కార్ల్ హైబెర్ట్ చేత వాంకోవర్‌లోని వాంకోవర్‌లోని ఎక్స్‌పో '86 వద్ద హాలిఫాక్స్ నుండి ల్యాండ్ వరకు 5,000 మైళ్ళు (8,047 కిమీ) ఎగురవేయబడింది. వింగ్స్ గిఫ్ట్ టైటిల్ కింద హైబెర్ట్ రాసిన ది స్టోరీ ఆఫ్ ది జర్నీని ప్రచురించింది. [10] [11] క్లిచ్ [3] &amp; ASAP [7] నుండి డేటా పోల్చదగిన పాత్ర, కాన్ఫిగరేషన్ మరియు ERA యొక్క సాధారణ లక్షణాల పనితీరు విమానం</v>
      </c>
      <c r="E20" s="1" t="s">
        <v>338</v>
      </c>
      <c r="F20" s="1" t="str">
        <f>IFERROR(__xludf.DUMMYFUNCTION("GOOGLETRANSLATE(E:E, ""en"", ""te"")"),"అల్ట్రాలైట్ విమానం")</f>
        <v>అల్ట్రాలైట్ విమానం</v>
      </c>
      <c r="G20" s="1" t="s">
        <v>339</v>
      </c>
      <c r="H20" s="1" t="s">
        <v>438</v>
      </c>
      <c r="I20" s="1" t="str">
        <f>IFERROR(__xludf.DUMMYFUNCTION("GOOGLETRANSLATE(H:H, ""en"", ""te"")"),"కెనడా")</f>
        <v>కెనడా</v>
      </c>
      <c r="J20" s="2" t="s">
        <v>439</v>
      </c>
      <c r="K20" s="1" t="s">
        <v>440</v>
      </c>
      <c r="L20" s="1" t="str">
        <f>IFERROR(__xludf.DUMMYFUNCTION("GOOGLETRANSLATE(K:K, ""en"", ""te"")"),"స్పెక్ట్రమ్ ఎయిర్‌క్రాఫ్ట్‌బీవర్ ఆర్ఎక్స్ ఎంటర్‌ప్రైజెస్ఫన్ ఫ్లైట్ ఇన్కార్‌క్రాఫ్ట్ అమ్మకాలు మరియు భాగాలు")</f>
        <v>స్పెక్ట్రమ్ ఎయిర్‌క్రాఫ్ట్‌బీవర్ ఆర్ఎక్స్ ఎంటర్‌ప్రైజెస్ఫన్ ఫ్లైట్ ఇన్కార్‌క్రాఫ్ట్ అమ్మకాలు మరియు భాగాలు</v>
      </c>
      <c r="M20" s="1" t="s">
        <v>441</v>
      </c>
      <c r="N20" s="1">
        <v>1983.0</v>
      </c>
      <c r="O20" s="1" t="s">
        <v>442</v>
      </c>
      <c r="P20" s="1" t="s">
        <v>344</v>
      </c>
      <c r="Q20" s="1" t="s">
        <v>443</v>
      </c>
      <c r="R20" s="1" t="s">
        <v>444</v>
      </c>
      <c r="T20" s="1" t="s">
        <v>445</v>
      </c>
      <c r="U20" s="1" t="s">
        <v>446</v>
      </c>
      <c r="W20" s="1" t="s">
        <v>447</v>
      </c>
      <c r="X20" s="1" t="s">
        <v>448</v>
      </c>
      <c r="Y20" s="1" t="s">
        <v>449</v>
      </c>
      <c r="Z20" s="1" t="s">
        <v>450</v>
      </c>
      <c r="AA20" s="1" t="s">
        <v>451</v>
      </c>
      <c r="AB20" s="1" t="s">
        <v>452</v>
      </c>
      <c r="AC20" s="1" t="s">
        <v>453</v>
      </c>
      <c r="AI20" s="1" t="s">
        <v>454</v>
      </c>
      <c r="AJ20" s="1" t="s">
        <v>455</v>
      </c>
      <c r="AM20" s="1" t="s">
        <v>456</v>
      </c>
      <c r="AO20" s="1" t="s">
        <v>457</v>
      </c>
      <c r="AP20" s="1" t="s">
        <v>458</v>
      </c>
      <c r="AT20" s="1" t="s">
        <v>459</v>
      </c>
      <c r="AU20" s="1" t="s">
        <v>460</v>
      </c>
      <c r="AX20" s="1" t="s">
        <v>461</v>
      </c>
      <c r="AY20" s="1">
        <v>1983.0</v>
      </c>
      <c r="BB20" s="1" t="s">
        <v>462</v>
      </c>
      <c r="BI20" s="1" t="s">
        <v>463</v>
      </c>
    </row>
    <row r="21">
      <c r="A21" s="1" t="s">
        <v>464</v>
      </c>
      <c r="B21" s="1" t="str">
        <f>IFERROR(__xludf.DUMMYFUNCTION("GOOGLETRANSLATE(A:A, ""en"", ""te"")"),"స్పోర్ట్ కాప్టర్ 2")</f>
        <v>స్పోర్ట్ కాప్టర్ 2</v>
      </c>
      <c r="C21" s="1" t="s">
        <v>465</v>
      </c>
      <c r="D21" s="1" t="str">
        <f>IFERROR(__xludf.DUMMYFUNCTION("GOOGLETRANSLATE(C:C, ""en"", ""te"")"),"స్పోర్ట్ కాప్టర్ 2 అనేది ఒరెగాన్‌లోని స్కాపూస్ యొక్క స్పోర్ట్ కాప్టర్ రూపొందించిన మరియు నిర్మించిన ఒక అమెరికన్ రెండు-సీట్ల ఆటోజీరో. బోల్ట్ డ్యూరల్ గొట్టాలు మరియు కార్బన్ ఫైబర్ షెల్ తో తయారు చేసిన స్పోర్ట్ కాప్టర్ 2 పూర్తిగా పరివేష్టిత ఆటోజొరో, తొలగించగల త"&amp;"లుపులు మరియు రెండు వైపు సైడ్-బై-సైడ్ సీటింగ్. ఈ ప్రోటోటైప్ 160 హెచ్‌పి (119 కిలోవాట్ల) సుబారు 2.2-లీటర్ 4-సిలిండర్ ఇంజిన్‌తో పనిచేసింది, కాని తరువాత లైమింగ్ IO360 కు అప్‌గ్రేడ్ చేయబడింది. లైమింగ్ IO320 కూడా అమర్చవచ్చు. [1] స్పోర్ట్ కాప్టర్ 2 ను ప్రామాణిక "&amp;"వర్గ ఆటోజీరోగా కాన్ఫిగర్ చేయవచ్చు, దీనికి పైలట్ యొక్క లైసెన్స్ మరియు FAA మెడికల్ అవసరం, లేదా దీనిని చిన్న ఇంజిన్ (IO320) మరియు లైట్ స్పోర్ట్ నిబంధనల ప్రకారం ఆపరేషన్ కోసం స్థిర-పిచ్ ప్రొపెల్లర్‌తో కాన్ఫిగర్ చేయవచ్చు. స్పోర్ట్ కాప్టర్ 2 ప్రస్తుతం ప్రయోగాత్మ"&amp;"క విమానంగా వర్గీకరించబడింది మరియు ఇది కిట్ రూపంలో లభిస్తుంది. ఈ డిజైన్ భవిష్యత్తులో పేర్కొనబడని తేదీలో ధృవీకరించబడుతుంది, నిధుల లభ్యత పెండింగ్‌లో ఉంది. వాస్తవానికి 1990 ల చివరలో టెన్డం-సీట్ విమానంగా అభివృద్ధిలో, 1998 నాటికి మూడు కిట్లు పంపిణీ చేయబడిందని క"&amp;"ంపెనీ నివేదించింది. [2] మే 2012 నాటికి, డిజైన్ ఉత్పత్తి కోసం ఖరారు చేయబడుతోంది. స్పోర్ట్ కాప్టర్ 2 స్పెసిఫికేషన్స్ పేజీ నుండి డేటా [3] సాధారణ లక్షణాలు పనితీరు సంబంధిత జాబితాలు")</f>
        <v>స్పోర్ట్ కాప్టర్ 2 అనేది ఒరెగాన్‌లోని స్కాపూస్ యొక్క స్పోర్ట్ కాప్టర్ రూపొందించిన మరియు నిర్మించిన ఒక అమెరికన్ రెండు-సీట్ల ఆటోజీరో. బోల్ట్ డ్యూరల్ గొట్టాలు మరియు కార్బన్ ఫైబర్ షెల్ తో తయారు చేసిన స్పోర్ట్ కాప్టర్ 2 పూర్తిగా పరివేష్టిత ఆటోజొరో, తొలగించగల తలుపులు మరియు రెండు వైపు సైడ్-బై-సైడ్ సీటింగ్. ఈ ప్రోటోటైప్ 160 హెచ్‌పి (119 కిలోవాట్ల) సుబారు 2.2-లీటర్ 4-సిలిండర్ ఇంజిన్‌తో పనిచేసింది, కాని తరువాత లైమింగ్ IO360 కు అప్‌గ్రేడ్ చేయబడింది. లైమింగ్ IO320 కూడా అమర్చవచ్చు. [1] స్పోర్ట్ కాప్టర్ 2 ను ప్రామాణిక వర్గ ఆటోజీరోగా కాన్ఫిగర్ చేయవచ్చు, దీనికి పైలట్ యొక్క లైసెన్స్ మరియు FAA మెడికల్ అవసరం, లేదా దీనిని చిన్న ఇంజిన్ (IO320) మరియు లైట్ స్పోర్ట్ నిబంధనల ప్రకారం ఆపరేషన్ కోసం స్థిర-పిచ్ ప్రొపెల్లర్‌తో కాన్ఫిగర్ చేయవచ్చు. స్పోర్ట్ కాప్టర్ 2 ప్రస్తుతం ప్రయోగాత్మక విమానంగా వర్గీకరించబడింది మరియు ఇది కిట్ రూపంలో లభిస్తుంది. ఈ డిజైన్ భవిష్యత్తులో పేర్కొనబడని తేదీలో ధృవీకరించబడుతుంది, నిధుల లభ్యత పెండింగ్‌లో ఉంది. వాస్తవానికి 1990 ల చివరలో టెన్డం-సీట్ విమానంగా అభివృద్ధిలో, 1998 నాటికి మూడు కిట్లు పంపిణీ చేయబడిందని కంపెనీ నివేదించింది. [2] మే 2012 నాటికి, డిజైన్ ఉత్పత్తి కోసం ఖరారు చేయబడుతోంది. స్పోర్ట్ కాప్టర్ 2 స్పెసిఫికేషన్స్ పేజీ నుండి డేటా [3] సాధారణ లక్షణాలు పనితీరు సంబంధిత జాబితాలు</v>
      </c>
      <c r="E21" s="1" t="s">
        <v>466</v>
      </c>
      <c r="F21" s="1" t="str">
        <f>IFERROR(__xludf.DUMMYFUNCTION("GOOGLETRANSLATE(E:E, ""en"", ""te"")"),"ఆటోజీరో")</f>
        <v>ఆటోజీరో</v>
      </c>
      <c r="G21" s="2" t="s">
        <v>467</v>
      </c>
      <c r="H21" s="1" t="s">
        <v>386</v>
      </c>
      <c r="I21" s="1" t="str">
        <f>IFERROR(__xludf.DUMMYFUNCTION("GOOGLETRANSLATE(H:H, ""en"", ""te"")"),"అమెరికా")</f>
        <v>అమెరికా</v>
      </c>
      <c r="K21" s="1" t="s">
        <v>468</v>
      </c>
      <c r="L21" s="1" t="str">
        <f>IFERROR(__xludf.DUMMYFUNCTION("GOOGLETRANSLATE(K:K, ""en"", ""te"")"),"స్పోర్ట్ కాప్టర్")</f>
        <v>స్పోర్ట్ కాప్టర్</v>
      </c>
      <c r="M21" s="1" t="s">
        <v>469</v>
      </c>
      <c r="P21" s="1">
        <v>2.0</v>
      </c>
      <c r="U21" s="1" t="s">
        <v>470</v>
      </c>
      <c r="V21" s="1" t="s">
        <v>471</v>
      </c>
      <c r="W21" s="1" t="s">
        <v>472</v>
      </c>
      <c r="Y21" s="1" t="s">
        <v>473</v>
      </c>
      <c r="Z21" s="1" t="s">
        <v>474</v>
      </c>
      <c r="AC21" s="1" t="s">
        <v>475</v>
      </c>
      <c r="AJ21" s="1" t="s">
        <v>476</v>
      </c>
      <c r="AP21" s="1" t="s">
        <v>477</v>
      </c>
      <c r="BG21" s="1" t="s">
        <v>478</v>
      </c>
      <c r="BJ21" s="1" t="s">
        <v>479</v>
      </c>
    </row>
    <row r="22">
      <c r="A22" s="1" t="s">
        <v>480</v>
      </c>
      <c r="B22" s="1" t="str">
        <f>IFERROR(__xludf.DUMMYFUNCTION("GOOGLETRANSLATE(A:A, ""en"", ""te"")"),"స్టార్క్ ఎఎస్ -27 స్టార్కీ")</f>
        <v>స్టార్క్ ఎఎస్ -27 స్టార్కీ</v>
      </c>
      <c r="C22" s="1" t="s">
        <v>481</v>
      </c>
      <c r="D22" s="1" t="str">
        <f>IFERROR(__xludf.DUMMYFUNCTION("GOOGLETRANSLATE(C:C, ""en"", ""te"")"),"స్టార్క్ ఎఎస్ -27 స్టార్కీ అనేది పూర్తి అద్భుతమైన మరియు చిన్న గ్యాప్‌తో అసాధారణమైన వింగ్ లేఅవుట్ యొక్క రేసింగ్ సింగిల్ సీట్ బిప్‌లేన్. ఇది 1970 లలో ఫ్రాన్స్‌లో రూపొందించబడింది మరియు నిర్మించబడింది; ఒకటి మాత్రమే తయారు చేయబడింది. ఆండ్రే స్టార్క్ 1942 లో భార"&amp;"ీ అస్థిరమైన మరియు చిన్న అంతరం ఉన్న స్టార్క్ ఎఎస్ -20 ను నిర్మించాడు, ఇది మిరోస్లావ్ నేనాడోవిచ్ యొక్క ప్రపంచ యుద్ధానికి పూర్వపు యుద్ధానికి పూర్వపు అధ్యయనాలచే మార్గనిర్దేశం చేయబడింది. [2] సాంప్రదాయిక ద్విపదలు సాధారణంగా హానికరమైన ఇంటర్-వింగ్ పరస్పర చర్యలను త"&amp;"గ్గించడానికి వారి రెక్కల తీగ కంటే చాలా ఎక్కువ ఇంటర్‌ప్లేన్ అంతరాలను కలిగి ఉంటాయి; నెనాడోవిచ్ ఒక రెక్క జంటను ఉత్పత్తి చేయడానికి పరస్పర చర్యను సద్వినియోగం చేసుకోవాలని కోరింది, ఇది స్లాట్డ్ ఫ్లాప్‌లతో ఒకే, మోనోప్లేన్ వింగ్ లాగా పనిచేస్తుంది. AS-27 అదే ప్రణాళ"&amp;"ికను అనుసరించింది, కాని వింగ్ టిప్ ఎండ్-ప్లేట్లు లేదా ఐలెరాన్‌లను కలిగి ఉన్న ""కర్టెన్లు"" ను ప్రవేశపెట్టింది, తరువాత AS-37 లో మళ్లీ ఉపయోగించబడింది. [3] [4] AS-27 అనేది ఫిన్నిష్ ప్లై కవరింగ్‌తో ఆల్-వుడ్ విమానం. ఎగువ రెక్కలు భుజం వింగ్ స్థానం వద్ద ఫ్యూజ్‌ల"&amp;"ేజ్‌కు మరియు దిగువ వాటిని దిగువ ఫ్యూజ్‌లేజ్‌కు జతచేయబడ్డాయి, సుమారు 400 మిమీ (16 అంగుళాలు) అంతరాన్ని వదిలివేసింది. స్టాగర్ ఎగువ వింగ్ యొక్క వెనుకంజలో ఉన్న అంచుని దిగువ వింగ్ యొక్క ప్రముఖ అంచు పైన ఉంచింది. ఎగువ విమానం దిగువ ఒకటి కంటే ఎక్కువ కాలం మరియు విస్"&amp;"తృత తీగను కలిగి ఉంది. సాంప్రదాయ ఇంటర్‌ప్లేన్ స్ట్రట్‌లు లేవు; బదులుగా, రెక్కల చిట్కాలు ""కర్టెన్లు"", సుమారు సమాంతర చతుర్భుజం ఆకారంలో ఉన్న ఎయిర్‌ఫాయిల్ నిర్మాణాలు దిగువ వింగ్ యొక్క వెడల్పుతో చేరాయి. స్పాన్ వ్యత్యాసం కారణంగా, ఇవి 45 at వద్ద బయటికి వాలుతున్"&amp;"నాయి, వీటిని ఐలెరాన్‌లను వాటి వెనుకంజలో ఉన్న అంచులలో తీసుకెళ్లడానికి వీలు కల్పిస్తుంది. అదనంగా, ఇది క్లెయిమ్ చేయబడింది, ఇవి పార్శ్వ స్థిరత్వాన్ని సాధారణంగా డైహెడ్రల్‌తో భద్రపరచడంతో పాటు అదనపు లిఫ్ట్‌ను ఉత్పత్తి చేస్తాయి. [4] AS-27 యొక్క ఫ్యూజ్‌లేజ్ మరియు "&amp;"ఎంపెనేజ్ సాంప్రదాయికవి, దిగువ రెక్కపై కాక్‌పిట్ ఉంది. దాని స్థిర సాంప్రదాయిక అండర్ క్యారేజ్ కేబుల్ బ్రేసింగ్‌తో, స్టీరేబుల్ టెయిల్‌వీల్‌తో కలిసి ఆకు వసంత కాంటిలివర్ ప్రధాన కాళ్లను కలిగి ఉంది. ఇది 78 కిలోవాట్ల (105 హెచ్‌పి) పోటెజ్ 4 ఇ ఫ్లాట్ ఫోర్ ఇంజిన్‌ను"&amp;" దాని పొడవాటి ముక్కులో కలిగి ఉంది, సిలిండర్ తలలను చుట్టుముట్టే ప్రముఖ ఉబ్బెత్తులతో దగ్గరగా ఉంటుంది. రెండు ఇంధన ట్యాంకులు ఉన్నాయి, ఒకటి ముందుకు మరియు కాక్‌పిట్ యొక్క ఒక వెనుక. [3] [4] AS-27 ను క్లాడ్ చేవసట్ మరియు అతని కుమారుడు నిర్మించారు. [4] ఇది 1975 వేస"&amp;"విలో మొట్టమొదటి విమానంగా మారింది, రాబర్ట్ బ్యూసన్ చావేవే వద్ద పైలట్ చేయబడింది. [3] ఫ్లైట్ నుండి డేటా 3 జనవరి 1976 p.30-1 [4] సాధారణ లక్షణాల పనితీరు")</f>
        <v>స్టార్క్ ఎఎస్ -27 స్టార్కీ అనేది పూర్తి అద్భుతమైన మరియు చిన్న గ్యాప్‌తో అసాధారణమైన వింగ్ లేఅవుట్ యొక్క రేసింగ్ సింగిల్ సీట్ బిప్‌లేన్. ఇది 1970 లలో ఫ్రాన్స్‌లో రూపొందించబడింది మరియు నిర్మించబడింది; ఒకటి మాత్రమే తయారు చేయబడింది. ఆండ్రే స్టార్క్ 1942 లో భారీ అస్థిరమైన మరియు చిన్న అంతరం ఉన్న స్టార్క్ ఎఎస్ -20 ను నిర్మించాడు, ఇది మిరోస్లావ్ నేనాడోవిచ్ యొక్క ప్రపంచ యుద్ధానికి పూర్వపు యుద్ధానికి పూర్వపు అధ్యయనాలచే మార్గనిర్దేశం చేయబడింది. [2] సాంప్రదాయిక ద్విపదలు సాధారణంగా హానికరమైన ఇంటర్-వింగ్ పరస్పర చర్యలను తగ్గించడానికి వారి రెక్కల తీగ కంటే చాలా ఎక్కువ ఇంటర్‌ప్లేన్ అంతరాలను కలిగి ఉంటాయి; నెనాడోవిచ్ ఒక రెక్క జంటను ఉత్పత్తి చేయడానికి పరస్పర చర్యను సద్వినియోగం చేసుకోవాలని కోరింది, ఇది స్లాట్డ్ ఫ్లాప్‌లతో ఒకే, మోనోప్లేన్ వింగ్ లాగా పనిచేస్తుంది. AS-27 అదే ప్రణాళికను అనుసరించింది, కాని వింగ్ టిప్ ఎండ్-ప్లేట్లు లేదా ఐలెరాన్‌లను కలిగి ఉన్న "కర్టెన్లు" ను ప్రవేశపెట్టింది, తరువాత AS-37 లో మళ్లీ ఉపయోగించబడింది. [3] [4] AS-27 అనేది ఫిన్నిష్ ప్లై కవరింగ్‌తో ఆల్-వుడ్ విమానం. ఎగువ రెక్కలు భుజం వింగ్ స్థానం వద్ద ఫ్యూజ్‌లేజ్‌కు మరియు దిగువ వాటిని దిగువ ఫ్యూజ్‌లేజ్‌కు జతచేయబడ్డాయి, సుమారు 400 మిమీ (16 అంగుళాలు) అంతరాన్ని వదిలివేసింది. స్టాగర్ ఎగువ వింగ్ యొక్క వెనుకంజలో ఉన్న అంచుని దిగువ వింగ్ యొక్క ప్రముఖ అంచు పైన ఉంచింది. ఎగువ విమానం దిగువ ఒకటి కంటే ఎక్కువ కాలం మరియు విస్తృత తీగను కలిగి ఉంది. సాంప్రదాయ ఇంటర్‌ప్లేన్ స్ట్రట్‌లు లేవు; బదులుగా, రెక్కల చిట్కాలు "కర్టెన్లు", సుమారు సమాంతర చతుర్భుజం ఆకారంలో ఉన్న ఎయిర్‌ఫాయిల్ నిర్మాణాలు దిగువ వింగ్ యొక్క వెడల్పుతో చేరాయి. స్పాన్ వ్యత్యాసం కారణంగా, ఇవి 45 at వద్ద బయటికి వాలుతున్నాయి, వీటిని ఐలెరాన్‌లను వాటి వెనుకంజలో ఉన్న అంచులలో తీసుకెళ్లడానికి వీలు కల్పిస్తుంది. అదనంగా, ఇది క్లెయిమ్ చేయబడింది, ఇవి పార్శ్వ స్థిరత్వాన్ని సాధారణంగా డైహెడ్రల్‌తో భద్రపరచడంతో పాటు అదనపు లిఫ్ట్‌ను ఉత్పత్తి చేస్తాయి. [4] AS-27 యొక్క ఫ్యూజ్‌లేజ్ మరియు ఎంపెనేజ్ సాంప్రదాయికవి, దిగువ రెక్కపై కాక్‌పిట్ ఉంది. దాని స్థిర సాంప్రదాయిక అండర్ క్యారేజ్ కేబుల్ బ్రేసింగ్‌తో, స్టీరేబుల్ టెయిల్‌వీల్‌తో కలిసి ఆకు వసంత కాంటిలివర్ ప్రధాన కాళ్లను కలిగి ఉంది. ఇది 78 కిలోవాట్ల (105 హెచ్‌పి) పోటెజ్ 4 ఇ ఫ్లాట్ ఫోర్ ఇంజిన్‌ను దాని పొడవాటి ముక్కులో కలిగి ఉంది, సిలిండర్ తలలను చుట్టుముట్టే ప్రముఖ ఉబ్బెత్తులతో దగ్గరగా ఉంటుంది. రెండు ఇంధన ట్యాంకులు ఉన్నాయి, ఒకటి ముందుకు మరియు కాక్‌పిట్ యొక్క ఒక వెనుక. [3] [4] AS-27 ను క్లాడ్ చేవసట్ మరియు అతని కుమారుడు నిర్మించారు. [4] ఇది 1975 వేసవిలో మొట్టమొదటి విమానంగా మారింది, రాబర్ట్ బ్యూసన్ చావేవే వద్ద పైలట్ చేయబడింది. [3] ఫ్లైట్ నుండి డేటా 3 జనవరి 1976 p.30-1 [4] సాధారణ లక్షణాల పనితీరు</v>
      </c>
      <c r="E22" s="1" t="s">
        <v>482</v>
      </c>
      <c r="F22" s="1" t="str">
        <f>IFERROR(__xludf.DUMMYFUNCTION("GOOGLETRANSLATE(E:E, ""en"", ""te"")"),"సింగిల్ సీట్ రేసర్")</f>
        <v>సింగిల్ సీట్ రేసర్</v>
      </c>
      <c r="G22" s="1" t="s">
        <v>483</v>
      </c>
      <c r="H22" s="1" t="s">
        <v>484</v>
      </c>
      <c r="I22" s="1" t="str">
        <f>IFERROR(__xludf.DUMMYFUNCTION("GOOGLETRANSLATE(H:H, ""en"", ""te"")"),"ఫ్రాన్స్")</f>
        <v>ఫ్రాన్స్</v>
      </c>
      <c r="J22" s="2" t="s">
        <v>485</v>
      </c>
      <c r="N22" s="1" t="s">
        <v>486</v>
      </c>
      <c r="O22" s="1">
        <v>1.0</v>
      </c>
      <c r="P22" s="1">
        <v>1.0</v>
      </c>
      <c r="Q22" s="1" t="s">
        <v>487</v>
      </c>
      <c r="R22" s="1" t="s">
        <v>488</v>
      </c>
      <c r="T22" s="1" t="s">
        <v>489</v>
      </c>
      <c r="W22" s="1" t="s">
        <v>490</v>
      </c>
      <c r="X22" s="1" t="s">
        <v>491</v>
      </c>
      <c r="AB22" s="1" t="s">
        <v>132</v>
      </c>
      <c r="AG22" s="1" t="s">
        <v>492</v>
      </c>
      <c r="AK22" s="1" t="s">
        <v>493</v>
      </c>
      <c r="AL22" s="1" t="s">
        <v>494</v>
      </c>
      <c r="BA22" s="1" t="s">
        <v>495</v>
      </c>
      <c r="BK22" s="1" t="s">
        <v>496</v>
      </c>
    </row>
    <row r="23">
      <c r="A23" s="1" t="s">
        <v>497</v>
      </c>
      <c r="B23" s="1" t="str">
        <f>IFERROR(__xludf.DUMMYFUNCTION("GOOGLETRANSLATE(A:A, ""en"", ""te"")"),"స్టార్క్ AS-37")</f>
        <v>స్టార్క్ AS-37</v>
      </c>
      <c r="C23" s="1" t="s">
        <v>498</v>
      </c>
      <c r="D23" s="1" t="str">
        <f>IFERROR(__xludf.DUMMYFUNCTION("GOOGLETRANSLATE(C:C, ""en"", ""te"")"),"స్టార్క్ AS-37 అనేది అసాధారణమైన వింగ్ మరియు ప్రొపల్షన్ లేఅవుట్లతో రెండు-సీట్ల బిప్‌లేన్. ఇది 1970 లలో ఫ్రాన్స్‌లో రూపొందించబడింది; మూడు నిర్మించినప్పటికీ మరియు ఇంటి భవనం కోసం ఇరవైకి పైగా ప్రణాళికలు విక్రయించబడ్డాయి, AS-37 లు 2012 లో చురుకుగా లేవు. AS-37 స"&amp;"ాంప్రదాయకంగా కలప నుండి నిర్మించబడింది, అకాజౌ ప్లైవుడ్‌తో కప్పబడిన స్ప్రూస్ నిర్మాణం ఉంది. చిన్న గ్యాప్, హై స్ట్రాగర్ వింగ్ అమరిక మొదట నేనాడోవిచ్ [1] ప్రతిపాదించినది విమానం యొక్క అసాధారణమైన లక్షణం, అయినప్పటికీ దాని డిజైనర్ ఆండ్రే స్టార్క్ తన మునుపటి రెండు "&amp;"విమానాలు, 1942 నుండి AS-20 మరియు AS-27 నుండి ఉపయోగించాడు 1970 ల ప్రారంభంలో. రెక్కలు తక్కువ కారక నిష్పత్తులను కలిగి ఉంటాయి; ఎగువ ఒకటి మధ్య-స్థానం పైన మరియు ఫ్యూజ్‌లేజ్ దిగువన ఉన్న దిగువ భాగంలో ఫ్యూజ్‌లేజ్‌పై అమర్చబడి, అంతరాన్ని అసాధారణంగా చిన్నదిగా చేస్తుం"&amp;"ది. దిగువ ప్రముఖ అంచు కంటే కొంచెం ముందు ఎగువ వెనుకంజలో ఉన్న అంచుని ఉంచడానికి అస్థిరత సరిపోతుంది. కలిసి, రెండు రెక్కలు ఒకే, స్లాట్డ్ వింగ్ యొక్క కొన్ని కావాల్సిన లక్షణాలను కలిగి ఉండటానికి ఉద్దేశించబడ్డాయి. AS-37 లో అసమాన విస్తరణ మరియు తీగ రెక్కలు ఉన్నాయి, "&amp;"దిగువ ఒక చిన్నది, సాంప్రదాయిక ఇంటర్‌ప్లేన్ స్ట్రట్‌ల ద్వారా కాదు, రెక్క చిట్కా ""కర్టెన్లు"" ద్వారా చేరారు. ఈ ఏరోడైనమిక్ ఉపరితలాలు, దిగువ రెక్కల వలె తీగలో విస్తృతంగా, 45 at వద్ద బయటికి వాలుతాయి, వాటి వెనుకంజలో ఉన్న అంచులకు అనుసంధానించబడి ఉంటాయి. రెక్కల ని"&amp;"ర్మాణాన్ని గట్టిపడటంతో పాటు, ఈ కర్టెన్లు పార్శ్వ నియంత్రణ మరియు స్టాల్ ప్రవర్తనను మెరుగుపరుస్తాయని చెప్పబడింది. [2] మునుపటి AS-27 సాంప్రదాయకంగా ముక్కు-మౌంటెడ్ ఇంజిన్ చేత శక్తిని పొందింది, అయితే, AS-37 కూడా సింగిల్ ఇంజిన్ అయినప్పటికీ, ఇది మొదట పషర్ కాన్ఫిగ"&amp;"రేషన్‌లో రెండు ప్రొపెల్లర్లను కలిగి ఉంది, ప్రతి ఎగువ వింగ్‌లో ఒకటి. ప్రొపెల్లర్లు రెండు రెక్కల మధ్య ఇరుకైన గ్యాప్‌లో తిరిగాయి, ప్రొపెల్లర్ స్లిప్‌స్ట్రీమ్ రెక్క జత యొక్క స్లాట్ ప్రభావాన్ని మెరుగుపరుస్తుంది. ప్రొపెల్లర్లు టైమింగ్ బెల్ట్ నడిచేవి, 2: 1 యొక్క"&amp;" గేర్ తగ్గింపుతో, 49 కిలోవాట్ల (65 హెచ్‌పి) సిట్రోయెన్ జిఎస్ 1220 ఇంజిన్ మిడ్-ఫ్యూజ్‌లేజ్ దగ్గర, క్యాబిన్ వెనుక ఉంచబడింది. [2] AS-37 యొక్క ఫ్యూజ్‌లేజ్ లోతైన మరియు ఫ్లాట్ సైడెడ్. స్థిరమైన తీగ టెయిల్‌ప్లేన్, ఫ్యూజ్‌లేజ్ పైన ఉంచబడింది మరియు నేరుగా, తుడిచిపెట"&amp;"్టిన అంచుని కలిగి ఉన్న ఫిన్, రెండూ సమతుల్య నియంత్రణ ఉపరితలాలను కలిగి ఉంటాయి. క్యాబిన్ ఎగువ వింగ్ కోసం ముందుకు ఉంది, ఒకే వక్ర పందిరితో కప్పబడి ఉంటుంది, ఇది స్ట్రెయిట్ వాలుగా ఉన్న ముక్కును అనుసరిస్తుంది. పక్కపక్కనే సీటింగ్ కోసం ద్వంద్వ నియంత్రణలు అందించబడతా"&amp;"యి. AS-37 లో సైడ్ V- స్ట్రట్స్ మరియు సగం-యాన్సెల్స్ మరియు చక్రాలపై మెయిన్‌వీల్స్‌తో స్థిర ట్రైసైకిల్ అండర్ క్యారేజ్ ఉంది. [2] మొట్టమొదటి AS-37 మొదట ఈ రూపంలో ఎగిరింది, తరువాత దీనిని AS-37A అని పిలుస్తారు, 15 జనవరి 1977 న మరియు అక్టోబర్ నాటికి ఇది 100 గంటల "&amp;"ఎగురుతూ లాగిన్ అయింది. దీనిని రూడీ నికెల్ నిర్మించారు. రెండవ AS-37A ను లియోన్ నోప్ఫ్లి నిర్మించింది, కాని మొదటి AS-37B లో ఒక చిన్న పరీక్షా కార్యక్రమం తర్వాత సవరించబడింది. కర్టెన్లు తొలగించబడ్డాయి మరియు సాంప్రదాయిక విస్తృత తీగ కాంటిలివర్ ఇంటర్‌ప్లేన్ స్ట్ర"&amp;"ట్స్ చేత తీయబడిన పాత్ర మరియు ఐలెరాన్లు ఎగువ వింగ్‌కు తరలించబడ్డాయి. దిగువ రెక్కలకు ఫ్లాప్‌లు జోడించబడ్డాయి. అండర్ క్యారేజ్ వి-స్ట్రట్స్ గ్లాస్ ఫైబర్ ఫెయిర్డ్ కాంటిలివర్ కాళ్ళతో భర్తీ చేయబడ్డాయి, ఫెయిరింగ్‌లు మూడు చక్రాలను కలిగి ఉన్నాయి. ఈ మార్పులు ఖాళీ బర"&amp;"ువును 451 కిలోల (995 పౌండ్లు) కు పెంచాయి. [2] సుమారు 1979 నాటికి AS-37A మరియు AS-37B రెండింటి యొక్క సిట్రోన్ ఇంజన్లు మరింత శక్తివంతమైన 75 kW (100 HP) పోర్స్చే 2 ఫ్లాట్-ఫోర్స్‌తో భర్తీ చేయబడ్డాయి. [2] మొట్టమొదటి AS-37B తరువాత దాని బిల్డర్ చేత నోప్ఫ్లి VSTO"&amp;"L లోకి భారీగా సవరించబడింది. AS-37B యొక్క రెక్కలు, ఎంపెనేజ్, ఫార్వర్డ్ ఫ్యూజ్‌లేజ్ మరియు అండర్ క్యారేజ్ నిలుపుకున్నాయి, కాని వెనుక ఫ్యూజ్‌లేజ్ ఒక సన్నని, తక్కువ సెట్, ఫ్లాట్ సైడెడ్, కొద్దిగా పైకి వంగిన పుంజంతో భర్తీ చేయబడింది, ఇది కొత్త మరియు మరింత సాంప్రద"&amp;"ాయిక పషర్ ఇంజిన్ మరియు ప్రొపెల్లర్ కలయికను అనుమతిస్తుంది అసలు ఫ్యూజ్‌లేజ్ లైన్ పైన, క్యాబిన్ వెనుక వెంటనే ఉంచబడింది. ఈ మార్పులు 1980 వేసవి ముగిసేలోపు చేయబడ్డాయి మరియు రెనాల్ట్ 343 కు మరో ఇంజిన్ మార్పును కలిగి ఉండవచ్చు. [3] 1980 మరియు 1998 మధ్య, AS-37A పషర"&amp;"్, ప్రొపెల్లర్లు, బెల్ట్ మునుపటిలాగా నడిచే కాకుండా ట్రాక్టర్ యొక్క సంస్థాపనతో మరింత మార్పులకు గురైంది. అండర్ క్యారేజ్ వీల్ ఫెయిరింగ్స్ లేకుండా AS-37B యొక్క రూపంలోకి మార్చబడింది. ఈ సంస్కరణకు స్టార్క్-నికెల్ SN.01 గా పేరు మార్చబడింది. [3] SN.01 కనీసం 1998 వ"&amp;"రకు చురుకుగా ఉంది [3] కానీ ఇప్పుడు (2012) మ్యూజియం ప్రదర్శన అంశం, క్రింద చూడండి; మూడవ ఎయిర్ఫ్రేమ్ (రెండవ AS-37B) కూడా మ్యూజియంలో (ముసియోమ్ రీజియననల్ డి ఎల్ ఎయిర్, యాంగర్స్) మనుగడలో ఉంది, కానీ బహిరంగ ప్రదర్శనలో లేదు. [4] 23 విమానాల ప్రణాళికలు 1980 నాటికి వ"&amp;"ిక్రయించబడినప్పటికీ, [2] ఇది ఇంకొకటి మాత్రమే అనిపిస్తుంది, రెండవ AS-37B, పూర్తయింది. [3] స్టార్క్-నికెల్ Sn.01 లా బౌల్ ఏరోడ్రోమ్ వద్ద మ్యూసీ ఏరోనాటిక్ ప్రెస్క్వెక్ ప్రెస్క్వెల్ కోట్ డి'మౌర్లో ప్రదర్శనలో ఉంది. [4] జేన్ యొక్క అన్ని ప్రపంచ విమానాల నుండి డేటా"&amp;" 1980/81 [2] సాధారణ లక్షణాల పనితీరు")</f>
        <v>స్టార్క్ AS-37 అనేది అసాధారణమైన వింగ్ మరియు ప్రొపల్షన్ లేఅవుట్లతో రెండు-సీట్ల బిప్‌లేన్. ఇది 1970 లలో ఫ్రాన్స్‌లో రూపొందించబడింది; మూడు నిర్మించినప్పటికీ మరియు ఇంటి భవనం కోసం ఇరవైకి పైగా ప్రణాళికలు విక్రయించబడ్డాయి, AS-37 లు 2012 లో చురుకుగా లేవు. AS-37 సాంప్రదాయకంగా కలప నుండి నిర్మించబడింది, అకాజౌ ప్లైవుడ్‌తో కప్పబడిన స్ప్రూస్ నిర్మాణం ఉంది. చిన్న గ్యాప్, హై స్ట్రాగర్ వింగ్ అమరిక మొదట నేనాడోవిచ్ [1] ప్రతిపాదించినది విమానం యొక్క అసాధారణమైన లక్షణం, అయినప్పటికీ దాని డిజైనర్ ఆండ్రే స్టార్క్ తన మునుపటి రెండు విమానాలు, 1942 నుండి AS-20 మరియు AS-27 నుండి ఉపయోగించాడు 1970 ల ప్రారంభంలో. రెక్కలు తక్కువ కారక నిష్పత్తులను కలిగి ఉంటాయి; ఎగువ ఒకటి మధ్య-స్థానం పైన మరియు ఫ్యూజ్‌లేజ్ దిగువన ఉన్న దిగువ భాగంలో ఫ్యూజ్‌లేజ్‌పై అమర్చబడి, అంతరాన్ని అసాధారణంగా చిన్నదిగా చేస్తుంది. దిగువ ప్రముఖ అంచు కంటే కొంచెం ముందు ఎగువ వెనుకంజలో ఉన్న అంచుని ఉంచడానికి అస్థిరత సరిపోతుంది. కలిసి, రెండు రెక్కలు ఒకే, స్లాట్డ్ వింగ్ యొక్క కొన్ని కావాల్సిన లక్షణాలను కలిగి ఉండటానికి ఉద్దేశించబడ్డాయి. AS-37 లో అసమాన విస్తరణ మరియు తీగ రెక్కలు ఉన్నాయి, దిగువ ఒక చిన్నది, సాంప్రదాయిక ఇంటర్‌ప్లేన్ స్ట్రట్‌ల ద్వారా కాదు, రెక్క చిట్కా "కర్టెన్లు" ద్వారా చేరారు. ఈ ఏరోడైనమిక్ ఉపరితలాలు, దిగువ రెక్కల వలె తీగలో విస్తృతంగా, 45 at వద్ద బయటికి వాలుతాయి, వాటి వెనుకంజలో ఉన్న అంచులకు అనుసంధానించబడి ఉంటాయి. రెక్కల నిర్మాణాన్ని గట్టిపడటంతో పాటు, ఈ కర్టెన్లు పార్శ్వ నియంత్రణ మరియు స్టాల్ ప్రవర్తనను మెరుగుపరుస్తాయని చెప్పబడింది. [2] మునుపటి AS-27 సాంప్రదాయకంగా ముక్కు-మౌంటెడ్ ఇంజిన్ చేత శక్తిని పొందింది, అయితే, AS-37 కూడా సింగిల్ ఇంజిన్ అయినప్పటికీ, ఇది మొదట పషర్ కాన్ఫిగరేషన్‌లో రెండు ప్రొపెల్లర్లను కలిగి ఉంది, ప్రతి ఎగువ వింగ్‌లో ఒకటి. ప్రొపెల్లర్లు రెండు రెక్కల మధ్య ఇరుకైన గ్యాప్‌లో తిరిగాయి, ప్రొపెల్లర్ స్లిప్‌స్ట్రీమ్ రెక్క జత యొక్క స్లాట్ ప్రభావాన్ని మెరుగుపరుస్తుంది. ప్రొపెల్లర్లు టైమింగ్ బెల్ట్ నడిచేవి, 2: 1 యొక్క గేర్ తగ్గింపుతో, 49 కిలోవాట్ల (65 హెచ్‌పి) సిట్రోయెన్ జిఎస్ 1220 ఇంజిన్ మిడ్-ఫ్యూజ్‌లేజ్ దగ్గర, క్యాబిన్ వెనుక ఉంచబడింది. [2] AS-37 యొక్క ఫ్యూజ్‌లేజ్ లోతైన మరియు ఫ్లాట్ సైడెడ్. స్థిరమైన తీగ టెయిల్‌ప్లేన్, ఫ్యూజ్‌లేజ్ పైన ఉంచబడింది మరియు నేరుగా, తుడిచిపెట్టిన అంచుని కలిగి ఉన్న ఫిన్, రెండూ సమతుల్య నియంత్రణ ఉపరితలాలను కలిగి ఉంటాయి. క్యాబిన్ ఎగువ వింగ్ కోసం ముందుకు ఉంది, ఒకే వక్ర పందిరితో కప్పబడి ఉంటుంది, ఇది స్ట్రెయిట్ వాలుగా ఉన్న ముక్కును అనుసరిస్తుంది. పక్కపక్కనే సీటింగ్ కోసం ద్వంద్వ నియంత్రణలు అందించబడతాయి. AS-37 లో సైడ్ V- స్ట్రట్స్ మరియు సగం-యాన్సెల్స్ మరియు చక్రాలపై మెయిన్‌వీల్స్‌తో స్థిర ట్రైసైకిల్ అండర్ క్యారేజ్ ఉంది. [2] మొట్టమొదటి AS-37 మొదట ఈ రూపంలో ఎగిరింది, తరువాత దీనిని AS-37A అని పిలుస్తారు, 15 జనవరి 1977 న మరియు అక్టోబర్ నాటికి ఇది 100 గంటల ఎగురుతూ లాగిన్ అయింది. దీనిని రూడీ నికెల్ నిర్మించారు. రెండవ AS-37A ను లియోన్ నోప్ఫ్లి నిర్మించింది, కాని మొదటి AS-37B లో ఒక చిన్న పరీక్షా కార్యక్రమం తర్వాత సవరించబడింది. కర్టెన్లు తొలగించబడ్డాయి మరియు సాంప్రదాయిక విస్తృత తీగ కాంటిలివర్ ఇంటర్‌ప్లేన్ స్ట్రట్స్ చేత తీయబడిన పాత్ర మరియు ఐలెరాన్లు ఎగువ వింగ్‌కు తరలించబడ్డాయి. దిగువ రెక్కలకు ఫ్లాప్‌లు జోడించబడ్డాయి. అండర్ క్యారేజ్ వి-స్ట్రట్స్ గ్లాస్ ఫైబర్ ఫెయిర్డ్ కాంటిలివర్ కాళ్ళతో భర్తీ చేయబడ్డాయి, ఫెయిరింగ్‌లు మూడు చక్రాలను కలిగి ఉన్నాయి. ఈ మార్పులు ఖాళీ బరువును 451 కిలోల (995 పౌండ్లు) కు పెంచాయి. [2] సుమారు 1979 నాటికి AS-37A మరియు AS-37B రెండింటి యొక్క సిట్రోన్ ఇంజన్లు మరింత శక్తివంతమైన 75 kW (100 HP) పోర్స్చే 2 ఫ్లాట్-ఫోర్స్‌తో భర్తీ చేయబడ్డాయి. [2] మొట్టమొదటి AS-37B తరువాత దాని బిల్డర్ చేత నోప్ఫ్లి VSTOL లోకి భారీగా సవరించబడింది. AS-37B యొక్క రెక్కలు, ఎంపెనేజ్, ఫార్వర్డ్ ఫ్యూజ్‌లేజ్ మరియు అండర్ క్యారేజ్ నిలుపుకున్నాయి, కాని వెనుక ఫ్యూజ్‌లేజ్ ఒక సన్నని, తక్కువ సెట్, ఫ్లాట్ సైడెడ్, కొద్దిగా పైకి వంగిన పుంజంతో భర్తీ చేయబడింది, ఇది కొత్త మరియు మరింత సాంప్రదాయిక పషర్ ఇంజిన్ మరియు ప్రొపెల్లర్ కలయికను అనుమతిస్తుంది అసలు ఫ్యూజ్‌లేజ్ లైన్ పైన, క్యాబిన్ వెనుక వెంటనే ఉంచబడింది. ఈ మార్పులు 1980 వేసవి ముగిసేలోపు చేయబడ్డాయి మరియు రెనాల్ట్ 343 కు మరో ఇంజిన్ మార్పును కలిగి ఉండవచ్చు. [3] 1980 మరియు 1998 మధ్య, AS-37A పషర్, ప్రొపెల్లర్లు, బెల్ట్ మునుపటిలాగా నడిచే కాకుండా ట్రాక్టర్ యొక్క సంస్థాపనతో మరింత మార్పులకు గురైంది. అండర్ క్యారేజ్ వీల్ ఫెయిరింగ్స్ లేకుండా AS-37B యొక్క రూపంలోకి మార్చబడింది. ఈ సంస్కరణకు స్టార్క్-నికెల్ SN.01 గా పేరు మార్చబడింది. [3] SN.01 కనీసం 1998 వరకు చురుకుగా ఉంది [3] కానీ ఇప్పుడు (2012) మ్యూజియం ప్రదర్శన అంశం, క్రింద చూడండి; మూడవ ఎయిర్ఫ్రేమ్ (రెండవ AS-37B) కూడా మ్యూజియంలో (ముసియోమ్ రీజియననల్ డి ఎల్ ఎయిర్, యాంగర్స్) మనుగడలో ఉంది, కానీ బహిరంగ ప్రదర్శనలో లేదు. [4] 23 విమానాల ప్రణాళికలు 1980 నాటికి విక్రయించబడినప్పటికీ, [2] ఇది ఇంకొకటి మాత్రమే అనిపిస్తుంది, రెండవ AS-37B, పూర్తయింది. [3] స్టార్క్-నికెల్ Sn.01 లా బౌల్ ఏరోడ్రోమ్ వద్ద మ్యూసీ ఏరోనాటిక్ ప్రెస్క్వెక్ ప్రెస్క్వెల్ కోట్ డి'మౌర్లో ప్రదర్శనలో ఉంది. [4] జేన్ యొక్క అన్ని ప్రపంచ విమానాల నుండి డేటా 1980/81 [2] సాధారణ లక్షణాల పనితీరు</v>
      </c>
      <c r="E23" s="1" t="s">
        <v>499</v>
      </c>
      <c r="F23" s="1" t="str">
        <f>IFERROR(__xludf.DUMMYFUNCTION("GOOGLETRANSLATE(E:E, ""en"", ""te"")"),"రెండు సీట్ సింగిల్ ఇంజిన్ బిప్‌లేన్")</f>
        <v>రెండు సీట్ సింగిల్ ఇంజిన్ బిప్‌లేన్</v>
      </c>
      <c r="G23" s="1" t="s">
        <v>500</v>
      </c>
      <c r="H23" s="1" t="s">
        <v>484</v>
      </c>
      <c r="I23" s="1" t="str">
        <f>IFERROR(__xludf.DUMMYFUNCTION("GOOGLETRANSLATE(H:H, ""en"", ""te"")"),"ఫ్రాన్స్")</f>
        <v>ఫ్రాన్స్</v>
      </c>
      <c r="J23" s="2" t="s">
        <v>485</v>
      </c>
      <c r="N23" s="3">
        <v>28138.0</v>
      </c>
      <c r="O23" s="1">
        <v>3.0</v>
      </c>
      <c r="P23" s="1">
        <v>2.0</v>
      </c>
      <c r="Q23" s="1" t="s">
        <v>501</v>
      </c>
      <c r="R23" s="1" t="s">
        <v>502</v>
      </c>
      <c r="S23" s="1" t="s">
        <v>503</v>
      </c>
      <c r="T23" s="1" t="s">
        <v>504</v>
      </c>
      <c r="U23" s="1" t="s">
        <v>505</v>
      </c>
      <c r="W23" s="1" t="s">
        <v>506</v>
      </c>
      <c r="X23" s="1" t="s">
        <v>491</v>
      </c>
      <c r="Y23" s="1" t="s">
        <v>507</v>
      </c>
      <c r="Z23" s="1" t="s">
        <v>508</v>
      </c>
      <c r="AB23" s="1" t="s">
        <v>509</v>
      </c>
      <c r="AC23" s="1" t="s">
        <v>510</v>
      </c>
      <c r="AG23" s="1" t="s">
        <v>492</v>
      </c>
      <c r="AH23" s="1" t="s">
        <v>511</v>
      </c>
      <c r="AM23" s="1" t="s">
        <v>512</v>
      </c>
      <c r="AO23" s="1" t="s">
        <v>457</v>
      </c>
      <c r="AP23" s="1" t="s">
        <v>513</v>
      </c>
      <c r="BL23" s="1" t="s">
        <v>514</v>
      </c>
      <c r="BM23" s="1" t="s">
        <v>515</v>
      </c>
    </row>
    <row r="24">
      <c r="A24" s="1" t="s">
        <v>516</v>
      </c>
      <c r="B24" s="1" t="str">
        <f>IFERROR(__xludf.DUMMYFUNCTION("GOOGLETRANSLATE(A:A, ""en"", ""te"")"),"స్టార్క్ AS-70 జాక్")</f>
        <v>స్టార్క్ AS-70 జాక్</v>
      </c>
      <c r="C24" s="1" t="s">
        <v>517</v>
      </c>
      <c r="D24" s="1" t="str">
        <f>IFERROR(__xludf.DUMMYFUNCTION("GOOGLETRANSLATE(C:C, ""en"", ""te"")"),"స్టార్క్ AS-70 JAC అనేది 1940 ల మధ్యలో ఫ్రెంచ్ నిర్మించిన సింగిల్-సీట్ లైట్ విమానం. ఫ్రెంచ్ ప్రైవేట్ పైలట్లు మరియు ఏరో క్లబ్‌ల ప్రారంభ యుద్ధానంతర అవసరాలను తీర్చడానికి 1945 లో AS-70 1945 లో సింగిల్-సీట్ లైట్ తక్కువ-వింగ్ మోనోప్లేన్ విమానంగా అభివృద్ధి చేయబడ"&amp;"ింది. ఇది మిశ్రమ వెల్డెడ్ స్టీల్ ట్యూబ్ మరియు చెక్క నిర్మాణం ఫాబ్రిక్ కవరింగ్‌తో ఉంటుంది మరియు ఇది పూర్తిగా ఏరోబాటిక్. [1] ఏవియన్స్ స్టార్క్ చేత ఒక చిన్న సిరీస్ జాక్స్ నిర్మించబడింది. వీటిని 45 నుండి 65 హెచ్‌పి (34 నుండి 48 కిలోవాట్) మధ్య విద్యుత్ ఉత్పాదన"&amp;"లతో కూడిన ఇంజిన్ల శ్రేణితో అమర్చారు. [1] క్రింద జాబితా చేయబడినట్లుగా, వివిధ ఇంజిన్లచే నడిచే విమానాలకు వేర్వేరు హోదా ఇవ్వబడింది. JAC ప్రైవేట్ పైలట్లు మరియు ఏరో క్లబ్‌లతో కూడిన ప్రసిద్ధ విమానం అని నిరూపించబడింది మరియు 2009 లో నాలుగు ఉదాహరణలు సేవలో ఉన్నాయి. "&amp;"[2] గ్రీన్ నుండి డేటా [1] సాధారణ లక్షణాల పనితీరు")</f>
        <v>స్టార్క్ AS-70 JAC అనేది 1940 ల మధ్యలో ఫ్రెంచ్ నిర్మించిన సింగిల్-సీట్ లైట్ విమానం. ఫ్రెంచ్ ప్రైవేట్ పైలట్లు మరియు ఏరో క్లబ్‌ల ప్రారంభ యుద్ధానంతర అవసరాలను తీర్చడానికి 1945 లో AS-70 1945 లో సింగిల్-సీట్ లైట్ తక్కువ-వింగ్ మోనోప్లేన్ విమానంగా అభివృద్ధి చేయబడింది. ఇది మిశ్రమ వెల్డెడ్ స్టీల్ ట్యూబ్ మరియు చెక్క నిర్మాణం ఫాబ్రిక్ కవరింగ్‌తో ఉంటుంది మరియు ఇది పూర్తిగా ఏరోబాటిక్. [1] ఏవియన్స్ స్టార్క్ చేత ఒక చిన్న సిరీస్ జాక్స్ నిర్మించబడింది. వీటిని 45 నుండి 65 హెచ్‌పి (34 నుండి 48 కిలోవాట్) మధ్య విద్యుత్ ఉత్పాదనలతో కూడిన ఇంజిన్ల శ్రేణితో అమర్చారు. [1] క్రింద జాబితా చేయబడినట్లుగా, వివిధ ఇంజిన్లచే నడిచే విమానాలకు వేర్వేరు హోదా ఇవ్వబడింది. JAC ప్రైవేట్ పైలట్లు మరియు ఏరో క్లబ్‌లతో కూడిన ప్రసిద్ధ విమానం అని నిరూపించబడింది మరియు 2009 లో నాలుగు ఉదాహరణలు సేవలో ఉన్నాయి. [2] గ్రీన్ నుండి డేటా [1] సాధారణ లక్షణాల పనితీరు</v>
      </c>
      <c r="E24" s="1" t="s">
        <v>518</v>
      </c>
      <c r="F24" s="1" t="str">
        <f>IFERROR(__xludf.DUMMYFUNCTION("GOOGLETRANSLATE(E:E, ""en"", ""te"")"),"సింగిల్ సీట్ లైట్ విమానం")</f>
        <v>సింగిల్ సీట్ లైట్ విమానం</v>
      </c>
      <c r="G24" s="1" t="s">
        <v>519</v>
      </c>
      <c r="H24" s="1" t="s">
        <v>484</v>
      </c>
      <c r="I24" s="1" t="str">
        <f>IFERROR(__xludf.DUMMYFUNCTION("GOOGLETRANSLATE(H:H, ""en"", ""te"")"),"ఫ్రాన్స్")</f>
        <v>ఫ్రాన్స్</v>
      </c>
      <c r="J24" s="2" t="s">
        <v>485</v>
      </c>
      <c r="K24" s="1" t="s">
        <v>520</v>
      </c>
      <c r="L24" s="1" t="str">
        <f>IFERROR(__xludf.DUMMYFUNCTION("GOOGLETRANSLATE(K:K, ""en"", ""te"")"),"ఏవియన్లు స్టార్క్")</f>
        <v>ఏవియన్లు స్టార్క్</v>
      </c>
      <c r="N24" s="3">
        <v>16580.0</v>
      </c>
      <c r="O24" s="1">
        <v>19.0</v>
      </c>
      <c r="P24" s="1" t="s">
        <v>521</v>
      </c>
      <c r="Q24" s="1" t="s">
        <v>522</v>
      </c>
      <c r="R24" s="1" t="s">
        <v>523</v>
      </c>
      <c r="S24" s="1" t="s">
        <v>503</v>
      </c>
      <c r="T24" s="1" t="s">
        <v>524</v>
      </c>
      <c r="U24" s="1" t="s">
        <v>525</v>
      </c>
      <c r="V24" s="1" t="s">
        <v>526</v>
      </c>
      <c r="W24" s="1" t="s">
        <v>527</v>
      </c>
      <c r="Y24" s="1" t="s">
        <v>528</v>
      </c>
      <c r="Z24" s="1" t="s">
        <v>529</v>
      </c>
      <c r="AB24" s="1" t="s">
        <v>530</v>
      </c>
      <c r="AI24" s="1" t="s">
        <v>68</v>
      </c>
      <c r="AJ24" s="1" t="s">
        <v>531</v>
      </c>
      <c r="AO24" s="1" t="s">
        <v>457</v>
      </c>
      <c r="AT24" s="1" t="s">
        <v>532</v>
      </c>
      <c r="AY24" s="1">
        <v>1946.0</v>
      </c>
      <c r="BN24" s="1" t="s">
        <v>533</v>
      </c>
    </row>
    <row r="25">
      <c r="A25" s="1" t="s">
        <v>534</v>
      </c>
      <c r="B25" s="1" t="str">
        <f>IFERROR(__xludf.DUMMYFUNCTION("GOOGLETRANSLATE(A:A, ""en"", ""te"")"),"నిశ్శబ్దం ట్విస్టర్")</f>
        <v>నిశ్శబ్దం ట్విస్టర్</v>
      </c>
      <c r="C25" s="1" t="s">
        <v>535</v>
      </c>
      <c r="D25" s="1" t="str">
        <f>IFERROR(__xludf.DUMMYFUNCTION("GOOGLETRANSLATE(C:C, ""en"", ""te"")"),"సైలెన్స్ ట్విస్టర్ అనేది జర్మన్ అల్ట్రాలైట్, ఇది te త్సాహిక నిర్మాణం కోసం సైలెన్స్ ఎయిర్క్రాఫ్ట్ చేత రూపొందించబడింది, ప్రణాళికలు లేదా వస్తు సామగ్రి నుండి. [1] ప్రోటోటైప్ మొదట 30 సెప్టెంబర్ 2000 న ప్రయాణించింది. [2] ట్విస్టర్ ఎలిప్టికల్ వింగ్స్ మరియు టెయిల"&amp;"్‌ప్లేన్‌తో సింగిల్-సీట్ లో-వింగ్ మోనోప్లేన్. ఇది స్థిర టెయిల్‌వీల్‌తో ముడుచుకునే సాంప్రదాయిక ల్యాండింగ్ గేర్‌ను కలిగి ఉంది. [2] ఈ డిజైన్ సూపర్ మేరిన్ స్పిట్‌ఫైర్ నుండి ప్రేరణ పొందింది, మరియు ట్విస్టర్ రెక్కల ఆకారాలు, ఫిన్ మరియు టెయిల్‌ప్లేన్ అందరూ ప్రసిద"&amp;"్ధ రెండవ ప్రపంచ యుద్ధం పోరాట యోధుడిని గుర్తుచేసుకున్నారు. 94 HP (70 kW) వరకు ఇంజిన్లను తీసుకోవడానికి రూపొందించబడిన, ప్రోటోటైప్‌ను 53.6 HP (40 kW) సింగిల్-రోటర్ మిడ్‌వెస్ట్ వాంకెల్ ఇంజిన్‌తో అమర్చారు. ఈ కాంపాక్ట్ రోటరీ మోటారు సొగసైన ఇంజిన్ కౌలింగ్‌ను అనుమత"&amp;"ించింది, కాని ఇంజిన్ తిరస్కరించబడింది మరియు ఉత్పత్తి విమానాలు 85 హెచ్‌పి (63 కిలోవాట్) జబిరు 2200 లేదా 95 హెచ్‌పి (71 కిలోవాట్ ఎలక్ట్రిక్ ఎయిర్క్రాఫ్ట్ వెర్షన్ 2010 లో అభివృద్ధిలో ఉంది. [3] ట్విస్టర్ ప్రోటోటైప్‌ను సైలెన్స్ ఎయిర్‌క్రాఫ్ట్ యొక్క సొంత ఆటోమేట"&amp;"ిక్ వేరియబుల్-పిచ్ ప్రొపెల్లర్‌తో ""Vprop"" అని పిలుస్తారు. LAA ఇంకా UK విమానాలలో VProp ని అమర్చడానికి అనుమతించలేదు, కాబట్టి UK ట్విస్టర్లు బదులుగా స్థిర-బ్లేడ్ ప్రొపెల్లర్లను కలిగి ఉన్నాయి. [5] ఇరవై ఒక్క ఉదాహరణలు పూర్తయ్యాయి మరియు డిసెంబర్ 2011 నాటికి ఎగ"&amp;"ిరిపోయాయి. [1] జేన్ యొక్క అన్ని ప్రపంచ విమానాల నుండి డేటా 2004-05. [6] సాధారణ లక్షణాల పనితీరు")</f>
        <v>సైలెన్స్ ట్విస్టర్ అనేది జర్మన్ అల్ట్రాలైట్, ఇది te త్సాహిక నిర్మాణం కోసం సైలెన్స్ ఎయిర్క్రాఫ్ట్ చేత రూపొందించబడింది, ప్రణాళికలు లేదా వస్తు సామగ్రి నుండి. [1] ప్రోటోటైప్ మొదట 30 సెప్టెంబర్ 2000 న ప్రయాణించింది. [2] ట్విస్టర్ ఎలిప్టికల్ వింగ్స్ మరియు టెయిల్‌ప్లేన్‌తో సింగిల్-సీట్ లో-వింగ్ మోనోప్లేన్. ఇది స్థిర టెయిల్‌వీల్‌తో ముడుచుకునే సాంప్రదాయిక ల్యాండింగ్ గేర్‌ను కలిగి ఉంది. [2] ఈ డిజైన్ సూపర్ మేరిన్ స్పిట్‌ఫైర్ నుండి ప్రేరణ పొందింది, మరియు ట్విస్టర్ రెక్కల ఆకారాలు, ఫిన్ మరియు టెయిల్‌ప్లేన్ అందరూ ప్రసిద్ధ రెండవ ప్రపంచ యుద్ధం పోరాట యోధుడిని గుర్తుచేసుకున్నారు. 94 HP (70 kW) వరకు ఇంజిన్లను తీసుకోవడానికి రూపొందించబడిన, ప్రోటోటైప్‌ను 53.6 HP (40 kW) సింగిల్-రోటర్ మిడ్‌వెస్ట్ వాంకెల్ ఇంజిన్‌తో అమర్చారు. ఈ కాంపాక్ట్ రోటరీ మోటారు సొగసైన ఇంజిన్ కౌలింగ్‌ను అనుమతించింది, కాని ఇంజిన్ తిరస్కరించబడింది మరియు ఉత్పత్తి విమానాలు 85 హెచ్‌పి (63 కిలోవాట్) జబిరు 2200 లేదా 95 హెచ్‌పి (71 కిలోవాట్ ఎలక్ట్రిక్ ఎయిర్క్రాఫ్ట్ వెర్షన్ 2010 లో అభివృద్ధిలో ఉంది. [3] ట్విస్టర్ ప్రోటోటైప్‌ను సైలెన్స్ ఎయిర్‌క్రాఫ్ట్ యొక్క సొంత ఆటోమేటిక్ వేరియబుల్-పిచ్ ప్రొపెల్లర్‌తో "Vprop" అని పిలుస్తారు. LAA ఇంకా UK విమానాలలో VProp ని అమర్చడానికి అనుమతించలేదు, కాబట్టి UK ట్విస్టర్లు బదులుగా స్థిర-బ్లేడ్ ప్రొపెల్లర్లను కలిగి ఉన్నాయి. [5] ఇరవై ఒక్క ఉదాహరణలు పూర్తయ్యాయి మరియు డిసెంబర్ 2011 నాటికి ఎగిరిపోయాయి. [1] జేన్ యొక్క అన్ని ప్రపంచ విమానాల నుండి డేటా 2004-05. [6] సాధారణ లక్షణాల పనితీరు</v>
      </c>
      <c r="E25" s="1" t="s">
        <v>536</v>
      </c>
      <c r="F25" s="1" t="str">
        <f>IFERROR(__xludf.DUMMYFUNCTION("GOOGLETRANSLATE(E:E, ""en"", ""te"")"),"సింగిల్-సీట్ అల్ట్రాలైట్ హోమ్‌బిల్ట్ మోనోప్లేన్")</f>
        <v>సింగిల్-సీట్ అల్ట్రాలైట్ హోమ్‌బిల్ట్ మోనోప్లేన్</v>
      </c>
      <c r="H25" s="1" t="s">
        <v>537</v>
      </c>
      <c r="I25" s="1" t="str">
        <f>IFERROR(__xludf.DUMMYFUNCTION("GOOGLETRANSLATE(H:H, ""en"", ""te"")"),"జర్మనీ")</f>
        <v>జర్మనీ</v>
      </c>
      <c r="K25" s="1" t="s">
        <v>538</v>
      </c>
      <c r="L25" s="1" t="str">
        <f>IFERROR(__xludf.DUMMYFUNCTION("GOOGLETRANSLATE(K:K, ""en"", ""te"")"),"నిశ్శబ్దం విమానం")</f>
        <v>నిశ్శబ్దం విమానం</v>
      </c>
      <c r="M25" s="1" t="s">
        <v>539</v>
      </c>
      <c r="N25" s="3">
        <v>36799.0</v>
      </c>
      <c r="O25" s="1" t="s">
        <v>540</v>
      </c>
      <c r="P25" s="1">
        <v>1.0</v>
      </c>
      <c r="Q25" s="1" t="s">
        <v>541</v>
      </c>
      <c r="R25" s="1" t="s">
        <v>296</v>
      </c>
      <c r="S25" s="1" t="s">
        <v>542</v>
      </c>
      <c r="T25" s="1" t="s">
        <v>543</v>
      </c>
      <c r="U25" s="1" t="s">
        <v>544</v>
      </c>
      <c r="W25" s="1" t="s">
        <v>545</v>
      </c>
      <c r="X25" s="1" t="s">
        <v>546</v>
      </c>
      <c r="Z25" s="1" t="s">
        <v>547</v>
      </c>
      <c r="AA25" s="1" t="s">
        <v>548</v>
      </c>
      <c r="AB25" s="1" t="s">
        <v>549</v>
      </c>
      <c r="AI25" s="1" t="s">
        <v>550</v>
      </c>
      <c r="AJ25" s="1" t="s">
        <v>551</v>
      </c>
      <c r="AK25" s="1" t="s">
        <v>552</v>
      </c>
      <c r="AL25" s="1" t="s">
        <v>553</v>
      </c>
      <c r="AM25" s="1" t="s">
        <v>554</v>
      </c>
      <c r="AO25" s="1" t="s">
        <v>457</v>
      </c>
      <c r="AP25" s="1" t="s">
        <v>555</v>
      </c>
      <c r="BA25" s="1" t="s">
        <v>556</v>
      </c>
      <c r="BB25" s="1" t="s">
        <v>286</v>
      </c>
      <c r="BK25" s="1" t="s">
        <v>557</v>
      </c>
      <c r="BO25" s="1" t="s">
        <v>558</v>
      </c>
    </row>
    <row r="26">
      <c r="A26" s="1" t="s">
        <v>559</v>
      </c>
      <c r="B26" s="1" t="str">
        <f>IFERROR(__xludf.DUMMYFUNCTION("GOOGLETRANSLATE(A:A, ""en"", ""te"")"),"సర్ బాబూన్ మెక్‌గూన్")</f>
        <v>సర్ బాబూన్ మెక్‌గూన్</v>
      </c>
      <c r="C26" s="1" t="s">
        <v>560</v>
      </c>
      <c r="D26" s="1" t="str">
        <f>IFERROR(__xludf.DUMMYFUNCTION("GOOGLETRANSLATE(C:C, ""en"", ""te"")"),"సర్ బాబూన్ మెక్‌గూన్ ఒక అమెరికన్ బోయింగ్ బి -17 ఫ్లయింగ్ కోట, డగ్లస్-లాంగ్ బీచ్ బి -17 ఎఫ్ -75-డిఎల్, ఎఎస్‌ఎన్ 42-3506, చివరిసారిగా 324 వ బాంబు పాలన స్క్వాడ్రన్, 91 వ బాంబ్ గ్రూప్, 8 వ వైమానిక దళానికి కేటాయించింది, రాఫ్ బాసింగ్‌బోర్న్ (AAF స్టేషన్ 121), క"&amp;"ేంబ్రిడ్జ్‌షైర్, ఇంగ్లాండ్. దాని ముక్కు కళ మరియు పేరు అల్ కాప్ యొక్క కామిక్ స్ట్రిప్, లిల్ అబ్నేర్ నుండి మగ పాత్ర బాబూన్ మెక్‌గూన్ ఆధారంగా రూపొందించబడింది. అక్టోబర్ 10, 1943, ఆదివారం, మధ్యాహ్నం, బాసింగ్‌బోర్న్‌కు తిరిగి వచ్చేటప్పుడు విమానం ఇంధనం అయిపోయింద"&amp;"ి, మరియు ఇంగ్లాండ్‌లోని సఫోల్క్, టాన్నింగ్టన్ గ్రామానికి సమీపంలో ఉన్న తడి మరియు బురద చక్కెర దుంప మైదానంలో బొడ్డు ల్యాండింగ్ చేసింది. [1] దీని పునరుద్ధరణ జనాదరణ పొందిన సైన్స్ మ్యాగజైన్ యొక్క జూన్ 1944 సంచికలో ఒక వ్యాసంలో, అలాగే ఫ్లయింగ్ మ్యాగజైన్‌లో 1945 వ"&amp;"్యాసంలో వివరించబడింది. [2] చక్కెర దుంప క్షేత్రంలో విమానం ఎలా జాక్ చేయబడిందో వ్యాసం వివరిస్తుంది. ఒకసారి దాని స్వంత గేర్‌లో, దీనిని ఫీల్డ్ నుండి ఎగరవచ్చని మరియు అనేక వారాల మొబైల్ మరమ్మతులు ఫలితంగా ఇంజన్లు మరియు ప్రొపెల్లర్లు భర్తీ చేయబడతాయి మరియు తాత్కాలిక"&amp;" పాచెస్ వర్తించబడతాయి. 1,800 అడుగుల పొడవైన స్టీల్ మెష్ తాత్కాలిక రన్‌వే ఈ విమానం నవంబర్ 1943 లో షుగర్ దుంప మైదానాన్ని విడిచిపెట్టి, మరింత విస్తృతమైన మరమ్మతుల కోసం మెయింటెనెన్స్ డిపోకు వెళ్లడానికి అనుమతించింది. 324 వ బిఎస్ యొక్క స్క్వాడ్రన్ రికార్డులు సర్ "&amp;"బబూన్ మెక్‌గూన్ 19 ఫిబ్రవరి 1944 న బాసింగ్‌బోర్న్‌కు తిరిగి వచ్చాడని సూచిస్తున్నాయి. ఇది 24 ఫిబ్రవరి 1944 మధ్య ఏడు అదనపు మిషన్లు మరియు 29 మార్చి 1944 న దాని తుది మిషన్. మార్చి 29, 1944 న ఆ తుది మిషన్ కోసం 10 మ్యాన్ క్రూ 2lt ఎడ్గార్ సి డౌనింగ్ నేతృత్వంలో ఉ"&amp;"ంది. [3] అతని సిబ్బందిలో ఎక్కువ మంది ఇతర మిషన్లను ఎగురవేశారు, మరియు వారు సేవకు తిరిగి వచ్చినప్పటి నుండి వారు ఈ ప్రత్యేకమైన విమానాలను మునుపటి మిషన్‌లో ఎగురవేశారు. సిబ్బంది దీనిని విమానం యొక్క ""నిజమైన క్రేట్"" గా అభివర్ణించారు - చాలా పాచెస్ మరియు చమత్కారాల"&amp;"తో. ఆ రోజు కోసం కేటాయించిన మిషన్ జర్మనీలోని బ్రున్స్విక్‌కు బాంబు దాడి చేసింది. నిర్మాణంలో వారి భాగం ప్రాధమిక లక్ష్యానికి చేరుకున్నప్పుడు (బ్రౌన్స్‌వీగ్ అని కూడా పిలుస్తారు), లక్ష్య ప్రాంతం మేఘాలు లేదా పొగతో అస్పష్టంగా ఉందని వారు నివేదించారు, కాబట్టి వారు"&amp;" వారి ద్వితీయ లక్ష్యానికి వెళ్లారు. వారి పైన ఉన్న బాంబు నుండి విడుదలైన బాంబులు వారి ఇంజిన్లలో ఒకదాన్ని కొట్టాయి. . వారు తమ బాంబులను వదలడానికి ప్రయత్నించినప్పుడు వారి ఇబ్బందులు పెరిగాయి మరియు బాంబు బే తలుపులు మానవీయంగా తెరవవలసి వచ్చింది మరియు బాంబు మానవీయం"&amp;"గా విడుదలైంది. బాంబులు పోయిన తర్వాత, వారు బాంబు బే తలుపులు మూసివేయలేకపోయారు. ఒక పనికిరాని ప్రొపెల్లర్ మరియు ఓపెన్ బాంబ్ బే తలుపుల యొక్క పెరిగిన లాగడం, ఒక పనిచేయని ఇంజిన్ నుండి కోల్పోయిన శక్తితో కలిపి, అవి మందగించడానికి కారణమయ్యాయి మరియు వాటిని ఏర్పడకుండా "&amp;"బలవంతం చేశాయి. అప్పుడు వారు జర్మన్ ఫైటర్ విమానాలచే దాడి చేయబడ్డారని సిబ్బంది గుర్తుచేసుకున్నారు మరియు వారు ఒకటి లేదా రెండు ఇంజిన్లను కోల్పోయారు మరియు ఎగురుతూనే ఉండటానికి ప్రయత్నించడానికి క్లౌడ్ డెక్ (సుమారు 5,000 ') క్లౌడ్ డెక్ (సుమారు 5,000') కు పడిపోవలస"&amp;"ి వచ్చింది. ఈ విమానం పశ్చిమాన ఇంగ్లాండ్ వైపు వెళ్ళింది, కానీ వారి నిర్మాణాల కంటే తక్కువగా ఉంది మరియు కొనసాగించలేకపోయింది. 323 వ బాంబ్ స్క్వాడ్రన్ విమానానికి చెందిన సాక్షి సిబ్బంది తప్పిపోయిన విమానాలను 30 నిమిషాల (తూర్పు) జుయిడర్ జీని కోల్పోయారని నివేదించా"&amp;"రు, కాని ఈ విమానం కోర్సులో కొనసాగుతోంది, తక్కువ మరియు నెమ్మదిగా. సాక్షులు ఇంజన్లు రెక్కలున్నాయని నివేదించారు, కాని సిబ్బంది ప్రకటనలు ఇంజన్లు తిరగలేదని సూచిస్తున్నాయి, అయితే ప్రొపెల్లర్లు కూడా రెక్కలు లేవు. ప్రమాద విమానం పడమర వైపు కొనసాగుతున్నప్పుడు, సిబ్బ"&amp;"ందికి వారు చేయగలిగిన అదనపు బరువును జెట్టిసన్ చేయడం ద్వారా భారాన్ని తేలికపరచమని ఆదేశించారు. బంతి టరెట్ గన్నర్ తిరిగి విమానంలోకి రాగలిగాడు మరియు అందువల్ల వారు బంతి టరెట్‌ను జెట్టిసన్ చేశారు. ఒక సిబ్బంది సభ్యుడు వారు కలిగి ఉన్న ఏ అత్యవసర రేడియోను వారు జెట్టి"&amp;"సన్ చేశారని, ఎందుకంటే వారికి లైఫ్ తెప్పలలో ఒకటి లేదు. తీరానికి పశ్చిమాన సుమారు 4PM మరియు 20 nm, చీకటి సమీపిస్తున్న కొద్దీ వారు ఉత్తర సముద్రం మీదుగా ఉన్నారు. వారు ఒక స్పూటరింగ్ ఇంజిన్‌లో ఎగురుతున్నారు, మరియు ఇంగ్లీష్ తీరాన్ని తయారు చేయడానికి వారికి సుమారు "&amp;"80 నుండి 90 nm ఉంది. పైలట్ తన సిబ్బందిని పోల్ చేశాడు మరియు పరిమిత మిగిలిన శక్తితో నియంత్రిత త్రవ్వటానికి ప్రయత్నించడానికి ఏకగ్రీవ నిర్ణయం తీసుకోబడింది, బదులు, శక్తి లేకుండా బలవంతపు త్రవ్వడం మరియు ఎదుర్కోవడం కంటే, చీకటిలో ఉంది. మునుపటి బోటింగ్ అనుభవం ఆధారం"&amp;"గా, పైలట్ తొలగించాడు, కాని సిఫార్సు చేసిన విధానం కంటే 90 డిగ్రీలు భిన్నంగా ఉన్నాడు. . వారు వారి రెండు 5 మంది జీవిత తెప్పలను మోహరించారు మరియు ఉత్తర సముద్రంలో సుమారు 80 అడుగుల నీటిలో తమ విమానం సింక్ చూడటానికి సమయానికి దూరంగా ఉన్నారు. వారు చల్లగా, గొంతు, గాయ"&amp;"పడ్డారు మరియు పిచ్చిగా ఉన్నారని సిబ్బంది గుర్తుచేసుకున్నారు. వారు ఇంగ్లాండ్‌కు తిరిగి వచ్చే బాంబర్ల నిర్మాణాలను చూశారు, మరియు ఒంటరి జర్మన్ విమానం వచ్చి వారి స్థానాన్ని ఒకసారి చుట్టుముట్టింది మరియు వాటిని కప్పగలిగింది, కానీ చేయలేదు. ఇది ఒక గంట తరువాత తిరిగ"&amp;"ి వచ్చినట్లు కనిపించింది. వారి రెండు తెప్పలను భారీ 5 తరంగాలలో ఉంచడానికి కష్టపడుతున్న వారు, వారు మంచుతో నిండిన నీటిలో సుమారు 60 డిగ్రీల ఎన్ అక్షాంశంలో స్తంభింపజేస్తారని లేదా మునిగిపోతారని వారు భయపడ్డారు. చీకటి పడిపోయిన తరువాత, వారు ఒక పడవ వచ్చి వారిని రక్ష"&amp;"ించే వరకు ప్రతి అరగంట లేదా అంతకంటే ఎక్కువ కాలం మంటలను ప్రారంభించడం ప్రారంభించారు. జర్మన్ రికార్డులలో ప్రతి 10 మంది సిబ్బందికి పత్రాలు ఉన్నాయి. ఈ పత్రాలు ""ఎనిమీ ఎయిర్ ఫోర్సెస్ సభ్యుల సంగ్రహంపై నివేదిక"" అని పేరు పెట్టబడ్డాయి మరియు వీటిని ""స్థలంతో చూపించా"&amp;"యి: 8 వ ఇ-బోట్ ఫ్లోటిల్లా, హార్లెం"". ప్రతి సిబ్బంది సభ్యుడు మార్చి 29, 1944 న 2125 వద్ద (9:25 PM) ""సముద్రంలో 28 నాటికల్ మైల్స్ 300 డిగ్రీల IJMUIDEN"" లో POW తీసుకున్నట్లు నివేదించబడింది. ఇజ్ముయిడెన్ ఒక తీరప్రాంత నగరం, ఇక్కడ జర్మన్లు ​​తమ ష్నెల్‌బూట్ (ఫా"&amp;"స్ట్ బోట్స్) కోసం కాంక్రీట్ ఇ-బోట్ పెన్నులను కఠినతరం చేశారు. ఒక అమెరికన్ పిటి బోట్ కంటే పెద్దది, ఈ పడవలు బహుశా ఇజ్ముయిడెన్ నుండి ఆధారపడి ఉన్నాయి మరియు 2125 గంటలలో ఇజ్ముయిడెన్ నుండి 28 ఎన్ఎమ్ 300 డిగ్రీల (డబ్ల్యుఎన్వి) సమయం, దూరం మరియు దిశ యొక్క నిర్దిష్ట "&amp;"సూచన చాలా నిర్దిష్టమైన స్థానాన్ని అందిస్తుంది. ఆ విండ్ &amp; వేవ్ పరిస్థితులలో 5-మ్యాన్ తెప్ప కోసం డ్రిఫ్ట్ రేటును అంచనా వేసే పట్టిక ఉంది, ఇది సాయంత్రం 4 గంటలకు మునిగిపోయే ప్రదేశానికి సహేతుకమైన ఖచ్చితమైన అంచనాను అందిస్తుంది, తరువాత 5 గంటల 25 నిమిషాలు తెప్పలలో"&amp;" డ్రిఫ్టింగ్. అంచనా వేసిన డిచింగ్ సైట్ వద్ద ఉత్తర సముద్రం సుమారు 80 'లోతుగా ఉంది. సిబ్బందిని మొదట స్ట్రీట్ కార్ లైన్ సమీపంలో జైలుకు తీసుకువెళ్లారు. తదనంతరం, వారిని ఒక రైలులో ఆదేశించి, డులాగ్ (డర్చ్‌గ్యాంగ్‌స్లేజర్) లేదా బదిలీ శిబిరానికి రవాణా చేశారు, మరియ"&amp;"ు ఏప్రిల్ 1944 లో క్రెమ్స్ ఆస్ట్రియాలో సిబ్బంది లుఫ్ట్ స్టాలగ్ 17-బికి వచ్చారు, అక్కడ వారు చివరి వరకు ఒక సంవత్సరం పాటు POW పట్టుకున్నారు యుద్ధం. పాపులర్ సైన్స్ యొక్క జూన్ 1944 సంచికలో సర్ బబూన్ మెక్‌గూన్ యొక్క విజయవంతమైన పునరుద్ధరణ యొక్క వ్యాసం ఉంది, అక్ట"&amp;"ోబర్ 1943 బెల్లీ ల్యాండింగ్ నుండి. వ్యాసం ముద్రణలో కనిపించే సమయానికి, విమానం ఉత్తర సముద్రం దిగువన కనీసం రెండు నెలలు ఉంది.")</f>
        <v>సర్ బాబూన్ మెక్‌గూన్ ఒక అమెరికన్ బోయింగ్ బి -17 ఫ్లయింగ్ కోట, డగ్లస్-లాంగ్ బీచ్ బి -17 ఎఫ్ -75-డిఎల్, ఎఎస్‌ఎన్ 42-3506, చివరిసారిగా 324 వ బాంబు పాలన స్క్వాడ్రన్, 91 వ బాంబ్ గ్రూప్, 8 వ వైమానిక దళానికి కేటాయించింది, రాఫ్ బాసింగ్‌బోర్న్ (AAF స్టేషన్ 121), కేంబ్రిడ్జ్‌షైర్, ఇంగ్లాండ్. దాని ముక్కు కళ మరియు పేరు అల్ కాప్ యొక్క కామిక్ స్ట్రిప్, లిల్ అబ్నేర్ నుండి మగ పాత్ర బాబూన్ మెక్‌గూన్ ఆధారంగా రూపొందించబడింది. అక్టోబర్ 10, 1943, ఆదివారం, మధ్యాహ్నం, బాసింగ్‌బోర్న్‌కు తిరిగి వచ్చేటప్పుడు విమానం ఇంధనం అయిపోయింది, మరియు ఇంగ్లాండ్‌లోని సఫోల్క్, టాన్నింగ్టన్ గ్రామానికి సమీపంలో ఉన్న తడి మరియు బురద చక్కెర దుంప మైదానంలో బొడ్డు ల్యాండింగ్ చేసింది. [1] దీని పునరుద్ధరణ జనాదరణ పొందిన సైన్స్ మ్యాగజైన్ యొక్క జూన్ 1944 సంచికలో ఒక వ్యాసంలో, అలాగే ఫ్లయింగ్ మ్యాగజైన్‌లో 1945 వ్యాసంలో వివరించబడింది. [2] చక్కెర దుంప క్షేత్రంలో విమానం ఎలా జాక్ చేయబడిందో వ్యాసం వివరిస్తుంది. ఒకసారి దాని స్వంత గేర్‌లో, దీనిని ఫీల్డ్ నుండి ఎగరవచ్చని మరియు అనేక వారాల మొబైల్ మరమ్మతులు ఫలితంగా ఇంజన్లు మరియు ప్రొపెల్లర్లు భర్తీ చేయబడతాయి మరియు తాత్కాలిక పాచెస్ వర్తించబడతాయి. 1,800 అడుగుల పొడవైన స్టీల్ మెష్ తాత్కాలిక రన్‌వే ఈ విమానం నవంబర్ 1943 లో షుగర్ దుంప మైదానాన్ని విడిచిపెట్టి, మరింత విస్తృతమైన మరమ్మతుల కోసం మెయింటెనెన్స్ డిపోకు వెళ్లడానికి అనుమతించింది. 324 వ బిఎస్ యొక్క స్క్వాడ్రన్ రికార్డులు సర్ బబూన్ మెక్‌గూన్ 19 ఫిబ్రవరి 1944 న బాసింగ్‌బోర్న్‌కు తిరిగి వచ్చాడని సూచిస్తున్నాయి. ఇది 24 ఫిబ్రవరి 1944 మధ్య ఏడు అదనపు మిషన్లు మరియు 29 మార్చి 1944 న దాని తుది మిషన్. మార్చి 29, 1944 న ఆ తుది మిషన్ కోసం 10 మ్యాన్ క్రూ 2lt ఎడ్గార్ సి డౌనింగ్ నేతృత్వంలో ఉంది. [3] అతని సిబ్బందిలో ఎక్కువ మంది ఇతర మిషన్లను ఎగురవేశారు, మరియు వారు సేవకు తిరిగి వచ్చినప్పటి నుండి వారు ఈ ప్రత్యేకమైన విమానాలను మునుపటి మిషన్‌లో ఎగురవేశారు. సిబ్బంది దీనిని విమానం యొక్క "నిజమైన క్రేట్" గా అభివర్ణించారు - చాలా పాచెస్ మరియు చమత్కారాలతో. ఆ రోజు కోసం కేటాయించిన మిషన్ జర్మనీలోని బ్రున్స్విక్‌కు బాంబు దాడి చేసింది. నిర్మాణంలో వారి భాగం ప్రాధమిక లక్ష్యానికి చేరుకున్నప్పుడు (బ్రౌన్స్‌వీగ్ అని కూడా పిలుస్తారు), లక్ష్య ప్రాంతం మేఘాలు లేదా పొగతో అస్పష్టంగా ఉందని వారు నివేదించారు, కాబట్టి వారు వారి ద్వితీయ లక్ష్యానికి వెళ్లారు. వారి పైన ఉన్న బాంబు నుండి విడుదలైన బాంబులు వారి ఇంజిన్లలో ఒకదాన్ని కొట్టాయి. . వారు తమ బాంబులను వదలడానికి ప్రయత్నించినప్పుడు వారి ఇబ్బందులు పెరిగాయి మరియు బాంబు బే తలుపులు మానవీయంగా తెరవవలసి వచ్చింది మరియు బాంబు మానవీయంగా విడుదలైంది. బాంబులు పోయిన తర్వాత, వారు బాంబు బే తలుపులు మూసివేయలేకపోయారు. ఒక పనికిరాని ప్రొపెల్లర్ మరియు ఓపెన్ బాంబ్ బే తలుపుల యొక్క పెరిగిన లాగడం, ఒక పనిచేయని ఇంజిన్ నుండి కోల్పోయిన శక్తితో కలిపి, అవి మందగించడానికి కారణమయ్యాయి మరియు వాటిని ఏర్పడకుండా బలవంతం చేశాయి. అప్పుడు వారు జర్మన్ ఫైటర్ విమానాలచే దాడి చేయబడ్డారని సిబ్బంది గుర్తుచేసుకున్నారు మరియు వారు ఒకటి లేదా రెండు ఇంజిన్లను కోల్పోయారు మరియు ఎగురుతూనే ఉండటానికి ప్రయత్నించడానికి క్లౌడ్ డెక్ (సుమారు 5,000 ') క్లౌడ్ డెక్ (సుమారు 5,000') కు పడిపోవలసి వచ్చింది. ఈ విమానం పశ్చిమాన ఇంగ్లాండ్ వైపు వెళ్ళింది, కానీ వారి నిర్మాణాల కంటే తక్కువగా ఉంది మరియు కొనసాగించలేకపోయింది. 323 వ బాంబ్ స్క్వాడ్రన్ విమానానికి చెందిన సాక్షి సిబ్బంది తప్పిపోయిన విమానాలను 30 నిమిషాల (తూర్పు) జుయిడర్ జీని కోల్పోయారని నివేదించారు, కాని ఈ విమానం కోర్సులో కొనసాగుతోంది, తక్కువ మరియు నెమ్మదిగా. సాక్షులు ఇంజన్లు రెక్కలున్నాయని నివేదించారు, కాని సిబ్బంది ప్రకటనలు ఇంజన్లు తిరగలేదని సూచిస్తున్నాయి, అయితే ప్రొపెల్లర్లు కూడా రెక్కలు లేవు. ప్రమాద విమానం పడమర వైపు కొనసాగుతున్నప్పుడు, సిబ్బందికి వారు చేయగలిగిన అదనపు బరువును జెట్టిసన్ చేయడం ద్వారా భారాన్ని తేలికపరచమని ఆదేశించారు. బంతి టరెట్ గన్నర్ తిరిగి విమానంలోకి రాగలిగాడు మరియు అందువల్ల వారు బంతి టరెట్‌ను జెట్టిసన్ చేశారు. ఒక సిబ్బంది సభ్యుడు వారు కలిగి ఉన్న ఏ అత్యవసర రేడియోను వారు జెట్టిసన్ చేశారని, ఎందుకంటే వారికి లైఫ్ తెప్పలలో ఒకటి లేదు. తీరానికి పశ్చిమాన సుమారు 4PM మరియు 20 nm, చీకటి సమీపిస్తున్న కొద్దీ వారు ఉత్తర సముద్రం మీదుగా ఉన్నారు. వారు ఒక స్పూటరింగ్ ఇంజిన్‌లో ఎగురుతున్నారు, మరియు ఇంగ్లీష్ తీరాన్ని తయారు చేయడానికి వారికి సుమారు 80 నుండి 90 nm ఉంది. పైలట్ తన సిబ్బందిని పోల్ చేశాడు మరియు పరిమిత మిగిలిన శక్తితో నియంత్రిత త్రవ్వటానికి ప్రయత్నించడానికి ఏకగ్రీవ నిర్ణయం తీసుకోబడింది, బదులు, శక్తి లేకుండా బలవంతపు త్రవ్వడం మరియు ఎదుర్కోవడం కంటే, చీకటిలో ఉంది. మునుపటి బోటింగ్ అనుభవం ఆధారంగా, పైలట్ తొలగించాడు, కాని సిఫార్సు చేసిన విధానం కంటే 90 డిగ్రీలు భిన్నంగా ఉన్నాడు. . వారు వారి రెండు 5 మంది జీవిత తెప్పలను మోహరించారు మరియు ఉత్తర సముద్రంలో సుమారు 80 అడుగుల నీటిలో తమ విమానం సింక్ చూడటానికి సమయానికి దూరంగా ఉన్నారు. వారు చల్లగా, గొంతు, గాయపడ్డారు మరియు పిచ్చిగా ఉన్నారని సిబ్బంది గుర్తుచేసుకున్నారు. వారు ఇంగ్లాండ్‌కు తిరిగి వచ్చే బాంబర్ల నిర్మాణాలను చూశారు, మరియు ఒంటరి జర్మన్ విమానం వచ్చి వారి స్థానాన్ని ఒకసారి చుట్టుముట్టింది మరియు వాటిని కప్పగలిగింది, కానీ చేయలేదు. ఇది ఒక గంట తరువాత తిరిగి వచ్చినట్లు కనిపించింది. వారి రెండు తెప్పలను భారీ 5 తరంగాలలో ఉంచడానికి కష్టపడుతున్న వారు, వారు మంచుతో నిండిన నీటిలో సుమారు 60 డిగ్రీల ఎన్ అక్షాంశంలో స్తంభింపజేస్తారని లేదా మునిగిపోతారని వారు భయపడ్డారు. చీకటి పడిపోయిన తరువాత, వారు ఒక పడవ వచ్చి వారిని రక్షించే వరకు ప్రతి అరగంట లేదా అంతకంటే ఎక్కువ కాలం మంటలను ప్రారంభించడం ప్రారంభించారు. జర్మన్ రికార్డులలో ప్రతి 10 మంది సిబ్బందికి పత్రాలు ఉన్నాయి. ఈ పత్రాలు "ఎనిమీ ఎయిర్ ఫోర్సెస్ సభ్యుల సంగ్రహంపై నివేదిక" అని పేరు పెట్టబడ్డాయి మరియు వీటిని "స్థలంతో చూపించాయి: 8 వ ఇ-బోట్ ఫ్లోటిల్లా, హార్లెం". ప్రతి సిబ్బంది సభ్యుడు మార్చి 29, 1944 న 2125 వద్ద (9:25 PM) "సముద్రంలో 28 నాటికల్ మైల్స్ 300 డిగ్రీల IJMUIDEN" లో POW తీసుకున్నట్లు నివేదించబడింది. ఇజ్ముయిడెన్ ఒక తీరప్రాంత నగరం, ఇక్కడ జర్మన్లు ​​తమ ష్నెల్‌బూట్ (ఫాస్ట్ బోట్స్) కోసం కాంక్రీట్ ఇ-బోట్ పెన్నులను కఠినతరం చేశారు. ఒక అమెరికన్ పిటి బోట్ కంటే పెద్దది, ఈ పడవలు బహుశా ఇజ్ముయిడెన్ నుండి ఆధారపడి ఉన్నాయి మరియు 2125 గంటలలో ఇజ్ముయిడెన్ నుండి 28 ఎన్ఎమ్ 300 డిగ్రీల (డబ్ల్యుఎన్వి) సమయం, దూరం మరియు దిశ యొక్క నిర్దిష్ట సూచన చాలా నిర్దిష్టమైన స్థానాన్ని అందిస్తుంది. ఆ విండ్ &amp; వేవ్ పరిస్థితులలో 5-మ్యాన్ తెప్ప కోసం డ్రిఫ్ట్ రేటును అంచనా వేసే పట్టిక ఉంది, ఇది సాయంత్రం 4 గంటలకు మునిగిపోయే ప్రదేశానికి సహేతుకమైన ఖచ్చితమైన అంచనాను అందిస్తుంది, తరువాత 5 గంటల 25 నిమిషాలు తెప్పలలో డ్రిఫ్టింగ్. అంచనా వేసిన డిచింగ్ సైట్ వద్ద ఉత్తర సముద్రం సుమారు 80 'లోతుగా ఉంది. సిబ్బందిని మొదట స్ట్రీట్ కార్ లైన్ సమీపంలో జైలుకు తీసుకువెళ్లారు. తదనంతరం, వారిని ఒక రైలులో ఆదేశించి, డులాగ్ (డర్చ్‌గ్యాంగ్‌స్లేజర్) లేదా బదిలీ శిబిరానికి రవాణా చేశారు, మరియు ఏప్రిల్ 1944 లో క్రెమ్స్ ఆస్ట్రియాలో సిబ్బంది లుఫ్ట్ స్టాలగ్ 17-బికి వచ్చారు, అక్కడ వారు చివరి వరకు ఒక సంవత్సరం పాటు POW పట్టుకున్నారు యుద్ధం. పాపులర్ సైన్స్ యొక్క జూన్ 1944 సంచికలో సర్ బబూన్ మెక్‌గూన్ యొక్క విజయవంతమైన పునరుద్ధరణ యొక్క వ్యాసం ఉంది, అక్టోబర్ 1943 బెల్లీ ల్యాండింగ్ నుండి. వ్యాసం ముద్రణలో కనిపించే సమయానికి, విమానం ఉత్తర సముద్రం దిగువన కనీసం రెండు నెలలు ఉంది.</v>
      </c>
      <c r="K26" s="1" t="s">
        <v>561</v>
      </c>
      <c r="L26" s="1" t="str">
        <f>IFERROR(__xludf.DUMMYFUNCTION("GOOGLETRANSLATE(K:K, ""en"", ""te"")"),"డగ్లస్ ఎయిర్క్రాఫ్ట్ కంపెనీ, లాంగ్ బీచ్, కాలిఫోర్నియా")</f>
        <v>డగ్లస్ ఎయిర్క్రాఫ్ట్ కంపెనీ, లాంగ్ బీచ్, కాలిఫోర్నియా</v>
      </c>
      <c r="M26" s="1" t="s">
        <v>562</v>
      </c>
      <c r="AJ26" s="1" t="s">
        <v>563</v>
      </c>
      <c r="BP26" s="1" t="s">
        <v>564</v>
      </c>
      <c r="BQ26" s="1" t="s">
        <v>565</v>
      </c>
      <c r="BR26" s="1">
        <v>8442.0</v>
      </c>
      <c r="BS26" s="1" t="s">
        <v>566</v>
      </c>
      <c r="BT26" s="1" t="s">
        <v>567</v>
      </c>
      <c r="BU26" s="1" t="s">
        <v>568</v>
      </c>
      <c r="BV26" s="1" t="s">
        <v>569</v>
      </c>
      <c r="BW26" s="1" t="s">
        <v>570</v>
      </c>
    </row>
    <row r="27">
      <c r="A27" s="1" t="s">
        <v>571</v>
      </c>
      <c r="B27" s="1" t="str">
        <f>IFERROR(__xludf.DUMMYFUNCTION("GOOGLETRANSLATE(A:A, ""en"", ""te"")"),"స్లెప్సెవ్ స్టోర్చ్")</f>
        <v>స్లెప్సెవ్ స్టోర్చ్</v>
      </c>
      <c r="C27" s="1" t="s">
        <v>572</v>
      </c>
      <c r="D27" s="1" t="str">
        <f>IFERROR(__xludf.DUMMYFUNCTION("GOOGLETRANSLATE(C:C, ""en"", ""te"")"),"స్లెప్సెవ్ స్టోర్చ్ (ఇంగ్లీష్: కొంగ) అనేది సెర్బియన్ టైప్-సర్టిఫైడ్, కిట్ మరియు అల్ట్రాలైట్ స్టోల్ విమానం, దీనిని యుగోస్లేవియన్-ఆస్ట్రేలియన్ నెస్టర్ స్లెప్సెవ్ రూపొందించారు మరియు ప్రస్తుతం అనేక సంస్కరణల్లో స్టోర్చ్ ఎయిర్‌క్రాఫ్ట్ సెర్బియా నిర్మిస్తోంది. అ"&amp;"ల్ట్రాలైట్ వెర్షన్ రెండవ ప్రపంచ యుద్ధం యొక్క FIIESELER FI 156 స్టోర్చ్ యొక్క 3/4 స్కేల్ ప్రతిరూపం మరియు te త్సాహిక నిర్మాణానికి కిట్‌గా లేదా పూర్తి రెడీ-టు-ఫ్లై-ఎయిర్‌క్రాఫ్ట్‌గా సరఫరా చేయబడుతుంది. [1] [2] [3 నటించు ఈ విమానం మొట్టమొదట 1994 లో ఎగురవేయబడింద"&amp;"ి. దీనిని మొదట స్లీప్సేవ్ యొక్క సంస్థ, స్లీప్సెవ్ విమాన పరిశ్రమ బీచ్వుడ్, న్యూ సౌత్ వేల్స్, ఆస్ట్రేలియా చేత తయారు చేయబడింది. ఈ సంస్థకు తరువాత స్టోర్చ్ ఏవియేషన్ ఆస్ట్రేలియాగా పేరు మార్చారు. ఈ విమానం 1999 లో ఉమ్మడి ఎయిర్‌వర్త్ అవసరాలకు టైప్-సర్టిఫికేట్ పొంద"&amp;"ింది-చాలా తేలికపాటి విమానం (జార్-విఎల్‌ఎ) ప్రమాణం, [5] ఏరోనాటికల్ ఇంజనీర్ సి. డబ్ల్యూ. ""బిల్"" విట్నీ. [6] ఉత్పత్తి అప్పుడు సెర్బియాకు తరలించబడింది, అక్కడ ఒక ఫెడరేషన్ Aéronautique ఇంటర్నేషనల్ మైక్రోలైట్ కేటగిరీ మోడల్ అభివృద్ధి చేయబడింది. [1] [3] [7] ఒరిజ"&amp;"ినల్ ఫై 156 మాదిరిగా, స్లీప్సెవ్ స్టోర్చ్ స్ట్రట్-బ్రెస్డ్ హై-వింగ్, రెండు-సీట్ల-రుచిగల పరివేష్టిత కాక్‌పిట్, విస్తృతమైన గ్లేజింగ్, స్థిర సాంప్రదాయ ల్యాండింగ్ గేర్ మరియు ట్రాక్టర్ కాన్ఫిగరేషన్‌లో ఒకే ఇంజిన్‌తో ఉన్నాయి. ఇది వెల్డెడ్ స్టీల్ గొట్టాల నుండి తయ"&amp;"ారవుతుంది, దాని ఎగిరే ఉపరితలాలతో షీట్ అల్యూమినియం నుండి రూపొందించబడింది మరియు డోప్డ్ ఎయిర్క్రాఫ్ట్ ఫాబ్రిక్‌లో కప్పబడి ఉంటుంది. అల్ట్రాలైట్ వెర్షన్‌లో 10 మీ (32.8 అడుగులు) స్పాన్ వింగ్ ఉంది, ఇది 15 మీ 2 (160 చదరపు అడుగులు), పెద్ద ఫ్లాప్‌లు మరియు ప్రముఖ ఎడ"&amp;"్జ్ స్లాట్‌లు. రెక్కలకు వి-స్ట్రట్స్ మరియు జ్యూరీ స్ట్రట్స్ మద్దతు ఇస్తున్నాయి. అమర్చిన ఇంజిన్లు మోడల్ ద్వారా మారుతూ ఉంటాయి. [1] [3] డిజైనర్ రెండవ ప్రపంచ యుద్ధ చరిత్రపై ఎంతో ఆసక్తిని కలిగి ఉన్నాడు మరియు 12 సెప్టెంబర్ 1943 లో ఒట్టో స్కోర్జీని మరియు అతని ఎస"&amp;"్ఎస్ కమాండోలు ఇటాలియన్ కారాబినియరీ గార్డ్లచే గ్రాన్ ద్వారా జైలు శిక్ష నుండి బెనిటో ముస్సోలినిని రక్షించడానికి తన స్టోర్చ్ డిజైన్ యొక్క ఉదాహరణను ఉపయోగించాలనుకున్నాడు. సాస్సో పర్వతం. [8] ఫ్లైట్ కోసం ఇటాలియన్ ఆమోదాలు సంపాదించడానికి స్లెప్సేవ్ ఒక సంవత్సరం పట్"&amp;"టింది మరియు 24 ఆగస్టు 1996 న, అతను అసలు నాటకీయ రక్షణ జరిగిన 53 సంవత్సరాల తరువాత, ఈ స్థలంలో ఒక స్టార్చ్ MK 4 ను దిగాడు. [4] బేయర్ల్ మరియు టాక్ నుండి డేటా [1] [3] పోల్చదగిన పాత్ర, కాన్ఫిగరేషన్ మరియు ERA యొక్క సాధారణ లక్షణాల పనితీరు విమానం")</f>
        <v>స్లెప్సెవ్ స్టోర్చ్ (ఇంగ్లీష్: కొంగ) అనేది సెర్బియన్ టైప్-సర్టిఫైడ్, కిట్ మరియు అల్ట్రాలైట్ స్టోల్ విమానం, దీనిని యుగోస్లేవియన్-ఆస్ట్రేలియన్ నెస్టర్ స్లెప్సెవ్ రూపొందించారు మరియు ప్రస్తుతం అనేక సంస్కరణల్లో స్టోర్చ్ ఎయిర్‌క్రాఫ్ట్ సెర్బియా నిర్మిస్తోంది. అల్ట్రాలైట్ వెర్షన్ రెండవ ప్రపంచ యుద్ధం యొక్క FIIESELER FI 156 స్టోర్చ్ యొక్క 3/4 స్కేల్ ప్రతిరూపం మరియు te త్సాహిక నిర్మాణానికి కిట్‌గా లేదా పూర్తి రెడీ-టు-ఫ్లై-ఎయిర్‌క్రాఫ్ట్‌గా సరఫరా చేయబడుతుంది. [1] [2] [3 నటించు ఈ విమానం మొట్టమొదట 1994 లో ఎగురవేయబడింది. దీనిని మొదట స్లీప్సేవ్ యొక్క సంస్థ, స్లీప్సెవ్ విమాన పరిశ్రమ బీచ్వుడ్, న్యూ సౌత్ వేల్స్, ఆస్ట్రేలియా చేత తయారు చేయబడింది. ఈ సంస్థకు తరువాత స్టోర్చ్ ఏవియేషన్ ఆస్ట్రేలియాగా పేరు మార్చారు. ఈ విమానం 1999 లో ఉమ్మడి ఎయిర్‌వర్త్ అవసరాలకు టైప్-సర్టిఫికేట్ పొందింది-చాలా తేలికపాటి విమానం (జార్-విఎల్‌ఎ) ప్రమాణం, [5] ఏరోనాటికల్ ఇంజనీర్ సి. డబ్ల్యూ. "బిల్" విట్నీ. [6] ఉత్పత్తి అప్పుడు సెర్బియాకు తరలించబడింది, అక్కడ ఒక ఫెడరేషన్ Aéronautique ఇంటర్నేషనల్ మైక్రోలైట్ కేటగిరీ మోడల్ అభివృద్ధి చేయబడింది. [1] [3] [7] ఒరిజినల్ ఫై 156 మాదిరిగా, స్లీప్సెవ్ స్టోర్చ్ స్ట్రట్-బ్రెస్డ్ హై-వింగ్, రెండు-సీట్ల-రుచిగల పరివేష్టిత కాక్‌పిట్, విస్తృతమైన గ్లేజింగ్, స్థిర సాంప్రదాయ ల్యాండింగ్ గేర్ మరియు ట్రాక్టర్ కాన్ఫిగరేషన్‌లో ఒకే ఇంజిన్‌తో ఉన్నాయి. ఇది వెల్డెడ్ స్టీల్ గొట్టాల నుండి తయారవుతుంది, దాని ఎగిరే ఉపరితలాలతో షీట్ అల్యూమినియం నుండి రూపొందించబడింది మరియు డోప్డ్ ఎయిర్క్రాఫ్ట్ ఫాబ్రిక్‌లో కప్పబడి ఉంటుంది. అల్ట్రాలైట్ వెర్షన్‌లో 10 మీ (32.8 అడుగులు) స్పాన్ వింగ్ ఉంది, ఇది 15 మీ 2 (160 చదరపు అడుగులు), పెద్ద ఫ్లాప్‌లు మరియు ప్రముఖ ఎడ్జ్ స్లాట్‌లు. రెక్కలకు వి-స్ట్రట్స్ మరియు జ్యూరీ స్ట్రట్స్ మద్దతు ఇస్తున్నాయి. అమర్చిన ఇంజిన్లు మోడల్ ద్వారా మారుతూ ఉంటాయి. [1] [3] డిజైనర్ రెండవ ప్రపంచ యుద్ధ చరిత్రపై ఎంతో ఆసక్తిని కలిగి ఉన్నాడు మరియు 12 సెప్టెంబర్ 1943 లో ఒట్టో స్కోర్జీని మరియు అతని ఎస్ఎస్ కమాండోలు ఇటాలియన్ కారాబినియరీ గార్డ్లచే గ్రాన్ ద్వారా జైలు శిక్ష నుండి బెనిటో ముస్సోలినిని రక్షించడానికి తన స్టోర్చ్ డిజైన్ యొక్క ఉదాహరణను ఉపయోగించాలనుకున్నాడు. సాస్సో పర్వతం. [8] ఫ్లైట్ కోసం ఇటాలియన్ ఆమోదాలు సంపాదించడానికి స్లెప్సేవ్ ఒక సంవత్సరం పట్టింది మరియు 24 ఆగస్టు 1996 న, అతను అసలు నాటకీయ రక్షణ జరిగిన 53 సంవత్సరాల తరువాత, ఈ స్థలంలో ఒక స్టార్చ్ MK 4 ను దిగాడు. [4] బేయర్ల్ మరియు టాక్ నుండి డేటా [1] [3] పోల్చదగిన పాత్ర, కాన్ఫిగరేషన్ మరియు ERA యొక్క సాధారణ లక్షణాల పనితీరు విమానం</v>
      </c>
      <c r="E27" s="1" t="s">
        <v>573</v>
      </c>
      <c r="F27" s="1" t="str">
        <f>IFERROR(__xludf.DUMMYFUNCTION("GOOGLETRANSLATE(E:E, ""en"", ""te"")"),"టైప్-సర్టిఫైడ్, కిట్ మరియు అల్ట్రాలైట్ స్టోల్ విమానం")</f>
        <v>టైప్-సర్టిఫైడ్, కిట్ మరియు అల్ట్రాలైట్ స్టోల్ విమానం</v>
      </c>
      <c r="G27" s="1" t="s">
        <v>574</v>
      </c>
      <c r="H27" s="1" t="s">
        <v>575</v>
      </c>
      <c r="I27" s="1" t="str">
        <f>IFERROR(__xludf.DUMMYFUNCTION("GOOGLETRANSLATE(H:H, ""en"", ""te"")"),"ఆస్ట్రేలియా, సెర్బియా")</f>
        <v>ఆస్ట్రేలియా, సెర్బియా</v>
      </c>
      <c r="J27" s="1" t="s">
        <v>576</v>
      </c>
      <c r="K27" s="1" t="s">
        <v>577</v>
      </c>
      <c r="L27" s="1" t="str">
        <f>IFERROR(__xludf.DUMMYFUNCTION("GOOGLETRANSLATE(K:K, ""en"", ""te"")"),"స్లెప్సెవ్ ఎయిర్క్రాఫ్ట్ ఇండస్ట్రీ స్టార్చ్ ఏవియేషన్ ఆస్ట్రేలియాస్టార్చ్ ఎయిర్క్రాఫ్ట్ సెర్బియా")</f>
        <v>స్లెప్సెవ్ ఎయిర్క్రాఫ్ట్ ఇండస్ట్రీ స్టార్చ్ ఏవియేషన్ ఆస్ట్రేలియాస్టార్చ్ ఎయిర్క్రాఫ్ట్ సెర్బియా</v>
      </c>
      <c r="M27" s="1" t="s">
        <v>578</v>
      </c>
      <c r="N27" s="1">
        <v>1994.0</v>
      </c>
      <c r="P27" s="1" t="s">
        <v>344</v>
      </c>
      <c r="R27" s="1" t="s">
        <v>579</v>
      </c>
      <c r="T27" s="1" t="s">
        <v>580</v>
      </c>
      <c r="V27" s="1" t="s">
        <v>581</v>
      </c>
      <c r="W27" s="1" t="s">
        <v>582</v>
      </c>
      <c r="Y27" s="1" t="s">
        <v>583</v>
      </c>
      <c r="Z27" s="1" t="s">
        <v>584</v>
      </c>
      <c r="AA27" s="1" t="s">
        <v>585</v>
      </c>
      <c r="AG27" s="1" t="s">
        <v>586</v>
      </c>
      <c r="AH27" s="1" t="s">
        <v>587</v>
      </c>
      <c r="AI27" s="1" t="s">
        <v>588</v>
      </c>
      <c r="AJ27" s="1" t="s">
        <v>589</v>
      </c>
      <c r="AK27" s="1" t="s">
        <v>590</v>
      </c>
      <c r="AL27" s="1" t="s">
        <v>591</v>
      </c>
      <c r="AO27" s="1" t="s">
        <v>457</v>
      </c>
      <c r="AP27" s="1" t="s">
        <v>592</v>
      </c>
      <c r="AT27" s="1" t="s">
        <v>359</v>
      </c>
      <c r="BA27" s="1" t="s">
        <v>593</v>
      </c>
    </row>
    <row r="28">
      <c r="A28" s="1" t="s">
        <v>594</v>
      </c>
      <c r="B28" s="1" t="str">
        <f>IFERROR(__xludf.DUMMYFUNCTION("GOOGLETRANSLATE(A:A, ""en"", ""te"")"),"సోప్విత్ స్వాలో")</f>
        <v>సోప్విత్ స్వాలో</v>
      </c>
      <c r="C28" s="1" t="s">
        <v>595</v>
      </c>
      <c r="D28" s="1" t="str">
        <f>IFERROR(__xludf.DUMMYFUNCTION("GOOGLETRANSLATE(C:C, ""en"", ""te"")"),"సోప్విత్ స్వాలో మొదటి ప్రపంచ యుద్ధం యొక్క బ్రిటిష్ పారాసోల్ వింగ్ ఫైటర్ విమానం. ఒకే ఉదాహరణ నిర్మించబడింది, కానీ ఇది ఉత్పత్తిని చూడలేదు, సమకాలీన ద్విపదల కంటే పనితీరు ప్రయోజనాలను అందించలేదు. జూన్ 1918 లో, సోప్విత్ ఏవియేషన్ కంపెనీ సోప్విత్ ఒంటె యొక్క నిరాయుధ"&amp;" పారాసోల్ మోనోప్లేన్ ఉత్పన్నం, సోప్విత్ మోనోప్లేన్ నంబర్ 1, దీనిని సోప్విత్ స్కూటర్ అని కూడా పిలుస్తారు. ఇది ఒక సాధారణ ఒంటె ఫ్యూజ్‌లేజ్‌ను ఉపయోగించింది, రెక్కలు ఫ్యూజ్‌లేజ్ పైన, చాలా చిన్న గ్యాప్‌తో అమర్చబడి ఉంటాయి. రెక్కను రాఫ్-వైర్ (స్ట్రీమ్లైన్డ్ బ్రేస"&amp;"ింగ్ వైర్లు) ఉపయోగించి రెక్క పైన పిరమిడ్ ఆకారపు క్యాబనేకు కలుపుతారు. ఇది ఒకే 130 హెచ్‌పి (97 కిలోవాట్) క్లెగెట్ 9 బి రోటరీ ఇంజిన్ ద్వారా శక్తిని పొందింది. [1] [2] స్కూటర్, సోప్విత్ టెస్ట్ పైలట్ హ్యారీ హాకర్ చేత రన్అబౌట్ మరియు ఏరోబాటిక్ మౌంట్‌గా ఉపయోగించబడ"&amp;"ింది, అద్భుతమైన మానౌవ్‌రైబిలిటీని ప్రదర్శించింది మరియు ఫైటర్ డెరివేటివ్ యొక్క ఆధారాన్ని ఏర్పాటు చేసింది, వాస్తవానికి మోనోప్లేన్ నం 2, మరియు తరువాత సోప్విత్ స్వాలో అని పిలుస్తారు. [1] స్కూటర్ మాదిరిగా, స్వాలో ఒక ఒంటె యొక్క ఫ్యూజ్‌లేజ్‌ను ఉపయోగించింది, కాని"&amp;" ఇది పెద్ద, కొంచెం తుడిచిపెట్టిన, ఎక్కువ రెక్కలు మరియు ప్రాంతం యొక్క రెక్కలను కలిగి ఉంది, ఇది ఫ్యూజ్‌లేజ్ పైన ఎత్తైనది, పైలట్ రెండు సింక్రొనైజ్డ్ విక్కర్స్ మెషిన్ గన్‌లను యాక్సెస్ చేయడానికి అనుమతించింది. ఇది 110 హెచ్‌పి (82 కిలోవాట్) లే రోన్ ఇంజిన్ ద్వారా"&amp;" శక్తినిచ్చింది. [3] [4] ఈ స్వాలో అక్టోబర్ 1918 లో తన తొలి విమానంలో ప్రయాణించింది మరియు అధికారిక పరీక్ష కోసం 1918 అక్టోబర్ 28 న రాఫ్ మార్టెల్షామ్ హీత్ కు పంపబడింది. [5] మింగడానికి ఒక పాత్ర షిప్‌బోర్డ్ ఫైటర్‌గా ఉంది. [2] ఇంజిన్ సమస్యలు స్వాలో యొక్క పరీక్షన"&amp;"ు ఆలస్యం చేశాయి, [2] కానీ ఈ సమస్యలు పరిష్కరించబడినప్పుడు, మింగడం లే రోన్-శక్తితో కూడిన ఒంటెల కంటే తక్కువ పనితీరును కలిగి ఉందని నిరూపించబడింది మరియు మే 1919 లో పరీక్ష పూర్తయిన వెంటనే విస్మరించబడింది. [6] స్కూటర్ వాడుకలో ఉంది, మరియు మే 1919 లో సివిల్ రిజిస్"&amp;"ట్రేషన్ K-135 ఇవ్వబడింది (త్వరలో G-EACZ గా మార్చబడింది). ఇది ఏప్రిల్ 1921 లో హ్యారీ హాకర్‌కు విక్రయించబడింది, కాని జూలైలో హాకర్ చంపబడినప్పుడు నిల్వలో ఉంచారు. ఇది 1925 లో పునరుద్ధరించబడింది మరియు ఇది ఏరోబాటిక్ డిస్ప్లేల కోసం మరియు రేసింగ్ కోసం 1927 వరకు దా"&amp;"న్ని రద్దు చేసే వరకు ఉపయోగించబడింది. [2] [7] మొదటి ప్రపంచ యుద్ధం యొక్క యుద్ధ విమానాల నుండి డేటా: వాల్యూమ్ త్రీ ఫైటర్స్ [8] సాధారణ లక్షణాలు పనితీరు ఆయుధ సంబంధిత అభివృద్ధి విమానం పోల్చదగిన పాత్ర, ఆకృతీకరణ మరియు యుగం")</f>
        <v>సోప్విత్ స్వాలో మొదటి ప్రపంచ యుద్ధం యొక్క బ్రిటిష్ పారాసోల్ వింగ్ ఫైటర్ విమానం. ఒకే ఉదాహరణ నిర్మించబడింది, కానీ ఇది ఉత్పత్తిని చూడలేదు, సమకాలీన ద్విపదల కంటే పనితీరు ప్రయోజనాలను అందించలేదు. జూన్ 1918 లో, సోప్విత్ ఏవియేషన్ కంపెనీ సోప్విత్ ఒంటె యొక్క నిరాయుధ పారాసోల్ మోనోప్లేన్ ఉత్పన్నం, సోప్విత్ మోనోప్లేన్ నంబర్ 1, దీనిని సోప్విత్ స్కూటర్ అని కూడా పిలుస్తారు. ఇది ఒక సాధారణ ఒంటె ఫ్యూజ్‌లేజ్‌ను ఉపయోగించింది, రెక్కలు ఫ్యూజ్‌లేజ్ పైన, చాలా చిన్న గ్యాప్‌తో అమర్చబడి ఉంటాయి. రెక్కను రాఫ్-వైర్ (స్ట్రీమ్లైన్డ్ బ్రేసింగ్ వైర్లు) ఉపయోగించి రెక్క పైన పిరమిడ్ ఆకారపు క్యాబనేకు కలుపుతారు. ఇది ఒకే 130 హెచ్‌పి (97 కిలోవాట్) క్లెగెట్ 9 బి రోటరీ ఇంజిన్ ద్వారా శక్తిని పొందింది. [1] [2] స్కూటర్, సోప్విత్ టెస్ట్ పైలట్ హ్యారీ హాకర్ చేత రన్అబౌట్ మరియు ఏరోబాటిక్ మౌంట్‌గా ఉపయోగించబడింది, అద్భుతమైన మానౌవ్‌రైబిలిటీని ప్రదర్శించింది మరియు ఫైటర్ డెరివేటివ్ యొక్క ఆధారాన్ని ఏర్పాటు చేసింది, వాస్తవానికి మోనోప్లేన్ నం 2, మరియు తరువాత సోప్విత్ స్వాలో అని పిలుస్తారు. [1] స్కూటర్ మాదిరిగా, స్వాలో ఒక ఒంటె యొక్క ఫ్యూజ్‌లేజ్‌ను ఉపయోగించింది, కాని ఇది పెద్ద, కొంచెం తుడిచిపెట్టిన, ఎక్కువ రెక్కలు మరియు ప్రాంతం యొక్క రెక్కలను కలిగి ఉంది, ఇది ఫ్యూజ్‌లేజ్ పైన ఎత్తైనది, పైలట్ రెండు సింక్రొనైజ్డ్ విక్కర్స్ మెషిన్ గన్‌లను యాక్సెస్ చేయడానికి అనుమతించింది. ఇది 110 హెచ్‌పి (82 కిలోవాట్) లే రోన్ ఇంజిన్ ద్వారా శక్తినిచ్చింది. [3] [4] ఈ స్వాలో అక్టోబర్ 1918 లో తన తొలి విమానంలో ప్రయాణించింది మరియు అధికారిక పరీక్ష కోసం 1918 అక్టోబర్ 28 న రాఫ్ మార్టెల్షామ్ హీత్ కు పంపబడింది. [5] మింగడానికి ఒక పాత్ర షిప్‌బోర్డ్ ఫైటర్‌గా ఉంది. [2] ఇంజిన్ సమస్యలు స్వాలో యొక్క పరీక్షను ఆలస్యం చేశాయి, [2] కానీ ఈ సమస్యలు పరిష్కరించబడినప్పుడు, మింగడం లే రోన్-శక్తితో కూడిన ఒంటెల కంటే తక్కువ పనితీరును కలిగి ఉందని నిరూపించబడింది మరియు మే 1919 లో పరీక్ష పూర్తయిన వెంటనే విస్మరించబడింది. [6] స్కూటర్ వాడుకలో ఉంది, మరియు మే 1919 లో సివిల్ రిజిస్ట్రేషన్ K-135 ఇవ్వబడింది (త్వరలో G-EACZ గా మార్చబడింది). ఇది ఏప్రిల్ 1921 లో హ్యారీ హాకర్‌కు విక్రయించబడింది, కాని జూలైలో హాకర్ చంపబడినప్పుడు నిల్వలో ఉంచారు. ఇది 1925 లో పునరుద్ధరించబడింది మరియు ఇది ఏరోబాటిక్ డిస్ప్లేల కోసం మరియు రేసింగ్ కోసం 1927 వరకు దాన్ని రద్దు చేసే వరకు ఉపయోగించబడింది. [2] [7] మొదటి ప్రపంచ యుద్ధం యొక్క యుద్ధ విమానాల నుండి డేటా: వాల్యూమ్ త్రీ ఫైటర్స్ [8] సాధారణ లక్షణాలు పనితీరు ఆయుధ సంబంధిత అభివృద్ధి విమానం పోల్చదగిన పాత్ర, ఆకృతీకరణ మరియు యుగం</v>
      </c>
      <c r="E28" s="1" t="s">
        <v>331</v>
      </c>
      <c r="F28" s="1" t="str">
        <f>IFERROR(__xludf.DUMMYFUNCTION("GOOGLETRANSLATE(E:E, ""en"", ""te"")"),"ఫైటర్ విమానం")</f>
        <v>ఫైటర్ విమానం</v>
      </c>
      <c r="H28" s="1" t="s">
        <v>367</v>
      </c>
      <c r="I28" s="1" t="str">
        <f>IFERROR(__xludf.DUMMYFUNCTION("GOOGLETRANSLATE(H:H, ""en"", ""te"")"),"యునైటెడ్ కింగ్‌డమ్")</f>
        <v>యునైటెడ్ కింగ్‌డమ్</v>
      </c>
      <c r="J28" s="1" t="s">
        <v>596</v>
      </c>
      <c r="K28" s="1" t="s">
        <v>597</v>
      </c>
      <c r="L28" s="1" t="str">
        <f>IFERROR(__xludf.DUMMYFUNCTION("GOOGLETRANSLATE(K:K, ""en"", ""te"")"),"సోప్విత్ ఏవియేషన్ కంపెనీ")</f>
        <v>సోప్విత్ ఏవియేషన్ కంపెనీ</v>
      </c>
      <c r="M28" s="1" t="s">
        <v>598</v>
      </c>
      <c r="N28" s="4">
        <v>6849.0</v>
      </c>
      <c r="O28" s="1" t="s">
        <v>599</v>
      </c>
      <c r="P28" s="1">
        <v>1.0</v>
      </c>
      <c r="Q28" s="1" t="s">
        <v>600</v>
      </c>
      <c r="R28" s="1" t="s">
        <v>601</v>
      </c>
      <c r="S28" s="1" t="s">
        <v>602</v>
      </c>
      <c r="T28" s="1" t="s">
        <v>603</v>
      </c>
      <c r="U28" s="1" t="s">
        <v>604</v>
      </c>
      <c r="V28" s="1" t="s">
        <v>605</v>
      </c>
      <c r="W28" s="1" t="s">
        <v>606</v>
      </c>
      <c r="Y28" s="1" t="s">
        <v>607</v>
      </c>
      <c r="AC28" s="1" t="s">
        <v>608</v>
      </c>
      <c r="AD28" s="1" t="s">
        <v>609</v>
      </c>
      <c r="AE28" s="1" t="s">
        <v>610</v>
      </c>
      <c r="AK28" s="1" t="s">
        <v>611</v>
      </c>
      <c r="AL28" s="1" t="s">
        <v>612</v>
      </c>
    </row>
    <row r="29">
      <c r="A29" s="1" t="s">
        <v>613</v>
      </c>
      <c r="B29" s="1" t="str">
        <f>IFERROR(__xludf.DUMMYFUNCTION("GOOGLETRANSLATE(A:A, ""en"", ""te"")"),"స్పార్టన్ బిపి పారావింగ్")</f>
        <v>స్పార్టన్ బిపి పారావింగ్</v>
      </c>
      <c r="C29" s="1" t="s">
        <v>614</v>
      </c>
      <c r="D29" s="1" t="str">
        <f>IFERROR(__xludf.DUMMYFUNCTION("GOOGLETRANSLATE(C:C, ""en"", ""te"")"),"బిపి పారావింగ్ అనేది ఒక అమెరికన్ పారామోటర్/పవర్డ్ పారాచూట్, ఇది స్పార్టన్ మైక్రోలైట్స్ చేత రూపొందించబడింది మరియు ఉత్పత్తి చేస్తుంది. [1] [2] ఈ విమానం యుఎస్ ఫార్ 103 అల్ట్రాలైట్ వాహనాల నియమాలను పాటించేలా రూపొందించబడింది. ఇది పారాగ్లైడర్-స్టైల్ హై-వింగ్, సి"&amp;"ంగిల్-ప్లేస్ లేదా ఐచ్ఛికంగా రెండు-ప్రదేశంలో తేమ వసతి మరియు ఒకే 28 హెచ్‌పి (21 కిలోవాట్) హిర్త్ ఎఫ్ -33, 15 హెచ్‌పి (11 కిలోవాట్ (10 kW) పషర్ కాన్ఫిగరేషన్‌లో రాడ్నే రాకెట్ 120 ఇంజిన్. అన్ని పారామోటర్ల మాదిరిగానే, టేకాఫ్ మరియు ల్యాండింగ్ కాలినడకన సాధించబడుత"&amp;"ుంది, అయినప్పటికీ ఈ విమానం ఐచ్ఛిక చక్రాలకు కూడా సరిపోతుంది. [1] [2] కిట్‌ప్లాన్‌ల నుండి డేటా [1] సాధారణ లక్షణాల పనితీరు")</f>
        <v>బిపి పారావింగ్ అనేది ఒక అమెరికన్ పారామోటర్/పవర్డ్ పారాచూట్, ఇది స్పార్టన్ మైక్రోలైట్స్ చేత రూపొందించబడింది మరియు ఉత్పత్తి చేస్తుంది. [1] [2] ఈ విమానం యుఎస్ ఫార్ 103 అల్ట్రాలైట్ వాహనాల నియమాలను పాటించేలా రూపొందించబడింది. ఇది పారాగ్లైడర్-స్టైల్ హై-వింగ్, సింగిల్-ప్లేస్ లేదా ఐచ్ఛికంగా రెండు-ప్రదేశంలో తేమ వసతి మరియు ఒకే 28 హెచ్‌పి (21 కిలోవాట్) హిర్త్ ఎఫ్ -33, 15 హెచ్‌పి (11 కిలోవాట్ (10 kW) పషర్ కాన్ఫిగరేషన్‌లో రాడ్నే రాకెట్ 120 ఇంజిన్. అన్ని పారామోటర్ల మాదిరిగానే, టేకాఫ్ మరియు ల్యాండింగ్ కాలినడకన సాధించబడుతుంది, అయినప్పటికీ ఈ విమానం ఐచ్ఛిక చక్రాలకు కూడా సరిపోతుంది. [1] [2] కిట్‌ప్లాన్‌ల నుండి డేటా [1] సాధారణ లక్షణాల పనితీరు</v>
      </c>
      <c r="E29" s="1" t="s">
        <v>615</v>
      </c>
      <c r="F29" s="1" t="str">
        <f>IFERROR(__xludf.DUMMYFUNCTION("GOOGLETRANSLATE(E:E, ""en"", ""te"")"),"పారామోటర్")</f>
        <v>పారామోటర్</v>
      </c>
      <c r="G29" s="2" t="s">
        <v>616</v>
      </c>
      <c r="H29" s="1" t="s">
        <v>386</v>
      </c>
      <c r="I29" s="1" t="str">
        <f>IFERROR(__xludf.DUMMYFUNCTION("GOOGLETRANSLATE(H:H, ""en"", ""te"")"),"అమెరికా")</f>
        <v>అమెరికా</v>
      </c>
      <c r="J29" s="2" t="s">
        <v>425</v>
      </c>
      <c r="K29" s="1" t="s">
        <v>426</v>
      </c>
      <c r="L29" s="1" t="str">
        <f>IFERROR(__xludf.DUMMYFUNCTION("GOOGLETRANSLATE(K:K, ""en"", ""te"")"),"స్పార్టన్ మైక్రోలైట్స్")</f>
        <v>స్పార్టన్ మైక్రోలైట్స్</v>
      </c>
      <c r="M29" s="1" t="s">
        <v>427</v>
      </c>
      <c r="P29" s="1" t="s">
        <v>344</v>
      </c>
      <c r="Q29" s="1" t="s">
        <v>617</v>
      </c>
      <c r="R29" s="1" t="s">
        <v>618</v>
      </c>
      <c r="S29" s="1" t="s">
        <v>617</v>
      </c>
      <c r="U29" s="1" t="s">
        <v>619</v>
      </c>
      <c r="V29" s="1" t="s">
        <v>620</v>
      </c>
      <c r="W29" s="1" t="s">
        <v>621</v>
      </c>
      <c r="Z29" s="1" t="s">
        <v>622</v>
      </c>
      <c r="AC29" s="1" t="s">
        <v>623</v>
      </c>
      <c r="AI29" s="1" t="s">
        <v>433</v>
      </c>
      <c r="AO29" s="1" t="s">
        <v>457</v>
      </c>
      <c r="AP29" s="1" t="s">
        <v>458</v>
      </c>
      <c r="BA29" s="1" t="s">
        <v>624</v>
      </c>
    </row>
    <row r="30">
      <c r="A30" s="1" t="s">
        <v>625</v>
      </c>
      <c r="B30" s="1" t="str">
        <f>IFERROR(__xludf.DUMMYFUNCTION("GOOGLETRANSLATE(A:A, ""en"", ""te"")"),"స్పోర్ట్ జెట్ II")</f>
        <v>స్పోర్ట్ జెట్ II</v>
      </c>
      <c r="C30" s="1" t="s">
        <v>626</v>
      </c>
      <c r="D30" s="1" t="str">
        <f>IFERROR(__xludf.DUMMYFUNCTION("GOOGLETRANSLATE(C:C, ""en"", ""te"")"),"స్పోర్ట్ జెట్ II అనేది ఒక అమెరికన్ te త్సాహిక-నిర్మిత విమానం, ఇది స్పోర్ట్-జెట్, లిమిటెడ్ అభివృద్ధిలో ఉంది. స్పోర్ట్ జెట్ రాబర్ట్ బోర్న్‌హోఫెన్ చేత రూపొందించబడింది, అతను మేధో సంపత్తిని ఎక్సెల్ జెట్ చేయడానికి లైసెన్స్ ఇచ్చాడు. ఈ విమానం te త్సాహిక నిర్మాణాన"&amp;"ికి కిట్‌గా సరఫరా చేయడానికి ఉద్దేశించబడింది. [3] [4] నిర్మించిన మొదటి స్పోర్ట్ జెట్ 23.8 గంటల విమాన సమయాన్ని లాగిన్ చేసిన తర్వాత టేకాఫ్‌లో క్రాష్ అయ్యింది. [5] స్పోర్ట్ జెట్ II ఒక కాంటిలివర్ మిడ్-వింగ్, నాలుగు-సీట్ల పరివేష్టిత మరియు ఒత్తిడితో కూడిన క్యాబి"&amp;"న్, ముడుచుకునే ట్రైసైకిల్ ల్యాండింగ్ గేర్, టి-టెయిల్ మరియు ఒకే జెట్ ఇంజిన్ కలిగి ఉంది. [3] [4] విమానం ఫ్యూజ్‌లేజ్ మిశ్రమాల నుండి తయారు చేయబడింది, వింగ్ అల్యూమినియం షీట్ నుండి రూపొందించబడింది. దాని 34 అడుగుల (10.4 మీ) స్పాన్ NACA 64-415 ఎయిర్‌ఫాయిల్‌ను ఉపయ"&amp;"ోగించింది, 165 చదరపు అడుగుల (15.3 మీ 2) మరియు మౌంటెడ్ ఫ్లాప్‌లను కలిగి ఉంది. ప్రామాణిక ఇంజిన్ సిఫార్సు చేయబడినది 2,200 ఎల్బి (998 కిలోల) థ్రస్ట్ ప్రాట్ &amp; విట్నీ కెనడా జెటి 15 డి టర్బోఫాన్, అయితే ఎక్సెల్ జెట్ ఎ విలియమ్స్ ఎఫ్జె 33 4 ఎ చేత అభివృద్ధి చెందుతున"&amp;"్నప్పుడు ఉపయోగించబడింది. ఇంజిన్ వెనుక ఫ్యూజ్‌లేజ్‌లో అమర్చబడింది మరియు రెండు తీసుకోవడం ద్వారా గాలిని అందించింది, ఫ్యూజ్‌లేజ్ యొక్క ప్రతి వైపు ఒకటి. [3] [4] [6] [7] ప్రోటోటైప్ ఎయిర్క్రాఫ్ట్ యొక్క ఫెడరల్ ఏవియేషన్ అడ్మినిస్ట్రేషన్ ఎయిర్క్రాఫ్ట్ రిజిస్ట్రేషన్"&amp;" 4 జూన్ 2013 న రద్దు చేయబడింది. [8] మే 2017 నాటికి కంపెనీ వెబ్‌సైట్ ఖాళీగా ఉంది మరియు ప్రాజెక్ట్ రద్దు చేయబడి ఉండవచ్చు. [9] 22 జూన్ 2006 న స్థానిక సమయం 0953 గంటలకు, కొలరాడో స్ప్రింగ్స్ మునిసిపల్ విమానాశ్రయం (COS) వద్ద టేకాఫ్ చేసిన తర్వాత స్పోర్ట్ జెట్ ప్ర"&amp;"ోటోటైప్ ప్రమాదంలో నాశనం చేయబడింది. నివేదికల ప్రకారం, ఎడమ 90 ° బ్యాంకుకు ఎడమవైపు తిరిగే ముందు విమానం సుమారు పదిహేను అడుగుల గాలిలోకి ఎత్తింది, ఆ సమయంలో వామపక్షాలు భూమిని సంప్రదించాయి ప్రభావం. నేషనల్ ట్రాన్స్‌పోర్టేషన్ సేఫ్టీ బోర్డ్ (ఎన్‌టిఎస్‌బి) దర్యాప్తు "&amp;"ఈ ప్రమాదానికి ఎటువంటి కారణం కనుగొనలేదని తేల్చింది, వేక్ అల్లకల్లోలం వల్ల ఈ ప్రమాదం జరిగిందని పైలట్ మరియు యజమాని యొక్క వాదనలను ఖండించడంపై ఎక్కువగా దృష్టి సారించింది. మునుపటి విమానం (ఒక డి హవిలాండ్ డాష్ -8-200) వేక్ అల్లకల్లోలం యొక్క స్థానం మరియు బలాన్ని లె"&amp;"క్కించడానికి NTSB నాసా యొక్క APA ప్రోగ్రామ్‌ను ఉపయోగించింది. ఎక్సెల్-జెట్ FAA పై దావా వేసింది, ఈ క్రాష్ DHC-8 నుండి మేల్కొలుపు అల్లకల్లోలం యొక్క ప్రత్యక్ష ఫలితం అని మరియు NTSB ఫలితాలు తప్పు అని పేర్కొంది. న్యాయవాది ఫ్రాంక్ కొప్పోలా ప్రకారం, టేకాఫ్ కోసం స్"&amp;"పోర్ట్-జెట్ యొక్క FAA ఎయిర్ ట్రాఫిక్ కంట్రోల్ క్లియరెన్స్ FAA యొక్క నిబంధనలను ఉల్లంఘించిందని మరియు అది క్రాష్ కావడానికి కారణమైంది ""అని బోర్న్‌హోఫెన్ నమ్మాడు. [10] ఈ కేసు ముగింపులో, యుఎస్ జిల్లా న్యాయమూర్తి కాథరిన్ హెచ్. వ్రతిల్ ""మూడు నిమిషాల విభజన విరామ"&amp;"ాన్ని వర్తింపజేయకూడదని ఎన్నుకోవడంలో, [ఎయిర్ ట్రాఫిక్ కంట్రోలర్] ఆమె సంరక్షణ విధిని ఉల్లంఘించలేదు లేదా FAA ఉత్తర్వులను ఉల్లంఘించలేదు. ఉల్లంఘన జరిగితే, మేల్కొలుపు అల్లకల్లోలం ఎన్‌కౌంటర్ ప్రమాదానికి కారణం కాలేదు. అందువల్ల కోర్టు అమెరికాకు అనుకూలంగా ఉంది. "" "&amp;"ప్రతివాదికి అనుకూలంగా తీర్పు ఇవ్వబడింది మరియు కేసు 17 జూన్ 2010 న మూసివేయబడింది. [11] బేయర్ల్ మరియు స్పోర్ట్-జెట్ నుండి డేటా, పరిమిత [3] [7] సాధారణ లక్షణాల పనితీరు")</f>
        <v>స్పోర్ట్ జెట్ II అనేది ఒక అమెరికన్ te త్సాహిక-నిర్మిత విమానం, ఇది స్పోర్ట్-జెట్, లిమిటెడ్ అభివృద్ధిలో ఉంది. స్పోర్ట్ జెట్ రాబర్ట్ బోర్న్‌హోఫెన్ చేత రూపొందించబడింది, అతను మేధో సంపత్తిని ఎక్సెల్ జెట్ చేయడానికి లైసెన్స్ ఇచ్చాడు. ఈ విమానం te త్సాహిక నిర్మాణానికి కిట్‌గా సరఫరా చేయడానికి ఉద్దేశించబడింది. [3] [4] నిర్మించిన మొదటి స్పోర్ట్ జెట్ 23.8 గంటల విమాన సమయాన్ని లాగిన్ చేసిన తర్వాత టేకాఫ్‌లో క్రాష్ అయ్యింది. [5] స్పోర్ట్ జెట్ II ఒక కాంటిలివర్ మిడ్-వింగ్, నాలుగు-సీట్ల పరివేష్టిత మరియు ఒత్తిడితో కూడిన క్యాబిన్, ముడుచుకునే ట్రైసైకిల్ ల్యాండింగ్ గేర్, టి-టెయిల్ మరియు ఒకే జెట్ ఇంజిన్ కలిగి ఉంది. [3] [4] విమానం ఫ్యూజ్‌లేజ్ మిశ్రమాల నుండి తయారు చేయబడింది, వింగ్ అల్యూమినియం షీట్ నుండి రూపొందించబడింది. దాని 34 అడుగుల (10.4 మీ) స్పాన్ NACA 64-415 ఎయిర్‌ఫాయిల్‌ను ఉపయోగించింది, 165 చదరపు అడుగుల (15.3 మీ 2) మరియు మౌంటెడ్ ఫ్లాప్‌లను కలిగి ఉంది. ప్రామాణిక ఇంజిన్ సిఫార్సు చేయబడినది 2,200 ఎల్బి (998 కిలోల) థ్రస్ట్ ప్రాట్ &amp; విట్నీ కెనడా జెటి 15 డి టర్బోఫాన్, అయితే ఎక్సెల్ జెట్ ఎ విలియమ్స్ ఎఫ్జె 33 4 ఎ చేత అభివృద్ధి చెందుతున్నప్పుడు ఉపయోగించబడింది. ఇంజిన్ వెనుక ఫ్యూజ్‌లేజ్‌లో అమర్చబడింది మరియు రెండు తీసుకోవడం ద్వారా గాలిని అందించింది, ఫ్యూజ్‌లేజ్ యొక్క ప్రతి వైపు ఒకటి. [3] [4] [6] [7] ప్రోటోటైప్ ఎయిర్క్రాఫ్ట్ యొక్క ఫెడరల్ ఏవియేషన్ అడ్మినిస్ట్రేషన్ ఎయిర్క్రాఫ్ట్ రిజిస్ట్రేషన్ 4 జూన్ 2013 న రద్దు చేయబడింది. [8] మే 2017 నాటికి కంపెనీ వెబ్‌సైట్ ఖాళీగా ఉంది మరియు ప్రాజెక్ట్ రద్దు చేయబడి ఉండవచ్చు. [9] 22 జూన్ 2006 న స్థానిక సమయం 0953 గంటలకు, కొలరాడో స్ప్రింగ్స్ మునిసిపల్ విమానాశ్రయం (COS) వద్ద టేకాఫ్ చేసిన తర్వాత స్పోర్ట్ జెట్ ప్రోటోటైప్ ప్రమాదంలో నాశనం చేయబడింది. నివేదికల ప్రకారం, ఎడమ 90 ° బ్యాంకుకు ఎడమవైపు తిరిగే ముందు విమానం సుమారు పదిహేను అడుగుల గాలిలోకి ఎత్తింది, ఆ సమయంలో వామపక్షాలు భూమిని సంప్రదించాయి ప్రభావం. నేషనల్ ట్రాన్స్‌పోర్టేషన్ సేఫ్టీ బోర్డ్ (ఎన్‌టిఎస్‌బి) దర్యాప్తు ఈ ప్రమాదానికి ఎటువంటి కారణం కనుగొనలేదని తేల్చింది, వేక్ అల్లకల్లోలం వల్ల ఈ ప్రమాదం జరిగిందని పైలట్ మరియు యజమాని యొక్క వాదనలను ఖండించడంపై ఎక్కువగా దృష్టి సారించింది. మునుపటి విమానం (ఒక డి హవిలాండ్ డాష్ -8-200) వేక్ అల్లకల్లోలం యొక్క స్థానం మరియు బలాన్ని లెక్కించడానికి NTSB నాసా యొక్క APA ప్రోగ్రామ్‌ను ఉపయోగించింది. ఎక్సెల్-జెట్ FAA పై దావా వేసింది, ఈ క్రాష్ DHC-8 నుండి మేల్కొలుపు అల్లకల్లోలం యొక్క ప్రత్యక్ష ఫలితం అని మరియు NTSB ఫలితాలు తప్పు అని పేర్కొంది. న్యాయవాది ఫ్రాంక్ కొప్పోలా ప్రకారం, టేకాఫ్ కోసం స్పోర్ట్-జెట్ యొక్క FAA ఎయిర్ ట్రాఫిక్ కంట్రోల్ క్లియరెన్స్ FAA యొక్క నిబంధనలను ఉల్లంఘించిందని మరియు అది క్రాష్ కావడానికి కారణమైంది "అని బోర్న్‌హోఫెన్ నమ్మాడు. [10] ఈ కేసు ముగింపులో, యుఎస్ జిల్లా న్యాయమూర్తి కాథరిన్ హెచ్. వ్రతిల్ "మూడు నిమిషాల విభజన విరామాన్ని వర్తింపజేయకూడదని ఎన్నుకోవడంలో, [ఎయిర్ ట్రాఫిక్ కంట్రోలర్] ఆమె సంరక్షణ విధిని ఉల్లంఘించలేదు లేదా FAA ఉత్తర్వులను ఉల్లంఘించలేదు. ఉల్లంఘన జరిగితే, మేల్కొలుపు అల్లకల్లోలం ఎన్‌కౌంటర్ ప్రమాదానికి కారణం కాలేదు. అందువల్ల కోర్టు అమెరికాకు అనుకూలంగా ఉంది. " ప్రతివాదికి అనుకూలంగా తీర్పు ఇవ్వబడింది మరియు కేసు 17 జూన్ 2010 న మూసివేయబడింది. [11] బేయర్ల్ మరియు స్పోర్ట్-జెట్ నుండి డేటా, పరిమిత [3] [7] సాధారణ లక్షణాల పనితీరు</v>
      </c>
      <c r="E30" s="1" t="s">
        <v>627</v>
      </c>
      <c r="F30" s="1" t="str">
        <f>IFERROR(__xludf.DUMMYFUNCTION("GOOGLETRANSLATE(E:E, ""en"", ""te"")"),"Te త్సాహిక నిర్మించిన విమానం")</f>
        <v>Te త్సాహిక నిర్మించిన విమానం</v>
      </c>
      <c r="G30" s="1" t="s">
        <v>628</v>
      </c>
      <c r="H30" s="1" t="s">
        <v>386</v>
      </c>
      <c r="I30" s="1" t="str">
        <f>IFERROR(__xludf.DUMMYFUNCTION("GOOGLETRANSLATE(H:H, ""en"", ""te"")"),"అమెరికా")</f>
        <v>అమెరికా</v>
      </c>
      <c r="J30" s="2" t="s">
        <v>425</v>
      </c>
      <c r="K30" s="1" t="s">
        <v>629</v>
      </c>
      <c r="L30" s="1" t="str">
        <f>IFERROR(__xludf.DUMMYFUNCTION("GOOGLETRANSLATE(K:K, ""en"", ""te"")"),"ఎక్సెల్ జెట్‌స్పోర్ట్-జెట్, లిమిటెడ్")</f>
        <v>ఎక్సెల్ జెట్‌స్పోర్ట్-జెట్, లిమిటెడ్</v>
      </c>
      <c r="M30" s="1" t="s">
        <v>630</v>
      </c>
      <c r="N30" s="1" t="s">
        <v>631</v>
      </c>
      <c r="O30" s="1" t="s">
        <v>632</v>
      </c>
      <c r="P30" s="1" t="s">
        <v>344</v>
      </c>
      <c r="Q30" s="1" t="s">
        <v>633</v>
      </c>
      <c r="R30" s="1" t="s">
        <v>634</v>
      </c>
      <c r="S30" s="1" t="s">
        <v>635</v>
      </c>
      <c r="T30" s="1" t="s">
        <v>636</v>
      </c>
      <c r="U30" s="1" t="s">
        <v>394</v>
      </c>
      <c r="V30" s="1" t="s">
        <v>637</v>
      </c>
      <c r="W30" s="1" t="s">
        <v>638</v>
      </c>
      <c r="Y30" s="1" t="s">
        <v>639</v>
      </c>
      <c r="Z30" s="1" t="s">
        <v>640</v>
      </c>
      <c r="AA30" s="1" t="s">
        <v>641</v>
      </c>
      <c r="AB30" s="1" t="s">
        <v>642</v>
      </c>
      <c r="AC30" s="1" t="s">
        <v>643</v>
      </c>
      <c r="AG30" s="1" t="s">
        <v>644</v>
      </c>
      <c r="AI30" s="1" t="s">
        <v>645</v>
      </c>
      <c r="AP30" s="1" t="s">
        <v>646</v>
      </c>
      <c r="AT30" s="1" t="s">
        <v>647</v>
      </c>
      <c r="AX30" s="1" t="s">
        <v>648</v>
      </c>
      <c r="BA30" s="1" t="s">
        <v>649</v>
      </c>
      <c r="BK30" s="1" t="s">
        <v>650</v>
      </c>
    </row>
    <row r="31">
      <c r="A31" s="1" t="s">
        <v>651</v>
      </c>
      <c r="B31" s="1" t="str">
        <f>IFERROR(__xludf.DUMMYFUNCTION("GOOGLETRANSLATE(A:A, ""en"", ""te"")"),"సెయింట్-జస్ట్ సూపర్-సైక్లోన్")</f>
        <v>సెయింట్-జస్ట్ సూపర్-సైక్లోన్</v>
      </c>
      <c r="C31" s="1" t="s">
        <v>652</v>
      </c>
      <c r="D31" s="1" t="str">
        <f>IFERROR(__xludf.DUMMYFUNCTION("GOOGLETRANSLATE(C:C, ""en"", ""te"")"),"సెయింట్-జస్ట్ సూపర్-సైక్లోన్ కెనడియన్ te త్సాహిక-నిర్మిత విమానం, ఇది క్యూబెక్‌లోని బౌచర్విల్లే యొక్క సెయింట్-జస్ట్ ఏవియేషన్ చేత ఉత్పత్తి చేయబడింది. ఈ విమానం ప్రణాళికలుగా లేదా te త్సాహిక నిర్మాణానికి కిట్‌గా సరఫరా చేయబడుతుంది. [1] [2] [3] [4] సూపర్-సైక్లోన"&amp;"్ మునుపటి సెయింట్-జస్ట్ సైక్లోన్ యొక్క అభివృద్ధి మరియు ఇది సెస్నా 180 మరియు సెస్నా 185 ఎయిర్ఫ్రేమ్ డిజైన్ మీద ఆధారపడి ఉంటుంది. కిట్ తయారీదారు దీనిని సెస్నా డిజైన్ల యొక్క ""ప్రతిరూపం"" అని పిలుస్తారు. 180/185 మాదిరిగా ఇది స్ట్రట్-బ్రెడ్ హై-వింగ్, తలుపుల ద్"&amp;"వారా యాక్సెస్ చేయబడిన నాలుగు-సీట్ల పరివేష్టిత క్యాబిన్, స్థిర సాంప్రదాయ ల్యాండింగ్ గేర్, స్కిస్ లేదా ఫ్లోట్లు మరియు ట్రాక్టర్ కాన్ఫిగరేషన్‌లో ఒకే ఇంజిన్. [1] [3] [4] [[(చేర్చుట ఈ విమానం షీట్ 2024-టి 3 అల్యూమినియం నుండి తయారు చేయబడింది, కొన్ని భాగాలు 6061-"&amp;"టి 6 మరియు 7075-టి 6 నుండి తయారు చేయబడ్డాయి. దీని 38.1 అడుగులు (11.6 మీ) విస్తరించిన-స్పాన్ వింగ్ NACA 2412 ఎయిర్‌ఫాయిల్‌ను ఉపయోగిస్తుంది, ఇది 191 చదరపు అడుగుల (17.7 మీ 2) విస్తీర్ణంలో ఉంది మరియు పెద్ద ఫౌలర్ ఫ్లాప్‌లను మౌంట్ చేస్తుంది. ఈ విమానంలో 200 నుండ"&amp;"ి 350 హెచ్‌పి (149 నుండి 261 కిలోవాట్) వరకు ఇంజన్లు ఉంటాయి. ఉపయోగించిన ప్రామాణిక ఇంజిన్ 300 హెచ్‌పి (224 కిలోవాట్) కాంటినెంటల్ IO-520 ఫోర్-స్ట్రోక్ పవర్‌ప్లాంట్. ఈ డిజైన్‌లో సెస్నాపై మెరుగుదలలు ఉన్నాయి, వీటిలో నిలువుగా అతుక్కొని ఉన్న తలుపులు మరియు తక్కువ "&amp;"స్పాన్ ఐలెరాన్‌లతో కలిపి, సెస్నా 206 కు సమానమైన రీతిలో ఉన్నాయి. [1] [3] [5] [4] [6] మార్చి 2017 లో ట్రాన్స్పోర్ట్ కెనడా సివిల్ ఎయిర్క్రాఫ్ట్ రిజిస్టర్‌లో ఏడు సూపర్ సైక్లోన్లు ఉన్నాయి మరియు ఒకటి యుఎస్ ఫెడరల్ ఏవియేషన్ అడ్మినిస్ట్రేషన్‌లో నమోదు చేయబడింది. [7"&amp;"] [8] బేయర్ల్, కిట్‌ప్లాన్లు మరియు సెయింట్-జస్ట్ ఏవియేషన్ [1] [2] [5] సాధారణ లక్షణాల పనితీరు నుండి డేటా")</f>
        <v>సెయింట్-జస్ట్ సూపర్-సైక్లోన్ కెనడియన్ te త్సాహిక-నిర్మిత విమానం, ఇది క్యూబెక్‌లోని బౌచర్విల్లే యొక్క సెయింట్-జస్ట్ ఏవియేషన్ చేత ఉత్పత్తి చేయబడింది. ఈ విమానం ప్రణాళికలుగా లేదా te త్సాహిక నిర్మాణానికి కిట్‌గా సరఫరా చేయబడుతుంది. [1] [2] [3] [4] సూపర్-సైక్లోన్ మునుపటి సెయింట్-జస్ట్ సైక్లోన్ యొక్క అభివృద్ధి మరియు ఇది సెస్నా 180 మరియు సెస్నా 185 ఎయిర్ఫ్రేమ్ డిజైన్ మీద ఆధారపడి ఉంటుంది. కిట్ తయారీదారు దీనిని సెస్నా డిజైన్ల యొక్క "ప్రతిరూపం" అని పిలుస్తారు. 180/185 మాదిరిగా ఇది స్ట్రట్-బ్రెడ్ హై-వింగ్, తలుపుల ద్వారా యాక్సెస్ చేయబడిన నాలుగు-సీట్ల పరివేష్టిత క్యాబిన్, స్థిర సాంప్రదాయ ల్యాండింగ్ గేర్, స్కిస్ లేదా ఫ్లోట్లు మరియు ట్రాక్టర్ కాన్ఫిగరేషన్‌లో ఒకే ఇంజిన్. [1] [3] [4] [[(చేర్చుట ఈ విమానం షీట్ 2024-టి 3 అల్యూమినియం నుండి తయారు చేయబడింది, కొన్ని భాగాలు 6061-టి 6 మరియు 7075-టి 6 నుండి తయారు చేయబడ్డాయి. దీని 38.1 అడుగులు (11.6 మీ) విస్తరించిన-స్పాన్ వింగ్ NACA 2412 ఎయిర్‌ఫాయిల్‌ను ఉపయోగిస్తుంది, ఇది 191 చదరపు అడుగుల (17.7 మీ 2) విస్తీర్ణంలో ఉంది మరియు పెద్ద ఫౌలర్ ఫ్లాప్‌లను మౌంట్ చేస్తుంది. ఈ విమానంలో 200 నుండి 350 హెచ్‌పి (149 నుండి 261 కిలోవాట్) వరకు ఇంజన్లు ఉంటాయి. ఉపయోగించిన ప్రామాణిక ఇంజిన్ 300 హెచ్‌పి (224 కిలోవాట్) కాంటినెంటల్ IO-520 ఫోర్-స్ట్రోక్ పవర్‌ప్లాంట్. ఈ డిజైన్‌లో సెస్నాపై మెరుగుదలలు ఉన్నాయి, వీటిలో నిలువుగా అతుక్కొని ఉన్న తలుపులు మరియు తక్కువ స్పాన్ ఐలెరాన్‌లతో కలిపి, సెస్నా 206 కు సమానమైన రీతిలో ఉన్నాయి. [1] [3] [5] [4] [6] మార్చి 2017 లో ట్రాన్స్పోర్ట్ కెనడా సివిల్ ఎయిర్క్రాఫ్ట్ రిజిస్టర్‌లో ఏడు సూపర్ సైక్లోన్లు ఉన్నాయి మరియు ఒకటి యుఎస్ ఫెడరల్ ఏవియేషన్ అడ్మినిస్ట్రేషన్‌లో నమోదు చేయబడింది. [7] [8] బేయర్ల్, కిట్‌ప్లాన్లు మరియు సెయింట్-జస్ట్ ఏవియేషన్ [1] [2] [5] సాధారణ లక్షణాల పనితీరు నుండి డేటా</v>
      </c>
      <c r="E31" s="1" t="s">
        <v>627</v>
      </c>
      <c r="F31" s="1" t="str">
        <f>IFERROR(__xludf.DUMMYFUNCTION("GOOGLETRANSLATE(E:E, ""en"", ""te"")"),"Te త్సాహిక నిర్మించిన విమానం")</f>
        <v>Te త్సాహిక నిర్మించిన విమానం</v>
      </c>
      <c r="G31" s="1" t="s">
        <v>628</v>
      </c>
      <c r="H31" s="1" t="s">
        <v>438</v>
      </c>
      <c r="I31" s="1" t="str">
        <f>IFERROR(__xludf.DUMMYFUNCTION("GOOGLETRANSLATE(H:H, ""en"", ""te"")"),"కెనడా")</f>
        <v>కెనడా</v>
      </c>
      <c r="J31" s="2" t="s">
        <v>439</v>
      </c>
      <c r="K31" s="1" t="s">
        <v>653</v>
      </c>
      <c r="L31" s="1" t="str">
        <f>IFERROR(__xludf.DUMMYFUNCTION("GOOGLETRANSLATE(K:K, ""en"", ""te"")"),"సెయింట్-జస్ట్ ఏవియేషన్")</f>
        <v>సెయింట్-జస్ట్ ఏవియేషన్</v>
      </c>
      <c r="M31" s="1" t="s">
        <v>654</v>
      </c>
      <c r="N31" s="1">
        <v>1999.0</v>
      </c>
      <c r="O31" s="1" t="s">
        <v>655</v>
      </c>
      <c r="P31" s="1" t="s">
        <v>344</v>
      </c>
      <c r="Q31" s="1" t="s">
        <v>656</v>
      </c>
      <c r="R31" s="1" t="s">
        <v>657</v>
      </c>
      <c r="T31" s="1" t="s">
        <v>658</v>
      </c>
      <c r="U31" s="1" t="s">
        <v>659</v>
      </c>
      <c r="V31" s="1" t="s">
        <v>660</v>
      </c>
      <c r="W31" s="1" t="s">
        <v>661</v>
      </c>
      <c r="X31" s="1" t="s">
        <v>662</v>
      </c>
      <c r="Y31" s="1" t="s">
        <v>663</v>
      </c>
      <c r="Z31" s="1" t="s">
        <v>664</v>
      </c>
      <c r="AA31" s="1" t="s">
        <v>665</v>
      </c>
      <c r="AB31" s="1" t="s">
        <v>666</v>
      </c>
      <c r="AI31" s="1" t="s">
        <v>550</v>
      </c>
      <c r="AJ31" s="1" t="s">
        <v>667</v>
      </c>
      <c r="AK31" s="1" t="s">
        <v>668</v>
      </c>
      <c r="AL31" s="1" t="s">
        <v>669</v>
      </c>
      <c r="AP31" s="1" t="s">
        <v>670</v>
      </c>
      <c r="AT31" s="1" t="s">
        <v>671</v>
      </c>
      <c r="AX31" s="1" t="s">
        <v>672</v>
      </c>
      <c r="AY31" s="1">
        <v>1999.0</v>
      </c>
      <c r="BA31" s="1" t="s">
        <v>673</v>
      </c>
    </row>
    <row r="32">
      <c r="A32" s="1" t="s">
        <v>674</v>
      </c>
      <c r="B32" s="1" t="str">
        <f>IFERROR(__xludf.DUMMYFUNCTION("GOOGLETRANSLATE(A:A, ""en"", ""te"")"),"ప్రామాణిక H-2")</f>
        <v>ప్రామాణిక H-2</v>
      </c>
      <c r="C32" s="1" t="s">
        <v>675</v>
      </c>
      <c r="D32" s="1" t="str">
        <f>IFERROR(__xludf.DUMMYFUNCTION("GOOGLETRANSLATE(C:C, ""en"", ""te"")"),"ప్రామాణిక H-2 ఒక ప్రారంభ అమెరికన్ ఆర్మీ నిఘా విమానం, దీనిని 1916 లో ఆదేశించారు. H-2 ను ప్రామాణిక విమాన కార్పొరేషన్ నిర్మించింది మరియు గతంలో స్లోన్ H-2 అని పిలుస్తారు. ఇది ఓపెన్-కాక్‌పిట్ మూడు-స్థలాల ట్రాక్టర్ బిప్‌లేన్, ఇది 125 హెచ్‌పి (90 కిలోవాట్ల) హాల్"&amp;"-స్కాట్ ఎ -5 ఇంజిన్‌తో నడిచింది. మూడు మాత్రమే నిర్మించబడ్డాయి. మెరుగైన సంస్కరణ, H-3, అదే ఇంజిన్‌తో, తొమ్మిది విమానాలకు ఆర్డర్ సంపాదించింది, అయితే నేవీ మూడు ఫ్లోట్‌లతో H-4H గా ఆదేశించింది. రెండు ప్రామాణిక హెచ్ -3 లను యుఎస్ ఆర్మీ జపాన్‌కు విక్రయించింది, ఇక్"&amp;"కడ మరో మూడింటిని 1917 లో తాత్కాలిక మిలిటరీ బెలూన్ రీసెర్చ్ అసోసియేషన్ (పిఎంబిఆర్‌ఎ) నిర్మించింది, దీనిని 150 హెచ్‌పి (110 కిలోవాట్) హాల్-స్కాట్ ఎల్ -4 ఇంజన్లు నడిపించాయి. మే 1917 మరియు మార్చి 1918 మధ్య వారు శిక్షకులుగా ఉపయోగించబడ్డారు, అయినప్పటికీ వారు ప్"&amp;"రమాదకరంగా పరిగణించబడ్డారు. [1] ఏరోడైనమిక్స్ మరియు విమాన రూపకల్పనలో కోర్సు నుండి డేటా: పార్ట్ II -SECTION 1 [2] సాధారణ లక్షణాల పనితీరు")</f>
        <v>ప్రామాణిక H-2 ఒక ప్రారంభ అమెరికన్ ఆర్మీ నిఘా విమానం, దీనిని 1916 లో ఆదేశించారు. H-2 ను ప్రామాణిక విమాన కార్పొరేషన్ నిర్మించింది మరియు గతంలో స్లోన్ H-2 అని పిలుస్తారు. ఇది ఓపెన్-కాక్‌పిట్ మూడు-స్థలాల ట్రాక్టర్ బిప్‌లేన్, ఇది 125 హెచ్‌పి (90 కిలోవాట్ల) హాల్-స్కాట్ ఎ -5 ఇంజిన్‌తో నడిచింది. మూడు మాత్రమే నిర్మించబడ్డాయి. మెరుగైన సంస్కరణ, H-3, అదే ఇంజిన్‌తో, తొమ్మిది విమానాలకు ఆర్డర్ సంపాదించింది, అయితే నేవీ మూడు ఫ్లోట్‌లతో H-4H గా ఆదేశించింది. రెండు ప్రామాణిక హెచ్ -3 లను యుఎస్ ఆర్మీ జపాన్‌కు విక్రయించింది, ఇక్కడ మరో మూడింటిని 1917 లో తాత్కాలిక మిలిటరీ బెలూన్ రీసెర్చ్ అసోసియేషన్ (పిఎంబిఆర్‌ఎ) నిర్మించింది, దీనిని 150 హెచ్‌పి (110 కిలోవాట్) హాల్-స్కాట్ ఎల్ -4 ఇంజన్లు నడిపించాయి. మే 1917 మరియు మార్చి 1918 మధ్య వారు శిక్షకులుగా ఉపయోగించబడ్డారు, అయినప్పటికీ వారు ప్రమాదకరంగా పరిగణించబడ్డారు. [1] ఏరోడైనమిక్స్ మరియు విమాన రూపకల్పనలో కోర్సు నుండి డేటా: పార్ట్ II -SECTION 1 [2] సాధారణ లక్షణాల పనితీరు</v>
      </c>
      <c r="E32" s="1" t="s">
        <v>676</v>
      </c>
      <c r="F32" s="1" t="str">
        <f>IFERROR(__xludf.DUMMYFUNCTION("GOOGLETRANSLATE(E:E, ""en"", ""te"")"),"శిక్షకుడు")</f>
        <v>శిక్షకుడు</v>
      </c>
      <c r="H32" s="1" t="s">
        <v>386</v>
      </c>
      <c r="I32" s="1" t="str">
        <f>IFERROR(__xludf.DUMMYFUNCTION("GOOGLETRANSLATE(H:H, ""en"", ""te"")"),"అమెరికా")</f>
        <v>అమెరికా</v>
      </c>
      <c r="K32" s="1" t="s">
        <v>677</v>
      </c>
      <c r="L32" s="1" t="str">
        <f>IFERROR(__xludf.DUMMYFUNCTION("GOOGLETRANSLATE(K:K, ""en"", ""te"")"),"ప్రామాణిక విమాన కార్పొరేషన్")</f>
        <v>ప్రామాణిక విమాన కార్పొరేషన్</v>
      </c>
      <c r="M32" s="1" t="s">
        <v>678</v>
      </c>
      <c r="P32" s="1">
        <v>2.0</v>
      </c>
      <c r="Q32" s="1" t="s">
        <v>679</v>
      </c>
      <c r="R32" s="1" t="s">
        <v>680</v>
      </c>
      <c r="T32" s="1" t="s">
        <v>681</v>
      </c>
      <c r="U32" s="1" t="s">
        <v>682</v>
      </c>
      <c r="V32" s="1" t="s">
        <v>683</v>
      </c>
      <c r="W32" s="1" t="s">
        <v>684</v>
      </c>
      <c r="Y32" s="1" t="s">
        <v>685</v>
      </c>
      <c r="AA32" s="1" t="s">
        <v>686</v>
      </c>
      <c r="AD32" s="1" t="s">
        <v>687</v>
      </c>
      <c r="AJ32" s="1" t="s">
        <v>688</v>
      </c>
      <c r="AV32" s="1" t="s">
        <v>689</v>
      </c>
      <c r="BA32" s="1" t="s">
        <v>690</v>
      </c>
    </row>
    <row r="33">
      <c r="A33" s="1" t="s">
        <v>691</v>
      </c>
      <c r="B33" s="1" t="str">
        <f>IFERROR(__xludf.DUMMYFUNCTION("GOOGLETRANSLATE(A:A, ""en"", ""te"")"),"సోరెల్ గుప్పీ")</f>
        <v>సోరెల్ గుప్పీ</v>
      </c>
      <c r="C33" s="1" t="s">
        <v>692</v>
      </c>
      <c r="D33" s="1" t="str">
        <f>IFERROR(__xludf.DUMMYFUNCTION("GOOGLETRANSLATE(C:C, ""en"", ""te"")"),"సోరెల్ ఎస్ఎన్ఎస్ -2 గుప్పీ అనేది ఒక అమెరికన్ సింగిల్-సీట్, నెగటివ్ స్టాగర్, క్యాబిన్ బిప్‌లేన్, ఇది te త్సాహిక నిర్మాణం కోసం రూపొందించబడింది, దీనిని కిట్ రూపంలో సోరెల్ ఎయిర్‌క్రాఫ్ట్ కంపెనీ, వాషింగ్టన్‌లోని టెనినోకు చెందిన సోరెల్ ఎయిర్‌క్రాఫ్ట్ కంపెనీ. [1"&amp;"] 2019 నాటికి [నవీకరణ] మిచిగాన్లోని రే యొక్క థండర్బర్డ్ ఏవియేషన్ నుండి ప్రణాళికలు అందుబాటులో ఉన్నాయి. [2] SNS-2 GUPPY అనేది చెక్కతో నిర్మించిన ప్రతికూల-స్టాగర్ బైప్‌లేన్, ఇది టెయిల్‌వీల్‌తో స్థిర సాంప్రదాయ ల్యాండింగ్ గేర్‌తో ఉంటుంది. 36 హెచ్‌పి (27 కిలోవా"&amp;"ట్) వరకు ఇంజిన్‌లను ఉపయోగించడానికి రూపొందించబడింది, కిట్ 32 హెచ్‌పి (24 కిలోవాట్) రోటాక్స్ 377 ఇంజిన్‌తో వచ్చింది. [1] జేన్ యొక్క అన్ని ప్రపంచ విమానాల నుండి డేటా 1989-90 [1] సాధారణ లక్షణాల పనితీరు 1960 ల విమానంలో ఈ వ్యాసం ఒక స్టబ్. వికీపీడియా విస్తరించడం "&amp;"ద్వారా మీరు సహాయపడవచ్చు.")</f>
        <v>సోరెల్ ఎస్ఎన్ఎస్ -2 గుప్పీ అనేది ఒక అమెరికన్ సింగిల్-సీట్, నెగటివ్ స్టాగర్, క్యాబిన్ బిప్‌లేన్, ఇది te త్సాహిక నిర్మాణం కోసం రూపొందించబడింది, దీనిని కిట్ రూపంలో సోరెల్ ఎయిర్‌క్రాఫ్ట్ కంపెనీ, వాషింగ్టన్‌లోని టెనినోకు చెందిన సోరెల్ ఎయిర్‌క్రాఫ్ట్ కంపెనీ. [1] 2019 నాటికి [నవీకరణ] మిచిగాన్లోని రే యొక్క థండర్బర్డ్ ఏవియేషన్ నుండి ప్రణాళికలు అందుబాటులో ఉన్నాయి. [2] SNS-2 GUPPY అనేది చెక్కతో నిర్మించిన ప్రతికూల-స్టాగర్ బైప్‌లేన్, ఇది టెయిల్‌వీల్‌తో స్థిర సాంప్రదాయ ల్యాండింగ్ గేర్‌తో ఉంటుంది. 36 హెచ్‌పి (27 కిలోవాట్) వరకు ఇంజిన్‌లను ఉపయోగించడానికి రూపొందించబడింది, కిట్ 32 హెచ్‌పి (24 కిలోవాట్) రోటాక్స్ 377 ఇంజిన్‌తో వచ్చింది. [1] జేన్ యొక్క అన్ని ప్రపంచ విమానాల నుండి డేటా 1989-90 [1] సాధారణ లక్షణాల పనితీరు 1960 ల విమానంలో ఈ వ్యాసం ఒక స్టబ్. వికీపీడియా విస్తరించడం ద్వారా మీరు సహాయపడవచ్చు.</v>
      </c>
      <c r="E33" s="1" t="s">
        <v>693</v>
      </c>
      <c r="F33" s="1" t="str">
        <f>IFERROR(__xludf.DUMMYFUNCTION("GOOGLETRANSLATE(E:E, ""en"", ""te"")"),"సింగిల్-సీట్ హోమ్‌బిల్ట్ క్యాబిన్ బిప్‌లేన్")</f>
        <v>సింగిల్-సీట్ హోమ్‌బిల్ట్ క్యాబిన్ బిప్‌లేన్</v>
      </c>
      <c r="G33" s="1" t="s">
        <v>694</v>
      </c>
      <c r="H33" s="1" t="s">
        <v>386</v>
      </c>
      <c r="I33" s="1" t="str">
        <f>IFERROR(__xludf.DUMMYFUNCTION("GOOGLETRANSLATE(H:H, ""en"", ""te"")"),"అమెరికా")</f>
        <v>అమెరికా</v>
      </c>
      <c r="J33" s="2" t="s">
        <v>425</v>
      </c>
      <c r="K33" s="1" t="s">
        <v>695</v>
      </c>
      <c r="L33" s="1" t="str">
        <f>IFERROR(__xludf.DUMMYFUNCTION("GOOGLETRANSLATE(K:K, ""en"", ""te"")"),"సోరెల్ ఎయిర్క్రాఫ్ట్ కంపెనీ థండర్‌బర్డ్ ఏవియేషన్")</f>
        <v>సోరెల్ ఎయిర్క్రాఫ్ట్ కంపెనీ థండర్‌బర్డ్ ఏవియేషన్</v>
      </c>
      <c r="M33" s="1" t="s">
        <v>696</v>
      </c>
      <c r="N33" s="1">
        <v>1967.0</v>
      </c>
      <c r="P33" s="1" t="s">
        <v>344</v>
      </c>
      <c r="Q33" s="1" t="s">
        <v>697</v>
      </c>
      <c r="R33" s="1" t="s">
        <v>698</v>
      </c>
      <c r="S33" s="1" t="s">
        <v>699</v>
      </c>
      <c r="T33" s="1" t="s">
        <v>700</v>
      </c>
      <c r="U33" s="1" t="s">
        <v>620</v>
      </c>
      <c r="W33" s="1" t="s">
        <v>701</v>
      </c>
      <c r="Y33" s="1" t="s">
        <v>702</v>
      </c>
      <c r="Z33" s="1" t="s">
        <v>703</v>
      </c>
      <c r="AA33" s="1" t="s">
        <v>704</v>
      </c>
      <c r="AB33" s="1" t="s">
        <v>705</v>
      </c>
      <c r="AC33" s="1" t="s">
        <v>706</v>
      </c>
      <c r="AG33" s="1" t="s">
        <v>707</v>
      </c>
      <c r="AJ33" s="1" t="s">
        <v>708</v>
      </c>
      <c r="AM33" s="1" t="s">
        <v>709</v>
      </c>
      <c r="AP33" s="1" t="s">
        <v>710</v>
      </c>
      <c r="BO33" s="1" t="s">
        <v>711</v>
      </c>
    </row>
    <row r="34">
      <c r="A34" s="1" t="s">
        <v>712</v>
      </c>
      <c r="B34" s="1" t="str">
        <f>IFERROR(__xludf.DUMMYFUNCTION("GOOGLETRANSLATE(A:A, ""en"", ""te"")"),"SPACEK SD-1 మినిస్పోర్ట్")</f>
        <v>SPACEK SD-1 మినిస్పోర్ట్</v>
      </c>
      <c r="C34" s="1" t="s">
        <v>713</v>
      </c>
      <c r="D34" s="1" t="str">
        <f>IFERROR(__xludf.DUMMYFUNCTION("GOOGLETRANSLATE(C:C, ""en"", ""te"")"),"స్పేస్‌క్ ఎస్‌డి -1 మినిస్పోర్ట్ అనేది చెక్ te త్సాహిక-నిర్మిత విమానం, ఇది ఇగోర్ ఎపాసెక్ చేత రూపొందించబడింది మరియు హోడోనిన్ యొక్క స్పేస్‌క్ ఎస్‌ఆర్‌ఓ చేత ఉత్పత్తి చేయబడింది. ఈ విమానం కొద్దిసేపు అమెరికాలో ఒరెమ్, ఉటా యొక్క స్కైక్రాఫ్ట్ విమానాలు లైట్-స్పోర్ట"&amp;"్ విమానంగా నిర్మించబడ్డాయి, కాని అవి 2017 నాటికి వ్యాపారాల నుండి బయటపడ్డాయి. ఈ విమానం ప్రణాళికల రూపంలో సరఫరా చేయబడుతుంది, ఒక కిట్ గా te త్సాహిక నిర్మాణం, లేదా రెడీ-టు-ఫ్లై విమానం. [2] [3] [4] [5] ఈ విమానంలో కాంటిలివర్ లో-వింగ్, సింగిల్-సీట్ల పరివేష్టిత కా"&amp;"క్‌పిట్, స్థిర సాంప్రదాయ ల్యాండింగ్ గేర్ లేదా ఐచ్ఛికంగా ట్రైసైకిల్ ల్యాండింగ్ గేర్, టి-టెయిల్ మరియు ట్రాక్టర్ కాన్ఫిగరేషన్‌లో ఒకే ఇంజిన్ ఉన్నాయి. చాలా తక్కువ బరువు కారణంగా ఇది జర్మన్ 120 కిలోల వర్గానికి అర్హత సాధించగలదు. [2] [3] [6] [7] ఇది సింగిల్ సీట్ ర"&amp;"ిగ్యులేటెడ్ మైక్రోలైట్ విమానాల కోసం యునైటెడ్ కింగ్‌డమ్ SSDR నిబంధనలకు అనుగుణంగా ఉంటుంది. [8] ఈ విమానం కలపతో తయారు చేయబడింది, వింగ్ స్పార్‌తో సహా మిశ్రమాల యొక్క న్యాయమైన వాడకంతో. దాని 6 మీ (19.7 అడుగులు) స్పాన్ వింగ్ A315 ఎయిర్‌ఫాయిల్‌ను ఉపయోగిస్తుంది, ఇది"&amp;" 6 m2 (65 చదరపు అడుగులు) విస్తీర్ణంలో ఉంది మరియు ఫ్లాపెరాన్లను ఉపయోగిస్తుంది. 24 నుండి 50 హెచ్‌పి (18 నుండి 37 కిలోవాట్) ఇంజిన్‌లను ఉపయోగించవచ్చు. పరీక్షించిన ప్రామాణిక ఇంజన్లు 28 హెచ్‌పి (21 కిలోవాట్ల) హిర్త్ ఎఫ్ 33, 50 హెచ్‌పి (37 కిలోవాట్) హిర్త్ ఎఫ్ 2"&amp;"3 టూ-స్ట్రోకులు, 24 హెచ్‌పి (18 కిలోవాట్ లేదా వెర్నర్ JCV-360 పవర్‌ప్లాంట్లు. రోటాక్స్ 447, హిర్త్ 2702, జాన్జోటెరా MZ 201, సిమోనిని విక్టర్ 1 సూపర్, 2SI 460 మరియు సగం VW కూడా ఉపయోగించవచ్చు. [2] [9] [10] నవంబర్ 2015 నాటికి 113 ప్రపంచవ్యాప్తంగా అమ్ముడైంది "&amp;"మరియు 41 మంది ఎగురుతున్నారు. [1] మే చివరిలో 2014 స్కైక్రాఫ్ట్ విమానాలు దాని సంస్కరణలో లైట్-స్పోర్ట్ విమాన పరీక్ష పూర్తయినట్లు ప్రకటించింది. వారి మోడల్‌లో సవరించిన కాక్‌పిట్ ఉంది, వీటిలో డైనన్ స్కైవ్యూ ఇన్స్ట్రుమెంటేషన్, హైడ్రాలిక్ బ్రేక్ సిస్టమ్ మరియు 50 "&amp;"హెచ్‌పి (37 కిలోవాట్ సంస్థ యొక్క ఉద్దేశ్యం ఏమిటంటే, మొదటి ఉత్పత్తి పరుగు కోసం 12 విమానాలు నిర్మించబడతాయి. [13] ఏదేమైనా, 7 ఆగస్టు 2017 నాటికి SD-1 ఇప్పటికీ ఫెడరల్ ఏవియేషన్ అడ్మినిస్ట్రేషన్ యొక్క అంగీకరించిన లైట్-స్పోర్ట్ విమానాల జాబితాలో లేదు. [14] సెప్టెం"&amp;"బర్ 2013 లో, అమెరికాలో ఎగురుతున్న ఏకైక ఉదాహరణ యొక్క పరీక్ష మరియు మూల్యాంకన విమానంలో, పైలట్ నియంత్రణ కోల్పోయింది, అయితే విమానం రకానికి ఆమోదించబడని ఏరోబాటిక్స్ మరియు విమానం కూలిపోయింది. బాలిస్టిక్ పారాచూట్ సరిగా మోహరించలేదు, చాలావరకు విస్తరణకు పరిమితులు లేన"&amp;"ందున, మరియు పైలట్ చంపబడ్డాడు. [16] బేయర్ల్ మరియు స్పేస్‌క్ SRO నుండి డేటా [2] [9] [17] [18] సాధారణ లక్షణాల పనితీరు")</f>
        <v>స్పేస్‌క్ ఎస్‌డి -1 మినిస్పోర్ట్ అనేది చెక్ te త్సాహిక-నిర్మిత విమానం, ఇది ఇగోర్ ఎపాసెక్ చేత రూపొందించబడింది మరియు హోడోనిన్ యొక్క స్పేస్‌క్ ఎస్‌ఆర్‌ఓ చేత ఉత్పత్తి చేయబడింది. ఈ విమానం కొద్దిసేపు అమెరికాలో ఒరెమ్, ఉటా యొక్క స్కైక్రాఫ్ట్ విమానాలు లైట్-స్పోర్ట్ విమానంగా నిర్మించబడ్డాయి, కాని అవి 2017 నాటికి వ్యాపారాల నుండి బయటపడ్డాయి. ఈ విమానం ప్రణాళికల రూపంలో సరఫరా చేయబడుతుంది, ఒక కిట్ గా te త్సాహిక నిర్మాణం, లేదా రెడీ-టు-ఫ్లై విమానం. [2] [3] [4] [5] ఈ విమానంలో కాంటిలివర్ లో-వింగ్, సింగిల్-సీట్ల పరివేష్టిత కాక్‌పిట్, స్థిర సాంప్రదాయ ల్యాండింగ్ గేర్ లేదా ఐచ్ఛికంగా ట్రైసైకిల్ ల్యాండింగ్ గేర్, టి-టెయిల్ మరియు ట్రాక్టర్ కాన్ఫిగరేషన్‌లో ఒకే ఇంజిన్ ఉన్నాయి. చాలా తక్కువ బరువు కారణంగా ఇది జర్మన్ 120 కిలోల వర్గానికి అర్హత సాధించగలదు. [2] [3] [6] [7] ఇది సింగిల్ సీట్ రిగ్యులేటెడ్ మైక్రోలైట్ విమానాల కోసం యునైటెడ్ కింగ్‌డమ్ SSDR నిబంధనలకు అనుగుణంగా ఉంటుంది. [8] ఈ విమానం కలపతో తయారు చేయబడింది, వింగ్ స్పార్‌తో సహా మిశ్రమాల యొక్క న్యాయమైన వాడకంతో. దాని 6 మీ (19.7 అడుగులు) స్పాన్ వింగ్ A315 ఎయిర్‌ఫాయిల్‌ను ఉపయోగిస్తుంది, ఇది 6 m2 (65 చదరపు అడుగులు) విస్తీర్ణంలో ఉంది మరియు ఫ్లాపెరాన్లను ఉపయోగిస్తుంది. 24 నుండి 50 హెచ్‌పి (18 నుండి 37 కిలోవాట్) ఇంజిన్‌లను ఉపయోగించవచ్చు. పరీక్షించిన ప్రామాణిక ఇంజన్లు 28 హెచ్‌పి (21 కిలోవాట్ల) హిర్త్ ఎఫ్ 33, 50 హెచ్‌పి (37 కిలోవాట్) హిర్త్ ఎఫ్ 23 టూ-స్ట్రోకులు, 24 హెచ్‌పి (18 కిలోవాట్ లేదా వెర్నర్ JCV-360 పవర్‌ప్లాంట్లు. రోటాక్స్ 447, హిర్త్ 2702, జాన్జోటెరా MZ 201, సిమోనిని విక్టర్ 1 సూపర్, 2SI 460 మరియు సగం VW కూడా ఉపయోగించవచ్చు. [2] [9] [10] నవంబర్ 2015 నాటికి 113 ప్రపంచవ్యాప్తంగా అమ్ముడైంది మరియు 41 మంది ఎగురుతున్నారు. [1] మే చివరిలో 2014 స్కైక్రాఫ్ట్ విమానాలు దాని సంస్కరణలో లైట్-స్పోర్ట్ విమాన పరీక్ష పూర్తయినట్లు ప్రకటించింది. వారి మోడల్‌లో సవరించిన కాక్‌పిట్ ఉంది, వీటిలో డైనన్ స్కైవ్యూ ఇన్స్ట్రుమెంటేషన్, హైడ్రాలిక్ బ్రేక్ సిస్టమ్ మరియు 50 హెచ్‌పి (37 కిలోవాట్ సంస్థ యొక్క ఉద్దేశ్యం ఏమిటంటే, మొదటి ఉత్పత్తి పరుగు కోసం 12 విమానాలు నిర్మించబడతాయి. [13] ఏదేమైనా, 7 ఆగస్టు 2017 నాటికి SD-1 ఇప్పటికీ ఫెడరల్ ఏవియేషన్ అడ్మినిస్ట్రేషన్ యొక్క అంగీకరించిన లైట్-స్పోర్ట్ విమానాల జాబితాలో లేదు. [14] సెప్టెంబర్ 2013 లో, అమెరికాలో ఎగురుతున్న ఏకైక ఉదాహరణ యొక్క పరీక్ష మరియు మూల్యాంకన విమానంలో, పైలట్ నియంత్రణ కోల్పోయింది, అయితే విమానం రకానికి ఆమోదించబడని ఏరోబాటిక్స్ మరియు విమానం కూలిపోయింది. బాలిస్టిక్ పారాచూట్ సరిగా మోహరించలేదు, చాలావరకు విస్తరణకు పరిమితులు లేనందున, మరియు పైలట్ చంపబడ్డాడు. [16] బేయర్ల్ మరియు స్పేస్‌క్ SRO నుండి డేటా [2] [9] [17] [18] సాధారణ లక్షణాల పనితీరు</v>
      </c>
      <c r="E34" s="1" t="s">
        <v>627</v>
      </c>
      <c r="F34" s="1" t="str">
        <f>IFERROR(__xludf.DUMMYFUNCTION("GOOGLETRANSLATE(E:E, ""en"", ""te"")"),"Te త్సాహిక నిర్మించిన విమానం")</f>
        <v>Te త్సాహిక నిర్మించిన విమానం</v>
      </c>
      <c r="G34" s="1" t="s">
        <v>628</v>
      </c>
      <c r="H34" s="1" t="s">
        <v>340</v>
      </c>
      <c r="I34" s="1" t="str">
        <f>IFERROR(__xludf.DUMMYFUNCTION("GOOGLETRANSLATE(H:H, ""en"", ""te"")"),"చెక్ రిపబ్లిక్")</f>
        <v>చెక్ రిపబ్లిక్</v>
      </c>
      <c r="J34" s="1" t="s">
        <v>341</v>
      </c>
      <c r="K34" s="1" t="s">
        <v>714</v>
      </c>
      <c r="L34" s="1" t="str">
        <f>IFERROR(__xludf.DUMMYFUNCTION("GOOGLETRANSLATE(K:K, ""en"", ""te"")"),"స్పేస్‌క్ స్రోస్కీక్రాఫ్ట్ విమానాలు")</f>
        <v>స్పేస్‌క్ స్రోస్కీక్రాఫ్ట్ విమానాలు</v>
      </c>
      <c r="M34" s="1" t="s">
        <v>715</v>
      </c>
      <c r="O34" s="1" t="s">
        <v>716</v>
      </c>
      <c r="P34" s="1" t="s">
        <v>344</v>
      </c>
      <c r="Q34" s="1" t="s">
        <v>717</v>
      </c>
      <c r="R34" s="1" t="s">
        <v>718</v>
      </c>
      <c r="S34" s="1" t="s">
        <v>719</v>
      </c>
      <c r="T34" s="1" t="s">
        <v>720</v>
      </c>
      <c r="U34" s="1" t="s">
        <v>721</v>
      </c>
      <c r="V34" s="1" t="s">
        <v>185</v>
      </c>
      <c r="W34" s="1" t="s">
        <v>722</v>
      </c>
      <c r="X34" s="1" t="s">
        <v>723</v>
      </c>
      <c r="Y34" s="1" t="s">
        <v>529</v>
      </c>
      <c r="Z34" s="1" t="s">
        <v>724</v>
      </c>
      <c r="AA34" s="1" t="s">
        <v>725</v>
      </c>
      <c r="AG34" s="1" t="s">
        <v>726</v>
      </c>
      <c r="AI34" s="1" t="s">
        <v>727</v>
      </c>
      <c r="AJ34" s="1" t="s">
        <v>728</v>
      </c>
      <c r="AO34" s="1" t="s">
        <v>729</v>
      </c>
      <c r="AP34" s="1" t="s">
        <v>730</v>
      </c>
      <c r="AX34" s="1" t="s">
        <v>731</v>
      </c>
      <c r="BA34" s="1" t="s">
        <v>732</v>
      </c>
      <c r="BB34" s="1" t="s">
        <v>733</v>
      </c>
      <c r="BC34" s="1">
        <v>13.0</v>
      </c>
      <c r="BK34" s="1" t="s">
        <v>734</v>
      </c>
      <c r="BO34" s="1" t="s">
        <v>735</v>
      </c>
    </row>
    <row r="35">
      <c r="A35" s="1" t="s">
        <v>736</v>
      </c>
      <c r="B35" s="1" t="str">
        <f>IFERROR(__xludf.DUMMYFUNCTION("GOOGLETRANSLATE(A:A, ""en"", ""te"")"),"స్పోర్ట్ కాప్టర్ మెరుపు")</f>
        <v>స్పోర్ట్ కాప్టర్ మెరుపు</v>
      </c>
      <c r="C35" s="1" t="s">
        <v>737</v>
      </c>
      <c r="D35" s="1" t="str">
        <f>IFERROR(__xludf.DUMMYFUNCTION("GOOGLETRANSLATE(C:C, ""en"", ""te"")"),"స్పోర్ట్ కాప్టర్ మెరుపు అనేది ఒక అమెరికన్ ఆటోజీరో, ఇది ఒరెగాన్‌లోని స్కాపూస్ యొక్క స్పోర్ట్ కాప్టర్ చేత రూపొందించబడింది మరియు నిర్మించబడింది. ఈ విమానం te త్సాహిక నిర్మాణానికి కిట్‌గా సరఫరా చేయబడుతుంది. [1] [2] [3] [4] వర్గం యొక్క గరిష్ట ఖాళీ బరువు 254 పౌం"&amp;"డ్లు (115 కిలోలు) తో సహా యుఎస్ ఫార్ 103 అల్ట్రాలైట్ వెహికల్స్ నిబంధనలకు అనుగుణంగా బేస్ మోడల్ మెరుపు రూపొందించబడింది. ఈ విమానం ప్రామాణిక ఖాళీ బరువు 252 పౌండ్లు (114 కిలోలు). ఇది సింగిల్ మెయిన్ రోటర్, విండ్‌షీల్డ్ లేని సింగిల్-సీట్ల ఓపెన్ కాక్‌పిట్, ట్రైసైక"&amp;"ిల్ ల్యాండింగ్ గేర్ మరియు ట్విన్ సిలిండర్, ఎయిర్-కూల్డ్, టూ-స్ట్రోక్, సింగిల్-ఇన్-స్ట్రోక్, సింగిల్-ఇగ్నిషన్ 50 హెచ్‌పి (37 kW) రోటాక్స్ 503 ఇంజిన్ పషర్ కాన్ఫిగరేషన్‌లో ఉన్నాయి. [[[ 1] [[3] విమానం ఫ్యూజ్‌లేజ్ బోల్ట్-కలిసి అల్యూమినియం గొట్టాల నుండి తయారవుత"&amp;"ుంది. దాని 23 అడుగుల (7.0 మీ) వ్యాసం కలిగిన రోటర్ సంస్థ యొక్క అనుబంధ స్పోర్ట్ యుఎస్ఎ ఎల్‌ఎల్‌సి చేత బాండెడ్ డ్యూరల్ అల్యూమినియం నుండి రెడీమేడ్ మరియు నిర్మించబడింది. ల్యాండింగ్ గేర్‌లో టెలిస్కోపిక్ స్ప్రింగ్ సస్పెన్షన్ ఉంటుంది. విండ్‌షీల్డ్‌తో సెమీ-కప్పబడి"&amp;"న కాక్‌పిట్ ఫెయిరింగ్ ఐచ్ఛికం. [1] [3] [4] ప్రాథమిక మెరుపు రూపకల్పన భారీ సుడిగుండంగా అభివృద్ధి చేయబడింది. [3] [4] సమీక్షకుడు ఆండ్రీ క్లిచ్ మెరుపు గురించి ఇలా అన్నాడు: ""విమానంలో, మెరుపును క్షమించేది మరియు తేలికైనది, కాంతి, గేర్డ్-డౌన్ నియంత్రణలతో. ఇది ప్ర"&amp;"తిస్పందించేది కాని గమ్మత్తైనది కాదు. ఇది ప్రారంభకులకు మంచి ఎంపిక."" [1] డేటా నుండి డేటా. క్లిచ్ మరియు కిట్‌ప్లాన్లు [1] [2] సాధారణ లక్షణాల పనితీరు")</f>
        <v>స్పోర్ట్ కాప్టర్ మెరుపు అనేది ఒక అమెరికన్ ఆటోజీరో, ఇది ఒరెగాన్‌లోని స్కాపూస్ యొక్క స్పోర్ట్ కాప్టర్ చేత రూపొందించబడింది మరియు నిర్మించబడింది. ఈ విమానం te త్సాహిక నిర్మాణానికి కిట్‌గా సరఫరా చేయబడుతుంది. [1] [2] [3] [4] వర్గం యొక్క గరిష్ట ఖాళీ బరువు 254 పౌండ్లు (115 కిలోలు) తో సహా యుఎస్ ఫార్ 103 అల్ట్రాలైట్ వెహికల్స్ నిబంధనలకు అనుగుణంగా బేస్ మోడల్ మెరుపు రూపొందించబడింది. ఈ విమానం ప్రామాణిక ఖాళీ బరువు 252 పౌండ్లు (114 కిలోలు). ఇది సింగిల్ మెయిన్ రోటర్, విండ్‌షీల్డ్ లేని సింగిల్-సీట్ల ఓపెన్ కాక్‌పిట్, ట్రైసైకిల్ ల్యాండింగ్ గేర్ మరియు ట్విన్ సిలిండర్, ఎయిర్-కూల్డ్, టూ-స్ట్రోక్, సింగిల్-ఇన్-స్ట్రోక్, సింగిల్-ఇగ్నిషన్ 50 హెచ్‌పి (37 kW) రోటాక్స్ 503 ఇంజిన్ పషర్ కాన్ఫిగరేషన్‌లో ఉన్నాయి. [[[ 1] [[3] విమానం ఫ్యూజ్‌లేజ్ బోల్ట్-కలిసి అల్యూమినియం గొట్టాల నుండి తయారవుతుంది. దాని 23 అడుగుల (7.0 మీ) వ్యాసం కలిగిన రోటర్ సంస్థ యొక్క అనుబంధ స్పోర్ట్ యుఎస్ఎ ఎల్‌ఎల్‌సి చేత బాండెడ్ డ్యూరల్ అల్యూమినియం నుండి రెడీమేడ్ మరియు నిర్మించబడింది. ల్యాండింగ్ గేర్‌లో టెలిస్కోపిక్ స్ప్రింగ్ సస్పెన్షన్ ఉంటుంది. విండ్‌షీల్డ్‌తో సెమీ-కప్పబడిన కాక్‌పిట్ ఫెయిరింగ్ ఐచ్ఛికం. [1] [3] [4] ప్రాథమిక మెరుపు రూపకల్పన భారీ సుడిగుండంగా అభివృద్ధి చేయబడింది. [3] [4] సమీక్షకుడు ఆండ్రీ క్లిచ్ మెరుపు గురించి ఇలా అన్నాడు: "విమానంలో, మెరుపును క్షమించేది మరియు తేలికైనది, కాంతి, గేర్డ్-డౌన్ నియంత్రణలతో. ఇది ప్రతిస్పందించేది కాని గమ్మత్తైనది కాదు. ఇది ప్రారంభకులకు మంచి ఎంపిక." [1] డేటా నుండి డేటా. క్లిచ్ మరియు కిట్‌ప్లాన్లు [1] [2] సాధారణ లక్షణాల పనితీరు</v>
      </c>
      <c r="E35" s="1" t="s">
        <v>466</v>
      </c>
      <c r="F35" s="1" t="str">
        <f>IFERROR(__xludf.DUMMYFUNCTION("GOOGLETRANSLATE(E:E, ""en"", ""te"")"),"ఆటోజీరో")</f>
        <v>ఆటోజీరో</v>
      </c>
      <c r="G35" s="2" t="s">
        <v>467</v>
      </c>
      <c r="H35" s="1" t="s">
        <v>386</v>
      </c>
      <c r="I35" s="1" t="str">
        <f>IFERROR(__xludf.DUMMYFUNCTION("GOOGLETRANSLATE(H:H, ""en"", ""te"")"),"అమెరికా")</f>
        <v>అమెరికా</v>
      </c>
      <c r="K35" s="1" t="s">
        <v>468</v>
      </c>
      <c r="L35" s="1" t="str">
        <f>IFERROR(__xludf.DUMMYFUNCTION("GOOGLETRANSLATE(K:K, ""en"", ""te"")"),"స్పోర్ట్ కాప్టర్")</f>
        <v>స్పోర్ట్ కాప్టర్</v>
      </c>
      <c r="M35" s="1" t="s">
        <v>469</v>
      </c>
      <c r="P35" s="1" t="s">
        <v>344</v>
      </c>
      <c r="Q35" s="1" t="s">
        <v>738</v>
      </c>
      <c r="S35" s="1" t="s">
        <v>739</v>
      </c>
      <c r="U35" s="1" t="s">
        <v>740</v>
      </c>
      <c r="V35" s="1" t="s">
        <v>709</v>
      </c>
      <c r="W35" s="1" t="s">
        <v>741</v>
      </c>
      <c r="Y35" s="1" t="s">
        <v>742</v>
      </c>
      <c r="Z35" s="1" t="s">
        <v>743</v>
      </c>
      <c r="AB35" s="1" t="s">
        <v>744</v>
      </c>
      <c r="AC35" s="1" t="s">
        <v>745</v>
      </c>
      <c r="AI35" s="1" t="s">
        <v>433</v>
      </c>
      <c r="AO35" s="1" t="s">
        <v>457</v>
      </c>
      <c r="AP35" s="1" t="s">
        <v>746</v>
      </c>
      <c r="AY35" s="1">
        <v>1994.0</v>
      </c>
      <c r="BA35" s="1" t="s">
        <v>435</v>
      </c>
      <c r="BG35" s="1" t="s">
        <v>747</v>
      </c>
      <c r="BH35" s="1" t="s">
        <v>748</v>
      </c>
    </row>
    <row r="36">
      <c r="A36" s="1" t="s">
        <v>749</v>
      </c>
      <c r="B36" s="1" t="str">
        <f>IFERROR(__xludf.DUMMYFUNCTION("GOOGLETRANSLATE(A:A, ""en"", ""te"")"),"విమానాలు")</f>
        <v>విమానాలు</v>
      </c>
      <c r="C36" s="1" t="s">
        <v>750</v>
      </c>
      <c r="D36" s="1" t="str">
        <f>IFERROR(__xludf.DUMMYFUNCTION("GOOGLETRANSLATE(C:C, ""en"", ""te"")"),"సెయింట్ రాఫెల్ ఒక ఫోకర్ ఎఫ్.వియా మోనోప్లేన్, దీనిని 1927 లో ఇంగ్లాండ్ నుండి కెనడాకు అట్లాంటిక్ ఫ్లైట్ కోసం ఉపయోగించారు, ఇది తూర్పు నుండి పడమర వరకు దాటిన మొదటి ప్రయత్నం. ఒక ప్రయాణీకుడిగా లోవెన్‌స్టెయిన్-వర్టీమ్-ఫ్రూడెన్‌బర్గ్‌కు చెందిన యజమాని మరియు ఆర్థిక "&amp;"మద్దతుదారుడు ప్రిన్సెస్ అన్నే, ఈ విమానం విల్ట్‌షైర్‌లోని రాఫ్ ఉపవాన్, 1927 ఆగస్టు 31 న 7:30 గంటలకు ఫ్రెడెరిక్ ఎఫ్. మిన్చిన్ మరియు లెస్లీ హామిల్టన్‌లతో విమాన సిబ్బందిగా బయలుదేరింది. [1] సెయింట్ రాఫెల్ యొక్క చివరి ధృవీకరించబడిన దృశ్యం ఐర్లాండ్‌కు పశ్చిమాన ఉ"&amp;"ంది, ఉపవాన్ నుండి సుమారు 1200 మైళ్ళు 21:44 వద్ద ఎస్ఎస్ జోసియా మాసీ; ఆకాశం న్యూయార్క్ యొక్క తూర్పు-దక్షిణ-తూర్పు 420 మైళ్ళు (680 కి.మీ), ఇది సెయింట్ రాఫెల్ అయితే, దాని ఉద్దేశించిన మార్గానికి దక్షిణంగా ఉంది, అవి పోగొట్టుకున్నాయని సూచిస్తున్నాయి. [3] అనేక ధృ"&amp;"వీకరించని నివేదికల తరువాత విమానం మరియు యజమానులు మరలా చూడలేదు.")</f>
        <v>సెయింట్ రాఫెల్ ఒక ఫోకర్ ఎఫ్.వియా మోనోప్లేన్, దీనిని 1927 లో ఇంగ్లాండ్ నుండి కెనడాకు అట్లాంటిక్ ఫ్లైట్ కోసం ఉపయోగించారు, ఇది తూర్పు నుండి పడమర వరకు దాటిన మొదటి ప్రయత్నం. ఒక ప్రయాణీకుడిగా లోవెన్‌స్టెయిన్-వర్టీమ్-ఫ్రూడెన్‌బర్గ్‌కు చెందిన యజమాని మరియు ఆర్థిక మద్దతుదారుడు ప్రిన్సెస్ అన్నే, ఈ విమానం విల్ట్‌షైర్‌లోని రాఫ్ ఉపవాన్, 1927 ఆగస్టు 31 న 7:30 గంటలకు ఫ్రెడెరిక్ ఎఫ్. మిన్చిన్ మరియు లెస్లీ హామిల్టన్‌లతో విమాన సిబ్బందిగా బయలుదేరింది. [1] సెయింట్ రాఫెల్ యొక్క చివరి ధృవీకరించబడిన దృశ్యం ఐర్లాండ్‌కు పశ్చిమాన ఉంది, ఉపవాన్ నుండి సుమారు 1200 మైళ్ళు 21:44 వద్ద ఎస్ఎస్ జోసియా మాసీ; ఆకాశం న్యూయార్క్ యొక్క తూర్పు-దక్షిణ-తూర్పు 420 మైళ్ళు (680 కి.మీ), ఇది సెయింట్ రాఫెల్ అయితే, దాని ఉద్దేశించిన మార్గానికి దక్షిణంగా ఉంది, అవి పోగొట్టుకున్నాయని సూచిస్తున్నాయి. [3] అనేక ధృవీకరించని నివేదికల తరువాత విమానం మరియు యజమానులు మరలా చూడలేదు.</v>
      </c>
      <c r="AJ36" s="1" t="s">
        <v>751</v>
      </c>
      <c r="BP36" s="1" t="s">
        <v>752</v>
      </c>
      <c r="BQ36" s="1" t="s">
        <v>753</v>
      </c>
      <c r="BR36" s="1">
        <v>5023.0</v>
      </c>
      <c r="BW36" s="1" t="s">
        <v>754</v>
      </c>
      <c r="BX36" s="1" t="s">
        <v>755</v>
      </c>
    </row>
    <row r="37">
      <c r="A37" s="1" t="s">
        <v>756</v>
      </c>
      <c r="B37" s="1" t="str">
        <f>IFERROR(__xludf.DUMMYFUNCTION("GOOGLETRANSLATE(A:A, ""en"", ""te"")"),"స్టార్ కావలీర్")</f>
        <v>స్టార్ కావలీర్</v>
      </c>
      <c r="C37" s="1" t="s">
        <v>757</v>
      </c>
      <c r="D37" s="1" t="str">
        <f>IFERROR(__xludf.DUMMYFUNCTION("GOOGLETRANSLATE(C:C, ""en"", ""te"")"),"స్టార్ కావలీర్ 1920 ల చివరలో మొదట ప్రవేశపెట్టిన ఒక అమెరికన్ రెండు-సీట్ల హై-వింగ్ లైట్ విమానం. ఫిలిప్స్ పెట్రోలియం యొక్క స్టార్ ఎయిర్క్రాఫ్ట్ డివిజన్ 1928 లో ఓక్లహోమాలోని బార్ట్లెస్ విల్లెలో ఏర్పడింది. డిజైనర్లు E.A.RIGGS మరియు W. పార్కర్ మార్కెట్ యొక్క తక"&amp;"్కువ ఖర్చుతో ఉద్దేశించిన రెండు-ప్రయాణీకుల హై-వింగ్ లైట్ ప్రైవేట్ యజమాని విమానం కోసం ప్రణాళికలను సిద్ధం చేశారు. ప్రచారం చేసిన ఖర్చు $ 3,450. మూడు కావలీర్ ఎ విమానాలు 1928 లో పంపిణీ చేయబడ్డాయి. కావలీర్ బి 1929 లో తక్కువ శక్తితో కూడిన 55 హెచ్‌పి వెలీ ఎం -5 ఇం"&amp;"జిన్‌తో అమర్చబడి, 15 ఉదాహరణలు 89 2,895 వద్ద మరింత నిరాడంబరమైన మార్గాల యజమానులకు విక్రయించబడ్డాయి. కావలీర్ సి మరియు డి యొక్క ఒకే ఉదాహరణలు అనుసరించాయి. నిరాడంబరమైన విజయానికి తదుపరిది 1930 యొక్క కావలీర్ E 90 H.P. లాంబెర్ట్ మరియు పొడవైన, మరింత కోణీయ, తోక ఫిన్"&amp;" తో అమర్చారు. 13 అమ్ముడయ్యాయి. కావలీర్ సిరీస్‌లో చివరిది సింగిల్ ఎఫ్ మోడల్. [1] 1941 చివరలో యుఎస్ లో సివిల్ ఫ్లయింగ్ తగ్గించే వరకు వివిధ కావలీర్ నమూనాలు పర్యటన పాత్రలో ప్రైవేట్ యజమానులకు సేవలు అందించాయి. ఐదు కావలీర్స్ 2009 నాటికి యు.ఎస్. సివిల్ ఎయిర్క్రాఫ"&amp;"్ట్ రిజిస్టర్‌లో ఉన్నారు. 1930 యొక్క కావలీర్ బి ఎన్ 14860 బహిరంగ ప్రదర్శనలో ఉంది . (మూలం - ఏరోఫైల్స్) ఏరోఫైల్స్ నుండి డేటా మరియు అసంపూర్ణ గైడ్ టు ఎయిర్‌ఫాయిల్ వాడకం [4] సాధారణ లక్షణాల పనితీరు")</f>
        <v>స్టార్ కావలీర్ 1920 ల చివరలో మొదట ప్రవేశపెట్టిన ఒక అమెరికన్ రెండు-సీట్ల హై-వింగ్ లైట్ విమానం. ఫిలిప్స్ పెట్రోలియం యొక్క స్టార్ ఎయిర్క్రాఫ్ట్ డివిజన్ 1928 లో ఓక్లహోమాలోని బార్ట్లెస్ విల్లెలో ఏర్పడింది. డిజైనర్లు E.A.RIGGS మరియు W. పార్కర్ మార్కెట్ యొక్క తక్కువ ఖర్చుతో ఉద్దేశించిన రెండు-ప్రయాణీకుల హై-వింగ్ లైట్ ప్రైవేట్ యజమాని విమానం కోసం ప్రణాళికలను సిద్ధం చేశారు. ప్రచారం చేసిన ఖర్చు $ 3,450. మూడు కావలీర్ ఎ విమానాలు 1928 లో పంపిణీ చేయబడ్డాయి. కావలీర్ బి 1929 లో తక్కువ శక్తితో కూడిన 55 హెచ్‌పి వెలీ ఎం -5 ఇంజిన్‌తో అమర్చబడి, 15 ఉదాహరణలు 89 2,895 వద్ద మరింత నిరాడంబరమైన మార్గాల యజమానులకు విక్రయించబడ్డాయి. కావలీర్ సి మరియు డి యొక్క ఒకే ఉదాహరణలు అనుసరించాయి. నిరాడంబరమైన విజయానికి తదుపరిది 1930 యొక్క కావలీర్ E 90 H.P. లాంబెర్ట్ మరియు పొడవైన, మరింత కోణీయ, తోక ఫిన్ తో అమర్చారు. 13 అమ్ముడయ్యాయి. కావలీర్ సిరీస్‌లో చివరిది సింగిల్ ఎఫ్ మోడల్. [1] 1941 చివరలో యుఎస్ లో సివిల్ ఫ్లయింగ్ తగ్గించే వరకు వివిధ కావలీర్ నమూనాలు పర్యటన పాత్రలో ప్రైవేట్ యజమానులకు సేవలు అందించాయి. ఐదు కావలీర్స్ 2009 నాటికి యు.ఎస్. సివిల్ ఎయిర్క్రాఫ్ట్ రిజిస్టర్‌లో ఉన్నారు. 1930 యొక్క కావలీర్ బి ఎన్ 14860 బహిరంగ ప్రదర్శనలో ఉంది . (మూలం - ఏరోఫైల్స్) ఏరోఫైల్స్ నుండి డేటా మరియు అసంపూర్ణ గైడ్ టు ఎయిర్‌ఫాయిల్ వాడకం [4] సాధారణ లక్షణాల పనితీరు</v>
      </c>
      <c r="E37" s="1" t="s">
        <v>758</v>
      </c>
      <c r="F37" s="1" t="str">
        <f>IFERROR(__xludf.DUMMYFUNCTION("GOOGLETRANSLATE(E:E, ""en"", ""te"")"),"ప్రైవేట్ యజమాని తేలికపాటి విమానం")</f>
        <v>ప్రైవేట్ యజమాని తేలికపాటి విమానం</v>
      </c>
      <c r="H37" s="1" t="s">
        <v>386</v>
      </c>
      <c r="I37" s="1" t="str">
        <f>IFERROR(__xludf.DUMMYFUNCTION("GOOGLETRANSLATE(H:H, ""en"", ""te"")"),"అమెరికా")</f>
        <v>అమెరికా</v>
      </c>
      <c r="K37" s="1" t="s">
        <v>759</v>
      </c>
      <c r="L37" s="1" t="str">
        <f>IFERROR(__xludf.DUMMYFUNCTION("GOOGLETRANSLATE(K:K, ""en"", ""te"")"),"స్టార్ విమానం")</f>
        <v>స్టార్ విమానం</v>
      </c>
      <c r="O37" s="1">
        <v>34.0</v>
      </c>
      <c r="P37" s="1">
        <v>1.0</v>
      </c>
      <c r="Q37" s="1" t="s">
        <v>760</v>
      </c>
      <c r="R37" s="1" t="s">
        <v>761</v>
      </c>
      <c r="W37" s="1" t="s">
        <v>762</v>
      </c>
      <c r="Y37" s="1" t="s">
        <v>763</v>
      </c>
      <c r="Z37" s="1" t="s">
        <v>764</v>
      </c>
      <c r="AA37" s="1" t="s">
        <v>765</v>
      </c>
      <c r="AB37" s="1" t="s">
        <v>766</v>
      </c>
      <c r="AG37" s="1" t="s">
        <v>767</v>
      </c>
      <c r="AI37" s="1" t="s">
        <v>768</v>
      </c>
      <c r="AJ37" s="1" t="s">
        <v>769</v>
      </c>
      <c r="AO37" s="1" t="s">
        <v>770</v>
      </c>
      <c r="AR37" s="1" t="s">
        <v>771</v>
      </c>
      <c r="AT37" s="1" t="s">
        <v>772</v>
      </c>
      <c r="AY37" s="1">
        <v>1928.0</v>
      </c>
      <c r="BK37" s="1" t="s">
        <v>773</v>
      </c>
      <c r="BY37" s="1" t="s">
        <v>774</v>
      </c>
    </row>
    <row r="38">
      <c r="A38" s="1" t="s">
        <v>775</v>
      </c>
      <c r="B38" s="1" t="str">
        <f>IFERROR(__xludf.DUMMYFUNCTION("GOOGLETRANSLATE(A:A, ""en"", ""te"")"),"స్టార్క్ AS-80 హాలిడే")</f>
        <v>స్టార్క్ AS-80 హాలిడే</v>
      </c>
      <c r="C38" s="1" t="s">
        <v>776</v>
      </c>
      <c r="D38" s="1" t="str">
        <f>IFERROR(__xludf.DUMMYFUNCTION("GOOGLETRANSLATE(C:C, ""en"", ""te"")"),"స్టార్క్ AS-80 హాలిడే అనేది సాంప్రదాయిక రెండు-సీట్ల, సింగిల్-ఇంజిన్ హై-వింగ్ మోనోప్లేన్, ఇది 1950 లో ఫ్రాన్స్‌లో రూపొందించబడింది మరియు నిర్మించబడింది. ఇది కిట్ రూపంలో విక్రయించబడింది, కాని కొన్ని మాత్రమే పూర్తయ్యాయి. సెలవుదినం కలప ఫ్రేమ్డ్ మరియు ఫాబ్రిక్ "&amp;"అంతటా కప్పబడి ఉంటుంది. దాని హై వింగ్, రెండు స్పార్స్ చుట్టూ నిర్మించబడింది, స్థిరమైన తీగ మరియు గుండ్రని చిట్కాలు ఉన్నాయి. ఇది జ్యూరీ స్ట్రట్స్ సహాయంతో రెండు V- రూప జతల స్ట్రట్‌లతో దిగువ ఫ్యూజ్‌లేజ్ లాంగన్స్‌కు కట్టుబడి ఉంటుంది. తోక యూనిట్ కలుపుతారు, టెయిల"&amp;"్‌ప్లేన్ మధ్య-ఫ్యూజ్‌లేజ్ ఎత్తులో ఉంటుంది. ఫిన్ నేరుగా అంచుగలది, చుక్కాని ఉదారంగా, గుండ్రంగా మరియు ట్రిమ్ టాబ్‌తో అమర్చబడి ఉంటుంది. [1] దీర్ఘచతురస్రాకార క్రాస్-సెక్షన్ ఫ్యూజ్‌లేజ్ క్యాబిన్ వెనుక లోతుగా ఉంటుంది, దాని ఎగువ ఉపరితలం రెక్క ఎత్తులో ఉంటుంది. క్య"&amp;"ాబిన్ వింగ్ కింద విండ్‌స్క్రీన్‌తో ప్రముఖ అంచు వద్ద ఉంది మరియు దాని గ్లేజింగ్ వెనుకకు వెనుకకు విస్తరించి ఉంది. ట్రాపెజోయిడల్ సైడ్ తలుపుల ద్వారా యాక్సెస్ ఉంటుంది. సాంప్రదాయిక స్థిర అండర్ క్యారేజీలో మెయిన్‌వీల్స్‌లో ఫెయిర్‌డ్ వి-స్ట్రట్‌లపై తక్కువ పీడన టైస్"&amp;"‌తో మరియు అండర్ సైడ్ క్యాబనేపై సగం ఇరుసులు ఉన్నాయి. ప్రధాన యూనిట్ రబ్బరు మొలకెత్తింది; తోక స్కిడ్ స్ప్రింగ్ స్టీల్. [1] కొన్ని సెలవులు వీల్ ఫెయిరింగ్‌లను కలిగి ఉన్నాయి, మరికొన్ని కాదు. ప్రోటోటైప్ సెలవుదినం మొదట 56 kW (75 HP) రెగ్నియర్ 4D.2 నాలుగు సిలిండర్"&amp;" విలోమ ఇన్లైన్ ఎయిర్-కూల్డ్ పిస్టన్ ఇంజిన్‌ను విలోమం చేసింది, అయితే పవర్ రేంజ్ 44- 63 kW (59-85 HP). రెండవ నమూనా, ఉదాహరణకు, 48 కిలోవాట్ల (65 హెచ్‌పి) కాంటినెంటల్ ఎ 65 ఫ్లాట్ ఫోర్. [1] ఇన్లైన్ రెగ్నియర్ ఇంజిన్ పూర్తిగా కౌల్డ్ అయినప్పటికీ, [1] కొన్ని ఫ్లాట్"&amp;" ఫోర్లు సిలిండర్ తలలను బహిర్గతం చేశాయి. ఫ్రెంచ్ సివిల్ రిజిస్టర్‌లో కనీసం ఏడు సెలవులు కనిపించాయి. [2] 2010 లో నాలుగు మిగిలి ఉన్నాయి; [3] ఒక ఫ్రెంచ్ నిర్మించిన సెలవుదినం ఇప్పుడు (2012) UK రిజిస్టర్‌లో ఉంది. [4] ప్రస్తుతం నమోదు చేయబడిన వారిలో కొందరు చురుకుగ"&amp;"ా ఉండకపోవచ్చు. అనేక సెలవులు మొదట 1950 లో ప్రయాణించాయి, కాని కనీసం ఒకటి 1998 వరకు పూర్తి కాలేదు. [2] ఫ్రాన్స్‌లో, రకాన్ని సాధారణంగా AS.80 లావాడౌక్స్ అని పిలుస్తారు. [5] జేన్ యొక్క అన్ని ప్రపంచ విమానాల నుండి డేటా 1953-54 [1] సాధారణ లక్షణాల పనితీరు")</f>
        <v>స్టార్క్ AS-80 హాలిడే అనేది సాంప్రదాయిక రెండు-సీట్ల, సింగిల్-ఇంజిన్ హై-వింగ్ మోనోప్లేన్, ఇది 1950 లో ఫ్రాన్స్‌లో రూపొందించబడింది మరియు నిర్మించబడింది. ఇది కిట్ రూపంలో విక్రయించబడింది, కాని కొన్ని మాత్రమే పూర్తయ్యాయి. సెలవుదినం కలప ఫ్రేమ్డ్ మరియు ఫాబ్రిక్ అంతటా కప్పబడి ఉంటుంది. దాని హై వింగ్, రెండు స్పార్స్ చుట్టూ నిర్మించబడింది, స్థిరమైన తీగ మరియు గుండ్రని చిట్కాలు ఉన్నాయి. ఇది జ్యూరీ స్ట్రట్స్ సహాయంతో రెండు V- రూప జతల స్ట్రట్‌లతో దిగువ ఫ్యూజ్‌లేజ్ లాంగన్స్‌కు కట్టుబడి ఉంటుంది. తోక యూనిట్ కలుపుతారు, టెయిల్‌ప్లేన్ మధ్య-ఫ్యూజ్‌లేజ్ ఎత్తులో ఉంటుంది. ఫిన్ నేరుగా అంచుగలది, చుక్కాని ఉదారంగా, గుండ్రంగా మరియు ట్రిమ్ టాబ్‌తో అమర్చబడి ఉంటుంది. [1] దీర్ఘచతురస్రాకార క్రాస్-సెక్షన్ ఫ్యూజ్‌లేజ్ క్యాబిన్ వెనుక లోతుగా ఉంటుంది, దాని ఎగువ ఉపరితలం రెక్క ఎత్తులో ఉంటుంది. క్యాబిన్ వింగ్ కింద విండ్‌స్క్రీన్‌తో ప్రముఖ అంచు వద్ద ఉంది మరియు దాని గ్లేజింగ్ వెనుకకు వెనుకకు విస్తరించి ఉంది. ట్రాపెజోయిడల్ సైడ్ తలుపుల ద్వారా యాక్సెస్ ఉంటుంది. సాంప్రదాయిక స్థిర అండర్ క్యారేజీలో మెయిన్‌వీల్స్‌లో ఫెయిర్‌డ్ వి-స్ట్రట్‌లపై తక్కువ పీడన టైస్‌తో మరియు అండర్ సైడ్ క్యాబనేపై సగం ఇరుసులు ఉన్నాయి. ప్రధాన యూనిట్ రబ్బరు మొలకెత్తింది; తోక స్కిడ్ స్ప్రింగ్ స్టీల్. [1] కొన్ని సెలవులు వీల్ ఫెయిరింగ్‌లను కలిగి ఉన్నాయి, మరికొన్ని కాదు. ప్రోటోటైప్ సెలవుదినం మొదట 56 kW (75 HP) రెగ్నియర్ 4D.2 నాలుగు సిలిండర్ విలోమ ఇన్లైన్ ఎయిర్-కూల్డ్ పిస్టన్ ఇంజిన్‌ను విలోమం చేసింది, అయితే పవర్ రేంజ్ 44- 63 kW (59-85 HP). రెండవ నమూనా, ఉదాహరణకు, 48 కిలోవాట్ల (65 హెచ్‌పి) కాంటినెంటల్ ఎ 65 ఫ్లాట్ ఫోర్. [1] ఇన్లైన్ రెగ్నియర్ ఇంజిన్ పూర్తిగా కౌల్డ్ అయినప్పటికీ, [1] కొన్ని ఫ్లాట్ ఫోర్లు సిలిండర్ తలలను బహిర్గతం చేశాయి. ఫ్రెంచ్ సివిల్ రిజిస్టర్‌లో కనీసం ఏడు సెలవులు కనిపించాయి. [2] 2010 లో నాలుగు మిగిలి ఉన్నాయి; [3] ఒక ఫ్రెంచ్ నిర్మించిన సెలవుదినం ఇప్పుడు (2012) UK రిజిస్టర్‌లో ఉంది. [4] ప్రస్తుతం నమోదు చేయబడిన వారిలో కొందరు చురుకుగా ఉండకపోవచ్చు. అనేక సెలవులు మొదట 1950 లో ప్రయాణించాయి, కాని కనీసం ఒకటి 1998 వరకు పూర్తి కాలేదు. [2] ఫ్రాన్స్‌లో, రకాన్ని సాధారణంగా AS.80 లావాడౌక్స్ అని పిలుస్తారు. [5] జేన్ యొక్క అన్ని ప్రపంచ విమానాల నుండి డేటా 1953-54 [1] సాధారణ లక్షణాల పనితీరు</v>
      </c>
      <c r="E38" s="1" t="s">
        <v>777</v>
      </c>
      <c r="F38" s="1" t="str">
        <f>IFERROR(__xludf.DUMMYFUNCTION("GOOGLETRANSLATE(E:E, ""en"", ""te"")"),"రెండు సీట్ల తేలికపాటి విమానం")</f>
        <v>రెండు సీట్ల తేలికపాటి విమానం</v>
      </c>
      <c r="G38" s="1" t="s">
        <v>778</v>
      </c>
      <c r="H38" s="1" t="s">
        <v>484</v>
      </c>
      <c r="I38" s="1" t="str">
        <f>IFERROR(__xludf.DUMMYFUNCTION("GOOGLETRANSLATE(H:H, ""en"", ""te"")"),"ఫ్రాన్స్")</f>
        <v>ఫ్రాన్స్</v>
      </c>
      <c r="J38" s="2" t="s">
        <v>485</v>
      </c>
      <c r="K38" s="1" t="s">
        <v>779</v>
      </c>
      <c r="L38" s="1" t="str">
        <f>IFERROR(__xludf.DUMMYFUNCTION("GOOGLETRANSLATE(K:K, ""en"", ""te"")"),"ఏవియన్లు ఆండ్రే స్టార్క్")</f>
        <v>ఏవియన్లు ఆండ్రే స్టార్క్</v>
      </c>
      <c r="N38" s="1">
        <v>1947.0</v>
      </c>
      <c r="O38" s="1" t="s">
        <v>780</v>
      </c>
      <c r="Q38" s="1" t="s">
        <v>781</v>
      </c>
      <c r="R38" s="1" t="s">
        <v>782</v>
      </c>
      <c r="S38" s="1" t="s">
        <v>783</v>
      </c>
      <c r="T38" s="1" t="s">
        <v>784</v>
      </c>
      <c r="U38" s="1" t="s">
        <v>785</v>
      </c>
      <c r="V38" s="1" t="s">
        <v>786</v>
      </c>
      <c r="W38" s="1" t="s">
        <v>787</v>
      </c>
      <c r="X38" s="1" t="s">
        <v>491</v>
      </c>
      <c r="Y38" s="1" t="s">
        <v>788</v>
      </c>
      <c r="Z38" s="1" t="s">
        <v>789</v>
      </c>
      <c r="AB38" s="1" t="s">
        <v>790</v>
      </c>
      <c r="AC38" s="1" t="s">
        <v>791</v>
      </c>
      <c r="AG38" s="1" t="s">
        <v>492</v>
      </c>
      <c r="AJ38" s="1" t="s">
        <v>792</v>
      </c>
      <c r="AT38" s="1">
        <v>2.0</v>
      </c>
      <c r="AW38" s="1" t="s">
        <v>793</v>
      </c>
    </row>
    <row r="39">
      <c r="A39" s="1" t="s">
        <v>794</v>
      </c>
      <c r="B39" s="1" t="str">
        <f>IFERROR(__xludf.DUMMYFUNCTION("GOOGLETRANSLATE(A:A, ""en"", ""te"")"),"సోరెల్ హిపర్‌లైట్")</f>
        <v>సోరెల్ హిపర్‌లైట్</v>
      </c>
      <c r="C39" s="1" t="s">
        <v>795</v>
      </c>
      <c r="D39" s="1" t="str">
        <f>IFERROR(__xludf.DUMMYFUNCTION("GOOGLETRANSLATE(C:C, ""en"", ""te"")"),"సోరెల్ హిపర్‌లైట్ అనేది సింగిల్ మరియు రెండు సీట్ల కుటుంబం, ప్రతికూల అస్థిరత, te త్సాహిక నిర్మాణం కోసం రూపొందించబడింది. [1] [2] [3] [4] [5] ఈ డిజైన్ ప్రారంభంలో ఒరెగాన్లోని షెరిడాన్ యొక్క సన్‌రైజ్ విమానం చేత విక్రయించబడింది మరియు ప్రస్తుతం మిచిగాన్లోని రే య"&amp;"ొక్క థండర్బర్డ్ ఏవియేషన్ చేత నిర్మించబడింది. [2] [3] [4] [5] [6] సింగిల్ సీట్ ఎస్ఎన్ఎస్ -8 హిపర్‌లైట్‌ను 1982 లో యుఎస్ రోటాక్స్ ఇంజిన్ డిస్ట్రిబ్యూటర్ యొక్క అభ్యర్థన మేరకు సోరెల్ బ్రదర్స్ రూపొందించారు, 28 హెచ్‌పి (21 కిలోవాట్) రోటాక్స్ 277 ఇంజిన్‌ను ఉపయోగ"&amp;"ించుకోవడానికి పరివేష్టిత కాక్‌పిట్ విమాన రూపకల్పనను అందించారు. ఫలితంగా వచ్చే విమానం చాలా విజయవంతమైన సోరెల్ హిపర్‌బీప్ ఏరోబాటిక్ క్యాబిన్ బిప్‌లేన్ యొక్క స్కేల్-డౌన్ వెర్షన్ మరియు 247 ఎల్బి (112 కిలోల) ఖాళీ బరువుతో యుఎస్ అల్ట్రాలైట్ వర్గానికి సరిపోతుంది. "&amp;"""SNS"" యొక్క సిరీస్ హోదా సోరెల్ నెగటివ్ స్టాగర్. [2] [7] కాంతి నియంత్రణ శక్తులు మరియు సమతుల్య నియంత్రణలతో విమానం ఎగరడం సులభం అని వర్ణించబడింది. ఈ విమానం దిగువ రెక్కపై పూర్తి-స్పాన్ ఐలెరాన్‌లను కలిగి ఉంది, ఇది కర్రను వెనక్కి లాగినప్పుడు కలిసిపోతుంది, ఇది "&amp;"ల్యాండింగ్ మంటలో ఫ్లాప్‌ల మాదిరిగానే ఉంటుంది. [2] 28 HP (21 kW) డిజైన్‌కు శక్తినివ్వడానికి సరిపోతుంది మరియు దీనికి పెద్ద ఇంజన్లు అవసరం లేదు. రోటాక్స్ 277 చాలా సంవత్సరాలుగా 2SI 460 లేదా హిర్త్ ఎఫ్ -33 వంటి చాలా సంవత్సరాలుగా ఉత్పత్తికి దూరంగా ఉంది. [2] ఈ వి"&amp;"మానం వెల్డెడ్ స్టీల్ ట్యూబ్ ఫార్వర్డ్ ఫ్యూజ్‌లేజ్‌ను కలిగి ఉంది, వేరు చేయగలిగిన అల్యూమినియం ట్యూబ్ వెనుక ఫ్యూజ్‌లేజ్‌తో. పది నిమిషాల్లో రవాణా లేదా నిల్వ కోసం వెనుక ఫ్యూజ్‌లేజ్‌ను సులభంగా తొలగించవచ్చు. రెక్కలు అల్యూమినియం గొట్టాల నుండి కూడా నిర్మించబడ్డాయి"&amp;" మరియు మొత్తం విమానం విమాన ఫాబ్రిక్‌లో కప్పబడి ఉంటుంది. SNS-8 గరిష్ట పైలట్ బరువు 230 lb (104 kg). [2] [3] [4] SNS-8 కిట్ సమీకరించటానికి 200–300 గంటలు పట్టిందని అంచనా. [2] సన్‌రైజ్ విమానం సింగిల్ సీట్ SNS-8 ను SNS-9 రెండు-సీటర్లలోకి అభివృద్ధి చేసింది. SNS-"&amp;"9 23.4 అడుగుల (7.1 మీ) రెక్కలతో తక్కువ పెద్దది, SNS-8 యొక్క 22 అడుగుల (6.7 మీ), పొడవు 15.6 అడుగులు (4.8 మీ) నుండి 18 అడుగుల (5.5 మీ) కు పెరిగింది మరియు స్థూల బరువు పెరిగింది 500 ఎల్బి (227 కిలోలు) నుండి 814 ఎల్బి (369 కిలోలు). SNS-9 50 HP (37 kW) రోటాక్స్"&amp;" 503 ను దాని ప్రామాణిక పవర్‌ప్లాంట్‌గా ఉపయోగిస్తుంది మరియు ఐచ్ఛిక వాంకెల్ ఇంజిన్ అందుబాటులో ఉంది. [2] [5] క్లిచ్ మరియు కిట్‌ప్లాన్‌ల నుండి డేటా [2] [3] [4] [5] పోల్చదగిన పాత్ర, కాన్ఫిగరేషన్ మరియు ERA యొక్క సాధారణ లక్షణాల పనితీరు విమానం")</f>
        <v>సోరెల్ హిపర్‌లైట్ అనేది సింగిల్ మరియు రెండు సీట్ల కుటుంబం, ప్రతికూల అస్థిరత, te త్సాహిక నిర్మాణం కోసం రూపొందించబడింది. [1] [2] [3] [4] [5] ఈ డిజైన్ ప్రారంభంలో ఒరెగాన్లోని షెరిడాన్ యొక్క సన్‌రైజ్ విమానం చేత విక్రయించబడింది మరియు ప్రస్తుతం మిచిగాన్లోని రే యొక్క థండర్బర్డ్ ఏవియేషన్ చేత నిర్మించబడింది. [2] [3] [4] [5] [6] సింగిల్ సీట్ ఎస్ఎన్ఎస్ -8 హిపర్‌లైట్‌ను 1982 లో యుఎస్ రోటాక్స్ ఇంజిన్ డిస్ట్రిబ్యూటర్ యొక్క అభ్యర్థన మేరకు సోరెల్ బ్రదర్స్ రూపొందించారు, 28 హెచ్‌పి (21 కిలోవాట్) రోటాక్స్ 277 ఇంజిన్‌ను ఉపయోగించుకోవడానికి పరివేష్టిత కాక్‌పిట్ విమాన రూపకల్పనను అందించారు. ఫలితంగా వచ్చే విమానం చాలా విజయవంతమైన సోరెల్ హిపర్‌బీప్ ఏరోబాటిక్ క్యాబిన్ బిప్‌లేన్ యొక్క స్కేల్-డౌన్ వెర్షన్ మరియు 247 ఎల్బి (112 కిలోల) ఖాళీ బరువుతో యుఎస్ అల్ట్రాలైట్ వర్గానికి సరిపోతుంది. "SNS" యొక్క సిరీస్ హోదా సోరెల్ నెగటివ్ స్టాగర్. [2] [7] కాంతి నియంత్రణ శక్తులు మరియు సమతుల్య నియంత్రణలతో విమానం ఎగరడం సులభం అని వర్ణించబడింది. ఈ విమానం దిగువ రెక్కపై పూర్తి-స్పాన్ ఐలెరాన్‌లను కలిగి ఉంది, ఇది కర్రను వెనక్కి లాగినప్పుడు కలిసిపోతుంది, ఇది ల్యాండింగ్ మంటలో ఫ్లాప్‌ల మాదిరిగానే ఉంటుంది. [2] 28 HP (21 kW) డిజైన్‌కు శక్తినివ్వడానికి సరిపోతుంది మరియు దీనికి పెద్ద ఇంజన్లు అవసరం లేదు. రోటాక్స్ 277 చాలా సంవత్సరాలుగా 2SI 460 లేదా హిర్త్ ఎఫ్ -33 వంటి చాలా సంవత్సరాలుగా ఉత్పత్తికి దూరంగా ఉంది. [2] ఈ విమానం వెల్డెడ్ స్టీల్ ట్యూబ్ ఫార్వర్డ్ ఫ్యూజ్‌లేజ్‌ను కలిగి ఉంది, వేరు చేయగలిగిన అల్యూమినియం ట్యూబ్ వెనుక ఫ్యూజ్‌లేజ్‌తో. పది నిమిషాల్లో రవాణా లేదా నిల్వ కోసం వెనుక ఫ్యూజ్‌లేజ్‌ను సులభంగా తొలగించవచ్చు. రెక్కలు అల్యూమినియం గొట్టాల నుండి కూడా నిర్మించబడ్డాయి మరియు మొత్తం విమానం విమాన ఫాబ్రిక్‌లో కప్పబడి ఉంటుంది. SNS-8 గరిష్ట పైలట్ బరువు 230 lb (104 kg). [2] [3] [4] SNS-8 కిట్ సమీకరించటానికి 200–300 గంటలు పట్టిందని అంచనా. [2] సన్‌రైజ్ విమానం సింగిల్ సీట్ SNS-8 ను SNS-9 రెండు-సీటర్లలోకి అభివృద్ధి చేసింది. SNS-9 23.4 అడుగుల (7.1 మీ) రెక్కలతో తక్కువ పెద్దది, SNS-8 యొక్క 22 అడుగుల (6.7 మీ), పొడవు 15.6 అడుగులు (4.8 మీ) నుండి 18 అడుగుల (5.5 మీ) కు పెరిగింది మరియు స్థూల బరువు పెరిగింది 500 ఎల్బి (227 కిలోలు) నుండి 814 ఎల్బి (369 కిలోలు). SNS-9 50 HP (37 kW) రోటాక్స్ 503 ను దాని ప్రామాణిక పవర్‌ప్లాంట్‌గా ఉపయోగిస్తుంది మరియు ఐచ్ఛిక వాంకెల్ ఇంజిన్ అందుబాటులో ఉంది. [2] [5] క్లిచ్ మరియు కిట్‌ప్లాన్‌ల నుండి డేటా [2] [3] [4] [5] పోల్చదగిన పాత్ర, కాన్ఫిగరేషన్ మరియు ERA యొక్క సాధారణ లక్షణాల పనితీరు విమానం</v>
      </c>
      <c r="E39" s="1" t="s">
        <v>338</v>
      </c>
      <c r="F39" s="1" t="str">
        <f>IFERROR(__xludf.DUMMYFUNCTION("GOOGLETRANSLATE(E:E, ""en"", ""te"")"),"అల్ట్రాలైట్ విమానం")</f>
        <v>అల్ట్రాలైట్ విమానం</v>
      </c>
      <c r="G39" s="1" t="s">
        <v>339</v>
      </c>
      <c r="H39" s="1" t="s">
        <v>386</v>
      </c>
      <c r="I39" s="1" t="str">
        <f>IFERROR(__xludf.DUMMYFUNCTION("GOOGLETRANSLATE(H:H, ""en"", ""te"")"),"అమెరికా")</f>
        <v>అమెరికా</v>
      </c>
      <c r="J39" s="2" t="s">
        <v>425</v>
      </c>
      <c r="K39" s="1" t="s">
        <v>796</v>
      </c>
      <c r="L39" s="1" t="str">
        <f>IFERROR(__xludf.DUMMYFUNCTION("GOOGLETRANSLATE(K:K, ""en"", ""te"")"),"థండర్బర్డ్ ఏవియేషన్")</f>
        <v>థండర్బర్డ్ ఏవియేషన్</v>
      </c>
      <c r="M39" s="1" t="s">
        <v>797</v>
      </c>
      <c r="N39" s="1">
        <v>1982.0</v>
      </c>
      <c r="O39" s="1" t="s">
        <v>798</v>
      </c>
      <c r="P39" s="1" t="s">
        <v>344</v>
      </c>
      <c r="Q39" s="1" t="s">
        <v>799</v>
      </c>
      <c r="R39" s="1" t="s">
        <v>800</v>
      </c>
      <c r="S39" s="1" t="s">
        <v>801</v>
      </c>
      <c r="T39" s="1" t="s">
        <v>802</v>
      </c>
      <c r="U39" s="1" t="s">
        <v>803</v>
      </c>
      <c r="V39" s="1" t="s">
        <v>804</v>
      </c>
      <c r="W39" s="1" t="s">
        <v>805</v>
      </c>
      <c r="Y39" s="1" t="s">
        <v>806</v>
      </c>
      <c r="Z39" s="1" t="s">
        <v>807</v>
      </c>
      <c r="AA39" s="1" t="s">
        <v>808</v>
      </c>
      <c r="AB39" s="1" t="s">
        <v>809</v>
      </c>
      <c r="AG39" s="1" t="s">
        <v>810</v>
      </c>
      <c r="AI39" s="1" t="s">
        <v>433</v>
      </c>
      <c r="AJ39" s="1" t="s">
        <v>811</v>
      </c>
      <c r="AK39" s="1" t="s">
        <v>812</v>
      </c>
      <c r="AL39" s="1" t="s">
        <v>813</v>
      </c>
      <c r="AO39" s="1" t="s">
        <v>814</v>
      </c>
      <c r="AP39" s="1" t="s">
        <v>815</v>
      </c>
      <c r="AY39" s="1">
        <v>1982.0</v>
      </c>
      <c r="BA39" s="1" t="s">
        <v>816</v>
      </c>
    </row>
    <row r="40">
      <c r="A40" s="1" t="s">
        <v>817</v>
      </c>
      <c r="B40" s="1" t="str">
        <f>IFERROR(__xludf.DUMMYFUNCTION("GOOGLETRANSLATE(A:A, ""en"", ""te"")"),"స్పార్టన్ సి 3")</f>
        <v>స్పార్టన్ సి 3</v>
      </c>
      <c r="C40" s="1" t="s">
        <v>818</v>
      </c>
      <c r="D40" s="1" t="str">
        <f>IFERROR(__xludf.DUMMYFUNCTION("GOOGLETRANSLATE(C:C, ""en"", ""te"")"),"స్పార్టన్ సి 3 అనేది 1920 ల చివర నుండి ఒక అమెరికన్ మూడు-సీట్ల ఓపెన్-కాక్‌పిట్ యుటిలిటీ బిప్‌లేన్. C3S ఫ్యూజ్‌లేజ్ మరియు వింగ్ స్ట్రట్‌లు వెల్డెడ్ క్రోమియం-మాలిబ్డినం అల్లాయ్ స్టీల్ ట్యూబ్స్ నుండి నిర్మించబడ్డాయి, వీటిని కలప బాటెన్స్‌తో ఫెయిర్ చేశారు. [3] "&amp;"ఇది రెండు ఓపెన్ కాక్‌పిట్‌లను కలిగి ఉంది, ఇది గాలి నుండి ఉదారంగా పరిమాణపు షాటర్‌ప్రూఫ్-గ్లాస్ విండ్‌స్క్రీన్‌లతో రక్షించబడింది, మరియు ఇది ముగ్గురు వ్యక్తులకు వసతి కల్పించగలదు, ఇద్దరు ముందు కాక్‌పిట్‌లో ఉన్నారు. ప్రోటోటైప్‌లోని రెక్కలు స్ప్రూస్ మరియు ప్లైవ"&amp;"ుడ్ బాక్స్ బీమ్ స్పార్‌ల చుట్టూ నిర్మించబడ్డాయి, వీటిని ఉత్పత్తి ఉదాహరణలపై ఐ-బీమ్స్‌లోకి మార్చిన ఘన స్ప్రూస్ స్పార్‌లతో భర్తీ చేశారు. [3] స్ప్రూస్ మరియు ప్లైవుడ్ నుండి పక్కటెముకలు నిర్మించబడ్డాయి, C3-225 లో, డ్యూరాలిమినియం షీట్ ఏరోడైనమిక్ రూపాన్ని మెరుగుప"&amp;"రచడానికి రెక్క యొక్క ప్రముఖ అంచుని కవర్ చేసింది. [4] రెక్కలను క్రమబద్ధీకరించిన సెక్షన్ స్టీల్ వైర్‌తో కలుపుతారు. ఎగువ మరియు దిగువ రెక్కలు రెండూ క్లార్క్ వై ఎయిర్‌ఫాయిల్ విభాగాన్ని ఉపయోగించాయి మరియు ఒకే 32 అడుగుల (9.8 మీ) స్పాన్ మరియు 60 అంగుళాలు (1,500 మి"&amp;"మీ) వింగ్ తీగను కలిగి ఉన్నాయి, గుండ్రని వింగ్ చిట్కాలతో. రెక్కలు అస్థిరంగా లేకుండా, లేదా వాష్‌అవుట్ మరియు 0 ° కోణంలో సంభవించకుండా రిగ్గింగ్ చేయబడ్డాయి. ఎగువ వింగ్ అంతటా ఫ్లాట్ గా ఉంది, డైహెడ్రల్ లేకుండా, దిగువ వింగ్ 2 ° డైహెడ్రల్ కలిగి ఉంది. పరస్పర సంబంధం"&amp;" ఉన్న అసమతుల్య ఐలెరాన్లు రెక్కల నుండి రెక్కల ఇన్సెట్‌కు అమర్చబడ్డాయి. [4] చుక్కాని మరియు ఎలివేటర్లు రెక్కల మాదిరిగానే నిర్మించబడ్డాయి. [3] ముక్కు చుట్టూ ఉన్న మెటల్ ప్యానెల్లు కాకుండా, చాలా ఎయిర్‌ఫ్రేమ్‌ను ఫాబ్రిక్‌తో కప్పారు, అది బిగించి, ముద్ర వేయడానికి "&amp;"డోప్ చేయబడింది. [3] ఇంధన ట్యాంక్ అప్పర్ వింగ్ సెంటర్ విభాగంలోకి రెక్కలను తొలగించకుండా తొలగించే విధంగా అమర్చారు. [3] C3-225 లో, ఫ్యూజ్‌లేజ్‌లో అదనపు తొలగించగల ఇంధన ట్యాంక్ జోడించబడింది, మరియు వింగ్ ట్యాంక్ హెడర్ ట్యాంక్‌గా పనిచేసింది. [4] ప్రోటోటైప్‌లో చాల"&amp;"ా ప్రపంచ యుద్ధం వన్ విమానంలో ఉపయోగించిన మాదిరిగానే సాంప్రదాయిక అండర్ క్యారేజ్ ఉంది, దిగువ లింగన్స్ నుండి ఒక జత వీస్ బ్రేస్డ్, స్ప్రెడర్ బార్ మరియు బంగీ త్రాడులు అందించిన సస్పెన్షన్‌తో అనుసంధానించబడి ఉన్నాయి. దీనిని C3-1 మరియు C3-2 లలో స్ప్లిట్-యాక్సిల్ అం"&amp;"డర్ క్యారేజీతో భర్తీ చేశారు, ఇది కాళ్ళను ఎదురుగా ఉన్న దిగువ లాన్స్‌కు కలుపుతుంది. C3-3 నుండి, ప్రతి అండర్ క్యారేజ్ లెగ్ రెండు స్ట్రట్‌లతో త్రిభుజాకారంగా ఫ్యూజ్‌లేజ్ దిగువన ఉన్న సెంట్రల్ కీల్‌కు, మరియు ప్రతి వైపు ఒక ఒలియో స్ట్రట్ ఎగువ లాంగన్‌కు, ఎక్కువ శ్ర"&amp;"ేణి కదలికను అందిస్తుంది మరియు కాంబర్ మార్పులను తగ్గిస్తుంది. [[(చేర్చుట ప్రారంభ ఉదాహరణలకు తోక స్కిడ్ ఉంది, తరువాత వారికి టెయిల్‌వీల్ అమర్చారు. అండర్ క్యారేజ్ యొక్క పున es రూపకల్పన, మరియు అనేక ఇతర వివరాలు మార్పులు సిమెన్స్-హాల్స్కే ఇంజిన్ వాడకాన్ని ఏర్పరచట"&amp;"ానికి బ్రౌన్ యూరప్ సందర్శనతో సమానంగా ఉన్నాయి మరియు అతనిచే ఆమోదించబడలేదు. అతను వాటిని అనవసరంగా భావించాడు మరియు ఈ మార్పులపై పోరాటం అతను సంస్థ నుండి బయలుదేరడానికి దారితీసింది. [5] కీల్ C3-3 లో అండర్ క్యారేజీని బ్రేస్ చేయడానికి ఉపయోగించబడింది మరియు తరువాత నమూ"&amp;"నాలు ఫ్యూజ్‌లేజ్ యొక్క తీవ్రతతో సమానంగా ఉన్నాయి, అదనపు ఫెయిరింగ్ స్ట్రిప్స్ జోడించబడ్డాయి, వీటిలో ఫ్యూజ్‌లేజ్ యొక్క దిగువ భాగంలో ఉన్నాయి. తరువాత మోడళ్లలో వెనుక కాక్‌పిట్ కోసం హెడ్‌రెస్ట్ కూడా జోడించబడుతుంది. సి 3 సిరీస్‌కు ప్రైవేటుగా అభివృద్ధి చెందిన ప్రో"&amp;"టోటైప్ మొదట 25 అక్టోబర్ 1926 న ప్రయాణించింది, మొదట 120 హెచ్‌పి (89 కిలోవాట్ [[(చేర్చుట ప్రణాళికాబద్ధమైన హిస్పానో-రైట్ ఇ -2 వాటర్-కూల్డ్ వి -8 ఇంజిన్ ఎప్పుడూ ఉపయోగించబడలేదు మరియు రేడియల్-ఇంజిన్ శక్తితో పనిచేసే సంస్కరణలు మాత్రమే ఎగిరిపోతున్నప్పటికీ, వివిధ ఇ"&amp;"ంజిన్ల వాడకం మొదటి నుండి ated హించబడింది. తక్కువ-శక్తి ఇంజిన్ ఉన్నప్పటికీ, ఓక్లహోమాలోని తుల్సాలో మిడ్-కాంటినెంట్ ఎయిర్క్రాఫ్ట్ కంపెనీ ఏర్పడటానికి ఈ రకం తగిన వాగ్దానాన్ని చూపించింది, దీనిని ఉత్పత్తి చేయడానికి, దీనిని స్పార్టన్ ఎయిర్‌క్రాఫ్ట్‌గా ప్రముఖ ఆయిల"&amp;"్‌మ్యాన్ విలియం స్కెల్లీ కొనుగోలు చేసి పునర్వ్యవస్థీకరించారు. 1928 లో కంపెనీ. [7] [6] తగిన పవర్‌ప్లాంట్ కోసం అన్వేషణ అనేక విభిన్న ఇంజిన్‌లను ఇన్‌స్టాల్ చేయడానికి దారితీసింది. ఉత్పత్తి ప్రారంభమైనప్పుడు, ర్యాన్-సిమెన్స్ రేడియల్ ఇంజిన్ ఎంపిక చేయబడింది, కాని "&amp;"జర్మనీలో మరింత దిగజారిపోతున్న ఆర్థిక పరిస్థితి కారణంగా ఆ ఇంజిన్ ఉత్పత్తి నిలిచిపోయింది, అక్కడ అది తయారు చేయబడింది. [7] సరఫరా సమస్యలు తమను తాము వ్యక్తం చేయక ముందే, ఎంచుకున్న తదుపరి ఇంజిన్, ఫెయిర్‌చైల్డ్ కెమినెజ్ అప్పటికే ప్రయత్నించబడింది మరియు చాలా నమ్మదగన"&amp;"ిదిగా కనుగొనబడింది, కాబట్టి దానితో ఒక విమానం మాత్రమే అమర్చబడింది. సిమెన్స్ కోసం నమ్మదగిన పున ment స్థాపన కోసం అన్వేషణ మరింత విజయవంతమైన వాల్టర్ NZ 120 ను ఉపయోగించటానికి దారితీసింది. [9] ఆక్సెల్సన్ ఎ, కామెట్ 7-ఇ మరియు కర్టిస్ ఛాలెంజర్ కూడా కొన్ని ఎయిర్‌ఫ్రే"&amp;"మ్‌లలో అందించబడ్డాయి మరియు ఇన్‌స్టాల్ చేయబడ్డాయి, కాని వాటిలో ఏవీ సేవా ఉపయోగం కోసం విజయవంతం కాలేదు. వాల్టర్ మునుపటి ఎయిర్‌ఫ్రేమ్‌లలో గణనీయమైన సంఖ్యలో అమర్చబడి ఉండగా, దిగుమతిగా, ఇది అమెరికాలో ఎప్పుడూ ప్రసిద్ధ ఇంజిన్ కాదు మరియు చివరికి రైట్ సుడిగాలి దానిని "&amp;"భర్తీ చేసింది. అంతిమ వేరియంట్ C3-225, ఇది చాలా శక్తివంతమైన 225 HP (168 kW) రైట్ J-6-7 సుడిగాలి ఏడు-సిలిండర్ రేడియల్ ఇంజిన్‌తో అమర్చబడింది, మరియు దీనికి పెద్ద ఫిన్ ఇవ్వబడింది మరియు బాగా విస్తరించిన ఇంధన ట్యాంక్ ఇవ్వబడింది వింగ్ సెంటర్ విభాగం. [4] సి 3 ను ప"&amp;"్రధానంగా ఫ్లైట్ స్కూల్స్ ఫ్లయింగ్ ట్రైనింగ్ కోసం స్పార్టన్ స్కూల్ ఆఫ్ ఏరోనాటిక్స్ తో సహా ఉపయోగించారు. . స్పార్టన్, 7 6,750 కు అమ్మకానికి ఇవ్వబడింది, తరువాత దీనిని, 9 5,975 కు తగ్గించారు. [5] ఫ్రంట్ కాక్‌పిట్‌లో పెద్ద ఇంధన ట్యాంక్‌తో అమర్చిన C3-2 కెనడాలోని"&amp;" అంటారియోలోని వాకర్స్‌విల్లే నుండి ఫ్లోరిడాలోని కీ వెస్ట్‌కు నాన్‌స్టాప్‌ను ఎగురవేయడం ద్వారా దాని విశ్వసనీయతను ప్రదర్శించింది, నవంబర్ 17.5 గంటల్లో (1,220 మైళ్ళు (1,960 కిమీ)) దూరం 1928. [11] మిడ్-కాంటినెంట్ ఎయిర్క్రాఫ్ట్ కంపెనీని స్పార్టన్‌గా మార్చడం వెను"&amp;"క ఉన్న ఫైనాన్షియర్ విలియం స్కెల్లీ, స్కెల్లీ ఆయిల్ కంపెనీ ఉపయోగం కోసం అనేక సి 3 లను కూడా కొనుగోలు చేశాడు. ఫ్యూర్జా ఎరేయా మెక్సికానా 1933 లో నాలుగు సి 3-120 లను కొనుగోలు చేసింది, తరువాత ఆరు స్పార్టన్ సి 2-175 మోనోప్లేన్స్, [12] మరియు 5 ఇతర ఉదాహరణలు మెక్సిక"&amp;"ోకు వాణిజ్య మరియు ప్రైవేట్ ఉపయోగం కోసం ఎగుమతి చేయబడ్డాయి, [13] ఏరోనాటికా డెల్ సుర్. [14] ఒకే C3-225 అర్జెంటీనాకు ఎగుమతి చేయబడింది, [15] మరియు C3-120 మరియు C3-225 రెండూ చిలీకి వెళ్ళాయి. [16] ఐదు సి 3 లు మనుగడలో ఉన్నాయి, అమెరికాలో నలుగురు, మరియు 2020 నాటికి"&amp;" జర్మనీలో ఒకటి, వీటిలో కనీసం ముగ్గురు వాయువ్యంగా ఉన్నారు. .")</f>
        <v>స్పార్టన్ సి 3 అనేది 1920 ల చివర నుండి ఒక అమెరికన్ మూడు-సీట్ల ఓపెన్-కాక్‌పిట్ యుటిలిటీ బిప్‌లేన్. C3S ఫ్యూజ్‌లేజ్ మరియు వింగ్ స్ట్రట్‌లు వెల్డెడ్ క్రోమియం-మాలిబ్డినం అల్లాయ్ స్టీల్ ట్యూబ్స్ నుండి నిర్మించబడ్డాయి, వీటిని కలప బాటెన్స్‌తో ఫెయిర్ చేశారు. [3] ఇది రెండు ఓపెన్ కాక్‌పిట్‌లను కలిగి ఉంది, ఇది గాలి నుండి ఉదారంగా పరిమాణపు షాటర్‌ప్రూఫ్-గ్లాస్ విండ్‌స్క్రీన్‌లతో రక్షించబడింది, మరియు ఇది ముగ్గురు వ్యక్తులకు వసతి కల్పించగలదు, ఇద్దరు ముందు కాక్‌పిట్‌లో ఉన్నారు. ప్రోటోటైప్‌లోని రెక్కలు స్ప్రూస్ మరియు ప్లైవుడ్ బాక్స్ బీమ్ స్పార్‌ల చుట్టూ నిర్మించబడ్డాయి, వీటిని ఉత్పత్తి ఉదాహరణలపై ఐ-బీమ్స్‌లోకి మార్చిన ఘన స్ప్రూస్ స్పార్‌లతో భర్తీ చేశారు. [3] స్ప్రూస్ మరియు ప్లైవుడ్ నుండి పక్కటెముకలు నిర్మించబడ్డాయి, C3-225 లో, డ్యూరాలిమినియం షీట్ ఏరోడైనమిక్ రూపాన్ని మెరుగుపరచడానికి రెక్క యొక్క ప్రముఖ అంచుని కవర్ చేసింది. [4] రెక్కలను క్రమబద్ధీకరించిన సెక్షన్ స్టీల్ వైర్‌తో కలుపుతారు. ఎగువ మరియు దిగువ రెక్కలు రెండూ క్లార్క్ వై ఎయిర్‌ఫాయిల్ విభాగాన్ని ఉపయోగించాయి మరియు ఒకే 32 అడుగుల (9.8 మీ) స్పాన్ మరియు 60 అంగుళాలు (1,500 మిమీ) వింగ్ తీగను కలిగి ఉన్నాయి, గుండ్రని వింగ్ చిట్కాలతో. రెక్కలు అస్థిరంగా లేకుండా, లేదా వాష్‌అవుట్ మరియు 0 ° కోణంలో సంభవించకుండా రిగ్గింగ్ చేయబడ్డాయి. ఎగువ వింగ్ అంతటా ఫ్లాట్ గా ఉంది, డైహెడ్రల్ లేకుండా, దిగువ వింగ్ 2 ° డైహెడ్రల్ కలిగి ఉంది. పరస్పర సంబంధం ఉన్న అసమతుల్య ఐలెరాన్లు రెక్కల నుండి రెక్కల ఇన్సెట్‌కు అమర్చబడ్డాయి. [4] చుక్కాని మరియు ఎలివేటర్లు రెక్కల మాదిరిగానే నిర్మించబడ్డాయి. [3] ముక్కు చుట్టూ ఉన్న మెటల్ ప్యానెల్లు కాకుండా, చాలా ఎయిర్‌ఫ్రేమ్‌ను ఫాబ్రిక్‌తో కప్పారు, అది బిగించి, ముద్ర వేయడానికి డోప్ చేయబడింది. [3] ఇంధన ట్యాంక్ అప్పర్ వింగ్ సెంటర్ విభాగంలోకి రెక్కలను తొలగించకుండా తొలగించే విధంగా అమర్చారు. [3] C3-225 లో, ఫ్యూజ్‌లేజ్‌లో అదనపు తొలగించగల ఇంధన ట్యాంక్ జోడించబడింది, మరియు వింగ్ ట్యాంక్ హెడర్ ట్యాంక్‌గా పనిచేసింది. [4] ప్రోటోటైప్‌లో చాలా ప్రపంచ యుద్ధం వన్ విమానంలో ఉపయోగించిన మాదిరిగానే సాంప్రదాయిక అండర్ క్యారేజ్ ఉంది, దిగువ లింగన్స్ నుండి ఒక జత వీస్ బ్రేస్డ్, స్ప్రెడర్ బార్ మరియు బంగీ త్రాడులు అందించిన సస్పెన్షన్‌తో అనుసంధానించబడి ఉన్నాయి. దీనిని C3-1 మరియు C3-2 లలో స్ప్లిట్-యాక్సిల్ అండర్ క్యారేజీతో భర్తీ చేశారు, ఇది కాళ్ళను ఎదురుగా ఉన్న దిగువ లాన్స్‌కు కలుపుతుంది. C3-3 నుండి, ప్రతి అండర్ క్యారేజ్ లెగ్ రెండు స్ట్రట్‌లతో త్రిభుజాకారంగా ఫ్యూజ్‌లేజ్ దిగువన ఉన్న సెంట్రల్ కీల్‌కు, మరియు ప్రతి వైపు ఒక ఒలియో స్ట్రట్ ఎగువ లాంగన్‌కు, ఎక్కువ శ్రేణి కదలికను అందిస్తుంది మరియు కాంబర్ మార్పులను తగ్గిస్తుంది. [[(చేర్చుట ప్రారంభ ఉదాహరణలకు తోక స్కిడ్ ఉంది, తరువాత వారికి టెయిల్‌వీల్ అమర్చారు. అండర్ క్యారేజ్ యొక్క పున es రూపకల్పన, మరియు అనేక ఇతర వివరాలు మార్పులు సిమెన్స్-హాల్స్కే ఇంజిన్ వాడకాన్ని ఏర్పరచటానికి బ్రౌన్ యూరప్ సందర్శనతో సమానంగా ఉన్నాయి మరియు అతనిచే ఆమోదించబడలేదు. అతను వాటిని అనవసరంగా భావించాడు మరియు ఈ మార్పులపై పోరాటం అతను సంస్థ నుండి బయలుదేరడానికి దారితీసింది. [5] కీల్ C3-3 లో అండర్ క్యారేజీని బ్రేస్ చేయడానికి ఉపయోగించబడింది మరియు తరువాత నమూనాలు ఫ్యూజ్‌లేజ్ యొక్క తీవ్రతతో సమానంగా ఉన్నాయి, అదనపు ఫెయిరింగ్ స్ట్రిప్స్ జోడించబడ్డాయి, వీటిలో ఫ్యూజ్‌లేజ్ యొక్క దిగువ భాగంలో ఉన్నాయి. తరువాత మోడళ్లలో వెనుక కాక్‌పిట్ కోసం హెడ్‌రెస్ట్ కూడా జోడించబడుతుంది. సి 3 సిరీస్‌కు ప్రైవేటుగా అభివృద్ధి చెందిన ప్రోటోటైప్ మొదట 25 అక్టోబర్ 1926 న ప్రయాణించింది, మొదట 120 హెచ్‌పి (89 కిలోవాట్ [[(చేర్చుట ప్రణాళికాబద్ధమైన హిస్పానో-రైట్ ఇ -2 వాటర్-కూల్డ్ వి -8 ఇంజిన్ ఎప్పుడూ ఉపయోగించబడలేదు మరియు రేడియల్-ఇంజిన్ శక్తితో పనిచేసే సంస్కరణలు మాత్రమే ఎగిరిపోతున్నప్పటికీ, వివిధ ఇంజిన్ల వాడకం మొదటి నుండి ated హించబడింది. తక్కువ-శక్తి ఇంజిన్ ఉన్నప్పటికీ, ఓక్లహోమాలోని తుల్సాలో మిడ్-కాంటినెంట్ ఎయిర్క్రాఫ్ట్ కంపెనీ ఏర్పడటానికి ఈ రకం తగిన వాగ్దానాన్ని చూపించింది, దీనిని ఉత్పత్తి చేయడానికి, దీనిని స్పార్టన్ ఎయిర్‌క్రాఫ్ట్‌గా ప్రముఖ ఆయిల్‌మ్యాన్ విలియం స్కెల్లీ కొనుగోలు చేసి పునర్వ్యవస్థీకరించారు. 1928 లో కంపెనీ. [7] [6] తగిన పవర్‌ప్లాంట్ కోసం అన్వేషణ అనేక విభిన్న ఇంజిన్‌లను ఇన్‌స్టాల్ చేయడానికి దారితీసింది. ఉత్పత్తి ప్రారంభమైనప్పుడు, ర్యాన్-సిమెన్స్ రేడియల్ ఇంజిన్ ఎంపిక చేయబడింది, కాని జర్మనీలో మరింత దిగజారిపోతున్న ఆర్థిక పరిస్థితి కారణంగా ఆ ఇంజిన్ ఉత్పత్తి నిలిచిపోయింది, అక్కడ అది తయారు చేయబడింది. [7] సరఫరా సమస్యలు తమను తాము వ్యక్తం చేయక ముందే, ఎంచుకున్న తదుపరి ఇంజిన్, ఫెయిర్‌చైల్డ్ కెమినెజ్ అప్పటికే ప్రయత్నించబడింది మరియు చాలా నమ్మదగనిదిగా కనుగొనబడింది, కాబట్టి దానితో ఒక విమానం మాత్రమే అమర్చబడింది. సిమెన్స్ కోసం నమ్మదగిన పున ment స్థాపన కోసం అన్వేషణ మరింత విజయవంతమైన వాల్టర్ NZ 120 ను ఉపయోగించటానికి దారితీసింది. [9] ఆక్సెల్సన్ ఎ, కామెట్ 7-ఇ మరియు కర్టిస్ ఛాలెంజర్ కూడా కొన్ని ఎయిర్‌ఫ్రేమ్‌లలో అందించబడ్డాయి మరియు ఇన్‌స్టాల్ చేయబడ్డాయి, కాని వాటిలో ఏవీ సేవా ఉపయోగం కోసం విజయవంతం కాలేదు. వాల్టర్ మునుపటి ఎయిర్‌ఫ్రేమ్‌లలో గణనీయమైన సంఖ్యలో అమర్చబడి ఉండగా, దిగుమతిగా, ఇది అమెరికాలో ఎప్పుడూ ప్రసిద్ధ ఇంజిన్ కాదు మరియు చివరికి రైట్ సుడిగాలి దానిని భర్తీ చేసింది. అంతిమ వేరియంట్ C3-225, ఇది చాలా శక్తివంతమైన 225 HP (168 kW) రైట్ J-6-7 సుడిగాలి ఏడు-సిలిండర్ రేడియల్ ఇంజిన్‌తో అమర్చబడింది, మరియు దీనికి పెద్ద ఫిన్ ఇవ్వబడింది మరియు బాగా విస్తరించిన ఇంధన ట్యాంక్ ఇవ్వబడింది వింగ్ సెంటర్ విభాగం. [4] సి 3 ను ప్రధానంగా ఫ్లైట్ స్కూల్స్ ఫ్లయింగ్ ట్రైనింగ్ కోసం స్పార్టన్ స్కూల్ ఆఫ్ ఏరోనాటిక్స్ తో సహా ఉపయోగించారు. . స్పార్టన్, 7 6,750 కు అమ్మకానికి ఇవ్వబడింది, తరువాత దీనిని, 9 5,975 కు తగ్గించారు. [5] ఫ్రంట్ కాక్‌పిట్‌లో పెద్ద ఇంధన ట్యాంక్‌తో అమర్చిన C3-2 కెనడాలోని అంటారియోలోని వాకర్స్‌విల్లే నుండి ఫ్లోరిడాలోని కీ వెస్ట్‌కు నాన్‌స్టాప్‌ను ఎగురవేయడం ద్వారా దాని విశ్వసనీయతను ప్రదర్శించింది, నవంబర్ 17.5 గంటల్లో (1,220 మైళ్ళు (1,960 కిమీ)) దూరం 1928. [11] మిడ్-కాంటినెంట్ ఎయిర్క్రాఫ్ట్ కంపెనీని స్పార్టన్‌గా మార్చడం వెనుక ఉన్న ఫైనాన్షియర్ విలియం స్కెల్లీ, స్కెల్లీ ఆయిల్ కంపెనీ ఉపయోగం కోసం అనేక సి 3 లను కూడా కొనుగోలు చేశాడు. ఫ్యూర్జా ఎరేయా మెక్సికానా 1933 లో నాలుగు సి 3-120 లను కొనుగోలు చేసింది, తరువాత ఆరు స్పార్టన్ సి 2-175 మోనోప్లేన్స్, [12] మరియు 5 ఇతర ఉదాహరణలు మెక్సికోకు వాణిజ్య మరియు ప్రైవేట్ ఉపయోగం కోసం ఎగుమతి చేయబడ్డాయి, [13] ఏరోనాటికా డెల్ సుర్. [14] ఒకే C3-225 అర్జెంటీనాకు ఎగుమతి చేయబడింది, [15] మరియు C3-120 మరియు C3-225 రెండూ చిలీకి వెళ్ళాయి. [16] ఐదు సి 3 లు మనుగడలో ఉన్నాయి, అమెరికాలో నలుగురు, మరియు 2020 నాటికి జర్మనీలో ఒకటి, వీటిలో కనీసం ముగ్గురు వాయువ్యంగా ఉన్నారు. .</v>
      </c>
      <c r="E40" s="1" t="s">
        <v>819</v>
      </c>
      <c r="F40" s="1" t="str">
        <f>IFERROR(__xludf.DUMMYFUNCTION("GOOGLETRANSLATE(E:E, ""en"", ""te"")"),"ఓపెన్ కాక్‌పిట్ బిప్‌లేన్")</f>
        <v>ఓపెన్ కాక్‌పిట్ బిప్‌లేన్</v>
      </c>
      <c r="H40" s="1" t="s">
        <v>386</v>
      </c>
      <c r="I40" s="1" t="str">
        <f>IFERROR(__xludf.DUMMYFUNCTION("GOOGLETRANSLATE(H:H, ""en"", ""te"")"),"అమెరికా")</f>
        <v>అమెరికా</v>
      </c>
      <c r="J40" s="2" t="s">
        <v>425</v>
      </c>
      <c r="K40" s="1" t="s">
        <v>820</v>
      </c>
      <c r="L40" s="1" t="str">
        <f>IFERROR(__xludf.DUMMYFUNCTION("GOOGLETRANSLATE(K:K, ""en"", ""te"")"),"స్పార్టన్ ఎయిర్క్రాఫ్ట్ కంపెనీ")</f>
        <v>స్పార్టన్ ఎయిర్క్రాఫ్ట్ కంపెనీ</v>
      </c>
      <c r="M40" s="1" t="s">
        <v>821</v>
      </c>
      <c r="N40" s="3">
        <v>9795.0</v>
      </c>
      <c r="O40" s="1" t="s">
        <v>822</v>
      </c>
      <c r="P40" s="1" t="s">
        <v>521</v>
      </c>
      <c r="Q40" s="1" t="s">
        <v>823</v>
      </c>
      <c r="S40" s="1" t="s">
        <v>824</v>
      </c>
      <c r="T40" s="1" t="s">
        <v>825</v>
      </c>
      <c r="U40" s="1" t="s">
        <v>826</v>
      </c>
      <c r="V40" s="1" t="s">
        <v>827</v>
      </c>
      <c r="W40" s="1" t="s">
        <v>828</v>
      </c>
      <c r="X40" s="1" t="s">
        <v>829</v>
      </c>
      <c r="Y40" s="1" t="s">
        <v>830</v>
      </c>
      <c r="Z40" s="1" t="s">
        <v>831</v>
      </c>
      <c r="AA40" s="1" t="s">
        <v>832</v>
      </c>
      <c r="AB40" s="1" t="s">
        <v>833</v>
      </c>
      <c r="AC40" s="1" t="s">
        <v>834</v>
      </c>
      <c r="AD40" s="1" t="s">
        <v>835</v>
      </c>
      <c r="AG40" s="1" t="s">
        <v>836</v>
      </c>
      <c r="AI40" s="1" t="s">
        <v>837</v>
      </c>
      <c r="AJ40" s="1" t="s">
        <v>838</v>
      </c>
      <c r="AO40" s="1" t="s">
        <v>839</v>
      </c>
      <c r="AT40" s="1" t="s">
        <v>120</v>
      </c>
      <c r="AY40" s="1">
        <v>1928.0</v>
      </c>
      <c r="BA40" s="1" t="s">
        <v>840</v>
      </c>
      <c r="BE40" s="1" t="s">
        <v>841</v>
      </c>
      <c r="BF40" s="1" t="s">
        <v>842</v>
      </c>
      <c r="BK40" s="1" t="s">
        <v>773</v>
      </c>
      <c r="BZ40" s="1" t="s">
        <v>843</v>
      </c>
      <c r="CA40" s="1" t="s">
        <v>844</v>
      </c>
      <c r="CB40" s="1" t="s">
        <v>845</v>
      </c>
      <c r="CC40" s="1" t="s">
        <v>843</v>
      </c>
      <c r="CD40" s="1" t="s">
        <v>844</v>
      </c>
      <c r="CE40" s="1" t="s">
        <v>846</v>
      </c>
      <c r="CF40" s="1" t="s">
        <v>847</v>
      </c>
      <c r="CG40" s="1" t="s">
        <v>848</v>
      </c>
      <c r="CH40" s="1" t="s">
        <v>849</v>
      </c>
    </row>
    <row r="41">
      <c r="A41" s="1" t="s">
        <v>850</v>
      </c>
      <c r="B41" s="1" t="str">
        <f>IFERROR(__xludf.DUMMYFUNCTION("GOOGLETRANSLATE(A:A, ""en"", ""te"")"),"సికోర్స్కీ ఎస్ -5")</f>
        <v>సికోర్స్కీ ఎస్ -5</v>
      </c>
      <c r="C41" s="1" t="s">
        <v>851</v>
      </c>
      <c r="D41" s="1" t="str">
        <f>IFERROR(__xludf.DUMMYFUNCTION("GOOGLETRANSLATE(C:C, ""en"", ""te"")"),"సికోర్స్కీ ఎస్ -5 అనేది ఇగోర్ సికోర్స్కీ చేత ప్రారంభ రష్యన్ సింగిల్ సీట్ బిప్‌లేన్ డిజైన్, ఇది ఏప్రిల్ 1911 చివరలో పూర్తయింది. ఎస్ -5 50 హెచ్‌పి (37 కిలోవాట్ . చెక్క రెక్కలను కప్పి ఉంచే ఫాబ్రిక్ స్వచ్ఛమైన ఆల్కహాల్ మరియు జిగురుతో వేడినీటితో కలిపి బిగించబడి"&amp;"ంది. ఫ్యూజ్‌లేజ్ నిర్మాణం బహిర్గతమైంది. తన మునుపటి విమానంలో ఉన్నట్లుగా ఎలివేటర్ మరియు ఐలెరాన్‌లను నియంత్రించడానికి ప్రత్యేక లివర్లకు బదులుగా, సికోర్స్కీ పిచ్ మరియు రోల్ నియంత్రణను అనుమతించే చక్రంతో ఒకే కంట్రోల్ లివర్‌ను రూపొందించాడు. ఈ ""కంట్రోల్ కాలమ్"" "&amp;"లో జ్వలనను క్షణికావేశంలో నిష్క్రియం చేయడానికి బటన్ స్విచ్ ఉంది, తద్వారా ఇంజిన్ శక్తిని నియంత్రిస్తుంది. చుక్కాని నియంత్రణలు తారుమారు చేయబడ్డాయి, ఎందుకంటే ఇది యంత్రం యొక్క సికోర్స్కీ యొక్క స్పర్శకు బాగా సరిపోతుంది. [1] S-5 ను మూడు వారాల వ్యవధిలో, 20 నుండి "&amp;"30-సెకన్ల సరళరేఖ విమానాల శ్రేణిలో పరీక్షించారు, డిజైనర్ తన మొదటి నిజమైన ఫ్లైట్ నాలుగు నిమిషాల కోసం, ఒక సర్క్యూట్లో చేయగలిగే ముందు ఫీల్డ్, 17 మే 1911 న. [1] సెప్టెంబరులో జార్ నికోలస్ II చూసిన విన్యాసాల సమయంలో ఇంపీరియల్ రష్యన్ ఆర్మీ విమానాలను అధిగమించిన తరు"&amp;"వాత, కీవ్ సమీపంలో ఉన్న బెలయ జెర్కోవ్‌లో ఒక దేశ ఉత్సవంలో ఎస్ -5 ఇగోర్ సికోర్స్కీ తన మొదటి ఆదాయాన్ని వరుస ప్రదర్శన విమానాలతో సంపాదించింది. చివరి పతనం లో ఎస్ -5 కోల్పోయే ముందు తొమ్మిది మరియు పది ఎగిరే గంటలు లాగిన్ అయ్యాయి. కార్బ్యురేటర్ జెట్ను నిరోధించడం ద్వ"&amp;"ారా శిధిలాలు (దోమ) కారణంగా ఇంధన ఆకలితో ఈ ప్రమాదం జరిగింది. [2] రష్యన్ విమానాల ఓస్ప్రే ఎన్సైక్లోపీడియా నుండి డేటా 1875-1995 [3] సాధారణ లక్షణాల పనితీరు")</f>
        <v>సికోర్స్కీ ఎస్ -5 అనేది ఇగోర్ సికోర్స్కీ చేత ప్రారంభ రష్యన్ సింగిల్ సీట్ బిప్‌లేన్ డిజైన్, ఇది ఏప్రిల్ 1911 చివరలో పూర్తయింది. ఎస్ -5 50 హెచ్‌పి (37 కిలోవాట్ . చెక్క రెక్కలను కప్పి ఉంచే ఫాబ్రిక్ స్వచ్ఛమైన ఆల్కహాల్ మరియు జిగురుతో వేడినీటితో కలిపి బిగించబడింది. ఫ్యూజ్‌లేజ్ నిర్మాణం బహిర్గతమైంది. తన మునుపటి విమానంలో ఉన్నట్లుగా ఎలివేటర్ మరియు ఐలెరాన్‌లను నియంత్రించడానికి ప్రత్యేక లివర్లకు బదులుగా, సికోర్స్కీ పిచ్ మరియు రోల్ నియంత్రణను అనుమతించే చక్రంతో ఒకే కంట్రోల్ లివర్‌ను రూపొందించాడు. ఈ "కంట్రోల్ కాలమ్" లో జ్వలనను క్షణికావేశంలో నిష్క్రియం చేయడానికి బటన్ స్విచ్ ఉంది, తద్వారా ఇంజిన్ శక్తిని నియంత్రిస్తుంది. చుక్కాని నియంత్రణలు తారుమారు చేయబడ్డాయి, ఎందుకంటే ఇది యంత్రం యొక్క సికోర్స్కీ యొక్క స్పర్శకు బాగా సరిపోతుంది. [1] S-5 ను మూడు వారాల వ్యవధిలో, 20 నుండి 30-సెకన్ల సరళరేఖ విమానాల శ్రేణిలో పరీక్షించారు, డిజైనర్ తన మొదటి నిజమైన ఫ్లైట్ నాలుగు నిమిషాల కోసం, ఒక సర్క్యూట్లో చేయగలిగే ముందు ఫీల్డ్, 17 మే 1911 న. [1] సెప్టెంబరులో జార్ నికోలస్ II చూసిన విన్యాసాల సమయంలో ఇంపీరియల్ రష్యన్ ఆర్మీ విమానాలను అధిగమించిన తరువాత, కీవ్ సమీపంలో ఉన్న బెలయ జెర్కోవ్‌లో ఒక దేశ ఉత్సవంలో ఎస్ -5 ఇగోర్ సికోర్స్కీ తన మొదటి ఆదాయాన్ని వరుస ప్రదర్శన విమానాలతో సంపాదించింది. చివరి పతనం లో ఎస్ -5 కోల్పోయే ముందు తొమ్మిది మరియు పది ఎగిరే గంటలు లాగిన్ అయ్యాయి. కార్బ్యురేటర్ జెట్ను నిరోధించడం ద్వారా శిధిలాలు (దోమ) కారణంగా ఇంధన ఆకలితో ఈ ప్రమాదం జరిగింది. [2] రష్యన్ విమానాల ఓస్ప్రే ఎన్సైక్లోపీడియా నుండి డేటా 1875-1995 [3] సాధారణ లక్షణాల పనితీరు</v>
      </c>
      <c r="E41" s="1" t="s">
        <v>852</v>
      </c>
      <c r="F41" s="1" t="str">
        <f>IFERROR(__xludf.DUMMYFUNCTION("GOOGLETRANSLATE(E:E, ""en"", ""te"")"),"ప్రోటోటైప్")</f>
        <v>ప్రోటోటైప్</v>
      </c>
      <c r="N41" s="4">
        <v>4109.0</v>
      </c>
      <c r="O41" s="1">
        <v>1.0</v>
      </c>
      <c r="P41" s="1">
        <v>1.0</v>
      </c>
      <c r="Q41" s="1" t="s">
        <v>853</v>
      </c>
      <c r="R41" s="1" t="s">
        <v>282</v>
      </c>
      <c r="V41" s="1" t="s">
        <v>854</v>
      </c>
      <c r="W41" s="1" t="s">
        <v>855</v>
      </c>
      <c r="Y41" s="1" t="s">
        <v>856</v>
      </c>
      <c r="AB41" s="1" t="s">
        <v>857</v>
      </c>
      <c r="AC41" s="1" t="s">
        <v>858</v>
      </c>
      <c r="AG41" s="1" t="s">
        <v>859</v>
      </c>
      <c r="AH41" s="1" t="s">
        <v>860</v>
      </c>
      <c r="AI41" s="1" t="s">
        <v>861</v>
      </c>
      <c r="AJ41" s="1" t="s">
        <v>862</v>
      </c>
      <c r="AT41" s="1" t="s">
        <v>772</v>
      </c>
    </row>
    <row r="42">
      <c r="A42" s="1" t="s">
        <v>863</v>
      </c>
      <c r="B42" s="1" t="str">
        <f>IFERROR(__xludf.DUMMYFUNCTION("GOOGLETRANSLATE(A:A, ""en"", ""te"")"),"స్కైఫ్లై ఎస్ -34 స్కైస్టార్")</f>
        <v>స్కైఫ్లై ఎస్ -34 స్కైస్టార్</v>
      </c>
      <c r="C42" s="1" t="s">
        <v>864</v>
      </c>
      <c r="D42" s="1" t="str">
        <f>IFERROR(__xludf.DUMMYFUNCTION("GOOGLETRANSLATE(C:C, ""en"", ""te"")"),"స్కైఫ్లై ఎస్ -34 స్కైస్టార్ అనేది స్విస్ అల్ట్రాలైట్ విమానం, ఇది హన్స్ గైగాక్స్ చేత రూపొందించబడింది మరియు ఆల్ట్‌బోరాన్ యొక్క స్కైఫ్లై చేత ఉత్పత్తి చేయబడింది. ఈ విమానం te త్సాహిక నిర్మాణానికి కిట్‌గా లేదా పూర్తి రెడీ-టు-ఫ్లై-ఎయిర్‌క్రాఫ్ట్‌గా సరఫరా చేయబడుత"&amp;"ుంది. [1] [2] స్కైస్టార్‌లో స్ట్రట్-బ్రేస్డ్ హై-వింగ్, విండ్‌షీల్డ్‌తో రెండు-సీట్ల-టెన్డం ఓపెన్ కాక్‌పిట్, ఐచ్ఛిక చక్రాల ప్యాంటుతో స్థిర ట్రైసైకిల్ ల్యాండింగ్ గేర్ మరియు పషర్ కాన్ఫిగరేషన్‌లో ఒకే ఇంజిన్ ఉన్నాయి. [1] [2] ఈ విమానం బోల్ట్-కలిసి అల్యూమినియం గొ"&amp;"ట్టాల నుండి తయారవుతుంది, దాని ఎగిరే ఉపరితలాలు డాక్రాన్ సెయిల్‌క్లాత్‌లో కప్పబడి ఉంటాయి. ఫైబర్గ్లాస్ కాక్‌పిట్ ఫెయిరింగ్ అందుబాటులో ఉంది. దీని 9.60 మీ (31.5 అడుగులు) స్పాన్ వింగ్ 14.6 మీ 2 (157 చదరపు అడుగులు) విస్తీర్ణంలో ఉంది మరియు దీనికి వి-స్ట్రట్స్ మరి"&amp;"యు జ్యూరీ స్ట్రట్స్ మద్దతు ఇస్తున్నాయి. అందుబాటులో ఉన్న ప్రామాణిక ఇంజిన్ 64 HP (48 kW) రోటాక్స్ 582 టూ-స్ట్రోక్ పవర్‌ప్లాంట్. [1] బేయర్ల్ నుండి డేటా [1] సాధారణ లక్షణాల పనితీరు 1990 ల విమానంలో ఈ వ్యాసం ఒక స్టబ్. వికీపీడియా విస్తరించడం ద్వారా మీరు సహాయపడవచ్"&amp;"చు.")</f>
        <v>స్కైఫ్లై ఎస్ -34 స్కైస్టార్ అనేది స్విస్ అల్ట్రాలైట్ విమానం, ఇది హన్స్ గైగాక్స్ చేత రూపొందించబడింది మరియు ఆల్ట్‌బోరాన్ యొక్క స్కైఫ్లై చేత ఉత్పత్తి చేయబడింది. ఈ విమానం te త్సాహిక నిర్మాణానికి కిట్‌గా లేదా పూర్తి రెడీ-టు-ఫ్లై-ఎయిర్‌క్రాఫ్ట్‌గా సరఫరా చేయబడుతుంది. [1] [2] స్కైస్టార్‌లో స్ట్రట్-బ్రేస్డ్ హై-వింగ్, విండ్‌షీల్డ్‌తో రెండు-సీట్ల-టెన్డం ఓపెన్ కాక్‌పిట్, ఐచ్ఛిక చక్రాల ప్యాంటుతో స్థిర ట్రైసైకిల్ ల్యాండింగ్ గేర్ మరియు పషర్ కాన్ఫిగరేషన్‌లో ఒకే ఇంజిన్ ఉన్నాయి. [1] [2] ఈ విమానం బోల్ట్-కలిసి అల్యూమినియం గొట్టాల నుండి తయారవుతుంది, దాని ఎగిరే ఉపరితలాలు డాక్రాన్ సెయిల్‌క్లాత్‌లో కప్పబడి ఉంటాయి. ఫైబర్గ్లాస్ కాక్‌పిట్ ఫెయిరింగ్ అందుబాటులో ఉంది. దీని 9.60 మీ (31.5 అడుగులు) స్పాన్ వింగ్ 14.6 మీ 2 (157 చదరపు అడుగులు) విస్తీర్ణంలో ఉంది మరియు దీనికి వి-స్ట్రట్స్ మరియు జ్యూరీ స్ట్రట్స్ మద్దతు ఇస్తున్నాయి. అందుబాటులో ఉన్న ప్రామాణిక ఇంజిన్ 64 HP (48 kW) రోటాక్స్ 582 టూ-స్ట్రోక్ పవర్‌ప్లాంట్. [1] బేయర్ల్ నుండి డేటా [1] సాధారణ లక్షణాల పనితీరు 1990 ల విమానంలో ఈ వ్యాసం ఒక స్టబ్. వికీపీడియా విస్తరించడం ద్వారా మీరు సహాయపడవచ్చు.</v>
      </c>
      <c r="E42" s="1" t="s">
        <v>338</v>
      </c>
      <c r="F42" s="1" t="str">
        <f>IFERROR(__xludf.DUMMYFUNCTION("GOOGLETRANSLATE(E:E, ""en"", ""te"")"),"అల్ట్రాలైట్ విమానం")</f>
        <v>అల్ట్రాలైట్ విమానం</v>
      </c>
      <c r="G42" s="1" t="s">
        <v>339</v>
      </c>
      <c r="H42" s="1" t="s">
        <v>865</v>
      </c>
      <c r="I42" s="1" t="str">
        <f>IFERROR(__xludf.DUMMYFUNCTION("GOOGLETRANSLATE(H:H, ""en"", ""te"")"),"స్విట్జర్లాండ్")</f>
        <v>స్విట్జర్లాండ్</v>
      </c>
      <c r="J42" s="2" t="s">
        <v>866</v>
      </c>
      <c r="K42" s="1" t="s">
        <v>867</v>
      </c>
      <c r="L42" s="1" t="str">
        <f>IFERROR(__xludf.DUMMYFUNCTION("GOOGLETRANSLATE(K:K, ""en"", ""te"")"),"స్కైఫ్లై")</f>
        <v>స్కైఫ్లై</v>
      </c>
      <c r="M42" s="2" t="s">
        <v>868</v>
      </c>
      <c r="P42" s="1" t="s">
        <v>344</v>
      </c>
      <c r="R42" s="1" t="s">
        <v>160</v>
      </c>
      <c r="T42" s="1" t="s">
        <v>869</v>
      </c>
      <c r="U42" s="1" t="s">
        <v>870</v>
      </c>
      <c r="V42" s="1" t="s">
        <v>871</v>
      </c>
      <c r="W42" s="1" t="s">
        <v>872</v>
      </c>
      <c r="Y42" s="1" t="s">
        <v>873</v>
      </c>
      <c r="Z42" s="1" t="s">
        <v>874</v>
      </c>
      <c r="AA42" s="1" t="s">
        <v>875</v>
      </c>
      <c r="AG42" s="1" t="s">
        <v>876</v>
      </c>
      <c r="AI42" s="1" t="s">
        <v>877</v>
      </c>
      <c r="AP42" s="1" t="s">
        <v>878</v>
      </c>
      <c r="AT42" s="1" t="s">
        <v>359</v>
      </c>
      <c r="AX42" s="1" t="s">
        <v>879</v>
      </c>
      <c r="BA42" s="1" t="s">
        <v>880</v>
      </c>
    </row>
    <row r="43">
      <c r="A43" s="1" t="s">
        <v>881</v>
      </c>
      <c r="B43" s="1" t="str">
        <f>IFERROR(__xludf.DUMMYFUNCTION("GOOGLETRANSLATE(A:A, ""en"", ""te"")"),"స్లిప్‌స్ట్రీమ్ జెనెసిస్")</f>
        <v>స్లిప్‌స్ట్రీమ్ జెనెసిస్</v>
      </c>
      <c r="C43" s="1" t="s">
        <v>882</v>
      </c>
      <c r="D43" s="1" t="str">
        <f>IFERROR(__xludf.DUMMYFUNCTION("GOOGLETRANSLATE(C:C, ""en"", ""te"")"),"స్లిప్‌స్ట్రీమ్ జెనెసిస్ అనేది అమెరికన్, స్ట్రట్-బ్రేస్డ్, హై వింగ్, పషర్ కాన్ఫిగరేషన్, ట్రైసైకిల్ గేర్ ఎయిర్క్రాఫ్ట్, కిట్ రూపంలో ఉత్పత్తి చేయబడినది, te త్సాహిక నిర్మాణం. చక్ హామిల్టన్ చేత రూపొందించబడిన ఈ సిరీస్‌ను మొదట డావెన్‌పోర్ట్, అయోవాలోని ఇన్నోవేషన"&amp;"్ ఇంజనీరింగ్ మరియు ఇటీవల స్లిప్‌స్ట్రీమ్ ఇంటర్నేషనల్ ఆఫ్ వౌటోమా, విస్కాన్సిన్ చేత నిర్మించబడింది. [1] [3] [4] [5] [6] [7] [ 8] [[9] హోమ్‌బిల్ట్ ఎయిర్‌క్రాఫ్ట్ మార్కెట్ కోసం 1991 లో అభివృద్ధి చేయబడిన ఈ జెనెసిస్ అల్యూమినియం గొట్టాల నుండి నిర్మించబడింది, మద్"&amp;"దతు కోసం స్టెయిన్‌లెస్ స్టీల్ గుస్సెట్‌లను ఉపయోగించి కలిసి ఉంటుంది. తోక ఉపరితలాలు నాలుగు గొట్టాల యొక్క విలక్షణమైన శ్రేణి నుండి సస్పెండ్ చేయబడతాయి, ఇవి పషర్ ప్రొపెల్లర్ కోసం క్లియరెన్స్‌ను అనుమతించడానికి వక్రంగా ఉంటాయి. రెక్కలు మరియు తోక ఉపరితలాలు డోప్డ్ ఎ"&amp;"యిర్‌క్రాఫ్ట్ ఫాబ్రిక్‌తో లేదా ఐచ్ఛికంగా ప్రీ-సీవ్న్ డాక్రాన్ సెల్‌క్లాత్ ఎన్వలప్‌లతో కప్పబడి ఉంటాయి. [1] [3] [4] ఈ తరగతి విమానంలో ఉపయోగించిన సాధారణ నియంత్రణ కర్రల స్థానంలో నియంత్రణ యోక్స్ కలిగి ఉండటంలో సిరీస్ అసాధారణమైనది. [1] జెనెసిస్‌ను ఫ్లోట్లు లేదా స"&amp;"్కిస్‌తో అమర్చవచ్చు. ఎంపికలలో పెద్ద ఇంధన సామర్థ్యం, ​​ఎలక్ట్రికల్-ఆపరేటెడ్ ఫ్లేపెరాన్లు మరియు ట్రిమ్, వీల్ ప్యాంటు మరియు బాలిస్టిక్ పారాచూట్ ఉన్నాయి. [3] క్లిచ్ [1] మరియు స్లిప్‌స్ట్రీమ్ [15] నుండి డేటా పోల్చదగిన పాత్ర, కాన్ఫిగరేషన్ మరియు ERA యొక్క సాధారణ"&amp;" లక్షణాల పనితీరు విమానం")</f>
        <v>స్లిప్‌స్ట్రీమ్ జెనెసిస్ అనేది అమెరికన్, స్ట్రట్-బ్రేస్డ్, హై వింగ్, పషర్ కాన్ఫిగరేషన్, ట్రైసైకిల్ గేర్ ఎయిర్క్రాఫ్ట్, కిట్ రూపంలో ఉత్పత్తి చేయబడినది, te త్సాహిక నిర్మాణం. చక్ హామిల్టన్ చేత రూపొందించబడిన ఈ సిరీస్‌ను మొదట డావెన్‌పోర్ట్, అయోవాలోని ఇన్నోవేషన్ ఇంజనీరింగ్ మరియు ఇటీవల స్లిప్‌స్ట్రీమ్ ఇంటర్నేషనల్ ఆఫ్ వౌటోమా, విస్కాన్సిన్ చేత నిర్మించబడింది. [1] [3] [4] [5] [6] [7] [ 8] [[9] హోమ్‌బిల్ట్ ఎయిర్‌క్రాఫ్ట్ మార్కెట్ కోసం 1991 లో అభివృద్ధి చేయబడిన ఈ జెనెసిస్ అల్యూమినియం గొట్టాల నుండి నిర్మించబడింది, మద్దతు కోసం స్టెయిన్‌లెస్ స్టీల్ గుస్సెట్‌లను ఉపయోగించి కలిసి ఉంటుంది. తోక ఉపరితలాలు నాలుగు గొట్టాల యొక్క విలక్షణమైన శ్రేణి నుండి సస్పెండ్ చేయబడతాయి, ఇవి పషర్ ప్రొపెల్లర్ కోసం క్లియరెన్స్‌ను అనుమతించడానికి వక్రంగా ఉంటాయి. రెక్కలు మరియు తోక ఉపరితలాలు డోప్డ్ ఎయిర్‌క్రాఫ్ట్ ఫాబ్రిక్‌తో లేదా ఐచ్ఛికంగా ప్రీ-సీవ్న్ డాక్రాన్ సెల్‌క్లాత్ ఎన్వలప్‌లతో కప్పబడి ఉంటాయి. [1] [3] [4] ఈ తరగతి విమానంలో ఉపయోగించిన సాధారణ నియంత్రణ కర్రల స్థానంలో నియంత్రణ యోక్స్ కలిగి ఉండటంలో సిరీస్ అసాధారణమైనది. [1] జెనెసిస్‌ను ఫ్లోట్లు లేదా స్కిస్‌తో అమర్చవచ్చు. ఎంపికలలో పెద్ద ఇంధన సామర్థ్యం, ​​ఎలక్ట్రికల్-ఆపరేటెడ్ ఫ్లేపెరాన్లు మరియు ట్రిమ్, వీల్ ప్యాంటు మరియు బాలిస్టిక్ పారాచూట్ ఉన్నాయి. [3] క్లిచ్ [1] మరియు స్లిప్‌స్ట్రీమ్ [15] నుండి డేటా పోల్చదగిన పాత్ర, కాన్ఫిగరేషన్ మరియు ERA యొక్క సాధారణ లక్షణాల పనితీరు విమానం</v>
      </c>
      <c r="E43" s="1" t="s">
        <v>883</v>
      </c>
      <c r="F43" s="1" t="str">
        <f>IFERROR(__xludf.DUMMYFUNCTION("GOOGLETRANSLATE(E:E, ""en"", ""te"")"),"కిట్ విమానం")</f>
        <v>కిట్ విమానం</v>
      </c>
      <c r="G43" s="1" t="s">
        <v>884</v>
      </c>
      <c r="H43" s="1" t="s">
        <v>386</v>
      </c>
      <c r="I43" s="1" t="str">
        <f>IFERROR(__xludf.DUMMYFUNCTION("GOOGLETRANSLATE(H:H, ""en"", ""te"")"),"అమెరికా")</f>
        <v>అమెరికా</v>
      </c>
      <c r="J43" s="2" t="s">
        <v>425</v>
      </c>
      <c r="K43" s="1" t="s">
        <v>885</v>
      </c>
      <c r="L43" s="1" t="str">
        <f>IFERROR(__xludf.DUMMYFUNCTION("GOOGLETRANSLATE(K:K, ""en"", ""te"")"),"స్లిప్‌స్ట్రీమ్ ఇంటర్నేషనల్")</f>
        <v>స్లిప్‌స్ట్రీమ్ ఇంటర్నేషనల్</v>
      </c>
      <c r="M43" s="1" t="s">
        <v>886</v>
      </c>
      <c r="N43" s="1">
        <v>1992.0</v>
      </c>
      <c r="P43" s="1" t="s">
        <v>344</v>
      </c>
      <c r="Q43" s="1" t="s">
        <v>887</v>
      </c>
      <c r="R43" s="1" t="s">
        <v>888</v>
      </c>
      <c r="S43" s="1" t="s">
        <v>889</v>
      </c>
      <c r="T43" s="1" t="s">
        <v>890</v>
      </c>
      <c r="U43" s="1" t="s">
        <v>891</v>
      </c>
      <c r="V43" s="1" t="s">
        <v>892</v>
      </c>
      <c r="W43" s="1" t="s">
        <v>893</v>
      </c>
      <c r="Z43" s="1" t="s">
        <v>894</v>
      </c>
      <c r="AA43" s="1" t="s">
        <v>895</v>
      </c>
      <c r="AB43" s="1" t="s">
        <v>896</v>
      </c>
      <c r="AC43" s="1" t="s">
        <v>897</v>
      </c>
      <c r="AG43" s="1" t="s">
        <v>898</v>
      </c>
      <c r="AI43" s="1" t="s">
        <v>588</v>
      </c>
      <c r="AJ43" s="1" t="s">
        <v>899</v>
      </c>
      <c r="AO43" s="1" t="s">
        <v>457</v>
      </c>
      <c r="AP43" s="1" t="s">
        <v>900</v>
      </c>
      <c r="AT43" s="1" t="s">
        <v>359</v>
      </c>
      <c r="AX43" s="1" t="s">
        <v>901</v>
      </c>
      <c r="AY43" s="1">
        <v>1992.0</v>
      </c>
      <c r="BA43" s="1" t="s">
        <v>902</v>
      </c>
      <c r="BB43" s="1" t="s">
        <v>903</v>
      </c>
      <c r="BC43" s="1">
        <v>8.0</v>
      </c>
      <c r="BO43" s="1" t="s">
        <v>904</v>
      </c>
    </row>
    <row r="44">
      <c r="A44" s="1" t="s">
        <v>905</v>
      </c>
      <c r="B44" s="1" t="str">
        <f>IFERROR(__xludf.DUMMYFUNCTION("GOOGLETRANSLATE(A:A, ""en"", ""te"")"),"సోలో వింగ్స్ అక్విల్లా")</f>
        <v>సోలో వింగ్స్ అక్విల్లా</v>
      </c>
      <c r="C44" s="1" t="s">
        <v>906</v>
      </c>
      <c r="D44" s="1" t="str">
        <f>IFERROR(__xludf.DUMMYFUNCTION("GOOGLETRANSLATE(C:C, ""en"", ""te"")"),"సోలో వింగ్స్ అక్విల్లా (ఇంగ్లీష్: ఈగిల్) అనేది దక్షిణాఫ్రికా అల్ట్రాలైట్ ట్రైక్, ఇది క్వాజులు-నాటల్ లోని గిల్లిట్స్ యొక్క సోలో వింగ్స్ చేత రూపొందించబడింది మరియు ఉత్పత్తి చేయబడింది. ఈ విమానం అమెరికాలో 2000 ల ప్రారంభంలో ఫ్లోరిడాలోని పామ్ కోస్ట్ యొక్క బాటెలూ"&amp;"ర్ స్కై స్పోర్ట్స్ వారి స్వంత పేరుతో విక్రయించింది. [1] [2] [3] [4] అక్విల్లా మునుపటి సోలో వింగ్స్ విండ్లాస్ నుండి తీసుకోబడింది మరియు ఇది వర్గం యొక్క గరిష్ట స్థూల బరువు 450 కిలోల (992 పౌండ్లు) తో సహా, ఫెడెరేషన్ ఏరోనటిక్ ఇంటర్నేషనల్ మైక్రోలైట్ కేటగిరీకి అన"&amp;"ుగుణంగా రూపొందించబడింది. ఈ విమానం గరిష్టంగా స్థూల బరువు 450 కిలోలు (992 పౌండ్లు). ఇది కేబుల్-బ్రేస్డ్ హాంగ్ గ్లైడర్-స్టైల్ హై-వింగ్, వెయిట్-షిఫ్ట్ కంట్రోల్స్, రెండు-సీట్ల-టెన్డం ఓపెన్ కాక్‌పిట్, ట్రైసైకిల్ ల్యాండింగ్ గేర్ మరియు పషర్ కాన్ఫిగరేషన్‌లో ఒకే ఇం"&amp;"జిన్ కలిగి ఉంది. [1] [3] [4] ఈ విమానం గొట్టాల నుండి తయారవుతుంది, దాని రెక్క డాక్రాన్ సెయిల్‌క్లాత్‌లో కప్పబడి ఉంటుంది. దీని 34 అడుగుల (10.4 మీ) స్పాన్ వింగ్‌కు ఒకే ట్యూబ్-రకం కింగ్‌పోస్ట్ మద్దతు ఇస్తుంది మరియు ""ఫ్రేమ్ కంట్రోల్ బార్‌ను ఉపయోగిస్తుంది. ల్యా"&amp;"ండింగ్ గేర్‌లో మూడు చక్రాలపై సస్పెన్షన్ మరియు స్టీరబుల్ ముక్కు చక్రం ఉన్నాయి. సరఫరా చేయబడిన ప్రామాణిక ఇంజిన్ రోటాక్స్ 582 64 హెచ్‌పి (48 కిలోవాట్) ట్విన్ సిలిండర్, టూ-స్ట్రోక్, లిక్విడ్-కూల్డ్ ఎయిర్‌క్రాఫ్ట్ ఇంజిన్. రోటాక్స్ 503 50 హెచ్‌పి (37 కిలోవాట్ల) "&amp;"ఎయిర్-కూల్డ్ టూ-స్ట్రోక్ ఇంజిన్ మరియు నాలుగు-స్ట్రోక్ హెచ్‌కెఎస్ 700 ఇ 60 హెచ్‌పి (45 కిలోవాట్) మరియు 80 హెచ్‌పి (60 కిలోవాట్ల) రోటాక్స్ 912UL కూడా అందుబాటులో ఉన్నాయి. ఉపయోగించిన రెక్కలు అక్విల్లా 150 చదరపు అడుగులు (14 మీ 2) మరియు 177 చదరపు అడుగులు (16.4 "&amp;"మీ 2) ఉన్నాయి. [1] [4] [5] కిట్‌ప్లాన్‌ల నుండి డేటా [2] సాధారణ లక్షణాల పనితీరు")</f>
        <v>సోలో వింగ్స్ అక్విల్లా (ఇంగ్లీష్: ఈగిల్) అనేది దక్షిణాఫ్రికా అల్ట్రాలైట్ ట్రైక్, ఇది క్వాజులు-నాటల్ లోని గిల్లిట్స్ యొక్క సోలో వింగ్స్ చేత రూపొందించబడింది మరియు ఉత్పత్తి చేయబడింది. ఈ విమానం అమెరికాలో 2000 ల ప్రారంభంలో ఫ్లోరిడాలోని పామ్ కోస్ట్ యొక్క బాటెలూర్ స్కై స్పోర్ట్స్ వారి స్వంత పేరుతో విక్రయించింది. [1] [2] [3] [4] అక్విల్లా మునుపటి సోలో వింగ్స్ విండ్లాస్ నుండి తీసుకోబడింది మరియు ఇది వర్గం యొక్క గరిష్ట స్థూల బరువు 450 కిలోల (992 పౌండ్లు) తో సహా, ఫెడెరేషన్ ఏరోనటిక్ ఇంటర్నేషనల్ మైక్రోలైట్ కేటగిరీకి అనుగుణంగా రూపొందించబడింది. ఈ విమానం గరిష్టంగా స్థూల బరువు 450 కిలోలు (992 పౌండ్లు). ఇది కేబుల్-బ్రేస్డ్ హాంగ్ గ్లైడర్-స్టైల్ హై-వింగ్, వెయిట్-షిఫ్ట్ కంట్రోల్స్, రెండు-సీట్ల-టెన్డం ఓపెన్ కాక్‌పిట్, ట్రైసైకిల్ ల్యాండింగ్ గేర్ మరియు పషర్ కాన్ఫిగరేషన్‌లో ఒకే ఇంజిన్ కలిగి ఉంది. [1] [3] [4] ఈ విమానం గొట్టాల నుండి తయారవుతుంది, దాని రెక్క డాక్రాన్ సెయిల్‌క్లాత్‌లో కప్పబడి ఉంటుంది. దీని 34 అడుగుల (10.4 మీ) స్పాన్ వింగ్‌కు ఒకే ట్యూబ్-రకం కింగ్‌పోస్ట్ మద్దతు ఇస్తుంది మరియు "ఫ్రేమ్ కంట్రోల్ బార్‌ను ఉపయోగిస్తుంది. ల్యాండింగ్ గేర్‌లో మూడు చక్రాలపై సస్పెన్షన్ మరియు స్టీరబుల్ ముక్కు చక్రం ఉన్నాయి. సరఫరా చేయబడిన ప్రామాణిక ఇంజిన్ రోటాక్స్ 582 64 హెచ్‌పి (48 కిలోవాట్) ట్విన్ సిలిండర్, టూ-స్ట్రోక్, లిక్విడ్-కూల్డ్ ఎయిర్‌క్రాఫ్ట్ ఇంజిన్. రోటాక్స్ 503 50 హెచ్‌పి (37 కిలోవాట్ల) ఎయిర్-కూల్డ్ టూ-స్ట్రోక్ ఇంజిన్ మరియు నాలుగు-స్ట్రోక్ హెచ్‌కెఎస్ 700 ఇ 60 హెచ్‌పి (45 కిలోవాట్) మరియు 80 హెచ్‌పి (60 కిలోవాట్ల) రోటాక్స్ 912UL కూడా అందుబాటులో ఉన్నాయి. ఉపయోగించిన రెక్కలు అక్విల్లా 150 చదరపు అడుగులు (14 మీ 2) మరియు 177 చదరపు అడుగులు (16.4 మీ 2) ఉన్నాయి. [1] [4] [5] కిట్‌ప్లాన్‌ల నుండి డేటా [2] సాధారణ లక్షణాల పనితీరు</v>
      </c>
      <c r="E44" s="1" t="s">
        <v>907</v>
      </c>
      <c r="F44" s="1" t="str">
        <f>IFERROR(__xludf.DUMMYFUNCTION("GOOGLETRANSLATE(E:E, ""en"", ""te"")"),"అల్ట్రాలైట్ ట్రైక్")</f>
        <v>అల్ట్రాలైట్ ట్రైక్</v>
      </c>
      <c r="G44" s="1" t="s">
        <v>908</v>
      </c>
      <c r="H44" s="1" t="s">
        <v>909</v>
      </c>
      <c r="I44" s="1" t="str">
        <f>IFERROR(__xludf.DUMMYFUNCTION("GOOGLETRANSLATE(H:H, ""en"", ""te"")"),"దక్షిణ ఆఫ్రికా")</f>
        <v>దక్షిణ ఆఫ్రికా</v>
      </c>
      <c r="J44" s="1" t="s">
        <v>910</v>
      </c>
      <c r="K44" s="1" t="s">
        <v>911</v>
      </c>
      <c r="L44" s="1" t="str">
        <f>IFERROR(__xludf.DUMMYFUNCTION("GOOGLETRANSLATE(K:K, ""en"", ""te"")"),"సోలో వింగ్స్ బాటెలూర్ స్కై స్పోర్ట్స్")</f>
        <v>సోలో వింగ్స్ బాటెలూర్ స్కై స్పోర్ట్స్</v>
      </c>
      <c r="M44" s="1" t="s">
        <v>912</v>
      </c>
      <c r="O44" s="1" t="s">
        <v>913</v>
      </c>
      <c r="P44" s="1" t="s">
        <v>344</v>
      </c>
      <c r="R44" s="1" t="s">
        <v>634</v>
      </c>
      <c r="T44" s="1" t="s">
        <v>914</v>
      </c>
      <c r="U44" s="1" t="s">
        <v>915</v>
      </c>
      <c r="V44" s="1" t="s">
        <v>916</v>
      </c>
      <c r="W44" s="1" t="s">
        <v>917</v>
      </c>
      <c r="Z44" s="1" t="s">
        <v>918</v>
      </c>
      <c r="AC44" s="1" t="s">
        <v>919</v>
      </c>
      <c r="AI44" s="1" t="s">
        <v>433</v>
      </c>
      <c r="AK44" s="1" t="s">
        <v>920</v>
      </c>
      <c r="AL44" s="1" t="s">
        <v>921</v>
      </c>
      <c r="AP44" s="1" t="s">
        <v>922</v>
      </c>
      <c r="AT44" s="1" t="s">
        <v>359</v>
      </c>
      <c r="AY44" s="1" t="s">
        <v>923</v>
      </c>
      <c r="BA44" s="1" t="s">
        <v>924</v>
      </c>
    </row>
    <row r="45">
      <c r="A45" s="1" t="s">
        <v>925</v>
      </c>
      <c r="B45" s="1" t="str">
        <f>IFERROR(__xludf.DUMMYFUNCTION("GOOGLETRANSLATE(A:A, ""en"", ""te"")"),"స్టార్ ఫ్లైట్ స్టార్‌ఫైర్")</f>
        <v>స్టార్ ఫ్లైట్ స్టార్‌ఫైర్</v>
      </c>
      <c r="C45" s="1" t="s">
        <v>926</v>
      </c>
      <c r="D45" s="1" t="str">
        <f>IFERROR(__xludf.DUMMYFUNCTION("GOOGLETRANSLATE(C:C, ""en"", ""te"")"),"స్టార్ ఫ్లైట్ స్టార్‌ఫైర్ అనేది అమెరికన్ అల్ట్రాలైట్ విమానాల యొక్క పెద్ద కుటుంబంలో మొట్టమొదటి విమానం, దీనిని డిక్ టర్నర్ రూపొందించారు మరియు స్టార్ ఫ్లైట్ మాన్యుఫ్యాక్చరింగ్ చేత ఉత్పత్తి చేయబడింది, దీనిని 1979 లో ప్రవేశపెట్టారు. ఈ విమానం అన్నీ te త్సాహిక న"&amp;"ిర్మాణానికి కిట్‌లుగా సరఫరా చేయబడ్డాయి. [1] [2] [[(3] యుఎస్ ఫార్ 103 అల్ట్రాలైట్ వెహికల్స్ రూల్స్ అమలులోకి రాకముందే ఈ విమానం రూపొందించబడింది, అయితే అన్ని నమూనాలు ఏమైనప్పటికీ వాటికి అనుగుణంగా ఉంటాయి, వర్గం యొక్క గరిష్ట ఖాళీ బరువు 254 ఎల్బి (115 కిలోలు) తో "&amp;"సహా. ఉదాహరణకు, ట్రిస్టార్ ప్రామాణిక ఖాళీ బరువు 220 పౌండ్లు (100 కిలోలు). విమానం యొక్క పంక్తి అన్నీ కేబుల్-బ్రేస్డ్ హై-వింగ్, సింగిల్-సీట్, ఓపెన్ కాక్‌పిట్, ట్రైసైకిల్ ల్యాండింగ్ గేర్ మరియు పషర్ కాన్ఫిగరేషన్‌లో ఒకే ఇంజిన్. [1] [2] [3] ఈ విమానం బోల్ట్-కలిసి"&amp;" అల్యూమినియం గొట్టాల నుండి తయారవుతుంది, డాక్రాన్ సెయిల్‌క్లాత్‌లో ఎగిరే ఉపరితలాలు ఉన్నాయి. దాని 33 అడుగుల (10.1 మీ) స్పాన్ వింగ్ ఒకే ఎలిమెంట్ కింగ్‌పోస్ట్ నుండి కేబుల్-బ్రెస్ చేయబడింది. ల్యాండింగ్ గేర్‌లో సైకిల్ తరహా రిమ్ బ్రేక్‌తో స్టీరబుల్ ముక్కు చక్రం "&amp;"ఉంటుంది. పవర్‌ప్లాంట్ రెక్క కింద అమర్చబడి, పషర్ ప్రొపెల్లర్‌ను నడుపుతుంది. [1] [2] [3] ట్రైస్టార్ మోడల్ ఫ్యాక్టరీ-సరఫరా చేసిన అసెంబ్లీ కిట్ నుండి నిర్మించడానికి 25 గంటలు పట్టింది. [3] క్లిచ్ మరియు వర్చువల్ అల్ట్రాలైట్ మ్యూజియం నుండి డేటా [1] [2] సాధారణ లక"&amp;"్షణాల పనితీరు")</f>
        <v>స్టార్ ఫ్లైట్ స్టార్‌ఫైర్ అనేది అమెరికన్ అల్ట్రాలైట్ విమానాల యొక్క పెద్ద కుటుంబంలో మొట్టమొదటి విమానం, దీనిని డిక్ టర్నర్ రూపొందించారు మరియు స్టార్ ఫ్లైట్ మాన్యుఫ్యాక్చరింగ్ చేత ఉత్పత్తి చేయబడింది, దీనిని 1979 లో ప్రవేశపెట్టారు. ఈ విమానం అన్నీ te త్సాహిక నిర్మాణానికి కిట్‌లుగా సరఫరా చేయబడ్డాయి. [1] [2] [[(3] యుఎస్ ఫార్ 103 అల్ట్రాలైట్ వెహికల్స్ రూల్స్ అమలులోకి రాకముందే ఈ విమానం రూపొందించబడింది, అయితే అన్ని నమూనాలు ఏమైనప్పటికీ వాటికి అనుగుణంగా ఉంటాయి, వర్గం యొక్క గరిష్ట ఖాళీ బరువు 254 ఎల్బి (115 కిలోలు) తో సహా. ఉదాహరణకు, ట్రిస్టార్ ప్రామాణిక ఖాళీ బరువు 220 పౌండ్లు (100 కిలోలు). విమానం యొక్క పంక్తి అన్నీ కేబుల్-బ్రేస్డ్ హై-వింగ్, సింగిల్-సీట్, ఓపెన్ కాక్‌పిట్, ట్రైసైకిల్ ల్యాండింగ్ గేర్ మరియు పషర్ కాన్ఫిగరేషన్‌లో ఒకే ఇంజిన్. [1] [2] [3] ఈ విమానం బోల్ట్-కలిసి అల్యూమినియం గొట్టాల నుండి తయారవుతుంది, డాక్రాన్ సెయిల్‌క్లాత్‌లో ఎగిరే ఉపరితలాలు ఉన్నాయి. దాని 33 అడుగుల (10.1 మీ) స్పాన్ వింగ్ ఒకే ఎలిమెంట్ కింగ్‌పోస్ట్ నుండి కేబుల్-బ్రెస్ చేయబడింది. ల్యాండింగ్ గేర్‌లో సైకిల్ తరహా రిమ్ బ్రేక్‌తో స్టీరబుల్ ముక్కు చక్రం ఉంటుంది. పవర్‌ప్లాంట్ రెక్క కింద అమర్చబడి, పషర్ ప్రొపెల్లర్‌ను నడుపుతుంది. [1] [2] [3] ట్రైస్టార్ మోడల్ ఫ్యాక్టరీ-సరఫరా చేసిన అసెంబ్లీ కిట్ నుండి నిర్మించడానికి 25 గంటలు పట్టింది. [3] క్లిచ్ మరియు వర్చువల్ అల్ట్రాలైట్ మ్యూజియం నుండి డేటా [1] [2] సాధారణ లక్షణాల పనితీరు</v>
      </c>
      <c r="E45" s="1" t="s">
        <v>338</v>
      </c>
      <c r="F45" s="1" t="str">
        <f>IFERROR(__xludf.DUMMYFUNCTION("GOOGLETRANSLATE(E:E, ""en"", ""te"")"),"అల్ట్రాలైట్ విమానం")</f>
        <v>అల్ట్రాలైట్ విమానం</v>
      </c>
      <c r="G45" s="1" t="s">
        <v>339</v>
      </c>
      <c r="H45" s="1" t="s">
        <v>386</v>
      </c>
      <c r="I45" s="1" t="str">
        <f>IFERROR(__xludf.DUMMYFUNCTION("GOOGLETRANSLATE(H:H, ""en"", ""te"")"),"అమెరికా")</f>
        <v>అమెరికా</v>
      </c>
      <c r="J45" s="2" t="s">
        <v>425</v>
      </c>
      <c r="K45" s="1" t="s">
        <v>927</v>
      </c>
      <c r="L45" s="1" t="str">
        <f>IFERROR(__xludf.DUMMYFUNCTION("GOOGLETRANSLATE(K:K, ""en"", ""te"")"),"స్టార్ ఫ్లైట్ తయారీ")</f>
        <v>స్టార్ ఫ్లైట్ తయారీ</v>
      </c>
      <c r="M45" s="1" t="s">
        <v>928</v>
      </c>
      <c r="P45" s="1" t="s">
        <v>344</v>
      </c>
      <c r="Q45" s="1" t="s">
        <v>929</v>
      </c>
      <c r="R45" s="1" t="s">
        <v>930</v>
      </c>
      <c r="S45" s="1" t="s">
        <v>931</v>
      </c>
      <c r="T45" s="1" t="s">
        <v>636</v>
      </c>
      <c r="U45" s="1" t="s">
        <v>932</v>
      </c>
      <c r="V45" s="1" t="s">
        <v>933</v>
      </c>
      <c r="W45" s="1" t="s">
        <v>934</v>
      </c>
      <c r="Y45" s="1" t="s">
        <v>743</v>
      </c>
      <c r="Z45" s="1" t="s">
        <v>935</v>
      </c>
      <c r="AA45" s="1" t="s">
        <v>936</v>
      </c>
      <c r="AB45" s="1" t="s">
        <v>937</v>
      </c>
      <c r="AC45" s="1" t="s">
        <v>938</v>
      </c>
      <c r="AG45" s="1" t="s">
        <v>939</v>
      </c>
      <c r="AI45" s="1" t="s">
        <v>940</v>
      </c>
      <c r="AO45" s="1" t="s">
        <v>457</v>
      </c>
      <c r="AP45" s="1" t="s">
        <v>941</v>
      </c>
      <c r="AY45" s="1">
        <v>1979.0</v>
      </c>
      <c r="BA45" s="1" t="s">
        <v>624</v>
      </c>
      <c r="BC45" s="1">
        <v>7.0</v>
      </c>
      <c r="BD45" s="1" t="s">
        <v>942</v>
      </c>
      <c r="BO45" s="1" t="s">
        <v>943</v>
      </c>
    </row>
    <row r="46">
      <c r="A46" s="1" t="s">
        <v>944</v>
      </c>
      <c r="B46" s="1" t="str">
        <f>IFERROR(__xludf.DUMMYFUNCTION("GOOGLETRANSLATE(A:A, ""en"", ""te"")"),"స్టార్క్ AS-57")</f>
        <v>స్టార్క్ AS-57</v>
      </c>
      <c r="C46" s="1" t="s">
        <v>945</v>
      </c>
      <c r="D46" s="1" t="str">
        <f>IFERROR(__xludf.DUMMYFUNCTION("GOOGLETRANSLATE(C:C, ""en"", ""te"")"),"STARCK AS-57 అనేది సైడ్-బై-సైడ్ కాన్ఫిగరేషన్‌లో సింగిల్ ఇంజిన్ లో వింగ్ మోనోప్లేన్ సీటింగ్. ఇది రెండవ ప్రపంచ యుద్ధం తరువాత ఫ్రాన్స్‌లో రూపొందించబడింది మరియు నిర్మించబడింది; పది మాత్రమే ఉత్పత్తి చేయబడ్డాయి, వాటిలో ఒకటి ఇప్పటికీ 2012 లో చురుకుగా ఉంది. మునుప"&amp;"టి స్టార్క్ A.S. 70 JAC సింగిల్ సీట్ లైట్ ఎయిర్క్రాఫ్ట్, AS-57 అన్ని చెక్క యంత్రం. AS-57 అన్ని రౌండ్లలో పెద్దది అయినప్పటికీ, రెండు రకాలు లేఅవుట్లో సమానంగా ఉన్నాయి. గుండ్రని చిట్కాలతో రెక్కలు నేరుగా ప్రణాళికలో దెబ్బతిన్నాయి. మొట్టమొదటి AS-57 లో పూర్తి వ్యవ"&amp;"ధిలో వెనుకంజలో ఉన్న అంచు నియంత్రణ ఉపరితలాలు ఉన్నాయి, వీటిని ఫ్లాప్‌లుగా తగ్గించి, ఐలెరాన్‌ల మాదిరిగానే భిన్నంగా పనిచేస్తాయి, అయినప్పటికీ తరువాత నమూనా కనీసం ఐలెరాన్స్ అవుట్‌బోర్డ్ మరియు ఇన్‌బోర్డ్‌ను వేరు చేస్తుంది. ప్రముఖ అంచు స్లాట్లు అమర్చబడి ఉంటాయి. సై"&amp;"డ్-బై-సైడ్ కాన్ఫిగరేషన్ సీటింగ్ బబుల్ పందిరి క్రింద ఉంటుంది, ఇది పారదర్శక యాక్సెస్ ప్యానెల్లను కలిగి ఉంటుంది. వెనుక భాగంలో పైలట్ యొక్క వీక్షణను మెరుగుపరచడానికి పందిరి రేఖ ఎగువ ఫ్యూజ్‌లేజ్‌కు పడిపోతుంది. ఫ్యూజ్‌లేజ్ తిరిగి తోక యూనిట్‌కు వస్తుంది, ఇక్కడ టెయ"&amp;"ిల్‌ప్లేన్ ఎగువ ఫ్యూజ్‌లేజ్ ఉపరితలం పైన అమర్చబడి ఉంటుంది, క్రింద నుండి ఒక జత స్ట్రట్‌లతో కలుపుతారు మరియు ఫిన్ యొక్క స్ట్రెయిట్ లీడింగ్ అంచుకి బాగా ముందుకు ఉంచబడుతుంది. ఫిన్ వక్ర పైభాగాన్ని కలిగి ఉంది, ఇది పూర్తి, గుండ్రని చుక్కానిగా విలీనం అవుతుంది. [1] ["&amp;"2] AS-57 లో స్థిర సాంప్రదాయ అండర్ క్యారేజ్ ఉంది; కొంతమందికి వీల్ ఫెయిరింగ్‌లు ఉన్నాయి, మరికొందరు కాదు. ఒక చిన్న టెయిల్‌వీల్ ఉంది. వివిధ ఇంజన్లు అమర్చబడ్డాయి; మిగిలిన చురుకైన విమానాలు 78 కిలోవాట్ల (105 హెచ్‌పి) వాల్టర్ మైనర్ 4-III కలిగి ఉన్నాయి, కాని మరొకట"&amp;"ి రెగ్నియర్ 67 కిలోవాట్ (90 హెచ్‌పి) 4E.0, రెండూ నాలుగు సిలిండర్, విలోమమైన, గాలి-చల్లబడిన ఇన్లైన్‌లు. [1] [2] [[(3] AS-57 4 ఏప్రిల్ 1946 న మొదటిసారిగా ఎగిరింది. [1] AS-57 1949 పారిస్ సెలూన్లో దృష్టిలో ఉంది. [4] AS-57 పై సాధారణ తీర్పు ఏమిటంటే, దాని ప్రదర్శ"&amp;"న ఆహ్లాదకరంగా ఉంది మరియు దాని లక్షణాలు ""నిజాయితీ"", కానీ దాని పనితీరు అసాధారణమైనది. [2] 2010 లో ఒక AS-57 మాత్రమే, వాల్టర్ మైనర్ ఇంజిన్ చేత శక్తినిస్తుంది, [1] ఫ్రెంచ్ సివిల్ ఎయిర్క్రాఫ్ట్ రిజిస్టర్‌లో ఉంది. [5] మరొక AS-57 మ్యూసీ రెజియోనల్ డి ఎల్ ఎయిర్ ఎట"&amp;"్ యాంగర్స్ వద్ద ఉంది, ఇది బహిరంగ ప్రదర్శనలో కాకపోయినా చూడవచ్చు. [6] విమానయాన ప్రపంచ విమానాల నుండి డేటా, [1] జేన్ యొక్క ఆల్ ది వరల్డ్ విమానాలు 1947 [7] సాధారణ లక్షణాల పనితీరు")</f>
        <v>STARCK AS-57 అనేది సైడ్-బై-సైడ్ కాన్ఫిగరేషన్‌లో సింగిల్ ఇంజిన్ లో వింగ్ మోనోప్లేన్ సీటింగ్. ఇది రెండవ ప్రపంచ యుద్ధం తరువాత ఫ్రాన్స్‌లో రూపొందించబడింది మరియు నిర్మించబడింది; పది మాత్రమే ఉత్పత్తి చేయబడ్డాయి, వాటిలో ఒకటి ఇప్పటికీ 2012 లో చురుకుగా ఉంది. మునుపటి స్టార్క్ A.S. 70 JAC సింగిల్ సీట్ లైట్ ఎయిర్క్రాఫ్ట్, AS-57 అన్ని చెక్క యంత్రం. AS-57 అన్ని రౌండ్లలో పెద్దది అయినప్పటికీ, రెండు రకాలు లేఅవుట్లో సమానంగా ఉన్నాయి. గుండ్రని చిట్కాలతో రెక్కలు నేరుగా ప్రణాళికలో దెబ్బతిన్నాయి. మొట్టమొదటి AS-57 లో పూర్తి వ్యవధిలో వెనుకంజలో ఉన్న అంచు నియంత్రణ ఉపరితలాలు ఉన్నాయి, వీటిని ఫ్లాప్‌లుగా తగ్గించి, ఐలెరాన్‌ల మాదిరిగానే భిన్నంగా పనిచేస్తాయి, అయినప్పటికీ తరువాత నమూనా కనీసం ఐలెరాన్స్ అవుట్‌బోర్డ్ మరియు ఇన్‌బోర్డ్‌ను వేరు చేస్తుంది. ప్రముఖ అంచు స్లాట్లు అమర్చబడి ఉంటాయి. సైడ్-బై-సైడ్ కాన్ఫిగరేషన్ సీటింగ్ బబుల్ పందిరి క్రింద ఉంటుంది, ఇది పారదర్శక యాక్సెస్ ప్యానెల్లను కలిగి ఉంటుంది. వెనుక భాగంలో పైలట్ యొక్క వీక్షణను మెరుగుపరచడానికి పందిరి రేఖ ఎగువ ఫ్యూజ్‌లేజ్‌కు పడిపోతుంది. ఫ్యూజ్‌లేజ్ తిరిగి తోక యూనిట్‌కు వస్తుంది, ఇక్కడ టెయిల్‌ప్లేన్ ఎగువ ఫ్యూజ్‌లేజ్ ఉపరితలం పైన అమర్చబడి ఉంటుంది, క్రింద నుండి ఒక జత స్ట్రట్‌లతో కలుపుతారు మరియు ఫిన్ యొక్క స్ట్రెయిట్ లీడింగ్ అంచుకి బాగా ముందుకు ఉంచబడుతుంది. ఫిన్ వక్ర పైభాగాన్ని కలిగి ఉంది, ఇది పూర్తి, గుండ్రని చుక్కానిగా విలీనం అవుతుంది. [1] [2] AS-57 లో స్థిర సాంప్రదాయ అండర్ క్యారేజ్ ఉంది; కొంతమందికి వీల్ ఫెయిరింగ్‌లు ఉన్నాయి, మరికొందరు కాదు. ఒక చిన్న టెయిల్‌వీల్ ఉంది. వివిధ ఇంజన్లు అమర్చబడ్డాయి; మిగిలిన చురుకైన విమానాలు 78 కిలోవాట్ల (105 హెచ్‌పి) వాల్టర్ మైనర్ 4-III కలిగి ఉన్నాయి, కాని మరొకటి రెగ్నియర్ 67 కిలోవాట్ (90 హెచ్‌పి) 4E.0, రెండూ నాలుగు సిలిండర్, విలోమమైన, గాలి-చల్లబడిన ఇన్లైన్‌లు. [1] [2] [[(3] AS-57 4 ఏప్రిల్ 1946 న మొదటిసారిగా ఎగిరింది. [1] AS-57 1949 పారిస్ సెలూన్లో దృష్టిలో ఉంది. [4] AS-57 పై సాధారణ తీర్పు ఏమిటంటే, దాని ప్రదర్శన ఆహ్లాదకరంగా ఉంది మరియు దాని లక్షణాలు "నిజాయితీ", కానీ దాని పనితీరు అసాధారణమైనది. [2] 2010 లో ఒక AS-57 మాత్రమే, వాల్టర్ మైనర్ ఇంజిన్ చేత శక్తినిస్తుంది, [1] ఫ్రెంచ్ సివిల్ ఎయిర్క్రాఫ్ట్ రిజిస్టర్‌లో ఉంది. [5] మరొక AS-57 మ్యూసీ రెజియోనల్ డి ఎల్ ఎయిర్ ఎట్ యాంగర్స్ వద్ద ఉంది, ఇది బహిరంగ ప్రదర్శనలో కాకపోయినా చూడవచ్చు. [6] విమానయాన ప్రపంచ విమానాల నుండి డేటా, [1] జేన్ యొక్క ఆల్ ది వరల్డ్ విమానాలు 1947 [7] సాధారణ లక్షణాల పనితీరు</v>
      </c>
      <c r="E46" s="1" t="s">
        <v>777</v>
      </c>
      <c r="F46" s="1" t="str">
        <f>IFERROR(__xludf.DUMMYFUNCTION("GOOGLETRANSLATE(E:E, ""en"", ""te"")"),"రెండు సీట్ల తేలికపాటి విమానం")</f>
        <v>రెండు సీట్ల తేలికపాటి విమానం</v>
      </c>
      <c r="G46" s="1" t="s">
        <v>778</v>
      </c>
      <c r="H46" s="1" t="s">
        <v>484</v>
      </c>
      <c r="I46" s="1" t="str">
        <f>IFERROR(__xludf.DUMMYFUNCTION("GOOGLETRANSLATE(H:H, ""en"", ""te"")"),"ఫ్రాన్స్")</f>
        <v>ఫ్రాన్స్</v>
      </c>
      <c r="J46" s="2" t="s">
        <v>485</v>
      </c>
      <c r="K46" s="1" t="s">
        <v>779</v>
      </c>
      <c r="L46" s="1" t="str">
        <f>IFERROR(__xludf.DUMMYFUNCTION("GOOGLETRANSLATE(K:K, ""en"", ""te"")"),"ఏవియన్లు ఆండ్రే స్టార్క్")</f>
        <v>ఏవియన్లు ఆండ్రే స్టార్క్</v>
      </c>
      <c r="N46" s="3">
        <v>16896.0</v>
      </c>
      <c r="O46" s="1">
        <v>10.0</v>
      </c>
      <c r="P46" s="1" t="s">
        <v>521</v>
      </c>
      <c r="Q46" s="1" t="s">
        <v>946</v>
      </c>
      <c r="R46" s="1" t="s">
        <v>947</v>
      </c>
      <c r="S46" s="1" t="s">
        <v>948</v>
      </c>
      <c r="T46" s="1" t="s">
        <v>949</v>
      </c>
      <c r="U46" s="1" t="s">
        <v>950</v>
      </c>
      <c r="V46" s="1" t="s">
        <v>951</v>
      </c>
      <c r="W46" s="1" t="s">
        <v>952</v>
      </c>
      <c r="X46" s="1" t="s">
        <v>953</v>
      </c>
      <c r="Y46" s="1" t="s">
        <v>954</v>
      </c>
      <c r="Z46" s="1" t="s">
        <v>529</v>
      </c>
      <c r="AB46" s="1" t="s">
        <v>955</v>
      </c>
      <c r="AG46" s="1" t="s">
        <v>492</v>
      </c>
      <c r="AJ46" s="1" t="s">
        <v>956</v>
      </c>
      <c r="AP46" s="1" t="s">
        <v>957</v>
      </c>
      <c r="AT46" s="1" t="s">
        <v>532</v>
      </c>
      <c r="AX46" s="1" t="s">
        <v>958</v>
      </c>
      <c r="BA46" s="1" t="s">
        <v>959</v>
      </c>
      <c r="BI46" s="1" t="s">
        <v>960</v>
      </c>
    </row>
    <row r="47">
      <c r="A47" s="1" t="s">
        <v>961</v>
      </c>
      <c r="B47" s="1" t="str">
        <f>IFERROR(__xludf.DUMMYFUNCTION("GOOGLETRANSLATE(A:A, ""en"", ""te"")"),"స్టార్ బంబుల్ బీ II")</f>
        <v>స్టార్ బంబుల్ బీ II</v>
      </c>
      <c r="C47" s="1" t="s">
        <v>962</v>
      </c>
      <c r="D47" s="1" t="str">
        <f>IFERROR(__xludf.DUMMYFUNCTION("GOOGLETRANSLATE(C:C, ""en"", ""te"")"),"స్టార్ బంబుల్ బీ II అనేది ""ది వరల్డ్ యొక్క అతిచిన్న విమానం"" అనే శీర్షికను పొందటానికి ప్రత్యేకంగా రూపొందించిన మరియు నిర్మించిన ఒక ప్రయోగాత్మక విమానం. ""బంబుల్ బీ"" రూపకల్పన చేయబడింది మరియు రాబర్ట్ హెచ్. రాబర్ట్ స్టార్ మునుపటి ""చిన్న విమానం"" శీర్షికలను "&amp;"కలిగి ఉన్న విమానాల అభివృద్ధితో లోతుగా పాల్గొన్నాడు, ఇందులో అతని స్వంత ""బంబుల్ బీ ఐ"" తో సహా, ప్రపంచంలోని అతిచిన్న విమానాల రికార్డును డోనాల్డ్ స్టిట్స్ రూపొందించిన ""బేబీ బర్డ్"" కు కోల్పోయింది. డొనాల్డ్ స్టిట్స్ రూపొందించిన ""బేబీ బర్డ్"" కు ప్రపంచంలోని "&amp;"అతిచిన్న విమానం బిరుదును కోల్పోయిన తరువాత స్టార్ బంబుల్ బీ II ను నిర్మించడానికి బయలుదేరాడు. బంబుల్ బీ II యొక్క రూపకల్పన స్టార్ యొక్క అసలు ""బంబుల్ బీ ఐ"" కు సమానంగా ఉంటుంది, బంబుల్ బీ II చిన్నది మరియు తేలికైనది [2] రెండు విమానాలు బిప్లేన్లు. [3] రెండు విమ"&amp;"ానాలు ప్రతికూలంగా, కాంటిలివర్డ్ రెక్కలు మరియు సాంప్రదాయ ల్యాండింగ్ గేర్‌లను కలిగి ఉన్నాయి. బంబుల్ బీ II యొక్క ఫ్యూజ్‌లేజ్ షీట్ మెటల్ కవరింగ్‌తో వెల్డెడ్ స్టీల్ గొట్టాలతో నిర్మించబడింది, రెక్కలు విమాన ప్లైవుడ్‌లో కప్పబడి ఉన్నాయి. [4] పవర్ ప్లాంట్ కాంటినెంట"&amp;"ల్ సి 85 4-సిలిండర్ ఎయిర్-కూల్డ్ అడ్డంగా వ్యతిరేకించిన సిలిండర్ ఇంజిన్ (బాక్సర్ మోటార్), ఇది 85 హెచ్‌పిని ఉత్పత్తి చేసింది. [2] ఎగువ రెక్కలకు ఫ్లాప్స్ ఉన్నాయి మరియు దిగువ రెక్కలకు ఐలెరన్లు ఉన్నాయి. అన్ని రెక్కల ఎయిర్‌ఫ్రేమ్ నిర్మాణాలు లిఫ్ట్ గుణకాన్ని పెం"&amp;"చడానికి చిట్కా పలకలతో అమర్చబడి ఉన్నాయి. విమానం కౌలింగ్ ముందు భాగంలో ఇంజిన్ కంపార్ట్మెంట్ కింద ఉన్న చుక్కాని పెడల్స్ తో చిన్న కాక్‌పిట్ కలిగి ఉంది. బంబుల్ బీ ఐ ఏప్రిల్ 2, 1988 న, అరిజోనాలోని టక్సన్ వెలుపల మారనా విమానాశ్రయం [5] వద్ద చిన్న పైలట్ విమానం కోసం "&amp;"ప్రపంచ రికార్డును సాధించడానికి. గిన్నిస్ బుక్ ఆఫ్ వరల్డ్ రికార్డ్స్ ప్రకారం, బంబుల్ బీ II క్రాష్ అయ్యింది మరియు మే 5, 1988 న విమానంలో నాశనం చేయబడింది. [1] 400 అడుగుల ఎత్తులో, [6] ఇంజిన్ డౌన్-విండ్ లెగ్ మీద విఫలమైంది. [7] క్రాష్ బంబుల్ బీ II మరియు తీవ్రంగా"&amp;" గాయపడిన రాబర్ట్ స్టార్, [1] పూర్తి కోలుకున్న రాబర్ట్ స్టార్. [6] ""బంబుల్ బీ ఐ"" పిమా ఎయిర్ అండ్ స్పేస్ మ్యూజియంలో బహిరంగ ప్రదర్శనలో ఉంది. [3] బంబుల్ బీ II బహిరంగ ప్రదర్శనలో లేదు, ఎందుకంటే ఇది 1988 లో నాశనం చేయబడింది. [1] ప్రామాణిక ఏరోడైనమిక్స్ ప్రకారం ఎ"&amp;"గరడానికి బంబుల్ బీస్ తగినంత రెక్కల ప్రాంతం లేదని ఆరోపణలు ఎదుర్కొంటున్నందున స్టార్ బంబుల్ తేనెటీగ తర్వాత ఈ విమానం అని పేరు పెట్టారు, మరియు ఇంజనీర్లు మరియు పైలట్లు స్టార్ యొక్క బంబుల్ బీ II గురించి ఇలాంటి ప్రకటన చేశారు. [6] గిన్నిస్ బుక్ ఆఫ్ వరల్డ్ రికార్డ్"&amp;"స్ నుండి డేటా, [1] విమాన శిష్యులు, [2] ఏవియేషన్ ట్రివియా [6] సాధారణ లక్షణాల పనితీరు")</f>
        <v>స్టార్ బంబుల్ బీ II అనేది "ది వరల్డ్ యొక్క అతిచిన్న విమానం" అనే శీర్షికను పొందటానికి ప్రత్యేకంగా రూపొందించిన మరియు నిర్మించిన ఒక ప్రయోగాత్మక విమానం. "బంబుల్ బీ" రూపకల్పన చేయబడింది మరియు రాబర్ట్ హెచ్. రాబర్ట్ స్టార్ మునుపటి "చిన్న విమానం" శీర్షికలను కలిగి ఉన్న విమానాల అభివృద్ధితో లోతుగా పాల్గొన్నాడు, ఇందులో అతని స్వంత "బంబుల్ బీ ఐ" తో సహా, ప్రపంచంలోని అతిచిన్న విమానాల రికార్డును డోనాల్డ్ స్టిట్స్ రూపొందించిన "బేబీ బర్డ్" కు కోల్పోయింది. డొనాల్డ్ స్టిట్స్ రూపొందించిన "బేబీ బర్డ్" కు ప్రపంచంలోని అతిచిన్న విమానం బిరుదును కోల్పోయిన తరువాత స్టార్ బంబుల్ బీ II ను నిర్మించడానికి బయలుదేరాడు. బంబుల్ బీ II యొక్క రూపకల్పన స్టార్ యొక్క అసలు "బంబుల్ బీ ఐ" కు సమానంగా ఉంటుంది, బంబుల్ బీ II చిన్నది మరియు తేలికైనది [2] రెండు విమానాలు బిప్లేన్లు. [3] రెండు విమానాలు ప్రతికూలంగా, కాంటిలివర్డ్ రెక్కలు మరియు సాంప్రదాయ ల్యాండింగ్ గేర్‌లను కలిగి ఉన్నాయి. బంబుల్ బీ II యొక్క ఫ్యూజ్‌లేజ్ షీట్ మెటల్ కవరింగ్‌తో వెల్డెడ్ స్టీల్ గొట్టాలతో నిర్మించబడింది, రెక్కలు విమాన ప్లైవుడ్‌లో కప్పబడి ఉన్నాయి. [4] పవర్ ప్లాంట్ కాంటినెంటల్ సి 85 4-సిలిండర్ ఎయిర్-కూల్డ్ అడ్డంగా వ్యతిరేకించిన సిలిండర్ ఇంజిన్ (బాక్సర్ మోటార్), ఇది 85 హెచ్‌పిని ఉత్పత్తి చేసింది. [2] ఎగువ రెక్కలకు ఫ్లాప్స్ ఉన్నాయి మరియు దిగువ రెక్కలకు ఐలెరన్లు ఉన్నాయి. అన్ని రెక్కల ఎయిర్‌ఫ్రేమ్ నిర్మాణాలు లిఫ్ట్ గుణకాన్ని పెంచడానికి చిట్కా పలకలతో అమర్చబడి ఉన్నాయి. విమానం కౌలింగ్ ముందు భాగంలో ఇంజిన్ కంపార్ట్మెంట్ కింద ఉన్న చుక్కాని పెడల్స్ తో చిన్న కాక్‌పిట్ కలిగి ఉంది. బంబుల్ బీ ఐ ఏప్రిల్ 2, 1988 న, అరిజోనాలోని టక్సన్ వెలుపల మారనా విమానాశ్రయం [5] వద్ద చిన్న పైలట్ విమానం కోసం ప్రపంచ రికార్డును సాధించడానికి. గిన్నిస్ బుక్ ఆఫ్ వరల్డ్ రికార్డ్స్ ప్రకారం, బంబుల్ బీ II క్రాష్ అయ్యింది మరియు మే 5, 1988 న విమానంలో నాశనం చేయబడింది. [1] 400 అడుగుల ఎత్తులో, [6] ఇంజిన్ డౌన్-విండ్ లెగ్ మీద విఫలమైంది. [7] క్రాష్ బంబుల్ బీ II మరియు తీవ్రంగా గాయపడిన రాబర్ట్ స్టార్, [1] పూర్తి కోలుకున్న రాబర్ట్ స్టార్. [6] "బంబుల్ బీ ఐ" పిమా ఎయిర్ అండ్ స్పేస్ మ్యూజియంలో బహిరంగ ప్రదర్శనలో ఉంది. [3] బంబుల్ బీ II బహిరంగ ప్రదర్శనలో లేదు, ఎందుకంటే ఇది 1988 లో నాశనం చేయబడింది. [1] ప్రామాణిక ఏరోడైనమిక్స్ ప్రకారం ఎగరడానికి బంబుల్ బీస్ తగినంత రెక్కల ప్రాంతం లేదని ఆరోపణలు ఎదుర్కొంటున్నందున స్టార్ బంబుల్ తేనెటీగ తర్వాత ఈ విమానం అని పేరు పెట్టారు, మరియు ఇంజనీర్లు మరియు పైలట్లు స్టార్ యొక్క బంబుల్ బీ II గురించి ఇలాంటి ప్రకటన చేశారు. [6] గిన్నిస్ బుక్ ఆఫ్ వరల్డ్ రికార్డ్స్ నుండి డేటా, [1] విమాన శిష్యులు, [2] ఏవియేషన్ ట్రివియా [6] సాధారణ లక్షణాల పనితీరు</v>
      </c>
      <c r="E47" s="1" t="s">
        <v>963</v>
      </c>
      <c r="F47" s="1" t="str">
        <f>IFERROR(__xludf.DUMMYFUNCTION("GOOGLETRANSLATE(E:E, ""en"", ""te"")"),"రికార్డ్ బ్రేకర్")</f>
        <v>రికార్డ్ బ్రేకర్</v>
      </c>
      <c r="K47" s="1" t="s">
        <v>964</v>
      </c>
      <c r="L47" s="1" t="str">
        <f>IFERROR(__xludf.DUMMYFUNCTION("GOOGLETRANSLATE(K:K, ""en"", ""te"")"),"హోమ్‌బిల్ట్")</f>
        <v>హోమ్‌బిల్ట్</v>
      </c>
      <c r="N47" s="5">
        <v>32235.0</v>
      </c>
      <c r="O47" s="1">
        <v>1.0</v>
      </c>
      <c r="P47" s="1" t="s">
        <v>521</v>
      </c>
      <c r="Q47" s="1" t="s">
        <v>965</v>
      </c>
      <c r="R47" s="1" t="s">
        <v>966</v>
      </c>
      <c r="S47" s="1" t="s">
        <v>967</v>
      </c>
      <c r="U47" s="1" t="s">
        <v>968</v>
      </c>
      <c r="W47" s="1" t="s">
        <v>969</v>
      </c>
      <c r="Y47" s="1" t="s">
        <v>970</v>
      </c>
      <c r="Z47" s="1" t="s">
        <v>971</v>
      </c>
      <c r="AA47" s="1" t="s">
        <v>972</v>
      </c>
      <c r="AC47" s="1" t="s">
        <v>973</v>
      </c>
      <c r="AG47" s="1" t="s">
        <v>974</v>
      </c>
      <c r="AH47" s="1" t="s">
        <v>975</v>
      </c>
      <c r="AI47" s="1" t="s">
        <v>976</v>
      </c>
      <c r="AJ47" s="1" t="s">
        <v>977</v>
      </c>
      <c r="AK47" s="1" t="s">
        <v>978</v>
      </c>
      <c r="AM47" s="1" t="s">
        <v>979</v>
      </c>
      <c r="AP47" s="1" t="s">
        <v>980</v>
      </c>
      <c r="AR47" s="1" t="s">
        <v>974</v>
      </c>
      <c r="AS47" s="1" t="s">
        <v>975</v>
      </c>
      <c r="BA47" s="1" t="s">
        <v>981</v>
      </c>
      <c r="BK47" s="1">
        <v>23012.0</v>
      </c>
    </row>
    <row r="48">
      <c r="A48" s="1" t="s">
        <v>982</v>
      </c>
      <c r="B48" s="1" t="str">
        <f>IFERROR(__xludf.DUMMYFUNCTION("GOOGLETRANSLATE(A:A, ""en"", ""te"")"),"స్లింగ్స్బీ కెస్ట్రెల్")</f>
        <v>స్లింగ్స్బీ కెస్ట్రెల్</v>
      </c>
      <c r="C48" s="1" t="s">
        <v>983</v>
      </c>
      <c r="D48" s="1" t="str">
        <f>IFERROR(__xludf.DUMMYFUNCTION("GOOGLETRANSLATE(C:C, ""en"", ""te"")"),"స్లింగ్స్‌బై టి. వాస్తవానికి గ్లాస్ఫ్లగెల్ 401 యొక్క లైసెన్స్-నిర్మించిన సంస్కరణ, [1] కెస్ట్రెల్ 22 మీటర్ల (72.2 అడుగులు) రెక్కల వ్యవధిలో T.59H లో ముగిసిన అనేక వైవిధ్యాలలో ఉత్పత్తి చేయబడింది. గ్లైడింగ్ పోటీలలో ఉపయోగించినప్పుడు ఈ రకం విజయవంతమైంది మరియు 1,0"&amp;"00 కిమీ (621 మైళ్ళు) ముందే ప్రకటించిన పనిని పూర్తి చేసిన మొదటి గ్లైడర్. 1,000 కిలోమీటర్ల దూరంలో మరియు రిటర్న్ ప్రీ-డిక్లేర్డ్ టాస్క్ వరల్డ్ డిస్టెన్స్ రికార్డును సెప్టెంబర్ 1972 లో న్యూజిలాండ్ డిక్ జార్జెసన్ బద్దలు కొట్టింది. లీ వేవ్‌లో 1,001.94 కిమీ (622"&amp;".58 మైళ్ళు) దూరాన్ని కవర్ చేయడం ఇదే మొదటిసారి ఈ ముందస్తు దూరపు పని పూర్తయింది. [2] జేన్ నుండి డేటా. [7] సాధారణ లక్షణాలు పనితీరు సంబంధిత అభివృద్ధి అభివృద్ధి విమానం పోల్చదగిన పాత్ర, కాన్ఫిగరేషన్ మరియు ERA సంబంధిత జాబితాలు")</f>
        <v>స్లింగ్స్‌బై టి. వాస్తవానికి గ్లాస్ఫ్లగెల్ 401 యొక్క లైసెన్స్-నిర్మించిన సంస్కరణ, [1] కెస్ట్రెల్ 22 మీటర్ల (72.2 అడుగులు) రెక్కల వ్యవధిలో T.59H లో ముగిసిన అనేక వైవిధ్యాలలో ఉత్పత్తి చేయబడింది. గ్లైడింగ్ పోటీలలో ఉపయోగించినప్పుడు ఈ రకం విజయవంతమైంది మరియు 1,000 కిమీ (621 మైళ్ళు) ముందే ప్రకటించిన పనిని పూర్తి చేసిన మొదటి గ్లైడర్. 1,000 కిలోమీటర్ల దూరంలో మరియు రిటర్న్ ప్రీ-డిక్లేర్డ్ టాస్క్ వరల్డ్ డిస్టెన్స్ రికార్డును సెప్టెంబర్ 1972 లో న్యూజిలాండ్ డిక్ జార్జెసన్ బద్దలు కొట్టింది. లీ వేవ్‌లో 1,001.94 కిమీ (622.58 మైళ్ళు) దూరాన్ని కవర్ చేయడం ఇదే మొదటిసారి ఈ ముందస్తు దూరపు పని పూర్తయింది. [2] జేన్ నుండి డేటా. [7] సాధారణ లక్షణాలు పనితీరు సంబంధిత అభివృద్ధి అభివృద్ధి విమానం పోల్చదగిన పాత్ర, కాన్ఫిగరేషన్ మరియు ERA సంబంధిత జాబితాలు</v>
      </c>
      <c r="E48" s="1" t="s">
        <v>984</v>
      </c>
      <c r="F48" s="1" t="str">
        <f>IFERROR(__xludf.DUMMYFUNCTION("GOOGLETRANSLATE(E:E, ""en"", ""te"")"),"FAI ఓపెన్ క్లాస్ సెయిల్ ప్లేన్")</f>
        <v>FAI ఓపెన్ క్లాస్ సెయిల్ ప్లేన్</v>
      </c>
      <c r="G48" s="1" t="s">
        <v>985</v>
      </c>
      <c r="H48" s="1" t="s">
        <v>367</v>
      </c>
      <c r="I48" s="1" t="str">
        <f>IFERROR(__xludf.DUMMYFUNCTION("GOOGLETRANSLATE(H:H, ""en"", ""te"")"),"యునైటెడ్ కింగ్‌డమ్")</f>
        <v>యునైటెడ్ కింగ్‌డమ్</v>
      </c>
      <c r="K48" s="1" t="s">
        <v>368</v>
      </c>
      <c r="L48" s="1" t="str">
        <f>IFERROR(__xludf.DUMMYFUNCTION("GOOGLETRANSLATE(K:K, ""en"", ""te"")"),"స్లింగ్స్బీ సెయిల్ ప్లాన్స్")</f>
        <v>స్లింగ్స్బీ సెయిల్ ప్లాన్స్</v>
      </c>
      <c r="M48" s="1" t="s">
        <v>369</v>
      </c>
      <c r="N48" s="4">
        <v>25781.0</v>
      </c>
      <c r="O48" s="1">
        <v>105.0</v>
      </c>
      <c r="P48" s="1" t="s">
        <v>521</v>
      </c>
      <c r="Q48" s="1" t="s">
        <v>986</v>
      </c>
      <c r="R48" s="1" t="s">
        <v>987</v>
      </c>
      <c r="T48" s="1" t="s">
        <v>988</v>
      </c>
      <c r="U48" s="1" t="s">
        <v>989</v>
      </c>
      <c r="V48" s="1" t="s">
        <v>990</v>
      </c>
      <c r="Y48" s="1" t="s">
        <v>991</v>
      </c>
      <c r="AG48" s="1" t="s">
        <v>992</v>
      </c>
      <c r="AJ48" s="1" t="s">
        <v>993</v>
      </c>
      <c r="AK48" s="1" t="s">
        <v>994</v>
      </c>
      <c r="AL48" s="1" t="s">
        <v>995</v>
      </c>
      <c r="AO48" s="1" t="s">
        <v>457</v>
      </c>
      <c r="AY48" s="4">
        <v>26024.0</v>
      </c>
      <c r="AZ48" s="1">
        <v>28.0</v>
      </c>
      <c r="BC48" s="1">
        <v>44.0</v>
      </c>
      <c r="BD48" s="1" t="s">
        <v>996</v>
      </c>
    </row>
    <row r="49">
      <c r="A49" s="1" t="s">
        <v>997</v>
      </c>
      <c r="B49" s="1" t="str">
        <f>IFERROR(__xludf.DUMMYFUNCTION("GOOGLETRANSLATE(A:A, ""en"", ""te"")"),"స్టాన్లీ నోమాడ్")</f>
        <v>స్టాన్లీ నోమాడ్</v>
      </c>
      <c r="C49" s="1" t="s">
        <v>998</v>
      </c>
      <c r="D49" s="1" t="str">
        <f>IFERROR(__xludf.DUMMYFUNCTION("GOOGLETRANSLATE(C:C, ""en"", ""te"")"),"స్టాన్లీ నోమాడ్ ఒక అమెరికన్ మిడ్-వింగ్, వి-టెయిల్డ్, సింగిల్ సీట్ గ్లైడర్, దీనిని 1938 లో రాబర్ట్ ఎం. స్టాన్లీ రూపొందించారు మరియు నిర్మించారు. [1] [2] యుఎస్ నేవీలో పనిచేస్తున్నప్పుడు స్టాన్లీ 1935 మరియు 1938 మధ్య సంచార జాతులను రూపొందించాడు, కాలిఫోర్నియాలో"&amp;"ని శాన్ డియాగోలో ఇతర నావికులతో పంచుకున్న ఇంటి నేలమాళిగలో దీనిని నిర్మించాడు. ఈ విమానం జూన్ 1938 లో పూర్తయింది. [1] [2] నోమాడ్ మిశ్రమ నిర్మాణంలో ఉంది, మోనోకోక్ అల్యూమినియం ఫ్యూజ్‌లేజ్, ఒక స్పార్ మరియు చెక్క తోక ఉపరితలాలతో చెక్క కాంటిలివర్ వింగ్. రెక్క మరియ"&amp;"ు తోక అన్నీ డోప్డ్ ఎయిర్క్రాఫ్ట్ ఫాబ్రిక్ కవరింగ్‌తో కప్పబడి ఉంటాయి. వింగ్ వింగ్ రూట్ వద్ద నాకా 23-018 ఎయిర్‌ఫాయిల్‌ను ఉపయోగిస్తుంది, రెక్క చిట్కా వద్ద నాకా 23-012కు మారుతుంది. అసలు డిజైన్ సాంప్రదాయక క్రూసిఫాం తోకను కలిగి ఉంది, కానీ 1939 లో ఇది ఏదైనా విమా"&amp;"నంలో ఉపయోగించిన మొదటి V-తోకలలో ఒకటి మరియు మొదటిసారి సెయిల్ ప్లేన్‌లో ఉపయోగించబడింది. ల్యాండింగ్ గేర్ ఒక మోనోహీల్. [1] [2] న్యూయార్క్‌లోని ఎల్మిరాలో జరిగిన 1938 యుఎస్ నేషనల్స్‌లో నోమాడ్‌లోకి ప్రవేశించినప్పుడు స్టాన్లీ ఎప్పుడూ గ్లైడర్ ఎగరలేదు. నోమాడ్ యొక్క "&amp;"మొదటి ఫ్లైట్ పోటీలో ఉంది మరియు స్టాన్లీ ఆ మొదటి విమానంలో తన సిల్వర్ బ్యాడ్జ్ యొక్క మూడు భాగాలను పూర్తి చేశాడు. ఒక పోటీ విమానంలో అతను దాదాపు న్యూజెర్సీకి వెళ్లాడు, ఇది ప్రేక్షకులను మరియు ఇతర పోటీదారులను ఆశ్చర్యపరిచింది. ఒక సావనీర్ వేటగాడు తన తొలగించగల ఎలివ"&amp;"ేటర్లను దొంగిలించి, మిగిలిన పోటీ నుండి అతనిని నిలిపివేసాడు. [1] [2] స్టాన్లీ నోమాడ్‌ను 1939 యుఎస్ నేషనల్స్‌కు తీసుకువచ్చాడు మరియు అప్పటికి సాంప్రదాయిక తోకను వి-టెయిల్‌తో భర్తీ చేశారు. ఆ కార్యక్రమంలో అతను అమెరికాలో మొదటి బంగారు బ్యాడ్జిని పూర్తి చేశాడు మరి"&amp;"యు 3 జూలై 1939 న 16,400 అడుగుల (4,999 మీ) కొత్త యుఎస్ ఆల్టిట్యూడ్ రికార్డును నెలకొల్పాడు, ఇది మునుపటి రికార్డు కంటే రెండు రెట్లు ఎక్కువ. మరుసటి రోజు, 4 జూలై 1939 న, అతను మళ్లీ ఎత్తు రికార్డును బద్దలు కొట్టాడు, ఒక క్యుమ్యులోనింబస్ క్లౌడ్ లోపల 17,284 అడుగుల"&amp;" (5,268 మీ) ఎక్కాడు. అతను చివరి పనిని పూర్తి చేయకపోయినా, అతను జాతీయులలో రెండవ స్థానంలో నిలిచాడు. [1] [2] తరువాత సంచార జాతులు ఎగురుతున్నప్పుడు, పేలవంగా పూర్తయిన రెక్క మరమ్మత్తు తరువాత వింగ్ విమానంలో విఫలమైంది మరియు స్టాన్లీ విజయవంతంగా బెయిల్ పొందాడు. విమాన"&amp;"ం యొక్క అవశేషాలు అమ్ముడయ్యాయి, కొత్త యజమాని విమానం మరమ్మతులు చేశాడు మరియు స్టాన్లీ దానిని అతని నుండి తిరిగి కొన్నాడు. [1] [2] స్టాన్లీ 1940 లో పెరుగుతున్న సొసైటీ ఆఫ్ అమెరికా అధ్యక్షుడయ్యాడు, కానీ మరొక గ్లైడర్‌ను ఎప్పుడూ రూపొందించలేదు. అతను రెండవ ప్రపంచ యు"&amp;"ద్ధంలో బెల్ ఎయిర్‌క్రాఫ్ట్ కార్పొరేషన్ కోసం చీఫ్ టెస్ట్ పైలట్‌గా పనిచేశాడు మరియు ఆ సామర్థ్యంలో యుఎస్‌ఎలో ఉత్పత్తి చేయబడిన మొదటి జెట్-శక్తితో కూడిన విమానం బెల్ ఎక్స్‌పి -59 లో మొదటి విమానంలో చేసింది. [2] స్టాన్లీ భార్య, కేథరీన్ ఎన్. స్టాన్లీ, 1977 లో స్టాన"&amp;"్లీ మరణం తరువాత 1978 లో ఈ విమానాన్ని నేషనల్ ఎయిర్ అండ్ స్పేస్ మ్యూజియంకు విరాళంగా ఇచ్చారు. 1980 లలో కొంతకాలం ఇది నేషనల్ సోరింగ్ మ్యూజియంకు రుణపడి ఉంది, కానీ 2011 లో ప్రదర్శనలో ఉంది మరియు సస్పెండ్ చేయబడింది స్టీవెన్ ఎఫ్. ఉడ్వర్-హేజీ కేంద్రంలో బోయింగ్ ఏవియే"&amp;"షన్ హ్యాంగర్ పైకప్పు నుండి. [1] [2] [3] పెరిగే డేటా [1] సాధారణ లక్షణాలు పనితీరు సంబంధిత జాబితాలు")</f>
        <v>స్టాన్లీ నోమాడ్ ఒక అమెరికన్ మిడ్-వింగ్, వి-టెయిల్డ్, సింగిల్ సీట్ గ్లైడర్, దీనిని 1938 లో రాబర్ట్ ఎం. స్టాన్లీ రూపొందించారు మరియు నిర్మించారు. [1] [2] యుఎస్ నేవీలో పనిచేస్తున్నప్పుడు స్టాన్లీ 1935 మరియు 1938 మధ్య సంచార జాతులను రూపొందించాడు, కాలిఫోర్నియాలోని శాన్ డియాగోలో ఇతర నావికులతో పంచుకున్న ఇంటి నేలమాళిగలో దీనిని నిర్మించాడు. ఈ విమానం జూన్ 1938 లో పూర్తయింది. [1] [2] నోమాడ్ మిశ్రమ నిర్మాణంలో ఉంది, మోనోకోక్ అల్యూమినియం ఫ్యూజ్‌లేజ్, ఒక స్పార్ మరియు చెక్క తోక ఉపరితలాలతో చెక్క కాంటిలివర్ వింగ్. రెక్క మరియు తోక అన్నీ డోప్డ్ ఎయిర్క్రాఫ్ట్ ఫాబ్రిక్ కవరింగ్‌తో కప్పబడి ఉంటాయి. వింగ్ వింగ్ రూట్ వద్ద నాకా 23-018 ఎయిర్‌ఫాయిల్‌ను ఉపయోగిస్తుంది, రెక్క చిట్కా వద్ద నాకా 23-012కు మారుతుంది. అసలు డిజైన్ సాంప్రదాయక క్రూసిఫాం తోకను కలిగి ఉంది, కానీ 1939 లో ఇది ఏదైనా విమానంలో ఉపయోగించిన మొదటి V-తోకలలో ఒకటి మరియు మొదటిసారి సెయిల్ ప్లేన్‌లో ఉపయోగించబడింది. ల్యాండింగ్ గేర్ ఒక మోనోహీల్. [1] [2] న్యూయార్క్‌లోని ఎల్మిరాలో జరిగిన 1938 యుఎస్ నేషనల్స్‌లో నోమాడ్‌లోకి ప్రవేశించినప్పుడు స్టాన్లీ ఎప్పుడూ గ్లైడర్ ఎగరలేదు. నోమాడ్ యొక్క మొదటి ఫ్లైట్ పోటీలో ఉంది మరియు స్టాన్లీ ఆ మొదటి విమానంలో తన సిల్వర్ బ్యాడ్జ్ యొక్క మూడు భాగాలను పూర్తి చేశాడు. ఒక పోటీ విమానంలో అతను దాదాపు న్యూజెర్సీకి వెళ్లాడు, ఇది ప్రేక్షకులను మరియు ఇతర పోటీదారులను ఆశ్చర్యపరిచింది. ఒక సావనీర్ వేటగాడు తన తొలగించగల ఎలివేటర్లను దొంగిలించి, మిగిలిన పోటీ నుండి అతనిని నిలిపివేసాడు. [1] [2] స్టాన్లీ నోమాడ్‌ను 1939 యుఎస్ నేషనల్స్‌కు తీసుకువచ్చాడు మరియు అప్పటికి సాంప్రదాయిక తోకను వి-టెయిల్‌తో భర్తీ చేశారు. ఆ కార్యక్రమంలో అతను అమెరికాలో మొదటి బంగారు బ్యాడ్జిని పూర్తి చేశాడు మరియు 3 జూలై 1939 న 16,400 అడుగుల (4,999 మీ) కొత్త యుఎస్ ఆల్టిట్యూడ్ రికార్డును నెలకొల్పాడు, ఇది మునుపటి రికార్డు కంటే రెండు రెట్లు ఎక్కువ. మరుసటి రోజు, 4 జూలై 1939 న, అతను మళ్లీ ఎత్తు రికార్డును బద్దలు కొట్టాడు, ఒక క్యుమ్యులోనింబస్ క్లౌడ్ లోపల 17,284 అడుగుల (5,268 మీ) ఎక్కాడు. అతను చివరి పనిని పూర్తి చేయకపోయినా, అతను జాతీయులలో రెండవ స్థానంలో నిలిచాడు. [1] [2] తరువాత సంచార జాతులు ఎగురుతున్నప్పుడు, పేలవంగా పూర్తయిన రెక్క మరమ్మత్తు తరువాత వింగ్ విమానంలో విఫలమైంది మరియు స్టాన్లీ విజయవంతంగా బెయిల్ పొందాడు. విమానం యొక్క అవశేషాలు అమ్ముడయ్యాయి, కొత్త యజమాని విమానం మరమ్మతులు చేశాడు మరియు స్టాన్లీ దానిని అతని నుండి తిరిగి కొన్నాడు. [1] [2] స్టాన్లీ 1940 లో పెరుగుతున్న సొసైటీ ఆఫ్ అమెరికా అధ్యక్షుడయ్యాడు, కానీ మరొక గ్లైడర్‌ను ఎప్పుడూ రూపొందించలేదు. అతను రెండవ ప్రపంచ యుద్ధంలో బెల్ ఎయిర్‌క్రాఫ్ట్ కార్పొరేషన్ కోసం చీఫ్ టెస్ట్ పైలట్‌గా పనిచేశాడు మరియు ఆ సామర్థ్యంలో యుఎస్‌ఎలో ఉత్పత్తి చేయబడిన మొదటి జెట్-శక్తితో కూడిన విమానం బెల్ ఎక్స్‌పి -59 లో మొదటి విమానంలో చేసింది. [2] స్టాన్లీ భార్య, కేథరీన్ ఎన్. స్టాన్లీ, 1977 లో స్టాన్లీ మరణం తరువాత 1978 లో ఈ విమానాన్ని నేషనల్ ఎయిర్ అండ్ స్పేస్ మ్యూజియంకు విరాళంగా ఇచ్చారు. 1980 లలో కొంతకాలం ఇది నేషనల్ సోరింగ్ మ్యూజియంకు రుణపడి ఉంది, కానీ 2011 లో ప్రదర్శనలో ఉంది మరియు సస్పెండ్ చేయబడింది స్టీవెన్ ఎఫ్. ఉడ్వర్-హేజీ కేంద్రంలో బోయింగ్ ఏవియేషన్ హ్యాంగర్ పైకప్పు నుండి. [1] [2] [3] పెరిగే డేటా [1] సాధారణ లక్షణాలు పనితీరు సంబంధిత జాబితాలు</v>
      </c>
      <c r="E49" s="1" t="s">
        <v>999</v>
      </c>
      <c r="F49" s="1" t="str">
        <f>IFERROR(__xludf.DUMMYFUNCTION("GOOGLETRANSLATE(E:E, ""en"", ""te"")"),"గ్లైడర్")</f>
        <v>గ్లైడర్</v>
      </c>
      <c r="G49" s="2" t="s">
        <v>1000</v>
      </c>
      <c r="H49" s="1" t="s">
        <v>386</v>
      </c>
      <c r="I49" s="1" t="str">
        <f>IFERROR(__xludf.DUMMYFUNCTION("GOOGLETRANSLATE(H:H, ""en"", ""te"")"),"అమెరికా")</f>
        <v>అమెరికా</v>
      </c>
      <c r="J49" s="2" t="s">
        <v>425</v>
      </c>
      <c r="N49" s="1">
        <v>1938.0</v>
      </c>
      <c r="O49" s="1">
        <v>1.0</v>
      </c>
      <c r="P49" s="1" t="s">
        <v>344</v>
      </c>
      <c r="R49" s="1" t="s">
        <v>1001</v>
      </c>
      <c r="T49" s="1" t="s">
        <v>1002</v>
      </c>
      <c r="U49" s="1" t="s">
        <v>1003</v>
      </c>
      <c r="V49" s="1" t="s">
        <v>1004</v>
      </c>
      <c r="AG49" s="1" t="s">
        <v>1005</v>
      </c>
      <c r="AH49" s="1" t="s">
        <v>1006</v>
      </c>
      <c r="AI49" s="1" t="s">
        <v>1007</v>
      </c>
      <c r="AJ49" s="1" t="s">
        <v>1008</v>
      </c>
      <c r="AX49" s="1" t="s">
        <v>1009</v>
      </c>
      <c r="AY49" s="1">
        <v>1938.0</v>
      </c>
      <c r="AZ49" s="1">
        <v>18.5</v>
      </c>
      <c r="BC49" s="1">
        <v>27.0</v>
      </c>
      <c r="BD49" s="1" t="s">
        <v>1010</v>
      </c>
      <c r="BK49" s="1" t="s">
        <v>1011</v>
      </c>
      <c r="CI49" s="1" t="s">
        <v>1012</v>
      </c>
    </row>
    <row r="50">
      <c r="A50" s="1" t="s">
        <v>1013</v>
      </c>
      <c r="B50" s="1" t="str">
        <f>IFERROR(__xludf.DUMMYFUNCTION("GOOGLETRANSLATE(A:A, ""en"", ""te"")"),"స్టార్ ఏవియేషన్ లోనెస్టార్ స్పోర్ట్ హెలికాప్టర్")</f>
        <v>స్టార్ ఏవియేషన్ లోనెస్టార్ స్పోర్ట్ హెలికాప్టర్</v>
      </c>
      <c r="C50" s="1" t="s">
        <v>1014</v>
      </c>
      <c r="D50" s="1" t="str">
        <f>IFERROR(__xludf.DUMMYFUNCTION("GOOGLETRANSLATE(C:C, ""en"", ""te"")"),"స్టార్ ఏవియేషన్ లోనెస్టార్ స్పోర్ట్ హెలికాప్టర్ అనేది ఒక అమెరికన్ వెరీ లైట్ హెలికాప్టర్, ఇది టెక్సాస్‌లోని న్యూ బ్రాన్స్‌ఫెల్స్ యొక్క స్టార్ ఏవియేషన్ ఇంక్ చేత రూపొందించబడింది, te త్సాహిక నిర్మాణం. [1] [2] లోనెస్టార్‌ను కెన్ రెహ్లెర్ మరియు టామ్ కార్ల్సన్ స"&amp;"ాధారణ సింగిల్-సీట్ చాలా తేలికపాటి హెలికాప్టర్‌గా అభివృద్ధి చేశారు. [2] కిట్-రూపంలో డిజైన్‌ను మార్కెట్ చేయడానికి రెహ్లర్ స్టార్ ఏవియేషన్‌ను ఏర్పాటు చేశాడు. [2] ఓపెన్-ఫ్రేమ్ హెలికాప్టర్ 65 హెచ్‌పి (48 కిలోవాట్) రోటాక్స్ 582 పిస్టన్ ఇంజిన్ ద్వారా శక్తినిచ్చి"&amp;"ంది. [1] రెహ్లర్ మరణం కారణంగా, స్టార్ ఏవియేషన్ ఇకపై కిట్లను ఉత్పత్తి చేయదు మరియు విక్రయించదు. ఈ విమానం తరువాత రెడ్‌బ్యాక్ బజార్డ్‌లో అభివృద్ధి చేయబడింది, కానీ ఒక నమూనా మాత్రమే పూర్తయింది. [2] [3] టేలర్ నుండి డేటా [1] సాధారణ లక్షణాల పనితీరు సంబంధిత జాబితా "&amp;"1990 ల విమానంలో ఈ కథనాన్ని జాబితా చేస్తుంది. వికీపీడియా విస్తరించడం ద్వారా మీరు సహాయపడవచ్చు.")</f>
        <v>స్టార్ ఏవియేషన్ లోనెస్టార్ స్పోర్ట్ హెలికాప్టర్ అనేది ఒక అమెరికన్ వెరీ లైట్ హెలికాప్టర్, ఇది టెక్సాస్‌లోని న్యూ బ్రాన్స్‌ఫెల్స్ యొక్క స్టార్ ఏవియేషన్ ఇంక్ చేత రూపొందించబడింది, te త్సాహిక నిర్మాణం. [1] [2] లోనెస్టార్‌ను కెన్ రెహ్లెర్ మరియు టామ్ కార్ల్సన్ సాధారణ సింగిల్-సీట్ చాలా తేలికపాటి హెలికాప్టర్‌గా అభివృద్ధి చేశారు. [2] కిట్-రూపంలో డిజైన్‌ను మార్కెట్ చేయడానికి రెహ్లర్ స్టార్ ఏవియేషన్‌ను ఏర్పాటు చేశాడు. [2] ఓపెన్-ఫ్రేమ్ హెలికాప్టర్ 65 హెచ్‌పి (48 కిలోవాట్) రోటాక్స్ 582 పిస్టన్ ఇంజిన్ ద్వారా శక్తినిచ్చింది. [1] రెహ్లర్ మరణం కారణంగా, స్టార్ ఏవియేషన్ ఇకపై కిట్లను ఉత్పత్తి చేయదు మరియు విక్రయించదు. ఈ విమానం తరువాత రెడ్‌బ్యాక్ బజార్డ్‌లో అభివృద్ధి చేయబడింది, కానీ ఒక నమూనా మాత్రమే పూర్తయింది. [2] [3] టేలర్ నుండి డేటా [1] సాధారణ లక్షణాల పనితీరు సంబంధిత జాబితా 1990 ల విమానంలో ఈ కథనాన్ని జాబితా చేస్తుంది. వికీపీడియా విస్తరించడం ద్వారా మీరు సహాయపడవచ్చు.</v>
      </c>
      <c r="E50" s="1" t="s">
        <v>1015</v>
      </c>
      <c r="F50" s="1" t="str">
        <f>IFERROR(__xludf.DUMMYFUNCTION("GOOGLETRANSLATE(E:E, ""en"", ""te"")"),"సింగిల్-సీట్ చాలా తేలికపాటి హెలికాప్టర్")</f>
        <v>సింగిల్-సీట్ చాలా తేలికపాటి హెలికాప్టర్</v>
      </c>
      <c r="H50" s="1" t="s">
        <v>386</v>
      </c>
      <c r="I50" s="1" t="str">
        <f>IFERROR(__xludf.DUMMYFUNCTION("GOOGLETRANSLATE(H:H, ""en"", ""te"")"),"అమెరికా")</f>
        <v>అమెరికా</v>
      </c>
      <c r="K50" s="1" t="s">
        <v>1016</v>
      </c>
      <c r="L50" s="1" t="str">
        <f>IFERROR(__xludf.DUMMYFUNCTION("GOOGLETRANSLATE(K:K, ""en"", ""te"")"),"స్టార్ ఏవియేషన్")</f>
        <v>స్టార్ ఏవియేషన్</v>
      </c>
      <c r="M50" s="1" t="s">
        <v>1017</v>
      </c>
      <c r="N50" s="1">
        <v>1990.0</v>
      </c>
      <c r="P50" s="1">
        <v>1.0</v>
      </c>
      <c r="Q50" s="1" t="s">
        <v>1018</v>
      </c>
      <c r="S50" s="1" t="s">
        <v>1019</v>
      </c>
      <c r="U50" s="1" t="s">
        <v>1020</v>
      </c>
      <c r="W50" s="1" t="s">
        <v>1021</v>
      </c>
      <c r="Y50" s="1" t="s">
        <v>1022</v>
      </c>
      <c r="Z50" s="1" t="s">
        <v>1023</v>
      </c>
      <c r="AP50" s="1" t="s">
        <v>815</v>
      </c>
      <c r="AY50" s="1">
        <v>1991.0</v>
      </c>
      <c r="BE50" s="1" t="s">
        <v>1024</v>
      </c>
      <c r="BF50" s="1" t="s">
        <v>1025</v>
      </c>
      <c r="BG50" s="1" t="s">
        <v>1026</v>
      </c>
    </row>
    <row r="51">
      <c r="A51" s="1" t="s">
        <v>1027</v>
      </c>
      <c r="B51" s="1" t="str">
        <f>IFERROR(__xludf.DUMMYFUNCTION("GOOGLETRANSLATE(A:A, ""en"", ""te"")"),"స్లింగ్స్బీ టెన్డం ట్యూటర్")</f>
        <v>స్లింగ్స్బీ టెన్డం ట్యూటర్</v>
      </c>
      <c r="C51" s="1" t="s">
        <v>1028</v>
      </c>
      <c r="D51" s="1" t="str">
        <f>IFERROR(__xludf.DUMMYFUNCTION("GOOGLETRANSLATE(C:C, ""en"", ""te"")"),"టి. (RAF క్యాడెట్ TX.2). ఫ్యూజ్‌లేజ్ T.29 మోటార్ ట్యూటర్ మీద ఆధారపడింది, పొడవు పెరిగింది మరియు కొద్దిగా విస్తరించింది; రెక్కలు మరియు తోక మారలేదు. ఒకే T.31A ప్రోటోటైప్ 1949 లో ఎగురవేయబడింది, తరువాత T.31B ఉత్పత్తి, స్పాయిలర్లు మరియు చిన్న అదనపు వింగ్ బ్రేసి"&amp;"ంగ్ స్ట్రట్ ఉన్నాయి. T.31B యొక్క చీఫ్ కస్టమర్ ఎయిర్ క్యాడెట్ శిక్షణ కోసం రాయల్ వైమానిక దళం; దీని విమానం క్యాడెట్ టిఎక్స్ మార్క్ 3 గా నియమించబడింది. ఇది వారి ప్రస్తుత సింగిల్-సీటర్లతో సమానంగా ఉన్నందున, ఇది సోలోకు సులభంగా మారడానికి అనుమతించింది. RAF 1951 మర"&amp;"ియు 1959 మధ్య 126 TX.3 లను డెలివరీ చేసింది. ఇది UK లో పౌర క్లబ్‌లతో కూడిన మార్కెట్‌ను కూడా కనుగొంది, అయినప్పటికీ వీటిలో ఎక్కువ భాగం కిట్లు మరియు విడిభాగాల నుండి నిర్మించబడ్డాయి, ఇప్పటికే ఉన్న ట్యూటర్ వింగ్స్‌ను ఉపయోగించి. T.31 లను బర్మా, సిలోన్, ఇజ్రాయెల్"&amp;", జోర్డాన్, లెబనాన్, పాకిస్తాన్ మరియు రోడేషియాకు ఎగుమతి చేశారు. అదనంగా, అర్జెంటీనా, ఇజ్రాయెల్ మరియు న్యూజిలాండ్‌లో చిన్న సంఖ్యలు నిర్మించబడ్డాయి. [1] టి. 1980 ల మధ్యలో, ఈ నౌకాదళం అమ్ముడైంది, కాని పౌర యజమానులతో పక్కపక్కనే T.21 వలె అదే ప్రజాదరణ పొందలేదు, ఇద"&amp;"ి ""సర్క్యూట్లు మరియు గడ్డలు"" కోసం రూపొందించిన చౌకైన గ్లైడర్, మరియు స్వల్పంగా మాత్రమే. కొన్ని బదులుగా సాధారణ అల్ట్రా-లైట్ విమానాలను మోటారు క్యాడెట్‌లుగా మార్చారు, ఫ్రంట్ కాక్‌పిట్ స్థానంలో వోక్స్వ్యాగన్ లేదా ఇలాంటి ఇంజిన్ మరియు మూడు పాయింట్ల అండర్ క్యారే"&amp;"జ్ ఉన్నాయి. రాయల్ ఎయిర్ ఫోర్స్ మ్యూజియం, హెండన్. RAF మాన్స్టన్ హిస్టరీ మ్యూజియంలో స్లింగ్స్బై క్యాడెట్ TX.3 VM791 ప్రదర్శనలో ఉంది, ఆండ్రూలోని కోట్స్ నుండి XA312 డేటాగా గుర్తించబడింది. ""జేన్స్ వరల్డ్ సెయిల్ ప్లాన్స్ &amp; మోటార్ గ్లైడర్స్ న్యూ ఎడిషన్"". లండన్"&amp;", జేన్స్. 1980. ' లాక్-ఫ్రీ A {నేపథ్యం: లీనియర్-గ్రేడియంట్ (పారదర్శక, పారదర్శక), URL (""// అప్‌లోడ్ } .mw-Parser- అవుట్పుట్ .ID-LOCK- పరిమితం చేయబడిన A, .MW- పార్సర్-అవుట్పుట్ .ID-LOCK- రిజిస్ట్రేషన్ A, .MW-PARSER- అవుట్పుట్ .cs1 -ట్పుట్ .సిటేషన్ .cs1- లా"&amp;"క్-రిజిస్ట్రేషన్ A {నేపథ్యం: లీనియర్-గ్రేడియంట్ (పారదర్శక, పారదర్శక), URL (""// అప్‌లోడ్ SVG "") కుడి 0.1EM సెంటర్/9 పిఎక్స్ నో-రిపీట్} .mw- పార్సర్-అవుట్పుట్ .ఐడి-లాక్-సబ్‌స్క్రిప్షన్ a, .mw-Parser- అవుట్పుట్ .cs1- లాక్-సబ్‌స్క్రిప్షన్ A {నేపథ్యం: లీనియర"&amp;"్-గ్రేడియంట్ (పారదర్శక . M సెంటర్/9 పిఎక్స్ నో-రిపీట్} .mw-parser-output .cs1-ws-icon a {నేపథ్యం: లీనియర్-గ్రేడియంట్ (పారదర్శక, పారదర్శక), URL (""// అప్‌లోడ్ . -output .cs1-hidden-error {display: ఏదీ లేదు; రంగు:#D33} .MW-PARSER- అవుట్పుట్ .cs1-visible-err"&amp;"or {రంగు:#D33} .mw-Parser- అవుట్పుట్ .cs1-Maint {display: none ; } .MW-PARSER-OUTPUT .CS1- కెర్న్-రైట్ {పాడింగ్-రైట్: 0.2EM} .MW-PARSER- అవుట్పుట్ .citation .mw-selflink {font-weight: wericit సంబంధిత అభివృద్ధి సంబంధిత జాబితాలు")</f>
        <v>టి. (RAF క్యాడెట్ TX.2). ఫ్యూజ్‌లేజ్ T.29 మోటార్ ట్యూటర్ మీద ఆధారపడింది, పొడవు పెరిగింది మరియు కొద్దిగా విస్తరించింది; రెక్కలు మరియు తోక మారలేదు. ఒకే T.31A ప్రోటోటైప్ 1949 లో ఎగురవేయబడింది, తరువాత T.31B ఉత్పత్తి, స్పాయిలర్లు మరియు చిన్న అదనపు వింగ్ బ్రేసింగ్ స్ట్రట్ ఉన్నాయి. T.31B యొక్క చీఫ్ కస్టమర్ ఎయిర్ క్యాడెట్ శిక్షణ కోసం రాయల్ వైమానిక దళం; దీని విమానం క్యాడెట్ టిఎక్స్ మార్క్ 3 గా నియమించబడింది. ఇది వారి ప్రస్తుత సింగిల్-సీటర్లతో సమానంగా ఉన్నందున, ఇది సోలోకు సులభంగా మారడానికి అనుమతించింది. RAF 1951 మరియు 1959 మధ్య 126 TX.3 లను డెలివరీ చేసింది. ఇది UK లో పౌర క్లబ్‌లతో కూడిన మార్కెట్‌ను కూడా కనుగొంది, అయినప్పటికీ వీటిలో ఎక్కువ భాగం కిట్లు మరియు విడిభాగాల నుండి నిర్మించబడ్డాయి, ఇప్పటికే ఉన్న ట్యూటర్ వింగ్స్‌ను ఉపయోగించి. T.31 లను బర్మా, సిలోన్, ఇజ్రాయెల్, జోర్డాన్, లెబనాన్, పాకిస్తాన్ మరియు రోడేషియాకు ఎగుమతి చేశారు. అదనంగా, అర్జెంటీనా, ఇజ్రాయెల్ మరియు న్యూజిలాండ్‌లో చిన్న సంఖ్యలు నిర్మించబడ్డాయి. [1] టి. 1980 ల మధ్యలో, ఈ నౌకాదళం అమ్ముడైంది, కాని పౌర యజమానులతో పక్కపక్కనే T.21 వలె అదే ప్రజాదరణ పొందలేదు, ఇది "సర్క్యూట్లు మరియు గడ్డలు" కోసం రూపొందించిన చౌకైన గ్లైడర్, మరియు స్వల్పంగా మాత్రమే. కొన్ని బదులుగా సాధారణ అల్ట్రా-లైట్ విమానాలను మోటారు క్యాడెట్‌లుగా మార్చారు, ఫ్రంట్ కాక్‌పిట్ స్థానంలో వోక్స్వ్యాగన్ లేదా ఇలాంటి ఇంజిన్ మరియు మూడు పాయింట్ల అండర్ క్యారేజ్ ఉన్నాయి. రాయల్ ఎయిర్ ఫోర్స్ మ్యూజియం, హెండన్. RAF మాన్స్టన్ హిస్టరీ మ్యూజియంలో స్లింగ్స్బై క్యాడెట్ TX.3 VM791 ప్రదర్శనలో ఉంది, ఆండ్రూలోని కోట్స్ నుండి XA312 డేటాగా గుర్తించబడింది. "జేన్స్ వరల్డ్ సెయిల్ ప్లాన్స్ &amp; మోటార్ గ్లైడర్స్ న్యూ ఎడిషన్". లండన్, జేన్స్. 1980. ' లాక్-ఫ్రీ A {నేపథ్యం: లీనియర్-గ్రేడియంట్ (పారదర్శక, పారదర్శక), URL ("// అప్‌లోడ్ } .mw-Parser- అవుట్పుట్ .ID-LOCK- పరిమితం చేయబడిన A, .MW- పార్సర్-అవుట్పుట్ .ID-LOCK- రిజిస్ట్రేషన్ A, .MW-PARSER- అవుట్పుట్ .cs1 -ట్పుట్ .సిటేషన్ .cs1- లాక్-రిజిస్ట్రేషన్ A {నేపథ్యం: లీనియర్-గ్రేడియంట్ (పారదర్శక, పారదర్శక), URL ("// అప్‌లోడ్ SVG ") కుడి 0.1EM సెంటర్/9 పిఎక్స్ నో-రిపీట్} .mw- పార్సర్-అవుట్పుట్ .ఐడి-లాక్-సబ్‌స్క్రిప్షన్ a, .mw-Parser- అవుట్పుట్ .cs1- లాక్-సబ్‌స్క్రిప్షన్ A {నేపథ్యం: లీనియర్-గ్రేడియంట్ (పారదర్శక . M సెంటర్/9 పిఎక్స్ నో-రిపీట్} .mw-parser-output .cs1-ws-icon a {నేపథ్యం: లీనియర్-గ్రేడియంట్ (పారదర్శక, పారదర్శక), URL ("// అప్‌లోడ్ . -output .cs1-hidden-error {display: ఏదీ లేదు; రంగు:#D33} .MW-PARSER- అవుట్పుట్ .cs1-visible-error {రంగు:#D33} .mw-Parser- అవుట్పుట్ .cs1-Maint {display: none ; } .MW-PARSER-OUTPUT .CS1- కెర్న్-రైట్ {పాడింగ్-రైట్: 0.2EM} .MW-PARSER- అవుట్పుట్ .citation .mw-selflink {font-weight: wericit సంబంధిత అభివృద్ధి సంబంధిత జాబితాలు</v>
      </c>
      <c r="E51" s="1" t="s">
        <v>1029</v>
      </c>
      <c r="F51" s="1" t="str">
        <f>IFERROR(__xludf.DUMMYFUNCTION("GOOGLETRANSLATE(E:E, ""en"", ""te"")"),"శిక్షణా గ్లైడర్")</f>
        <v>శిక్షణా గ్లైడర్</v>
      </c>
      <c r="H51" s="1" t="s">
        <v>367</v>
      </c>
      <c r="I51" s="1" t="str">
        <f>IFERROR(__xludf.DUMMYFUNCTION("GOOGLETRANSLATE(H:H, ""en"", ""te"")"),"యునైటెడ్ కింగ్‌డమ్")</f>
        <v>యునైటెడ్ కింగ్‌డమ్</v>
      </c>
      <c r="K51" s="1" t="s">
        <v>1030</v>
      </c>
      <c r="L51" s="1" t="str">
        <f>IFERROR(__xludf.DUMMYFUNCTION("GOOGLETRANSLATE(K:K, ""en"", ""te"")"),"స్లింగ్స్బీ సెయిల్ ప్లాన్స్ లిమిటెడ్")</f>
        <v>స్లింగ్స్బీ సెయిల్ ప్లాన్స్ లిమిటెడ్</v>
      </c>
      <c r="M51" s="1" t="s">
        <v>1031</v>
      </c>
      <c r="N51" s="1">
        <v>1949.0</v>
      </c>
      <c r="O51" s="1" t="s">
        <v>1032</v>
      </c>
      <c r="P51" s="1">
        <v>2.0</v>
      </c>
      <c r="Q51" s="1" t="s">
        <v>1033</v>
      </c>
      <c r="R51" s="1" t="s">
        <v>1034</v>
      </c>
      <c r="T51" s="1" t="s">
        <v>1035</v>
      </c>
      <c r="U51" s="1" t="s">
        <v>1036</v>
      </c>
      <c r="V51" s="1" t="s">
        <v>1037</v>
      </c>
      <c r="Y51" s="1" t="s">
        <v>1038</v>
      </c>
      <c r="AA51" s="1" t="s">
        <v>1039</v>
      </c>
      <c r="AJ51" s="1" t="s">
        <v>1040</v>
      </c>
      <c r="AK51" s="1" t="s">
        <v>1041</v>
      </c>
      <c r="AL51" s="1" t="s">
        <v>1042</v>
      </c>
      <c r="AR51" s="1" t="s">
        <v>380</v>
      </c>
      <c r="AS51" s="1" t="s">
        <v>381</v>
      </c>
      <c r="AZ51" s="1">
        <v>11.1</v>
      </c>
      <c r="BC51" s="1" t="s">
        <v>1043</v>
      </c>
      <c r="BD51" s="1" t="s">
        <v>1044</v>
      </c>
      <c r="BK51" s="1" t="s">
        <v>1045</v>
      </c>
    </row>
    <row r="52">
      <c r="A52" s="1" t="s">
        <v>920</v>
      </c>
      <c r="B52" s="1" t="str">
        <f>IFERROR(__xludf.DUMMYFUNCTION("GOOGLETRANSLATE(A:A, ""en"", ""te"")"),"సోలో వింగ్స్ విండ్లాస్")</f>
        <v>సోలో వింగ్స్ విండ్లాస్</v>
      </c>
      <c r="C52" s="1" t="s">
        <v>1046</v>
      </c>
      <c r="D52" s="1" t="str">
        <f>IFERROR(__xludf.DUMMYFUNCTION("GOOGLETRANSLATE(C:C, ""en"", ""te"")"),"సోలో వింగ్స్ విండ్‌లాస్ అనేది దక్షిణాఫ్రికా అల్ట్రాలైట్ ట్రైక్, ఇది క్వాజులు-నాటల్ లోని గిల్లిట్స్ యొక్క సోలో వింగ్స్ రూపొందించి ఉత్పత్తి చేయబడింది. ఈ విమానం అమెరికాలో 2000 ల ప్రారంభంలో ఫ్లోరిడాలోని పామ్ కోస్ట్ యొక్క బాటెలూర్ స్కై స్పోర్ట్స్ వారి స్వంత పే"&amp;"రుతో విక్రయించింది. [1] [2] [3] ఈ విమానం ఫెడరేషన్ ఏరోనటిక్ ఇంటర్నేషనల్ మైక్రోలైట్ వర్గానికి అనుగుణంగా రూపొందించబడింది, ఇందులో వర్గం యొక్క గరిష్ట స్థూల బరువు 450 కిలోల (992 పౌండ్లు). ఈ విమానం గరిష్టంగా స్థూల బరువు 350 కిలోలు (772 పౌండ్లు). ఇది కేబుల్-బ్రేస"&amp;"్డ్ హాంగ్ గ్లైడర్-స్టైల్ హై-వింగ్, వెయిట్-షిఫ్ట్ కంట్రోల్స్, రెండు-సీట్ల-టెన్డం ఓపెన్ కాక్‌పిట్, ట్రైసైకిల్ ల్యాండింగ్ గేర్ మరియు పషర్ కాన్ఫిగరేషన్‌లో ఒకే ఇంజిన్ కలిగి ఉంది. [1] [3] ఈ విమానం గొట్టాల నుండి తయారవుతుంది, దాని రెక్క డాక్రాన్ సెయిల్‌క్లాత్‌లో "&amp;"కప్పబడి ఉంటుంది. దీని 34 అడుగుల (10.4 మీ) స్పాన్ వింగ్‌కు ఒకే ట్యూబ్-రకం కింగ్‌పోస్ట్ మద్దతు ఇస్తుంది మరియు ""ఫ్రేమ్ కంట్రోల్ బార్‌ను ఉపయోగిస్తుంది. ల్యాండింగ్ గేర్‌లో మూడు చక్రాలపై సస్పెన్షన్ మరియు స్టీరబుల్ ముక్కు చక్రం ఉన్నాయి. ఈ విమానం విమాన శిక్షణ కో"&amp;"సం ఉపయోగించబడింది మరియు ఈ పాత్రకు ద్వంద్వ నియంత్రణలు ఉన్నాయి, వీటిలో డ్యూయల్ గ్రౌండ్ స్టీరింగ్‌తో సహా. సరఫరా చేయబడిన ప్రామాణిక ఇంజిన్ రోటాక్స్ 503 50 హెచ్‌పి (37 కిలోవాట్) ట్విన్ సిలిండర్, టూ-స్ట్రోక్, ఎయిర్-కూల్డ్ ఎయిర్‌క్రాఫ్ట్ ఇంజిన్. ఉపయోగించిన రెక్కల"&amp;"ు అక్విల్లా 150 చదరపు అడుగులు (14 మీ 2) మరియు 177 చదరపు అడుగులు (16.4 మీ 2) ఉన్నాయి. [1] 2000 ల ప్రారంభంలో, కంపెనీ విండ్‌లాస్‌ను దశలవారీగా మార్చాలని అనుకుంది, కాని కస్టమర్ డిమాండ్ 2012 నాటికి మోడల్‌ను ఉత్పత్తిలో ఉంచింది. [3] ఈ విమానం అనేక యూరోపియన్ మైక్రో"&amp;"లైట్ పోటీలలో బాగా ఉంచింది మరియు 1987 లో 25,200 అడుగుల (7,681.0 మీ) ఎత్తు రికార్డును నెలకొల్పడానికి ఉపయోగించబడింది. [1] కిట్‌ప్లాన్‌ల నుండి డేటా [2] సాధారణ లక్షణాల పనితీరు")</f>
        <v>సోలో వింగ్స్ విండ్‌లాస్ అనేది దక్షిణాఫ్రికా అల్ట్రాలైట్ ట్రైక్, ఇది క్వాజులు-నాటల్ లోని గిల్లిట్స్ యొక్క సోలో వింగ్స్ రూపొందించి ఉత్పత్తి చేయబడింది. ఈ విమానం అమెరికాలో 2000 ల ప్రారంభంలో ఫ్లోరిడాలోని పామ్ కోస్ట్ యొక్క బాటెలూర్ స్కై స్పోర్ట్స్ వారి స్వంత పేరుతో విక్రయించింది. [1] [2] [3] ఈ విమానం ఫెడరేషన్ ఏరోనటిక్ ఇంటర్నేషనల్ మైక్రోలైట్ వర్గానికి అనుగుణంగా రూపొందించబడింది, ఇందులో వర్గం యొక్క గరిష్ట స్థూల బరువు 450 కిలోల (992 పౌండ్లు). ఈ విమానం గరిష్టంగా స్థూల బరువు 350 కిలోలు (772 పౌండ్లు). ఇది కేబుల్-బ్రేస్డ్ హాంగ్ గ్లైడర్-స్టైల్ హై-వింగ్, వెయిట్-షిఫ్ట్ కంట్రోల్స్, రెండు-సీట్ల-టెన్డం ఓపెన్ కాక్‌పిట్, ట్రైసైకిల్ ల్యాండింగ్ గేర్ మరియు పషర్ కాన్ఫిగరేషన్‌లో ఒకే ఇంజిన్ కలిగి ఉంది. [1] [3] ఈ విమానం గొట్టాల నుండి తయారవుతుంది, దాని రెక్క డాక్రాన్ సెయిల్‌క్లాత్‌లో కప్పబడి ఉంటుంది. దీని 34 అడుగుల (10.4 మీ) స్పాన్ వింగ్‌కు ఒకే ట్యూబ్-రకం కింగ్‌పోస్ట్ మద్దతు ఇస్తుంది మరియు "ఫ్రేమ్ కంట్రోల్ బార్‌ను ఉపయోగిస్తుంది. ల్యాండింగ్ గేర్‌లో మూడు చక్రాలపై సస్పెన్షన్ మరియు స్టీరబుల్ ముక్కు చక్రం ఉన్నాయి. ఈ విమానం విమాన శిక్షణ కోసం ఉపయోగించబడింది మరియు ఈ పాత్రకు ద్వంద్వ నియంత్రణలు ఉన్నాయి, వీటిలో డ్యూయల్ గ్రౌండ్ స్టీరింగ్‌తో సహా. సరఫరా చేయబడిన ప్రామాణిక ఇంజిన్ రోటాక్స్ 503 50 హెచ్‌పి (37 కిలోవాట్) ట్విన్ సిలిండర్, టూ-స్ట్రోక్, ఎయిర్-కూల్డ్ ఎయిర్‌క్రాఫ్ట్ ఇంజిన్. ఉపయోగించిన రెక్కలు అక్విల్లా 150 చదరపు అడుగులు (14 మీ 2) మరియు 177 చదరపు అడుగులు (16.4 మీ 2) ఉన్నాయి. [1] 2000 ల ప్రారంభంలో, కంపెనీ విండ్‌లాస్‌ను దశలవారీగా మార్చాలని అనుకుంది, కాని కస్టమర్ డిమాండ్ 2012 నాటికి మోడల్‌ను ఉత్పత్తిలో ఉంచింది. [3] ఈ విమానం అనేక యూరోపియన్ మైక్రోలైట్ పోటీలలో బాగా ఉంచింది మరియు 1987 లో 25,200 అడుగుల (7,681.0 మీ) ఎత్తు రికార్డును నెలకొల్పడానికి ఉపయోగించబడింది. [1] కిట్‌ప్లాన్‌ల నుండి డేటా [2] సాధారణ లక్షణాల పనితీరు</v>
      </c>
      <c r="E52" s="1" t="s">
        <v>907</v>
      </c>
      <c r="F52" s="1" t="str">
        <f>IFERROR(__xludf.DUMMYFUNCTION("GOOGLETRANSLATE(E:E, ""en"", ""te"")"),"అల్ట్రాలైట్ ట్రైక్")</f>
        <v>అల్ట్రాలైట్ ట్రైక్</v>
      </c>
      <c r="G52" s="1" t="s">
        <v>908</v>
      </c>
      <c r="H52" s="1" t="s">
        <v>909</v>
      </c>
      <c r="I52" s="1" t="str">
        <f>IFERROR(__xludf.DUMMYFUNCTION("GOOGLETRANSLATE(H:H, ""en"", ""te"")"),"దక్షిణ ఆఫ్రికా")</f>
        <v>దక్షిణ ఆఫ్రికా</v>
      </c>
      <c r="J52" s="1" t="s">
        <v>910</v>
      </c>
      <c r="K52" s="1" t="s">
        <v>911</v>
      </c>
      <c r="L52" s="1" t="str">
        <f>IFERROR(__xludf.DUMMYFUNCTION("GOOGLETRANSLATE(K:K, ""en"", ""te"")"),"సోలో వింగ్స్ బాటెలూర్ స్కై స్పోర్ట్స్")</f>
        <v>సోలో వింగ్స్ బాటెలూర్ స్కై స్పోర్ట్స్</v>
      </c>
      <c r="M52" s="1" t="s">
        <v>912</v>
      </c>
      <c r="O52" s="1" t="s">
        <v>1047</v>
      </c>
      <c r="P52" s="1" t="s">
        <v>344</v>
      </c>
      <c r="R52" s="1" t="s">
        <v>634</v>
      </c>
      <c r="T52" s="1" t="s">
        <v>636</v>
      </c>
      <c r="U52" s="1" t="s">
        <v>1048</v>
      </c>
      <c r="V52" s="1" t="s">
        <v>1049</v>
      </c>
      <c r="W52" s="1" t="s">
        <v>917</v>
      </c>
      <c r="Z52" s="1" t="s">
        <v>1050</v>
      </c>
      <c r="AB52" s="1" t="s">
        <v>1051</v>
      </c>
      <c r="AC52" s="1" t="s">
        <v>919</v>
      </c>
      <c r="AI52" s="1" t="s">
        <v>940</v>
      </c>
      <c r="AO52" s="1" t="s">
        <v>905</v>
      </c>
      <c r="AP52" s="1" t="s">
        <v>1052</v>
      </c>
      <c r="AT52" s="1" t="s">
        <v>359</v>
      </c>
      <c r="AU52" s="1" t="s">
        <v>1053</v>
      </c>
      <c r="AY52" s="1" t="s">
        <v>1054</v>
      </c>
      <c r="BA52" s="1" t="s">
        <v>924</v>
      </c>
    </row>
    <row r="53">
      <c r="A53" s="1" t="s">
        <v>1055</v>
      </c>
      <c r="B53" s="1" t="str">
        <f>IFERROR(__xludf.DUMMYFUNCTION("GOOGLETRANSLATE(A:A, ""en"", ""te"")"),"స్పిరిట్ ఆఫ్ టెక్సాస్")</f>
        <v>స్పిరిట్ ఆఫ్ టెక్సాస్</v>
      </c>
      <c r="C53" s="1" t="s">
        <v>1056</v>
      </c>
      <c r="D53" s="1" t="str">
        <f>IFERROR(__xludf.DUMMYFUNCTION("GOOGLETRANSLATE(C:C, ""en"", ""te"")"),"స్పిరిట్ ఆఫ్ టెక్సాస్, బెల్ 206 ఎల్ -1 లాంగ్రెంజర్ II, ప్రపంచ విమానాలను పూర్తి చేసిన మొదటి హెలికాప్టర్. రౌండ్-ది-వరల్డ్ ట్రిప్ కోసం ప్రామాణిక వ్యాపార తరగతి బెల్ 206 ఎల్ -1 లాంగ్రెంజర్ సవరించబడింది. మార్పులు 3 వారాలు పట్టింది. లోరల్ రాడార్, సవరించిన హీటర్/"&amp;"డీఫ్రాస్టర్, పాప్ అవుట్ ఫ్లోట్లు, ప్రత్యేక భద్రత, కమ్యూనికేషన్ మరియు నావిగేషన్ పరికరాలతో పాటు అదనంగా 151 గాలన్ ఇంధన ట్యాంక్ జోడించబడింది. రాస్ పెరోట్, జూనియర్ మరియు జే కోబర్న్ టెక్సాస్ యొక్క ఆత్మను హెలికాప్టర్ ద్వారా మొదటి రౌండ్-ది-ప్రపంచ విమానాలను పూర్తి"&amp;" చేయడానికి ఉపయోగించారు. [1] ఒక ఆస్ట్రేలియన్, డిక్ స్మిత్, ఆగష్టు 6, 1982 న టెక్సాస్‌లోని డల్లాస్ నుండి జెట్రేంజర్‌లో ప్రపంచ సోలో ప్రయత్నాన్ని ప్రారంభించాడు. ఇంతకుముందు పనిని నెరవేర్చడానికి నిశ్చయించుకున్న పెరోట్ మరియు కోబర్న్ మెరుగైన నిధులతో దూకుడు టైమ్‌ట"&amp;"ేబుల్‌ను ఏర్పాటు చేశారు. ఒకే రోజులో, ఒక లాంగ్రెంజర్‌ను ఆదేశించారు మరియు 25 725,000 (1982) ఖర్చుతో పంపిణీ చేశారు. తోటి పైలట్ కోబర్న్ వియత్నాంలో విస్తృతమైన హెలికాప్టర్ అనుభవాన్ని కలిగి ఉన్నాడు మరియు ఇరాన్‌లోని జైలు నుండి 2 ఇడిఎస్ ఉద్యోగులను రక్షించడంలో పాల్"&amp;"గొన్నాడు, కెన్ ఫోలెట్ నాన్-ఫిక్షన్ నవల ఆన్ వింగ్స్ ఆఫ్ ఈగల్స్ చేత చిత్రీకరించబడింది. హెలికాప్టర్ సెప్టెంబర్ 1, 1982 న టెక్సాస్‌లోని డల్లాస్ నుండి బయలుదేరి, 29 రోజులు, 3 గంటలు మరియు 8 నిమిషాల తరువాత అదే దశకు తిరిగి వచ్చింది. మరుసటి సంవత్సరం జూలైలో స్మిత్ త"&amp;"న సోలో ఫ్లైట్ పూర్తి చేశాడు. [2] విమాన మార్గంలో 26,000 మైళ్ళు 26 వేర్వేరు దేశాలను దాటింది. 56,000 పౌండ్ల ఇంధనం కాలిపోయింది, ఇంధనం నింపడానికి 56 స్టాప్‌లు ఉన్నాయి. ఒక స్టాప్ ఒక అమెరికన్ ప్రెసిడెంట్ లైన్స్ కంటైనర్ షిప్ ఎస్ఎస్ ప్రెసిడెంట్ మెకిన్లీలో నార్త్ ప"&amp;"సిఫిక్‌లో ఉంది, ఎందుకంటే సోవియట్ యూనియన్ ఇంధనం నింపడానికి అధికారం ఇవ్వదు. పెరోట్ తండ్రి, రాస్ పెరోట్ సీనియర్, ఫ్లైట్ జరుగుతున్నప్పుడు ఓడను ఏర్పాటు చేశాడు, కేవలం రెండు వారాల నోటీసు మాత్రమే. [3] కంటైనర్ షిప్ ల్యాండింగ్ 15 అడుగుల సముద్రాలలో, 40 నాట్ గాలులతో "&amp;"ఉంది. [4] ఈ విమానంలో 246.5 గంటల విమాన సమయం సగటున 117 mph వేగంతో ఉంది. ఇది హెలికాప్టర్‌లో ప్రపంచ విమాన సమయాన్ని చుట్టుముట్టడానికి FAI ప్రపంచ రికార్డును నెలకొల్పింది, సగటున 35.4 mph. [5] పొగమంచు రోడ్లను అనుసరించడానికి 10 అడుగుల కంటే తక్కువ ఎగురుతుంది. భారతద"&amp;"ేశంలో రెండు సంఘటనలు మరియు అనధికార ల్యాండింగ్‌ల కోసం బర్మాలను ఉదహరించారు. విమానంలో పెద్ద యాంత్రిక సమస్యలు లేవు. [6] నవంబర్ 15, 1982 న, స్పిరిట్ ఆఫ్ టెక్సాస్ ఆండ్రూస్ వైమానిక దళం స్థావరానికి పంపబడింది మరియు నేషనల్ ఎయిర్ అండ్ స్పేస్ మ్యూజియంకు విరాళం ఇచ్చింద"&amp;"ి. [7] సి -130 హెర్క్యులస్లో 11 మంది వ్యక్తుల సిబ్బంది గ్రౌండ్ సపోర్ట్ మరియు ఇంధనం కోసం విమానం కంటే ముందు ప్రయాణించారు. ఈ మార్గంలో ఈ క్రింది కొన్ని ప్రదేశాలలో స్టాప్‌లు ఉన్నాయి. [8]")</f>
        <v>స్పిరిట్ ఆఫ్ టెక్సాస్, బెల్ 206 ఎల్ -1 లాంగ్రెంజర్ II, ప్రపంచ విమానాలను పూర్తి చేసిన మొదటి హెలికాప్టర్. రౌండ్-ది-వరల్డ్ ట్రిప్ కోసం ప్రామాణిక వ్యాపార తరగతి బెల్ 206 ఎల్ -1 లాంగ్రెంజర్ సవరించబడింది. మార్పులు 3 వారాలు పట్టింది. లోరల్ రాడార్, సవరించిన హీటర్/డీఫ్రాస్టర్, పాప్ అవుట్ ఫ్లోట్లు, ప్రత్యేక భద్రత, కమ్యూనికేషన్ మరియు నావిగేషన్ పరికరాలతో పాటు అదనంగా 151 గాలన్ ఇంధన ట్యాంక్ జోడించబడింది. రాస్ పెరోట్, జూనియర్ మరియు జే కోబర్న్ టెక్సాస్ యొక్క ఆత్మను హెలికాప్టర్ ద్వారా మొదటి రౌండ్-ది-ప్రపంచ విమానాలను పూర్తి చేయడానికి ఉపయోగించారు. [1] ఒక ఆస్ట్రేలియన్, డిక్ స్మిత్, ఆగష్టు 6, 1982 న టెక్సాస్‌లోని డల్లాస్ నుండి జెట్రేంజర్‌లో ప్రపంచ సోలో ప్రయత్నాన్ని ప్రారంభించాడు. ఇంతకుముందు పనిని నెరవేర్చడానికి నిశ్చయించుకున్న పెరోట్ మరియు కోబర్న్ మెరుగైన నిధులతో దూకుడు టైమ్‌టేబుల్‌ను ఏర్పాటు చేశారు. ఒకే రోజులో, ఒక లాంగ్రెంజర్‌ను ఆదేశించారు మరియు 25 725,000 (1982) ఖర్చుతో పంపిణీ చేశారు. తోటి పైలట్ కోబర్న్ వియత్నాంలో విస్తృతమైన హెలికాప్టర్ అనుభవాన్ని కలిగి ఉన్నాడు మరియు ఇరాన్‌లోని జైలు నుండి 2 ఇడిఎస్ ఉద్యోగులను రక్షించడంలో పాల్గొన్నాడు, కెన్ ఫోలెట్ నాన్-ఫిక్షన్ నవల ఆన్ వింగ్స్ ఆఫ్ ఈగల్స్ చేత చిత్రీకరించబడింది. హెలికాప్టర్ సెప్టెంబర్ 1, 1982 న టెక్సాస్‌లోని డల్లాస్ నుండి బయలుదేరి, 29 రోజులు, 3 గంటలు మరియు 8 నిమిషాల తరువాత అదే దశకు తిరిగి వచ్చింది. మరుసటి సంవత్సరం జూలైలో స్మిత్ తన సోలో ఫ్లైట్ పూర్తి చేశాడు. [2] విమాన మార్గంలో 26,000 మైళ్ళు 26 వేర్వేరు దేశాలను దాటింది. 56,000 పౌండ్ల ఇంధనం కాలిపోయింది, ఇంధనం నింపడానికి 56 స్టాప్‌లు ఉన్నాయి. ఒక స్టాప్ ఒక అమెరికన్ ప్రెసిడెంట్ లైన్స్ కంటైనర్ షిప్ ఎస్ఎస్ ప్రెసిడెంట్ మెకిన్లీలో నార్త్ పసిఫిక్‌లో ఉంది, ఎందుకంటే సోవియట్ యూనియన్ ఇంధనం నింపడానికి అధికారం ఇవ్వదు. పెరోట్ తండ్రి, రాస్ పెరోట్ సీనియర్, ఫ్లైట్ జరుగుతున్నప్పుడు ఓడను ఏర్పాటు చేశాడు, కేవలం రెండు వారాల నోటీసు మాత్రమే. [3] కంటైనర్ షిప్ ల్యాండింగ్ 15 అడుగుల సముద్రాలలో, 40 నాట్ గాలులతో ఉంది. [4] ఈ విమానంలో 246.5 గంటల విమాన సమయం సగటున 117 mph వేగంతో ఉంది. ఇది హెలికాప్టర్‌లో ప్రపంచ విమాన సమయాన్ని చుట్టుముట్టడానికి FAI ప్రపంచ రికార్డును నెలకొల్పింది, సగటున 35.4 mph. [5] పొగమంచు రోడ్లను అనుసరించడానికి 10 అడుగుల కంటే తక్కువ ఎగురుతుంది. భారతదేశంలో రెండు సంఘటనలు మరియు అనధికార ల్యాండింగ్‌ల కోసం బర్మాలను ఉదహరించారు. విమానంలో పెద్ద యాంత్రిక సమస్యలు లేవు. [6] నవంబర్ 15, 1982 న, స్పిరిట్ ఆఫ్ టెక్సాస్ ఆండ్రూస్ వైమానిక దళం స్థావరానికి పంపబడింది మరియు నేషనల్ ఎయిర్ అండ్ స్పేస్ మ్యూజియంకు విరాళం ఇచ్చింది. [7] సి -130 హెర్క్యులస్లో 11 మంది వ్యక్తుల సిబ్బంది గ్రౌండ్ సపోర్ట్ మరియు ఇంధనం కోసం విమానం కంటే ముందు ప్రయాణించారు. ఈ మార్గంలో ఈ క్రింది కొన్ని ప్రదేశాలలో స్టాప్‌లు ఉన్నాయి. [8]</v>
      </c>
      <c r="K53" s="1" t="s">
        <v>1057</v>
      </c>
      <c r="L53" s="1" t="str">
        <f>IFERROR(__xludf.DUMMYFUNCTION("GOOGLETRANSLATE(K:K, ""en"", ""te"")"),"బెల్ హెలికాప్టర్")</f>
        <v>బెల్ హెలికాప్టర్</v>
      </c>
      <c r="M53" s="1" t="s">
        <v>1058</v>
      </c>
      <c r="N53" s="1">
        <v>1982.0</v>
      </c>
      <c r="AJ53" s="1" t="s">
        <v>1059</v>
      </c>
      <c r="BP53" s="1" t="s">
        <v>1060</v>
      </c>
      <c r="BQ53" s="1" t="s">
        <v>1061</v>
      </c>
      <c r="BX53" s="1" t="s">
        <v>1062</v>
      </c>
      <c r="CJ53" s="1" t="s">
        <v>1063</v>
      </c>
      <c r="CK53" s="1" t="s">
        <v>1064</v>
      </c>
      <c r="CL53" s="1" t="s">
        <v>1065</v>
      </c>
    </row>
    <row r="54">
      <c r="A54" s="1" t="s">
        <v>1066</v>
      </c>
      <c r="B54" s="1" t="str">
        <f>IFERROR(__xludf.DUMMYFUNCTION("GOOGLETRANSLATE(A:A, ""en"", ""te"")"),"UFM ఈజీ రైసర్")</f>
        <v>UFM ఈజీ రైసర్</v>
      </c>
      <c r="C54" s="1" t="s">
        <v>1067</v>
      </c>
      <c r="D54" s="1" t="str">
        <f>IFERROR(__xludf.DUMMYFUNCTION("GOOGLETRANSLATE(C:C, ""en"", ""te"")"),"UFM ఈజీ రైసర్ అనేది ఒక అమెరికన్ స్వీప్ వింగ్ బిప్‌లేన్ హాంగ్ గ్లైడర్, ఇది 1975 లో మొదట శక్తితో ఉంది, ఇది మొట్టమొదటి ఆధునిక అల్ట్రాలైట్ విమానం. ఈజీ రైసర్ 2002 లో అల్ట్రాలైట్ ఫ్లయింగ్ మెషీన్లచే శక్తి లేని గ్లైడర్‌గా ఉత్పత్తిలో ఉంది. [1] [2] [3] [4] ఈజీ రైసర"&amp;"్‌ను లారీ మౌరో మునుపటి కైసెనియుక్ ఇకారస్ II బిప్‌లేన్ హాంగ్ గ్లైడర్ నుండి అభివృద్ధి చేశారు. 1975 లో జాన్ మూడీ ఒక ఇంజిన్‌ను వ్యవస్థాపించారు, కాబట్టి ఫ్లాట్ భూభాగం నుండి గ్లైడర్‌ను ప్రారంభించవచ్చు. [1] [5] ప్రారంభ శక్తితో కూడిన సంస్కరణలు రోల్ మరియు యా కోసం "&amp;"పిచ్ మరియు చిట్కా రడ్డర్‌ల కోసం బరువు మార్పు మరియు చిట్కా రడ్డర్‌ల కలయిక ద్వారా నియంత్రణతో ఫుట్-లాంచ్ హాంగ్ గ్లైడర్ వెర్షన్‌కు జోడించిన మోటారును కలిగి ఉంటాయి, చిట్కా రడ్డీలు ఎయిర్ బ్రేక్‌లుగా కలిసి ఉపయోగించబడతాయి. ఎందుకంటే చాలా మంది పైలట్లు టేకాఫ్ వీల్డ్ "&amp;"ట్రైసైకిల్ గేర్ సాధించడానికి తగినంత వేగంగా నడపలేరు. ఈ విమానం పేలవమైన పిచ్ స్థిరత్వాన్ని ప్రదర్శించింది కాబట్టి క్షితిజ సమాంతర స్టెబిలైజర్ మరియు ఎలివేటర్ జోడించబడింది. చివరగా తరువాతి సంస్కరణల్లో చిట్కా రడ్డర్లను తోక-మౌంటెడ్ చుక్కానితో భర్తీ చేశారు. [1] ఈజీ"&amp;" రైసర్ అల్యూమినియం నిర్మాణం మరియు స్టాంప్డ్ పక్కటెముకలతో నిర్మించబడింది, ఇవి డోప్డ్ ఎయిర్క్రాఫ్ట్ ఫాబ్రిక్ కవరింగ్, మైలార్ లేదా ఇతర కవరింగ్స్‌లో కప్పబడి ఉంటాయి. పైలట్ ఫాబ్రిక్ స్లింగ్ సీటుపై కూర్చున్నాడు. ఉపయోగించిన ఇంజిన్లలో 11 HP (8 kW) మెక్‌కలోచ్ MAC-1"&amp;"01, 15 HP (11 kW) హిర్త్ F-36 మరియు సోలో 210 ఉన్నాయి. [1] 1980 ల ప్రారంభంలో అల్ట్రాలైట్ మార్కెట్ తిరోగమనం వరకు సులభమైన రైసర్లు పెద్ద సంఖ్యలో ఉత్పత్తి చేయబడ్డాయి. తరువాత శక్తి లేని గ్లైడర్ వెర్షన్ తిరిగి పరిమిత ఉత్పత్తిలో ఉంచబడింది. [1] [4] 1979 లో లారీ మౌ"&amp;"రో సౌర ఘటాలను మరియు ఎలక్ట్రిక్ మోటారును స్టాక్ ఈజీ రైసర్‌పై ఏర్పాటు చేశాడు మరియు ఫలితంగా వచ్చిన మౌరో సోలార్ రైసర్ ఒక వ్యక్తిని పైకి తీసుకువెళ్ళే మొదటి సౌరశక్తితో పనిచేసే విమానంగా మారింది. [6] [7] EAA నుండి డేటా [10] పోల్చదగిన పాత్ర, కాన్ఫిగరేషన్ మరియు ERA"&amp;" యొక్క సాధారణ లక్షణాల పనితీరు విమానం")</f>
        <v>UFM ఈజీ రైసర్ అనేది ఒక అమెరికన్ స్వీప్ వింగ్ బిప్‌లేన్ హాంగ్ గ్లైడర్, ఇది 1975 లో మొదట శక్తితో ఉంది, ఇది మొట్టమొదటి ఆధునిక అల్ట్రాలైట్ విమానం. ఈజీ రైసర్ 2002 లో అల్ట్రాలైట్ ఫ్లయింగ్ మెషీన్లచే శక్తి లేని గ్లైడర్‌గా ఉత్పత్తిలో ఉంది. [1] [2] [3] [4] ఈజీ రైసర్‌ను లారీ మౌరో మునుపటి కైసెనియుక్ ఇకారస్ II బిప్‌లేన్ హాంగ్ గ్లైడర్ నుండి అభివృద్ధి చేశారు. 1975 లో జాన్ మూడీ ఒక ఇంజిన్‌ను వ్యవస్థాపించారు, కాబట్టి ఫ్లాట్ భూభాగం నుండి గ్లైడర్‌ను ప్రారంభించవచ్చు. [1] [5] ప్రారంభ శక్తితో కూడిన సంస్కరణలు రోల్ మరియు యా కోసం పిచ్ మరియు చిట్కా రడ్డర్‌ల కోసం బరువు మార్పు మరియు చిట్కా రడ్డర్‌ల కలయిక ద్వారా నియంత్రణతో ఫుట్-లాంచ్ హాంగ్ గ్లైడర్ వెర్షన్‌కు జోడించిన మోటారును కలిగి ఉంటాయి, చిట్కా రడ్డీలు ఎయిర్ బ్రేక్‌లుగా కలిసి ఉపయోగించబడతాయి. ఎందుకంటే చాలా మంది పైలట్లు టేకాఫ్ వీల్డ్ ట్రైసైకిల్ గేర్ సాధించడానికి తగినంత వేగంగా నడపలేరు. ఈ విమానం పేలవమైన పిచ్ స్థిరత్వాన్ని ప్రదర్శించింది కాబట్టి క్షితిజ సమాంతర స్టెబిలైజర్ మరియు ఎలివేటర్ జోడించబడింది. చివరగా తరువాతి సంస్కరణల్లో చిట్కా రడ్డర్లను తోక-మౌంటెడ్ చుక్కానితో భర్తీ చేశారు. [1] ఈజీ రైసర్ అల్యూమినియం నిర్మాణం మరియు స్టాంప్డ్ పక్కటెముకలతో నిర్మించబడింది, ఇవి డోప్డ్ ఎయిర్క్రాఫ్ట్ ఫాబ్రిక్ కవరింగ్, మైలార్ లేదా ఇతర కవరింగ్స్‌లో కప్పబడి ఉంటాయి. పైలట్ ఫాబ్రిక్ స్లింగ్ సీటుపై కూర్చున్నాడు. ఉపయోగించిన ఇంజిన్లలో 11 HP (8 kW) మెక్‌కలోచ్ MAC-101, 15 HP (11 kW) హిర్త్ F-36 మరియు సోలో 210 ఉన్నాయి. [1] 1980 ల ప్రారంభంలో అల్ట్రాలైట్ మార్కెట్ తిరోగమనం వరకు సులభమైన రైసర్లు పెద్ద సంఖ్యలో ఉత్పత్తి చేయబడ్డాయి. తరువాత శక్తి లేని గ్లైడర్ వెర్షన్ తిరిగి పరిమిత ఉత్పత్తిలో ఉంచబడింది. [1] [4] 1979 లో లారీ మౌరో సౌర ఘటాలను మరియు ఎలక్ట్రిక్ మోటారును స్టాక్ ఈజీ రైసర్‌పై ఏర్పాటు చేశాడు మరియు ఫలితంగా వచ్చిన మౌరో సోలార్ రైసర్ ఒక వ్యక్తిని పైకి తీసుకువెళ్ళే మొదటి సౌరశక్తితో పనిచేసే విమానంగా మారింది. [6] [7] EAA నుండి డేటా [10] పోల్చదగిన పాత్ర, కాన్ఫిగరేషన్ మరియు ERA యొక్క సాధారణ లక్షణాల పనితీరు విమానం</v>
      </c>
      <c r="E54" s="1" t="s">
        <v>1068</v>
      </c>
      <c r="F54" s="1" t="str">
        <f>IFERROR(__xludf.DUMMYFUNCTION("GOOGLETRANSLATE(E:E, ""en"", ""te"")"),"గ్లైడర్ &amp; అల్ట్రాలైట్ విమానం హాంగ్")</f>
        <v>గ్లైడర్ &amp; అల్ట్రాలైట్ విమానం హాంగ్</v>
      </c>
      <c r="G54" s="1" t="s">
        <v>1069</v>
      </c>
      <c r="H54" s="1" t="s">
        <v>386</v>
      </c>
      <c r="I54" s="1" t="str">
        <f>IFERROR(__xludf.DUMMYFUNCTION("GOOGLETRANSLATE(H:H, ""en"", ""te"")"),"అమెరికా")</f>
        <v>అమెరికా</v>
      </c>
      <c r="J54" s="2" t="s">
        <v>425</v>
      </c>
      <c r="K54" s="1" t="s">
        <v>1070</v>
      </c>
      <c r="L54" s="1" t="str">
        <f>IFERROR(__xludf.DUMMYFUNCTION("GOOGLETRANSLATE(K:K, ""en"", ""te"")"),"అల్ట్రాలైట్ ఫ్లయింగ్ మెషీన్లు")</f>
        <v>అల్ట్రాలైట్ ఫ్లయింగ్ మెషీన్లు</v>
      </c>
      <c r="M54" s="1" t="s">
        <v>1071</v>
      </c>
      <c r="N54" s="1" t="s">
        <v>1072</v>
      </c>
      <c r="P54" s="1" t="s">
        <v>344</v>
      </c>
      <c r="Q54" s="1" t="s">
        <v>1073</v>
      </c>
      <c r="R54" s="1" t="s">
        <v>1074</v>
      </c>
      <c r="S54" s="1" t="s">
        <v>1075</v>
      </c>
      <c r="T54" s="1" t="s">
        <v>1076</v>
      </c>
      <c r="U54" s="1" t="s">
        <v>1077</v>
      </c>
      <c r="V54" s="1" t="s">
        <v>1078</v>
      </c>
      <c r="W54" s="1" t="s">
        <v>1079</v>
      </c>
      <c r="X54" s="1" t="s">
        <v>1080</v>
      </c>
      <c r="Y54" s="1" t="s">
        <v>765</v>
      </c>
      <c r="Z54" s="1" t="s">
        <v>622</v>
      </c>
      <c r="AA54" s="1" t="s">
        <v>1081</v>
      </c>
      <c r="AB54" s="1" t="s">
        <v>744</v>
      </c>
      <c r="AC54" s="1" t="s">
        <v>623</v>
      </c>
      <c r="AG54" s="1" t="s">
        <v>1082</v>
      </c>
      <c r="AH54" s="1" t="s">
        <v>1083</v>
      </c>
      <c r="AI54" s="1" t="s">
        <v>1084</v>
      </c>
      <c r="AJ54" s="1" t="s">
        <v>1085</v>
      </c>
      <c r="AO54" s="1" t="s">
        <v>1086</v>
      </c>
      <c r="AP54" s="1" t="s">
        <v>710</v>
      </c>
      <c r="AU54" s="1" t="s">
        <v>1087</v>
      </c>
      <c r="AX54" s="1" t="s">
        <v>1088</v>
      </c>
    </row>
    <row r="55">
      <c r="A55" s="1" t="s">
        <v>1089</v>
      </c>
      <c r="B55" s="1" t="str">
        <f>IFERROR(__xludf.DUMMYFUNCTION("GOOGLETRANSLATE(A:A, ""en"", ""te"")"),"L-23 సూపర్ బ్లానికెక్ లెట్")</f>
        <v>L-23 సూపర్ బ్లానికెక్ లెట్</v>
      </c>
      <c r="C55" s="1" t="s">
        <v>1090</v>
      </c>
      <c r="D55" s="1" t="str">
        <f>IFERROR(__xludf.DUMMYFUNCTION("GOOGLETRANSLATE(C:C, ""en"", ""te"")"),"లెట్ ఎల్ -23 సూపర్ బ్లానికెక్ రెండు-సీట్ల, ఆల్-మెటల్ స్ట్రక్చర్ గ్లైడర్, ఫాబ్రిక్ కవర్ కంట్రోల్ ఉపరితలాలు. ఈ విమానం ప్రధానంగా విమాన శిక్షణ కోసం ఉపయోగించబడుతుంది; దాని సింగిల్-సీట్ సిస్టర్ మోడల్ లెట్ ఎల్ -33 సోలో. సూపర్ బ్లానిక్ అనేది ఒరిజినల్ లెట్ ఎల్ -13"&amp;" బ్లానిక్ యొక్క మెరుగైన వెర్షన్. కాక్‌పిట్ L-23 లో కొంతవరకు గది, మరియు కొన్ని తేడాలు తుడిచిపెట్టిన ఫిన్ మరియు టి-తోక, మరియు L-23 ఫ్లాప్‌లు బరువును ఆదా చేయడానికి తొలగించబడ్డాయి, ఎందుకంటే అవి L-13 లో అరుదుగా ఉపయోగించబడతాయి. అయితే ఎయిర్‌బ్రేక్‌లు అలాగే ఉంచబడ"&amp;"్డాయి మరియు ఇవి ప్రతి రెక్క యొక్క పైభాగంలో మరియు దిగువ రెండింటిలోనూ తెరుచుకుంటాయి. అవుట్‌ల్యాండింగ్ విషయంలో మెరుగైన రక్షణ కోసం టెయిల్‌ప్లేన్‌ను నిలువు స్టెబిలైజర్ పైభాగానికి తరలించండి. దీనికి కొత్త ఇన్స్ట్రుమెంట్ సూట్ కూడా ఉంది. ఈ విమానం రెండు-ముక్కల పంది"&amp;"రిని కలిగి ఉంది, ఇక్కడ ముందు భాగం కుడి వైపుకు తెరుచుకుంటుంది, మరియు వెనుక భాగం పైకి మరియు వెనుక వైపుకు తెరుస్తుంది. L-13 తో పోలిస్తే దృష్టిని మెరుగుపరచడానికి ఇది జరిగింది. సీరియల్ నంబర్ 968401 నుండి ఇది ఒక-ముక్క పందిరితో పంపిణీ చేయబడింది, ఇది కుడివైపు మాత"&amp;"్రమే తెరుస్తుంది (చాలా చిన్న పందిరి విభాగం వింగ్ రూట్ వద్ద వెనుక భాగంలో తెరవబడుతుంది). యజమానుల గరిష్ట సంఖ్య రెండు. ఇది సోలో నుండి ఎగిరిపోతే, పైలట్ ముందు సీటులో కూర్చుని ఉండాలి మరియు అతని బరువు (పారాచూట్ మరియు బ్యాలస్ట్‌తో సహా) కనీసం 70 కిలోల (154 ఎల్బి) ఉ"&amp;"ండాలి. పైలట్ యొక్క బరువు 70 కిలోల (154 పౌండ్లు) కంటే తక్కువగా ఉంటే, ముందు భాగంలో ఉన్న మొత్తం బరువును కనీసం 70 కిలోల (154 ఎల్బి) కు తీసుకురావడానికి బ్యాలస్ట్ ఉపయోగించడం అవసరం. ముందు సీటులో మృదువైన సీటు కుషన్ అడుగు భాగాన్ని భర్తీ చేయడానికి 15 కిలోల (33 ఎల్బ"&amp;"ి) బరువున్న బరువు గల పరిపుష్టి అందుబాటులో ఉంది. అమెరికా ఎయిర్ ఫోర్స్ ఆక్సిలరీ సివిల్ ఎయిర్ పెట్రోల్ ఎల్ -23 ను క్యాడెట్స్‌కు శిక్షకుడిగా ఉపయోగిస్తుంది. బ్లానిక్ విమానం CZ S.R.O. వింగ్లెట్స్ మరియు కొంచెం ఎక్కువ పనితీరు (L/D నిష్పత్తి: 31) తో L-23, L23NG (క"&amp;"ొత్త తరం) యొక్క కొత్త సంస్కరణను ప్లాన్ చేస్తుంది. ఇది మెరుగైన ఫ్యూజ్‌లేజ్ మరియు వన్-పీస్ పందిరిని కలిగి ఉంటుంది. [1] జేన్ యొక్క అన్ని ప్రపంచ విమానాల నుండి డేటా 1988-89 [2] సాధారణ లక్షణాలు పనితీరు సంబంధిత అభివృద్ధి సంబంధిత జాబితాలు")</f>
        <v>లెట్ ఎల్ -23 సూపర్ బ్లానికెక్ రెండు-సీట్ల, ఆల్-మెటల్ స్ట్రక్చర్ గ్లైడర్, ఫాబ్రిక్ కవర్ కంట్రోల్ ఉపరితలాలు. ఈ విమానం ప్రధానంగా విమాన శిక్షణ కోసం ఉపయోగించబడుతుంది; దాని సింగిల్-సీట్ సిస్టర్ మోడల్ లెట్ ఎల్ -33 సోలో. సూపర్ బ్లానిక్ అనేది ఒరిజినల్ లెట్ ఎల్ -13 బ్లానిక్ యొక్క మెరుగైన వెర్షన్. కాక్‌పిట్ L-23 లో కొంతవరకు గది, మరియు కొన్ని తేడాలు తుడిచిపెట్టిన ఫిన్ మరియు టి-తోక, మరియు L-23 ఫ్లాప్‌లు బరువును ఆదా చేయడానికి తొలగించబడ్డాయి, ఎందుకంటే అవి L-13 లో అరుదుగా ఉపయోగించబడతాయి. అయితే ఎయిర్‌బ్రేక్‌లు అలాగే ఉంచబడ్డాయి మరియు ఇవి ప్రతి రెక్క యొక్క పైభాగంలో మరియు దిగువ రెండింటిలోనూ తెరుచుకుంటాయి. అవుట్‌ల్యాండింగ్ విషయంలో మెరుగైన రక్షణ కోసం టెయిల్‌ప్లేన్‌ను నిలువు స్టెబిలైజర్ పైభాగానికి తరలించండి. దీనికి కొత్త ఇన్స్ట్రుమెంట్ సూట్ కూడా ఉంది. ఈ విమానం రెండు-ముక్కల పందిరిని కలిగి ఉంది, ఇక్కడ ముందు భాగం కుడి వైపుకు తెరుచుకుంటుంది, మరియు వెనుక భాగం పైకి మరియు వెనుక వైపుకు తెరుస్తుంది. L-13 తో పోలిస్తే దృష్టిని మెరుగుపరచడానికి ఇది జరిగింది. సీరియల్ నంబర్ 968401 నుండి ఇది ఒక-ముక్క పందిరితో పంపిణీ చేయబడింది, ఇది కుడివైపు మాత్రమే తెరుస్తుంది (చాలా చిన్న పందిరి విభాగం వింగ్ రూట్ వద్ద వెనుక భాగంలో తెరవబడుతుంది). యజమానుల గరిష్ట సంఖ్య రెండు. ఇది సోలో నుండి ఎగిరిపోతే, పైలట్ ముందు సీటులో కూర్చుని ఉండాలి మరియు అతని బరువు (పారాచూట్ మరియు బ్యాలస్ట్‌తో సహా) కనీసం 70 కిలోల (154 ఎల్బి) ఉండాలి. పైలట్ యొక్క బరువు 70 కిలోల (154 పౌండ్లు) కంటే తక్కువగా ఉంటే, ముందు భాగంలో ఉన్న మొత్తం బరువును కనీసం 70 కిలోల (154 ఎల్బి) కు తీసుకురావడానికి బ్యాలస్ట్ ఉపయోగించడం అవసరం. ముందు సీటులో మృదువైన సీటు కుషన్ అడుగు భాగాన్ని భర్తీ చేయడానికి 15 కిలోల (33 ఎల్బి) బరువున్న బరువు గల పరిపుష్టి అందుబాటులో ఉంది. అమెరికా ఎయిర్ ఫోర్స్ ఆక్సిలరీ సివిల్ ఎయిర్ పెట్రోల్ ఎల్ -23 ను క్యాడెట్స్‌కు శిక్షకుడిగా ఉపయోగిస్తుంది. బ్లానిక్ విమానం CZ S.R.O. వింగ్లెట్స్ మరియు కొంచెం ఎక్కువ పనితీరు (L/D నిష్పత్తి: 31) తో L-23, L23NG (కొత్త తరం) యొక్క కొత్త సంస్కరణను ప్లాన్ చేస్తుంది. ఇది మెరుగైన ఫ్యూజ్‌లేజ్ మరియు వన్-పీస్ పందిరిని కలిగి ఉంటుంది. [1] జేన్ యొక్క అన్ని ప్రపంచ విమానాల నుండి డేటా 1988-89 [2] సాధారణ లక్షణాలు పనితీరు సంబంధిత అభివృద్ధి సంబంధిత జాబితాలు</v>
      </c>
      <c r="E55" s="1" t="s">
        <v>1091</v>
      </c>
      <c r="F55" s="1" t="str">
        <f>IFERROR(__xludf.DUMMYFUNCTION("GOOGLETRANSLATE(E:E, ""en"", ""te"")"),"రెండు-సీట్ల సెయిల్ ప్లేన్")</f>
        <v>రెండు-సీట్ల సెయిల్ ప్లేన్</v>
      </c>
      <c r="H55" s="1" t="s">
        <v>1092</v>
      </c>
      <c r="I55" s="1" t="str">
        <f>IFERROR(__xludf.DUMMYFUNCTION("GOOGLETRANSLATE(H:H, ""en"", ""te"")"),"చెకోస్లోవేకియా")</f>
        <v>చెకోస్లోవేకియా</v>
      </c>
      <c r="K55" s="1" t="s">
        <v>1093</v>
      </c>
      <c r="L55" s="1" t="str">
        <f>IFERROR(__xludf.DUMMYFUNCTION("GOOGLETRANSLATE(K:K, ""en"", ""te"")"),"కునోవిస్ లెట్")</f>
        <v>కునోవిస్ లెట్</v>
      </c>
      <c r="M55" s="1" t="s">
        <v>1094</v>
      </c>
      <c r="N55" s="1">
        <v>1988.0</v>
      </c>
      <c r="P55" s="1">
        <v>2.0</v>
      </c>
      <c r="Q55" s="1" t="s">
        <v>853</v>
      </c>
      <c r="R55" s="1" t="s">
        <v>1095</v>
      </c>
      <c r="S55" s="1" t="s">
        <v>1096</v>
      </c>
      <c r="T55" s="1" t="s">
        <v>1097</v>
      </c>
      <c r="U55" s="1" t="s">
        <v>950</v>
      </c>
      <c r="AA55" s="1" t="s">
        <v>1098</v>
      </c>
      <c r="AJ55" s="1" t="s">
        <v>1099</v>
      </c>
      <c r="AK55" s="1" t="s">
        <v>1100</v>
      </c>
      <c r="AL55" s="1" t="s">
        <v>1101</v>
      </c>
      <c r="AM55" s="1" t="s">
        <v>1102</v>
      </c>
      <c r="AX55" s="1" t="s">
        <v>1103</v>
      </c>
      <c r="BB55" s="1" t="s">
        <v>1104</v>
      </c>
      <c r="BC55" s="1" t="s">
        <v>1105</v>
      </c>
      <c r="BD55" s="1" t="s">
        <v>1106</v>
      </c>
      <c r="BK55" s="1" t="s">
        <v>1011</v>
      </c>
      <c r="BO55" s="1" t="s">
        <v>1107</v>
      </c>
    </row>
    <row r="56">
      <c r="A56" s="1" t="s">
        <v>1108</v>
      </c>
      <c r="B56" s="1" t="str">
        <f>IFERROR(__xludf.DUMMYFUNCTION("GOOGLETRANSLATE(A:A, ""en"", ""te"")"),"ట్రిక్సీ G 4-2 R")</f>
        <v>ట్రిక్సీ G 4-2 R</v>
      </c>
      <c r="C56" s="1" t="s">
        <v>1109</v>
      </c>
      <c r="D56" s="1" t="str">
        <f>IFERROR(__xludf.DUMMYFUNCTION("GOOGLETRANSLATE(C:C, ""en"", ""te"")"),"ట్రిక్సీ G 4-2 R (""రోటాక్స్ చేత శక్తితో పనిచేసే రెండు కోసం గైరో"") ఒక ఆస్ట్రియన్ ఆటోజొజ్రో, ఇది డోర్న్‌బిర్న్ యొక్క ట్రిక్సీ ఏవియేషన్ ఉత్పత్తులచే రూపొందించబడింది మరియు నిర్మించింది. ఈ విమానం 2011 లో ఫ్రీడ్రిచ్‌షాఫెన్‌లో జరిగిన ఏరో షోలో ప్రవేశపెట్టబడింది "&amp;"మరియు అది అందుబాటులో ఉన్నప్పుడు ఇది పూర్తి రెడీ-టు-ఫ్లై-ఎయిర్‌క్రాఫ్ట్‌గా సరఫరా చేయబడింది. [1] [2] G 4-2 R లో సింగిల్ మెయిన్ రోటర్, రెండు-సీట్ల టెన్డం పరివేష్టిత కాక్‌పిట్, ట్రైసైకిల్ ల్యాండింగ్ గేర్ మరియు నాలుగు సిలిండర్, గాలి మరియు ద్రవ-కూల్డ్, ఫోర్-స్ట"&amp;"్రోక్, డ్యూయల్-ఇగ్నిషన్ 100 హెచ్‌పి (75 kW) ఉన్నాయి పషర్ కాన్ఫిగరేషన్‌లో రోటాక్స్ 912 ఎస్ ఇంజిన్. 95 HP (71 kW) ULPOWER UL260I పవర్‌ప్లాంట్ ఐచ్ఛికం. [1] విమానం ఫ్యూజ్‌లేజ్ స్టెయిన్‌లెస్ స్టీల్ ట్యూబ్ ఫ్రేమ్‌తో తయారు చేయబడింది; కాక్‌పిట్ కార్బన్ ఫైబర్ నుండ"&amp;"ి ఏర్పడుతుంది. దాని 8.4 మీ (27.6 అడుగులు) వ్యాసం రెండు-బ్లేడెడ్ అల్యూమినియం అవరో రోటర్ NACA 8H12 ఎయిర్‌ఫాయిల్‌ను ఉపయోగిస్తుంది మరియు ఓవర్‌హాల్స్ మధ్య 1500 గంటల సమయం ఉంది. భద్రత కోసం 35 లీటర్లు (7.7 ఇంప్ గల్; 9.2 యుఎస్ గాల్) ఇంధన ట్యాంక్ నాకు రిన్ యాంటీ-ఎక"&amp;"్స్‌ప్లోషన్ టెక్నాలజీని కలిగి ఉంటుంది. అదే సామర్థ్యం యొక్క రెండవ ఇంధన ట్యాంక్‌ను ఐచ్ఛికంగా జోడించవచ్చు. సామాను సామర్థ్యం రెండు 21 లీటర్లు (4.6 ఇంప్ గల్; 5.5 యుఎస్ గాల్) కంపార్ట్మెంట్లు. ఈ విమానం ఖాళీ బరువు 262 కిలోల (578 పౌండ్లు) మరియు స్థూల బరువు 450 కిల"&amp;"ోలు (992 పౌండ్లు), ఇది 188 కిలోల (414 ఎల్బి) యొక్క ఉపయోగకరమైన భారాన్ని ఇస్తుంది. [1] [2] తయారీదారు ఆస్ట్రియన్ సంస్థ అయినప్పటికీ, ఈ విమానం స్లోవేనియాలో నిర్మించబడింది. G 4-2 R ను బేయర్ల్ మరియు ఇతరులు గుర్తించారు. 2011 లో అసాధారణమైన కొత్త విమానం రెండేళ్ల వా"&amp;"రంటీ కోసం. [1] బేయర్ల్ మరియు ట్రిక్సీ నుండి డేటా [1] [2] సాధారణ లక్షణాల పనితీరు")</f>
        <v>ట్రిక్సీ G 4-2 R ("రోటాక్స్ చేత శక్తితో పనిచేసే రెండు కోసం గైరో") ఒక ఆస్ట్రియన్ ఆటోజొజ్రో, ఇది డోర్న్‌బిర్న్ యొక్క ట్రిక్సీ ఏవియేషన్ ఉత్పత్తులచే రూపొందించబడింది మరియు నిర్మించింది. ఈ విమానం 2011 లో ఫ్రీడ్రిచ్‌షాఫెన్‌లో జరిగిన ఏరో షోలో ప్రవేశపెట్టబడింది మరియు అది అందుబాటులో ఉన్నప్పుడు ఇది పూర్తి రెడీ-టు-ఫ్లై-ఎయిర్‌క్రాఫ్ట్‌గా సరఫరా చేయబడింది. [1] [2] G 4-2 R లో సింగిల్ మెయిన్ రోటర్, రెండు-సీట్ల టెన్డం పరివేష్టిత కాక్‌పిట్, ట్రైసైకిల్ ల్యాండింగ్ గేర్ మరియు నాలుగు సిలిండర్, గాలి మరియు ద్రవ-కూల్డ్, ఫోర్-స్ట్రోక్, డ్యూయల్-ఇగ్నిషన్ 100 హెచ్‌పి (75 kW) ఉన్నాయి పషర్ కాన్ఫిగరేషన్‌లో రోటాక్స్ 912 ఎస్ ఇంజిన్. 95 HP (71 kW) ULPOWER UL260I పవర్‌ప్లాంట్ ఐచ్ఛికం. [1] విమానం ఫ్యూజ్‌లేజ్ స్టెయిన్‌లెస్ స్టీల్ ట్యూబ్ ఫ్రేమ్‌తో తయారు చేయబడింది; కాక్‌పిట్ కార్బన్ ఫైబర్ నుండి ఏర్పడుతుంది. దాని 8.4 మీ (27.6 అడుగులు) వ్యాసం రెండు-బ్లేడెడ్ అల్యూమినియం అవరో రోటర్ NACA 8H12 ఎయిర్‌ఫాయిల్‌ను ఉపయోగిస్తుంది మరియు ఓవర్‌హాల్స్ మధ్య 1500 గంటల సమయం ఉంది. భద్రత కోసం 35 లీటర్లు (7.7 ఇంప్ గల్; 9.2 యుఎస్ గాల్) ఇంధన ట్యాంక్ నాకు రిన్ యాంటీ-ఎక్స్‌ప్లోషన్ టెక్నాలజీని కలిగి ఉంటుంది. అదే సామర్థ్యం యొక్క రెండవ ఇంధన ట్యాంక్‌ను ఐచ్ఛికంగా జోడించవచ్చు. సామాను సామర్థ్యం రెండు 21 లీటర్లు (4.6 ఇంప్ గల్; 5.5 యుఎస్ గాల్) కంపార్ట్మెంట్లు. ఈ విమానం ఖాళీ బరువు 262 కిలోల (578 పౌండ్లు) మరియు స్థూల బరువు 450 కిలోలు (992 పౌండ్లు), ఇది 188 కిలోల (414 ఎల్బి) యొక్క ఉపయోగకరమైన భారాన్ని ఇస్తుంది. [1] [2] తయారీదారు ఆస్ట్రియన్ సంస్థ అయినప్పటికీ, ఈ విమానం స్లోవేనియాలో నిర్మించబడింది. G 4-2 R ను బేయర్ల్ మరియు ఇతరులు గుర్తించారు. 2011 లో అసాధారణమైన కొత్త విమానం రెండేళ్ల వారంటీ కోసం. [1] బేయర్ల్ మరియు ట్రిక్సీ నుండి డేటా [1] [2] సాధారణ లక్షణాల పనితీరు</v>
      </c>
      <c r="E56" s="1" t="s">
        <v>466</v>
      </c>
      <c r="F56" s="1" t="str">
        <f>IFERROR(__xludf.DUMMYFUNCTION("GOOGLETRANSLATE(E:E, ""en"", ""te"")"),"ఆటోజీరో")</f>
        <v>ఆటోజీరో</v>
      </c>
      <c r="G56" s="2" t="s">
        <v>467</v>
      </c>
      <c r="H56" s="1" t="s">
        <v>1110</v>
      </c>
      <c r="I56" s="1" t="str">
        <f>IFERROR(__xludf.DUMMYFUNCTION("GOOGLETRANSLATE(H:H, ""en"", ""te"")"),"ఆస్ట్రియా")</f>
        <v>ఆస్ట్రియా</v>
      </c>
      <c r="J56" s="2" t="s">
        <v>1111</v>
      </c>
      <c r="K56" s="1" t="s">
        <v>1112</v>
      </c>
      <c r="L56" s="1" t="str">
        <f>IFERROR(__xludf.DUMMYFUNCTION("GOOGLETRANSLATE(K:K, ""en"", ""te"")"),"ట్రిక్సీ ఏవియేషన్ ఉత్పత్తులు")</f>
        <v>ట్రిక్సీ ఏవియేషన్ ఉత్పత్తులు</v>
      </c>
      <c r="M56" s="1" t="s">
        <v>1113</v>
      </c>
      <c r="P56" s="1" t="s">
        <v>344</v>
      </c>
      <c r="Q56" s="1" t="s">
        <v>1114</v>
      </c>
      <c r="S56" s="1" t="s">
        <v>1115</v>
      </c>
      <c r="U56" s="1" t="s">
        <v>1116</v>
      </c>
      <c r="V56" s="1" t="s">
        <v>581</v>
      </c>
      <c r="W56" s="1" t="s">
        <v>582</v>
      </c>
      <c r="X56" s="1" t="s">
        <v>1117</v>
      </c>
      <c r="Y56" s="1" t="s">
        <v>529</v>
      </c>
      <c r="Z56" s="1" t="s">
        <v>1118</v>
      </c>
      <c r="AC56" s="1" t="s">
        <v>1119</v>
      </c>
      <c r="AI56" s="1" t="s">
        <v>940</v>
      </c>
      <c r="AJ56" s="1" t="s">
        <v>1120</v>
      </c>
      <c r="AO56" s="1" t="s">
        <v>1121</v>
      </c>
      <c r="AT56" s="1" t="s">
        <v>359</v>
      </c>
      <c r="AU56" s="1" t="s">
        <v>1122</v>
      </c>
      <c r="AY56" s="1">
        <v>2011.0</v>
      </c>
      <c r="BA56" s="1" t="s">
        <v>1123</v>
      </c>
      <c r="BG56" s="1" t="s">
        <v>182</v>
      </c>
      <c r="BK56" s="1" t="s">
        <v>1124</v>
      </c>
      <c r="CM56" s="1" t="s">
        <v>1125</v>
      </c>
    </row>
    <row r="57">
      <c r="A57" s="1" t="s">
        <v>1126</v>
      </c>
      <c r="B57" s="1" t="str">
        <f>IFERROR(__xludf.DUMMYFUNCTION("GOOGLETRANSLATE(A:A, ""en"", ""te"")"),"మిత్సుబిషి 1 ఎంఎఫ్")</f>
        <v>మిత్సుబిషి 1 ఎంఎఫ్</v>
      </c>
      <c r="C57" s="1" t="s">
        <v>1127</v>
      </c>
      <c r="D57" s="1" t="str">
        <f>IFERROR(__xludf.DUMMYFUNCTION("GOOGLETRANSLATE(C:C, ""en"", ""te"")"),"మిత్సుబిషి 1 ఎంఎఫ్ 1920 లలో జపనీస్ క్యారియర్ ఫైటర్ విమానం. బ్రిటిష్ ఎయిర్క్రాఫ్ట్ డిజైనర్ హెర్బర్ట్ స్మిత్ చేత మిత్సుబిషి ఎయిర్క్రాఫ్ట్ కంపెనీ కోసం రూపొందించబడింది, 1MF, నేవీ టైప్ 10 క్యారియర్ ఫైటర్ అని కూడా పిలుస్తారు, ఇది 1923 నుండి 1930 వరకు ఇంపీరియల్ "&amp;"జపనీస్ నేవీ చేత నిర్వహించబడింది. జపనీస్ షిప్ బిల్డింగ్ సంస్థ మిత్సుబిషి షిప్ బిల్డింగ్ మరియు ఇంజనీరింగ్ కో లిమిటెడ్ నాగోయా వద్ద విమానం మరియు ఆటోమొబైల్స్ ఉత్పత్తి చేయడానికి 1920 లో ఒక అనుబంధ సంస్థ, మిత్సుబిషి ఇంటర్నల్ దహన ఇంజిన్ మాన్యుఫ్యాక్చరింగ్ కో లిమిట"&amp;"ెడ్ (మిత్సుబిషి నైనెంకి సీజో కెకె). విమాన వాహక నౌక నుండి ఆపరేషన్ కోసం మూడు రకాల విమానాలను ఉత్పత్తి చేయడానికి ఇది ఇంపీరియల్ జపనీస్ నావికాదళం నుండి ఒక ఒప్పందాన్ని పొందింది: ఒక ఫైటర్, టార్పెడో బాంబర్ మరియు నిఘా విమానం. ఈ విమానాలను రూపొందించడానికి, ఈ విమానాల "&amp;"రూపకల్పనకు సహాయపడటానికి గతంలో సోప్విత్ ఏవియేషన్ కంపెనీకి చెందిన హెర్బర్ట్ స్మిత్‌ను నియమించింది, స్మిత్ జపాన్ జాక్ హైలాండ్ మరియు మరో ఆరుగురు బ్రిటిష్ ఇంజనీర్ల బృందాన్ని తీసుకువచ్చాడు. [1] స్మిత్ మరియు అతని బృందం రూపొందించిన ఫైటర్ . 1 ఎంఎఫ్ అసమాన-స్పాన్ రె"&amp;"క్కలు మరియు ఆల్-వుడెన్ నిర్మాణంతో సింగిల్-సీ, సింగిల్-బే బైప్‌లేన్, ఇది 224 కిలోవాట్ల (300 హెచ్‌పి) హిస్పానో-సుయిజా 8 ఇంజిన్ (మిత్సుబిషి హాయ్ ఇంజిన్‌గా ఉత్పత్తి చేయబడిన లైసెన్స్). బ్రిటిష్ తరహా ఫోర్ మరియు వెనుక అరెస్టర్ కేబుల్స్ తో ఉపయోగం కోసం ఇది పంజా-రక"&amp;"ం అరెస్టర్ గేర్‌తో అమర్చబడింది. [2] విజయవంతమైన విమాన పరీక్ష తరువాత, ఈ విమానం జపనీస్ నేవీ ఒక ప్రామాణిక పోరాట యోధురాలిగా అంగీకరించబడింది, 138 వివిధ వెర్షన్లు నిర్మించబడ్డాయి, ఉత్పత్తి 1928 వరకు కొనసాగుతోంది. [3] 1MF 1923 లో ఇంపీరియల్ జపనీస్ నేవీతో సేవలోకి ప"&amp;"్రవేశించింది, గ్లోస్టర్ స్పారోహాక్ స్థానంలో ఉంది. [4] 1MF విమానం 28 ఫిబ్రవరి 1923 న జపాన్ యొక్క కొత్త విమాన వాహక నౌకలో తీసుకున్న మొదటి విమానం మరియు ల్యాండ్. [2] 1MF సిరీస్ కఠినమైన మరియు నమ్మదగిన విమానం అని నిరూపించింది, [3] క్యారియర్స్ అకాగి మరియు కాగా ను"&amp;"ండి - అలాగే హెషో నుండి - వారు వరుసగా 1927 మరియు 1928 లో సేవల్లోకి ప్రవేశించినప్పుడు. [2] ఇది 1930 వరకు సేవలో కొనసాగింది, దీని స్థానంలో నకాజిమా ఎ 1 ఎన్ ఉన్నారు. జపనీస్ విమానం నుండి డేటా 1910-1941 [1] సాధారణ లక్షణాలు పనితీరు ఆయుధ సంబంధిత అభివృద్ధి విమానం పో"&amp;"ల్చదగిన పాత్ర, కాన్ఫిగరేషన్ మరియు ERA")</f>
        <v>మిత్సుబిషి 1 ఎంఎఫ్ 1920 లలో జపనీస్ క్యారియర్ ఫైటర్ విమానం. బ్రిటిష్ ఎయిర్క్రాఫ్ట్ డిజైనర్ హెర్బర్ట్ స్మిత్ చేత మిత్సుబిషి ఎయిర్క్రాఫ్ట్ కంపెనీ కోసం రూపొందించబడింది, 1MF, నేవీ టైప్ 10 క్యారియర్ ఫైటర్ అని కూడా పిలుస్తారు, ఇది 1923 నుండి 1930 వరకు ఇంపీరియల్ జపనీస్ నేవీ చేత నిర్వహించబడింది. జపనీస్ షిప్ బిల్డింగ్ సంస్థ మిత్సుబిషి షిప్ బిల్డింగ్ మరియు ఇంజనీరింగ్ కో లిమిటెడ్ నాగోయా వద్ద విమానం మరియు ఆటోమొబైల్స్ ఉత్పత్తి చేయడానికి 1920 లో ఒక అనుబంధ సంస్థ, మిత్సుబిషి ఇంటర్నల్ దహన ఇంజిన్ మాన్యుఫ్యాక్చరింగ్ కో లిమిటెడ్ (మిత్సుబిషి నైనెంకి సీజో కెకె). విమాన వాహక నౌక నుండి ఆపరేషన్ కోసం మూడు రకాల విమానాలను ఉత్పత్తి చేయడానికి ఇది ఇంపీరియల్ జపనీస్ నావికాదళం నుండి ఒక ఒప్పందాన్ని పొందింది: ఒక ఫైటర్, టార్పెడో బాంబర్ మరియు నిఘా విమానం. ఈ విమానాలను రూపొందించడానికి, ఈ విమానాల రూపకల్పనకు సహాయపడటానికి గతంలో సోప్విత్ ఏవియేషన్ కంపెనీకి చెందిన హెర్బర్ట్ స్మిత్‌ను నియమించింది, స్మిత్ జపాన్ జాక్ హైలాండ్ మరియు మరో ఆరుగురు బ్రిటిష్ ఇంజనీర్ల బృందాన్ని తీసుకువచ్చాడు. [1] స్మిత్ మరియు అతని బృందం రూపొందించిన ఫైటర్ . 1 ఎంఎఫ్ అసమాన-స్పాన్ రెక్కలు మరియు ఆల్-వుడెన్ నిర్మాణంతో సింగిల్-సీ, సింగిల్-బే బైప్‌లేన్, ఇది 224 కిలోవాట్ల (300 హెచ్‌పి) హిస్పానో-సుయిజా 8 ఇంజిన్ (మిత్సుబిషి హాయ్ ఇంజిన్‌గా ఉత్పత్తి చేయబడిన లైసెన్స్). బ్రిటిష్ తరహా ఫోర్ మరియు వెనుక అరెస్టర్ కేబుల్స్ తో ఉపయోగం కోసం ఇది పంజా-రకం అరెస్టర్ గేర్‌తో అమర్చబడింది. [2] విజయవంతమైన విమాన పరీక్ష తరువాత, ఈ విమానం జపనీస్ నేవీ ఒక ప్రామాణిక పోరాట యోధురాలిగా అంగీకరించబడింది, 138 వివిధ వెర్షన్లు నిర్మించబడ్డాయి, ఉత్పత్తి 1928 వరకు కొనసాగుతోంది. [3] 1MF 1923 లో ఇంపీరియల్ జపనీస్ నేవీతో సేవలోకి ప్రవేశించింది, గ్లోస్టర్ స్పారోహాక్ స్థానంలో ఉంది. [4] 1MF విమానం 28 ఫిబ్రవరి 1923 న జపాన్ యొక్క కొత్త విమాన వాహక నౌకలో తీసుకున్న మొదటి విమానం మరియు ల్యాండ్. [2] 1MF సిరీస్ కఠినమైన మరియు నమ్మదగిన విమానం అని నిరూపించింది, [3] క్యారియర్స్ అకాగి మరియు కాగా నుండి - అలాగే హెషో నుండి - వారు వరుసగా 1927 మరియు 1928 లో సేవల్లోకి ప్రవేశించినప్పుడు. [2] ఇది 1930 వరకు సేవలో కొనసాగింది, దీని స్థానంలో నకాజిమా ఎ 1 ఎన్ ఉన్నారు. జపనీస్ విమానం నుండి డేటా 1910-1941 [1] సాధారణ లక్షణాలు పనితీరు ఆయుధ సంబంధిత అభివృద్ధి విమానం పోల్చదగిన పాత్ర, కాన్ఫిగరేషన్ మరియు ERA</v>
      </c>
      <c r="E57" s="1" t="s">
        <v>1128</v>
      </c>
      <c r="F57" s="1" t="str">
        <f>IFERROR(__xludf.DUMMYFUNCTION("GOOGLETRANSLATE(E:E, ""en"", ""te"")"),"క్యారియర్ ఫైటర్")</f>
        <v>క్యారియర్ ఫైటర్</v>
      </c>
      <c r="K57" s="1" t="s">
        <v>1129</v>
      </c>
      <c r="L57" s="1" t="str">
        <f>IFERROR(__xludf.DUMMYFUNCTION("GOOGLETRANSLATE(K:K, ""en"", ""te"")"),"మిత్సుబిషి అంతర్గత దహన")</f>
        <v>మిత్సుబిషి అంతర్గత దహన</v>
      </c>
      <c r="M57" s="1" t="s">
        <v>1130</v>
      </c>
      <c r="N57" s="1">
        <v>1921.0</v>
      </c>
      <c r="O57" s="1">
        <v>138.0</v>
      </c>
      <c r="P57" s="1">
        <v>1.0</v>
      </c>
      <c r="Q57" s="1" t="s">
        <v>1131</v>
      </c>
      <c r="R57" s="1" t="s">
        <v>853</v>
      </c>
      <c r="S57" s="1" t="s">
        <v>1132</v>
      </c>
      <c r="U57" s="1" t="s">
        <v>1133</v>
      </c>
      <c r="V57" s="1" t="s">
        <v>1134</v>
      </c>
      <c r="W57" s="1" t="s">
        <v>1135</v>
      </c>
      <c r="X57" s="1" t="s">
        <v>285</v>
      </c>
      <c r="Y57" s="1" t="s">
        <v>1136</v>
      </c>
      <c r="AC57" s="1" t="s">
        <v>133</v>
      </c>
      <c r="AD57" s="1" t="s">
        <v>1137</v>
      </c>
      <c r="AE57" s="1" t="s">
        <v>1138</v>
      </c>
      <c r="AG57" s="1" t="s">
        <v>1139</v>
      </c>
      <c r="AH57" s="1" t="s">
        <v>1140</v>
      </c>
      <c r="AJ57" s="1" t="s">
        <v>1141</v>
      </c>
      <c r="AO57" s="1" t="s">
        <v>1142</v>
      </c>
      <c r="AQ57" s="1">
        <v>1930.0</v>
      </c>
      <c r="AR57" s="1" t="s">
        <v>1143</v>
      </c>
      <c r="AS57" s="1" t="s">
        <v>1144</v>
      </c>
      <c r="AV57" s="1" t="s">
        <v>1145</v>
      </c>
      <c r="AY57" s="1">
        <v>1923.0</v>
      </c>
      <c r="BI57" s="1" t="s">
        <v>1146</v>
      </c>
    </row>
    <row r="58">
      <c r="A58" s="1" t="s">
        <v>1147</v>
      </c>
      <c r="B58" s="1" t="str">
        <f>IFERROR(__xludf.DUMMYFUNCTION("GOOGLETRANSLATE(A:A, ""en"", ""te"")"),"PZL.43")</f>
        <v>PZL.43</v>
      </c>
      <c r="C58" s="1" t="s">
        <v>1148</v>
      </c>
      <c r="D58" s="1" t="str">
        <f>IFERROR(__xludf.DUMMYFUNCTION("GOOGLETRANSLATE(C:C, ""en"", ""te"")"),"PZL.43 అనేది పోలిష్ లైట్ బాంబర్ మరియు 1930 ల మధ్యలో వార్సాలో PZL చేత రూపొందించబడిన పోలిష్ లైట్ బాంబర్ మరియు నిఘా విమానం. ఇది PZL.23 కరాస్ యొక్క ఎగుమతి అభివృద్ధి. దీని ప్రధాన వినియోగదారు బల్గేరియన్ ఎయిర్ఫోర్స్, దీనిని చైకా (чайка, గల్) అని పిలిచారు. ప్రామా"&amp;"ణిక పోలిష్ లైట్ బాంబర్ మరియు నిఘా విమానం, పోలిష్-నిర్మిత (పిజెడ్ఎల్) బ్రిస్టల్ పెగాసాస్ ఇంజిన్ వాడకంపై లైసెన్స్ పరిమితుల కారణంగా PZL.23 కరాస్ ఎగుమతి చేయబడలేదు. PZL.43 అనేది PZL.23 యొక్క మెరుగైన ఎగుమతి వేరియంట్, బదులుగా గ్నోమ్-రోన్ 14 కె ఇంజిన్ చేత శక్తిని"&amp;"స్తుంది. ఇది మొదట రొమేనియాకు అందించబడింది, కాని వారు దానిని దేశీయ డిజైన్లకు అనుకూలంగా తిరస్కరించారు. బల్గేరియాలో PZL మరింత విజయవంతమైంది, తరువాత రెండవ ప్రపంచ యుద్ధానంతర I ఒప్పంద పరిమితుల తరువాత వారి వైమానిక దళాన్ని సంస్కరించింది. ఏప్రిల్ 1936 లో ఒక ఉత్తర్వ"&amp;"ు ఉంచబడింది. దాని పూర్వీకుల మాదిరిగానే, PZL.43 లేఅవుట్లో సాంప్రదాయికమైనది, తక్కువ-వింగ్, ఆల్-మెటల్, మెటల్-కప్పబడిన కాంటిలివర్ మోనోప్లేన్. దీని ఫ్యూజ్‌లేజ్ సెమీ మోనోకోక్. దీనికి ముగ్గురు సిబ్బంది ఉన్నారు: పైలట్, బొంబార్డియర్ మరియు పరిశీలకుడు/వెనుక గన్నర్. "&amp;"పైలట్ మరియు పరిశీలకుడి కాక్‌పిట్‌లు కలిసి ఉన్నాయి మరియు ఓపెన్ రియర్ గన్నర్ యొక్క స్థానంతో మెరుస్తున్నాయి. బొంబార్డియర్ ఒక వెంట్రల్ పోరాట గొండోలాను ఆక్రమించింది, ఇది వెనుక భాగంలో మెషిన్ గన్ పొజిషన్ కలిగి ఉంది. కఠినమైన వైమానిక క్షేత్రాలకు సరిపోకపోయినా, స్థి"&amp;"ర అండర్ క్యారేజ్ భారీగా ఉమ్మివేయబడింది. రెక్కల మధ్య విభాగంలో ట్యాంకులు 740 లీటర్ల ఇంధనాన్ని కలిగి ఉన్నాయి. మూడు-బ్లేడెడ్ ప్రొపెల్లర్ ఉపయోగించబడింది. రెండు రకాల మధ్య తేడాలు ప్రధానంగా భారీ మరియు పొడవైన (ఏడు సిలిండర్ల యొక్క రెండు వరుసలు) గ్నోమ్-రోన్ ఇంజిన్ వ"&amp;"ాడకం నుండి తీసుకోబడ్డాయి. గురుత్వాకర్షణ కేంద్రాన్ని నిర్వహించడానికి, బొంబార్డియర్ యొక్క గొండోలా వెనుకకు తరలించిన ఒక కేంద్ర విభాగాన్ని జోడించడం ద్వారా ఫ్యూజ్‌లేజ్ పొడవుగా ఉంది. కొత్త ఇంజిన్ పనితీరును గణనీయంగా మెరుగుపరిచింది, ఉదాహరణకు గరిష్ట వేగాన్ని 319 కి"&amp;"మీ/గం నుండి 365 కిమీ/గం వరకు పెంచింది. అదనంగా, రెండు ఫార్వర్డ్ ఫైరింగ్ WZ తో ఆయుధాన్ని పెంచారు. రేడియల్ ఇంజిన్‌ను క్లియర్ చేయడానికి 36 మెషిన్ గన్స్ ఆఫ్‌సెట్ ఫెయిరింగ్స్‌లో అమర్చబడి ఉన్నాయి. PZL.23 లాగా 700 కిలోల వరకు రెక్కల క్రింద 700 కిలోల బాంబులను తీసుక"&amp;"ెళ్లవచ్చు. ఒక సాధారణ ఎంపిక 24 x 12.5 కిలోల బాంబులు (మొత్తం 300 కిలోలు). కెమెరా అమర్చారు. 1937 లో పూర్తయిన 12 విమానాల ఉత్పత్తి శ్రేణికి ముందస్తు ప్రోటోటైప్ లేదు. వీటిని PZL.43 గా నియమించారు మరియు గ్నోమ్-రోన్ 14 కిర్స్ మోటార్లు 900 నుండి 930 హెచ్‌పి (671 ను"&amp;"ండి 694 కిలోవాట్). మార్చి 1938 లో, బల్గేరియా కొత్త గ్నోమ్-రోన్ 14 ఎన్ -01 ఇంజిన్ చేత నడిచే మరో 42 విమానాలను ఆదేశించింది, ఇది మెరుగైన 14 కె డిజైన్, ఇది 950 నుండి 1,020 హెచ్‌పి (708 నుండి 761 కిలోవాట్). వీటిని PZL.43A గా నియమించారు. ఉత్పత్తి 1939 లో ప్రారంభ"&amp;"మైంది, కాని సెప్టెంబర్ 1939 లో పోలాండ్పై జర్మన్ దండయాత్రకు ముందు 36 మాత్రమే పూర్తయింది మరియు బల్గేరియాకు పంపబడింది. కొన్నిసార్లు ఈ విమానం ""PZL P.43"" అని పిలుస్తారు, కాని తోక ఫిన్ మీద పెయింట్ చేసిన P.43 సంక్షిప్తీకరణ ఉన్నప్పటికీ, ""పి"" అనే అక్షరం సాధారణ"&amp;"ంగా పులావ్స్కీ రూపకల్పన యొక్క యోధుల కోసం రిజర్వు చేయబడింది (PZL P.11 వంటిది). కొన్ని పాత వనరులలో PZL.43 ను PZL.43A, మరియు PZL.43A ను PZL.43B గా సూచిస్తారు. ఈ తరువాతి హోదా తప్పు. మార్చి 1939 లో చెకోస్లోవేకియాపై జర్మన్ దాడి తరువాత, పెరుగుతున్న ఉద్రిక్త రాజక"&amp;"ీయ పరిస్థితిలో, పోలిష్ వైమానిక దళం PZL.43AS యొక్క బల్గేరియన్ క్రమం నుండి అభ్యర్థించాలని ప్రతిపాదించింది. సైనిక అధికారుల స్వల్ప దృష్టిగల నిర్ణయం, జరిమానాకు భయపడి, ఈ ఉత్తర్వులను నెరవేర్చడం (జరిమానాలు రెండు విమానాల విలువ కంటే తక్కువగా ఉండేవి - సుమారు 440,000"&amp;" Zloties). మొదటి PZL.43A లు జూన్ 1939 లో బల్గేరియాకు పంపిణీ చేయబడ్డాయి, ఇది రెండవ ప్రపంచ యుద్ధం ప్రారంభమయ్యే ముందు ఆగస్టులో 36 లో చివరిది. 1940 లో జర్మనీ పంపిణీ చేసిన 12 PZL.43 లు మరియు రెండు PZL.43A లతో పాటు, ఇవి బల్గేరియాకు మొత్తం 50 విమానాలను ఇచ్చాయి. "&amp;"వారు మొదట 1 వ లైన్ గ్రూప్ (లిన్యెన్ ఓర్లియాక్) యొక్క మూడు 12-విమాన స్క్వాడ్రన్లలో పనిచేశారు. 1942 నుండి అవి 1 వ నిఘా రెజిమెంట్ మరియు 2 వ లైన్ రెజిమెంట్‌లో ఉపయోగించబడ్డాయి. చైకాలను 1943-44లో మాసిడోనియాలో పక్షపాతాల కోసం శిక్షణ మరియు శోధించడానికి ఎక్కువగా ఉప"&amp;"యోగించారు. వారిలో చాలామంది సేవ సమయంలో క్రాష్ అయ్యారు మరియు విడి భాగాలను పొందడంలో ఇబ్బందులు ఉన్నాయి. 1944 లో వారు పోరాట సేవ నుండి ఉపసంహరించబడ్డారు మరియు చివరికి 1946 లో వ్రాయబడ్డారు. జర్మన్ పోలాండ్పై జర్మన్ దండయాత్ర సమయంలో, బల్గేరియన్ క్రమం యొక్క తొమ్మిది "&amp;"[2] plz.43as డెలివరీకి సిద్ధంగా ఉంది లేదా అసంపూర్ణంగా ఉంది, ఇద్దరు ప్రొపెల్లర్లు లేవు. ఐదుగురిని బీలనీ వద్ద ఉన్న ఎయిర్‌ఫీల్డ్‌కు తరలించారు మరియు పోలిష్ వైమానిక దళం 41 ఎస్కాద్రా రోజ్‌పోజ్నావ్‌జా (41 వ నిఘా స్క్వాడ్రన్) [2] చేత ఉపయోగించబడింది, ఇది ఎక్కువగా "&amp;"PZL.23 కరాను కలిగి ఉంది. వారు నిఘా విధులను చేపట్టారు, కాని 10 సెప్టెంబర్ 1939 నాటికి, రెండు విమానాలు మాత్రమే మిగిలి ఉన్నాయి. ఒకటి సులేజ్వెక్ సమీపంలోని మైఖేవెక్ వద్ద మెసెర్స్చ్మిట్ బిఎఫ్ 110 చేత కాల్చి చంపబడింది మరియు సిబ్బంది చంపబడ్డారు. రెండవది, ఒక జత మె"&amp;"సర్‌ష్మిట్ బిఎఫ్ 109 లతో దెబ్బతిన్నది, రెండు రోజుల తరువాత, క్రాష్ బ్రజేలో దిగింది. రెండూ ఇప్పటికీ బల్గేరియన్ గుర్తులను కలిగి ఉన్నాయి. బల్గేరియన్ ఆర్డర్ నుండి మరో మూడు పూర్తి విమానాలు ఓకసీ వద్ద మిగిలి ఉన్నాయి మరియు ఇవి సెప్టెంబర్ 4 న జరిగిన వైమానిక దాడిలో "&amp;"దెబ్బతిన్నాయి మరియు తరువాత వార్స్జావా-ఓకసీలోని ఒక కర్మాగారంలో జర్మన్లు ​​స్వాధీనం చేసుకున్నారు. ఓకసీ ఎయిర్‌ఫీల్డ్ వద్ద మిగిలి ఉన్న కొన్ని దెబ్బతిన్న విమానాలను జర్మన్లు ​​పట్టుకున్నారు. ఐదు మరమ్మత్తు చేయబడ్డారు మరియు బల్గేరియాకు పంపిణీ చేయబడ్డారు. [3] మరొక"&amp;"రిని 1940 లో రెచ్లిన్‌లో జర్మన్లు ​​అక్టోబర్‌లో బల్గేరియాలో చేరడానికి ముందు పరీక్షించారు. పోలిష్ విమానం నుండి డేటా 1893-1939 [4] సాధారణ లక్షణాలు పనితీరు ఆయుధాల ఏవియానిక్స్ RH-32 పోల్చదగిన పాత్ర, కాన్ఫిగరేషన్ మరియు ERA యొక్క బాంబు-దృష్టి సంబంధిత అభివృద్ధి "&amp;"విమానం")</f>
        <v>PZL.43 అనేది పోలిష్ లైట్ బాంబర్ మరియు 1930 ల మధ్యలో వార్సాలో PZL చేత రూపొందించబడిన పోలిష్ లైట్ బాంబర్ మరియు నిఘా విమానం. ఇది PZL.23 కరాస్ యొక్క ఎగుమతి అభివృద్ధి. దీని ప్రధాన వినియోగదారు బల్గేరియన్ ఎయిర్ఫోర్స్, దీనిని చైకా (чайка, గల్) అని పిలిచారు. ప్రామాణిక పోలిష్ లైట్ బాంబర్ మరియు నిఘా విమానం, పోలిష్-నిర్మిత (పిజెడ్ఎల్) బ్రిస్టల్ పెగాసాస్ ఇంజిన్ వాడకంపై లైసెన్స్ పరిమితుల కారణంగా PZL.23 కరాస్ ఎగుమతి చేయబడలేదు. PZL.43 అనేది PZL.23 యొక్క మెరుగైన ఎగుమతి వేరియంట్, బదులుగా గ్నోమ్-రోన్ 14 కె ఇంజిన్ చేత శక్తినిస్తుంది. ఇది మొదట రొమేనియాకు అందించబడింది, కాని వారు దానిని దేశీయ డిజైన్లకు అనుకూలంగా తిరస్కరించారు. బల్గేరియాలో PZL మరింత విజయవంతమైంది, తరువాత రెండవ ప్రపంచ యుద్ధానంతర I ఒప్పంద పరిమితుల తరువాత వారి వైమానిక దళాన్ని సంస్కరించింది. ఏప్రిల్ 1936 లో ఒక ఉత్తర్వు ఉంచబడింది. దాని పూర్వీకుల మాదిరిగానే, PZL.43 లేఅవుట్లో సాంప్రదాయికమైనది, తక్కువ-వింగ్, ఆల్-మెటల్, మెటల్-కప్పబడిన కాంటిలివర్ మోనోప్లేన్. దీని ఫ్యూజ్‌లేజ్ సెమీ మోనోకోక్. దీనికి ముగ్గురు సిబ్బంది ఉన్నారు: పైలట్, బొంబార్డియర్ మరియు పరిశీలకుడు/వెనుక గన్నర్. పైలట్ మరియు పరిశీలకుడి కాక్‌పిట్‌లు కలిసి ఉన్నాయి మరియు ఓపెన్ రియర్ గన్నర్ యొక్క స్థానంతో మెరుస్తున్నాయి. బొంబార్డియర్ ఒక వెంట్రల్ పోరాట గొండోలాను ఆక్రమించింది, ఇది వెనుక భాగంలో మెషిన్ గన్ పొజిషన్ కలిగి ఉంది. కఠినమైన వైమానిక క్షేత్రాలకు సరిపోకపోయినా, స్థిర అండర్ క్యారేజ్ భారీగా ఉమ్మివేయబడింది. రెక్కల మధ్య విభాగంలో ట్యాంకులు 740 లీటర్ల ఇంధనాన్ని కలిగి ఉన్నాయి. మూడు-బ్లేడెడ్ ప్రొపెల్లర్ ఉపయోగించబడింది. రెండు రకాల మధ్య తేడాలు ప్రధానంగా భారీ మరియు పొడవైన (ఏడు సిలిండర్ల యొక్క రెండు వరుసలు) గ్నోమ్-రోన్ ఇంజిన్ వాడకం నుండి తీసుకోబడ్డాయి. గురుత్వాకర్షణ కేంద్రాన్ని నిర్వహించడానికి, బొంబార్డియర్ యొక్క గొండోలా వెనుకకు తరలించిన ఒక కేంద్ర విభాగాన్ని జోడించడం ద్వారా ఫ్యూజ్‌లేజ్ పొడవుగా ఉంది. కొత్త ఇంజిన్ పనితీరును గణనీయంగా మెరుగుపరిచింది, ఉదాహరణకు గరిష్ట వేగాన్ని 319 కిమీ/గం నుండి 365 కిమీ/గం వరకు పెంచింది. అదనంగా, రెండు ఫార్వర్డ్ ఫైరింగ్ WZ తో ఆయుధాన్ని పెంచారు. రేడియల్ ఇంజిన్‌ను క్లియర్ చేయడానికి 36 మెషిన్ గన్స్ ఆఫ్‌సెట్ ఫెయిరింగ్స్‌లో అమర్చబడి ఉన్నాయి. PZL.23 లాగా 700 కిలోల వరకు రెక్కల క్రింద 700 కిలోల బాంబులను తీసుకెళ్లవచ్చు. ఒక సాధారణ ఎంపిక 24 x 12.5 కిలోల బాంబులు (మొత్తం 300 కిలోలు). కెమెరా అమర్చారు. 1937 లో పూర్తయిన 12 విమానాల ఉత్పత్తి శ్రేణికి ముందస్తు ప్రోటోటైప్ లేదు. వీటిని PZL.43 గా నియమించారు మరియు గ్నోమ్-రోన్ 14 కిర్స్ మోటార్లు 900 నుండి 930 హెచ్‌పి (671 నుండి 694 కిలోవాట్). మార్చి 1938 లో, బల్గేరియా కొత్త గ్నోమ్-రోన్ 14 ఎన్ -01 ఇంజిన్ చేత నడిచే మరో 42 విమానాలను ఆదేశించింది, ఇది మెరుగైన 14 కె డిజైన్, ఇది 950 నుండి 1,020 హెచ్‌పి (708 నుండి 761 కిలోవాట్). వీటిని PZL.43A గా నియమించారు. ఉత్పత్తి 1939 లో ప్రారంభమైంది, కాని సెప్టెంబర్ 1939 లో పోలాండ్పై జర్మన్ దండయాత్రకు ముందు 36 మాత్రమే పూర్తయింది మరియు బల్గేరియాకు పంపబడింది. కొన్నిసార్లు ఈ విమానం "PZL P.43" అని పిలుస్తారు, కాని తోక ఫిన్ మీద పెయింట్ చేసిన P.43 సంక్షిప్తీకరణ ఉన్నప్పటికీ, "పి" అనే అక్షరం సాధారణంగా పులావ్స్కీ రూపకల్పన యొక్క యోధుల కోసం రిజర్వు చేయబడింది (PZL P.11 వంటిది). కొన్ని పాత వనరులలో PZL.43 ను PZL.43A, మరియు PZL.43A ను PZL.43B గా సూచిస్తారు. ఈ తరువాతి హోదా తప్పు. మార్చి 1939 లో చెకోస్లోవేకియాపై జర్మన్ దాడి తరువాత, పెరుగుతున్న ఉద్రిక్త రాజకీయ పరిస్థితిలో, పోలిష్ వైమానిక దళం PZL.43AS యొక్క బల్గేరియన్ క్రమం నుండి అభ్యర్థించాలని ప్రతిపాదించింది. సైనిక అధికారుల స్వల్ప దృష్టిగల నిర్ణయం, జరిమానాకు భయపడి, ఈ ఉత్తర్వులను నెరవేర్చడం (జరిమానాలు రెండు విమానాల విలువ కంటే తక్కువగా ఉండేవి - సుమారు 440,000 Zloties). మొదటి PZL.43A లు జూన్ 1939 లో బల్గేరియాకు పంపిణీ చేయబడ్డాయి, ఇది రెండవ ప్రపంచ యుద్ధం ప్రారంభమయ్యే ముందు ఆగస్టులో 36 లో చివరిది. 1940 లో జర్మనీ పంపిణీ చేసిన 12 PZL.43 లు మరియు రెండు PZL.43A లతో పాటు, ఇవి బల్గేరియాకు మొత్తం 50 విమానాలను ఇచ్చాయి. వారు మొదట 1 వ లైన్ గ్రూప్ (లిన్యెన్ ఓర్లియాక్) యొక్క మూడు 12-విమాన స్క్వాడ్రన్లలో పనిచేశారు. 1942 నుండి అవి 1 వ నిఘా రెజిమెంట్ మరియు 2 వ లైన్ రెజిమెంట్‌లో ఉపయోగించబడ్డాయి. చైకాలను 1943-44లో మాసిడోనియాలో పక్షపాతాల కోసం శిక్షణ మరియు శోధించడానికి ఎక్కువగా ఉపయోగించారు. వారిలో చాలామంది సేవ సమయంలో క్రాష్ అయ్యారు మరియు విడి భాగాలను పొందడంలో ఇబ్బందులు ఉన్నాయి. 1944 లో వారు పోరాట సేవ నుండి ఉపసంహరించబడ్డారు మరియు చివరికి 1946 లో వ్రాయబడ్డారు. జర్మన్ పోలాండ్పై జర్మన్ దండయాత్ర సమయంలో, బల్గేరియన్ క్రమం యొక్క తొమ్మిది [2] plz.43as డెలివరీకి సిద్ధంగా ఉంది లేదా అసంపూర్ణంగా ఉంది, ఇద్దరు ప్రొపెల్లర్లు లేవు. ఐదుగురిని బీలనీ వద్ద ఉన్న ఎయిర్‌ఫీల్డ్‌కు తరలించారు మరియు పోలిష్ వైమానిక దళం 41 ఎస్కాద్రా రోజ్‌పోజ్నావ్‌జా (41 వ నిఘా స్క్వాడ్రన్) [2] చేత ఉపయోగించబడింది, ఇది ఎక్కువగా PZL.23 కరాను కలిగి ఉంది. వారు నిఘా విధులను చేపట్టారు, కాని 10 సెప్టెంబర్ 1939 నాటికి, రెండు విమానాలు మాత్రమే మిగిలి ఉన్నాయి. ఒకటి సులేజ్వెక్ సమీపంలోని మైఖేవెక్ వద్ద మెసెర్స్చ్మిట్ బిఎఫ్ 110 చేత కాల్చి చంపబడింది మరియు సిబ్బంది చంపబడ్డారు. రెండవది, ఒక జత మెసర్‌ష్మిట్ బిఎఫ్ 109 లతో దెబ్బతిన్నది, రెండు రోజుల తరువాత, క్రాష్ బ్రజేలో దిగింది. రెండూ ఇప్పటికీ బల్గేరియన్ గుర్తులను కలిగి ఉన్నాయి. బల్గేరియన్ ఆర్డర్ నుండి మరో మూడు పూర్తి విమానాలు ఓకసీ వద్ద మిగిలి ఉన్నాయి మరియు ఇవి సెప్టెంబర్ 4 న జరిగిన వైమానిక దాడిలో దెబ్బతిన్నాయి మరియు తరువాత వార్స్జావా-ఓకసీలోని ఒక కర్మాగారంలో జర్మన్లు ​​స్వాధీనం చేసుకున్నారు. ఓకసీ ఎయిర్‌ఫీల్డ్ వద్ద మిగిలి ఉన్న కొన్ని దెబ్బతిన్న విమానాలను జర్మన్లు ​​పట్టుకున్నారు. ఐదు మరమ్మత్తు చేయబడ్డారు మరియు బల్గేరియాకు పంపిణీ చేయబడ్డారు. [3] మరొకరిని 1940 లో రెచ్లిన్‌లో జర్మన్లు ​​అక్టోబర్‌లో బల్గేరియాలో చేరడానికి ముందు పరీక్షించారు. పోలిష్ విమానం నుండి డేటా 1893-1939 [4] సాధారణ లక్షణాలు పనితీరు ఆయుధాల ఏవియానిక్స్ RH-32 పోల్చదగిన పాత్ర, కాన్ఫిగరేషన్ మరియు ERA యొక్క బాంబు-దృష్టి సంబంధిత అభివృద్ధి విమానం</v>
      </c>
      <c r="E58" s="1" t="s">
        <v>1149</v>
      </c>
      <c r="F58" s="1" t="str">
        <f>IFERROR(__xludf.DUMMYFUNCTION("GOOGLETRANSLATE(E:E, ""en"", ""te"")"),"లైట్ బాంబర్ మరియు నిఘా విమానం")</f>
        <v>లైట్ బాంబర్ మరియు నిఘా విమానం</v>
      </c>
      <c r="G58" s="1" t="s">
        <v>1150</v>
      </c>
      <c r="K58" s="1" t="s">
        <v>1151</v>
      </c>
      <c r="L58" s="1" t="str">
        <f>IFERROR(__xludf.DUMMYFUNCTION("GOOGLETRANSLATE(K:K, ""en"", ""te"")"),"Państwowe zakłady lotnicze")</f>
        <v>Państwowe zakłady lotnicze</v>
      </c>
      <c r="M58" s="1" t="s">
        <v>1152</v>
      </c>
      <c r="N58" s="4">
        <v>13547.0</v>
      </c>
      <c r="O58" s="1">
        <v>54.0</v>
      </c>
      <c r="P58" s="1">
        <v>3.0</v>
      </c>
      <c r="Q58" s="1" t="s">
        <v>1153</v>
      </c>
      <c r="R58" s="1" t="s">
        <v>1154</v>
      </c>
      <c r="S58" s="1" t="s">
        <v>1155</v>
      </c>
      <c r="T58" s="1" t="s">
        <v>1156</v>
      </c>
      <c r="U58" s="1" t="s">
        <v>1157</v>
      </c>
      <c r="V58" s="1" t="s">
        <v>1158</v>
      </c>
      <c r="W58" s="1" t="s">
        <v>1159</v>
      </c>
      <c r="X58" s="1" t="s">
        <v>1160</v>
      </c>
      <c r="Y58" s="1" t="s">
        <v>1161</v>
      </c>
      <c r="AB58" s="1" t="s">
        <v>1162</v>
      </c>
      <c r="AC58" s="1" t="s">
        <v>1163</v>
      </c>
      <c r="AD58" s="1" t="s">
        <v>1164</v>
      </c>
      <c r="AE58" s="1" t="s">
        <v>1165</v>
      </c>
      <c r="AF58" s="1" t="s">
        <v>1166</v>
      </c>
      <c r="AJ58" s="1" t="s">
        <v>1167</v>
      </c>
      <c r="AK58" s="1" t="s">
        <v>1168</v>
      </c>
      <c r="AL58" s="1" t="s">
        <v>1169</v>
      </c>
      <c r="AM58" s="1" t="s">
        <v>1170</v>
      </c>
      <c r="AN58" s="1" t="s">
        <v>1171</v>
      </c>
      <c r="AO58" s="1" t="s">
        <v>457</v>
      </c>
      <c r="AQ58" s="1" t="s">
        <v>1172</v>
      </c>
      <c r="AY58" s="1">
        <v>1937.0</v>
      </c>
      <c r="BA58" s="1" t="s">
        <v>1173</v>
      </c>
      <c r="BN58" s="1" t="s">
        <v>1174</v>
      </c>
      <c r="CN58" s="1" t="s">
        <v>1175</v>
      </c>
      <c r="CO58" s="1" t="s">
        <v>1176</v>
      </c>
      <c r="CP58" s="1" t="s">
        <v>1177</v>
      </c>
      <c r="CQ58" s="1" t="s">
        <v>1178</v>
      </c>
    </row>
    <row r="59">
      <c r="A59" s="1" t="s">
        <v>1179</v>
      </c>
      <c r="B59" s="1" t="str">
        <f>IFERROR(__xludf.DUMMYFUNCTION("GOOGLETRANSLATE(A:A, ""en"", ""te"")"),"కాప్రోని ca.127")</f>
        <v>కాప్రోని ca.127</v>
      </c>
      <c r="C59" s="1" t="s">
        <v>1180</v>
      </c>
      <c r="D59" s="1" t="str">
        <f>IFERROR(__xludf.DUMMYFUNCTION("GOOGLETRANSLATE(C:C, ""en"", ""te"")"),"కాప్రోని ca.127 అనేది 1930 ల మధ్యలో కాప్రోని నిర్మించిన సింగిల్-ఇంజిన్ నిఘా మోనోప్లేన్. CA.127 సుదూర నిఘా కోసం ఒకే ఇంజిన్; ఇది ఒక లోహ నిర్మాణం మరియు ఫ్యూజ్‌లేజ్‌తో నిర్మించబడింది, దీర్ఘచతురస్రాకార విభాగంతో, కాన్వాస్‌లో కప్పబడిన వెల్డెడ్ స్టీల్ గొట్టాలతో న"&amp;"ిర్మించబడింది. ఎంపెనేజ్‌లు సింగిల్-సెల్డ్, పెయింట్ కాన్వాస్‌తో కప్పబడిన స్టీల్ ట్యూబ్‌తో తయారు చేయబడతాయి. డ్రిఫ్ట్ మరియు స్థిర ఎత్తు ప్రణాళిక విమానంలో సర్దుబాటు చేయబడతాయి. పాక్షికంగా కాంటిలివర్ రెక్కలు ఒక్కొక్కటి మెటల్ స్ట్రట్‌కు విశ్రాంతి తీసుకుంటాయి, ఇద"&amp;"ి ఫ్యూజ్‌లేజ్‌లోని ముడికు లంగరు వేసింది; వస్త్రంతో కప్పబడిన మోనోస్పార్ రకం యొక్క కాంతి-అల్లాయ్ మెటల్ నిర్మాణంలో ఇవి నిర్మించబడ్డాయి. [1] ల్యాండింగ్ గేర్ డబుల్ ఇరుసు రకానికి చెందినది; షాక్ అబ్జార్బర్ అదే గట్టి స్ట్రట్ వద్ద వింగ్ యొక్క సైడ్ సభ్యునికి అనుసంధ"&amp;"ానించబడింది. చక్రాలు ఏరోడైనమిక్ ఫెయిరింగ్‌లతో అమర్చబడి, విస్తరించే బ్రేక్‌లతో మీడియం ప్రెజర్ టైర్లను ఉపయోగించాయి. తోక ప్యాడ్ పుట్టుకొచ్చింది, స్వివిలింగ్ వీల్‌తో. [1] క్యాబిన్ ద్వంద్వ-నియంత్రిత, పక్కపక్కనే సీట్లతో, మరియు మెరుస్తున్న హుడ్ వెనుక భాగంలో వింగ"&amp;"్ యొక్క మధ్యస్థ విభాగంతో అనుసంధానించబడింది. కాక్‌పిట్‌లో టెలిగ్రాఫిక్ ట్రాన్స్‌సీవర్, కెమెరా మరియు ఫ్రంట్-ఫైరింగ్ మెషిన్ గన్ ఉన్నాయి. [1] విమాన పరీక్షల ఫలితాల ఆధారంగా, ca.127 దాని ఉద్దేశించిన పాత్రను నిర్వహించడానికి అనర్హమైనది మరియు ఉత్పత్తిలోకి ప్రవేశించ"&amp;"లేదు. నుండి డేటా, [2] ఏరోప్లాని కాప్రోని డాల్ 1908 అల్ 1935 [1] సాధారణ లక్షణాల పనితీరు ఆయుధాలు")</f>
        <v>కాప్రోని ca.127 అనేది 1930 ల మధ్యలో కాప్రోని నిర్మించిన సింగిల్-ఇంజిన్ నిఘా మోనోప్లేన్. CA.127 సుదూర నిఘా కోసం ఒకే ఇంజిన్; ఇది ఒక లోహ నిర్మాణం మరియు ఫ్యూజ్‌లేజ్‌తో నిర్మించబడింది, దీర్ఘచతురస్రాకార విభాగంతో, కాన్వాస్‌లో కప్పబడిన వెల్డెడ్ స్టీల్ గొట్టాలతో నిర్మించబడింది. ఎంపెనేజ్‌లు సింగిల్-సెల్డ్, పెయింట్ కాన్వాస్‌తో కప్పబడిన స్టీల్ ట్యూబ్‌తో తయారు చేయబడతాయి. డ్రిఫ్ట్ మరియు స్థిర ఎత్తు ప్రణాళిక విమానంలో సర్దుబాటు చేయబడతాయి. పాక్షికంగా కాంటిలివర్ రెక్కలు ఒక్కొక్కటి మెటల్ స్ట్రట్‌కు విశ్రాంతి తీసుకుంటాయి, ఇది ఫ్యూజ్‌లేజ్‌లోని ముడికు లంగరు వేసింది; వస్త్రంతో కప్పబడిన మోనోస్పార్ రకం యొక్క కాంతి-అల్లాయ్ మెటల్ నిర్మాణంలో ఇవి నిర్మించబడ్డాయి. [1] ల్యాండింగ్ గేర్ డబుల్ ఇరుసు రకానికి చెందినది; షాక్ అబ్జార్బర్ అదే గట్టి స్ట్రట్ వద్ద వింగ్ యొక్క సైడ్ సభ్యునికి అనుసంధానించబడింది. చక్రాలు ఏరోడైనమిక్ ఫెయిరింగ్‌లతో అమర్చబడి, విస్తరించే బ్రేక్‌లతో మీడియం ప్రెజర్ టైర్లను ఉపయోగించాయి. తోక ప్యాడ్ పుట్టుకొచ్చింది, స్వివిలింగ్ వీల్‌తో. [1] క్యాబిన్ ద్వంద్వ-నియంత్రిత, పక్కపక్కనే సీట్లతో, మరియు మెరుస్తున్న హుడ్ వెనుక భాగంలో వింగ్ యొక్క మధ్యస్థ విభాగంతో అనుసంధానించబడింది. కాక్‌పిట్‌లో టెలిగ్రాఫిక్ ట్రాన్స్‌సీవర్, కెమెరా మరియు ఫ్రంట్-ఫైరింగ్ మెషిన్ గన్ ఉన్నాయి. [1] విమాన పరీక్షల ఫలితాల ఆధారంగా, ca.127 దాని ఉద్దేశించిన పాత్రను నిర్వహించడానికి అనర్హమైనది మరియు ఉత్పత్తిలోకి ప్రవేశించలేదు. నుండి డేటా, [2] ఏరోప్లాని కాప్రోని డాల్ 1908 అల్ 1935 [1] సాధారణ లక్షణాల పనితీరు ఆయుధాలు</v>
      </c>
      <c r="E59" s="1" t="s">
        <v>1181</v>
      </c>
      <c r="F59" s="1" t="str">
        <f>IFERROR(__xludf.DUMMYFUNCTION("GOOGLETRANSLATE(E:E, ""en"", ""te"")"),"నిఘా")</f>
        <v>నిఘా</v>
      </c>
      <c r="K59" s="1" t="s">
        <v>180</v>
      </c>
      <c r="L59" s="1" t="str">
        <f>IFERROR(__xludf.DUMMYFUNCTION("GOOGLETRANSLATE(K:K, ""en"", ""te"")"),"కాప్రోని")</f>
        <v>కాప్రోని</v>
      </c>
      <c r="M59" s="2" t="s">
        <v>181</v>
      </c>
      <c r="N59" s="1">
        <v>1935.0</v>
      </c>
      <c r="O59" s="1">
        <v>1.0</v>
      </c>
      <c r="Q59" s="1" t="s">
        <v>1182</v>
      </c>
      <c r="R59" s="1" t="s">
        <v>1183</v>
      </c>
      <c r="S59" s="1" t="s">
        <v>1184</v>
      </c>
      <c r="T59" s="1" t="s">
        <v>1185</v>
      </c>
      <c r="U59" s="1" t="s">
        <v>1157</v>
      </c>
      <c r="V59" s="1" t="s">
        <v>1186</v>
      </c>
      <c r="W59" s="1" t="s">
        <v>1187</v>
      </c>
      <c r="X59" s="1" t="s">
        <v>1188</v>
      </c>
      <c r="Y59" s="1" t="s">
        <v>1189</v>
      </c>
      <c r="AB59" s="1" t="s">
        <v>132</v>
      </c>
      <c r="AD59" s="1" t="s">
        <v>1190</v>
      </c>
      <c r="AE59" s="1" t="s">
        <v>1191</v>
      </c>
      <c r="AI59" s="1" t="s">
        <v>289</v>
      </c>
      <c r="AT59" s="1" t="s">
        <v>1192</v>
      </c>
    </row>
    <row r="60">
      <c r="A60" s="1" t="s">
        <v>1193</v>
      </c>
      <c r="B60" s="1" t="str">
        <f>IFERROR(__xludf.DUMMYFUNCTION("GOOGLETRANSLATE(A:A, ""en"", ""te"")"),"Tupolev db-1")</f>
        <v>Tupolev db-1</v>
      </c>
      <c r="C60" s="1" t="s">
        <v>1194</v>
      </c>
      <c r="D60" s="1" t="str">
        <f>IFERROR(__xludf.DUMMYFUNCTION("GOOGLETRANSLATE(C:C, ""en"", ""te"")"),"టుపోలెవ్ డిబి -1 (యాంట్ -36) 1930 లలో అభివృద్ధి చేసిన సోవియట్ సుదూర బాంబర్. ఇది టుపోలెవ్ ANT-25 దూర రికార్డ్ బ్రేకింగ్ విమానం నుండి అభివృద్ధి చేయబడింది. అభివృద్ధి సుదీర్ఘంగా ఉంది మరియు ఇది ఉత్పత్తిలో ఉన్న సమయానికి ఇది వాడుకలో లేదు. పద్దెనిమిది మాత్రమే నిర"&amp;"్మించబడ్డాయి మరియు అన్నీ 1937 లో సేవ నుండి ఉపసంహరించబడ్డాయి. బాంబులు మరియు/లేదా కెమెరాల కోసం ANT-25 యొక్క కొన్ని ఇంధనాన్ని మార్పిడి చేసే అవకాశాలు దాని అభివృద్ధి ప్రారంభంలో ప్రారంభంలో గుర్తించబడ్డాయి మరియు సోవియట్ వైమానిక దళాలు (VVS) ఒక అవసరాన్ని జారీ చేశా"&amp;"యి ఒక విమానం 1,000 కిలోల (2,200 పౌండ్లు) ను 2,000 కిమీ (1,200 మైళ్ళు) కార్యాచరణ వ్యాసార్థంలో 200 కిమీ/గం (120 mph) వేగంతో తీసుకెళ్లడానికి. టుపోలెవ్ డిజైన్ బ్యూరో ఒక డిజైన్‌ను సిద్ధం చేసింది మరియు ఆగస్టు 1933 నాటికి ANT-36 యొక్క అంతర్గత హోదాను ఉపయోగించి ఒక"&amp;" మోకాప్‌ను నిర్మించింది మరియు VVS రెండింటినీ ఆమోదించింది. 1934 లో వోరోనెజ్ వద్ద కొత్త ఫ్యాక్టరీ నంబర్ 18 లో ప్రణాళికాబద్ధమైన మొత్తం 50 లో 24 యొక్క మొదటి బ్యాచ్ యొక్క సిరీస్ ఉత్పత్తి ప్రారంభమైంది, కాని ఈ కార్యక్రమం రద్దు చేయడానికి ముందు 18 మాత్రమే నిర్మించ"&amp;"బడ్డాయి. [1] ఎయిర్ఫ్రేమ్, ఇంజిన్ మరియు క్రూ కంపార్ట్మెంట్లు ANT-25 నుండి దాదాపుగా మారవు, అయినప్పటికీ కో-పైలట్ మరియు నావిగేటర్ యొక్క స్థానాలు ప్రతి ఒక్కరికి రక్షణ కోసం 7.62 మిమీ (0.3 అంగుళాలు) డా మెషిన్ గన్ ఇవ్వబడ్డాయి. డిబి -1 (లాంగ్-రేంజ్ బాంబర్ మోడల్ 1)"&amp;", దీనిని వివిఎస్ సేవలో నియమించబడినందున, మృదువైన చర్మం ఇవ్వబడింది మరియు వింగ్ సెంటర్ విభాగంలో ఒక బాంబు బేను నిర్మించారు, ఇది పది 100 కిలోల (220 ఎల్బి) ఫాబ్ -100 బాంబులను కలిగి ఉంది ముక్కు-అప్. వెనుక కాక్‌పిట్‌లో AFA-14 కెమెరా అమర్చబడింది, కాని ఇతర కెమెరాలన"&amp;"ు బాంబులకు బదులుగా తీసుకెళ్లవచ్చు. [2] DB-1 యొక్క మొదటి ఫ్లైట్ 1934 లో, [2] కానీ మొదటి ఉత్పత్తి విమానం 1935 చివరి వరకు పరీక్షించబడలేదు. తయారీ నాణ్యత సరిగా లేనందున దీనిని VVS తిరస్కరించింది. వోరోనెజ్ వద్ద ఫ్యాక్టరీకి సమీపంలో ఉన్న ఒక రెజిమెంట్‌ను కలిగి ఉన్న"&amp;" పది విమానాలను మాత్రమే సేవలో ఉంచారు. ఇవన్నీ 1937 లో రిటైర్ అయ్యాయి. [1] ఈ విమానాల యొక్క మిగిలిన భాగాలను వివిధ రకాల పనుల కోసం ఉపయోగించారు. ఒకటి మూల్యాంకనం కోసం మొదటి ఫ్లైట్-క్లియర్డ్ చారోమ్స్కి AN-1 డీజిల్ ఇంజిన్‌తో అమర్చారు. గురుత్వాకర్షణ మధ్యలో మార్పు చా"&amp;"లా సమస్యలను కలిగించింది మరియు అండర్ క్యారేజ్ రిట్రాకబుల్ చేయలేనిదిగా చేయవలసి వచ్చింది. ఆల్-ఫిమేల్ సిబ్బందితో దూర రికార్డు ప్రయత్నాల కోసం మరో ఇద్దరు 1938 లో ఎంపిక చేయబడ్డారు, కాని ఇలూషిన్ డిబి -3 చివరికి బదులుగా ఎంపిక చేయబడింది. [3] OKB TUPOLEV నుండి డేటా:"&amp;" డిజైన్ బ్యూరో మరియు దాని విమానం యొక్క చరిత్ర [1] సాధారణ లక్షణాలు పనితీరు ఆయుధ సంబంధిత అభివృద్ధి విమానం పోల్చదగిన పాత్ర, ఆకృతీకరణ మరియు ERA")</f>
        <v>టుపోలెవ్ డిబి -1 (యాంట్ -36) 1930 లలో అభివృద్ధి చేసిన సోవియట్ సుదూర బాంబర్. ఇది టుపోలెవ్ ANT-25 దూర రికార్డ్ బ్రేకింగ్ విమానం నుండి అభివృద్ధి చేయబడింది. అభివృద్ధి సుదీర్ఘంగా ఉంది మరియు ఇది ఉత్పత్తిలో ఉన్న సమయానికి ఇది వాడుకలో లేదు. పద్దెనిమిది మాత్రమే నిర్మించబడ్డాయి మరియు అన్నీ 1937 లో సేవ నుండి ఉపసంహరించబడ్డాయి. బాంబులు మరియు/లేదా కెమెరాల కోసం ANT-25 యొక్క కొన్ని ఇంధనాన్ని మార్పిడి చేసే అవకాశాలు దాని అభివృద్ధి ప్రారంభంలో ప్రారంభంలో గుర్తించబడ్డాయి మరియు సోవియట్ వైమానిక దళాలు (VVS) ఒక అవసరాన్ని జారీ చేశాయి ఒక విమానం 1,000 కిలోల (2,200 పౌండ్లు) ను 2,000 కిమీ (1,200 మైళ్ళు) కార్యాచరణ వ్యాసార్థంలో 200 కిమీ/గం (120 mph) వేగంతో తీసుకెళ్లడానికి. టుపోలెవ్ డిజైన్ బ్యూరో ఒక డిజైన్‌ను సిద్ధం చేసింది మరియు ఆగస్టు 1933 నాటికి ANT-36 యొక్క అంతర్గత హోదాను ఉపయోగించి ఒక మోకాప్‌ను నిర్మించింది మరియు VVS రెండింటినీ ఆమోదించింది. 1934 లో వోరోనెజ్ వద్ద కొత్త ఫ్యాక్టరీ నంబర్ 18 లో ప్రణాళికాబద్ధమైన మొత్తం 50 లో 24 యొక్క మొదటి బ్యాచ్ యొక్క సిరీస్ ఉత్పత్తి ప్రారంభమైంది, కాని ఈ కార్యక్రమం రద్దు చేయడానికి ముందు 18 మాత్రమే నిర్మించబడ్డాయి. [1] ఎయిర్ఫ్రేమ్, ఇంజిన్ మరియు క్రూ కంపార్ట్మెంట్లు ANT-25 నుండి దాదాపుగా మారవు, అయినప్పటికీ కో-పైలట్ మరియు నావిగేటర్ యొక్క స్థానాలు ప్రతి ఒక్కరికి రక్షణ కోసం 7.62 మిమీ (0.3 అంగుళాలు) డా మెషిన్ గన్ ఇవ్వబడ్డాయి. డిబి -1 (లాంగ్-రేంజ్ బాంబర్ మోడల్ 1), దీనిని వివిఎస్ సేవలో నియమించబడినందున, మృదువైన చర్మం ఇవ్వబడింది మరియు వింగ్ సెంటర్ విభాగంలో ఒక బాంబు బేను నిర్మించారు, ఇది పది 100 కిలోల (220 ఎల్బి) ఫాబ్ -100 బాంబులను కలిగి ఉంది ముక్కు-అప్. వెనుక కాక్‌పిట్‌లో AFA-14 కెమెరా అమర్చబడింది, కాని ఇతర కెమెరాలను బాంబులకు బదులుగా తీసుకెళ్లవచ్చు. [2] DB-1 యొక్క మొదటి ఫ్లైట్ 1934 లో, [2] కానీ మొదటి ఉత్పత్తి విమానం 1935 చివరి వరకు పరీక్షించబడలేదు. తయారీ నాణ్యత సరిగా లేనందున దీనిని VVS తిరస్కరించింది. వోరోనెజ్ వద్ద ఫ్యాక్టరీకి సమీపంలో ఉన్న ఒక రెజిమెంట్‌ను కలిగి ఉన్న పది విమానాలను మాత్రమే సేవలో ఉంచారు. ఇవన్నీ 1937 లో రిటైర్ అయ్యాయి. [1] ఈ విమానాల యొక్క మిగిలిన భాగాలను వివిధ రకాల పనుల కోసం ఉపయోగించారు. ఒకటి మూల్యాంకనం కోసం మొదటి ఫ్లైట్-క్లియర్డ్ చారోమ్స్కి AN-1 డీజిల్ ఇంజిన్‌తో అమర్చారు. గురుత్వాకర్షణ మధ్యలో మార్పు చాలా సమస్యలను కలిగించింది మరియు అండర్ క్యారేజ్ రిట్రాకబుల్ చేయలేనిదిగా చేయవలసి వచ్చింది. ఆల్-ఫిమేల్ సిబ్బందితో దూర రికార్డు ప్రయత్నాల కోసం మరో ఇద్దరు 1938 లో ఎంపిక చేయబడ్డారు, కాని ఇలూషిన్ డిబి -3 చివరికి బదులుగా ఎంపిక చేయబడింది. [3] OKB TUPOLEV నుండి డేటా: డిజైన్ బ్యూరో మరియు దాని విమానం యొక్క చరిత్ర [1] సాధారణ లక్షణాలు పనితీరు ఆయుధ సంబంధిత అభివృద్ధి విమానం పోల్చదగిన పాత్ర, ఆకృతీకరణ మరియు ERA</v>
      </c>
      <c r="E60" s="1" t="s">
        <v>1195</v>
      </c>
      <c r="F60" s="1" t="str">
        <f>IFERROR(__xludf.DUMMYFUNCTION("GOOGLETRANSLATE(E:E, ""en"", ""te"")"),"సుదూర బాంబర్")</f>
        <v>సుదూర బాంబర్</v>
      </c>
      <c r="H60" s="1" t="s">
        <v>1196</v>
      </c>
      <c r="I60" s="1" t="str">
        <f>IFERROR(__xludf.DUMMYFUNCTION("GOOGLETRANSLATE(H:H, ""en"", ""te"")"),"సోవియట్ యూనియన్")</f>
        <v>సోవియట్ యూనియన్</v>
      </c>
      <c r="J60" s="1" t="s">
        <v>1197</v>
      </c>
      <c r="K60" s="1" t="s">
        <v>1198</v>
      </c>
      <c r="L60" s="1" t="str">
        <f>IFERROR(__xludf.DUMMYFUNCTION("GOOGLETRANSLATE(K:K, ""en"", ""te"")"),"Tupolev")</f>
        <v>Tupolev</v>
      </c>
      <c r="M60" s="2" t="s">
        <v>1199</v>
      </c>
      <c r="N60" s="1">
        <v>1934.0</v>
      </c>
      <c r="O60" s="1">
        <v>18.0</v>
      </c>
      <c r="P60" s="1">
        <v>3.0</v>
      </c>
      <c r="Q60" s="1" t="s">
        <v>1200</v>
      </c>
      <c r="R60" s="1" t="s">
        <v>1201</v>
      </c>
      <c r="T60" s="1" t="s">
        <v>1202</v>
      </c>
      <c r="V60" s="1" t="s">
        <v>1203</v>
      </c>
      <c r="W60" s="1" t="s">
        <v>1204</v>
      </c>
      <c r="Y60" s="1" t="s">
        <v>547</v>
      </c>
      <c r="AB60" s="1" t="s">
        <v>1205</v>
      </c>
      <c r="AC60" s="1" t="s">
        <v>1206</v>
      </c>
      <c r="AE60" s="1" t="s">
        <v>1207</v>
      </c>
      <c r="AF60" s="1" t="s">
        <v>1208</v>
      </c>
      <c r="AJ60" s="1" t="s">
        <v>1209</v>
      </c>
      <c r="AK60" s="1" t="s">
        <v>1210</v>
      </c>
      <c r="AL60" s="1" t="s">
        <v>1211</v>
      </c>
      <c r="AQ60" s="1">
        <v>1937.0</v>
      </c>
      <c r="AR60" s="1" t="s">
        <v>1212</v>
      </c>
      <c r="AS60" s="1" t="s">
        <v>1213</v>
      </c>
      <c r="BK60" s="1" t="s">
        <v>1214</v>
      </c>
    </row>
    <row r="61">
      <c r="A61" s="1" t="s">
        <v>1215</v>
      </c>
      <c r="B61" s="1" t="str">
        <f>IFERROR(__xludf.DUMMYFUNCTION("GOOGLETRANSLATE(A:A, ""en"", ""te"")"),"UFO హెలిథ్రస్టర్")</f>
        <v>UFO హెలిథ్రస్టర్</v>
      </c>
      <c r="C61" s="1" t="s">
        <v>1216</v>
      </c>
      <c r="D61" s="1" t="str">
        <f>IFERROR(__xludf.DUMMYFUNCTION("GOOGLETRANSLATE(C:C, ""en"", ""te"")"),"UFO హెలిథ్రస్టర్ న్యూజిలాండ్ యొక్క అంతిమ ఎగిరే ఎంపికలచే రూపొందించబడిన మరియు నిర్మించిన రెండు-సీట్ల ఆటోజీరో. [1] హెలిథ్రస్టర్ మొట్టమొదట 1993 లో ఎగురవేయబడింది మరియు మొదటిది 1997 లో ఎగుమతి చేయబడింది. [2] ఇది పాడ్ లాంటి పరివేష్టిత క్యాబిన్‌లో రెండు కోసం సైడ్-"&amp;"బై-సైడ్ సీటింగ్‌తో కూడిన సాంప్రదాయిక ఆటోజీరో. [2] ఇది 122 కిలోవాట్ల (165 హెచ్‌పి) సుబారు ఇజె -25 ఇంజిన్ పషర్ ప్రొపెల్లర్‌ను నడుపుతుంది. [2] UFO నుండి డేటా. [2] సాధారణ లక్షణాల పనితీరు")</f>
        <v>UFO హెలిథ్రస్టర్ న్యూజిలాండ్ యొక్క అంతిమ ఎగిరే ఎంపికలచే రూపొందించబడిన మరియు నిర్మించిన రెండు-సీట్ల ఆటోజీరో. [1] హెలిథ్రస్టర్ మొట్టమొదట 1993 లో ఎగురవేయబడింది మరియు మొదటిది 1997 లో ఎగుమతి చేయబడింది. [2] ఇది పాడ్ లాంటి పరివేష్టిత క్యాబిన్‌లో రెండు కోసం సైడ్-బై-సైడ్ సీటింగ్‌తో కూడిన సాంప్రదాయిక ఆటోజీరో. [2] ఇది 122 కిలోవాట్ల (165 హెచ్‌పి) సుబారు ఇజె -25 ఇంజిన్ పషర్ ప్రొపెల్లర్‌ను నడుపుతుంది. [2] UFO నుండి డేటా. [2] సాధారణ లక్షణాల పనితీరు</v>
      </c>
      <c r="E61" s="1" t="s">
        <v>1217</v>
      </c>
      <c r="F61" s="1" t="str">
        <f>IFERROR(__xludf.DUMMYFUNCTION("GOOGLETRANSLATE(E:E, ""en"", ""te"")"),"రెండు-సీట్ల ఆటోజీరో")</f>
        <v>రెండు-సీట్ల ఆటోజీరో</v>
      </c>
      <c r="G61" s="1" t="s">
        <v>1218</v>
      </c>
      <c r="H61" s="1" t="s">
        <v>1219</v>
      </c>
      <c r="I61" s="1" t="str">
        <f>IFERROR(__xludf.DUMMYFUNCTION("GOOGLETRANSLATE(H:H, ""en"", ""te"")"),"న్యూజిలాండ్")</f>
        <v>న్యూజిలాండ్</v>
      </c>
      <c r="K61" s="1" t="s">
        <v>1220</v>
      </c>
      <c r="L61" s="1" t="str">
        <f>IFERROR(__xludf.DUMMYFUNCTION("GOOGLETRANSLATE(K:K, ""en"", ""te"")"),"అంతిమ ఎగిరే ఎంపికలు")</f>
        <v>అంతిమ ఎగిరే ఎంపికలు</v>
      </c>
      <c r="M61" s="1" t="s">
        <v>1221</v>
      </c>
      <c r="N61" s="1">
        <v>1993.0</v>
      </c>
      <c r="P61" s="1" t="s">
        <v>216</v>
      </c>
      <c r="S61" s="1" t="s">
        <v>1132</v>
      </c>
      <c r="U61" s="1" t="s">
        <v>1222</v>
      </c>
      <c r="V61" s="1" t="s">
        <v>1223</v>
      </c>
      <c r="W61" s="1" t="s">
        <v>1224</v>
      </c>
      <c r="Y61" s="1" t="s">
        <v>1225</v>
      </c>
      <c r="Z61" s="1" t="s">
        <v>474</v>
      </c>
      <c r="AB61" s="1" t="s">
        <v>1226</v>
      </c>
      <c r="AC61" s="1" t="s">
        <v>1227</v>
      </c>
      <c r="AP61" s="1" t="s">
        <v>1228</v>
      </c>
      <c r="AV61" s="1" t="s">
        <v>1229</v>
      </c>
      <c r="BG61" s="1" t="s">
        <v>1230</v>
      </c>
    </row>
    <row r="62">
      <c r="A62" s="1" t="s">
        <v>1231</v>
      </c>
      <c r="B62" s="1" t="str">
        <f>IFERROR(__xludf.DUMMYFUNCTION("GOOGLETRANSLATE(A:A, ""en"", ""te"")"),"ట్రై-ఆర్ కిస్ టిఆర్ -4 క్రూయిజర్")</f>
        <v>ట్రై-ఆర్ కిస్ టిఆర్ -4 క్రూయిజర్</v>
      </c>
      <c r="C62" s="1" t="s">
        <v>1232</v>
      </c>
      <c r="D62" s="1" t="str">
        <f>IFERROR(__xludf.DUMMYFUNCTION("GOOGLETRANSLATE(C:C, ""en"", ""te"")"),"KIS TR-4 క్రూయిజర్ అనేది నాలుగు ప్రదేశాల మిశ్రమ హోమ్‌బిల్ట్ ఎయిర్‌క్రాఫ్ట్ డిజైన్. KIS క్రూయిజర్ అన్ని మిశ్రమ ట్రైసైకిల్ గేర్, తక్కువ-వింగ్, నాలుగు-ప్రదేశాల హోమ్‌బిల్ట్ విమానం. [1] విమానం మరియు పైలట్ నుండి డేటా. సాధారణ లక్షణాలు 1990 ల విమానంలో పోల్చదగిన ప"&amp;"ాత్ర, కాన్ఫిగరేషన్ మరియు యుగం యొక్క పనితీరు విమానం ఒక స్టబ్. వికీపీడియా విస్తరించడం ద్వారా మీరు సహాయపడవచ్చు.")</f>
        <v>KIS TR-4 క్రూయిజర్ అనేది నాలుగు ప్రదేశాల మిశ్రమ హోమ్‌బిల్ట్ ఎయిర్‌క్రాఫ్ట్ డిజైన్. KIS క్రూయిజర్ అన్ని మిశ్రమ ట్రైసైకిల్ గేర్, తక్కువ-వింగ్, నాలుగు-ప్రదేశాల హోమ్‌బిల్ట్ విమానం. [1] విమానం మరియు పైలట్ నుండి డేటా. సాధారణ లక్షణాలు 1990 ల విమానంలో పోల్చదగిన పాత్ర, కాన్ఫిగరేషన్ మరియు యుగం యొక్క పనితీరు విమానం ఒక స్టబ్. వికీపీడియా విస్తరించడం ద్వారా మీరు సహాయపడవచ్చు.</v>
      </c>
      <c r="E62" s="1" t="s">
        <v>1233</v>
      </c>
      <c r="F62" s="1" t="str">
        <f>IFERROR(__xludf.DUMMYFUNCTION("GOOGLETRANSLATE(E:E, ""en"", ""te"")"),"హోమ్‌బిల్ట్ విమానం")</f>
        <v>హోమ్‌బిల్ట్ విమానం</v>
      </c>
      <c r="G62" s="1" t="s">
        <v>1234</v>
      </c>
      <c r="H62" s="1" t="s">
        <v>386</v>
      </c>
      <c r="I62" s="1" t="str">
        <f>IFERROR(__xludf.DUMMYFUNCTION("GOOGLETRANSLATE(H:H, ""en"", ""te"")"),"అమెరికా")</f>
        <v>అమెరికా</v>
      </c>
      <c r="J62" s="2" t="s">
        <v>425</v>
      </c>
      <c r="K62" s="1" t="s">
        <v>1235</v>
      </c>
      <c r="L62" s="1" t="str">
        <f>IFERROR(__xludf.DUMMYFUNCTION("GOOGLETRANSLATE(K:K, ""en"", ""te"")"),"ట్రై-ఆర్ టెక్నాలజీస్")</f>
        <v>ట్రై-ఆర్ టెక్నాలజీస్</v>
      </c>
      <c r="M62" s="1" t="s">
        <v>1236</v>
      </c>
      <c r="N62" s="1">
        <v>1994.0</v>
      </c>
      <c r="P62" s="1">
        <v>1.0</v>
      </c>
      <c r="T62" s="1" t="s">
        <v>1237</v>
      </c>
      <c r="U62" s="1" t="s">
        <v>1238</v>
      </c>
      <c r="V62" s="1" t="s">
        <v>1239</v>
      </c>
      <c r="W62" s="1" t="s">
        <v>1240</v>
      </c>
      <c r="Y62" s="1" t="s">
        <v>1241</v>
      </c>
      <c r="Z62" s="1" t="s">
        <v>1242</v>
      </c>
      <c r="AB62" s="1" t="s">
        <v>1243</v>
      </c>
      <c r="AC62" s="1" t="s">
        <v>1244</v>
      </c>
      <c r="AG62" s="1" t="s">
        <v>1245</v>
      </c>
      <c r="AJ62" s="1" t="s">
        <v>1246</v>
      </c>
      <c r="AK62" s="1" t="s">
        <v>1247</v>
      </c>
      <c r="AL62" s="1" t="s">
        <v>1248</v>
      </c>
      <c r="AO62" s="1" t="s">
        <v>457</v>
      </c>
      <c r="AP62" s="1" t="s">
        <v>1249</v>
      </c>
      <c r="AT62" s="1" t="s">
        <v>1250</v>
      </c>
      <c r="AX62" s="1" t="s">
        <v>1251</v>
      </c>
      <c r="BA62" s="1" t="s">
        <v>1252</v>
      </c>
      <c r="BK62" s="1" t="s">
        <v>1253</v>
      </c>
    </row>
    <row r="63">
      <c r="A63" s="1" t="s">
        <v>1254</v>
      </c>
      <c r="B63" s="1" t="str">
        <f>IFERROR(__xludf.DUMMYFUNCTION("GOOGLETRANSLATE(A:A, ""en"", ""te"")"),"మికోయన్-గ్యూర్విచ్ I-7")</f>
        <v>మికోయన్-గ్యూర్విచ్ I-7</v>
      </c>
      <c r="C63" s="1" t="s">
        <v>1255</v>
      </c>
      <c r="D63" s="1" t="str">
        <f>IFERROR(__xludf.DUMMYFUNCTION("GOOGLETRANSLATE(C:C, ""en"", ""te"")"),"మికోయన్-గ్యూర్విచ్ I-7 మికోయన్-గ్యూర్విచ్ I-3 ప్రయోగాత్మక ఫైటర్ యొక్క అభివృద్ధి. మాక్ 2-క్లాస్ విమానం వలె ప్రణాళిక చేయబడినది, మైకోయన్-గ్యూర్విచ్ డిజైన్ బ్యూరో నుండి మూడు ప్రయోగాత్మక ఫైటర్ విమానాల శ్రేణిలో I-7 రెండవది. [1] మికోయాన్-గ్యూర్విచ్ I-3 మాదిరిగాన"&amp;"ే, I-7 ఆటోమేటెడ్ ఉరాగన్ -1 యొక్క భాగాలలో ఒకటిగా ఉంటుంది, అప్పుడు ప్రొటివోవోజ్డుష్నయ ఒబోరోనా స్ట్రానీ (పివిఓ స్ట్రానీ) (ఇంగ్లీష్ ట్రాన్సిషన్: యాంటీ-ఎయిర్ డిఫెన్స్ ఆఫ్ ది నేషన్). సోవియట్ రక్షణ వ్యవస్థ. ఉరాగన్ (హరికేన్) రక్షణ వ్యవస్థ అమెరికన్ సెమీ ఆటోమేటిక్ "&amp;"గ్రౌండ్ ఎన్విరాన్మెంట్ (సేజ్) వ్యవస్థను పోలి ఉంటుంది. రెండు వ్యవస్థలు గ్రౌండ్ అక్విజిషన్ మరియు ట్రాకింగ్ రాడార్ డేటాను ఉపయోగించాయి, ఇది కంప్యూటర్ కంట్రోల్ సెంటర్‌లోకి ఇవ్వబడింది, ఇది ఇంటర్‌సెప్టర్ విమానాలను (లేదా క్షిపణులు) వరకు రిమోట్‌గా మార్గనిర్దేశం చే"&amp;"సింది మరియు ఆయుధ తుది లక్ష్యం మరియు/లేదా ఆయుధ విడుదలతో సహా, ఆపై విమానం విషయంలో, తిరిగి రావడం విమానం తిరిగి బేస్ మరియు ల్యాండింగ్‌కు. రిమోట్‌గా నియంత్రిత ఇంటర్‌సెప్టర్‌ను పైలట్ బోర్డులో ఉన్నాడు, కాని రిమోట్ కంట్రోల్ సిస్టమ్‌లో వైఫల్యం విషయంలో బ్యాకప్‌గా మా"&amp;"త్రమే ఉంది. 1950 ల మధ్య/చివరలో, యురేగాన్ వ్యవస్థలకు అనువైన విమానం కోసం పివిఓ అనేక విమాన రూపకల్పన బ్యూరోలకు అవసరాలు పంపారు. మికోయన్-గురెవిచ్‌తో సహా అనేక బ్యూరోలు ఆ అవసరాలను తీర్చడానికి విమాన ప్రతిపాదనల శ్రేణిని అభివృద్ధి చేశాయి. మిగ్ యొక్క ప్రతిపాదన I-3, ఇ"&amp;"ది I-7 గా మరియు చివరకు I-75 ప్రయోగాత్మక విమానాలు. I-3 అనేది క్లిమోవ్ VK-3 ఆఫ్టర్ బర్నింగ్ బైపాస్ టర్బోజెట్‌ను ఉపయోగించడం, మొదటి సోవియట్ రూపొందించిన ఆఫ్టర్ బర్నింగ్ బైపాస్ ఇంజిన్. సాంకేతికంగా అభివృద్ధి చెందిన VK-3 ఇంజిన్ నమ్మదగినదిగా కనుగొనబడలేదు మరియు అవస"&amp;"రమైన శక్తిని తీర్చలేదు మరియు దాని సమస్యాత్మక అభివృద్ధి ప్రాజెక్ట్ రద్దు చేయడంతో ముగిసింది. ఏకైక I-3 విమానం మరింత నమ్మదగిన లియుల్కా AL-7E/F ఆఫ్టర్‌కర్నింగ్ టర్బోజెట్ ఇంజిన్‌తో పునర్నిర్మించబడింది, ఈ ప్రాజెక్ట్ ఫ్యూజ్‌లేజ్‌కు గణనీయమైన మార్పులు అవసరం, ఎందుకం"&amp;"టే కొత్త ఇంజిన్ పెద్దది. పునర్నిర్మించిన ఎయిర్ఫ్రేమ్ I-3 నుండి చాలా భిన్నంగా ఉంది మరియు దీనిని I-7 గా నియమించారు. [2] I-7 తరువాత ల్యాండింగ్ ప్రమాదంలో పాల్గొంది మరియు మరింత శక్తివంతమైన లియుల్కా AL-7F-1 ఇంజిన్‌ను అంగీకరించడానికి ఎయిర్‌ఫ్రేమ్ సవరించినప్పుడు "&amp;"మైకోయన్-గ్యూర్విచ్ I-75 గా మారింది. [1] 1956 వేసవిలో, మైకోయన్-అండ్-గ్యూర్విచ్ డిజైన్ బ్యూరో OKB-155 కు క్లిమోవ్ VK-3 ఇంజిన్ ఎప్పటికీ అందుబాటులో ఉండదని స్పష్టమైంది, దాని అభివృద్ధి సమస్యల కారణంగా దాని చివరికి రద్దు చేయబడింది. ప్రస్తుతం ఉన్న I-3 ఎయిర్‌ఫ్రేమ్"&amp;" I-7 సిరీస్ విమానాలను రూపొందించడానికి ఉపయోగించబడింది. సమకాలీన సుఖోయ్ సు -7 లో ఉపయోగించిన విధంగా లియుల్కా అల్ -7 ఇ/ఎఫ్ టర్బోజెట్ ఇంజిన్ తీసుకోవడానికి విమానం యొక్క పున es రూపకల్పనపై పనులు ప్రారంభమయ్యాయి. లియుల్కా అల్ -7 ఇంజిన్ తక్కువ సంక్లిష్టమైన మరియు మరిం"&amp;"త నమ్మదగిన ఇంజిన్, ఎందుకంటే దీనికి బైపాస్ వ్యవస్థ లేదు. AL7 ఇంజిన్ VK-3 కన్నా పెద్దది, మరియు దీనికి అనుగుణంగా ఎయిర్ఫ్రేమ్ మార్పులు చేయబడ్డాయి. ఈ ప్రక్రియలో ఎయిర్ఫ్రేమ్ గణనీయంగా పొడవుగా ఉంది, ఇది మిగ్ -19 విమానాల కుటుంబం నుండి మిగ్ -21 కు పరివర్తనను సూచిస్"&amp;"తుంది. [3] I-7U అనేది ఆల్-మెటల్ నిర్మాణం యొక్క సూపర్సోనిక్ ఇంటర్‌కప్టర్ విమానం, ఇది మిడ్-మౌంటెడ్ స్వీప్ వింగ్ మరియు తుడిచిపెట్టిన తోకతో. [2] ల్యాండింగ్ గేర్ నిల్వ కోసం స్థలం జోడించబడిన రెక్కల ఉమ్మడి ప్రాంతంలో తప్ప, పొడవైన సన్నని ఫ్యూజ్‌లేజ్ పూర్తి పొడవు ద"&amp;"్వారా వృత్తాకార క్రాస్-సెక్షన్‌ను కలిగి ఉంది. ఫ్యూజ్‌లేజ్ ముందు భాగంలో ఉన్న ఎయిర్ ఇన్లెట్ చాలా పొడవైన సెంటర్-బాడీ కోన్‌ను కలిగి ఉంది, దాని పొడవుతో పాటు కోణం పార్ట్‌వేలో మార్పుతో ఇది చాలా అధునాతన 3-షాక్ మిశ్రమ-కాంప్రెషన్ ఇన్లెట్ డిజైన్‌గా మారుతుంది, ఇది మా"&amp;"క్ 2.0 కన్నా ఎక్కువ వేగం కోసం ఆప్టిమైజ్ చేయబడింది. [ 2] సర్దుబాటు చేయగల విద్యుద్వాహక స్పైక్‌లో సెర్చ్ రాడార్ యాంటెన్నా ఉంటుంది. ఎయిర్ ఇన్లెట్ డక్ట్ స్పైక్ యొక్క రెండు ఎలిప్టికల్ క్రాస్-సెక్షన్ నాళాలుగా విడిపోతుంది, ఒత్తిడితో కూడిన కాక్‌పిట్ వైపులా తీసుకోవ"&amp;"డం గాలిని రౌటింగ్ చేస్తుంది. ఫ్యూజ్‌లేజ్ యొక్క డోర్సల్ వెన్నెముక పైభాగంలో ఒక అర్ధ వృత్తాకార వాహిక, కాక్‌పిట్ ఎన్‌క్లోజర్ వెనుక నుండి నిలువు ఫిన్ వరకు విస్తరించి, ఇంజిన్ కంపార్ట్మెంట్ చుట్టూ విద్యుత్ మరియు ద్రవ రేఖలను కలిగి ఉంటుంది. నాలుగు ఇంధన ట్యాంకులు ఇ"&amp;"ంజిన్ కంటే ముందు ఉన్నాయి. ఐదవ ఇంధన ట్యాంక్ ఇంజిన్ వెనుక ఉంది, ఎగ్జాస్ట్ అవుట్లెట్ పైపు చుట్టూ ఉంది. రెండు అదనపు ఇంధన ట్యాంకులను రెక్క యొక్క సెంట్రల్ బే లోపల ఉంచారు, మరియు ఫ్యూజ్‌లేజ్ యొక్క మధ్య భాగం కింద ఉన్న పైలాన్‌లపై రెండు డ్రాప్ ట్యాంకులను అమర్చవచ్చు."&amp;" రెక్క యొక్క మొత్తం ఫ్యూజ్‌లేజ్ వెనుక, పూర్తి తోకతో పాటు, ఇంజిన్‌కు ప్రాప్యత కోసం ఒకే యూనిట్‌గా తొలగించబడుతుంది. AFT ఫ్యూజ్‌లేజ్ తొలగించబడిన తర్వాత, ఇంజిన్‌ను మార్చడం లేదా సర్దుబాటు చేయడం సులభం. AFT ఫ్యూజ్‌లేజ్ వృత్తాకార సర్దుబాటు ఎగ్జాస్ట్ నాజిల్‌తో ముగి"&amp;"సింది. [2] సింగిల్-సీట్ ప్రెజరైజ్డ్ కాక్‌పిట్‌లో ఏవియానిక్స్ పరికరాలు కూడా ఉన్నాయి. కాక్‌పిట్ రెండు-భాగాల పారదర్శక నీలిరంగు పందిరితో కప్పబడి ఉంది, ఇందులో ఫ్రంట్-హింగ్డ్ టిల్టింగ్ ఫ్రంట్ పార్ట్ మరియు స్థిర వెనుక భాగాన్ని కలిగి ఉంటుంది. పందిరి యొక్క ముందు భ"&amp;"ాగం ఒక పేలుడు కవచంగా పనిచేసింది, ఇది సూపర్సోనిక్ వేగంతో బయటకు వచ్చేటప్పుడు పైలట్‌ను అధిక వేగం గాలి నుండి రక్షించింది. కాక్‌పిట్ కవచ రక్షణ 59.8 కిలోల బరువు మరియు పందిరి ముందు భాగంలో బుల్లెట్ ప్రూఫ్ గ్లాస్, ముందు భాగంలో ఒక కవచం ప్లేట్ మరియు సాయుధ బ్యాక్‌రెస"&amp;"్ట్ మరియు వెనుక భాగంలో హెడ్‌రెస్ట్ ఉన్నాయి. 55 ° స్వీప్ వింగ్ కొంచెం ప్రతికూల కాంబర్ కలిగి ఉంది, మరియు రెక్కల మూలాల నుండి గాలి యొక్క స్పాన్‌వైస్ ప్రవాహాన్ని నివారించడానికి ఒక జత ఏరోడైనమిక్ కంచెలతో అమర్చారు. రెక్క యొక్క ప్రముఖ అంచు ఒక జత పివిడి లీడింగ్ ఎడ్"&amp;"జ్ స్లాట్లను కలిగి ఉంది. ఫ్లాప్స్ మరియు ఐలెరాన్లు రెక్క యొక్క వెనుకంజలో ఉన్న అంచున అమర్చబడ్డాయి. బయటి ఫ్లాప్‌లు వెనుకంజలో ఉన్న ఎడ్జ్ ఫార్వర్డ్ స్వీప్‌తో సమలేఖనం చేయబడ్డాయి మరియు లోపలి ఫ్లాప్‌లు శరీరం యొక్క రేఖాంశ అక్షానికి లంబంగా ఉన్నాయి. [2] తోక ఉపరితలాల"&amp;"ు ఒక తుడిచిపెట్టిన నిలువు ఉపరితలం మరియు ఒక జత తుడిచిపెట్టిన క్షితిజ సమాంతర ఉపరితలాలను కలిగి ఉంటాయి, వీటిలో సున్నా కాంబర్ ఉంటుంది. సర్దుబాటు చేయగల క్షితిజ సమాంతర స్టెబిలైజర్ ఫ్యూజ్‌లేజ్ వైపులా జతచేయబడింది, ఇది రెక్క మాదిరిగానే ఉంటుంది. చుక్కాని టాప్ ఒక విద"&amp;"్యుద్వాహక పదార్థంతో తయారు చేయబడింది మరియు రేడియో యాంటెన్నాకు కవర్‌గా పనిచేసింది. విమానం గుండ్రని ప్రొఫైల్‌తో విస్తృత తక్కువ పొడుగుచేసిన ఫిన్ కలిగి ఉంది మరియు ఒక జత ఎయిర్ బ్రేక్‌లను కలిగి ఉంది. వింగ్ లీడింగ్ ఎడ్జ్ యొక్క మూలాల వద్ద, ఫ్యూజ్‌లేజ్ యొక్క దిగువ "&amp;"మధ్య భాగంలో అదనపు ఎయిర్ బ్రేక్‌లు ఉన్నాయి. [2] ల్యాండింగ్ గేర్ ముడుచుకునే ముక్కు గేర్ రకం. ముక్కు ల్యాండింగ్ గేర్ ఎయిర్ డక్ట్ డివైడర్ ముందు ఒక బేలో ఫ్యూజ్‌లేజ్ యొక్క ఫార్వర్డ్ భాగంలో ఉపసంహరించుకుంది. ప్రధాన ల్యాండింగ్ గేర్ చక్రాలు ఫ్యూజ్‌లేజ్ వైపు ఉపసంహరి"&amp;"ంచుకునేటప్పుడు కొంత నిలువుగా ఉన్నాయి. ల్యాండింగ్ గేర్ స్ట్రట్ రెక్క దిగువన ఒక క్షితిజ సమాంతర ఓపెనింగ్‌లోకి ఉపసంహరించబడినందున, ఇంజిన్‌తో పాటు, చక్రాలు ఫ్యూజ్‌లేజ్ వైపుకు ఉపసంహరించడానికి ఇది అనుమతించింది. [2] అన్ని ఆయుధాలు రెక్కల మూలంలో అమర్చబడ్డాయి. రెండు "&amp;"30 మిమీ న్యూడెల్మాన్-రిఖ్టర్ ఎన్ఆర్ -30 కానన్ 80 రౌండ్లతో, మరియు నాలుగు ZP-4 ముడుచుకునే రోటరీ లాంచర్లు ఒక్కొక్కటి నాలుగు రకం ARS-57 57 మిమీ రాకెట్లు ఉన్నాయి. [2] I-7U I-3U కి చాలా పోలి ఉంటుంది, కానీ చాలా ముఖ్యమైన తేడాలతో. [1] I-3U యొక్క రెక్క-మౌంటెడ్ ఫిరం"&amp;"గి మరియు క్షిపణి ఆయుధాలు అలాగే ఉంచబడ్డాయి. I-7U యొక్క ప్రారంభ నివేదికలు మాక్ 1.2 యొక్క మొదటి వేగాన్ని నమోదు చేశాయి, ఎందుకంటే డిజైన్ వేగం చాలా సారూప్య సుఖోయి ఎస్ -1 కు దగ్గరగా ఉంటుందని భావించారు. వాస్తవానికి విమానం రికార్డ్ చేసిన దానికంటే చాలా వేగంగా ఉంది,"&amp;" కానీ దాని చిన్న పరీక్ష కెరీర్‌లో పరికర సమస్యలు గరిష్ట వేగాన్ని సరిగ్గా కొలవకుండా నిరోధించాయి. I-7U యొక్క లియుల్కా AL-7E ఇంజిన్ AL-7F గా మార్చబడింది, దీని ఫలితంగా I-7K వచ్చింది. I-7K మొదట జనవరి 1959 లో ప్రయాణించింది మరియు మాక్ 2.35 వద్ద విమానంలో ప్రయాణించ"&amp;"గలదు. I-7 ప్రోటోటైప్, I-7P మరియు I-7K డిజైన్లను I-7SF ఆల్-వెదర్ ఇంటర్‌సెప్టర్ అనుసరించాయి, కాని ఈ సంస్కరణ, ఇతరుల మాదిరిగానే ఉత్పత్తికి ఆదేశించబడలేదు. [1] 21 జూన్ 1957 న, విమానం 13 వ విమానంలో దిగడంతో స్టార్‌బోర్డ్ ల్యాండింగ్ గేర్ స్ట్రట్ విఫలమైనప్పుడు ఏకైక"&amp;" ప్రోటోటైప్ I-7U నష్టం వాటిల్లింది. మరమ్మత్తు తరువాత, పరీక్షా కార్యక్రమం తిరిగి ప్రారంభమైంది, కానీ మరో ఆరు విమానాల తర్వాత ముగిసింది. 19 విమానాల తరువాత, ఫిబ్రవరి 1958 లో చివరిది, I-7U I-75 ప్రోటోటైప్ ఇంటర్‌సెప్టర్‌గా పునర్నిర్మించబడింది. [1] [1] MIG నుండి "&amp;"డేటా: యాభై సంవత్సరాల విమాన రూపకల్పన [4] సాధారణ లక్షణాలు పనితీరు ఆయుధాలు")</f>
        <v>మికోయన్-గ్యూర్విచ్ I-7 మికోయన్-గ్యూర్విచ్ I-3 ప్రయోగాత్మక ఫైటర్ యొక్క అభివృద్ధి. మాక్ 2-క్లాస్ విమానం వలె ప్రణాళిక చేయబడినది, మైకోయన్-గ్యూర్విచ్ డిజైన్ బ్యూరో నుండి మూడు ప్రయోగాత్మక ఫైటర్ విమానాల శ్రేణిలో I-7 రెండవది. [1] మికోయాన్-గ్యూర్విచ్ I-3 మాదిరిగానే, I-7 ఆటోమేటెడ్ ఉరాగన్ -1 యొక్క భాగాలలో ఒకటిగా ఉంటుంది, అప్పుడు ప్రొటివోవోజ్డుష్నయ ఒబోరోనా స్ట్రానీ (పివిఓ స్ట్రానీ) (ఇంగ్లీష్ ట్రాన్సిషన్: యాంటీ-ఎయిర్ డిఫెన్స్ ఆఫ్ ది నేషన్). సోవియట్ రక్షణ వ్యవస్థ. ఉరాగన్ (హరికేన్) రక్షణ వ్యవస్థ అమెరికన్ సెమీ ఆటోమేటిక్ గ్రౌండ్ ఎన్విరాన్మెంట్ (సేజ్) వ్యవస్థను పోలి ఉంటుంది. రెండు వ్యవస్థలు గ్రౌండ్ అక్విజిషన్ మరియు ట్రాకింగ్ రాడార్ డేటాను ఉపయోగించాయి, ఇది కంప్యూటర్ కంట్రోల్ సెంటర్‌లోకి ఇవ్వబడింది, ఇది ఇంటర్‌సెప్టర్ విమానాలను (లేదా క్షిపణులు) వరకు రిమోట్‌గా మార్గనిర్దేశం చేసింది మరియు ఆయుధ తుది లక్ష్యం మరియు/లేదా ఆయుధ విడుదలతో సహా, ఆపై విమానం విషయంలో, తిరిగి రావడం విమానం తిరిగి బేస్ మరియు ల్యాండింగ్‌కు. రిమోట్‌గా నియంత్రిత ఇంటర్‌సెప్టర్‌ను పైలట్ బోర్డులో ఉన్నాడు, కాని రిమోట్ కంట్రోల్ సిస్టమ్‌లో వైఫల్యం విషయంలో బ్యాకప్‌గా మాత్రమే ఉంది. 1950 ల మధ్య/చివరలో, యురేగాన్ వ్యవస్థలకు అనువైన విమానం కోసం పివిఓ అనేక విమాన రూపకల్పన బ్యూరోలకు అవసరాలు పంపారు. మికోయన్-గురెవిచ్‌తో సహా అనేక బ్యూరోలు ఆ అవసరాలను తీర్చడానికి విమాన ప్రతిపాదనల శ్రేణిని అభివృద్ధి చేశాయి. మిగ్ యొక్క ప్రతిపాదన I-3, ఇది I-7 గా మరియు చివరకు I-75 ప్రయోగాత్మక విమానాలు. I-3 అనేది క్లిమోవ్ VK-3 ఆఫ్టర్ బర్నింగ్ బైపాస్ టర్బోజెట్‌ను ఉపయోగించడం, మొదటి సోవియట్ రూపొందించిన ఆఫ్టర్ బర్నింగ్ బైపాస్ ఇంజిన్. సాంకేతికంగా అభివృద్ధి చెందిన VK-3 ఇంజిన్ నమ్మదగినదిగా కనుగొనబడలేదు మరియు అవసరమైన శక్తిని తీర్చలేదు మరియు దాని సమస్యాత్మక అభివృద్ధి ప్రాజెక్ట్ రద్దు చేయడంతో ముగిసింది. ఏకైక I-3 విమానం మరింత నమ్మదగిన లియుల్కా AL-7E/F ఆఫ్టర్‌కర్నింగ్ టర్బోజెట్ ఇంజిన్‌తో పునర్నిర్మించబడింది, ఈ ప్రాజెక్ట్ ఫ్యూజ్‌లేజ్‌కు గణనీయమైన మార్పులు అవసరం, ఎందుకంటే కొత్త ఇంజిన్ పెద్దది. పునర్నిర్మించిన ఎయిర్ఫ్రేమ్ I-3 నుండి చాలా భిన్నంగా ఉంది మరియు దీనిని I-7 గా నియమించారు. [2] I-7 తరువాత ల్యాండింగ్ ప్రమాదంలో పాల్గొంది మరియు మరింత శక్తివంతమైన లియుల్కా AL-7F-1 ఇంజిన్‌ను అంగీకరించడానికి ఎయిర్‌ఫ్రేమ్ సవరించినప్పుడు మైకోయన్-గ్యూర్విచ్ I-75 గా మారింది. [1] 1956 వేసవిలో, మైకోయన్-అండ్-గ్యూర్విచ్ డిజైన్ బ్యూరో OKB-155 కు క్లిమోవ్ VK-3 ఇంజిన్ ఎప్పటికీ అందుబాటులో ఉండదని స్పష్టమైంది, దాని అభివృద్ధి సమస్యల కారణంగా దాని చివరికి రద్దు చేయబడింది. ప్రస్తుతం ఉన్న I-3 ఎయిర్‌ఫ్రేమ్ I-7 సిరీస్ విమానాలను రూపొందించడానికి ఉపయోగించబడింది. సమకాలీన సుఖోయ్ సు -7 లో ఉపయోగించిన విధంగా లియుల్కా అల్ -7 ఇ/ఎఫ్ టర్బోజెట్ ఇంజిన్ తీసుకోవడానికి విమానం యొక్క పున es రూపకల్పనపై పనులు ప్రారంభమయ్యాయి. లియుల్కా అల్ -7 ఇంజిన్ తక్కువ సంక్లిష్టమైన మరియు మరింత నమ్మదగిన ఇంజిన్, ఎందుకంటే దీనికి బైపాస్ వ్యవస్థ లేదు. AL7 ఇంజిన్ VK-3 కన్నా పెద్దది, మరియు దీనికి అనుగుణంగా ఎయిర్ఫ్రేమ్ మార్పులు చేయబడ్డాయి. ఈ ప్రక్రియలో ఎయిర్ఫ్రేమ్ గణనీయంగా పొడవుగా ఉంది, ఇది మిగ్ -19 విమానాల కుటుంబం నుండి మిగ్ -21 కు పరివర్తనను సూచిస్తుంది. [3] I-7U అనేది ఆల్-మెటల్ నిర్మాణం యొక్క సూపర్సోనిక్ ఇంటర్‌కప్టర్ విమానం, ఇది మిడ్-మౌంటెడ్ స్వీప్ వింగ్ మరియు తుడిచిపెట్టిన తోకతో. [2] ల్యాండింగ్ గేర్ నిల్వ కోసం స్థలం జోడించబడిన రెక్కల ఉమ్మడి ప్రాంతంలో తప్ప, పొడవైన సన్నని ఫ్యూజ్‌లేజ్ పూర్తి పొడవు ద్వారా వృత్తాకార క్రాస్-సెక్షన్‌ను కలిగి ఉంది. ఫ్యూజ్‌లేజ్ ముందు భాగంలో ఉన్న ఎయిర్ ఇన్లెట్ చాలా పొడవైన సెంటర్-బాడీ కోన్‌ను కలిగి ఉంది, దాని పొడవుతో పాటు కోణం పార్ట్‌వేలో మార్పుతో ఇది చాలా అధునాతన 3-షాక్ మిశ్రమ-కాంప్రెషన్ ఇన్లెట్ డిజైన్‌గా మారుతుంది, ఇది మాక్ 2.0 కన్నా ఎక్కువ వేగం కోసం ఆప్టిమైజ్ చేయబడింది. [ 2] సర్దుబాటు చేయగల విద్యుద్వాహక స్పైక్‌లో సెర్చ్ రాడార్ యాంటెన్నా ఉంటుంది. ఎయిర్ ఇన్లెట్ డక్ట్ స్పైక్ యొక్క రెండు ఎలిప్టికల్ క్రాస్-సెక్షన్ నాళాలుగా విడిపోతుంది, ఒత్తిడితో కూడిన కాక్‌పిట్ వైపులా తీసుకోవడం గాలిని రౌటింగ్ చేస్తుంది. ఫ్యూజ్‌లేజ్ యొక్క డోర్సల్ వెన్నెముక పైభాగంలో ఒక అర్ధ వృత్తాకార వాహిక, కాక్‌పిట్ ఎన్‌క్లోజర్ వెనుక నుండి నిలువు ఫిన్ వరకు విస్తరించి, ఇంజిన్ కంపార్ట్మెంట్ చుట్టూ విద్యుత్ మరియు ద్రవ రేఖలను కలిగి ఉంటుంది. నాలుగు ఇంధన ట్యాంకులు ఇంజిన్ కంటే ముందు ఉన్నాయి. ఐదవ ఇంధన ట్యాంక్ ఇంజిన్ వెనుక ఉంది, ఎగ్జాస్ట్ అవుట్లెట్ పైపు చుట్టూ ఉంది. రెండు అదనపు ఇంధన ట్యాంకులను రెక్క యొక్క సెంట్రల్ బే లోపల ఉంచారు, మరియు ఫ్యూజ్‌లేజ్ యొక్క మధ్య భాగం కింద ఉన్న పైలాన్‌లపై రెండు డ్రాప్ ట్యాంకులను అమర్చవచ్చు. రెక్క యొక్క మొత్తం ఫ్యూజ్‌లేజ్ వెనుక, పూర్తి తోకతో పాటు, ఇంజిన్‌కు ప్రాప్యత కోసం ఒకే యూనిట్‌గా తొలగించబడుతుంది. AFT ఫ్యూజ్‌లేజ్ తొలగించబడిన తర్వాత, ఇంజిన్‌ను మార్చడం లేదా సర్దుబాటు చేయడం సులభం. AFT ఫ్యూజ్‌లేజ్ వృత్తాకార సర్దుబాటు ఎగ్జాస్ట్ నాజిల్‌తో ముగిసింది. [2] సింగిల్-సీట్ ప్రెజరైజ్డ్ కాక్‌పిట్‌లో ఏవియానిక్స్ పరికరాలు కూడా ఉన్నాయి. కాక్‌పిట్ రెండు-భాగాల పారదర్శక నీలిరంగు పందిరితో కప్పబడి ఉంది, ఇందులో ఫ్రంట్-హింగ్డ్ టిల్టింగ్ ఫ్రంట్ పార్ట్ మరియు స్థిర వెనుక భాగాన్ని కలిగి ఉంటుంది. పందిరి యొక్క ముందు భాగం ఒక పేలుడు కవచంగా పనిచేసింది, ఇది సూపర్సోనిక్ వేగంతో బయటకు వచ్చేటప్పుడు పైలట్‌ను అధిక వేగం గాలి నుండి రక్షించింది. కాక్‌పిట్ కవచ రక్షణ 59.8 కిలోల బరువు మరియు పందిరి ముందు భాగంలో బుల్లెట్ ప్రూఫ్ గ్లాస్, ముందు భాగంలో ఒక కవచం ప్లేట్ మరియు సాయుధ బ్యాక్‌రెస్ట్ మరియు వెనుక భాగంలో హెడ్‌రెస్ట్ ఉన్నాయి. 55 ° స్వీప్ వింగ్ కొంచెం ప్రతికూల కాంబర్ కలిగి ఉంది, మరియు రెక్కల మూలాల నుండి గాలి యొక్క స్పాన్‌వైస్ ప్రవాహాన్ని నివారించడానికి ఒక జత ఏరోడైనమిక్ కంచెలతో అమర్చారు. రెక్క యొక్క ప్రముఖ అంచు ఒక జత పివిడి లీడింగ్ ఎడ్జ్ స్లాట్లను కలిగి ఉంది. ఫ్లాప్స్ మరియు ఐలెరాన్లు రెక్క యొక్క వెనుకంజలో ఉన్న అంచున అమర్చబడ్డాయి. బయటి ఫ్లాప్‌లు వెనుకంజలో ఉన్న ఎడ్జ్ ఫార్వర్డ్ స్వీప్‌తో సమలేఖనం చేయబడ్డాయి మరియు లోపలి ఫ్లాప్‌లు శరీరం యొక్క రేఖాంశ అక్షానికి లంబంగా ఉన్నాయి. [2] తోక ఉపరితలాలు ఒక తుడిచిపెట్టిన నిలువు ఉపరితలం మరియు ఒక జత తుడిచిపెట్టిన క్షితిజ సమాంతర ఉపరితలాలను కలిగి ఉంటాయి, వీటిలో సున్నా కాంబర్ ఉంటుంది. సర్దుబాటు చేయగల క్షితిజ సమాంతర స్టెబిలైజర్ ఫ్యూజ్‌లేజ్ వైపులా జతచేయబడింది, ఇది రెక్క మాదిరిగానే ఉంటుంది. చుక్కాని టాప్ ఒక విద్యుద్వాహక పదార్థంతో తయారు చేయబడింది మరియు రేడియో యాంటెన్నాకు కవర్‌గా పనిచేసింది. విమానం గుండ్రని ప్రొఫైల్‌తో విస్తృత తక్కువ పొడుగుచేసిన ఫిన్ కలిగి ఉంది మరియు ఒక జత ఎయిర్ బ్రేక్‌లను కలిగి ఉంది. వింగ్ లీడింగ్ ఎడ్జ్ యొక్క మూలాల వద్ద, ఫ్యూజ్‌లేజ్ యొక్క దిగువ మధ్య భాగంలో అదనపు ఎయిర్ బ్రేక్‌లు ఉన్నాయి. [2] ల్యాండింగ్ గేర్ ముడుచుకునే ముక్కు గేర్ రకం. ముక్కు ల్యాండింగ్ గేర్ ఎయిర్ డక్ట్ డివైడర్ ముందు ఒక బేలో ఫ్యూజ్‌లేజ్ యొక్క ఫార్వర్డ్ భాగంలో ఉపసంహరించుకుంది. ప్రధాన ల్యాండింగ్ గేర్ చక్రాలు ఫ్యూజ్‌లేజ్ వైపు ఉపసంహరించుకునేటప్పుడు కొంత నిలువుగా ఉన్నాయి. ల్యాండింగ్ గేర్ స్ట్రట్ రెక్క దిగువన ఒక క్షితిజ సమాంతర ఓపెనింగ్‌లోకి ఉపసంహరించబడినందున, ఇంజిన్‌తో పాటు, చక్రాలు ఫ్యూజ్‌లేజ్ వైపుకు ఉపసంహరించడానికి ఇది అనుమతించింది. [2] అన్ని ఆయుధాలు రెక్కల మూలంలో అమర్చబడ్డాయి. రెండు 30 మిమీ న్యూడెల్మాన్-రిఖ్టర్ ఎన్ఆర్ -30 కానన్ 80 రౌండ్లతో, మరియు నాలుగు ZP-4 ముడుచుకునే రోటరీ లాంచర్లు ఒక్కొక్కటి నాలుగు రకం ARS-57 57 మిమీ రాకెట్లు ఉన్నాయి. [2] I-7U I-3U కి చాలా పోలి ఉంటుంది, కానీ చాలా ముఖ్యమైన తేడాలతో. [1] I-3U యొక్క రెక్క-మౌంటెడ్ ఫిరంగి మరియు క్షిపణి ఆయుధాలు అలాగే ఉంచబడ్డాయి. I-7U యొక్క ప్రారంభ నివేదికలు మాక్ 1.2 యొక్క మొదటి వేగాన్ని నమోదు చేశాయి, ఎందుకంటే డిజైన్ వేగం చాలా సారూప్య సుఖోయి ఎస్ -1 కు దగ్గరగా ఉంటుందని భావించారు. వాస్తవానికి విమానం రికార్డ్ చేసిన దానికంటే చాలా వేగంగా ఉంది, కానీ దాని చిన్న పరీక్ష కెరీర్‌లో పరికర సమస్యలు గరిష్ట వేగాన్ని సరిగ్గా కొలవకుండా నిరోధించాయి. I-7U యొక్క లియుల్కా AL-7E ఇంజిన్ AL-7F గా మార్చబడింది, దీని ఫలితంగా I-7K వచ్చింది. I-7K మొదట జనవరి 1959 లో ప్రయాణించింది మరియు మాక్ 2.35 వద్ద విమానంలో ప్రయాణించగలదు. I-7 ప్రోటోటైప్, I-7P మరియు I-7K డిజైన్లను I-7SF ఆల్-వెదర్ ఇంటర్‌సెప్టర్ అనుసరించాయి, కాని ఈ సంస్కరణ, ఇతరుల మాదిరిగానే ఉత్పత్తికి ఆదేశించబడలేదు. [1] 21 జూన్ 1957 న, విమానం 13 వ విమానంలో దిగడంతో స్టార్‌బోర్డ్ ల్యాండింగ్ గేర్ స్ట్రట్ విఫలమైనప్పుడు ఏకైక ప్రోటోటైప్ I-7U నష్టం వాటిల్లింది. మరమ్మత్తు తరువాత, పరీక్షా కార్యక్రమం తిరిగి ప్రారంభమైంది, కానీ మరో ఆరు విమానాల తర్వాత ముగిసింది. 19 విమానాల తరువాత, ఫిబ్రవరి 1958 లో చివరిది, I-7U I-75 ప్రోటోటైప్ ఇంటర్‌సెప్టర్‌గా పునర్నిర్మించబడింది. [1] [1] MIG నుండి డేటా: యాభై సంవత్సరాల విమాన రూపకల్పన [4] సాధారణ లక్షణాలు పనితీరు ఆయుధాలు</v>
      </c>
      <c r="E63" s="1" t="s">
        <v>1256</v>
      </c>
      <c r="F63" s="1" t="str">
        <f>IFERROR(__xludf.DUMMYFUNCTION("GOOGLETRANSLATE(E:E, ""en"", ""te"")"),"ఇంటర్‌సెప్టర్ విమానం")</f>
        <v>ఇంటర్‌సెప్టర్ విమానం</v>
      </c>
      <c r="G63" s="1" t="s">
        <v>1257</v>
      </c>
      <c r="H63" s="1" t="s">
        <v>1196</v>
      </c>
      <c r="I63" s="1" t="str">
        <f>IFERROR(__xludf.DUMMYFUNCTION("GOOGLETRANSLATE(H:H, ""en"", ""te"")"),"సోవియట్ యూనియన్")</f>
        <v>సోవియట్ యూనియన్</v>
      </c>
      <c r="K63" s="1" t="s">
        <v>1258</v>
      </c>
      <c r="L63" s="1" t="str">
        <f>IFERROR(__xludf.DUMMYFUNCTION("GOOGLETRANSLATE(K:K, ""en"", ""te"")"),"మికోయన్-గ్యూర్విచ్")</f>
        <v>మికోయన్-గ్యూర్విచ్</v>
      </c>
      <c r="M63" s="2" t="s">
        <v>1259</v>
      </c>
      <c r="N63" s="3">
        <v>20932.0</v>
      </c>
      <c r="O63" s="1">
        <v>1.0</v>
      </c>
      <c r="P63" s="1">
        <v>1.0</v>
      </c>
      <c r="Q63" s="1" t="s">
        <v>1260</v>
      </c>
      <c r="R63" s="1" t="s">
        <v>1261</v>
      </c>
      <c r="T63" s="1" t="s">
        <v>1262</v>
      </c>
      <c r="U63" s="1" t="s">
        <v>1263</v>
      </c>
      <c r="W63" s="1" t="s">
        <v>1264</v>
      </c>
      <c r="Y63" s="1" t="s">
        <v>1265</v>
      </c>
      <c r="AB63" s="1" t="s">
        <v>1266</v>
      </c>
      <c r="AC63" s="1" t="s">
        <v>1267</v>
      </c>
      <c r="AD63" s="1" t="s">
        <v>1268</v>
      </c>
      <c r="AE63" s="1" t="s">
        <v>1269</v>
      </c>
      <c r="AI63" s="1" t="s">
        <v>852</v>
      </c>
      <c r="AK63" s="1" t="s">
        <v>1270</v>
      </c>
      <c r="AL63" s="1" t="s">
        <v>1271</v>
      </c>
      <c r="AM63" s="1" t="s">
        <v>1272</v>
      </c>
      <c r="AO63" s="1" t="s">
        <v>1273</v>
      </c>
      <c r="BE63" s="1" t="s">
        <v>1274</v>
      </c>
      <c r="BF63" s="1" t="s">
        <v>1275</v>
      </c>
      <c r="CR63" s="1" t="s">
        <v>1276</v>
      </c>
    </row>
    <row r="64">
      <c r="A64" s="1" t="s">
        <v>1277</v>
      </c>
      <c r="B64" s="1" t="str">
        <f>IFERROR(__xludf.DUMMYFUNCTION("GOOGLETRANSLATE(A:A, ""en"", ""te"")"),"డసాల్ట్ మిరాజ్ ఎఫ్ 2")</f>
        <v>డసాల్ట్ మిరాజ్ ఎఫ్ 2</v>
      </c>
      <c r="C64" s="1" t="s">
        <v>1278</v>
      </c>
      <c r="D64" s="1" t="str">
        <f>IFERROR(__xludf.DUMMYFUNCTION("GOOGLETRANSLATE(C:C, ""en"", ""te"")"),"డసాల్ట్ మిరాజ్ ఎఫ్ 2 ఒక ఫ్రెంచ్ ప్రోటోటైప్ రెండు-సీట్ల గ్రౌండ్ అటాక్/ఫైటర్ విమానం, ఇది స్నెక్మా టిఎఫ్ 306 టర్బోఫాన్ ఇంజిన్ కోసం టెస్ట్ బెడ్‌గా ఉపయోగపడేలా రూపొందించబడింది. F2 వేరియబుల్ జ్యామితి రూపకల్పన అయిన తరువాతి డసాల్ట్ మిరాజ్ జిని కూడా ప్రభావితం చేసిం"&amp;"ది. మిరాజ్ III యొక్క డెల్టా వింగ్‌తో సంబంధం ఉన్న అధిక విధాన వేగం లేని తక్కువ-ఎత్తు చొరబాటుదారుడిని రూపొందించడానికి 1960 ల ప్రారంభంలో డసాల్ట్ బాధ్యత వహించారు. మిరాజ్ III మాదిరిగా కాకుండా, F2 లో అధిక-మౌంటెడ్ స్వీప్ వింగ్ మరియు క్షితిజ సమాంతర తోక ఉపరితలాలు ఉ"&amp;"న్నాయి. ప్రాట్ &amp; విట్నీ టిఎఫ్ 30 టర్బోఫాన్ చేత నడిచే ప్రోటోటైప్ మొదట 12 జూన్ 1966 న ప్రయాణించింది. ఇది 29 డిసెంబర్ 1966 న రెండవ విమానానికి స్నెక్మా టిఎఫ్ 306 తో తిరిగి ఇంజిన్ చేయబడింది. రెండు సమాంతర పరిణామాలు ఒకే-సీటు మిరాజ్ ఎఫ్ 3 ఇంటర్‌సెప్టర్ మరియు స్కే"&amp;"ల్డ్- డౌన్ మరియు సరళమైన మిరాజ్ ఎఫ్ 1. చివరికి ఫ్రెంచ్ వైమానిక దళం ఫ్రెంచ్-ఇంజిన్ ఎఫ్ 1 ను అభివృద్ధి చేయడానికి ఎంచుకుంది, మరియు ఎఫ్ 2 ఉత్పత్తిలోకి ప్రవేశించలేదు. [1] F2 నుండి వచ్చిన ఫ్యూజ్‌లేజ్ మరియు ఇంజిన్ వేరియబుల్-జియోమెట్రీ వేరియంట్ యొక్క ఆధారాన్ని ఏర్"&amp;"పరుస్తాయి, మిరాజ్ G. [1] మిరాజ్ ఎఫ్ 2 ఇప్పుడు టౌలౌస్ బాల్మాలోని డిజిఎ టెక్నిక్స్ ఏరోనాటిక్స్‌తో భద్రపరచబడింది. [సైటేషన్ అవసరం] ఇలస్ట్రేటెడ్ ఎన్సైక్లోపీడియా ఆఫ్ విమానాల నుండి డేటా.")</f>
        <v>డసాల్ట్ మిరాజ్ ఎఫ్ 2 ఒక ఫ్రెంచ్ ప్రోటోటైప్ రెండు-సీట్ల గ్రౌండ్ అటాక్/ఫైటర్ విమానం, ఇది స్నెక్మా టిఎఫ్ 306 టర్బోఫాన్ ఇంజిన్ కోసం టెస్ట్ బెడ్‌గా ఉపయోగపడేలా రూపొందించబడింది. F2 వేరియబుల్ జ్యామితి రూపకల్పన అయిన తరువాతి డసాల్ట్ మిరాజ్ జిని కూడా ప్రభావితం చేసింది. మిరాజ్ III యొక్క డెల్టా వింగ్‌తో సంబంధం ఉన్న అధిక విధాన వేగం లేని తక్కువ-ఎత్తు చొరబాటుదారుడిని రూపొందించడానికి 1960 ల ప్రారంభంలో డసాల్ట్ బాధ్యత వహించారు. మిరాజ్ III మాదిరిగా కాకుండా, F2 లో అధిక-మౌంటెడ్ స్వీప్ వింగ్ మరియు క్షితిజ సమాంతర తోక ఉపరితలాలు ఉన్నాయి. ప్రాట్ &amp; విట్నీ టిఎఫ్ 30 టర్బోఫాన్ చేత నడిచే ప్రోటోటైప్ మొదట 12 జూన్ 1966 న ప్రయాణించింది. ఇది 29 డిసెంబర్ 1966 న రెండవ విమానానికి స్నెక్మా టిఎఫ్ 306 తో తిరిగి ఇంజిన్ చేయబడింది. రెండు సమాంతర పరిణామాలు ఒకే-సీటు మిరాజ్ ఎఫ్ 3 ఇంటర్‌సెప్టర్ మరియు స్కేల్డ్- డౌన్ మరియు సరళమైన మిరాజ్ ఎఫ్ 1. చివరికి ఫ్రెంచ్ వైమానిక దళం ఫ్రెంచ్-ఇంజిన్ ఎఫ్ 1 ను అభివృద్ధి చేయడానికి ఎంచుకుంది, మరియు ఎఫ్ 2 ఉత్పత్తిలోకి ప్రవేశించలేదు. [1] F2 నుండి వచ్చిన ఫ్యూజ్‌లేజ్ మరియు ఇంజిన్ వేరియబుల్-జియోమెట్రీ వేరియంట్ యొక్క ఆధారాన్ని ఏర్పరుస్తాయి, మిరాజ్ G. [1] మిరాజ్ ఎఫ్ 2 ఇప్పుడు టౌలౌస్ బాల్మాలోని డిజిఎ టెక్నిక్స్ ఏరోనాటిక్స్‌తో భద్రపరచబడింది. [సైటేషన్ అవసరం] ఇలస్ట్రేటెడ్ ఎన్సైక్లోపీడియా ఆఫ్ విమానాల నుండి డేటా.</v>
      </c>
      <c r="E64" s="1" t="s">
        <v>1279</v>
      </c>
      <c r="F64" s="1" t="str">
        <f>IFERROR(__xludf.DUMMYFUNCTION("GOOGLETRANSLATE(E:E, ""en"", ""te"")"),"గ్రౌండ్ అటాక్/ఫైటర్")</f>
        <v>గ్రౌండ్ అటాక్/ఫైటర్</v>
      </c>
      <c r="G64" s="1" t="s">
        <v>1280</v>
      </c>
      <c r="H64" s="1" t="s">
        <v>484</v>
      </c>
      <c r="I64" s="1" t="str">
        <f>IFERROR(__xludf.DUMMYFUNCTION("GOOGLETRANSLATE(H:H, ""en"", ""te"")"),"ఫ్రాన్స్")</f>
        <v>ఫ్రాన్స్</v>
      </c>
      <c r="K64" s="1" t="s">
        <v>1281</v>
      </c>
      <c r="L64" s="1" t="str">
        <f>IFERROR(__xludf.DUMMYFUNCTION("GOOGLETRANSLATE(K:K, ""en"", ""te"")"),"డసాల్ట్ ఏవియేషన్")</f>
        <v>డసాల్ట్ ఏవియేషన్</v>
      </c>
      <c r="M64" s="1" t="s">
        <v>1282</v>
      </c>
      <c r="N64" s="3">
        <v>24270.0</v>
      </c>
      <c r="O64" s="1">
        <v>1.0</v>
      </c>
      <c r="P64" s="1">
        <v>2.0</v>
      </c>
      <c r="Q64" s="1" t="s">
        <v>1283</v>
      </c>
      <c r="R64" s="1" t="s">
        <v>1284</v>
      </c>
      <c r="S64" s="1" t="s">
        <v>1285</v>
      </c>
      <c r="U64" s="1" t="s">
        <v>126</v>
      </c>
      <c r="W64" s="1" t="s">
        <v>1286</v>
      </c>
      <c r="Y64" s="1" t="s">
        <v>1287</v>
      </c>
      <c r="AC64" s="1" t="s">
        <v>1288</v>
      </c>
      <c r="AI64" s="1" t="s">
        <v>1289</v>
      </c>
      <c r="AJ64" s="1" t="s">
        <v>1290</v>
      </c>
      <c r="AK64" s="1" t="s">
        <v>1291</v>
      </c>
      <c r="AL64" s="1" t="s">
        <v>1292</v>
      </c>
      <c r="AM64" s="1" t="s">
        <v>1293</v>
      </c>
      <c r="BE64" s="1" t="s">
        <v>1294</v>
      </c>
      <c r="BF64" s="1" t="s">
        <v>1295</v>
      </c>
    </row>
    <row r="65">
      <c r="A65" s="1" t="s">
        <v>1296</v>
      </c>
      <c r="B65" s="1" t="str">
        <f>IFERROR(__xludf.DUMMYFUNCTION("GOOGLETRANSLATE(A:A, ""en"", ""te"")"),"ట్రావెల్ ఎయిర్ టైప్ ఆర్ మిస్టరీ షిప్")</f>
        <v>ట్రావెల్ ఎయిర్ టైప్ ఆర్ మిస్టరీ షిప్</v>
      </c>
      <c r="C65" s="1" t="s">
        <v>1297</v>
      </c>
      <c r="D65" s="1" t="str">
        <f>IFERROR(__xludf.DUMMYFUNCTION("GOOGLETRANSLATE(C:C, ""en"", ""te"")"),"R ""మిస్టరీ షిప్స్"" రకం 1920 ల చివరలో మరియు 1930 ల ప్రారంభంలో ట్రావెల్ ఎయిర్ కంపెనీ నిర్మించిన వైర్-బ్రేస్డ్, లో-వింగ్ రేసింగ్ విమానాల శ్రేణి. సిరీస్ యొక్క మొదటి మూడు విమానాలు (R614K, R613K, B11D) పూర్తిగా రహస్యంగా నిర్మించబడ్డాయి. మొత్తంగా, జిమ్మీ డూలిట"&amp;"ిల్, డగ్ డేవిస్, ఫ్రాంక్ హాక్స్ మరియు పాంచో బర్న్స్లతో సహా, ఐదు రకం RS ను ఆనాటి ముఖ్యమైన ఫ్లైయర్స్ నిర్మించారు మరియు ఎగురవేయారు, రేసుల్లోనే కాకుండా అమెరికా అంతటా ఎయిర్ షోలలో కూడా మరియు చాలా వరకు ముఖ్యంగా, ఐరోపాలో హాక్స్ ద్వారా. ఆ సమయంలో ఎయిర్ రేసింగ్‌లో ప"&amp;"ర్యావరణం మిలిటరీని ఇవ్వడం మరియు తీసుకోవడం. ఒక పౌర డిజైనర్ ఇప్పటికే ఉన్న విమాన రూపకల్పనను తీసుకుంటాడు, ఎక్కువ వేగంతో సవరించాడు మరియు రేసులో ప్రవేశిస్తాడు. మిలిటరీ ఇప్పటికే అందుబాటులో ఉన్న వేగవంతమైన మరియు అధునాతన విమానాలకు ప్రాప్యత కలిగి ఉన్నందున, వారు ఉపయో"&amp;"గిస్తున్న ఏ విమానంలోనైనా హార్స్‌పవర్‌ను పెంచడం మరియు సమస్య పరిష్కరించబడింది. ఇది ఎయిర్ రేసింగ్ సన్నివేశంలో మిలటరీ పూర్తిగా ఆధిపత్యం చెలాయించింది. దీనిని ఎదుర్కోవటానికి ప్రయత్నంలో, ఇద్దరు ట్రావెల్ ఎయిర్ డిజైనర్లు; హెర్బ్ రావ్‌డాన్ మరియు వాల్టర్ బర్న్‌హామ్ "&amp;"ఒక పౌర విమానం మొదటి నుండి నిర్మించబడింది మరియు రేసింగ్ కోసం ప్రత్యేకంగా రూపొందించబడింది (పోరాట లేదా ప్రయాణీకుల/మెయిల్ సేవకు విరుద్ధంగా) మిలటరీని ఎగిరిపోతుందని నిరూపించారు. [2] 1928 లో నిర్మాణంలో, ఈ విమానం 1929 క్లీవ్‌ల్యాండ్ ఎయిర్ రేసులకు ముందు కవర్ కింద "&amp;"ఉంచబడింది, బిల్డర్లు కూడా కర్మాగారంలో కిటికీలను పెయింటింగ్ చేస్తున్నప్పుడు, ఆసక్తిగల ప్రెస్‌ను చూడకుండా ఉండటానికి. స్థానిక విచిత పేపర్ రహస్య కార్యక్రమాన్ని ఎంచుకుంది, ఒక రిపోర్టర్ కూడా ఫ్యాక్టరీ పైకప్పులోని గుంటల్లోకి చూసేందుకు ఒక నిచ్చెనను స్కేల్ చేసేంతవ"&amp;"రకు వెళ్ళాడు. కాగితం దీనిని ""మిస్టరీ షిప్"" అని పిలిచింది మరియు పేరు R (రావ్డాన్ కోసం) తో ఇరుక్కుపోయింది. [2] రావన్ మరియు బర్న్‌హామ్ ఇద్దరికీ తెలుసు, ట్రావెల్ ఎయిర్ సీఈఓ వాల్టర్ బీచ్‌ను సంప్రదించడం ఫలించదు, ఎయిర్ రేసింగ్ సీజన్ ప్రారంభమయ్యే ముందు వారు అతన"&amp;"ిని ఆలోచనతో కొట్టకపోతే తప్ప, కాబట్టి వారు తమ ఖాళీ సమయంలో విమానాన్ని రూపొందించారు, వారు బీచ్ పొందే వరకు చెల్లించకుండా రకాన్ని నిర్మించడానికి అంగీకరిస్తున్నారు. [2] బైప్లేన్లు ఇప్పటికీ సాధారణం అయిన యుగంలో, మోనోప్లేన్ ప్లాన్‌ఫార్మ్, నాకా ఇంజిన్ కౌల్ మరియు పె"&amp;"ద్ద చక్రాల ప్యాంటు వాడకం ఏరోడైనమిక్ డ్రాగ్‌ను గణనీయంగా తగ్గించి, క్రమబద్ధీకరించిన డిజైన్‌ను సృష్టించింది. ఫ్యూజ్‌లేజ్ మరియు రెక్కల నిర్మాణం వైర్లతో కలుపుకున్న సన్నని రెక్కలతో ప్లైవుడ్ నిర్మాణంపై ఆధారపడింది. సొగసైన, మెరుగుపెట్టిన ఫ్యూజ్‌లేజ్ కౌల్ యొక్క ఆకా"&amp;"రం మరియు వెడల్పును కొనసాగించింది, కాక్‌పిట్‌తో చిన్న విండ్‌షీల్డ్‌ను కలిగి ఉంది, చర్మంతో దాదాపుగా ఫ్లష్ అవుతుంది. ఒక తాబేలు డెక్ కాక్‌పిట్ నుండి నిలువు తోక వరకు విస్తరించి, పైలట్ యొక్క హెల్మెట్ హెడ్ కోసం ఒక ఫెయిరింగ్‌ను సృష్టిస్తుంది. [2] మొదటి ""మిస్టరీ "&amp;"షిప్"", NR614K (రేస్ నం. 31), క్లోజ్డ్-కోర్సు మరియు లాంగ్ రెండి దూర రేసింగ్. NR614K కి రెండు సెట్ల రెక్కలు ఉన్నాయి, తక్కువ రేసింగ్ రెక్కలు, ఒకటిన్నర అడుగుల (0.46 మీ) వ్యవధిలో ఒకటిన్నర అడుగుల (0.46 మీ) తక్కువ మరియు క్రాస్-దేశ సంఘటనల కోసం ఉపయోగించే సెట్ కంట"&amp;"ే తీగలో మూడు అంగుళాలు (7.6 సెం.మీ) ఇరుకైనవి. 1931 థాంప్సన్ ట్రోఫీ రేస్‌కు ముందు మంటలు చెలరేగినప్పుడు R614K నాశనం చేయబడింది. అప్పటి నుండి ఈ విమానం పూర్తి పునరుద్ధరణకు గురైంది మరియు ఇప్పుడు టేనస్సీలోని తుల్లాహోమాలోని బీచ్‌క్రాఫ్ట్ హెరిటేజ్ మ్యూజియంలో నివసిస"&amp;"్తుంది. [3] రెండవ రకం R, NR-613K (రేస్ నెం. ఆరు సిలిండర్ల ఎయిర్-కూల్డ్, విలోమ ఇన్లైన్ ఇంజిన్ 165 హెచ్‌పిని 2,175 ఆర్‌పిఎమ్ వద్ద అభివృద్ధి చేసింది, మరియు ఎన్‌ఆర్ -613 కె శక్తితో 1929 జాతీయ వాయు రేసుల్లో ప్రయోగాత్మక తరగతిలో విజయం సాధించింది. NR-613K తరువాత "&amp;"ఫ్లోరెన్స్ ""పాంచో"" బర్న్స్ చేత రేడియల్-ఇంజిన్ వెర్షన్‌కు తిరిగి మార్చబడింది. పాల్ మాంట్జ్ తరువాత ఈ విమానాన్ని కొనుగోలు చేసి, చలనచిత్ర పనిలో విస్తృతంగా ఉపయోగించాడు. కొన్ని సంవత్సరాల తరువాత, బర్న్స్ దానిని తిరిగి వేలంలో కొనుగోలు చేశాడు, అక్కడ ఇతర పైలట్లు "&amp;"ఆమెకు వ్యతిరేకంగా ఎవరూ వేలం వేశారు. ఇది ప్రస్తుతం UK లో పునరుద్ధరణకు గురవుతోంది. మూడవ మిస్టరీ షిప్, ఎన్ఆర్ -482 ఎన్ (రేస్ నం. 35), జిమ్మీ హజ్లిప్ మరియు జిమ్మీ డూలిటిల్ వాడకం కోసం షెల్ కొనుగోలు చేసింది. NR-614K యొక్క చిన్న రెక్కలను తరువాత షెల్ కొనుగోలు చేస"&amp;"ింది మరియు డూలిటిల్ రేస్ నంబర్ 400 లో అవసరమైన విధంగా ఉపయోగించబడింది. NR-482N కూడా క్రాష్ అయ్యింది మరియు పూర్తి నష్టం. ""టెక్సాకో 13"" గా ఫ్రాంక్ హాక్స్ కోసం టెక్సాకో కంపెనీ కొనుగోలు చేసిన నాల్గవ రకం R, NR-1313, ఈ సిరీస్‌లో అత్యంత ప్రసిద్ది చెందింది, అమెరి"&amp;"కా మరియు అంతర్జాతీయంగా అనేక సుదూర రికార్డులను నెలకొల్పింది. ""టెక్సాకో 13"" ఇప్పుడు చికాగోలోని మ్యూజియం ఆఫ్ సైన్స్ అండ్ ఇండస్ట్రీలో ప్రదర్శించబడుతుంది. ఐదవ రకం R, 11717/MM185, హాక్స్ యూరోపియన్ ఖండంలో పర్యటించిన తరువాత మిగిలిన చాలా సంవత్సరాల తరువాత ఇటాలియన"&amp;"్ ప్రభుత్వ అభ్యర్థన మేరకు నిర్మించబడింది. ఫ్యాక్టరీ నిర్మాణం మరియు పరీక్షల తరువాత, ఇది తరువాత విడదీయబడింది, ఇటలీకి పడవ ద్వారా రవాణా చేయబడింది మరియు బ్రెడా బా 27 ఫైటర్‌కు ఆధారం. [ప్రస్తావన అవసరం] తరువాత దాన్ని రద్దు చేశారు. చివరి రకం R ను కర్టిస్-రైట్ చేత "&amp;"గ్రహించబడిన తరువాత ట్రావెల్ ఎయిర్ చేత నిర్మించబడింది. మోడల్ R సిరీస్ పైలాన్ రేసింగ్ మరియు క్రాస్ కంట్రీ ఫ్లయింగ్ రెండింటికీ అనేక స్పీడ్ రికార్డులను నెలకొల్పింది, మరియు మిలిటరీ కూడా అందించే ఏదైనా అధిగమించడం ద్వారా ఆనాటి అత్యంత అధునాతన విమానం. [4] సెప్టెంబర"&amp;"్ 2, 1929 న, డగ్ డేవిస్ థాంప్సన్ కప్ రేసులో ""మిస్టరీ షిప్"" లోకి ప్రవేశించాడు. డేవిస్ 194.9 mph వేగంతో గెలిచాడు (ఒక ల్యాప్ 208.69 mph వద్ద ఎగిరింది), సైనిక ఎంట్రీలను ఓడించి, పైలాన్లలో ఒకదాన్ని కూడా రెండుసార్లు తిరిగి ఇచ్చింది. డేవిస్ కోర్సు యొక్క రెండవ ప"&amp;"ైలాన్‌ను కోల్పోయాడు, వెనక్కి తిరిగి ప్రదక్షిణలు చేశాడు మరియు దాన్ని ప్రదక్షిణ చేస్తున్నప్పుడు మళ్ళీ క్షణికావేశంలో నల్లగా ఉన్నాడు. అతను మళ్ళీ పైలాన్ తప్పిపోయాడో తెలియక, డేవిస్ మరోసారి వెళ్ళాడు, తరువాత రేసును గెలుచుకున్నాడు. [5] ఎయిర్ రేసింగ్ చరిత్రలో ఒక పౌ"&amp;"ర రేసర్ సైనిక విమానాన్ని అధిగమించిన మొదటిసారి ఇదే మొదటిసారి. [6] [సైటేషన్ అవసరం] నుండి డేటా సాధారణ లక్షణాల పనితీరు")</f>
        <v>R "మిస్టరీ షిప్స్" రకం 1920 ల చివరలో మరియు 1930 ల ప్రారంభంలో ట్రావెల్ ఎయిర్ కంపెనీ నిర్మించిన వైర్-బ్రేస్డ్, లో-వింగ్ రేసింగ్ విమానాల శ్రేణి. సిరీస్ యొక్క మొదటి మూడు విమానాలు (R614K, R613K, B11D) పూర్తిగా రహస్యంగా నిర్మించబడ్డాయి. మొత్తంగా, జిమ్మీ డూలిటిల్, డగ్ డేవిస్, ఫ్రాంక్ హాక్స్ మరియు పాంచో బర్న్స్లతో సహా, ఐదు రకం RS ను ఆనాటి ముఖ్యమైన ఫ్లైయర్స్ నిర్మించారు మరియు ఎగురవేయారు, రేసుల్లోనే కాకుండా అమెరికా అంతటా ఎయిర్ షోలలో కూడా మరియు చాలా వరకు ముఖ్యంగా, ఐరోపాలో హాక్స్ ద్వారా. ఆ సమయంలో ఎయిర్ రేసింగ్‌లో పర్యావరణం మిలిటరీని ఇవ్వడం మరియు తీసుకోవడం. ఒక పౌర డిజైనర్ ఇప్పటికే ఉన్న విమాన రూపకల్పనను తీసుకుంటాడు, ఎక్కువ వేగంతో సవరించాడు మరియు రేసులో ప్రవేశిస్తాడు. మిలిటరీ ఇప్పటికే అందుబాటులో ఉన్న వేగవంతమైన మరియు అధునాతన విమానాలకు ప్రాప్యత కలిగి ఉన్నందున, వారు ఉపయోగిస్తున్న ఏ విమానంలోనైనా హార్స్‌పవర్‌ను పెంచడం మరియు సమస్య పరిష్కరించబడింది. ఇది ఎయిర్ రేసింగ్ సన్నివేశంలో మిలటరీ పూర్తిగా ఆధిపత్యం చెలాయించింది. దీనిని ఎదుర్కోవటానికి ప్రయత్నంలో, ఇద్దరు ట్రావెల్ ఎయిర్ డిజైనర్లు; హెర్బ్ రావ్‌డాన్ మరియు వాల్టర్ బర్న్‌హామ్ ఒక పౌర విమానం మొదటి నుండి నిర్మించబడింది మరియు రేసింగ్ కోసం ప్రత్యేకంగా రూపొందించబడింది (పోరాట లేదా ప్రయాణీకుల/మెయిల్ సేవకు విరుద్ధంగా) మిలటరీని ఎగిరిపోతుందని నిరూపించారు. [2] 1928 లో నిర్మాణంలో, ఈ విమానం 1929 క్లీవ్‌ల్యాండ్ ఎయిర్ రేసులకు ముందు కవర్ కింద ఉంచబడింది, బిల్డర్లు కూడా కర్మాగారంలో కిటికీలను పెయింటింగ్ చేస్తున్నప్పుడు, ఆసక్తిగల ప్రెస్‌ను చూడకుండా ఉండటానికి. స్థానిక విచిత పేపర్ రహస్య కార్యక్రమాన్ని ఎంచుకుంది, ఒక రిపోర్టర్ కూడా ఫ్యాక్టరీ పైకప్పులోని గుంటల్లోకి చూసేందుకు ఒక నిచ్చెనను స్కేల్ చేసేంతవరకు వెళ్ళాడు. కాగితం దీనిని "మిస్టరీ షిప్" అని పిలిచింది మరియు పేరు R (రావ్డాన్ కోసం) తో ఇరుక్కుపోయింది. [2] రావన్ మరియు బర్న్‌హామ్ ఇద్దరికీ తెలుసు, ట్రావెల్ ఎయిర్ సీఈఓ వాల్టర్ బీచ్‌ను సంప్రదించడం ఫలించదు, ఎయిర్ రేసింగ్ సీజన్ ప్రారంభమయ్యే ముందు వారు అతనిని ఆలోచనతో కొట్టకపోతే తప్ప, కాబట్టి వారు తమ ఖాళీ సమయంలో విమానాన్ని రూపొందించారు, వారు బీచ్ పొందే వరకు చెల్లించకుండా రకాన్ని నిర్మించడానికి అంగీకరిస్తున్నారు. [2] బైప్లేన్లు ఇప్పటికీ సాధారణం అయిన యుగంలో, మోనోప్లేన్ ప్లాన్‌ఫార్మ్, నాకా ఇంజిన్ కౌల్ మరియు పెద్ద చక్రాల ప్యాంటు వాడకం ఏరోడైనమిక్ డ్రాగ్‌ను గణనీయంగా తగ్గించి, క్రమబద్ధీకరించిన డిజైన్‌ను సృష్టించింది. ఫ్యూజ్‌లేజ్ మరియు రెక్కల నిర్మాణం వైర్లతో కలుపుకున్న సన్నని రెక్కలతో ప్లైవుడ్ నిర్మాణంపై ఆధారపడింది. సొగసైన, మెరుగుపెట్టిన ఫ్యూజ్‌లేజ్ కౌల్ యొక్క ఆకారం మరియు వెడల్పును కొనసాగించింది, కాక్‌పిట్‌తో చిన్న విండ్‌షీల్డ్‌ను కలిగి ఉంది, చర్మంతో దాదాపుగా ఫ్లష్ అవుతుంది. ఒక తాబేలు డెక్ కాక్‌పిట్ నుండి నిలువు తోక వరకు విస్తరించి, పైలట్ యొక్క హెల్మెట్ హెడ్ కోసం ఒక ఫెయిరింగ్‌ను సృష్టిస్తుంది. [2] మొదటి "మిస్టరీ షిప్", NR614K (రేస్ నం. 31), క్లోజ్డ్-కోర్సు మరియు లాంగ్ రెండి దూర రేసింగ్. NR614K కి రెండు సెట్ల రెక్కలు ఉన్నాయి, తక్కువ రేసింగ్ రెక్కలు, ఒకటిన్నర అడుగుల (0.46 మీ) వ్యవధిలో ఒకటిన్నర అడుగుల (0.46 మీ) తక్కువ మరియు క్రాస్-దేశ సంఘటనల కోసం ఉపయోగించే సెట్ కంటే తీగలో మూడు అంగుళాలు (7.6 సెం.మీ) ఇరుకైనవి. 1931 థాంప్సన్ ట్రోఫీ రేస్‌కు ముందు మంటలు చెలరేగినప్పుడు R614K నాశనం చేయబడింది. అప్పటి నుండి ఈ విమానం పూర్తి పునరుద్ధరణకు గురైంది మరియు ఇప్పుడు టేనస్సీలోని తుల్లాహోమాలోని బీచ్‌క్రాఫ్ట్ హెరిటేజ్ మ్యూజియంలో నివసిస్తుంది. [3] రెండవ రకం R, NR-613K (రేస్ నెం. ఆరు సిలిండర్ల ఎయిర్-కూల్డ్, విలోమ ఇన్లైన్ ఇంజిన్ 165 హెచ్‌పిని 2,175 ఆర్‌పిఎమ్ వద్ద అభివృద్ధి చేసింది, మరియు ఎన్‌ఆర్ -613 కె శక్తితో 1929 జాతీయ వాయు రేసుల్లో ప్రయోగాత్మక తరగతిలో విజయం సాధించింది. NR-613K తరువాత ఫ్లోరెన్స్ "పాంచో" బర్న్స్ చేత రేడియల్-ఇంజిన్ వెర్షన్‌కు తిరిగి మార్చబడింది. పాల్ మాంట్జ్ తరువాత ఈ విమానాన్ని కొనుగోలు చేసి, చలనచిత్ర పనిలో విస్తృతంగా ఉపయోగించాడు. కొన్ని సంవత్సరాల తరువాత, బర్న్స్ దానిని తిరిగి వేలంలో కొనుగోలు చేశాడు, అక్కడ ఇతర పైలట్లు ఆమెకు వ్యతిరేకంగా ఎవరూ వేలం వేశారు. ఇది ప్రస్తుతం UK లో పునరుద్ధరణకు గురవుతోంది. మూడవ మిస్టరీ షిప్, ఎన్ఆర్ -482 ఎన్ (రేస్ నం. 35), జిమ్మీ హజ్లిప్ మరియు జిమ్మీ డూలిటిల్ వాడకం కోసం షెల్ కొనుగోలు చేసింది. NR-614K యొక్క చిన్న రెక్కలను తరువాత షెల్ కొనుగోలు చేసింది మరియు డూలిటిల్ రేస్ నంబర్ 400 లో అవసరమైన విధంగా ఉపయోగించబడింది. NR-482N కూడా క్రాష్ అయ్యింది మరియు పూర్తి నష్టం. "టెక్సాకో 13" గా ఫ్రాంక్ హాక్స్ కోసం టెక్సాకో కంపెనీ కొనుగోలు చేసిన నాల్గవ రకం R, NR-1313, ఈ సిరీస్‌లో అత్యంత ప్రసిద్ది చెందింది, అమెరికా మరియు అంతర్జాతీయంగా అనేక సుదూర రికార్డులను నెలకొల్పింది. "టెక్సాకో 13" ఇప్పుడు చికాగోలోని మ్యూజియం ఆఫ్ సైన్స్ అండ్ ఇండస్ట్రీలో ప్రదర్శించబడుతుంది. ఐదవ రకం R, 11717/MM185, హాక్స్ యూరోపియన్ ఖండంలో పర్యటించిన తరువాత మిగిలిన చాలా సంవత్సరాల తరువాత ఇటాలియన్ ప్రభుత్వ అభ్యర్థన మేరకు నిర్మించబడింది. ఫ్యాక్టరీ నిర్మాణం మరియు పరీక్షల తరువాత, ఇది తరువాత విడదీయబడింది, ఇటలీకి పడవ ద్వారా రవాణా చేయబడింది మరియు బ్రెడా బా 27 ఫైటర్‌కు ఆధారం. [ప్రస్తావన అవసరం] తరువాత దాన్ని రద్దు చేశారు. చివరి రకం R ను కర్టిస్-రైట్ చేత గ్రహించబడిన తరువాత ట్రావెల్ ఎయిర్ చేత నిర్మించబడింది. మోడల్ R సిరీస్ పైలాన్ రేసింగ్ మరియు క్రాస్ కంట్రీ ఫ్లయింగ్ రెండింటికీ అనేక స్పీడ్ రికార్డులను నెలకొల్పింది, మరియు మిలిటరీ కూడా అందించే ఏదైనా అధిగమించడం ద్వారా ఆనాటి అత్యంత అధునాతన విమానం. [4] సెప్టెంబర్ 2, 1929 న, డగ్ డేవిస్ థాంప్సన్ కప్ రేసులో "మిస్టరీ షిప్" లోకి ప్రవేశించాడు. డేవిస్ 194.9 mph వేగంతో గెలిచాడు (ఒక ల్యాప్ 208.69 mph వద్ద ఎగిరింది), సైనిక ఎంట్రీలను ఓడించి, పైలాన్లలో ఒకదాన్ని కూడా రెండుసార్లు తిరిగి ఇచ్చింది. డేవిస్ కోర్సు యొక్క రెండవ పైలాన్‌ను కోల్పోయాడు, వెనక్కి తిరిగి ప్రదక్షిణలు చేశాడు మరియు దాన్ని ప్రదక్షిణ చేస్తున్నప్పుడు మళ్ళీ క్షణికావేశంలో నల్లగా ఉన్నాడు. అతను మళ్ళీ పైలాన్ తప్పిపోయాడో తెలియక, డేవిస్ మరోసారి వెళ్ళాడు, తరువాత రేసును గెలుచుకున్నాడు. [5] ఎయిర్ రేసింగ్ చరిత్రలో ఒక పౌర రేసర్ సైనిక విమానాన్ని అధిగమించిన మొదటిసారి ఇదే మొదటిసారి. [6] [సైటేషన్ అవసరం] నుండి డేటా సాధారణ లక్షణాల పనితీరు</v>
      </c>
      <c r="E65" s="1" t="s">
        <v>1298</v>
      </c>
      <c r="F65" s="1" t="str">
        <f>IFERROR(__xludf.DUMMYFUNCTION("GOOGLETRANSLATE(E:E, ""en"", ""te"")"),"రేసింగ్ విమానం")</f>
        <v>రేసింగ్ విమానం</v>
      </c>
      <c r="K65" s="1" t="s">
        <v>1299</v>
      </c>
      <c r="L65" s="1" t="str">
        <f>IFERROR(__xludf.DUMMYFUNCTION("GOOGLETRANSLATE(K:K, ""en"", ""te"")"),"ప్రయాణ గాలి")</f>
        <v>ప్రయాణ గాలి</v>
      </c>
      <c r="M65" s="1" t="s">
        <v>1300</v>
      </c>
      <c r="N65" s="5">
        <v>10834.0</v>
      </c>
      <c r="O65" s="1" t="s">
        <v>1301</v>
      </c>
      <c r="P65" s="1" t="s">
        <v>1302</v>
      </c>
      <c r="Q65" s="1" t="s">
        <v>1303</v>
      </c>
      <c r="R65" s="1" t="s">
        <v>1304</v>
      </c>
      <c r="S65" s="1" t="s">
        <v>1305</v>
      </c>
      <c r="U65" s="1" t="s">
        <v>1306</v>
      </c>
      <c r="V65" s="1" t="s">
        <v>1307</v>
      </c>
      <c r="W65" s="1" t="s">
        <v>1308</v>
      </c>
      <c r="Y65" s="1" t="s">
        <v>1309</v>
      </c>
      <c r="AG65" s="1" t="s">
        <v>1310</v>
      </c>
      <c r="AH65" s="1" t="s">
        <v>1311</v>
      </c>
      <c r="AJ65" s="1" t="s">
        <v>1312</v>
      </c>
    </row>
    <row r="66">
      <c r="A66" s="1" t="s">
        <v>1313</v>
      </c>
      <c r="B66" s="1" t="str">
        <f>IFERROR(__xludf.DUMMYFUNCTION("GOOGLETRANSLATE(A:A, ""en"", ""te"")"),"ఉల్-జిహ్ పరిణామం")</f>
        <v>ఉల్-జిహ్ పరిణామం</v>
      </c>
      <c r="C66" s="1" t="s">
        <v>1314</v>
      </c>
      <c r="D66" s="1" t="str">
        <f>IFERROR(__xludf.DUMMYFUNCTION("GOOGLETRANSLATE(C:C, ""en"", ""te"")"),"UL-JIH పరిణామం సాంప్రదాయకంగా వేయబడిన, రెండు-సీట్ల, హై-వింగ్, సింగిల్-ఇంజిన్ అల్ట్రాలైట్, ఇది చెక్ రిపబ్లిక్లో రూపొందించబడింది మరియు నిర్మించబడింది. 2010 లో రెండు వేరియంట్లు అందుబాటులో ఉన్నాయి. పరిణామం యొక్క మొదటి సంస్కరణ, వాస్తవానికి చెక్ కంపెనీ యుఎల్-జిహ"&amp;"ెచ్ యొక్క జారోస్లావ్ సెడ్లెక్ రూపొందించినది, జర్మనీకి చెందిన డబ్ల్యుడి ఫ్లగ్జ్యూగ్లీచ్ట్‌బావ్ 2002 నుండి సిరీస్ ఉత్పత్తితో డల్లాచ్ డి 5 ఎవల్యూషన్ గా విక్రయించింది. యుఎల్-జిహ్ ఈ మోడల్ మరియు అంతకుముందు డి .4 మోహం మరియు రెండింటికి ఏకైక ఉత్పత్తి మరియు మార్కెట"&amp;"ింగ్ హక్కులను క్లెయిమ్ చేసింది, 2005 లో డబ్ల్యుడి ఫ్లగ్జ్యూగ్లీచ్ట్‌బావు ట్రేడింగ్‌ను నిలిపివేసినప్పుడు, ఆ హక్కులను స్విస్ లైట్ ఎయిర్‌క్రాఫ్ట్ ఎగ్ వారి స్వంత సంస్కరణలను నిర్మించేది సవాలు చేస్తుంది. [1] పరిణామం అనేది ఆల్-కాంపోజిట్ విమానం, ఇది అదే కాంటిలివర"&amp;"్ రెక్కలు, నియంత్రణ ఉపరితలాలు మరియు సామ్రాజ్యాన్ని మోహంగా ఉపయోగిస్తుంది కాని తరువాతి తక్కువ రెక్కల కంటే అధిక-వింగ్ కాన్ఫిగరేషన్‌ను కలిగి ఉంటుంది. రెక్కలు ట్రాపెజోయిడల్ ప్లాన్, ఐలెరాన్స్ బాహ్య బ్యాలెన్స్ ట్రిమ్ ట్యాబ్‌లు మరియు సీలు చేసిన నోస్‌గ్యాప్‌లను కల"&amp;"ిగి ఉంటాయి. ఇన్బోర్డ్, విద్యుత్తుతో పనిచేసే ఫౌలర్ ఫ్లాప్స్ ఉన్నాయి. ఫ్యూజ్‌లేజ్ తోక వైపు సన్నగా మారుతుంది, ఇక్కడ ట్రాపెజోయిడల్ టెయిల్‌ప్లేన్ మధ్య ఎత్తులో అమర్చబడి ఉంటుంది, చుక్కాని కదలిక కోసం ఒక చిన్న కటౌట్ ఉన్న ఎలివేటర్లు. ఫిన్ కొట్టుకుపోతుంది కాని చుక్క"&amp;"ాని నిలువు అంచులు ఉన్నాయి; ఇది ఫ్యూజ్‌లేజ్ దిగువ వరకు విస్తరించి ఉంటుంది. అండర్వింగ్ క్యాబిన్ సీట్లు రెండు వైపుల కాన్ఫిగరేషన్‌లో రెండు సైడ్-సైడ్ కాన్ఫిగరేషన్‌లో, మెరుస్తున్న సైడ్ తలుపుల ద్వారా ప్రాప్యతతో. పరిణామం ముడుచుకునే ట్రైసైకిల్ అండర్ క్యారేజ్ కలిగి"&amp;" ఉంది; మూడు కాళ్ళు వెనుకకు ఫ్యూజ్‌లేజ్‌లోకి ఉపసంహరించుకుంటాయి, దానిపై అవి అమర్చబడతాయి. బాలిస్టిక్ రికవరీ పారాచూట్ ఒక ఎంపికగా లభిస్తుంది. [1] పరిణామం 73.5 kW (98.6 HP) రోటాక్స్ 912ల్స్ లేదా 59.6 kW (79.9 HP) రోటాక్స్ 912UL ద్వారా శక్తినిస్తుంది. [1] 2005 ల"&amp;"ో WD ట్రేడింగ్ నిలిపివేసే సమయానికి కనీసం ఆరు పరిణామాలు నిర్మించబడ్డాయి [1] మరియు 15 రష్యాను మినహాయించి యూరోపియన్ దేశాల మధ్యలో 2010 మధ్యలో సివిల్ రిజిస్టర్లలో కనిపించింది. [2] జేన్ యొక్క అన్ని ప్రపంచ విమానాల నుండి డేటా 2011/12 [1] సాధారణ లక్షణాల పనితీరు")</f>
        <v>UL-JIH పరిణామం సాంప్రదాయకంగా వేయబడిన, రెండు-సీట్ల, హై-వింగ్, సింగిల్-ఇంజిన్ అల్ట్రాలైట్, ఇది చెక్ రిపబ్లిక్లో రూపొందించబడింది మరియు నిర్మించబడింది. 2010 లో రెండు వేరియంట్లు అందుబాటులో ఉన్నాయి. పరిణామం యొక్క మొదటి సంస్కరణ, వాస్తవానికి చెక్ కంపెనీ యుఎల్-జిహెచ్ యొక్క జారోస్లావ్ సెడ్లెక్ రూపొందించినది, జర్మనీకి చెందిన డబ్ల్యుడి ఫ్లగ్జ్యూగ్లీచ్ట్‌బావ్ 2002 నుండి సిరీస్ ఉత్పత్తితో డల్లాచ్ డి 5 ఎవల్యూషన్ గా విక్రయించింది. యుఎల్-జిహ్ ఈ మోడల్ మరియు అంతకుముందు డి .4 మోహం మరియు రెండింటికి ఏకైక ఉత్పత్తి మరియు మార్కెటింగ్ హక్కులను క్లెయిమ్ చేసింది, 2005 లో డబ్ల్యుడి ఫ్లగ్జ్యూగ్లీచ్ట్‌బావు ట్రేడింగ్‌ను నిలిపివేసినప్పుడు, ఆ హక్కులను స్విస్ లైట్ ఎయిర్‌క్రాఫ్ట్ ఎగ్ వారి స్వంత సంస్కరణలను నిర్మించేది సవాలు చేస్తుంది. [1] పరిణామం అనేది ఆల్-కాంపోజిట్ విమానం, ఇది అదే కాంటిలివర్ రెక్కలు, నియంత్రణ ఉపరితలాలు మరియు సామ్రాజ్యాన్ని మోహంగా ఉపయోగిస్తుంది కాని తరువాతి తక్కువ రెక్కల కంటే అధిక-వింగ్ కాన్ఫిగరేషన్‌ను కలిగి ఉంటుంది. రెక్కలు ట్రాపెజోయిడల్ ప్లాన్, ఐలెరాన్స్ బాహ్య బ్యాలెన్స్ ట్రిమ్ ట్యాబ్‌లు మరియు సీలు చేసిన నోస్‌గ్యాప్‌లను కలిగి ఉంటాయి. ఇన్బోర్డ్, విద్యుత్తుతో పనిచేసే ఫౌలర్ ఫ్లాప్స్ ఉన్నాయి. ఫ్యూజ్‌లేజ్ తోక వైపు సన్నగా మారుతుంది, ఇక్కడ ట్రాపెజోయిడల్ టెయిల్‌ప్లేన్ మధ్య ఎత్తులో అమర్చబడి ఉంటుంది, చుక్కాని కదలిక కోసం ఒక చిన్న కటౌట్ ఉన్న ఎలివేటర్లు. ఫిన్ కొట్టుకుపోతుంది కాని చుక్కాని నిలువు అంచులు ఉన్నాయి; ఇది ఫ్యూజ్‌లేజ్ దిగువ వరకు విస్తరించి ఉంటుంది. అండర్వింగ్ క్యాబిన్ సీట్లు రెండు వైపుల కాన్ఫిగరేషన్‌లో రెండు సైడ్-సైడ్ కాన్ఫిగరేషన్‌లో, మెరుస్తున్న సైడ్ తలుపుల ద్వారా ప్రాప్యతతో. పరిణామం ముడుచుకునే ట్రైసైకిల్ అండర్ క్యారేజ్ కలిగి ఉంది; మూడు కాళ్ళు వెనుకకు ఫ్యూజ్‌లేజ్‌లోకి ఉపసంహరించుకుంటాయి, దానిపై అవి అమర్చబడతాయి. బాలిస్టిక్ రికవరీ పారాచూట్ ఒక ఎంపికగా లభిస్తుంది. [1] పరిణామం 73.5 kW (98.6 HP) రోటాక్స్ 912ల్స్ లేదా 59.6 kW (79.9 HP) రోటాక్స్ 912UL ద్వారా శక్తినిస్తుంది. [1] 2005 లో WD ట్రేడింగ్ నిలిపివేసే సమయానికి కనీసం ఆరు పరిణామాలు నిర్మించబడ్డాయి [1] మరియు 15 రష్యాను మినహాయించి యూరోపియన్ దేశాల మధ్యలో 2010 మధ్యలో సివిల్ రిజిస్టర్లలో కనిపించింది. [2] జేన్ యొక్క అన్ని ప్రపంచ విమానాల నుండి డేటా 2011/12 [1] సాధారణ లక్షణాల పనితీరు</v>
      </c>
      <c r="E66" s="1" t="s">
        <v>1315</v>
      </c>
      <c r="F66" s="1" t="str">
        <f>IFERROR(__xludf.DUMMYFUNCTION("GOOGLETRANSLATE(E:E, ""en"", ""te"")"),"రెండు సీటు అల్ట్రాలైట్/కిట్‌బిల్ట్")</f>
        <v>రెండు సీటు అల్ట్రాలైట్/కిట్‌బిల్ట్</v>
      </c>
      <c r="G66" s="1" t="s">
        <v>1316</v>
      </c>
      <c r="H66" s="1" t="s">
        <v>340</v>
      </c>
      <c r="I66" s="1" t="str">
        <f>IFERROR(__xludf.DUMMYFUNCTION("GOOGLETRANSLATE(H:H, ""en"", ""te"")"),"చెక్ రిపబ్లిక్")</f>
        <v>చెక్ రిపబ్లిక్</v>
      </c>
      <c r="J66" s="1" t="s">
        <v>341</v>
      </c>
      <c r="K66" s="1" t="s">
        <v>1317</v>
      </c>
      <c r="L66" s="1" t="str">
        <f>IFERROR(__xludf.DUMMYFUNCTION("GOOGLETRANSLATE(K:K, ""en"", ""te"")"),"UL-JIH sedláĉek spol S.R.O.")</f>
        <v>UL-JIH sedláĉek spol S.R.O.</v>
      </c>
      <c r="M66" s="1" t="s">
        <v>1318</v>
      </c>
      <c r="N66" s="3">
        <v>37303.0</v>
      </c>
      <c r="O66" s="1" t="s">
        <v>1319</v>
      </c>
      <c r="Q66" s="1" t="s">
        <v>1320</v>
      </c>
      <c r="R66" s="1" t="s">
        <v>1321</v>
      </c>
      <c r="S66" s="1" t="s">
        <v>1322</v>
      </c>
      <c r="T66" s="1" t="s">
        <v>1323</v>
      </c>
      <c r="U66" s="1" t="s">
        <v>1324</v>
      </c>
      <c r="W66" s="1" t="s">
        <v>1325</v>
      </c>
      <c r="X66" s="1" t="s">
        <v>1326</v>
      </c>
      <c r="Y66" s="1" t="s">
        <v>302</v>
      </c>
      <c r="Z66" s="1" t="s">
        <v>1327</v>
      </c>
      <c r="AA66" s="1" t="s">
        <v>1328</v>
      </c>
      <c r="AB66" s="1" t="s">
        <v>1329</v>
      </c>
      <c r="AC66" s="1" t="s">
        <v>1119</v>
      </c>
      <c r="AG66" s="1" t="s">
        <v>1330</v>
      </c>
      <c r="AM66" s="1" t="s">
        <v>350</v>
      </c>
      <c r="AO66" s="1" t="s">
        <v>457</v>
      </c>
      <c r="AP66" s="1" t="s">
        <v>1331</v>
      </c>
      <c r="AT66" s="1" t="s">
        <v>216</v>
      </c>
      <c r="BA66" s="1" t="s">
        <v>1332</v>
      </c>
      <c r="BO66" s="1" t="s">
        <v>1333</v>
      </c>
    </row>
    <row r="67">
      <c r="A67" s="1" t="s">
        <v>1334</v>
      </c>
      <c r="B67" s="1" t="str">
        <f>IFERROR(__xludf.DUMMYFUNCTION("GOOGLETRANSLATE(A:A, ""en"", ""te"")"),"ఉల్బీ అడవి విషయం")</f>
        <v>ఉల్బీ అడవి విషయం</v>
      </c>
      <c r="C67" s="1" t="s">
        <v>1335</v>
      </c>
      <c r="D67" s="1" t="str">
        <f>IFERROR(__xludf.DUMMYFUNCTION("GOOGLETRANSLATE(C:C, ""en"", ""te"")"),"ఉల్బీ వైల్డ్ థింగ్ అనేది జర్మన్ అల్ట్రాలైట్ విమానం, దీనిని ఆర్. ఈ విమానం te త్సాహిక నిర్మాణానికి కిట్‌గా లేదా పూర్తి రెడీ-టు-ఫ్లై-ఎయిర్‌క్రాఫ్ట్‌గా సరఫరా చేయబడింది. [1] [2] [3] 1990 లలో ఈ విమానం జర్మనీలోని నురేమ్బెర్గ్ యొక్క ఎయిర్-మాక్స్ Gmbh చేత విక్రయిం"&amp;"చబడింది. [3] ఈ విమానం 1996 లో ప్రవేశపెట్టబడింది మరియు 2014 లో ఉల్బీ వ్యాపారం నుండి బయటపడినప్పుడు ఉత్పత్తి ముగిసింది. [1] [2] [4] ఈ విమానం ఆఫ్రికాలో పర్యటన కోసం ప్రత్యేకంగా రూపొందించబడింది. ఇది ఫెడరేషన్ Aéronautique ఇంటర్నేషనల్ మైక్రోలైట్ నిబంధనలను పాటించట"&amp;"ానికి ఉద్దేశించబడింది. ఇది స్ట్రట్-బ్రేస్డ్ హై వింగ్, యాక్సెస్ కోసం తలుపులు, స్థిర ట్రైసైకిల్ ల్యాండింగ్ గేర్ లేదా సాంప్రదాయిక ల్యాండింగ్ గేర్ మరియు ట్రాక్టర్ కాన్ఫిగరేషన్‌లో ఒకే ఇంజిన్ కోసం రెండు-సైడ్-సైడ్-సైడ్ కాన్ఫిగరేషన్ పరివేష్టిత కాక్‌పిట్ కలిగి ఉంద"&amp;"ి. [1] [2 నటించు ఈ విమానం షీట్ అల్యూమినియం నుండి తయారు చేయబడింది. దీని 9.15 మీ (30.0 అడుగులు) స్పాన్ వింగ్ 13.88 మీ 2 (149.4 చదరపు అడుగులు) మరియు ఫ్లాప్‌లను కలిగి ఉంది. అందుబాటులో ఉన్న ప్రామాణిక ఇంజన్లు 100 హెచ్‌పి (75 కిలోవాట్ 100 హెచ్‌పి (75 కిలోవాట్ బే"&amp;"యర్ల్ మరియు టాక్ నుండి డేటా [1] [2] సాధారణ లక్షణాల పనితీరు")</f>
        <v>ఉల్బీ వైల్డ్ థింగ్ అనేది జర్మన్ అల్ట్రాలైట్ విమానం, దీనిని ఆర్. ఈ విమానం te త్సాహిక నిర్మాణానికి కిట్‌గా లేదా పూర్తి రెడీ-టు-ఫ్లై-ఎయిర్‌క్రాఫ్ట్‌గా సరఫరా చేయబడింది. [1] [2] [3] 1990 లలో ఈ విమానం జర్మనీలోని నురేమ్బెర్గ్ యొక్క ఎయిర్-మాక్స్ Gmbh చేత విక్రయించబడింది. [3] ఈ విమానం 1996 లో ప్రవేశపెట్టబడింది మరియు 2014 లో ఉల్బీ వ్యాపారం నుండి బయటపడినప్పుడు ఉత్పత్తి ముగిసింది. [1] [2] [4] ఈ విమానం ఆఫ్రికాలో పర్యటన కోసం ప్రత్యేకంగా రూపొందించబడింది. ఇది ఫెడరేషన్ Aéronautique ఇంటర్నేషనల్ మైక్రోలైట్ నిబంధనలను పాటించటానికి ఉద్దేశించబడింది. ఇది స్ట్రట్-బ్రేస్డ్ హై వింగ్, యాక్సెస్ కోసం తలుపులు, స్థిర ట్రైసైకిల్ ల్యాండింగ్ గేర్ లేదా సాంప్రదాయిక ల్యాండింగ్ గేర్ మరియు ట్రాక్టర్ కాన్ఫిగరేషన్‌లో ఒకే ఇంజిన్ కోసం రెండు-సైడ్-సైడ్-సైడ్ కాన్ఫిగరేషన్ పరివేష్టిత కాక్‌పిట్ కలిగి ఉంది. [1] [2 నటించు ఈ విమానం షీట్ అల్యూమినియం నుండి తయారు చేయబడింది. దీని 9.15 మీ (30.0 అడుగులు) స్పాన్ వింగ్ 13.88 మీ 2 (149.4 చదరపు అడుగులు) మరియు ఫ్లాప్‌లను కలిగి ఉంది. అందుబాటులో ఉన్న ప్రామాణిక ఇంజన్లు 100 హెచ్‌పి (75 కిలోవాట్ 100 హెచ్‌పి (75 కిలోవాట్ బేయర్ల్ మరియు టాక్ నుండి డేటా [1] [2] సాధారణ లక్షణాల పనితీరు</v>
      </c>
      <c r="E67" s="1" t="s">
        <v>338</v>
      </c>
      <c r="F67" s="1" t="str">
        <f>IFERROR(__xludf.DUMMYFUNCTION("GOOGLETRANSLATE(E:E, ""en"", ""te"")"),"అల్ట్రాలైట్ విమానం")</f>
        <v>అల్ట్రాలైట్ విమానం</v>
      </c>
      <c r="G67" s="1" t="s">
        <v>339</v>
      </c>
      <c r="H67" s="1" t="s">
        <v>537</v>
      </c>
      <c r="I67" s="1" t="str">
        <f>IFERROR(__xludf.DUMMYFUNCTION("GOOGLETRANSLATE(H:H, ""en"", ""te"")"),"జర్మనీ")</f>
        <v>జర్మనీ</v>
      </c>
      <c r="J67" s="2" t="s">
        <v>1336</v>
      </c>
      <c r="K67" s="1" t="s">
        <v>1337</v>
      </c>
      <c r="L67" s="1" t="str">
        <f>IFERROR(__xludf.DUMMYFUNCTION("GOOGLETRANSLATE(K:K, ""en"", ""te"")"),"ఎయిర్-మాక్స్ జింబుల్బీ")</f>
        <v>ఎయిర్-మాక్స్ జింబుల్బీ</v>
      </c>
      <c r="M67" s="1" t="s">
        <v>1338</v>
      </c>
      <c r="O67" s="1" t="s">
        <v>1339</v>
      </c>
      <c r="P67" s="1" t="s">
        <v>344</v>
      </c>
      <c r="Q67" s="1" t="s">
        <v>1340</v>
      </c>
      <c r="R67" s="1" t="s">
        <v>267</v>
      </c>
      <c r="T67" s="1" t="s">
        <v>1341</v>
      </c>
      <c r="U67" s="1" t="s">
        <v>1342</v>
      </c>
      <c r="V67" s="1" t="s">
        <v>350</v>
      </c>
      <c r="W67" s="1" t="s">
        <v>1343</v>
      </c>
      <c r="Z67" s="1" t="s">
        <v>1344</v>
      </c>
      <c r="AA67" s="1" t="s">
        <v>1345</v>
      </c>
      <c r="AG67" s="1" t="s">
        <v>1346</v>
      </c>
      <c r="AI67" s="1" t="s">
        <v>1347</v>
      </c>
      <c r="AJ67" s="1" t="s">
        <v>1348</v>
      </c>
      <c r="AO67" s="1" t="s">
        <v>457</v>
      </c>
      <c r="AP67" s="1" t="s">
        <v>592</v>
      </c>
      <c r="AT67" s="1" t="s">
        <v>359</v>
      </c>
      <c r="AX67" s="1" t="s">
        <v>1349</v>
      </c>
      <c r="AY67" s="1">
        <v>1996.0</v>
      </c>
      <c r="BA67" s="1" t="s">
        <v>1350</v>
      </c>
      <c r="BB67" s="1" t="s">
        <v>547</v>
      </c>
    </row>
    <row r="68">
      <c r="A68" s="1" t="s">
        <v>1351</v>
      </c>
      <c r="B68" s="1" t="str">
        <f>IFERROR(__xludf.DUMMYFUNCTION("GOOGLETRANSLATE(A:A, ""en"", ""te"")"),"అల్టిమేట్ ఎయిర్క్రాఫ్ట్ 10 డాష్")</f>
        <v>అల్టిమేట్ ఎయిర్క్రాఫ్ట్ 10 డాష్</v>
      </c>
      <c r="C68" s="1" t="s">
        <v>1352</v>
      </c>
      <c r="D68" s="1" t="str">
        <f>IFERROR(__xludf.DUMMYFUNCTION("GOOGLETRANSLATE(C:C, ""en"", ""te"")"),"అల్టిమేట్ ఎయిర్‌క్రాఫ్ట్ 10 డాష్ కెనడియన్ సింగిల్-సీట్ స్పోర్ట్ మరియు ఏరోబాటిక్ బిప్‌లేన్, అంటారియోలోని గ్వెల్ఫ్ యొక్క అల్టిమేట్ ఎయిర్‌క్రాఫ్ట్ కార్పొరేషన్ రూపొందించి నిర్మించబడింది. [1] [2] 10 డాష్ మోడల్ 100 స్పోర్ట్ బిప్‌లేన్‌గా రూపొందించబడింది, వీటిని "&amp;"సమీకరించిన లేదా ప్రణాళికలు లేదా కిట్ నుండి te త్సాహిక నిర్మాణం కోసం కొనుగోలు చేయవచ్చు. [1] మొదటి ప్రోటోటైప్ 10 డాష్ 100 మొదట 6 అక్టోబర్ 1985 న ప్రయాణించింది. [1] ఇది 100 హెచ్‌పి (75 కిలోవాట్) లేదా 180 హెచ్‌పి (134 కిలోవాట్) ఇంజిన్‌ను కలిగి ఉంది, ఉదాహరణకు "&amp;"100 హెచ్‌పి (75 కిలోవాట్ ఇది చెక్క రెక్కలు, వెల్డెడ్ స్టీల్ ట్యూబ్ ఫ్యూజ్‌లేజ్, టెయిల్‌వీల్ మరియు ఒకే ఓపెన్ కాక్‌పిట్‌తో స్థిర సాంప్రదాయ ల్యాండింగ్ గేర్. [1] ఏరోబాటిక్ వేరియంట్, 10 డాష్ 200, 180-200 హెచ్‌పి ఇంజిన్‌తో పనిచేస్తుంది. [1] పోటీ ఏరోబాటిక్ వేరియ"&amp;"ంట్, 10 డాష్ 300 ను 300 హెచ్‌పి (224 కిలోవాట్) లేదా 350 హెచ్‌పి (261 కిలోవాట్) లైమింగ్ ఇంజిన్‌తో మూడు బ్లేడెడ్ ప్రొపెల్లర్‌తో అమర్చవచ్చు. [1] 10 డాష్ 300 లో పూర్తి-స్పాన్ సిమెట్రికల్ ఐలెరాన్‌లతో పొడవైన ఫ్యూజ్‌లేజ్ మరియు పొడవైన రెక్కలు ఉన్నాయి. [1] రెండు-స"&amp;"ీట్ల వేరియంట్, 20 డాష్ 300 కూడా కుటుంబంలో చేరింది. [1] జేన్ యొక్క అన్ని ప్రపంచ విమానాల నుండి డేటా 1989-90 [1] పోల్చదగిన పాత్ర, కాన్ఫిగరేషన్ మరియు ERA యొక్క సాధారణ లక్షణాల పనితీరు విమానం")</f>
        <v>అల్టిమేట్ ఎయిర్‌క్రాఫ్ట్ 10 డాష్ కెనడియన్ సింగిల్-సీట్ స్పోర్ట్ మరియు ఏరోబాటిక్ బిప్‌లేన్, అంటారియోలోని గ్వెల్ఫ్ యొక్క అల్టిమేట్ ఎయిర్‌క్రాఫ్ట్ కార్పొరేషన్ రూపొందించి నిర్మించబడింది. [1] [2] 10 డాష్ మోడల్ 100 స్పోర్ట్ బిప్‌లేన్‌గా రూపొందించబడింది, వీటిని సమీకరించిన లేదా ప్రణాళికలు లేదా కిట్ నుండి te త్సాహిక నిర్మాణం కోసం కొనుగోలు చేయవచ్చు. [1] మొదటి ప్రోటోటైప్ 10 డాష్ 100 మొదట 6 అక్టోబర్ 1985 న ప్రయాణించింది. [1] ఇది 100 హెచ్‌పి (75 కిలోవాట్) లేదా 180 హెచ్‌పి (134 కిలోవాట్) ఇంజిన్‌ను కలిగి ఉంది, ఉదాహరణకు 100 హెచ్‌పి (75 కిలోవాట్ ఇది చెక్క రెక్కలు, వెల్డెడ్ స్టీల్ ట్యూబ్ ఫ్యూజ్‌లేజ్, టెయిల్‌వీల్ మరియు ఒకే ఓపెన్ కాక్‌పిట్‌తో స్థిర సాంప్రదాయ ల్యాండింగ్ గేర్. [1] ఏరోబాటిక్ వేరియంట్, 10 డాష్ 200, 180-200 హెచ్‌పి ఇంజిన్‌తో పనిచేస్తుంది. [1] పోటీ ఏరోబాటిక్ వేరియంట్, 10 డాష్ 300 ను 300 హెచ్‌పి (224 కిలోవాట్) లేదా 350 హెచ్‌పి (261 కిలోవాట్) లైమింగ్ ఇంజిన్‌తో మూడు బ్లేడెడ్ ప్రొపెల్లర్‌తో అమర్చవచ్చు. [1] 10 డాష్ 300 లో పూర్తి-స్పాన్ సిమెట్రికల్ ఐలెరాన్‌లతో పొడవైన ఫ్యూజ్‌లేజ్ మరియు పొడవైన రెక్కలు ఉన్నాయి. [1] రెండు-సీట్ల వేరియంట్, 20 డాష్ 300 కూడా కుటుంబంలో చేరింది. [1] జేన్ యొక్క అన్ని ప్రపంచ విమానాల నుండి డేటా 1989-90 [1] పోల్చదగిన పాత్ర, కాన్ఫిగరేషన్ మరియు ERA యొక్క సాధారణ లక్షణాల పనితీరు విమానం</v>
      </c>
      <c r="E68" s="1" t="s">
        <v>1353</v>
      </c>
      <c r="F68" s="1" t="str">
        <f>IFERROR(__xludf.DUMMYFUNCTION("GOOGLETRANSLATE(E:E, ""en"", ""te"")"),"ఏరోబాటిక్ స్పోర్ట్ బిప్‌లేన్")</f>
        <v>ఏరోబాటిక్ స్పోర్ట్ బిప్‌లేన్</v>
      </c>
      <c r="H68" s="1" t="s">
        <v>438</v>
      </c>
      <c r="I68" s="1" t="str">
        <f>IFERROR(__xludf.DUMMYFUNCTION("GOOGLETRANSLATE(H:H, ""en"", ""te"")"),"కెనడా")</f>
        <v>కెనడా</v>
      </c>
      <c r="K68" s="1" t="s">
        <v>1354</v>
      </c>
      <c r="L68" s="1" t="str">
        <f>IFERROR(__xludf.DUMMYFUNCTION("GOOGLETRANSLATE(K:K, ""en"", ""te"")"),"అల్టిమేట్ ఎయిర్క్రాఫ్ట్ కార్పొరేషన్")</f>
        <v>అల్టిమేట్ ఎయిర్క్రాఫ్ట్ కార్పొరేషన్</v>
      </c>
      <c r="N68" s="3">
        <v>31326.0</v>
      </c>
      <c r="P68" s="1" t="s">
        <v>344</v>
      </c>
      <c r="Q68" s="1" t="s">
        <v>1355</v>
      </c>
      <c r="R68" s="1" t="s">
        <v>1356</v>
      </c>
      <c r="T68" s="1" t="s">
        <v>1357</v>
      </c>
      <c r="U68" s="1" t="s">
        <v>1358</v>
      </c>
      <c r="V68" s="1" t="s">
        <v>826</v>
      </c>
      <c r="W68" s="1" t="s">
        <v>1359</v>
      </c>
      <c r="Y68" s="1" t="s">
        <v>1360</v>
      </c>
      <c r="Z68" s="1" t="s">
        <v>1361</v>
      </c>
      <c r="AB68" s="1" t="s">
        <v>1362</v>
      </c>
      <c r="AJ68" s="1" t="s">
        <v>1363</v>
      </c>
      <c r="AO68" s="1" t="s">
        <v>457</v>
      </c>
      <c r="AP68" s="1" t="s">
        <v>1364</v>
      </c>
      <c r="BO68" s="1" t="s">
        <v>1365</v>
      </c>
      <c r="CS68" s="1" t="s">
        <v>1366</v>
      </c>
    </row>
    <row r="69">
      <c r="A69" s="1" t="s">
        <v>1367</v>
      </c>
      <c r="B69" s="1" t="str">
        <f>IFERROR(__xludf.DUMMYFUNCTION("GOOGLETRANSLATE(A:A, ""en"", ""te"")"),"నాసా పాత్‌ఫైండర్")</f>
        <v>నాసా పాత్‌ఫైండర్</v>
      </c>
      <c r="C69" s="1" t="s">
        <v>1368</v>
      </c>
      <c r="D69" s="1" t="str">
        <f>IFERROR(__xludf.DUMMYFUNCTION("GOOGLETRANSLATE(C:C, ""en"", ""te"")"),"నాసా పాత్‌ఫైండర్ మరియు నాసా పాత్‌ఫైండర్ ప్లస్ సౌర మరియు ఇంధన-సెల్-సిస్టమ్-శక్తితో పనిచేసే మానవరహిత వైమానిక వాహనాల పరిణామ శ్రేణిలో భాగంగా అభివృద్ధి చేయబడిన మొదటి రెండు విమానాలు. ఏరోవిరాన్మెంట్, ఇంక్. నాసా యొక్క ఎన్విరాన్‌మెంటల్ రీసెర్చ్ ఎయిర్‌క్రాఫ్ట్ అండ్"&amp;" సెన్సార్ టెక్నాలజీ (ERAST) కార్యక్రమం కింద వాహనాలను అభివృద్ధి చేసింది. దీర్ఘకాలిక, అధిక-ఎత్తులో ఉన్న విమానాలను వాతావరణ ఉపగ్రహాలుగా పనిచేయడానికి, వాతావరణ పరిశోధన పనులను నిర్వహించడానికి మరియు కమ్యూనికేషన్ ప్లాట్‌ఫారమ్‌లుగా పనిచేయడానికి వీలుగా సాంకేతిక పరిజ"&amp;"్ఞానాన్ని అభివృద్ధి చేయడానికి ఇవి నిర్మించబడ్డాయి. [1] వాటిని నాసా సెంచూరియన్ మరియు నాసా హేలియోస్ విమానంలో మరింత అభివృద్ధి చేశారు. 1970 ల చివరలో మరియు 1980 ల ప్రారంభంలో గోసమెర్ పెంగ్విన్ మరియు సోలార్ ఛాలెంజర్ వాహనాలతో పూర్తి స్థాయి సౌరశక్తితో పనిచేసే విమా"&amp;"నాల అభివృద్ధిని ఏరోవిరాన్మెంట్ ప్రారంభించింది, 1974 లో మొదటి సౌరశక్తితో కూడిన ఎగిరే నమూనాలను నిర్మించిన రాబర్ట్ బౌచర్ యొక్క మార్గదర్శక పని తరువాత. . 1983 లో, ఏరోవిరాన్‌మెంట్ పేర్కొనబడని యుఎస్ ప్రభుత్వ సంస్థ నుండి ""హై ఎలిట్యూడ్ సోలార్"" లేదా హల్సోల్ నియమి"&amp;"ంచబడిన యుఎవి భావనను రహస్యంగా పరిశోధించడానికి నిధులను పొందింది. హల్సోల్ ప్రోటోటైప్ మొదట జూన్ 1983 లో ఎగిరింది. నెవాడాలోని వరుడి సరస్సు వద్ద తొమ్మిది హల్సోల్ విమానాలు జరిగాయి. రేడియో నియంత్రణ మరియు బ్యాటరీ శక్తిని ఉపయోగించి విమానాలు జరిగాయి, ఎందుకంటే విమానం"&amp;" సౌర ఘటాలతో అమర్చబడలేదు. హల్సోల్ యొక్క ఏరోడైనమిక్స్ ధృవీకరించబడింది, కాని దర్యాప్తులో ఫోటోవోల్టాయిక్ సెల్ లేదా ఎనర్జీ స్టోరేజ్ టెక్నాలజీ రెండూ ప్రస్తుతానికి ఆలోచనను ఆచరణాత్మకంగా మార్చడానికి తగినంతగా పరిపక్వం చెందలేదు, కాబట్టి హల్సోల్ నిల్వలో ఉంచబడింది. [2"&amp;"] 1993 లో, పదేళ్ల నిల్వ తరువాత, బాలిస్టిక్ క్షిపణి రక్షణ సంస్థ (BMDO) సంక్షిప్త మిషన్ కోసం ఈ విమానం తిరిగి విమాన స్థితికి తీసుకువచ్చింది. చిన్న సౌర శ్రేణులతో పాటు, ఐదు తక్కువ-ఎత్తులో చెక్అవుట్ విమానాలు 1993 పతనం మరియు 1994 ప్రారంభంలో సౌర మరియు బ్యాటరీ శక్"&amp;"తి కలయికపై నాసా డ్రైడెన్ వద్ద BMDO ప్రోగ్రామ్ కింద ఎగురవేయబడ్డాయి. [3] 1994 లో, ఈ విమానం సైన్స్ ప్లాట్‌ఫాం విమాన సాంకేతిక పరిజ్ఞానాన్ని అభివృద్ధి చేయడానికి నాసా ఎరాస్ట్ కార్యక్రమానికి బదిలీ చేయబడింది. దీనికి ""పాత్‌ఫైండర్"" గా పేరు మార్చబడింది, ఎందుకంటే ఇ"&amp;"ది ""శాస్త్రీయ నమూనా మరియు ఇమేజింగ్ మిషన్లపై వారాలు లేదా నెలలు గాలిలో కలిసి ఉండగల సౌరశక్తితో పనిచేసే విమానాల భవిష్యత్తులో భవిష్యత్తులో పాత్‌ఫైండర్"" అని పేరు పెట్టారు. [3] చాలా అధిక కారక నిష్పత్తి (వింగ్స్పాన్ మరియు వింగ్ తీగ మధ్య నిష్పత్తి) తో చాలా తేలిక"&amp;"పాటి మరియు పెళుసైన విమాన నిర్మాణం) విమానాశ్రయం నుండి విజయవంతంగా టేకాఫ్ చేసి, భూమిని ఎగరవచ్చని నిరూపించడానికి వరుస విమానాలు ప్రణాళిక చేయబడ్డాయి. సూర్యుని శక్తితో ప్రేరేపించబడిన ఎత్తు (50,000 అడుగుల (15,000 మీ) మరియు 80,000 అడుగుల (24,000 మీ) మధ్య). అదనంగా,"&amp;" ERAST ప్రాజెక్ట్ వివిధ శాస్త్రీయ అధ్యయనాలలో ఉపయోగించిన పరికరాలను మోయడానికి అటువంటి UAV యొక్క సాధ్యతను నిర్ణయించాలని కోరుకుంది. [4] అక్టోబర్ 21, 1995 న, విమానం యొక్క పెళుసుదనం హ్యాంగర్ ప్రమాదంలో తీవ్రంగా దెబ్బతిన్నప్పుడు సముచితంగా ప్రదర్శించబడింది, కాని త"&amp;"రువాత పునర్నిర్మించబడింది. [4] పాత్‌ఫైండర్ ఎనిమిది ఎలక్ట్రిక్ మోటార్లు - తరువాత ఆరుకి తగ్గించబడింది - ఇవి మొదట బ్యాటరీలచే శక్తిని పొందాయి. దీనికి 98.4 అడుగుల (30.0 మీ) రెక్కల వ్యవధి ఉంది. రెండు అండర్ వింగ్ పాడ్లలో ల్యాండింగ్ గేర్, బ్యాటరీలు, ట్రిపుల్-రిడం"&amp;"డెంట్ ఇన్స్ట్రుమెంటేషన్ సిస్టమ్ మరియు డ్యూయల్-రిడండెంట్ ఫ్లైట్ కంట్రోల్ కంప్యూటర్లు ఉన్నాయి. 1993 చివరలో విమానం ERAST ప్రాజెక్టులో అవలంబించే సమయానికి, సౌర ఘటాలు జోడించబడుతున్నాయి, చివరికి రెక్క యొక్క మొత్తం ఎగువ ఉపరితలాన్ని కవర్ చేస్తుంది. [1] సౌర శ్రేణుల"&amp;"ు విమానం యొక్క ఎలక్ట్రిక్ మోటార్లు, ఏవియానిక్స్, కమ్యూనికేషన్స్ మరియు ఇతర ఎలక్ట్రానిక్ వ్యవస్థలకు శక్తిని అందిస్తాయి. పాత్‌ఫైండర్‌లో బ్యాకప్ బ్యాటరీ వ్యవస్థ కూడా ఉంది, ఇది చీకటి తర్వాత పరిమిత-వ్యవధి విమానాలను అనుమతించడానికి రెండు మరియు ఐదు గంటల మధ్య శక్తి"&amp;"ని అందించగలదు. [3] పాత్‌ఫైండర్ గంటకు 15 మైళ్ళు (గంటకు 24 కిమీ) నుండి గంటకు 25 మైళ్ల వరకు (గంటకు 40 కిమీ) ఎయిర్‌స్పీడ్ వద్ద ఎగురుతుంది. వింగ్ టర్న్ యొక్క వెనుకంజలో ఉన్న చిన్న ఎలివేటర్లను ఉపయోగించడం ద్వారా పిచ్ నియంత్రణ నిర్వహించబడుతుంది మరియు రెక్క యొక్క అ"&amp;"వుట్‌బోర్డ్ విభాగాలలోని మోటార్లు మందగించడం లేదా వేగవంతం చేయడం ద్వారా యా కంట్రోల్ సాధించబడుతుంది. [3] పాత్‌ఫైండర్ మిషన్ల యొక్క ప్రధాన విజ్ఞాన కార్యకలాపాలు అటవీ పోషక స్థితిని గుర్తించడం, 1992 లో ఇనికీ హరికేన్ వల్ల కలిగే నష్టం తరువాత అటవీ పెంపకం, తీరప్రాంత జ"&amp;"లాల్లో అవక్షేపం/ఆల్గల్ సాంద్రతలు మరియు పగడపు దిబ్బ ఆరోగ్యాన్ని అంచనా వేయడం వంటివి ఉన్నాయి. సైన్స్ కార్యకలాపాలను నాసా అమెస్ రీసెర్చ్ సెంటర్ సమన్వయం చేస్తుంది మరియు హవాయి విశ్వవిద్యాలయం మరియు కాలిఫోర్నియా విశ్వవిద్యాలయంలోని పరిశోధకులు ఉన్నారు. పాత్‌ఫైండర్ ఫ"&amp;"్లైట్ రెండు ఎరాస్ట్-అభివృద్ధి చెందిన శాస్త్రీయ పరికరాలను, అధిక స్పెక్ట్రల్ రిజల్యూషన్ డిజిటల్ అర్రే స్కాన్ చేసిన ఇంటర్‌ఫెరోమీటర్ (DASI) మరియు అధిక ప్రాదేశిక రిజల్యూషన్ ఎయిర్‌బోర్న్ రియల్ టైమ్ ఇమేజింగ్ సిస్టమ్ (ఆర్టిస్) ను AMES వద్ద అభివృద్ధి చేసింది. ఈ వి"&amp;"మానాలు 1997 లో 22,000 అడుగుల (6,700 మీ) మరియు 49,000 అడుగుల (15,000 మీ) మధ్య ఎత్తులో జరిగాయి. [3] సెప్టెంబర్ 11, 1995 న, నాసా డ్రైడెన్ నుండి 12 గంటల విమానంలో పాత్‌ఫైండర్ 50,000 అడుగుల (15,000 మీ) సౌర శక్తితో కూడిన విమానాల కోసం అనధికారిక ఎత్తులో రికార్డు స"&amp;"ృష్టించింది. [1] [4] పాత్‌ఫైండర్ కోసం నాసా పేర్కొన్నది మరియు తదుపరి రికార్డులు అనధికారికంగా ఉన్నాయి, ఎందుకంటే అవి FAI చేత ధృవీకరించబడలేదు, అంతర్జాతీయంగా గుర్తింపు పొందిన విమానయాన ప్రపంచ రికార్డు మంజూరు సంస్థ. నేషనల్ ఏరోనాటిక్ అసోసియేషన్ 1995 నాటి ""10 అత్"&amp;"యంత గుర్తుండిపోయే రికార్డు విమానాలలో"" ఒక అవార్డును నాసా-ఇండస్ట్రీ ఎరాస్ట్ జట్టును అందించింది. [3] మరింత మార్పుల తరువాత, ఈ విమానం హవాయి ద్వీపం కాయైలోని యు.ఎస్. నేవీ యొక్క పసిఫిక్ క్షిపణి శ్రేణి సౌకర్యం (పిఎంఆర్ఎఫ్) కు తరలించబడింది. 1997 వసంత summer తువు మ"&amp;"రియు వేసవిలో అక్కడ ఏడు విమానాలలో, పాత్‌ఫైండర్ జూలై 7, 1997 న సౌరశక్తితో పనిచేసే విమానాల కోసం ఎత్తు రికార్డును-అలాగే ప్రొపెల్లర్-నడిచే విమానాలకు 71,530 అడుగుల (21,800 మీ) కు పెంచింది. ఆ విమానాల సమయంలో, పాత్ఫైండర్ ద్వీపం యొక్క భూసంబంధ మరియు తీర పర్యావరణ వ్య"&amp;"వస్థల గురించి మరింత తెలుసుకోవడానికి రెండు తేలికపాటి ఇమేజింగ్ పరికరాలను తీసుకువెళ్ళింది, శాస్త్రీయ పరిశోధనలకు వేదికలు వంటి విమానాల సామర్థ్యాన్ని ప్రదర్శిస్తుంది. [1] 1998 లో, పాత్‌ఫైండర్ దీర్ఘకాలిక పాత్‌ఫైండర్-ప్లస్ కాన్ఫిగరేషన్‌లో సవరించబడింది. ఇది అసలు ప"&amp;"ాత్‌ఫైండర్ వింగ్ నుండి ఐదు విభాగాలలో నాలుగు ఉపయోగించింది, కాని కొత్త 44 అడుగుల (13 మీ) లాంగ్ సెంటర్ వింగ్ విభాగాన్ని ప్రత్యామ్నాయం చేసింది, ఇది ఫాలో-ఆన్ సెంచూరియన్/హెలియోస్ కోసం రూపొందించిన అధిక-ఎత్తులో ఉన్న ఎయిర్‌ఫాయిల్‌ను కలిగి ఉంది. కొత్త విభాగం అసలు క"&amp;"ంటే రెండు రెట్లు ఎక్కువ, మరియు క్రాఫ్ట్ యొక్క మొత్తం రెక్కలను 98.4 అడుగుల (30.0 మీ) నుండి 121 అడుగుల (37 మీ) కు పెంచింది. కాలిఫోర్నియాలోని సన్నీవేల్ యొక్క సన్‌పవర్ కార్పొరేషన్ అభివృద్ధి చేసిన మరింత సమర్థవంతమైన సిలికాన్ సౌర ఘటాల ద్వారా కొత్త సెంటర్ విభాగంల"&amp;"ో అగ్రస్థానంలో ఉంది, ఇది క్రాఫ్ట్ యొక్క మోటార్లు, ఏవియానిక్స్ మరియు కమ్యూనికేషన్ వ్యవస్థలను శక్తివంతం చేయడానికి ఉపయోగకరమైన విద్యుత్ శక్తిగా వారు స్వీకరించే సౌరశక్తిలో దాదాపు 19 శాతం మార్చగలదు. అసలు పాత్‌ఫైండర్ నుండి మిడ్- మరియు uter టర్ వింగ్ ప్యానెల్‌ల య"&amp;"ొక్క ఉపరితలాన్ని కవర్ చేసే పాత సౌర శ్రేణుల కోసం ఇది 14 శాతం సామర్థ్యంతో పోలిస్తే. పాత్‌ఫైండర్‌లో 7,500 వాట్ల నుండి పాత్‌ఫైండర్-ప్లస్‌పై సుమారు 12,500 వాట్ల వరకు గరిష్ట సంభావ్య శక్తిని పెంచారు. ఎలక్ట్రిక్ మోటారుల సంఖ్య ఎనిమిదికి పెరిగింది, మరియు ఉపయోగించిన"&amp;" మోటార్లు మరింత శక్తివంతమైన యూనిట్లు, ఇవి ఫాలో-ఆన్ విమానాల కోసం రూపొందించబడ్డాయి. [3] పాత్‌ఫైండర్-ప్లస్ అభివృద్ధి విమానాలు 1998 వేసవిలో పిఎమ్‌ఆర్‌ఎఫ్ వద్ద ఎగిరిపోయాయి, దాని వారసుడు సెంచూరియన్ కోసం ధృవీకరించబడిన శక్తి, ఏరోడైనమిక్ మరియు సిస్టమ్స్ టెక్నాలజీస"&amp;"్. ఆగష్టు 6, 1998 న, సౌరశక్తితో కూడిన మరియు ప్రొపెల్లర్-నడిచే విమానాల కోసం జాతీయ ఎత్తు రికార్డును 80,201 అడుగుల (24,445 మీ) కు పెంచడం ద్వారా పాత్‌ఫైండర్-ప్లస్ దాని రూపకల్పనను నిరూపించింది. [1] [5] జూలై 2002 లో, పాత్‌ఫైండర్-ప్లస్ ఈ విమానం ప్రసార వేదికగా ఉప"&amp;"యోగించాలనే పరీక్షలో ఏరోవైరాన్‌మెంట్ యొక్క అనుబంధ సంస్థ స్కైటవర్, ఇంక్. స్కైటవర్, నాసా మరియు జపాన్ టెలికమ్యూనికేషన్స్ మంత్రిత్వ శాఖ భాగస్వామ్యంతో, HDTV సిగ్నల్ మరియు IMT-2000 వైర్‌లెస్ కమ్యూనికేషన్స్ సిగ్నల్ రెండింటినీ 65,000 అడుగుల (20,000 మీ) నుండి ప్రసా"&amp;"రం చేయడానికి విమానాన్ని విజయవంతంగా ఉపయోగించడం ద్వారా ""వాతావరణ ఉపగ్రహం"" అనే భావనను పరీక్షించింది. , విమానం 12 మైళ్ళు (19 కిమీ) పొడవైన ట్రాన్స్మిటర్ టవర్ యొక్క సమానత్వాన్ని ఇస్తుంది. విమానం యొక్క అధిక లుక్‌డౌన్ కోణం కారణంగా, ట్రాన్స్మిషన్ ఒక వాట్ల శక్తిని"&amp;" మాత్రమే ఉపయోగిస్తుంది, లేదా అదే సిగ్నల్‌ను అందించడానికి ఒక భూగోళ టవర్‌కు అవసరమైన 1/10,000 శక్తిని ఉపయోగిస్తుంది. [6] స్కైటవర్ కోసం స్ట్రాటజీ &amp; బిజినెస్ డెవలప్‌మెంట్ వైస్ ప్రెసిడెంట్ స్టువర్ట్ హిండ్ల్ ప్రకారం, ""స్కైటవర్ ప్లాట్‌ఫారమ్‌లు ప్రాథమికంగా సమయం ఆ"&amp;"లస్యం లేకుండా భౌగోళిక ఉపగ్రహాలు."" ఇంకా, స్ట్రాటో ఆవరణలో ఎగురుతున్న ఇటువంటి ప్లాట్‌ఫారమ్‌లు, వాస్తవ ఉపగ్రహాలకు విరుద్ధంగా, చాలా ఎక్కువ స్థాయి ఫ్రీక్వెన్సీ వాడకాన్ని సాధించగలవని హిండ్ల్ చెప్పారు. ""ఒకే స్కైటవర్ ప్లాట్‌ఫాం ఒకే ఫ్రీక్వెన్సీ బ్యాండ్‌ను ఉపయోగి"&amp;"ంచి జియోస్టేషనరీ ఉపగ్రహం యొక్క స్థిర బ్రాడ్‌బ్యాండ్ స్థానిక ప్రాప్యత సామర్థ్యాన్ని 1,000 రెట్లు ఎక్కువ, చదరపు మైలు ప్రాతిపదికన సెకనుకు బైట్‌లపై అందించగలదు."" [7] ఏరోవిరాన్‌మెంట్ అధ్యక్షుడు రే మోర్గాన్ వివరించారు. భావన, ""మేము చేయటానికి ప్రయత్నిస్తున్నది మ"&amp;"నం 'వాతావరణ ఉపగ్రహం' అని పిలిచేదాన్ని సృష్టించండి, ఇది ఉపగ్రహంగా అనేక విధులను నిర్వహిస్తుంది మరియు నిర్వహిస్తుంది, కానీ వాతావరణంలో చాలా దగ్గరగా ఉంటుంది"" [ 8] ఈ వ్యాసంలో పబ్లిక్ డొమైన్‌లో ఉన్న గ్రెగ్ గోబెల్ రాసిన ""మానవరహిత వైమానిక వాహనాలు"" అనే వెబ్ వ్యా"&amp;"సం నుండి మొదట వచ్చిన పదార్థం ఉంది. ఈ వ్యాసం నేషనల్ ఏరోనాటిక్స్ అండ్ స్పేస్ అడ్మినిస్ట్రేషన్ యొక్క వెబ్‌సైట్లు లేదా పత్రాల నుండి పబ్లిక్ డొమైన్ సామగ్రిని కలిగి ఉంటుంది.")</f>
        <v>నాసా పాత్‌ఫైండర్ మరియు నాసా పాత్‌ఫైండర్ ప్లస్ సౌర మరియు ఇంధన-సెల్-సిస్టమ్-శక్తితో పనిచేసే మానవరహిత వైమానిక వాహనాల పరిణామ శ్రేణిలో భాగంగా అభివృద్ధి చేయబడిన మొదటి రెండు విమానాలు. ఏరోవిరాన్మెంట్, ఇంక్. నాసా యొక్క ఎన్విరాన్‌మెంటల్ రీసెర్చ్ ఎయిర్‌క్రాఫ్ట్ అండ్ సెన్సార్ టెక్నాలజీ (ERAST) కార్యక్రమం కింద వాహనాలను అభివృద్ధి చేసింది. దీర్ఘకాలిక, అధిక-ఎత్తులో ఉన్న విమానాలను వాతావరణ ఉపగ్రహాలుగా పనిచేయడానికి, వాతావరణ పరిశోధన పనులను నిర్వహించడానికి మరియు కమ్యూనికేషన్ ప్లాట్‌ఫారమ్‌లుగా పనిచేయడానికి వీలుగా సాంకేతిక పరిజ్ఞానాన్ని అభివృద్ధి చేయడానికి ఇవి నిర్మించబడ్డాయి. [1] వాటిని నాసా సెంచూరియన్ మరియు నాసా హేలియోస్ విమానంలో మరింత అభివృద్ధి చేశారు. 1970 ల చివరలో మరియు 1980 ల ప్రారంభంలో గోసమెర్ పెంగ్విన్ మరియు సోలార్ ఛాలెంజర్ వాహనాలతో పూర్తి స్థాయి సౌరశక్తితో పనిచేసే విమానాల అభివృద్ధిని ఏరోవిరాన్మెంట్ ప్రారంభించింది, 1974 లో మొదటి సౌరశక్తితో కూడిన ఎగిరే నమూనాలను నిర్మించిన రాబర్ట్ బౌచర్ యొక్క మార్గదర్శక పని తరువాత. . 1983 లో, ఏరోవిరాన్‌మెంట్ పేర్కొనబడని యుఎస్ ప్రభుత్వ సంస్థ నుండి "హై ఎలిట్యూడ్ సోలార్" లేదా హల్సోల్ నియమించబడిన యుఎవి భావనను రహస్యంగా పరిశోధించడానికి నిధులను పొందింది. హల్సోల్ ప్రోటోటైప్ మొదట జూన్ 1983 లో ఎగిరింది. నెవాడాలోని వరుడి సరస్సు వద్ద తొమ్మిది హల్సోల్ విమానాలు జరిగాయి. రేడియో నియంత్రణ మరియు బ్యాటరీ శక్తిని ఉపయోగించి విమానాలు జరిగాయి, ఎందుకంటే విమానం సౌర ఘటాలతో అమర్చబడలేదు. హల్సోల్ యొక్క ఏరోడైనమిక్స్ ధృవీకరించబడింది, కాని దర్యాప్తులో ఫోటోవోల్టాయిక్ సెల్ లేదా ఎనర్జీ స్టోరేజ్ టెక్నాలజీ రెండూ ప్రస్తుతానికి ఆలోచనను ఆచరణాత్మకంగా మార్చడానికి తగినంతగా పరిపక్వం చెందలేదు, కాబట్టి హల్సోల్ నిల్వలో ఉంచబడింది. [2] 1993 లో, పదేళ్ల నిల్వ తరువాత, బాలిస్టిక్ క్షిపణి రక్షణ సంస్థ (BMDO) సంక్షిప్త మిషన్ కోసం ఈ విమానం తిరిగి విమాన స్థితికి తీసుకువచ్చింది. చిన్న సౌర శ్రేణులతో పాటు, ఐదు తక్కువ-ఎత్తులో చెక్అవుట్ విమానాలు 1993 పతనం మరియు 1994 ప్రారంభంలో సౌర మరియు బ్యాటరీ శక్తి కలయికపై నాసా డ్రైడెన్ వద్ద BMDO ప్రోగ్రామ్ కింద ఎగురవేయబడ్డాయి. [3] 1994 లో, ఈ విమానం సైన్స్ ప్లాట్‌ఫాం విమాన సాంకేతిక పరిజ్ఞానాన్ని అభివృద్ధి చేయడానికి నాసా ఎరాస్ట్ కార్యక్రమానికి బదిలీ చేయబడింది. దీనికి "పాత్‌ఫైండర్" గా పేరు మార్చబడింది, ఎందుకంటే ఇది "శాస్త్రీయ నమూనా మరియు ఇమేజింగ్ మిషన్లపై వారాలు లేదా నెలలు గాలిలో కలిసి ఉండగల సౌరశక్తితో పనిచేసే విమానాల భవిష్యత్తులో భవిష్యత్తులో పాత్‌ఫైండర్" అని పేరు పెట్టారు. [3] చాలా అధిక కారక నిష్పత్తి (వింగ్స్పాన్ మరియు వింగ్ తీగ మధ్య నిష్పత్తి) తో చాలా తేలికపాటి మరియు పెళుసైన విమాన నిర్మాణం) విమానాశ్రయం నుండి విజయవంతంగా టేకాఫ్ చేసి, భూమిని ఎగరవచ్చని నిరూపించడానికి వరుస విమానాలు ప్రణాళిక చేయబడ్డాయి. సూర్యుని శక్తితో ప్రేరేపించబడిన ఎత్తు (50,000 అడుగుల (15,000 మీ) మరియు 80,000 అడుగుల (24,000 మీ) మధ్య). అదనంగా, ERAST ప్రాజెక్ట్ వివిధ శాస్త్రీయ అధ్యయనాలలో ఉపయోగించిన పరికరాలను మోయడానికి అటువంటి UAV యొక్క సాధ్యతను నిర్ణయించాలని కోరుకుంది. [4] అక్టోబర్ 21, 1995 న, విమానం యొక్క పెళుసుదనం హ్యాంగర్ ప్రమాదంలో తీవ్రంగా దెబ్బతిన్నప్పుడు సముచితంగా ప్రదర్శించబడింది, కాని తరువాత పునర్నిర్మించబడింది. [4] పాత్‌ఫైండర్ ఎనిమిది ఎలక్ట్రిక్ మోటార్లు - తరువాత ఆరుకి తగ్గించబడింది - ఇవి మొదట బ్యాటరీలచే శక్తిని పొందాయి. దీనికి 98.4 అడుగుల (30.0 మీ) రెక్కల వ్యవధి ఉంది. రెండు అండర్ వింగ్ పాడ్లలో ల్యాండింగ్ గేర్, బ్యాటరీలు, ట్రిపుల్-రిడండెంట్ ఇన్స్ట్రుమెంటేషన్ సిస్టమ్ మరియు డ్యూయల్-రిడండెంట్ ఫ్లైట్ కంట్రోల్ కంప్యూటర్లు ఉన్నాయి. 1993 చివరలో విమానం ERAST ప్రాజెక్టులో అవలంబించే సమయానికి, సౌర ఘటాలు జోడించబడుతున్నాయి, చివరికి రెక్క యొక్క మొత్తం ఎగువ ఉపరితలాన్ని కవర్ చేస్తుంది. [1] సౌర శ్రేణులు విమానం యొక్క ఎలక్ట్రిక్ మోటార్లు, ఏవియానిక్స్, కమ్యూనికేషన్స్ మరియు ఇతర ఎలక్ట్రానిక్ వ్యవస్థలకు శక్తిని అందిస్తాయి. పాత్‌ఫైండర్‌లో బ్యాకప్ బ్యాటరీ వ్యవస్థ కూడా ఉంది, ఇది చీకటి తర్వాత పరిమిత-వ్యవధి విమానాలను అనుమతించడానికి రెండు మరియు ఐదు గంటల మధ్య శక్తిని అందించగలదు. [3] పాత్‌ఫైండర్ గంటకు 15 మైళ్ళు (గంటకు 24 కిమీ) నుండి గంటకు 25 మైళ్ల వరకు (గంటకు 40 కిమీ) ఎయిర్‌స్పీడ్ వద్ద ఎగురుతుంది. వింగ్ టర్న్ యొక్క వెనుకంజలో ఉన్న చిన్న ఎలివేటర్లను ఉపయోగించడం ద్వారా పిచ్ నియంత్రణ నిర్వహించబడుతుంది మరియు రెక్క యొక్క అవుట్‌బోర్డ్ విభాగాలలోని మోటార్లు మందగించడం లేదా వేగవంతం చేయడం ద్వారా యా కంట్రోల్ సాధించబడుతుంది. [3] పాత్‌ఫైండర్ మిషన్ల యొక్క ప్రధాన విజ్ఞాన కార్యకలాపాలు అటవీ పోషక స్థితిని గుర్తించడం, 1992 లో ఇనికీ హరికేన్ వల్ల కలిగే నష్టం తరువాత అటవీ పెంపకం, తీరప్రాంత జలాల్లో అవక్షేపం/ఆల్గల్ సాంద్రతలు మరియు పగడపు దిబ్బ ఆరోగ్యాన్ని అంచనా వేయడం వంటివి ఉన్నాయి. సైన్స్ కార్యకలాపాలను నాసా అమెస్ రీసెర్చ్ సెంటర్ సమన్వయం చేస్తుంది మరియు హవాయి విశ్వవిద్యాలయం మరియు కాలిఫోర్నియా విశ్వవిద్యాలయంలోని పరిశోధకులు ఉన్నారు. పాత్‌ఫైండర్ ఫ్లైట్ రెండు ఎరాస్ట్-అభివృద్ధి చెందిన శాస్త్రీయ పరికరాలను, అధిక స్పెక్ట్రల్ రిజల్యూషన్ డిజిటల్ అర్రే స్కాన్ చేసిన ఇంటర్‌ఫెరోమీటర్ (DASI) మరియు అధిక ప్రాదేశిక రిజల్యూషన్ ఎయిర్‌బోర్న్ రియల్ టైమ్ ఇమేజింగ్ సిస్టమ్ (ఆర్టిస్) ను AMES వద్ద అభివృద్ధి చేసింది. ఈ విమానాలు 1997 లో 22,000 అడుగుల (6,700 మీ) మరియు 49,000 అడుగుల (15,000 మీ) మధ్య ఎత్తులో జరిగాయి. [3] సెప్టెంబర్ 11, 1995 న, నాసా డ్రైడెన్ నుండి 12 గంటల విమానంలో పాత్‌ఫైండర్ 50,000 అడుగుల (15,000 మీ) సౌర శక్తితో కూడిన విమానాల కోసం అనధికారిక ఎత్తులో రికార్డు సృష్టించింది. [1] [4] పాత్‌ఫైండర్ కోసం నాసా పేర్కొన్నది మరియు తదుపరి రికార్డులు అనధికారికంగా ఉన్నాయి, ఎందుకంటే అవి FAI చేత ధృవీకరించబడలేదు, అంతర్జాతీయంగా గుర్తింపు పొందిన విమానయాన ప్రపంచ రికార్డు మంజూరు సంస్థ. నేషనల్ ఏరోనాటిక్ అసోసియేషన్ 1995 నాటి "10 అత్యంత గుర్తుండిపోయే రికార్డు విమానాలలో" ఒక అవార్డును నాసా-ఇండస్ట్రీ ఎరాస్ట్ జట్టును అందించింది. [3] మరింత మార్పుల తరువాత, ఈ విమానం హవాయి ద్వీపం కాయైలోని యు.ఎస్. నేవీ యొక్క పసిఫిక్ క్షిపణి శ్రేణి సౌకర్యం (పిఎంఆర్ఎఫ్) కు తరలించబడింది. 1997 వసంత summer తువు మరియు వేసవిలో అక్కడ ఏడు విమానాలలో, పాత్‌ఫైండర్ జూలై 7, 1997 న సౌరశక్తితో పనిచేసే విమానాల కోసం ఎత్తు రికార్డును-అలాగే ప్రొపెల్లర్-నడిచే విమానాలకు 71,530 అడుగుల (21,800 మీ) కు పెంచింది. ఆ విమానాల సమయంలో, పాత్ఫైండర్ ద్వీపం యొక్క భూసంబంధ మరియు తీర పర్యావరణ వ్యవస్థల గురించి మరింత తెలుసుకోవడానికి రెండు తేలికపాటి ఇమేజింగ్ పరికరాలను తీసుకువెళ్ళింది, శాస్త్రీయ పరిశోధనలకు వేదికలు వంటి విమానాల సామర్థ్యాన్ని ప్రదర్శిస్తుంది. [1] 1998 లో, పాత్‌ఫైండర్ దీర్ఘకాలిక పాత్‌ఫైండర్-ప్లస్ కాన్ఫిగరేషన్‌లో సవరించబడింది. ఇది అసలు పాత్‌ఫైండర్ వింగ్ నుండి ఐదు విభాగాలలో నాలుగు ఉపయోగించింది, కాని కొత్త 44 అడుగుల (13 మీ) లాంగ్ సెంటర్ వింగ్ విభాగాన్ని ప్రత్యామ్నాయం చేసింది, ఇది ఫాలో-ఆన్ సెంచూరియన్/హెలియోస్ కోసం రూపొందించిన అధిక-ఎత్తులో ఉన్న ఎయిర్‌ఫాయిల్‌ను కలిగి ఉంది. కొత్త విభాగం అసలు కంటే రెండు రెట్లు ఎక్కువ, మరియు క్రాఫ్ట్ యొక్క మొత్తం రెక్కలను 98.4 అడుగుల (30.0 మీ) నుండి 121 అడుగుల (37 మీ) కు పెంచింది. కాలిఫోర్నియాలోని సన్నీవేల్ యొక్క సన్‌పవర్ కార్పొరేషన్ అభివృద్ధి చేసిన మరింత సమర్థవంతమైన సిలికాన్ సౌర ఘటాల ద్వారా కొత్త సెంటర్ విభాగంలో అగ్రస్థానంలో ఉంది, ఇది క్రాఫ్ట్ యొక్క మోటార్లు, ఏవియానిక్స్ మరియు కమ్యూనికేషన్ వ్యవస్థలను శక్తివంతం చేయడానికి ఉపయోగకరమైన విద్యుత్ శక్తిగా వారు స్వీకరించే సౌరశక్తిలో దాదాపు 19 శాతం మార్చగలదు. అసలు పాత్‌ఫైండర్ నుండి మిడ్- మరియు uter టర్ వింగ్ ప్యానెల్‌ల యొక్క ఉపరితలాన్ని కవర్ చేసే పాత సౌర శ్రేణుల కోసం ఇది 14 శాతం సామర్థ్యంతో పోలిస్తే. పాత్‌ఫైండర్‌లో 7,500 వాట్ల నుండి పాత్‌ఫైండర్-ప్లస్‌పై సుమారు 12,500 వాట్ల వరకు గరిష్ట సంభావ్య శక్తిని పెంచారు. ఎలక్ట్రిక్ మోటారుల సంఖ్య ఎనిమిదికి పెరిగింది, మరియు ఉపయోగించిన మోటార్లు మరింత శక్తివంతమైన యూనిట్లు, ఇవి ఫాలో-ఆన్ విమానాల కోసం రూపొందించబడ్డాయి. [3] పాత్‌ఫైండర్-ప్లస్ అభివృద్ధి విమానాలు 1998 వేసవిలో పిఎమ్‌ఆర్‌ఎఫ్ వద్ద ఎగిరిపోయాయి, దాని వారసుడు సెంచూరియన్ కోసం ధృవీకరించబడిన శక్తి, ఏరోడైనమిక్ మరియు సిస్టమ్స్ టెక్నాలజీస్. ఆగష్టు 6, 1998 న, సౌరశక్తితో కూడిన మరియు ప్రొపెల్లర్-నడిచే విమానాల కోసం జాతీయ ఎత్తు రికార్డును 80,201 అడుగుల (24,445 మీ) కు పెంచడం ద్వారా పాత్‌ఫైండర్-ప్లస్ దాని రూపకల్పనను నిరూపించింది. [1] [5] జూలై 2002 లో, పాత్‌ఫైండర్-ప్లస్ ఈ విమానం ప్రసార వేదికగా ఉపయోగించాలనే పరీక్షలో ఏరోవైరాన్‌మెంట్ యొక్క అనుబంధ సంస్థ స్కైటవర్, ఇంక్. స్కైటవర్, నాసా మరియు జపాన్ టెలికమ్యూనికేషన్స్ మంత్రిత్వ శాఖ భాగస్వామ్యంతో, HDTV సిగ్నల్ మరియు IMT-2000 వైర్‌లెస్ కమ్యూనికేషన్స్ సిగ్నల్ రెండింటినీ 65,000 అడుగుల (20,000 మీ) నుండి ప్రసారం చేయడానికి విమానాన్ని విజయవంతంగా ఉపయోగించడం ద్వారా "వాతావరణ ఉపగ్రహం" అనే భావనను పరీక్షించింది. , విమానం 12 మైళ్ళు (19 కిమీ) పొడవైన ట్రాన్స్మిటర్ టవర్ యొక్క సమానత్వాన్ని ఇస్తుంది. విమానం యొక్క అధిక లుక్‌డౌన్ కోణం కారణంగా, ట్రాన్స్మిషన్ ఒక వాట్ల శక్తిని మాత్రమే ఉపయోగిస్తుంది, లేదా అదే సిగ్నల్‌ను అందించడానికి ఒక భూగోళ టవర్‌కు అవసరమైన 1/10,000 శక్తిని ఉపయోగిస్తుంది. [6] స్కైటవర్ కోసం స్ట్రాటజీ &amp; బిజినెస్ డెవలప్‌మెంట్ వైస్ ప్రెసిడెంట్ స్టువర్ట్ హిండ్ల్ ప్రకారం, "స్కైటవర్ ప్లాట్‌ఫారమ్‌లు ప్రాథమికంగా సమయం ఆలస్యం లేకుండా భౌగోళిక ఉపగ్రహాలు." ఇంకా, స్ట్రాటో ఆవరణలో ఎగురుతున్న ఇటువంటి ప్లాట్‌ఫారమ్‌లు, వాస్తవ ఉపగ్రహాలకు విరుద్ధంగా, చాలా ఎక్కువ స్థాయి ఫ్రీక్వెన్సీ వాడకాన్ని సాధించగలవని హిండ్ల్ చెప్పారు. "ఒకే స్కైటవర్ ప్లాట్‌ఫాం ఒకే ఫ్రీక్వెన్సీ బ్యాండ్‌ను ఉపయోగించి జియోస్టేషనరీ ఉపగ్రహం యొక్క స్థిర బ్రాడ్‌బ్యాండ్ స్థానిక ప్రాప్యత సామర్థ్యాన్ని 1,000 రెట్లు ఎక్కువ, చదరపు మైలు ప్రాతిపదికన సెకనుకు బైట్‌లపై అందించగలదు." [7] ఏరోవిరాన్‌మెంట్ అధ్యక్షుడు రే మోర్గాన్ వివరించారు. భావన, "మేము చేయటానికి ప్రయత్నిస్తున్నది మనం 'వాతావరణ ఉపగ్రహం' అని పిలిచేదాన్ని సృష్టించండి, ఇది ఉపగ్రహంగా అనేక విధులను నిర్వహిస్తుంది మరియు నిర్వహిస్తుంది, కానీ వాతావరణంలో చాలా దగ్గరగా ఉంటుంది" [ 8] ఈ వ్యాసంలో పబ్లిక్ డొమైన్‌లో ఉన్న గ్రెగ్ గోబెల్ రాసిన "మానవరహిత వైమానిక వాహనాలు" అనే వెబ్ వ్యాసం నుండి మొదట వచ్చిన పదార్థం ఉంది. ఈ వ్యాసం నేషనల్ ఏరోనాటిక్స్ అండ్ స్పేస్ అడ్మినిస్ట్రేషన్ యొక్క వెబ్‌సైట్లు లేదా పత్రాల నుండి పబ్లిక్ డొమైన్ సామగ్రిని కలిగి ఉంటుంది.</v>
      </c>
      <c r="E69" s="1" t="s">
        <v>1369</v>
      </c>
      <c r="F69" s="1" t="str">
        <f>IFERROR(__xludf.DUMMYFUNCTION("GOOGLETRANSLATE(E:E, ""en"", ""te"")"),"రిమోట్ కంట్రోల్డ్ యుఎవి")</f>
        <v>రిమోట్ కంట్రోల్డ్ యుఎవి</v>
      </c>
      <c r="G69" s="1" t="s">
        <v>1370</v>
      </c>
      <c r="I69" s="1" t="str">
        <f>IFERROR(__xludf.DUMMYFUNCTION("GOOGLETRANSLATE(H:H, ""en"", ""te"")"),"#VALUE!")</f>
        <v>#VALUE!</v>
      </c>
      <c r="K69" s="1" t="s">
        <v>1371</v>
      </c>
      <c r="L69" s="1" t="str">
        <f>IFERROR(__xludf.DUMMYFUNCTION("GOOGLETRANSLATE(K:K, ""en"", ""te"")"),"ఏరోవిరాన్మెంట్")</f>
        <v>ఏరోవిరాన్మెంట్</v>
      </c>
      <c r="M69" s="2" t="s">
        <v>1372</v>
      </c>
      <c r="O69" s="1">
        <v>1.0</v>
      </c>
      <c r="AJ69" s="1" t="s">
        <v>1373</v>
      </c>
      <c r="AR69" s="1" t="s">
        <v>1374</v>
      </c>
      <c r="AS69" s="1" t="s">
        <v>1375</v>
      </c>
      <c r="BE69" s="1" t="s">
        <v>1376</v>
      </c>
      <c r="BF69" s="1" t="s">
        <v>1377</v>
      </c>
    </row>
    <row r="70">
      <c r="A70" s="1" t="s">
        <v>1378</v>
      </c>
      <c r="B70" s="1" t="str">
        <f>IFERROR(__xludf.DUMMYFUNCTION("GOOGLETRANSLATE(A:A, ""en"", ""te"")"),"బైండర్ EB29")</f>
        <v>బైండర్ EB29</v>
      </c>
      <c r="C70" s="1" t="s">
        <v>1379</v>
      </c>
      <c r="D70" s="1" t="str">
        <f>IFERROR(__xludf.DUMMYFUNCTION("GOOGLETRANSLATE(C:C, ""en"", ""te"")"),"బైండర్ EB29 అనేది జర్మన్ సింగిల్-సీట్, ఓపెన్-క్లాస్ స్వీయ-లాంచింగ్ పవర్డ్ సెయిల్‌ప్లేన్, ఇది బైండర్ మోటరెన్‌బావు రూపొందించింది మరియు నిర్మించింది. దీని రెక్కలు మునుపటి EB28 పై ఆధారపడి ఉంటాయి, అయితే ఫ్యూజ్‌లేజ్ కొత్తగా రూపొందించబడింది. [1] మొదట 28.3 మరియు "&amp;"29.3 M వింగ్ పొడిగింపులతో అందుబాటులో ఉంది, మార్చి 2011 నుండి 25.3 M వింగ్ పొడిగింపులు అందుబాటులో ఉన్నాయి. [2] [3] సాధారణ లక్షణాల పనితీరు నుండి డేటా 2000 ల విమానంలో ఈ వ్యాసం ఒక స్టబ్. వికీపీడియా విస్తరించడం ద్వారా మీరు సహాయపడవచ్చు.")</f>
        <v>బైండర్ EB29 అనేది జర్మన్ సింగిల్-సీట్, ఓపెన్-క్లాస్ స్వీయ-లాంచింగ్ పవర్డ్ సెయిల్‌ప్లేన్, ఇది బైండర్ మోటరెన్‌బావు రూపొందించింది మరియు నిర్మించింది. దీని రెక్కలు మునుపటి EB28 పై ఆధారపడి ఉంటాయి, అయితే ఫ్యూజ్‌లేజ్ కొత్తగా రూపొందించబడింది. [1] మొదట 28.3 మరియు 29.3 M వింగ్ పొడిగింపులతో అందుబాటులో ఉంది, మార్చి 2011 నుండి 25.3 M వింగ్ పొడిగింపులు అందుబాటులో ఉన్నాయి. [2] [3] సాధారణ లక్షణాల పనితీరు నుండి డేటా 2000 ల విమానంలో ఈ వ్యాసం ఒక స్టబ్. వికీపీడియా విస్తరించడం ద్వారా మీరు సహాయపడవచ్చు.</v>
      </c>
      <c r="E70" s="1" t="s">
        <v>1380</v>
      </c>
      <c r="F70" s="1" t="str">
        <f>IFERROR(__xludf.DUMMYFUNCTION("GOOGLETRANSLATE(E:E, ""en"", ""te"")"),"ఓపెన్-క్లాస్ స్వీయ-ప్రయోగించిన సెయిల్ ప్లేన్")</f>
        <v>ఓపెన్-క్లాస్ స్వీయ-ప్రయోగించిన సెయిల్ ప్లేన్</v>
      </c>
      <c r="G70" s="1" t="s">
        <v>1381</v>
      </c>
      <c r="H70" s="1" t="s">
        <v>537</v>
      </c>
      <c r="I70" s="1" t="str">
        <f>IFERROR(__xludf.DUMMYFUNCTION("GOOGLETRANSLATE(H:H, ""en"", ""te"")"),"జర్మనీ")</f>
        <v>జర్మనీ</v>
      </c>
      <c r="K70" s="1" t="s">
        <v>1382</v>
      </c>
      <c r="L70" s="1" t="str">
        <f>IFERROR(__xludf.DUMMYFUNCTION("GOOGLETRANSLATE(K:K, ""en"", ""te"")"),"బైండర్ మోటరెన్బావు")</f>
        <v>బైండర్ మోటరెన్బావు</v>
      </c>
      <c r="M70" s="1" t="s">
        <v>1383</v>
      </c>
      <c r="N70" s="4">
        <v>40057.0</v>
      </c>
      <c r="P70" s="1">
        <v>1.0</v>
      </c>
      <c r="Q70" s="1" t="s">
        <v>1384</v>
      </c>
      <c r="R70" s="1" t="s">
        <v>1385</v>
      </c>
      <c r="S70" s="1" t="s">
        <v>948</v>
      </c>
      <c r="T70" s="1" t="s">
        <v>1386</v>
      </c>
      <c r="U70" s="1" t="s">
        <v>1387</v>
      </c>
      <c r="V70" s="1" t="s">
        <v>1388</v>
      </c>
      <c r="W70" s="1" t="s">
        <v>1389</v>
      </c>
      <c r="X70" s="1" t="s">
        <v>1390</v>
      </c>
      <c r="Z70" s="1" t="s">
        <v>1391</v>
      </c>
      <c r="AO70" s="1" t="s">
        <v>457</v>
      </c>
      <c r="AP70" s="1" t="s">
        <v>1392</v>
      </c>
      <c r="AZ70" s="1">
        <v>51.0</v>
      </c>
      <c r="BB70" s="1" t="s">
        <v>1393</v>
      </c>
      <c r="BC70" s="1">
        <v>68.0</v>
      </c>
      <c r="BJ70" s="1" t="s">
        <v>1394</v>
      </c>
    </row>
    <row r="71">
      <c r="A71" s="1" t="s">
        <v>1395</v>
      </c>
      <c r="B71" s="1" t="str">
        <f>IFERROR(__xludf.DUMMYFUNCTION("GOOGLETRANSLATE(A:A, ""en"", ""te"")"),"అదనపు EA-260")</f>
        <v>అదనపు EA-260</v>
      </c>
      <c r="C71" s="1" t="s">
        <v>1396</v>
      </c>
      <c r="D71" s="1" t="str">
        <f>IFERROR(__xludf.DUMMYFUNCTION("GOOGLETRANSLATE(C:C, ""en"", ""te"")"),"అదనపు EA-260 అనేది చేతితో నిర్మించిన, సింగిల్-సీట్ ఏరోబాటిక్ విమానం, ఇది అదనపు 230 నుండి తీసుకోబడింది మరియు మొదట 1986 లో ఎగిరింది. అదనపు 230 యొక్క లేఅవుట్ ఆధారంగా ఏరోబాటిక్ పైలట్ వాల్టర్ ఎక్స్‌ట్రా రూపొందించబడింది, అదనపు 260 అధిక పనితీరు గల వెర్షన్ 60% ఎక"&amp;"్కువ శక్తితో మరియు బరువులో 18% పెరుగుదలతో దాని పూర్వీకుడిలో. మొట్టమొదటి EA-260 ను 1991 మరియు 1992 లో రెండు యు.ఎస్. నేషనల్ ఏరోబాటిక్ ఛాంపియన్‌షిప్‌లో పాటీ వాగ్‌స్టాఫ్ విక్టరీకి ఎగురవేసింది, తరువాత ఆమె అదనపు 300 లు పొందినప్పుడు స్మిత్సోనియన్ సంస్థకు రిటైర్ "&amp;"అయ్యింది. [1] అదనపు 260 అదనపు EA-230 రూపకల్పనపై ఆధారపడి ఉంటుంది మరియు రెండు విమానాలు చాలా సారూప్యతలను పంచుకుంటాయి. అదనపు 260 లో వెల్డెడ్ స్టీల్ ట్యూబ్ ఫ్యూజ్‌లేజ్ ఉంది, ఇది కార్బన్/గ్లాస్ హైబ్రిడ్ కాంపోజిట్ ఎంపెనేజ్ (అనగా, టెయిల్ అసెంబ్లీ, క్షితిజ సమాంతర "&amp;"మరియు నిలువు స్టెబిలైజర్లు, ఎలివేటర్లు మరియు చుక్కాని) మరియు ఒక బబుల్ పందిరితో కప్పబడి ఉంటుంది. మోనోకోక్ రెక్కలు బిర్చ్ ప్లైవుడ్ తొక్కలతో పోలిష్ పైన్ కలప స్పార్ కలిగి ఉన్నాయి. ఒక సుష్ట ఎయిర్‌ఫాయిల్, సంభవం యొక్క సున్నా కోణంతో అమర్చబడి, నిటారుగా మరియు విలోమ"&amp;" విమానంలో సమాన పనితీరును అందిస్తుంది. ల్యాండింగ్ గేర్ మిశ్రమ ప్రధాన కాళ్ళు మరియు ఫైబర్‌గ్లాస్ వీల్ ప్యాంటులతో టెయిల్‌డ్రాగర్ శైలిని పరిష్కరించారు. పిస్టన్-ఇంజిన్ పవర్‌ప్లాంట్ ఇంధన-ఇంజెక్ట్ చేసిన లైమింగ్ AEIO-540-D4A5 మరియు 4-బ్లేడెడ్ స్థిరమైన-స్పీడ్ MT కా"&amp;"ంపోజిట్ ప్రొపెల్లర్‌ను కలిగి ఉంది. [1] నిర్మించిన మొదటి EA260 ను స్మిత్సోనియన్ సంస్థకు విరాళంగా ఇచ్చారు, అక్కడ అది ఒక సమయంలో ప్రదర్శనలో ఉంది. అదనంగా, యుఎస్‌లో ఫెడరల్ ఏవియేషన్ అడ్మినిస్ట్రేషన్‌లో ఒక EA260 రిజిస్టర్ చేయబడింది, ఒకటి యునైటెడ్ కింగ్‌డమ్‌లో సివ"&amp;"ిల్ ఏవియేషన్ అథారిటీతో నమోదు చేయబడింది మరియు ఒకటి ఫ్రాన్స్‌లో డైరెక్టరేట్ జనరల్‌కు సివిల్ ఏవియేషన్ కోసం రిజిస్టర్ చేయబడింది, మొత్తం నలుగురికి. [1] [2 సామాన్య స్మిత్సోనియన్ ఎయిర్ మరియు స్పేస్ అదనపు 260 [1] సాధారణ లక్షణాల పనితీరు")</f>
        <v>అదనపు EA-260 అనేది చేతితో నిర్మించిన, సింగిల్-సీట్ ఏరోబాటిక్ విమానం, ఇది అదనపు 230 నుండి తీసుకోబడింది మరియు మొదట 1986 లో ఎగిరింది. అదనపు 230 యొక్క లేఅవుట్ ఆధారంగా ఏరోబాటిక్ పైలట్ వాల్టర్ ఎక్స్‌ట్రా రూపొందించబడింది, అదనపు 260 అధిక పనితీరు గల వెర్షన్ 60% ఎక్కువ శక్తితో మరియు బరువులో 18% పెరుగుదలతో దాని పూర్వీకుడిలో. మొట్టమొదటి EA-260 ను 1991 మరియు 1992 లో రెండు యు.ఎస్. నేషనల్ ఏరోబాటిక్ ఛాంపియన్‌షిప్‌లో పాటీ వాగ్‌స్టాఫ్ విక్టరీకి ఎగురవేసింది, తరువాత ఆమె అదనపు 300 లు పొందినప్పుడు స్మిత్సోనియన్ సంస్థకు రిటైర్ అయ్యింది. [1] అదనపు 260 అదనపు EA-230 రూపకల్పనపై ఆధారపడి ఉంటుంది మరియు రెండు విమానాలు చాలా సారూప్యతలను పంచుకుంటాయి. అదనపు 260 లో వెల్డెడ్ స్టీల్ ట్యూబ్ ఫ్యూజ్‌లేజ్ ఉంది, ఇది కార్బన్/గ్లాస్ హైబ్రిడ్ కాంపోజిట్ ఎంపెనేజ్ (అనగా, టెయిల్ అసెంబ్లీ, క్షితిజ సమాంతర మరియు నిలువు స్టెబిలైజర్లు, ఎలివేటర్లు మరియు చుక్కాని) మరియు ఒక బబుల్ పందిరితో కప్పబడి ఉంటుంది. మోనోకోక్ రెక్కలు బిర్చ్ ప్లైవుడ్ తొక్కలతో పోలిష్ పైన్ కలప స్పార్ కలిగి ఉన్నాయి. ఒక సుష్ట ఎయిర్‌ఫాయిల్, సంభవం యొక్క సున్నా కోణంతో అమర్చబడి, నిటారుగా మరియు విలోమ విమానంలో సమాన పనితీరును అందిస్తుంది. ల్యాండింగ్ గేర్ మిశ్రమ ప్రధాన కాళ్ళు మరియు ఫైబర్‌గ్లాస్ వీల్ ప్యాంటులతో టెయిల్‌డ్రాగర్ శైలిని పరిష్కరించారు. పిస్టన్-ఇంజిన్ పవర్‌ప్లాంట్ ఇంధన-ఇంజెక్ట్ చేసిన లైమింగ్ AEIO-540-D4A5 మరియు 4-బ్లేడెడ్ స్థిరమైన-స్పీడ్ MT కాంపోజిట్ ప్రొపెల్లర్‌ను కలిగి ఉంది. [1] నిర్మించిన మొదటి EA260 ను స్మిత్సోనియన్ సంస్థకు విరాళంగా ఇచ్చారు, అక్కడ అది ఒక సమయంలో ప్రదర్శనలో ఉంది. అదనంగా, యుఎస్‌లో ఫెడరల్ ఏవియేషన్ అడ్మినిస్ట్రేషన్‌లో ఒక EA260 రిజిస్టర్ చేయబడింది, ఒకటి యునైటెడ్ కింగ్‌డమ్‌లో సివిల్ ఏవియేషన్ అథారిటీతో నమోదు చేయబడింది మరియు ఒకటి ఫ్రాన్స్‌లో డైరెక్టరేట్ జనరల్‌కు సివిల్ ఏవియేషన్ కోసం రిజిస్టర్ చేయబడింది, మొత్తం నలుగురికి. [1] [2 సామాన్య స్మిత్సోనియన్ ఎయిర్ మరియు స్పేస్ అదనపు 260 [1] సాధారణ లక్షణాల పనితీరు</v>
      </c>
      <c r="E71" s="1" t="s">
        <v>1397</v>
      </c>
      <c r="F71" s="1" t="str">
        <f>IFERROR(__xludf.DUMMYFUNCTION("GOOGLETRANSLATE(E:E, ""en"", ""te"")"),"ఏరోబాటిక్ విమానం")</f>
        <v>ఏరోబాటిక్ విమానం</v>
      </c>
      <c r="H71" s="1" t="s">
        <v>537</v>
      </c>
      <c r="I71" s="1" t="str">
        <f>IFERROR(__xludf.DUMMYFUNCTION("GOOGLETRANSLATE(H:H, ""en"", ""te"")"),"జర్మనీ")</f>
        <v>జర్మనీ</v>
      </c>
      <c r="J71" s="2" t="s">
        <v>1336</v>
      </c>
      <c r="K71" s="1" t="s">
        <v>1398</v>
      </c>
      <c r="L71" s="1" t="str">
        <f>IFERROR(__xludf.DUMMYFUNCTION("GOOGLETRANSLATE(K:K, ""en"", ""te"")"),"అదనపు ఫ్లూగ్జీగ్బావు")</f>
        <v>అదనపు ఫ్లూగ్జీగ్బావు</v>
      </c>
      <c r="M71" s="1" t="s">
        <v>1399</v>
      </c>
      <c r="N71" s="1">
        <v>1986.0</v>
      </c>
      <c r="O71" s="1" t="s">
        <v>1400</v>
      </c>
      <c r="P71" s="1">
        <v>1.0</v>
      </c>
      <c r="Q71" s="1" t="s">
        <v>718</v>
      </c>
      <c r="R71" s="1" t="s">
        <v>1401</v>
      </c>
      <c r="S71" s="1" t="s">
        <v>1402</v>
      </c>
      <c r="U71" s="1" t="s">
        <v>1403</v>
      </c>
      <c r="V71" s="1" t="s">
        <v>1404</v>
      </c>
      <c r="W71" s="1" t="s">
        <v>1405</v>
      </c>
      <c r="X71" s="1" t="s">
        <v>1406</v>
      </c>
      <c r="Y71" s="1" t="s">
        <v>1407</v>
      </c>
      <c r="AG71" s="1" t="s">
        <v>1408</v>
      </c>
      <c r="AH71" s="1" t="s">
        <v>1409</v>
      </c>
      <c r="AI71" s="1" t="s">
        <v>1410</v>
      </c>
      <c r="AJ71" s="1" t="s">
        <v>1411</v>
      </c>
      <c r="AK71" s="1" t="s">
        <v>1412</v>
      </c>
      <c r="AL71" s="1" t="s">
        <v>1413</v>
      </c>
      <c r="AQ71" s="1">
        <v>1993.0</v>
      </c>
    </row>
    <row r="72">
      <c r="A72" s="1" t="s">
        <v>1414</v>
      </c>
      <c r="B72" s="1" t="str">
        <f>IFERROR(__xludf.DUMMYFUNCTION("GOOGLETRANSLATE(A:A, ""en"", ""te"")"),"KJ-1 AEWC")</f>
        <v>KJ-1 AEWC</v>
      </c>
      <c r="C72" s="1" t="s">
        <v>1415</v>
      </c>
      <c r="D72" s="1" t="str">
        <f>IFERROR(__xludf.DUMMYFUNCTION("GOOGLETRANSLATE(C:C, ""en"", ""te"")"),"KJ-1 అనేది మొదటి తరం చైనీస్ AEW (వాయుమార్గాన ముందస్తు హెచ్చరిక) రాడార్, టుపోలెవ్ TU-4 బాంబర్‌కు సరిపోతుంది. ఈ ప్రాజెక్ట్ 1969 లో ""ప్రాజెక్ట్ 926"" కోడ్ పేరుతో ప్రారంభించబడింది. . పిఆర్సి ప్రభుత్వ వాదనల ప్రకారం, ఒకే కెజె -1 40 కి పైగా గ్రౌండ్ రాడార్ స్టేష"&amp;"న్లకు సమానం, కాని సాంస్కృతిక విప్లవం కారణంగా అభివృద్ధి ఆగిపోయింది. చైనా ఆర్థిక సంస్కరణ యుగంలో, ఆర్థికాభివృద్ధికి అధిక ప్రాధాన్యత ఇవ్వబడినందున ఈ ప్రాజెక్ట్ మరోసారి నిలిపివేయబడింది. పీపుల్స్ లిబరేషన్ ఆర్మీ వైమానిక దళం యొక్క ఆధునీకరణ కోసం ఈ ప్రాజెక్ట్ చివరకు"&amp;" మళ్ళీ సమీక్షించినప్పుడు అది వాడుకలో లేదని భావించారు. KJ-1 యొక్క స్థానంలో PRC దాని KJ-2000 AWAC ల కోసం దశలవారీ-అర్రే రాడార్‌ను అభివృద్ధి చేసింది. [1] ఏకైక KJ-1 ఇప్పుడు బీజింగ్‌కు ఉత్తరాన ఉన్న PLAAF మ్యూజియంలో ప్రదర్శనలో ఉంది. [2]")</f>
        <v>KJ-1 అనేది మొదటి తరం చైనీస్ AEW (వాయుమార్గాన ముందస్తు హెచ్చరిక) రాడార్, టుపోలెవ్ TU-4 బాంబర్‌కు సరిపోతుంది. ఈ ప్రాజెక్ట్ 1969 లో "ప్రాజెక్ట్ 926" కోడ్ పేరుతో ప్రారంభించబడింది. . పిఆర్సి ప్రభుత్వ వాదనల ప్రకారం, ఒకే కెజె -1 40 కి పైగా గ్రౌండ్ రాడార్ స్టేషన్లకు సమానం, కాని సాంస్కృతిక విప్లవం కారణంగా అభివృద్ధి ఆగిపోయింది. చైనా ఆర్థిక సంస్కరణ యుగంలో, ఆర్థికాభివృద్ధికి అధిక ప్రాధాన్యత ఇవ్వబడినందున ఈ ప్రాజెక్ట్ మరోసారి నిలిపివేయబడింది. పీపుల్స్ లిబరేషన్ ఆర్మీ వైమానిక దళం యొక్క ఆధునీకరణ కోసం ఈ ప్రాజెక్ట్ చివరకు మళ్ళీ సమీక్షించినప్పుడు అది వాడుకలో లేదని భావించారు. KJ-1 యొక్క స్థానంలో PRC దాని KJ-2000 AWAC ల కోసం దశలవారీ-అర్రే రాడార్‌ను అభివృద్ధి చేసింది. [1] ఏకైక KJ-1 ఇప్పుడు బీజింగ్‌కు ఉత్తరాన ఉన్న PLAAF మ్యూజియంలో ప్రదర్శనలో ఉంది. [2]</v>
      </c>
      <c r="E72" s="1" t="s">
        <v>1416</v>
      </c>
      <c r="F72" s="1" t="str">
        <f>IFERROR(__xludf.DUMMYFUNCTION("GOOGLETRANSLATE(E:E, ""en"", ""te"")"),"వాయుమార్గాన ముందస్తు హెచ్చరిక మరియు నియంత్రణ")</f>
        <v>వాయుమార్గాన ముందస్తు హెచ్చరిక మరియు నియంత్రణ</v>
      </c>
      <c r="G72" s="1" t="s">
        <v>1417</v>
      </c>
      <c r="H72" s="1" t="s">
        <v>1418</v>
      </c>
      <c r="I72" s="1" t="str">
        <f>IFERROR(__xludf.DUMMYFUNCTION("GOOGLETRANSLATE(H:H, ""en"", ""te"")"),"పీపుల్స్ రిపబ్లిక్ ఆఫ్ చైనా (పిఆర్సి)")</f>
        <v>పీపుల్స్ రిపబ్లిక్ ఆఫ్ చైనా (పిఆర్సి)</v>
      </c>
      <c r="J72" s="1" t="s">
        <v>1419</v>
      </c>
      <c r="O72" s="1">
        <v>1.0</v>
      </c>
      <c r="AI72" s="1" t="s">
        <v>1420</v>
      </c>
      <c r="AJ72" s="1" t="s">
        <v>1421</v>
      </c>
      <c r="AK72" s="1" t="s">
        <v>1422</v>
      </c>
      <c r="AL72" s="1" t="s">
        <v>1423</v>
      </c>
    </row>
    <row r="73">
      <c r="A73" s="1" t="s">
        <v>1424</v>
      </c>
      <c r="B73" s="1" t="str">
        <f>IFERROR(__xludf.DUMMYFUNCTION("GOOGLETRANSLATE(A:A, ""en"", ""te"")"),"వైట్ క్వాడ్రప్లేన్")</f>
        <v>వైట్ క్వాడ్రప్లేన్</v>
      </c>
      <c r="C73" s="1" t="s">
        <v>1425</v>
      </c>
      <c r="D73" s="1" t="str">
        <f>IFERROR(__xludf.DUMMYFUNCTION("GOOGLETRANSLATE(C:C, ""en"", ""te"")"),"వైట్ క్వాడ్రప్లేన్, వైట్ టైప్ 4 అని కూడా పిలుస్తారు, [1] ప్రపంచ యుద్ధంలో జె శామ్యూల్ వైట్ &amp; కంపెనీ లిమిటెడ్ (వైట్ ఎయిర్క్రాఫ్ట్) నిర్మించిన బ్రిటిష్ సింగిల్ సీట్ క్వాడ్రప్లేన్ ఫైటర్ విమానం. క్రాష్‌లో పాల్గొన్నాడు, విమానంలో మరింత పని వదిలివేయబడింది. [1] క్"&amp;"వాడ్రప్లేన్ సీరియల్ NO N546 అనేది 1916 లో వైట్ ఎయిర్క్రాఫ్ట్ జనరల్ మేనేజర్ మరియు డిజైన్ చీఫ్ హోవార్డ్ టి. రైట్ రూపొందించిన ప్రోటోటైప్. మధ్య రెండు రెక్కల మధ్య ఫ్యూజ్‌లేజ్ ఎగువ మరియు దిగువ రెక్కలతో స్ట్రట్‌లచే జతచేయబడింది. [3] మరో గొప్ప లక్షణం ఏమిటంటే, దాని"&amp;" రెక్కలు మొత్తం పొడవు కంటే తక్కువగా ఉన్నాయి. [2] ఫ్లాట్ మిడిల్ విభాగంతో ప్రముఖ మరియు వెనుకంజలో ఉన్న అంచులపై రెక్కలు కేకలు వేయబడ్డాయి. ఈ రెక్కల రూపకల్పన చాలా అసమర్థమని నిరూపించబడింది. [2] 110 హెచ్‌పి (82 కిలోవాట్ అసలు సంస్కరణలో పొడవైన తీగ పొడవు యొక్క రెండు"&amp;" కాబేన్ స్ట్రట్స్ ఉన్నాయి. ఎగువ మూడు రెక్కల మధ్య నాలుగు సారూప్య రకం ఇంటర్‌ప్లేన్ స్ట్రట్‌లు ఉపయోగించబడ్డాయి, ఇవన్నీ ఐలెరాన్‌లను కలిగి ఉన్నాయి. [3] దిగువ వింగ్ ల్యాండింగ్ గేర్ చక్రాల కోసం జత స్ట్రట్స్ మరియు కటౌట్లతో తక్కువ వ్యవధిని కలిగి ఉంది. ఇరుసు దిగువ "&amp;"వింగ్ మాదిరిగానే ఉన్నందున, ఆ రెక్కలు భూమిని సంప్రదించకుండా ఆ రెక్కలు వెనుకంజలో ఉన్న వాటిని నివారించడానికి టెయిల్స్కిడ్ చాలా పొడవుగా ఉంది. [2] 1916 మధ్యలో పరీక్షించినప్పుడు, నిస్సార వింగ్ సంభవం కారణంగా విమానం బయలుదేరడంలో ఇబ్బంది ఉంది మరియు యాల్ నియంత్రణ లే"&amp;"కపోవడం మరియు పెద్ద పున es రూపకల్పన అవసరం కారణంగా ప్రమాదకరమైన ధోరణులను ప్రదర్శించారు. [5] ఫిబ్రవరి 1917 లో రెండవ వెర్షన్ పరీక్ష కోసం సిద్ధంగా ఉంది. [3] సింగిల్ మందపాటి స్ట్రట్‌లను మరింత సాంప్రదాయిక సమాంతర వైర్ బ్రాస్డ్ స్ట్రట్‌లతో భర్తీ చేశారు మరియు ల్యాండ"&amp;"ింగ్ గేర్ పొడవుగా ఉంది. కొత్త రెక్కలు విభిన్న తీగతో ఉన్నాయి మరియు ఫ్యూజ్‌లేజ్ యొక్క మొత్తం వ్యాసం పెరిగింది. [3] మరీ ముఖ్యంగా, పెద్ద డోర్సల్ ఫిన్ మరియు చుక్కాని వ్యవస్థాపించబడ్డాయి. మార్టెల్షామ్ హీత్ వద్ద అనేక నిరాశపరిచిన విమానాల తరువాత, యంత్రం మరొక పునర్"&amp;"నిర్మాణం కోసం కౌవ్స్‌లోని విమాన ఉత్పత్తి సౌకర్యాలకు తిరిగి వచ్చింది. [3] తుది సంస్కరణలో పై నుండి క్రిందికి తగ్గుతున్న కొత్త రెక్కలు మరియు ఎగువ రెండు రెక్కలపై మాత్రమే ఐలెరాన్‌లు ఉన్నాయి. జూలై 1917 లో మార్టెల్షామ్ హీత్ వద్ద, ఫ్లైట్ టెస్టింగ్ మళ్ళీ అసంతృప్తి"&amp;"కరమైన నియంత్రణ లేకపోవడాన్ని వెల్లడించింది. [3] ఫిబ్రవరి 1918 లో, క్వాడ్రప్లేన్ స్మశానవాటికలో కూలిపోయింది మరియు ప్రాజెక్ట్ వదిలివేయబడింది. [1] [4] నుండి డేటా పోల్చదగిన పాత్ర, కాన్ఫిగరేషన్ మరియు ERA యొక్క సాధారణ లక్షణాల ఆయుధ విమానం")</f>
        <v>వైట్ క్వాడ్రప్లేన్, వైట్ టైప్ 4 అని కూడా పిలుస్తారు, [1] ప్రపంచ యుద్ధంలో జె శామ్యూల్ వైట్ &amp; కంపెనీ లిమిటెడ్ (వైట్ ఎయిర్క్రాఫ్ట్) నిర్మించిన బ్రిటిష్ సింగిల్ సీట్ క్వాడ్రప్లేన్ ఫైటర్ విమానం. క్రాష్‌లో పాల్గొన్నాడు, విమానంలో మరింత పని వదిలివేయబడింది. [1] క్వాడ్రప్లేన్ సీరియల్ NO N546 అనేది 1916 లో వైట్ ఎయిర్క్రాఫ్ట్ జనరల్ మేనేజర్ మరియు డిజైన్ చీఫ్ హోవార్డ్ టి. రైట్ రూపొందించిన ప్రోటోటైప్. మధ్య రెండు రెక్కల మధ్య ఫ్యూజ్‌లేజ్ ఎగువ మరియు దిగువ రెక్కలతో స్ట్రట్‌లచే జతచేయబడింది. [3] మరో గొప్ప లక్షణం ఏమిటంటే, దాని రెక్కలు మొత్తం పొడవు కంటే తక్కువగా ఉన్నాయి. [2] ఫ్లాట్ మిడిల్ విభాగంతో ప్రముఖ మరియు వెనుకంజలో ఉన్న అంచులపై రెక్కలు కేకలు వేయబడ్డాయి. ఈ రెక్కల రూపకల్పన చాలా అసమర్థమని నిరూపించబడింది. [2] 110 హెచ్‌పి (82 కిలోవాట్ అసలు సంస్కరణలో పొడవైన తీగ పొడవు యొక్క రెండు కాబేన్ స్ట్రట్స్ ఉన్నాయి. ఎగువ మూడు రెక్కల మధ్య నాలుగు సారూప్య రకం ఇంటర్‌ప్లేన్ స్ట్రట్‌లు ఉపయోగించబడ్డాయి, ఇవన్నీ ఐలెరాన్‌లను కలిగి ఉన్నాయి. [3] దిగువ వింగ్ ల్యాండింగ్ గేర్ చక్రాల కోసం జత స్ట్రట్స్ మరియు కటౌట్లతో తక్కువ వ్యవధిని కలిగి ఉంది. ఇరుసు దిగువ వింగ్ మాదిరిగానే ఉన్నందున, ఆ రెక్కలు భూమిని సంప్రదించకుండా ఆ రెక్కలు వెనుకంజలో ఉన్న వాటిని నివారించడానికి టెయిల్స్కిడ్ చాలా పొడవుగా ఉంది. [2] 1916 మధ్యలో పరీక్షించినప్పుడు, నిస్సార వింగ్ సంభవం కారణంగా విమానం బయలుదేరడంలో ఇబ్బంది ఉంది మరియు యాల్ నియంత్రణ లేకపోవడం మరియు పెద్ద పున es రూపకల్పన అవసరం కారణంగా ప్రమాదకరమైన ధోరణులను ప్రదర్శించారు. [5] ఫిబ్రవరి 1917 లో రెండవ వెర్షన్ పరీక్ష కోసం సిద్ధంగా ఉంది. [3] సింగిల్ మందపాటి స్ట్రట్‌లను మరింత సాంప్రదాయిక సమాంతర వైర్ బ్రాస్డ్ స్ట్రట్‌లతో భర్తీ చేశారు మరియు ల్యాండింగ్ గేర్ పొడవుగా ఉంది. కొత్త రెక్కలు విభిన్న తీగతో ఉన్నాయి మరియు ఫ్యూజ్‌లేజ్ యొక్క మొత్తం వ్యాసం పెరిగింది. [3] మరీ ముఖ్యంగా, పెద్ద డోర్సల్ ఫిన్ మరియు చుక్కాని వ్యవస్థాపించబడ్డాయి. మార్టెల్షామ్ హీత్ వద్ద అనేక నిరాశపరిచిన విమానాల తరువాత, యంత్రం మరొక పునర్నిర్మాణం కోసం కౌవ్స్‌లోని విమాన ఉత్పత్తి సౌకర్యాలకు తిరిగి వచ్చింది. [3] తుది సంస్కరణలో పై నుండి క్రిందికి తగ్గుతున్న కొత్త రెక్కలు మరియు ఎగువ రెండు రెక్కలపై మాత్రమే ఐలెరాన్‌లు ఉన్నాయి. జూలై 1917 లో మార్టెల్షామ్ హీత్ వద్ద, ఫ్లైట్ టెస్టింగ్ మళ్ళీ అసంతృప్తికరమైన నియంత్రణ లేకపోవడాన్ని వెల్లడించింది. [3] ఫిబ్రవరి 1918 లో, క్వాడ్రప్లేన్ స్మశానవాటికలో కూలిపోయింది మరియు ప్రాజెక్ట్ వదిలివేయబడింది. [1] [4] నుండి డేటా పోల్చదగిన పాత్ర, కాన్ఫిగరేషన్ మరియు ERA యొక్క సాధారణ లక్షణాల ఆయుధ విమానం</v>
      </c>
      <c r="E73" s="1" t="s">
        <v>309</v>
      </c>
      <c r="F73" s="1" t="str">
        <f>IFERROR(__xludf.DUMMYFUNCTION("GOOGLETRANSLATE(E:E, ""en"", ""te"")"),"యుద్ధ")</f>
        <v>యుద్ధ</v>
      </c>
      <c r="G73" s="2" t="s">
        <v>1426</v>
      </c>
      <c r="H73" s="1" t="s">
        <v>1427</v>
      </c>
      <c r="I73" s="1" t="str">
        <f>IFERROR(__xludf.DUMMYFUNCTION("GOOGLETRANSLATE(H:H, ""en"", ""te"")"),"బ్రిటిష్")</f>
        <v>బ్రిటిష్</v>
      </c>
      <c r="J73" s="2" t="s">
        <v>1428</v>
      </c>
      <c r="K73" s="1" t="s">
        <v>1429</v>
      </c>
      <c r="L73" s="1" t="str">
        <f>IFERROR(__xludf.DUMMYFUNCTION("GOOGLETRANSLATE(K:K, ""en"", ""te"")"),"జె. శామ్యూల్ వైట్")</f>
        <v>జె. శామ్యూల్ వైట్</v>
      </c>
      <c r="M73" s="1" t="s">
        <v>1430</v>
      </c>
      <c r="N73" s="1" t="s">
        <v>1431</v>
      </c>
      <c r="O73" s="1">
        <v>1.0</v>
      </c>
      <c r="P73" s="1" t="s">
        <v>521</v>
      </c>
      <c r="Q73" s="1" t="s">
        <v>1432</v>
      </c>
      <c r="R73" s="1" t="s">
        <v>1433</v>
      </c>
      <c r="S73" s="1" t="s">
        <v>1434</v>
      </c>
      <c r="W73" s="1" t="s">
        <v>1435</v>
      </c>
      <c r="AE73" s="1" t="s">
        <v>1436</v>
      </c>
      <c r="AG73" s="1" t="s">
        <v>1437</v>
      </c>
      <c r="AJ73" s="1" t="s">
        <v>1438</v>
      </c>
    </row>
    <row r="74">
      <c r="A74" s="1" t="s">
        <v>1439</v>
      </c>
      <c r="B74" s="1" t="str">
        <f>IFERROR(__xludf.DUMMYFUNCTION("GOOGLETRANSLATE(A:A, ""en"", ""te"")"),"బ్లాక్బర్న్ బి -2")</f>
        <v>బ్లాక్బర్న్ బి -2</v>
      </c>
      <c r="C74" s="1" t="s">
        <v>1440</v>
      </c>
      <c r="D74" s="1" t="str">
        <f>IFERROR(__xludf.DUMMYFUNCTION("GOOGLETRANSLATE(C:C, ""en"", ""te"")"),"బ్లాక్బర్న్ బి -2 1930 లలో బ్రిటిష్ బిప్లేన్ సైడ్-బై-సైడ్ ట్రైనర్ విమానం. బ్లాక్బర్న్ విమానం రూపకల్పన చేసి నిర్మించారు, 42 నిర్మించబడ్డాయి. బ్లాక్బర్న్ బి -2 ను బ్లాక్బర్న్ దాని మునుపటి బ్లూబర్డ్ IV శిక్షకుడికి వారసుడిగా అభివృద్ధి చేసింది, మునుపటి విమానం "&amp;"యొక్క లేఅవుట్ మరియు పక్కపక్కనే సీటింగ్‌ను నిలుపుకుంది, కాని లోహానికి బదులుగా సెమీ-మోనోకోక్ ఆల్-మెటల్ ఫ్యూజ్‌లేజ్ కలిగి ఉంది మునుపటి విమానం ఉపయోగించే ఫాబ్రిక్-కప్పబడిన ఫ్యూజ్‌లేజ్. సింగిల్-బే బిప్‌లేన్ రెక్కలు బ్లూబర్డ్ IV లతో సమానమైన నిర్మాణాన్ని కలిగి ఉం"&amp;"టాయి మరియు సులభంగా నిల్వ చేయడానికి ముడుచుకోవచ్చు. తక్కువ-స్పీడ్ నిర్వహణను మెరుగుపరచడానికి ప్రముఖ అంచు స్లాట్లు ఎగువ వింగ్‌కు అమర్చబడ్డాయి, దిగువ రెక్కలపై మాత్రమే ఐలెరాన్లు మాత్రమే. సాంప్రదాయిక ల్యాండింగ్ గేర్ పరిష్కరించబడింది, మెయిన్‌వీల్స్ టెలిస్కోపిక్ క"&amp;"ాళ్ళపై మరియు స్పుంగ్ టెయిల్‌స్కిడ్‌కు మద్దతు ఇస్తున్నాయి. [1] ప్రోటోటైప్ B-2 (రిజిస్టర్డ్ G-ABUW) మొదట 10 డిసెంబర్ 1932 న ప్రయాణించింది, [2] 120 HP (89 kW) డి హవిలాండ్ గిప్సీ III ఇంజిన్‌తో శక్తితో ఉంది, అయినప్పటికీ 130 HP (97 kW) డి హవిలాండ్ జిప్సీ మేజర్ "&amp;"మరియు 120 HP సిరస్ హీర్మేస్ IV ఇంజన్లు కూడా ఉత్పత్తి విమానాలకు అమర్చబడ్డాయి. [3] [4] పరీక్ష విజయవంతమైంది, విమానం చాలా మనోహరమైనదని రుజువు చేసింది, మరియు మొదటి ఉత్పత్తి విమానం 1932 లో ఎగిరింది. [3] B-2 ప్రధానంగా మిలిటరీ ట్రైనర్ మార్కెట్లో లక్ష్యంగా ఉంది, [5"&amp;"] మరియు పోర్చుగల్ చేత మూల్యాంకనం కోసం B-2 ను సెప్టెంబర్ 1933 లో లిస్బన్‌కు రవాణా చేశారు. మూల్యాంకనంలో ఇది బాగా పనిచేసినప్పటికీ, పోర్చుగీసువారు టెన్డం లేఅవుట్‌కు ప్రాధాన్యత ఇచ్చారు మరియు డి హవిలాండ్ టైగర్ చిమ్మటను కొనుగోలు చేశారు. [6] ప్రధాన సైనిక ఉత్తర్వు"&amp;"ల కోసం పోటీ చేయడంలో విజయవంతం కానప్పటికీ, యునైటెడ్ కింగ్‌డమ్‌లోని పౌర ఎగిరే పాఠశాలలను సన్నద్ధం చేయడానికి బి -2 ఉత్పత్తిలో కొనసాగింది, ఇవి RAF విస్తరణ పథకం కింద రాయల్ వైమానిక దళానికి పైలట్‌లకు బిజీగా శిక్షణ ఇస్తున్నాయి, B-2 ఫ్లయింగ్ పాఠశాలలను సమకూర్చడం బ్రో"&amp;" ఏరోడ్రోమ్ మరియు లండన్ ఎయిర్ పార్క్, హాన్వర్త్ వద్ద బ్లాక్బర్న్ యాజమాన్యంలో ఉంది. ప్రోటోటైప్‌తో సహా మొత్తం 42 బి -2 లు నిర్మించబడ్డాయి, ఉత్పత్తి 1937 వరకు కొనసాగుతోంది. [7] చివరి మూడు B-2 లను వైమానిక మంత్రిత్వ శాఖకు విక్రయించి, బ్రో ఫ్లయింగ్ పాఠశాలకు జారీ"&amp;" చేశారు, అక్కడ వాటిని RAF గుర్తులలో నిర్వహిస్తున్నారు. [7] రెండవ ప్రపంచ యుద్ధం ప్రారంభమైనప్పుడు, హాన్వర్త్ వద్ద ఉన్న విమానం బ్రోకు తరలించబడింది, అక్కడ రెండు శిక్షణా పాఠశాలలు విలీనం అయ్యాయి, 4 ప్రాథమిక ఫ్లయింగ్ శిక్షణా పాఠశాలగా మారింది. [8] బ్రోలోని పాఠశాల"&amp;" బ్లాక్బర్న్ చేత నిర్వహించబడుతోంది, విమానం పౌర రిజిస్ట్రేషన్లతో మిగిలి ఉంది (అయినప్పటికీ అవి పసుపు ఫ్యూజ్‌లేజ్‌లు, మభ్యపెట్టే రెక్కలు మరియు RAF రౌండెల్స్‌తో యుద్ధకాల శిక్షణా గుర్తులతో పెయింట్ చేయబడ్డాయి). [9] మిగిలిన విమానాలను ఫిబ్రవరి 1942 లో RAF స్వాధీన"&amp;"ం చేసుకుంది, [2] ఎయిర్ ట్రైనింగ్ కార్ప్స్ కు అప్పగించబడింది, అక్కడ వాటిని బోధనా ఎయిర్ఫ్రేమ్‌లుగా ఉపయోగించారు. [8] యుద్ధానంతర రెండు B-2 లు మాత్రమే బయటపడ్డాయి; ఒకటి 1951 లో క్రాష్ అయ్యింది, [10] మరియు ఏకైక ప్రాణాలతో (జి-ఎఎబిజె) బ్లాక్బర్న్ (ఇప్పుడు బ్రిటిష్"&amp;" ఏరోస్పేస్‌లో భాగం) చేత గాలికి ఉపయోగపడే స్థితిలో భద్రపరచబడింది మరియు నిర్వహించబడుతుంది. G-AEBJ ఓల్డ్ వార్డెన్ వద్ద షటిల్వర్త్ సేకరణతో ఉంది. [11] మరో ఫ్యూజ్‌లేజ్ చాలా సంవత్సరాలు 1980 లలో రక్షించబడటానికి ముందు ఎసెక్స్ స్క్రాపార్డ్‌లో ఒక చెట్టును చూసింది. ఈ "&amp;"విమానం G-ACBH మరియు G-ADFO అనే రెండు గుర్తింపులను ప్రదర్శిస్తుంది మరియు సౌత్ యార్క్‌షైర్ ఎయిర్‌క్రాఫ్ట్ మ్యూజియంలో ఇప్పటికీ దాని అసలు పెయింట్ ధరించి భద్రపరచబడింది. 1919 నుండి బ్రిటిష్ సివిల్ ఎయిర్క్రాఫ్ట్ నుండి వచ్చిన డేటా, వాల్యూమ్ 1 [12] సాధారణ లక్షణాలు"&amp;" పనితీరు సంబంధిత అభివృద్ధి విమానం పోల్చదగిన పాత్ర, కాన్ఫిగరేషన్ మరియు ERA")</f>
        <v>బ్లాక్బర్న్ బి -2 1930 లలో బ్రిటిష్ బిప్లేన్ సైడ్-బై-సైడ్ ట్రైనర్ విమానం. బ్లాక్బర్న్ విమానం రూపకల్పన చేసి నిర్మించారు, 42 నిర్మించబడ్డాయి. బ్లాక్బర్న్ బి -2 ను బ్లాక్బర్న్ దాని మునుపటి బ్లూబర్డ్ IV శిక్షకుడికి వారసుడిగా అభివృద్ధి చేసింది, మునుపటి విమానం యొక్క లేఅవుట్ మరియు పక్కపక్కనే సీటింగ్‌ను నిలుపుకుంది, కాని లోహానికి బదులుగా సెమీ-మోనోకోక్ ఆల్-మెటల్ ఫ్యూజ్‌లేజ్ కలిగి ఉంది మునుపటి విమానం ఉపయోగించే ఫాబ్రిక్-కప్పబడిన ఫ్యూజ్‌లేజ్. సింగిల్-బే బిప్‌లేన్ రెక్కలు బ్లూబర్డ్ IV లతో సమానమైన నిర్మాణాన్ని కలిగి ఉంటాయి మరియు సులభంగా నిల్వ చేయడానికి ముడుచుకోవచ్చు. తక్కువ-స్పీడ్ నిర్వహణను మెరుగుపరచడానికి ప్రముఖ అంచు స్లాట్లు ఎగువ వింగ్‌కు అమర్చబడ్డాయి, దిగువ రెక్కలపై మాత్రమే ఐలెరాన్లు మాత్రమే. సాంప్రదాయిక ల్యాండింగ్ గేర్ పరిష్కరించబడింది, మెయిన్‌వీల్స్ టెలిస్కోపిక్ కాళ్ళపై మరియు స్పుంగ్ టెయిల్‌స్కిడ్‌కు మద్దతు ఇస్తున్నాయి. [1] ప్రోటోటైప్ B-2 (రిజిస్టర్డ్ G-ABUW) మొదట 10 డిసెంబర్ 1932 న ప్రయాణించింది, [2] 120 HP (89 kW) డి హవిలాండ్ గిప్సీ III ఇంజిన్‌తో శక్తితో ఉంది, అయినప్పటికీ 130 HP (97 kW) డి హవిలాండ్ జిప్సీ మేజర్ మరియు 120 HP సిరస్ హీర్మేస్ IV ఇంజన్లు కూడా ఉత్పత్తి విమానాలకు అమర్చబడ్డాయి. [3] [4] పరీక్ష విజయవంతమైంది, విమానం చాలా మనోహరమైనదని రుజువు చేసింది, మరియు మొదటి ఉత్పత్తి విమానం 1932 లో ఎగిరింది. [3] B-2 ప్రధానంగా మిలిటరీ ట్రైనర్ మార్కెట్లో లక్ష్యంగా ఉంది, [5] మరియు పోర్చుగల్ చేత మూల్యాంకనం కోసం B-2 ను సెప్టెంబర్ 1933 లో లిస్బన్‌కు రవాణా చేశారు. మూల్యాంకనంలో ఇది బాగా పనిచేసినప్పటికీ, పోర్చుగీసువారు టెన్డం లేఅవుట్‌కు ప్రాధాన్యత ఇచ్చారు మరియు డి హవిలాండ్ టైగర్ చిమ్మటను కొనుగోలు చేశారు. [6] ప్రధాన సైనిక ఉత్తర్వుల కోసం పోటీ చేయడంలో విజయవంతం కానప్పటికీ, యునైటెడ్ కింగ్‌డమ్‌లోని పౌర ఎగిరే పాఠశాలలను సన్నద్ధం చేయడానికి బి -2 ఉత్పత్తిలో కొనసాగింది, ఇవి RAF విస్తరణ పథకం కింద రాయల్ వైమానిక దళానికి పైలట్‌లకు బిజీగా శిక్షణ ఇస్తున్నాయి, B-2 ఫ్లయింగ్ పాఠశాలలను సమకూర్చడం బ్రో ఏరోడ్రోమ్ మరియు లండన్ ఎయిర్ పార్క్, హాన్వర్త్ వద్ద బ్లాక్బర్న్ యాజమాన్యంలో ఉంది. ప్రోటోటైప్‌తో సహా మొత్తం 42 బి -2 లు నిర్మించబడ్డాయి, ఉత్పత్తి 1937 వరకు కొనసాగుతోంది. [7] చివరి మూడు B-2 లను వైమానిక మంత్రిత్వ శాఖకు విక్రయించి, బ్రో ఫ్లయింగ్ పాఠశాలకు జారీ చేశారు, అక్కడ వాటిని RAF గుర్తులలో నిర్వహిస్తున్నారు. [7] రెండవ ప్రపంచ యుద్ధం ప్రారంభమైనప్పుడు, హాన్వర్త్ వద్ద ఉన్న విమానం బ్రోకు తరలించబడింది, అక్కడ రెండు శిక్షణా పాఠశాలలు విలీనం అయ్యాయి, 4 ప్రాథమిక ఫ్లయింగ్ శిక్షణా పాఠశాలగా మారింది. [8] బ్రోలోని పాఠశాల బ్లాక్బర్న్ చేత నిర్వహించబడుతోంది, విమానం పౌర రిజిస్ట్రేషన్లతో మిగిలి ఉంది (అయినప్పటికీ అవి పసుపు ఫ్యూజ్‌లేజ్‌లు, మభ్యపెట్టే రెక్కలు మరియు RAF రౌండెల్స్‌తో యుద్ధకాల శిక్షణా గుర్తులతో పెయింట్ చేయబడ్డాయి). [9] మిగిలిన విమానాలను ఫిబ్రవరి 1942 లో RAF స్వాధీనం చేసుకుంది, [2] ఎయిర్ ట్రైనింగ్ కార్ప్స్ కు అప్పగించబడింది, అక్కడ వాటిని బోధనా ఎయిర్ఫ్రేమ్‌లుగా ఉపయోగించారు. [8] యుద్ధానంతర రెండు B-2 లు మాత్రమే బయటపడ్డాయి; ఒకటి 1951 లో క్రాష్ అయ్యింది, [10] మరియు ఏకైక ప్రాణాలతో (జి-ఎఎబిజె) బ్లాక్బర్న్ (ఇప్పుడు బ్రిటిష్ ఏరోస్పేస్‌లో భాగం) చేత గాలికి ఉపయోగపడే స్థితిలో భద్రపరచబడింది మరియు నిర్వహించబడుతుంది. G-AEBJ ఓల్డ్ వార్డెన్ వద్ద షటిల్వర్త్ సేకరణతో ఉంది. [11] మరో ఫ్యూజ్‌లేజ్ చాలా సంవత్సరాలు 1980 లలో రక్షించబడటానికి ముందు ఎసెక్స్ స్క్రాపార్డ్‌లో ఒక చెట్టును చూసింది. ఈ విమానం G-ACBH మరియు G-ADFO అనే రెండు గుర్తింపులను ప్రదర్శిస్తుంది మరియు సౌత్ యార్క్‌షైర్ ఎయిర్‌క్రాఫ్ట్ మ్యూజియంలో ఇప్పటికీ దాని అసలు పెయింట్ ధరించి భద్రపరచబడింది. 1919 నుండి బ్రిటిష్ సివిల్ ఎయిర్క్రాఫ్ట్ నుండి వచ్చిన డేటా, వాల్యూమ్ 1 [12] సాధారణ లక్షణాలు పనితీరు సంబంధిత అభివృద్ధి విమానం పోల్చదగిన పాత్ర, కాన్ఫిగరేషన్ మరియు ERA</v>
      </c>
      <c r="E74" s="1" t="s">
        <v>676</v>
      </c>
      <c r="F74" s="1" t="str">
        <f>IFERROR(__xludf.DUMMYFUNCTION("GOOGLETRANSLATE(E:E, ""en"", ""te"")"),"శిక్షకుడు")</f>
        <v>శిక్షకుడు</v>
      </c>
      <c r="K74" s="1" t="s">
        <v>1441</v>
      </c>
      <c r="L74" s="1" t="str">
        <f>IFERROR(__xludf.DUMMYFUNCTION("GOOGLETRANSLATE(K:K, ""en"", ""te"")"),"బ్లాక్బర్న్ విమానం")</f>
        <v>బ్లాక్బర్న్ విమానం</v>
      </c>
      <c r="M74" s="1" t="s">
        <v>1442</v>
      </c>
      <c r="N74" s="1">
        <v>1931.0</v>
      </c>
      <c r="O74" s="1">
        <v>42.0</v>
      </c>
      <c r="P74" s="1">
        <v>2.0</v>
      </c>
      <c r="Q74" s="1" t="s">
        <v>1443</v>
      </c>
      <c r="R74" s="1" t="s">
        <v>1444</v>
      </c>
      <c r="S74" s="1" t="s">
        <v>1073</v>
      </c>
      <c r="T74" s="1" t="s">
        <v>1445</v>
      </c>
      <c r="U74" s="1" t="s">
        <v>1446</v>
      </c>
      <c r="V74" s="1" t="s">
        <v>1447</v>
      </c>
      <c r="W74" s="1" t="s">
        <v>1448</v>
      </c>
      <c r="X74" s="1" t="s">
        <v>285</v>
      </c>
      <c r="Y74" s="1" t="s">
        <v>1449</v>
      </c>
      <c r="Z74" s="1" t="s">
        <v>1450</v>
      </c>
      <c r="AB74" s="1" t="s">
        <v>1451</v>
      </c>
      <c r="AJ74" s="1" t="s">
        <v>1452</v>
      </c>
      <c r="AK74" s="1" t="s">
        <v>1453</v>
      </c>
      <c r="AL74" s="1" t="s">
        <v>1454</v>
      </c>
      <c r="AN74" s="2" t="s">
        <v>1455</v>
      </c>
      <c r="AP74" s="1" t="s">
        <v>1456</v>
      </c>
      <c r="AQ74" s="1">
        <v>1942.0</v>
      </c>
      <c r="AR74" s="1" t="s">
        <v>380</v>
      </c>
      <c r="AS74" s="1" t="s">
        <v>381</v>
      </c>
      <c r="AX74" s="1" t="s">
        <v>1457</v>
      </c>
      <c r="AY74" s="1">
        <v>1932.0</v>
      </c>
      <c r="BI74" s="1" t="s">
        <v>1458</v>
      </c>
      <c r="CN74" s="2" t="s">
        <v>1459</v>
      </c>
      <c r="CT74" s="2" t="s">
        <v>1460</v>
      </c>
    </row>
    <row r="75">
      <c r="A75" s="1" t="s">
        <v>1461</v>
      </c>
      <c r="B75" s="1" t="str">
        <f>IFERROR(__xludf.DUMMYFUNCTION("GOOGLETRANSLATE(A:A, ""en"", ""te"")"),"ఉల్-జిహ్ మోహం")</f>
        <v>ఉల్-జిహ్ మోహం</v>
      </c>
      <c r="C75" s="1" t="s">
        <v>1462</v>
      </c>
      <c r="D75" s="1" t="str">
        <f>IFERROR(__xludf.DUMMYFUNCTION("GOOGLETRANSLATE(C:C, ""en"", ""te"")"),"UL-JIH మోహం, F100 మోహం అని కూడా పిలుస్తారు, ఇది సాంప్రదాయకంగా వేయబడింది, రెండు సీటులు, తక్కువ వింగ్, సింగిల్ ఇంజిన్ అల్ట్రాలైట్, చెక్ రిపబ్లిక్లో రూపొందించబడింది మరియు నిర్మించబడింది. 2010 లో రెండు వేరియంట్లు అందించబడ్డాయి. [1] [2] మోహం F100 అనేది అల్ట్రా"&amp;"లైట్/VLA విమానం యొక్క అధునాతన వెర్షన్, ఇది వోల్ఫ్‌గ్యాంగ్ డల్లాచ్ రాసిన అన్ని మిశ్రమ VLA లేఅవుట్ ఆఫ్ ది మోహం (D4BK) పై ఆధారపడింది. వోల్ఫ్‌గ్యాంగ్ డల్లాచ్‌తో మరియు తరువాత, చెక్ రిపబ్లిక్‌లోని ఉల్-జిహెచ్‌కు చెందిన జారోస్లావ్ సెడ్లెయెక్ డిజైన్‌కు సొంత రచనలు "&amp;"చేశారు [3] ఇది చివరకు నేటి యుఎల్-జిహ్ ఎఫ్ -100 కు దారితీసింది. ఈ మోహాన్ని జర్మనీకి చెందిన డబ్ల్యుడి ఫ్లగ్జ్యూగ్లీచ్ట్‌బావు డల్లాచ్ డి .4 మోహంగా విక్రయించింది. ఇది మిశ్రమ నిర్మాణం యొక్క విమానం, వీటిలో కలప, మిశ్రమాలు మరియు ఫాబ్రిక్ కవరింగ్ ఉన్న ఉక్కు భాగాలు"&amp;" ఉన్నాయి. ఇది మొదట 1996 లో ప్రయాణించింది. ఆల్-కాంపోసైట్స్ వెర్షన్, డల్లాచ్ D.4 BK మోహం 1999 లో ఎగురవేయబడింది. UL-JIH ఈ నమూనాలను కల్పించింది మరియు WD ఫ్లగ్జీగ్లిచ్ట్‌బావు ఉన్నప్పుడు D.4 మరియు D.5 కు ఏకైక ఉత్పత్తి మరియు మార్కెటింగ్ హక్కులను పేర్కొంది. 2005 "&amp;"లో ట్రేడింగ్ నిలిపివేయబడింది, అయినప్పటికీ ఆ హక్కులను స్విస్ లైట్ ఎయిర్క్రాఫ్ట్ ఎగ్ సవాలు చేస్తుంది, వారు తమ సొంత సంస్కరణలను నిర్మిస్తారు. [4] ప్రస్తుత మోహాలు ఆల్-కాంపోజిట్ విమానాలు, ట్రాపెజోయిడల్ ప్లాన్‌ఫార్మ్ యొక్క తక్కువ వింగ్. ఐలెరాన్స్ బాహ్య బ్యాలెన్స"&amp;"్ ట్రిమ్ ట్యాబ్‌లు మరియు మూసివున్న నోస్‌గ్యాప్‌లను కలిగి ఉంటాయి. ఇన్బోర్డ్, విద్యుత్తుతో పనిచేసే ఫౌలర్ ఫ్లాప్స్ ఉన్నాయి. ఫ్యూజ్‌లేజ్ తోక వైపు సన్నగా మారుతుంది, ఇక్కడ ట్రాపెజోయిడల్ టెయిల్‌ప్లేన్ మధ్య ఎత్తులో అమర్చబడి ఉంటుంది, చుక్కాని కదలిక కోసం ఒక చిన్న క"&amp;"టౌట్ ఉన్న ఎలివేటర్లు. ఫిన్ కొట్టుకుపోతుంది కాని చుక్కాని నిలువు అంచులు ఉన్నాయి; ఇది ఫ్యూజ్‌లేజ్ దిగువ వరకు విస్తరించి ఉంటుంది. కాక్‌పిట్ సీట్లు రెండు సైడ్-బై-సైడ్ కాన్ఫిగరేషన్‌లో ఒక-ముక్క బబుల్ పందిరి కింద, వెనుక నుండి లివర్ అతుక్కొని ఉంటుంది; సీటు వెనుకభ"&amp;"ాగంలో సామాను స్థలం ఉంది. 2008 వరకు, అన్ని మోహాలలో ముడుచుకునే ట్రైసైకిల్ అండర్ క్యారేజ్ ఉంది. కాంటిలివర్ స్ప్రింగ్ కాళ్ళపై ఫ్యూజ్‌లేజ్ నుండి అమర్చిన ప్రధాన చక్రాలు, రెక్కలోకి విద్యుత్తు బాహ్యంగా ఉపసంహరించుకుంటాయి మరియు నోస్‌వీల్ వెనుకకు ఉపసంహరించుకుంటుంది."&amp;" స్థిర చక్రాల ఎంపికలో వీల్ ఫెయిరింగ్‌లు ఉన్నాయి. ప్రధాన చక్రాలలో బ్రేక్‌లు మరియు నోస్‌వీల్ పవర్ స్టీరింగ్ ఉన్నాయి. స్ట్రాటోస్ మాగ్నమ్ 501 బాలిస్టిక్ రికవరీ పారాచూట్ అమర్చబడింది. [4] ఈ మోహాన్ని 73.5 kW (98.6 HP) రోటాక్స్ 912లు లేదా 59.6 kW (79.9 HP) రోటాక్"&amp;"స్ 912UL ద్వారా శక్తినివ్వవచ్చు. [4] ఈ మోహం పూర్తి మరియు కిట్ రూపంలో విక్రయించబడింది. 2006 నాటికి 200 కంటే ఎక్కువ అమ్ముడైంది [4] మరియు 183 లో రష్యాను మినహాయించి 2010 మధ్యలో యూరోపియన్ దేశాల సివిల్ రిజిస్టర్లలో కనిపించింది. [5] బ్రెజిల్, ఆస్ట్రేలియా మరియు ఫ"&amp;"ిలిప్పీన్స్ వంటి దేశాలలో మోహం-ప్రసారాలు (వివిధ వెర్షన్లు) దేశాలలో ఎగురుతున్నట్లు తెలిసింది. జేన్ యొక్క అన్ని ప్రపంచ విమానాల నుండి డేటా 2011/12 [4] సాధారణ లక్షణాలు పనితీరు ఏవియానిక్స్")</f>
        <v>UL-JIH మోహం, F100 మోహం అని కూడా పిలుస్తారు, ఇది సాంప్రదాయకంగా వేయబడింది, రెండు సీటులు, తక్కువ వింగ్, సింగిల్ ఇంజిన్ అల్ట్రాలైట్, చెక్ రిపబ్లిక్లో రూపొందించబడింది మరియు నిర్మించబడింది. 2010 లో రెండు వేరియంట్లు అందించబడ్డాయి. [1] [2] మోహం F100 అనేది అల్ట్రాలైట్/VLA విమానం యొక్క అధునాతన వెర్షన్, ఇది వోల్ఫ్‌గ్యాంగ్ డల్లాచ్ రాసిన అన్ని మిశ్రమ VLA లేఅవుట్ ఆఫ్ ది మోహం (D4BK) పై ఆధారపడింది. వోల్ఫ్‌గ్యాంగ్ డల్లాచ్‌తో మరియు తరువాత, చెక్ రిపబ్లిక్‌లోని ఉల్-జిహెచ్‌కు చెందిన జారోస్లావ్ సెడ్లెయెక్ డిజైన్‌కు సొంత రచనలు చేశారు [3] ఇది చివరకు నేటి యుఎల్-జిహ్ ఎఫ్ -100 కు దారితీసింది. ఈ మోహాన్ని జర్మనీకి చెందిన డబ్ల్యుడి ఫ్లగ్జ్యూగ్లీచ్ట్‌బావు డల్లాచ్ డి .4 మోహంగా విక్రయించింది. ఇది మిశ్రమ నిర్మాణం యొక్క విమానం, వీటిలో కలప, మిశ్రమాలు మరియు ఫాబ్రిక్ కవరింగ్ ఉన్న ఉక్కు భాగాలు ఉన్నాయి. ఇది మొదట 1996 లో ప్రయాణించింది. ఆల్-కాంపోసైట్స్ వెర్షన్, డల్లాచ్ D.4 BK మోహం 1999 లో ఎగురవేయబడింది. UL-JIH ఈ నమూనాలను కల్పించింది మరియు WD ఫ్లగ్జీగ్లిచ్ట్‌బావు ఉన్నప్పుడు D.4 మరియు D.5 కు ఏకైక ఉత్పత్తి మరియు మార్కెటింగ్ హక్కులను పేర్కొంది. 2005 లో ట్రేడింగ్ నిలిపివేయబడింది, అయినప్పటికీ ఆ హక్కులను స్విస్ లైట్ ఎయిర్క్రాఫ్ట్ ఎగ్ సవాలు చేస్తుంది, వారు తమ సొంత సంస్కరణలను నిర్మిస్తారు. [4] ప్రస్తుత మోహాలు ఆల్-కాంపోజిట్ విమానాలు, ట్రాపెజోయిడల్ ప్లాన్‌ఫార్మ్ యొక్క తక్కువ వింగ్. ఐలెరాన్స్ బాహ్య బ్యాలెన్స్ ట్రిమ్ ట్యాబ్‌లు మరియు మూసివున్న నోస్‌గ్యాప్‌లను కలిగి ఉంటాయి. ఇన్బోర్డ్, విద్యుత్తుతో పనిచేసే ఫౌలర్ ఫ్లాప్స్ ఉన్నాయి. ఫ్యూజ్‌లేజ్ తోక వైపు సన్నగా మారుతుంది, ఇక్కడ ట్రాపెజోయిడల్ టెయిల్‌ప్లేన్ మధ్య ఎత్తులో అమర్చబడి ఉంటుంది, చుక్కాని కదలిక కోసం ఒక చిన్న కటౌట్ ఉన్న ఎలివేటర్లు. ఫిన్ కొట్టుకుపోతుంది కాని చుక్కాని నిలువు అంచులు ఉన్నాయి; ఇది ఫ్యూజ్‌లేజ్ దిగువ వరకు విస్తరించి ఉంటుంది. కాక్‌పిట్ సీట్లు రెండు సైడ్-బై-సైడ్ కాన్ఫిగరేషన్‌లో ఒక-ముక్క బబుల్ పందిరి కింద, వెనుక నుండి లివర్ అతుక్కొని ఉంటుంది; సీటు వెనుకభాగంలో సామాను స్థలం ఉంది. 2008 వరకు, అన్ని మోహాలలో ముడుచుకునే ట్రైసైకిల్ అండర్ క్యారేజ్ ఉంది. కాంటిలివర్ స్ప్రింగ్ కాళ్ళపై ఫ్యూజ్‌లేజ్ నుండి అమర్చిన ప్రధాన చక్రాలు, రెక్కలోకి విద్యుత్తు బాహ్యంగా ఉపసంహరించుకుంటాయి మరియు నోస్‌వీల్ వెనుకకు ఉపసంహరించుకుంటుంది. స్థిర చక్రాల ఎంపికలో వీల్ ఫెయిరింగ్‌లు ఉన్నాయి. ప్రధాన చక్రాలలో బ్రేక్‌లు మరియు నోస్‌వీల్ పవర్ స్టీరింగ్ ఉన్నాయి. స్ట్రాటోస్ మాగ్నమ్ 501 బాలిస్టిక్ రికవరీ పారాచూట్ అమర్చబడింది. [4] ఈ మోహాన్ని 73.5 kW (98.6 HP) రోటాక్స్ 912లు లేదా 59.6 kW (79.9 HP) రోటాక్స్ 912UL ద్వారా శక్తినివ్వవచ్చు. [4] ఈ మోహం పూర్తి మరియు కిట్ రూపంలో విక్రయించబడింది. 2006 నాటికి 200 కంటే ఎక్కువ అమ్ముడైంది [4] మరియు 183 లో రష్యాను మినహాయించి 2010 మధ్యలో యూరోపియన్ దేశాల సివిల్ రిజిస్టర్లలో కనిపించింది. [5] బ్రెజిల్, ఆస్ట్రేలియా మరియు ఫిలిప్పీన్స్ వంటి దేశాలలో మోహం-ప్రసారాలు (వివిధ వెర్షన్లు) దేశాలలో ఎగురుతున్నట్లు తెలిసింది. జేన్ యొక్క అన్ని ప్రపంచ విమానాల నుండి డేటా 2011/12 [4] సాధారణ లక్షణాలు పనితీరు ఏవియానిక్స్</v>
      </c>
      <c r="E75" s="1" t="s">
        <v>1315</v>
      </c>
      <c r="F75" s="1" t="str">
        <f>IFERROR(__xludf.DUMMYFUNCTION("GOOGLETRANSLATE(E:E, ""en"", ""te"")"),"రెండు సీటు అల్ట్రాలైట్/కిట్‌బిల్ట్")</f>
        <v>రెండు సీటు అల్ట్రాలైట్/కిట్‌బిల్ట్</v>
      </c>
      <c r="G75" s="1" t="s">
        <v>1316</v>
      </c>
      <c r="H75" s="1" t="s">
        <v>340</v>
      </c>
      <c r="I75" s="1" t="str">
        <f>IFERROR(__xludf.DUMMYFUNCTION("GOOGLETRANSLATE(H:H, ""en"", ""te"")"),"చెక్ రిపబ్లిక్")</f>
        <v>చెక్ రిపబ్లిక్</v>
      </c>
      <c r="J75" s="1" t="s">
        <v>341</v>
      </c>
      <c r="K75" s="1" t="s">
        <v>1317</v>
      </c>
      <c r="L75" s="1" t="str">
        <f>IFERROR(__xludf.DUMMYFUNCTION("GOOGLETRANSLATE(K:K, ""en"", ""te"")"),"UL-JIH sedláĉek spol S.R.O.")</f>
        <v>UL-JIH sedláĉek spol S.R.O.</v>
      </c>
      <c r="M75" s="1" t="s">
        <v>1318</v>
      </c>
      <c r="N75" s="1" t="s">
        <v>1463</v>
      </c>
      <c r="O75" s="1" t="s">
        <v>1464</v>
      </c>
      <c r="Q75" s="1" t="s">
        <v>1465</v>
      </c>
      <c r="R75" s="1" t="s">
        <v>1321</v>
      </c>
      <c r="S75" s="1" t="s">
        <v>1322</v>
      </c>
      <c r="T75" s="1" t="s">
        <v>1466</v>
      </c>
      <c r="U75" s="1" t="s">
        <v>1467</v>
      </c>
      <c r="W75" s="1" t="s">
        <v>1468</v>
      </c>
      <c r="Z75" s="1" t="s">
        <v>1469</v>
      </c>
      <c r="AA75" s="1" t="s">
        <v>1328</v>
      </c>
      <c r="AB75" s="1" t="s">
        <v>1329</v>
      </c>
      <c r="AG75" s="1" t="s">
        <v>1330</v>
      </c>
      <c r="AJ75" s="1" t="s">
        <v>1470</v>
      </c>
      <c r="AM75" s="1" t="s">
        <v>350</v>
      </c>
      <c r="AO75" s="1" t="s">
        <v>457</v>
      </c>
      <c r="AP75" s="1" t="s">
        <v>1471</v>
      </c>
      <c r="AT75" s="1" t="s">
        <v>216</v>
      </c>
      <c r="BA75" s="1" t="s">
        <v>1472</v>
      </c>
      <c r="BB75" s="1" t="s">
        <v>1327</v>
      </c>
      <c r="BO75" s="1" t="s">
        <v>1333</v>
      </c>
    </row>
    <row r="76">
      <c r="A76" s="1" t="s">
        <v>1473</v>
      </c>
      <c r="B76" s="1" t="str">
        <f>IFERROR(__xludf.DUMMYFUNCTION("GOOGLETRANSLATE(A:A, ""en"", ""te"")"),"అల్ట్రావియా పెలికాన్")</f>
        <v>అల్ట్రావియా పెలికాన్</v>
      </c>
      <c r="C76" s="1" t="s">
        <v>1474</v>
      </c>
      <c r="D76" s="1" t="str">
        <f>IFERROR(__xludf.DUMMYFUNCTION("GOOGLETRANSLATE(C:C, ""en"", ""te"")"),"అల్ట్రావియా పెలికాన్ అనేది జీన్ రెనే లెపేజ్ చేత రూపొందించబడిన రెండు సిరీస్ హై-వింగ్, సింగిల్-ఇంజిన్, ట్రాక్టర్ కాన్ఫిగరేషన్ అల్ట్రాలైట్ విమానాలకు ఇవ్వబడింది మరియు అల్ట్రావియా ఏరో ఇంటర్నేషనల్ ఆఫ్ మాస్కౌచ్, క్యూబెక్ మరియు తరువాత గాటినో చేత te త్సాహిక నిర్మా"&amp;"ణం కోసం కిట్ రూపంలో ఉత్పత్తి చేయబడింది, క్యూబెక్. [1] [2] [3] [4] మొట్టమొదటి లే పెలికాన్ రెండు సిలిండర్ల 18 హెచ్‌పి (13 కిలోవాట్ల) బ్రిగ్స్ &amp; స్ట్రాటన్ ఫోర్-స్ట్రోక్ లాన్మోవర్ ఇంజిన్ చేత శక్తినిచ్చే సింగిల్-సీట్ల విమానంగా రూపొందించబడింది. ఇది 1980 ల ప్రార"&amp;"ంభంలో రూపొందించబడింది మరియు 1929 యొక్క ఏరోంకా సి -2 ను చాలా పోలి ఉంటుంది. [1] అసలు లే పెలికాన్ ఎయిర్‌ఫ్రేమ్ గుస్సెట్స్ మరియు పాప్ రివెట్‌లను ఉపయోగించి అల్యూమినియం గొట్టాల నుండి నిర్మించబడింది. రెక్కలో నురుగు మరియు అల్యూమినియం పక్కటెముకలతో కూడిన ""D"" సెల్"&amp;" ఉంటుంది. అన్ని ఎగిరే ఉపరితలాలు డోప్డ్ ఎయిర్క్రాఫ్ట్ ఫాబ్రిక్‌లో కప్పబడి ఉంటాయి. మొట్టమొదటి పెలికాన్స్ వింగ్ కోసం వైర్-బ్రేసింగ్ మరియు రోల్ కంట్రోల్ కోసం స్పాయిలర్లను కలిగి ఉంది. వీటిని స్ట్రట్-బ్రేసింగ్ మరియు మూడింట ఒక వంతు స్పాన్ ఐలెరాన్లతో భర్తీ చేశారు"&amp;". క్యూబెక్ శీతాకాలంలో రూపొందించిన పరివేష్టిత క్యాబిన్లో లెక్సాన్ తలుపులు ఉన్నాయి. పెలికాన్ యొక్క సాంప్రదాయిక ల్యాండింగ్ గేర్ ప్రధాన గేర్ కోసం ఫైబర్‌గ్లాస్ రాడ్‌ను కలిగి ఉంటుంది, టెయిల్‌స్కిడ్‌తో, తరువాత మోడళ్లలో స్టీరేబుల్ టెయిల్‌వీల్ ద్వారా భర్తీ చేయబడిం"&amp;"ది. [1] అసలు లే పెలికాన్ సింగిల్-సీట్ సూపర్ పెలికాన్ చేత ఉత్పత్తిలో భర్తీ చేయబడింది, ఇది పొడవైన ల్యాండింగ్ గేర్ మరియు 35 హెచ్‌పి (26 కిలోవాట్) యొక్క సగం విడబ్ల్యు ఇంజిన్‌ను కలిగి ఉంది [1] సింగిల్-సీట్ల లే పెలికాన్ ఉత్పత్తి 1983 నుండి 1985 వరకు నడిచింది 10"&amp;"0 కిట్లు పంపిణీ చేయబడ్డాయి. రెండు-సీట్ల లెపేజ్ డిమాండ్ కారణంగా 1984 లో కొత్త ""క్లీన్-షీట్"" విమానాన్ని రూపొందించారు, ఇది మునుపటి సింగిల్-సీటర్ వలె అదే పేరును కలిగి ఉంది. రెండు-సీట్ల పెలికాన్ క్లబ్ మరియు దాని ఉత్పన్నాలు పెద్ద సంఖ్యలో నిర్మించబడ్డాయి, 2003"&amp;" నాటికి 700 కంటే ఎక్కువ ఎగురుతూ ఉన్నాయి. అసలు పెలికాన్ క్లబ్‌లో ఫైబర్గ్లాస్ ఫ్యూజ్‌లేజ్ మరియు అల్యూమినియం ఫ్రేమ్ వింగ్స్ ఉన్నాయి. రెక్కలు తరువాత ఆల్-మెటల్‌గా తయారయ్యాయి మరియు ఈ మోడల్ పెలికాన్ పిఎల్‌గా మారింది. 100 హెచ్‌పి (75 కిలోవాట్ల) రోటాక్స్ 912లు లేద"&amp;"ా 115 హెచ్‌పి (86 కిలోవాట్) రోటాక్స్ 914 టర్బోచార్జ్డ్ ఇంజిన్‌తో కూడిన ఫ్యాక్టరీ నుండి పిఎల్ అందుబాటులో ఉంది. ఎంపికలలో ట్రైసైకిల్ లేదా సాంప్రదాయ ల్యాండింగ్ గేర్ ఉన్నాయి. [2] [3] [5] పెలికాన్ మొదట క్యూబెక్‌లోని మాస్కౌచే అల్ట్రావియా చేత కిట్ రూపంలో ఉత్పత్తి"&amp;" చేయబడింది. సంస్థ తరువాత క్యూబెక్‌లోని గాటినోకు మకాం మార్చింది. సింగిల్-సీట్ల లే పెలికాన్ సిరీస్ 1983-85 నుండి నిర్మించబడింది మరియు రెండు-సీట్ల పెలికాన్ సిరీస్ 1985 నుండి అల్ట్రావియా 2006 లో వ్యాపారం నుండి బయటకు వెళ్ళే వరకు నిర్మించబడింది. [1] [2] [3] [4]"&amp;" 1994 లో, బ్రెజిలియన్ సంస్థ, ఏరోడిజైన్, పెలికాన్ పిఎల్ మరియు పెలికాన్ క్లబ్ యొక్క కొత్త వెర్షన్‌ను ధృవీకరించారు మరియు నిర్మించింది, నేషనల్ సివిల్ ఏవియేషన్ ఏజెన్సీ ఆఫ్ బ్రెజిల్ హెచ్. రద్దు చేయబడింది "". [6] [7] 1997 లో కంపెనీ ఈ నమూనాను ఏరోడిజైన్ పెగసాస్‌గా"&amp;" విక్రయించింది. [8] 1999 లో ఈ మోడల్ ఆస్ట్రేలియాలో ఆస్ట్రేలియన్ అల్ట్రాలైట్ ఫెడరేషన్ చేత కిట్‌గా విక్రయించడానికి అర్హతగా జాబితా చేయబడింది. [9] 2001 నుండి బ్రెజిలియన్ కంపెనీ ఫ్లైయర్ ఇండోస్ట్రియా ఏరోనెటికా పెలికాన్ ఆధారంగా అనేక ఇతర విమాన డిజైన్లను సమీకరించి "&amp;"ఉత్పత్తి చేసింది, పెలికాన్ 500BR, కోల్బ్ SS మరియు F600NG. [10] [11] [12] అల్ట్రావియా 2003 లో పెలికాన్ స్పోర్ట్ 600 మోడల్ కోసం యుఎస్ డిస్ట్రిబ్యూటర్‌గా కొత్త కోల్బ్ ఎయిర్‌క్రాఫ్ట్ కంపెనీపై సంతకం చేసింది. కోల్బ్ 2003 మరియు 2005 మధ్య సన్ ఎన్ ఫన్ అండ్ ఎయిర్‌వ"&amp;"ెంచర్ వద్ద ఈ విమానాన్ని ప్రదర్శించాడు. అల్ట్రావియా కార్ 523 VLA క్రింద పెలికాన్ ట్యూటర్ మోడల్ యొక్క ధృవీకరణను కొనసాగించింది, నేషనల్ రీసెర్చ్ కౌన్సిల్ కాంట్రాక్టులో ఎగురుతున్న పరీక్షను నిర్వహిస్తోంది, కాని అల్ట్రావియా ధృవీకరణ పూర్తి చేయడానికి ముందు వ్యాపార"&amp;"ం నుండి బయటపడింది. 2006 లో కోల్బ్ దివాలా తీసిన అల్ట్రావియా యొక్క ఆస్తులను కొనుగోలు చేసింది మరియు విమానాన్ని అభివృద్ధి చేసింది, బ్రెజిల్‌కు చెందిన ఫ్లైయర్ ఇండోస్ట్రియా ఏరోనెటికా భాగస్వామ్యంతో, సేకరించిన పైలట్ ఫీడ్‌బ్యాక్ ఆధారంగా కోల్బ్ ఫ్లైయర్ సూపర్ స్పోర్"&amp;"ట్‌లోకి. రెండు-సీట్ల కోల్బ్ ఫ్లైయర్ ఎస్ఎస్ డిజైన్‌ను 2008 లో ఉత్పత్తి చేశారు. [3] [4] [13] ఫ్లైయర్ ఎస్ఎస్ యొక్క ఫ్యూజ్‌లేజ్ కార్బన్ ఫైబర్ నుండి నిర్మించబడింది మరియు 77 ఎల్బి (35 కిలోల) బరువు ఉంటుంది, అయితే రెక్క 6061-టి 6 మరియు 2024-టి 3 అల్యూమినియం నుండి"&amp;" తయారవుతుంది. శక్తిని 100 హెచ్‌పి (75 కిలోవాట్) రోటాక్స్ 912లు ఎయిర్‌క్రాఫ్ట్ ఇంజిన్ అందిస్తారు, ఇది 117 కెఎన్ (217 కిమీ/గం) క్రూయిజ్ వేగాన్ని ఇస్తుంది. [3] సుమారు 2007 లో కోల్బ్ పెలికాన్ లైన్‌ను క్యూబెక్‌లోని షెర్‌బ్రూక్ యొక్క బల్లార్డ్ స్పోర్ట్ విమానాలక"&amp;"ు పెలికాన్ లైన్ ఉత్పత్తి చేసే హక్కులను విక్రయించింది, వారు ప్రస్తుతం తయారీదారుల కిట్లు మరియు రెడీ-టు-ఫ్లై అడ్వాన్స్డ్ అల్ట్రాలైట్ విమానాలు. [14] [15] క్లిచ్ నుండి డేటా [1] సాధారణ లక్షణాలు పనితీరు ఏవియానిక్స్ పోల్చదగిన పాత్ర, కాన్ఫిగరేషన్ మరియు ERA యొక్క వ"&amp;"ిమానం")</f>
        <v>అల్ట్రావియా పెలికాన్ అనేది జీన్ రెనే లెపేజ్ చేత రూపొందించబడిన రెండు సిరీస్ హై-వింగ్, సింగిల్-ఇంజిన్, ట్రాక్టర్ కాన్ఫిగరేషన్ అల్ట్రాలైట్ విమానాలకు ఇవ్వబడింది మరియు అల్ట్రావియా ఏరో ఇంటర్నేషనల్ ఆఫ్ మాస్కౌచ్, క్యూబెక్ మరియు తరువాత గాటినో చేత te త్సాహిక నిర్మాణం కోసం కిట్ రూపంలో ఉత్పత్తి చేయబడింది, క్యూబెక్. [1] [2] [3] [4] మొట్టమొదటి లే పెలికాన్ రెండు సిలిండర్ల 18 హెచ్‌పి (13 కిలోవాట్ల) బ్రిగ్స్ &amp; స్ట్రాటన్ ఫోర్-స్ట్రోక్ లాన్మోవర్ ఇంజిన్ చేత శక్తినిచ్చే సింగిల్-సీట్ల విమానంగా రూపొందించబడింది. ఇది 1980 ల ప్రారంభంలో రూపొందించబడింది మరియు 1929 యొక్క ఏరోంకా సి -2 ను చాలా పోలి ఉంటుంది. [1] అసలు లే పెలికాన్ ఎయిర్‌ఫ్రేమ్ గుస్సెట్స్ మరియు పాప్ రివెట్‌లను ఉపయోగించి అల్యూమినియం గొట్టాల నుండి నిర్మించబడింది. రెక్కలో నురుగు మరియు అల్యూమినియం పక్కటెముకలతో కూడిన "D" సెల్ ఉంటుంది. అన్ని ఎగిరే ఉపరితలాలు డోప్డ్ ఎయిర్క్రాఫ్ట్ ఫాబ్రిక్‌లో కప్పబడి ఉంటాయి. మొట్టమొదటి పెలికాన్స్ వింగ్ కోసం వైర్-బ్రేసింగ్ మరియు రోల్ కంట్రోల్ కోసం స్పాయిలర్లను కలిగి ఉంది. వీటిని స్ట్రట్-బ్రేసింగ్ మరియు మూడింట ఒక వంతు స్పాన్ ఐలెరాన్లతో భర్తీ చేశారు. క్యూబెక్ శీతాకాలంలో రూపొందించిన పరివేష్టిత క్యాబిన్లో లెక్సాన్ తలుపులు ఉన్నాయి. పెలికాన్ యొక్క సాంప్రదాయిక ల్యాండింగ్ గేర్ ప్రధాన గేర్ కోసం ఫైబర్‌గ్లాస్ రాడ్‌ను కలిగి ఉంటుంది, టెయిల్‌స్కిడ్‌తో, తరువాత మోడళ్లలో స్టీరేబుల్ టెయిల్‌వీల్ ద్వారా భర్తీ చేయబడింది. [1] అసలు లే పెలికాన్ సింగిల్-సీట్ సూపర్ పెలికాన్ చేత ఉత్పత్తిలో భర్తీ చేయబడింది, ఇది పొడవైన ల్యాండింగ్ గేర్ మరియు 35 హెచ్‌పి (26 కిలోవాట్) యొక్క సగం విడబ్ల్యు ఇంజిన్‌ను కలిగి ఉంది [1] సింగిల్-సీట్ల లే పెలికాన్ ఉత్పత్తి 1983 నుండి 1985 వరకు నడిచింది 100 కిట్లు పంపిణీ చేయబడ్డాయి. రెండు-సీట్ల లెపేజ్ డిమాండ్ కారణంగా 1984 లో కొత్త "క్లీన్-షీట్" విమానాన్ని రూపొందించారు, ఇది మునుపటి సింగిల్-సీటర్ వలె అదే పేరును కలిగి ఉంది. రెండు-సీట్ల పెలికాన్ క్లబ్ మరియు దాని ఉత్పన్నాలు పెద్ద సంఖ్యలో నిర్మించబడ్డాయి, 2003 నాటికి 700 కంటే ఎక్కువ ఎగురుతూ ఉన్నాయి. అసలు పెలికాన్ క్లబ్‌లో ఫైబర్గ్లాస్ ఫ్యూజ్‌లేజ్ మరియు అల్యూమినియం ఫ్రేమ్ వింగ్స్ ఉన్నాయి. రెక్కలు తరువాత ఆల్-మెటల్‌గా తయారయ్యాయి మరియు ఈ మోడల్ పెలికాన్ పిఎల్‌గా మారింది. 100 హెచ్‌పి (75 కిలోవాట్ల) రోటాక్స్ 912లు లేదా 115 హెచ్‌పి (86 కిలోవాట్) రోటాక్స్ 914 టర్బోచార్జ్డ్ ఇంజిన్‌తో కూడిన ఫ్యాక్టరీ నుండి పిఎల్ అందుబాటులో ఉంది. ఎంపికలలో ట్రైసైకిల్ లేదా సాంప్రదాయ ల్యాండింగ్ గేర్ ఉన్నాయి. [2] [3] [5] పెలికాన్ మొదట క్యూబెక్‌లోని మాస్కౌచే అల్ట్రావియా చేత కిట్ రూపంలో ఉత్పత్తి చేయబడింది. సంస్థ తరువాత క్యూబెక్‌లోని గాటినోకు మకాం మార్చింది. సింగిల్-సీట్ల లే పెలికాన్ సిరీస్ 1983-85 నుండి నిర్మించబడింది మరియు రెండు-సీట్ల పెలికాన్ సిరీస్ 1985 నుండి అల్ట్రావియా 2006 లో వ్యాపారం నుండి బయటకు వెళ్ళే వరకు నిర్మించబడింది. [1] [2] [3] [4] 1994 లో, బ్రెజిలియన్ సంస్థ, ఏరోడిజైన్, పెలికాన్ పిఎల్ మరియు పెలికాన్ క్లబ్ యొక్క కొత్త వెర్షన్‌ను ధృవీకరించారు మరియు నిర్మించింది, నేషనల్ సివిల్ ఏవియేషన్ ఏజెన్సీ ఆఫ్ బ్రెజిల్ హెచ్. రద్దు చేయబడింది ". [6] [7] 1997 లో కంపెనీ ఈ నమూనాను ఏరోడిజైన్ పెగసాస్‌గా విక్రయించింది. [8] 1999 లో ఈ మోడల్ ఆస్ట్రేలియాలో ఆస్ట్రేలియన్ అల్ట్రాలైట్ ఫెడరేషన్ చేత కిట్‌గా విక్రయించడానికి అర్హతగా జాబితా చేయబడింది. [9] 2001 నుండి బ్రెజిలియన్ కంపెనీ ఫ్లైయర్ ఇండోస్ట్రియా ఏరోనెటికా పెలికాన్ ఆధారంగా అనేక ఇతర విమాన డిజైన్లను సమీకరించి ఉత్పత్తి చేసింది, పెలికాన్ 500BR, కోల్బ్ SS మరియు F600NG. [10] [11] [12] అల్ట్రావియా 2003 లో పెలికాన్ స్పోర్ట్ 600 మోడల్ కోసం యుఎస్ డిస్ట్రిబ్యూటర్‌గా కొత్త కోల్బ్ ఎయిర్‌క్రాఫ్ట్ కంపెనీపై సంతకం చేసింది. కోల్బ్ 2003 మరియు 2005 మధ్య సన్ ఎన్ ఫన్ అండ్ ఎయిర్‌వెంచర్ వద్ద ఈ విమానాన్ని ప్రదర్శించాడు. అల్ట్రావియా కార్ 523 VLA క్రింద పెలికాన్ ట్యూటర్ మోడల్ యొక్క ధృవీకరణను కొనసాగించింది, నేషనల్ రీసెర్చ్ కౌన్సిల్ కాంట్రాక్టులో ఎగురుతున్న పరీక్షను నిర్వహిస్తోంది, కాని అల్ట్రావియా ధృవీకరణ పూర్తి చేయడానికి ముందు వ్యాపారం నుండి బయటపడింది. 2006 లో కోల్బ్ దివాలా తీసిన అల్ట్రావియా యొక్క ఆస్తులను కొనుగోలు చేసింది మరియు విమానాన్ని అభివృద్ధి చేసింది, బ్రెజిల్‌కు చెందిన ఫ్లైయర్ ఇండోస్ట్రియా ఏరోనెటికా భాగస్వామ్యంతో, సేకరించిన పైలట్ ఫీడ్‌బ్యాక్ ఆధారంగా కోల్బ్ ఫ్లైయర్ సూపర్ స్పోర్ట్‌లోకి. రెండు-సీట్ల కోల్బ్ ఫ్లైయర్ ఎస్ఎస్ డిజైన్‌ను 2008 లో ఉత్పత్తి చేశారు. [3] [4] [13] ఫ్లైయర్ ఎస్ఎస్ యొక్క ఫ్యూజ్‌లేజ్ కార్బన్ ఫైబర్ నుండి నిర్మించబడింది మరియు 77 ఎల్బి (35 కిలోల) బరువు ఉంటుంది, అయితే రెక్క 6061-టి 6 మరియు 2024-టి 3 అల్యూమినియం నుండి తయారవుతుంది. శక్తిని 100 హెచ్‌పి (75 కిలోవాట్) రోటాక్స్ 912లు ఎయిర్‌క్రాఫ్ట్ ఇంజిన్ అందిస్తారు, ఇది 117 కెఎన్ (217 కిమీ/గం) క్రూయిజ్ వేగాన్ని ఇస్తుంది. [3] సుమారు 2007 లో కోల్బ్ పెలికాన్ లైన్‌ను క్యూబెక్‌లోని షెర్‌బ్రూక్ యొక్క బల్లార్డ్ స్పోర్ట్ విమానాలకు పెలికాన్ లైన్ ఉత్పత్తి చేసే హక్కులను విక్రయించింది, వారు ప్రస్తుతం తయారీదారుల కిట్లు మరియు రెడీ-టు-ఫ్లై అడ్వాన్స్డ్ అల్ట్రాలైట్ విమానాలు. [14] [15] క్లిచ్ నుండి డేటా [1] సాధారణ లక్షణాలు పనితీరు ఏవియానిక్స్ పోల్చదగిన పాత్ర, కాన్ఫిగరేషన్ మరియు ERA యొక్క విమానం</v>
      </c>
      <c r="E76" s="1" t="s">
        <v>338</v>
      </c>
      <c r="F76" s="1" t="str">
        <f>IFERROR(__xludf.DUMMYFUNCTION("GOOGLETRANSLATE(E:E, ""en"", ""te"")"),"అల్ట్రాలైట్ విమానం")</f>
        <v>అల్ట్రాలైట్ విమానం</v>
      </c>
      <c r="G76" s="1" t="s">
        <v>339</v>
      </c>
      <c r="H76" s="1" t="s">
        <v>438</v>
      </c>
      <c r="I76" s="1" t="str">
        <f>IFERROR(__xludf.DUMMYFUNCTION("GOOGLETRANSLATE(H:H, ""en"", ""te"")"),"కెనడా")</f>
        <v>కెనడా</v>
      </c>
      <c r="J76" s="2" t="s">
        <v>439</v>
      </c>
      <c r="K76" s="1" t="s">
        <v>1475</v>
      </c>
      <c r="L76" s="1" t="str">
        <f>IFERROR(__xludf.DUMMYFUNCTION("GOOGLETRANSLATE(K:K, ""en"", ""te"")"),"అల్ట్రావియాన్యూ కోల్బ్ ఎయిర్క్రాఫ్టెరోడిజైన్‌ఫ్లైయర్ ఇండోస్ట్రియా ఏరోనెటికాబల్లార్డ్ స్పోర్ట్ ఎయిర్‌క్రాఫ్ట్")</f>
        <v>అల్ట్రావియాన్యూ కోల్బ్ ఎయిర్క్రాఫ్టెరోడిజైన్‌ఫ్లైయర్ ఇండోస్ట్రియా ఏరోనెటికాబల్లార్డ్ స్పోర్ట్ ఎయిర్‌క్రాఫ్ట్</v>
      </c>
      <c r="M76" s="1" t="s">
        <v>1476</v>
      </c>
      <c r="P76" s="1" t="s">
        <v>344</v>
      </c>
      <c r="R76" s="1" t="s">
        <v>1477</v>
      </c>
      <c r="T76" s="1" t="s">
        <v>802</v>
      </c>
      <c r="U76" s="1" t="s">
        <v>1478</v>
      </c>
      <c r="V76" s="1" t="s">
        <v>1479</v>
      </c>
      <c r="W76" s="1" t="s">
        <v>1480</v>
      </c>
      <c r="Z76" s="1" t="s">
        <v>743</v>
      </c>
      <c r="AA76" s="1" t="s">
        <v>1481</v>
      </c>
      <c r="AB76" s="1" t="s">
        <v>1482</v>
      </c>
      <c r="AG76" s="1" t="s">
        <v>1483</v>
      </c>
      <c r="AI76" s="1" t="s">
        <v>1484</v>
      </c>
      <c r="AJ76" s="1" t="s">
        <v>1485</v>
      </c>
      <c r="AO76" s="1" t="s">
        <v>1486</v>
      </c>
      <c r="AP76" s="1" t="s">
        <v>1487</v>
      </c>
      <c r="BA76" s="1" t="s">
        <v>1488</v>
      </c>
      <c r="BC76" s="1">
        <v>13.0</v>
      </c>
      <c r="BO76" s="1" t="s">
        <v>1489</v>
      </c>
      <c r="CP76" s="1" t="s">
        <v>1490</v>
      </c>
    </row>
    <row r="77">
      <c r="A77" s="1" t="s">
        <v>1491</v>
      </c>
      <c r="B77" s="1" t="str">
        <f>IFERROR(__xludf.DUMMYFUNCTION("GOOGLETRANSLATE(A:A, ""en"", ""te"")"),"Tupolev tu-8")</f>
        <v>Tupolev tu-8</v>
      </c>
      <c r="C77" s="1" t="s">
        <v>1492</v>
      </c>
      <c r="D77" s="1" t="str">
        <f>IFERROR(__xludf.DUMMYFUNCTION("GOOGLETRANSLATE(C:C, ""en"", ""te"")"),"టుపోలెవ్ టియు -8, OKB హోదా '69', సోవియట్ టుపోలెవ్ TU-2 మీడియం బాంబర్ యొక్క సుదూర వేరియంట్, ఇది రెండవ ప్రపంచ యుద్ధం ముగిసిన తరువాత మొదట ప్రయాణించింది. ఇది అస్థిరంగా ఉందని నిరూపించబడినప్పుడు అది రద్దు చేయబడింది, నిర్మాణాత్మకంగా అసంబద్ధం మరియు దాని జనరేటర్లు"&amp;" దాని తుపాకీ టర్రెట్లను పూర్తిగా శక్తివంతం చేసేంత బలంగా లేవు. జెట్-శక్తితో పనిచేసే బాంబర్ల ఆగమనంతో, సోవియట్ మిలిటరీ ప్లానర్లు దాని అనేక సమస్యలను పరిష్కరించడానికి అవసరమైన వనరులను కేటాయించడం విలువైనది కాదని నిర్ణయించుకున్నారు. రెండవ ప్రపంచ యుద్ధం ముగిసిన తర"&amp;"ువాత, టుపోలెవ్ ఓక్బ్ యుద్ధ సమయంలో విజయవంతం కాని TU-2D తో ప్రారంభమైన TU-2 యొక్క సుదూర వేరియంట్ల అభివృద్ధిని కొనసాగించాలని నిర్ణయించుకుంది. అంతర్గతంగా ANT-69 గా నియమించబడినది, ఇది మొదట కొత్త SHVETSOV M-93 రేడియల్ ఇంజిన్లను ఉపయోగించాలని అనుకుంది, అయితే M-93 "&amp;"ఇంజిన్ ఆలస్యం అయినప్పుడు ఇది Shvetesov ASH-82M గా మార్చబడింది. ఇది ప్రస్తుతం ఉన్న మౌంట్స్‌పై 20 మిమీ (0.79 అంగుళాలు) బెరెజిన్ బి -20 ఫిరంగితో సాయుధమైంది. TU-2 గురించి VVS చేసిన ఫిర్యాదులకు ప్రతిస్పందనగా ఫ్యూజ్‌లేజ్ ముక్కు పూర్తిగా సవరించబడింది. నావిగేటర్‌"&amp;"కు ఒక సీటు ఇవ్వబడింది మరియు అతని అభిప్రాయాన్ని మెరుగుపరచడానికి ముక్కు విస్తృతంగా మెరుస్తున్నది. కాక్‌పిట్ టెన్డం కాకుండా పైలట్లను పక్కపక్కనే కూర్చుని సవరించబడింది మరియు వెంట్రల్ గన్నర్‌కు కూడా ఒక సీటు ఇవ్వబడింది. ముక్కు యొక్క పునర్విమర్శ జంట తోకలను విమానం"&amp;" యొక్క గురుత్వాకర్షణ కేంద్రం ముందు ఎక్కువ ప్రాంతాన్ని ఆఫ్‌సెట్ చేయడానికి విస్తరించింది. [1] డిఫెన్సివ్ ఆయుధాల తుపాకీ టర్రెట్లు విద్యుత్తుతో నడిచేవి మరియు వెంట్రల్ గన్నర్‌కు రిమోట్‌గా నియంత్రించబడిన టరెంట్ ఇవ్వబడింది. అతను వెనుక ఫ్యూజ్‌లేజ్‌లోని ప్రముఖ బొబ"&amp;"్బల ద్వారా టరెట్‌ను చూశాడు. కాపిలోట్ తన సీటును 180 ° మరియు పైలట్ కంపార్ట్మెంట్ వెనుక భాగంలో B-20 తుపాకీని నిర్వహించగలడు. [2] TU-8 ను OPB-4S నార్డెన్-టైప్ బాంబుతో అమర్చారు మరియు దాని గరిష్ట బామ్‌బ్లోడ్ 4,500 కిలోల (9,900 పౌండ్లు) కు పెరిగింది. ఇది సోవియట్ "&amp;"నావికాదళ విమానయానంతో సేవ కోసం గనులు లేదా టార్పెడోలను తీసుకెళ్లగలదని ఉద్దేశించబడింది. [3] ఈ భావనను 11 మార్చి 1947 న కౌన్సిల్ ఆఫ్ మంత్రులు ఆమోదించింది. ANT-62T ప్రోటోటైప్ టార్పెడో బాంబర్ TU-8 యొక్క నమూనాగా సవరించబడింది. మొదట ప్రణాళిక చేయబడిన యాష్ -83 ఎమ్ ఇం"&amp;"జన్లను ఉపయోగించకుండా విమానం యొక్క ASH-82FN ఇంజన్లు అలాగే ఉంచబడ్డాయి. ఇది మొట్టమొదట 24 మే 1947 న ఎగురవేయబడింది మరియు 20 ఏప్రిల్ 1948 వరకు తయారీదారుల ప్రయత్నాలను కొనసాగించింది. ఈ పరీక్షలు అనేక ఇబ్బందుల వల్ల, ముఖ్యంగా రక్షణాత్మక ఆయుధంతో సుదీర్ఘంగా ఉన్నాయి. ఇ"&amp;"ది 23 ఆగస్టు 1948 న స్టేట్ ట్రయల్స్ ప్రారంభించింది, ఇది 30 నవంబర్ 1948 వరకు కొనసాగింది. NII VVS యొక్క నివేదిక (రష్యన్: наyчно- కూడా- యో -నని- оовательский иноено- instalysaush vilazysool vachatilakyl'skiul'skiul'skiul'skius అననుకూలమైనవి: విమానం అభివృద్ధిక"&amp;"ి ప్రభుత్వ ఆదేశంలో పేర్కొన్న ఆదేశాలతో పనితీరు ప్రారంభమైంది. గురుత్వాకర్షణ స్థానాల యొక్క అన్ని సాధారణ కేంద్రంలో యంత్రం అస్థిరంగా ఉంది, రెక్కలు మరియు అండర్ క్యారేజ్ తగినంతగా బలంగా లేదు, జనరేటర్లు తుపాకీ మౌంట్లకు అందించిన సరిపోని శక్తి కారణంగా రక్షణాత్మక ఆయు"&amp;"ధాలు పూర్తిగా ప్రభావవంతంగా ఉన్నాయని నిరూపించబడింది మరియు డీసింగ్ మరియు లైటింగ్ పరికరాలు సరిపోవు, తద్వారా చెడు వాతావరణంలో విమానం యొక్క కార్యకలాపాలను పరిమితం చేస్తుంది. ఆమోదించబడిన. సోవియట్ మిలిటరీ ప్లానర్లు జెట్ బాంబర్ల అభివృద్ధికి వనరులను కేటాయించాలని నిర"&amp;"్ణయించుకున్నారు, తుపోలేవ్ '73' వంటివి, అవి అప్పటికే ఎగురుతున్నాయి మరియు పిస్టన్-ఇంజిన్ విమానాల కంటే చాలా ఎక్కువ సామర్థ్యాన్ని ప్రదర్శించాయి. [5] గోర్డాన్, OKB టుపోలేవ్ నుండి డేటా: ఎ హిస్టరీ ఆఫ్ ది డిజైన్ బ్యూరో మరియు దాని ఎయిర్క్రాఫ్ట్ జనరల్ క్యారెక్టరిస్"&amp;"టిక్స్ పెర్ఫార్మెన్స్ ఆర్మమెంట్")</f>
        <v>టుపోలెవ్ టియు -8, OKB హోదా '69', సోవియట్ టుపోలెవ్ TU-2 మీడియం బాంబర్ యొక్క సుదూర వేరియంట్, ఇది రెండవ ప్రపంచ యుద్ధం ముగిసిన తరువాత మొదట ప్రయాణించింది. ఇది అస్థిరంగా ఉందని నిరూపించబడినప్పుడు అది రద్దు చేయబడింది, నిర్మాణాత్మకంగా అసంబద్ధం మరియు దాని జనరేటర్లు దాని తుపాకీ టర్రెట్లను పూర్తిగా శక్తివంతం చేసేంత బలంగా లేవు. జెట్-శక్తితో పనిచేసే బాంబర్ల ఆగమనంతో, సోవియట్ మిలిటరీ ప్లానర్లు దాని అనేక సమస్యలను పరిష్కరించడానికి అవసరమైన వనరులను కేటాయించడం విలువైనది కాదని నిర్ణయించుకున్నారు. రెండవ ప్రపంచ యుద్ధం ముగిసిన తరువాత, టుపోలెవ్ ఓక్బ్ యుద్ధ సమయంలో విజయవంతం కాని TU-2D తో ప్రారంభమైన TU-2 యొక్క సుదూర వేరియంట్ల అభివృద్ధిని కొనసాగించాలని నిర్ణయించుకుంది. అంతర్గతంగా ANT-69 గా నియమించబడినది, ఇది మొదట కొత్త SHVETSOV M-93 రేడియల్ ఇంజిన్లను ఉపయోగించాలని అనుకుంది, అయితే M-93 ఇంజిన్ ఆలస్యం అయినప్పుడు ఇది Shvetesov ASH-82M గా మార్చబడింది. ఇది ప్రస్తుతం ఉన్న మౌంట్స్‌పై 20 మిమీ (0.79 అంగుళాలు) బెరెజిన్ బి -20 ఫిరంగితో సాయుధమైంది. TU-2 గురించి VVS చేసిన ఫిర్యాదులకు ప్రతిస్పందనగా ఫ్యూజ్‌లేజ్ ముక్కు పూర్తిగా సవరించబడింది. నావిగేటర్‌కు ఒక సీటు ఇవ్వబడింది మరియు అతని అభిప్రాయాన్ని మెరుగుపరచడానికి ముక్కు విస్తృతంగా మెరుస్తున్నది. కాక్‌పిట్ టెన్డం కాకుండా పైలట్లను పక్కపక్కనే కూర్చుని సవరించబడింది మరియు వెంట్రల్ గన్నర్‌కు కూడా ఒక సీటు ఇవ్వబడింది. ముక్కు యొక్క పునర్విమర్శ జంట తోకలను విమానం యొక్క గురుత్వాకర్షణ కేంద్రం ముందు ఎక్కువ ప్రాంతాన్ని ఆఫ్‌సెట్ చేయడానికి విస్తరించింది. [1] డిఫెన్సివ్ ఆయుధాల తుపాకీ టర్రెట్లు విద్యుత్తుతో నడిచేవి మరియు వెంట్రల్ గన్నర్‌కు రిమోట్‌గా నియంత్రించబడిన టరెంట్ ఇవ్వబడింది. అతను వెనుక ఫ్యూజ్‌లేజ్‌లోని ప్రముఖ బొబ్బల ద్వారా టరెట్‌ను చూశాడు. కాపిలోట్ తన సీటును 180 ° మరియు పైలట్ కంపార్ట్మెంట్ వెనుక భాగంలో B-20 తుపాకీని నిర్వహించగలడు. [2] TU-8 ను OPB-4S నార్డెన్-టైప్ బాంబుతో అమర్చారు మరియు దాని గరిష్ట బామ్‌బ్లోడ్ 4,500 కిలోల (9,900 పౌండ్లు) కు పెరిగింది. ఇది సోవియట్ నావికాదళ విమానయానంతో సేవ కోసం గనులు లేదా టార్పెడోలను తీసుకెళ్లగలదని ఉద్దేశించబడింది. [3] ఈ భావనను 11 మార్చి 1947 న కౌన్సిల్ ఆఫ్ మంత్రులు ఆమోదించింది. ANT-62T ప్రోటోటైప్ టార్పెడో బాంబర్ TU-8 యొక్క నమూనాగా సవరించబడింది. మొదట ప్రణాళిక చేయబడిన యాష్ -83 ఎమ్ ఇంజన్లను ఉపయోగించకుండా విమానం యొక్క ASH-82FN ఇంజన్లు అలాగే ఉంచబడ్డాయి. ఇది మొట్టమొదట 24 మే 1947 న ఎగురవేయబడింది మరియు 20 ఏప్రిల్ 1948 వరకు తయారీదారుల ప్రయత్నాలను కొనసాగించింది. ఈ పరీక్షలు అనేక ఇబ్బందుల వల్ల, ముఖ్యంగా రక్షణాత్మక ఆయుధంతో సుదీర్ఘంగా ఉన్నాయి. ఇది 23 ఆగస్టు 1948 న స్టేట్ ట్రయల్స్ ప్రారంభించింది, ఇది 30 నవంబర్ 1948 వరకు కొనసాగింది. NII VVS యొక్క నివేదిక (రష్యన్: наyчно- కూడా- యో -నని- оовательский иноено- instalysaush vilazysool vachatilakyl'skiul'skiul'skiul'skius అననుకూలమైనవి: విమానం అభివృద్ధికి ప్రభుత్వ ఆదేశంలో పేర్కొన్న ఆదేశాలతో పనితీరు ప్రారంభమైంది. గురుత్వాకర్షణ స్థానాల యొక్క అన్ని సాధారణ కేంద్రంలో యంత్రం అస్థిరంగా ఉంది, రెక్కలు మరియు అండర్ క్యారేజ్ తగినంతగా బలంగా లేదు, జనరేటర్లు తుపాకీ మౌంట్లకు అందించిన సరిపోని శక్తి కారణంగా రక్షణాత్మక ఆయుధాలు పూర్తిగా ప్రభావవంతంగా ఉన్నాయని నిరూపించబడింది మరియు డీసింగ్ మరియు లైటింగ్ పరికరాలు సరిపోవు, తద్వారా చెడు వాతావరణంలో విమానం యొక్క కార్యకలాపాలను పరిమితం చేస్తుంది. ఆమోదించబడిన. సోవియట్ మిలిటరీ ప్లానర్లు జెట్ బాంబర్ల అభివృద్ధికి వనరులను కేటాయించాలని నిర్ణయించుకున్నారు, తుపోలేవ్ '73' వంటివి, అవి అప్పటికే ఎగురుతున్నాయి మరియు పిస్టన్-ఇంజిన్ విమానాల కంటే చాలా ఎక్కువ సామర్థ్యాన్ని ప్రదర్శించాయి. [5] గోర్డాన్, OKB టుపోలేవ్ నుండి డేటా: ఎ హిస్టరీ ఆఫ్ ది డిజైన్ బ్యూరో మరియు దాని ఎయిర్క్రాఫ్ట్ జనరల్ క్యారెక్టరిస్టిక్స్ పెర్ఫార్మెన్స్ ఆర్మమెంట్</v>
      </c>
      <c r="E77" s="1" t="s">
        <v>1195</v>
      </c>
      <c r="F77" s="1" t="str">
        <f>IFERROR(__xludf.DUMMYFUNCTION("GOOGLETRANSLATE(E:E, ""en"", ""te"")"),"సుదూర బాంబర్")</f>
        <v>సుదూర బాంబర్</v>
      </c>
      <c r="G77" s="1" t="s">
        <v>1493</v>
      </c>
      <c r="H77" s="1" t="s">
        <v>1196</v>
      </c>
      <c r="I77" s="1" t="str">
        <f>IFERROR(__xludf.DUMMYFUNCTION("GOOGLETRANSLATE(H:H, ""en"", ""te"")"),"సోవియట్ యూనియన్")</f>
        <v>సోవియట్ యూనియన్</v>
      </c>
      <c r="J77" s="1" t="s">
        <v>1197</v>
      </c>
      <c r="K77" s="1" t="s">
        <v>1198</v>
      </c>
      <c r="L77" s="1" t="str">
        <f>IFERROR(__xludf.DUMMYFUNCTION("GOOGLETRANSLATE(K:K, ""en"", ""te"")"),"Tupolev")</f>
        <v>Tupolev</v>
      </c>
      <c r="M77" s="2" t="s">
        <v>1199</v>
      </c>
      <c r="N77" s="3">
        <v>17311.0</v>
      </c>
      <c r="O77" s="1">
        <v>1.0</v>
      </c>
      <c r="P77" s="1" t="s">
        <v>1494</v>
      </c>
      <c r="Q77" s="1" t="s">
        <v>1495</v>
      </c>
      <c r="R77" s="1" t="s">
        <v>1496</v>
      </c>
      <c r="S77" s="1" t="s">
        <v>1497</v>
      </c>
      <c r="T77" s="1" t="s">
        <v>1498</v>
      </c>
      <c r="V77" s="1" t="s">
        <v>1499</v>
      </c>
      <c r="W77" s="1" t="s">
        <v>1500</v>
      </c>
      <c r="Y77" s="1" t="s">
        <v>1501</v>
      </c>
      <c r="AB77" s="1" t="s">
        <v>1502</v>
      </c>
      <c r="AC77" s="1" t="s">
        <v>1503</v>
      </c>
      <c r="AI77" s="1" t="s">
        <v>1504</v>
      </c>
      <c r="AJ77" s="1" t="s">
        <v>1505</v>
      </c>
      <c r="AK77" s="1" t="s">
        <v>1506</v>
      </c>
      <c r="AL77" s="1" t="s">
        <v>1507</v>
      </c>
      <c r="AO77" s="1" t="s">
        <v>1508</v>
      </c>
    </row>
    <row r="78">
      <c r="A78" s="1" t="s">
        <v>1509</v>
      </c>
      <c r="B78" s="1" t="str">
        <f>IFERROR(__xludf.DUMMYFUNCTION("GOOGLETRANSLATE(A:A, ""en"", ""te"")"),"కాప్రోని ca.6")</f>
        <v>కాప్రోని ca.6</v>
      </c>
      <c r="C78" s="1" t="s">
        <v>1510</v>
      </c>
      <c r="D78" s="1" t="str">
        <f>IFERROR(__xludf.DUMMYFUNCTION("GOOGLETRANSLATE(C:C, ""en"", ""te"")"),"కాప్రోని ca.6 అనేది 1910 ల ప్రారంభంలో కాప్రోని రూపొందించిన మరియు నిర్మించిన సింగిల్-ఇంజిన్ బైప్‌లేన్. Ca.6 అనేది సింగిల్-ఇంజిన్ ప్రొపెల్లర్-నడిచే బైప్‌లేన్, ఇది విల్లు మరియు తోక ఫ్లెచింగ్‌లో రెక్కలతో సాంప్రదాయ కాన్ఫిగరేషన్‌తో ఉంది, కానీ దీనికి ఫ్యూజ్‌లేజ్"&amp;" లేదు: ఇది రెండు కిరణాల కలప మరియు కొన్ని నిలువు ఉపబలంతో ఏర్పడిన కాంతి నిర్మాణం ద్వారా భర్తీ చేయబడింది తోక యొక్క విమానాలకు మద్దతు ఇచ్చే పైకి. అవి స్టెబిలైజర్‌తో మాత్రమే కంపోజ్ చేయబడ్డాయి - క్షితిజ సమాంతర బ్యాలెన్సర్; నిలువు డ్రిఫ్ట్ లేకపోవడం నాలుగు పెద్ద ఇ"&amp;"ంటర్‌వోవెన్ ఉపరితలాల ద్వారా భర్తీ చేయబడింది, ఇది రెక్కల మధ్య ఉంచడం, నిలువు అక్షం చుట్టూ ఉన్న విమానం యొక్క స్థిరత్వానికి దోహదపడింది. రెక్కలు డబుల్ కర్వేచర్ ప్రొఫైల్‌ను తిరిగి ప్రారంభించాయి, ఇది కాప్రోని విమానాలను వెంటనే ముందు కలిగి ఉంది, కానీ చాలా అదృష్ట ఫ"&amp;"లితాలతో: ఈ రకమైన ప్రొఫైల్ యొక్క ఏరోడైనమిక్ లక్షణాలు, కాప్రోని తన స్నేహితుడు మరియు సహోద్యోగి హెన్రీ కోండే చేత సూచించబడ్డాయి, ఇది ఒకసారి నిరూపించబడింది మళ్ళీ సంతృప్తికరంగా లేదు. కాప్రోని ca.6 1934 వరకు కాప్రోని వర్క్‌షాప్‌ల లోపల భద్రపరచబడింది, దీనిని ఇటాలియ"&amp;"న్ వైమానిక దళం ఎగ్జిబిషన్ సందర్భంగా ప్రజలకు చూపించడానికి మిలన్‌కు తీసుకువచ్చారు; ఈలోగా, 1927 లో, జీవిత భాగస్వాములు జియాని మరియు టిమినా కాప్రోని కాప్రోని మ్యూజియాన్ని స్థాపించారు, దీని ప్రధాన కార్యాలయంలో తాలిడో ది CA.6 నలభైల నుండి ప్రారంభమయ్యే స్థలాన్ని కన"&amp;"ుగొన్నారు. రెండవ ప్రపంచ యుద్ధానికి మరియు విజ్జోలా టిసినోలోని మ్యూజియం యొక్క తిరిగి తెరవబడిన వైసిసిట్యూడ్స్ తరువాత, ca.6 మళ్లీ ప్రజలకు గురైంది. అతను తొంభైలలో ట్రెంటోలో తిరిగి తెరవబడిన మ్యూజియో డెల్'అరోనాటికా జియాని కాప్రోనిలో తన ఖచ్చితమైన స్థానాన్ని కనుగొన"&amp;"్నాడు. [1] ముప్పైల ప్రారంభంలో, మిలన్లో బహిర్గతం కావడానికి ముందు ఈ విమానం మొదటి పునర్నిర్మాణ-పరిరక్షణ ఆపరేషన్ చేయించుకుంది: ఈ సందర్భంగా రెక్కల యొక్క ప్రముఖ అంచుని మెటల్ స్ట్రిప్ మరియు ఫ్యూజ్‌లేజ్ మరియు రెక్కలు స్వయంగా తగ్గించాయి. ట్రెంటోకు బదిలీ చేసే సమయంల"&amp;"ో, ca.6 కొత్త జోక్యానికి గురైంది; ఏదేమైనా, నమ్మకమైన సాంకేతిక డ్రాయింగ్‌లు మరియు ఇతర అవసరమైన చారిత్రక డాక్యుమెంటేషన్ లభ్యత లేకపోవడం వల్ల, నిజమైన పునరుద్ధరణ జరగలేదు, కానీ పరిరక్షణ విధానం మాత్రమే. ఏరోప్లాని కాప్రోని నుండి డేటా - జియాని కాప్రోని ఐడియటోర్ ఇ కా"&amp;"స్ట్రోట్టోర్ డి అలీ ఇటాలియన్ [2] సాధారణ లక్షణాల పనితీరు")</f>
        <v>కాప్రోని ca.6 అనేది 1910 ల ప్రారంభంలో కాప్రోని రూపొందించిన మరియు నిర్మించిన సింగిల్-ఇంజిన్ బైప్‌లేన్. Ca.6 అనేది సింగిల్-ఇంజిన్ ప్రొపెల్లర్-నడిచే బైప్‌లేన్, ఇది విల్లు మరియు తోక ఫ్లెచింగ్‌లో రెక్కలతో సాంప్రదాయ కాన్ఫిగరేషన్‌తో ఉంది, కానీ దీనికి ఫ్యూజ్‌లేజ్ లేదు: ఇది రెండు కిరణాల కలప మరియు కొన్ని నిలువు ఉపబలంతో ఏర్పడిన కాంతి నిర్మాణం ద్వారా భర్తీ చేయబడింది తోక యొక్క విమానాలకు మద్దతు ఇచ్చే పైకి. అవి స్టెబిలైజర్‌తో మాత్రమే కంపోజ్ చేయబడ్డాయి - క్షితిజ సమాంతర బ్యాలెన్సర్; నిలువు డ్రిఫ్ట్ లేకపోవడం నాలుగు పెద్ద ఇంటర్‌వోవెన్ ఉపరితలాల ద్వారా భర్తీ చేయబడింది, ఇది రెక్కల మధ్య ఉంచడం, నిలువు అక్షం చుట్టూ ఉన్న విమానం యొక్క స్థిరత్వానికి దోహదపడింది. రెక్కలు డబుల్ కర్వేచర్ ప్రొఫైల్‌ను తిరిగి ప్రారంభించాయి, ఇది కాప్రోని విమానాలను వెంటనే ముందు కలిగి ఉంది, కానీ చాలా అదృష్ట ఫలితాలతో: ఈ రకమైన ప్రొఫైల్ యొక్క ఏరోడైనమిక్ లక్షణాలు, కాప్రోని తన స్నేహితుడు మరియు సహోద్యోగి హెన్రీ కోండే చేత సూచించబడ్డాయి, ఇది ఒకసారి నిరూపించబడింది మళ్ళీ సంతృప్తికరంగా లేదు. కాప్రోని ca.6 1934 వరకు కాప్రోని వర్క్‌షాప్‌ల లోపల భద్రపరచబడింది, దీనిని ఇటాలియన్ వైమానిక దళం ఎగ్జిబిషన్ సందర్భంగా ప్రజలకు చూపించడానికి మిలన్‌కు తీసుకువచ్చారు; ఈలోగా, 1927 లో, జీవిత భాగస్వాములు జియాని మరియు టిమినా కాప్రోని కాప్రోని మ్యూజియాన్ని స్థాపించారు, దీని ప్రధాన కార్యాలయంలో తాలిడో ది CA.6 నలభైల నుండి ప్రారంభమయ్యే స్థలాన్ని కనుగొన్నారు. రెండవ ప్రపంచ యుద్ధానికి మరియు విజ్జోలా టిసినోలోని మ్యూజియం యొక్క తిరిగి తెరవబడిన వైసిసిట్యూడ్స్ తరువాత, ca.6 మళ్లీ ప్రజలకు గురైంది. అతను తొంభైలలో ట్రెంటోలో తిరిగి తెరవబడిన మ్యూజియో డెల్'అరోనాటికా జియాని కాప్రోనిలో తన ఖచ్చితమైన స్థానాన్ని కనుగొన్నాడు. [1] ముప్పైల ప్రారంభంలో, మిలన్లో బహిర్గతం కావడానికి ముందు ఈ విమానం మొదటి పునర్నిర్మాణ-పరిరక్షణ ఆపరేషన్ చేయించుకుంది: ఈ సందర్భంగా రెక్కల యొక్క ప్రముఖ అంచుని మెటల్ స్ట్రిప్ మరియు ఫ్యూజ్‌లేజ్ మరియు రెక్కలు స్వయంగా తగ్గించాయి. ట్రెంటోకు బదిలీ చేసే సమయంలో, ca.6 కొత్త జోక్యానికి గురైంది; ఏదేమైనా, నమ్మకమైన సాంకేతిక డ్రాయింగ్‌లు మరియు ఇతర అవసరమైన చారిత్రక డాక్యుమెంటేషన్ లభ్యత లేకపోవడం వల్ల, నిజమైన పునరుద్ధరణ జరగలేదు, కానీ పరిరక్షణ విధానం మాత్రమే. ఏరోప్లాని కాప్రోని నుండి డేటా - జియాని కాప్రోని ఐడియటోర్ ఇ కాస్ట్రోట్టోర్ డి అలీ ఇటాలియన్ [2] సాధారణ లక్షణాల పనితీరు</v>
      </c>
      <c r="E78" s="1" t="s">
        <v>1511</v>
      </c>
      <c r="F78" s="1" t="str">
        <f>IFERROR(__xludf.DUMMYFUNCTION("GOOGLETRANSLATE(E:E, ""en"", ""te"")"),"మార్గదర్శక విమానం")</f>
        <v>మార్గదర్శక విమానం</v>
      </c>
      <c r="K78" s="1" t="s">
        <v>180</v>
      </c>
      <c r="L78" s="1" t="str">
        <f>IFERROR(__xludf.DUMMYFUNCTION("GOOGLETRANSLATE(K:K, ""en"", ""te"")"),"కాప్రోని")</f>
        <v>కాప్రోని</v>
      </c>
      <c r="M78" s="2" t="s">
        <v>181</v>
      </c>
      <c r="N78" s="1">
        <v>1911.0</v>
      </c>
      <c r="O78" s="1">
        <v>1.0</v>
      </c>
      <c r="Q78" s="1" t="s">
        <v>1512</v>
      </c>
      <c r="R78" s="1" t="s">
        <v>282</v>
      </c>
      <c r="S78" s="1" t="s">
        <v>1513</v>
      </c>
      <c r="T78" s="1" t="s">
        <v>1514</v>
      </c>
      <c r="V78" s="1" t="s">
        <v>1515</v>
      </c>
      <c r="W78" s="1" t="s">
        <v>1516</v>
      </c>
      <c r="X78" s="1" t="s">
        <v>953</v>
      </c>
      <c r="AI78" s="1" t="s">
        <v>37</v>
      </c>
      <c r="AJ78" s="1" t="s">
        <v>1517</v>
      </c>
      <c r="AN78" s="2" t="s">
        <v>191</v>
      </c>
    </row>
    <row r="79">
      <c r="A79" s="1" t="s">
        <v>1518</v>
      </c>
      <c r="B79" s="1" t="str">
        <f>IFERROR(__xludf.DUMMYFUNCTION("GOOGLETRANSLATE(A:A, ""en"", ""te"")"),"కాప్రోని ca.355")</f>
        <v>కాప్రోని ca.355</v>
      </c>
      <c r="C79" s="1" t="s">
        <v>1519</v>
      </c>
      <c r="D79" s="1" t="str">
        <f>IFERROR(__xludf.DUMMYFUNCTION("GOOGLETRANSLATE(C:C, ""en"", ""te"")"),"కాప్రోని ca.355 టఫో ఒక తక్కువ-వింగ్ సింగిల్-ఇంజిన్ డైవ్ బాంబర్, ఇది 1941 లో ఇటాలియన్ కాప్రోని కంపెనీ రూపొందించి నిర్మించబడింది, ఇది ఒక్క నమూనాకు మించి ఎప్పుడూ ముందుకు సాగలేదు. Ca.335 మిస్ట్రాల్ నుండి ఉద్భవించిన Ca.355 రెజియా ఏరోనాటికాను సన్నద్ధం చేయడానికి"&amp;" ప్రతిపాదించబడింది, కాని ఇది జర్మన్ జంకర్స్ JU 87 ""స్టుకా"" కంటే తక్కువ ప్రయోజనాన్ని అందిస్తుందని కనుగొనబడింది మరియు ఈ ప్రాజెక్ట్ వదిలివేయబడింది. 1939 లో, ఏరోనాటిక్స్ మంత్రిత్వ శాఖ జంకర్స్ జు 87 వలె అదే తరగతి యొక్క విమానాన్ని సరఫరా చేయడానికి ఒక స్పెసిఫిక"&amp;"ేషన్ జారీ చేసింది. రెజియా ఏరోనాటికా యొక్క బాంబర్ విభాగాలకు కేటాయించబడాలి. [1] కాప్రోని ఇంజనీర్ సిజేర్ పల్లవిసినోకు అప్పగించిన ప్రాజెక్ట్‌తో పాల్గొనడానికి ఎంచుకున్నాడు మరియు అతని అనుబంధ సంస్థ కాంటియరీ ఏరోనాటిసి బెర్గామాస్చి (క్యాబ్) చేత అభివృద్ధి చేయబడ్డాడ"&amp;"ు. మునుపటి ca.335 మాస్ట్రాల్ అభివృద్ధిలో పొందిన అనుభవాన్ని పల్లవిసినో దోపిడీ చేసింది, కొంచెం చిన్న కొలతలతో సరళీకృత అభివృద్ధిని ప్రతిపాదించింది మరియు కొత్త పాత్రకు అనుకూలంగా ఉండటానికి చిన్న మార్పులతో. [2] ఫ్యూజ్‌లేజ్ వ్యాసంలో తగ్గించబడింది మరియు రెండవ కాక్"&amp;"‌పిట్ అనవసరంగా తొలగించబడింది, వెనుక వైపు స్లైడింగ్ పందిరితో ఒకే పరివేష్టిత కాక్‌పిట్‌ను మాత్రమే వదిలివేసింది. ఎయిర్ బ్రేక్‌లు రెక్కలో చేర్చబడ్డాయి మరియు స్టూకా మాదిరిగా, బాంబును పట్టుకోవటానికి మరియు నిలువు డైవ్ సమయంలో పడిపోయినప్పుడు ప్రొపెల్లర్‌ను క్లియర్"&amp;" చేసినట్లు నిర్ధారించడానికి ఒక గొట్టపు ట్రాపెజీని చేర్చారు. కాప్రోని గ్రూపులో మరొక సంస్థ అభివృద్ధి చేసిన ఐసోటా ఫ్రాస్చిని డెల్టా ఇంజిన్ దానిని శక్తివంతం చేయడానికి ఎంపిక చేయబడింది. [2] ప్రోటోటైప్, సీరియల్ MM.470 మరియు ఇప్పుడు ca.355 టఫోను నియమించారు, టెస్ట"&amp;"్ పైలట్ ఎట్టోర్ వెంగి 14 జనవరి 1941 న పోంటే శాన్ పియట్రోలోని కంపెనీ ఎయిర్ఫీల్డ్ నుండి ఎగురవేయబడింది. పెద్ద సమస్యలు కనుగొనబడని ప్రారంభ పరీక్షల తరువాత, ఇది రెజియా ఏరోనాటికాకు పంపిణీ చేయబడింది. [2] అసలు అవసరాలను సంతృప్తిపరిచేటప్పుడు, మిలిటరీ దాని పనితీరుతో స"&amp;"ంతృప్తి చెందలేదు మరియు ఇది కొన్ని పరీక్షా విమానాలను మాత్రమే నిర్వహించింది. రెజియా ఏరోనాటికా జంకర్స్ జు 87 ""స్టుకా"" ను నిర్వహించడం కొనసాగించాలని ఎంచుకుంది, అదనంగా, వాడుకలో లేని యోధులైన ఫియట్ సిఆర్. నిర్మించిన ఏకైక ca.355 యొక్క విధి తెలియదు. ప్రధాన వేరియం"&amp;"ట్, ఒక నమూనా నిర్మించబడింది. పుష్-పుల్ కాన్ఫిగరేషన్‌లో రెండు ఇంజిన్‌లతో కూడిన ప్రతిపాదిత వేరియంట్, వెనుక ఇంజిన్ జంట తోక బూమ్‌ల మధ్య అమర్చబడి ఉంటుంది. డైమ్లెర్ బెంజ్ డిబి 601 లేదా ఐసోటా ఫ్రాస్చిని డెల్టా పవర్‌ప్లాంట్లుగా ప్రతిపాదించబడ్డాయి. ఎయిర్‌వార్.రూ న"&amp;"ుండి ఐసోటా ఫ్రాస్చిని జీటా ఇంజిన్ డేటాతో డైమ్లెర్-బెంజ్ డిబి 601 ఇంజిన్ ప్రతిపాదిత వేరియంట్ ప్రతిపాదిత వేరియంట్ [3] సాధారణ లక్షణాల పనితీరు ఆయుధాలు")</f>
        <v>కాప్రోని ca.355 టఫో ఒక తక్కువ-వింగ్ సింగిల్-ఇంజిన్ డైవ్ బాంబర్, ఇది 1941 లో ఇటాలియన్ కాప్రోని కంపెనీ రూపొందించి నిర్మించబడింది, ఇది ఒక్క నమూనాకు మించి ఎప్పుడూ ముందుకు సాగలేదు. Ca.335 మిస్ట్రాల్ నుండి ఉద్భవించిన Ca.355 రెజియా ఏరోనాటికాను సన్నద్ధం చేయడానికి ప్రతిపాదించబడింది, కాని ఇది జర్మన్ జంకర్స్ JU 87 "స్టుకా" కంటే తక్కువ ప్రయోజనాన్ని అందిస్తుందని కనుగొనబడింది మరియు ఈ ప్రాజెక్ట్ వదిలివేయబడింది. 1939 లో, ఏరోనాటిక్స్ మంత్రిత్వ శాఖ జంకర్స్ జు 87 వలె అదే తరగతి యొక్క విమానాన్ని సరఫరా చేయడానికి ఒక స్పెసిఫికేషన్ జారీ చేసింది. రెజియా ఏరోనాటికా యొక్క బాంబర్ విభాగాలకు కేటాయించబడాలి. [1] కాప్రోని ఇంజనీర్ సిజేర్ పల్లవిసినోకు అప్పగించిన ప్రాజెక్ట్‌తో పాల్గొనడానికి ఎంచుకున్నాడు మరియు అతని అనుబంధ సంస్థ కాంటియరీ ఏరోనాటిసి బెర్గామాస్చి (క్యాబ్) చేత అభివృద్ధి చేయబడ్డాడు. మునుపటి ca.335 మాస్ట్రాల్ అభివృద్ధిలో పొందిన అనుభవాన్ని పల్లవిసినో దోపిడీ చేసింది, కొంచెం చిన్న కొలతలతో సరళీకృత అభివృద్ధిని ప్రతిపాదించింది మరియు కొత్త పాత్రకు అనుకూలంగా ఉండటానికి చిన్న మార్పులతో. [2] ఫ్యూజ్‌లేజ్ వ్యాసంలో తగ్గించబడింది మరియు రెండవ కాక్‌పిట్ అనవసరంగా తొలగించబడింది, వెనుక వైపు స్లైడింగ్ పందిరితో ఒకే పరివేష్టిత కాక్‌పిట్‌ను మాత్రమే వదిలివేసింది. ఎయిర్ బ్రేక్‌లు రెక్కలో చేర్చబడ్డాయి మరియు స్టూకా మాదిరిగా, బాంబును పట్టుకోవటానికి మరియు నిలువు డైవ్ సమయంలో పడిపోయినప్పుడు ప్రొపెల్లర్‌ను క్లియర్ చేసినట్లు నిర్ధారించడానికి ఒక గొట్టపు ట్రాపెజీని చేర్చారు. కాప్రోని గ్రూపులో మరొక సంస్థ అభివృద్ధి చేసిన ఐసోటా ఫ్రాస్చిని డెల్టా ఇంజిన్ దానిని శక్తివంతం చేయడానికి ఎంపిక చేయబడింది. [2] ప్రోటోటైప్, సీరియల్ MM.470 మరియు ఇప్పుడు ca.355 టఫోను నియమించారు, టెస్ట్ పైలట్ ఎట్టోర్ వెంగి 14 జనవరి 1941 న పోంటే శాన్ పియట్రోలోని కంపెనీ ఎయిర్ఫీల్డ్ నుండి ఎగురవేయబడింది. పెద్ద సమస్యలు కనుగొనబడని ప్రారంభ పరీక్షల తరువాత, ఇది రెజియా ఏరోనాటికాకు పంపిణీ చేయబడింది. [2] అసలు అవసరాలను సంతృప్తిపరిచేటప్పుడు, మిలిటరీ దాని పనితీరుతో సంతృప్తి చెందలేదు మరియు ఇది కొన్ని పరీక్షా విమానాలను మాత్రమే నిర్వహించింది. రెజియా ఏరోనాటికా జంకర్స్ జు 87 "స్టుకా" ను నిర్వహించడం కొనసాగించాలని ఎంచుకుంది, అదనంగా, వాడుకలో లేని యోధులైన ఫియట్ సిఆర్. నిర్మించిన ఏకైక ca.355 యొక్క విధి తెలియదు. ప్రధాన వేరియంట్, ఒక నమూనా నిర్మించబడింది. పుష్-పుల్ కాన్ఫిగరేషన్‌లో రెండు ఇంజిన్‌లతో కూడిన ప్రతిపాదిత వేరియంట్, వెనుక ఇంజిన్ జంట తోక బూమ్‌ల మధ్య అమర్చబడి ఉంటుంది. డైమ్లెర్ బెంజ్ డిబి 601 లేదా ఐసోటా ఫ్రాస్చిని డెల్టా పవర్‌ప్లాంట్లుగా ప్రతిపాదించబడ్డాయి. ఎయిర్‌వార్.రూ నుండి ఐసోటా ఫ్రాస్చిని జీటా ఇంజిన్ డేటాతో డైమ్లెర్-బెంజ్ డిబి 601 ఇంజిన్ ప్రతిపాదిత వేరియంట్ ప్రతిపాదిత వేరియంట్ [3] సాధారణ లక్షణాల పనితీరు ఆయుధాలు</v>
      </c>
      <c r="E79" s="1" t="s">
        <v>1520</v>
      </c>
      <c r="F79" s="1" t="str">
        <f>IFERROR(__xludf.DUMMYFUNCTION("GOOGLETRANSLATE(E:E, ""en"", ""te"")"),"డైవ్ బాంబర్")</f>
        <v>డైవ్ బాంబర్</v>
      </c>
      <c r="G79" s="1" t="s">
        <v>1521</v>
      </c>
      <c r="H79" s="1" t="s">
        <v>116</v>
      </c>
      <c r="I79" s="1" t="str">
        <f>IFERROR(__xludf.DUMMYFUNCTION("GOOGLETRANSLATE(H:H, ""en"", ""te"")"),"ఇటలీ")</f>
        <v>ఇటలీ</v>
      </c>
      <c r="J79" s="2" t="s">
        <v>117</v>
      </c>
      <c r="K79" s="1" t="s">
        <v>180</v>
      </c>
      <c r="L79" s="1" t="str">
        <f>IFERROR(__xludf.DUMMYFUNCTION("GOOGLETRANSLATE(K:K, ""en"", ""te"")"),"కాప్రోని")</f>
        <v>కాప్రోని</v>
      </c>
      <c r="M79" s="2" t="s">
        <v>181</v>
      </c>
      <c r="N79" s="3">
        <v>14990.0</v>
      </c>
      <c r="O79" s="1">
        <v>1.0</v>
      </c>
      <c r="P79" s="1" t="s">
        <v>216</v>
      </c>
      <c r="Q79" s="1" t="s">
        <v>1522</v>
      </c>
      <c r="R79" s="1" t="s">
        <v>1523</v>
      </c>
      <c r="U79" s="1" t="s">
        <v>1524</v>
      </c>
      <c r="V79" s="1" t="s">
        <v>1525</v>
      </c>
      <c r="W79" s="1" t="s">
        <v>1526</v>
      </c>
      <c r="X79" s="1" t="s">
        <v>1527</v>
      </c>
      <c r="Y79" s="1" t="s">
        <v>1528</v>
      </c>
      <c r="Z79" s="1" t="s">
        <v>1529</v>
      </c>
      <c r="AB79" s="1" t="s">
        <v>1530</v>
      </c>
      <c r="AE79" s="1" t="s">
        <v>1531</v>
      </c>
      <c r="AF79" s="1" t="s">
        <v>1532</v>
      </c>
      <c r="AG79" s="1" t="s">
        <v>1533</v>
      </c>
      <c r="AH79" s="1" t="s">
        <v>1534</v>
      </c>
      <c r="AJ79" s="1" t="s">
        <v>1535</v>
      </c>
      <c r="AK79" s="1" t="s">
        <v>1536</v>
      </c>
      <c r="AL79" s="1" t="s">
        <v>1537</v>
      </c>
      <c r="AO79" s="1" t="s">
        <v>1538</v>
      </c>
    </row>
    <row r="80">
      <c r="A80" s="1" t="s">
        <v>1539</v>
      </c>
      <c r="B80" s="1" t="str">
        <f>IFERROR(__xludf.DUMMYFUNCTION("GOOGLETRANSLATE(A:A, ""en"", ""te"")"),"కాప్రోని ca.87")</f>
        <v>కాప్రోని ca.87</v>
      </c>
      <c r="C80" s="1" t="s">
        <v>1540</v>
      </c>
      <c r="D80" s="1" t="str">
        <f>IFERROR(__xludf.DUMMYFUNCTION("GOOGLETRANSLATE(C:C, ""en"", ""te"")"),"కాప్రోని ca.87 అనేది 1920 లలో ప్రణాళికాబద్ధమైన అట్లాంటిక్ ఫ్లైట్ కోసం నిర్మించిన ఇటాలియన్ ఫ్లయింగ్ బోట్. 1927 లో, కొంతమంది పోలిష్ అమెరికన్లు అట్లాంటిక్ అంతటా పోలిష్ విమానంలో నిర్వహించే ఆలోచనను రూపొందించారు. రెండు సంవత్సరాల తరువాత, చికాగోకు చెందిన స్టాన్లీ"&amp;" ఆడమ్‌కెవిచ్ ఈ సంస్థను నిర్వహించగలిగాడు. అతనికి 3 వ ఏవియేషన్ రెజిమెంట్ పైలట్, కెప్టెన్ ఆడమ్ కోవల్‌చైక్ మరియు మాజీ పిఎల్‌ఎల్ లాట్ పైలట్, వ్లోడ్జిమియర్జ్ క్లిచ్ మద్దతు ఇచ్చారు. కాప్రోని వ్యక్తిగతంగా వారికి ఒక కాప్రోని ca.73ter నైట్ బాంబర్‌ను అందజేశారు, దీని"&amp;" ఆధారంగా వారు ca.87 రికార్డ్ ప్రయత్న విమానాలను నిర్మించారు. అన్నింటిలో మొదటిది, నీటిపై ల్యాండింగ్ కోసం విమానం మార్చబడింది. పని వేగంగా కదులుతోంది మరియు మే 1929 ప్రారంభంలో ఈ విమానం సిద్ధంగా ఉంది మరియు 15 జూన్ 1929 న మొదటిసారిగా ప్రయాణించింది. Ca.87 పోలోనియా"&amp;"కు నామకరణం చేయబడింది. CA.87 యొక్క ఫ్లైట్ స్వాతంత్ర్య దినోత్సవం సందర్భంగా 4 జూలై 1929 న షెడ్యూల్ చేయబడింది. CA.87 ఇటాలియన్ మధ్యస్థ ఎయిర్‌ఫీల్డ్ నుండి ఐర్లాండ్‌లోని బాల్డొన్నెల్ ఎయిర్‌ఫీల్డ్‌కు పంపిణీ చేయబడింది, ఇది సరసమైన గాలి కోసం వేచి ఉంది. కెనడియన్ విమా"&amp;"నాశ్రయం టెర్రనోవాకు ఈ మార్గం వేయబడింది, అక్కడ నుండి వారు చికాగోకు వెళ్లడానికి ఉద్దేశించారు. ఏదేమైనా, కొత్త ఐసోటా ఫ్రాస్చిని ఇంజన్లు అడపాదడపా పనిచేశాయి మరియు టేకాఫ్ అయిన వెంటనే వారు తమ ప్రయాణాన్ని కొనసాగించడానికి నిరాకరించారు. ఈ విమానం కాప్రోనికి తిరిగి ఇవ"&amp;"్వబడింది, అక్కడ అది బాంబర్‌గా మార్చబడింది. ఏరోప్లాని కాప్రోని నుండి డేటా, [1] ఎయిర్వార్: కాప్రోని ca.87 [2] సాధారణ లక్షణాల పనితీరు సంబంధిత జాబితాలు")</f>
        <v>కాప్రోని ca.87 అనేది 1920 లలో ప్రణాళికాబద్ధమైన అట్లాంటిక్ ఫ్లైట్ కోసం నిర్మించిన ఇటాలియన్ ఫ్లయింగ్ బోట్. 1927 లో, కొంతమంది పోలిష్ అమెరికన్లు అట్లాంటిక్ అంతటా పోలిష్ విమానంలో నిర్వహించే ఆలోచనను రూపొందించారు. రెండు సంవత్సరాల తరువాత, చికాగోకు చెందిన స్టాన్లీ ఆడమ్‌కెవిచ్ ఈ సంస్థను నిర్వహించగలిగాడు. అతనికి 3 వ ఏవియేషన్ రెజిమెంట్ పైలట్, కెప్టెన్ ఆడమ్ కోవల్‌చైక్ మరియు మాజీ పిఎల్‌ఎల్ లాట్ పైలట్, వ్లోడ్జిమియర్జ్ క్లిచ్ మద్దతు ఇచ్చారు. కాప్రోని వ్యక్తిగతంగా వారికి ఒక కాప్రోని ca.73ter నైట్ బాంబర్‌ను అందజేశారు, దీని ఆధారంగా వారు ca.87 రికార్డ్ ప్రయత్న విమానాలను నిర్మించారు. అన్నింటిలో మొదటిది, నీటిపై ల్యాండింగ్ కోసం విమానం మార్చబడింది. పని వేగంగా కదులుతోంది మరియు మే 1929 ప్రారంభంలో ఈ విమానం సిద్ధంగా ఉంది మరియు 15 జూన్ 1929 న మొదటిసారిగా ప్రయాణించింది. Ca.87 పోలోనియాకు నామకరణం చేయబడింది. CA.87 యొక్క ఫ్లైట్ స్వాతంత్ర్య దినోత్సవం సందర్భంగా 4 జూలై 1929 న షెడ్యూల్ చేయబడింది. CA.87 ఇటాలియన్ మధ్యస్థ ఎయిర్‌ఫీల్డ్ నుండి ఐర్లాండ్‌లోని బాల్డొన్నెల్ ఎయిర్‌ఫీల్డ్‌కు పంపిణీ చేయబడింది, ఇది సరసమైన గాలి కోసం వేచి ఉంది. కెనడియన్ విమానాశ్రయం టెర్రనోవాకు ఈ మార్గం వేయబడింది, అక్కడ నుండి వారు చికాగోకు వెళ్లడానికి ఉద్దేశించారు. ఏదేమైనా, కొత్త ఐసోటా ఫ్రాస్చిని ఇంజన్లు అడపాదడపా పనిచేశాయి మరియు టేకాఫ్ అయిన వెంటనే వారు తమ ప్రయాణాన్ని కొనసాగించడానికి నిరాకరించారు. ఈ విమానం కాప్రోనికి తిరిగి ఇవ్వబడింది, అక్కడ అది బాంబర్‌గా మార్చబడింది. ఏరోప్లాని కాప్రోని నుండి డేటా, [1] ఎయిర్వార్: కాప్రోని ca.87 [2] సాధారణ లక్షణాల పనితీరు సంబంధిత జాబితాలు</v>
      </c>
      <c r="E80" s="1" t="s">
        <v>1541</v>
      </c>
      <c r="F80" s="1" t="str">
        <f>IFERROR(__xludf.DUMMYFUNCTION("GOOGLETRANSLATE(E:E, ""en"", ""te"")"),"దీర్ఘ-శ్రేణి రికార్డ్ ఎయిర్‌క్రాఫ్ట్ / బాంబర్")</f>
        <v>దీర్ఘ-శ్రేణి రికార్డ్ ఎయిర్‌క్రాఫ్ట్ / బాంబర్</v>
      </c>
      <c r="K80" s="1" t="s">
        <v>180</v>
      </c>
      <c r="L80" s="1" t="str">
        <f>IFERROR(__xludf.DUMMYFUNCTION("GOOGLETRANSLATE(K:K, ""en"", ""te"")"),"కాప్రోని")</f>
        <v>కాప్రోని</v>
      </c>
      <c r="M80" s="2" t="s">
        <v>181</v>
      </c>
      <c r="N80" s="3">
        <v>10759.0</v>
      </c>
      <c r="O80" s="1">
        <v>1.0</v>
      </c>
      <c r="P80" s="1">
        <v>2.0</v>
      </c>
      <c r="Q80" s="1" t="s">
        <v>1542</v>
      </c>
      <c r="R80" s="1" t="s">
        <v>1543</v>
      </c>
      <c r="T80" s="1" t="s">
        <v>1544</v>
      </c>
      <c r="U80" s="1" t="s">
        <v>1545</v>
      </c>
      <c r="V80" s="1" t="s">
        <v>1546</v>
      </c>
      <c r="W80" s="1" t="s">
        <v>1547</v>
      </c>
      <c r="X80" s="1" t="s">
        <v>1548</v>
      </c>
      <c r="Y80" s="1" t="s">
        <v>1549</v>
      </c>
      <c r="Z80" s="1" t="s">
        <v>1550</v>
      </c>
      <c r="AB80" s="1" t="s">
        <v>1551</v>
      </c>
      <c r="AC80" s="1" t="s">
        <v>1552</v>
      </c>
      <c r="AJ80" s="1" t="s">
        <v>1553</v>
      </c>
      <c r="AT80" s="1" t="s">
        <v>1554</v>
      </c>
    </row>
    <row r="81">
      <c r="A81" s="1" t="s">
        <v>1555</v>
      </c>
      <c r="B81" s="1" t="str">
        <f>IFERROR(__xludf.DUMMYFUNCTION("GOOGLETRANSLATE(A:A, ""en"", ""te"")"),"డి హవిలాండ్ డోర్మ్‌హౌస్")</f>
        <v>డి హవిలాండ్ డోర్మ్‌హౌస్</v>
      </c>
      <c r="C81" s="1" t="s">
        <v>1556</v>
      </c>
      <c r="D81" s="1" t="str">
        <f>IFERROR(__xludf.DUMMYFUNCTION("GOOGLETRANSLATE(C:C, ""en"", ""te"")"),"డి హవిలాండ్ DH.42 డోర్మ్‌హౌస్ మరియు దాని రెండు వేరియంట్లు డి హవిలాండ్ DH.42A డింగో I మరియు II మరియు ఫైటర్-రెకోనైసెన్స్ మరియు ఆర్మీ కోఆపరేషన్ పాత్రల కోసం రూపొందించిన రెండు-సీట్ల సింగిల్-ఇంజిన్ బైప్లేన్లు. వారు ఉత్పత్తిని సాధించలేదు. వారి ఇంజన్లు కాకుండా, డ"&amp;"ి హవిలాండ్ డుహెచ్ 42 డోర్మ్‌హౌస్ మరియు డిహెచ్ .42 ఎ డింగో నేను చాలా సారూప్య విమానాలు. [1] ఈ వసతి గృహాన్ని ఎయిర్ మినిస్ట్రీ స్పెసిఫికేషన్ 22/22 కు రెండు-సీట్ల నిఘా ఫైటర్‌గా మరియు ఆర్మీ కోఆపరేషన్ కోసం డింగో 8/24 కు డింగో నిర్మించారు. అవి స్థిరమైన తీగ యొక్క "&amp;"రెక్కలతో రెండు-బే బైప్‌లాన్‌లు, అయితే దిగువ రెక్కలు వ్యవధిలో కొంచెం తక్కువగా ఉన్నాయి మరియు ఎగువ భాగంతో పోల్చినప్పుడు 73% తీగ మాత్రమే. రెండు వెనుకంజలో ఉన్న అంచులు వరుసలో ఉన్నాయి మరియు వెనుకంజలో ఉన్న స్ట్రట్స్ నిలువు, కానీ ఫార్వర్డ్ స్ట్రట్స్ ఫార్వర్డ్-ర్యా"&amp;"క్ అయ్యాయి. రెండు రెక్కలు అసమతుల్య ఐలెరాన్లను కలిగి ఉన్నాయి. నిలువు తోకతో సమతుల్య చుక్కానితో, లక్షణం DH ఆకారాన్ని కలిగి ఉంది; ఎలివేటర్లు అసమతుల్యతతో ఉన్నాయి. అంతటా నిర్మాణం కలప, రెక్కలు మరియు ఎంపెనేజ్‌పై ఫాబ్రిక్ కప్పబడి ఉంటుంది, కానీ డి హవిలాండ్ యొక్క సా"&amp;"ధారణ సన్నని ప్లైవుడ్ కవర్‌తో ఫ్యూజ్‌లేజ్‌పై. ఒకే ఇరుసు అండర్ క్యారేజ్ ఉంది, ప్రధాన కాళ్ళు దిగువ వింగ్ రూట్‌కు మరియు ఫార్వర్డ్ ఫ్యూజ్‌లేజ్‌కు బ్రేసింగ్‌తో ఉన్నాయి. పైలట్ యొక్క కాక్‌పిట్ అప్పర్ వింగ్ సెంటర్ విభాగం క్రింద ఉంది మరియు గన్నర్ వెనుకంజలో ఉన్న అంచ"&amp;"ు వద్ద వెనుక కూర్చున్నాడు. డోర్మ్‌హౌస్‌లో, పైలట్ పైకి దృష్టి కోసం రెక్కలో ఓవల్ కటౌట్ మరియు గన్నర్ తన అగ్ని క్షేత్రాన్ని తగ్గించడానికి వెనుకంజలో ఉన్న ఎడ్జ్‌లో V- ఆకారపు గీతను కలిగి ఉన్నాడు. డింగోలో, పైలట్ యొక్క కటౌట్ చిన్నది మరియు వృత్తాకారంగా తయారైంది, అద"&amp;"ే సమయంలో గన్నర్ యొక్క గీతను వెడల్పుగా పెంచాడు మరియు వెనుక వింగ్ స్పార్‌కు లోతుగా ఉన్నాయి, దీనికి సరళ అంచుని ఇస్తుంది. [1] 360 హెచ్‌పి (270 కిలోవాట్) ఆర్మ్‌స్ట్రాంగ్ సిడ్లీ జాగ్వార్ II రేడియల్ ఇంజిన్‌తో అమర్చిన జూలై 25, 1923 న ఈ డోర్మ్‌హౌస్ మొదట స్టాగ్ లేన"&amp;"్ నుండి ఎగిరింది. డింగో మొదటిసారి 12 మార్చి 1924 న 410 హెచ్‌పి (305 కిలోవాట్) బ్రిస్టల్ బృహస్పతి III రేడియల్ ఇంజిన్‌తో ప్రయాణించింది. [1] తొమ్మ్య ముక్కు, అయితే వారు అంతర్గత సొరంగాల్లో అమర్చిన నిద్రావస్థలో. డోర్మ్‌హౌస్ తరువాత ఒక అప్‌ప్రేటెడ్ (420 హెచ్‌పి, "&amp;"313 కిలోవాట్) జాగ్వార్ IV ని అందుకుంది మరియు అదే సమయంలో డింగోతో సరిపోలడానికి దాని అప్పర్ వింగ్ సెంటర్ విభాగం మార్చబడింది. రెండు యంత్రాలలో ఇంధనం లోపలి ఇంటర్‌ప్లేన్ స్ట్రట్‌ల పైన ఎగువ వింగ్ పైభాగంలో ఒక జత ఏరోఫాయిల్ సెక్షన్ ట్యాంకులలో ఉంది. [1] చివరి DH.42 వ"&amp;"ేరియంట్ DH.42B డింగో II, ఇది 29 సెప్టెంబర్ 1926 న మొదటిసారిగా ప్రయాణించింది. మునుపటి రెండు విమానాలకు బాహ్యంగా సమానంగా ఉంటుంది, డింగో II కలప ఫ్రేమ్ కంటే ఉక్కును కలిగి ఉంది. [1] దీని ఖాళీ బరువు డింగో I కంటే 18% పెరిగింది. [2] ఇది కొంచెం శక్తివంతమైన (436 హెచ"&amp;"్‌పి, 325 కిలోవాట్) బృహస్పతి IV ని ఉపయోగించింది, ఎక్కువ ఇంధనాన్ని కలిగి ఉంది మరియు దాని చెక్క సమానమైన వాటికి అదే అగ్ర వేగాన్ని కలిగి ఉంది. [1] ఈ మూడు యంత్రాలు మాత్రమే నిర్మించబడ్డాయి. ఈ డౌన్‌హౌస్ రాయల్ ఎయిర్‌క్రాఫ్ట్ స్థాపనలో, ఫార్న్‌బరోలో వైర్‌లెస్ &amp; ఫోట"&amp;"ోగ్రాఫిక్ ఫ్లైట్‌తో ప్రయోగాత్మక రేడియో పని కోసం మార్చి నుండి డిసెంబర్ 1925 వరకు, అది వ్రాసినప్పుడు. డింగో నేను జూన్ 1924 లో ట్రయల్స్ సమయంలో RAF మార్టెల్షామ్ హీత్ వద్ద క్రాష్ అయ్యాను మరియు డింగో II నవంబర్ 1926 లో ఫార్న్‌బరోకు వెళ్ళింది. [3] జాక్సన్ 1978 ను"&amp;"ండి డేటా, పేజీలు 182 జనరల్ లక్షణాలు పనితీరు ఆయుధాలు డి హవిలాండ్ హైనా డింగో II అభివృద్ధి.")</f>
        <v>డి హవిలాండ్ DH.42 డోర్మ్‌హౌస్ మరియు దాని రెండు వేరియంట్లు డి హవిలాండ్ DH.42A డింగో I మరియు II మరియు ఫైటర్-రెకోనైసెన్స్ మరియు ఆర్మీ కోఆపరేషన్ పాత్రల కోసం రూపొందించిన రెండు-సీట్ల సింగిల్-ఇంజిన్ బైప్లేన్లు. వారు ఉత్పత్తిని సాధించలేదు. వారి ఇంజన్లు కాకుండా, డి హవిలాండ్ డుహెచ్ 42 డోర్మ్‌హౌస్ మరియు డిహెచ్ .42 ఎ డింగో నేను చాలా సారూప్య విమానాలు. [1] ఈ వసతి గృహాన్ని ఎయిర్ మినిస్ట్రీ స్పెసిఫికేషన్ 22/22 కు రెండు-సీట్ల నిఘా ఫైటర్‌గా మరియు ఆర్మీ కోఆపరేషన్ కోసం డింగో 8/24 కు డింగో నిర్మించారు. అవి స్థిరమైన తీగ యొక్క రెక్కలతో రెండు-బే బైప్‌లాన్‌లు, అయితే దిగువ రెక్కలు వ్యవధిలో కొంచెం తక్కువగా ఉన్నాయి మరియు ఎగువ భాగంతో పోల్చినప్పుడు 73% తీగ మాత్రమే. రెండు వెనుకంజలో ఉన్న అంచులు వరుసలో ఉన్నాయి మరియు వెనుకంజలో ఉన్న స్ట్రట్స్ నిలువు, కానీ ఫార్వర్డ్ స్ట్రట్స్ ఫార్వర్డ్-ర్యాక్ అయ్యాయి. రెండు రెక్కలు అసమతుల్య ఐలెరాన్లను కలిగి ఉన్నాయి. నిలువు తోకతో సమతుల్య చుక్కానితో, లక్షణం DH ఆకారాన్ని కలిగి ఉంది; ఎలివేటర్లు అసమతుల్యతతో ఉన్నాయి. అంతటా నిర్మాణం కలప, రెక్కలు మరియు ఎంపెనేజ్‌పై ఫాబ్రిక్ కప్పబడి ఉంటుంది, కానీ డి హవిలాండ్ యొక్క సాధారణ సన్నని ప్లైవుడ్ కవర్‌తో ఫ్యూజ్‌లేజ్‌పై. ఒకే ఇరుసు అండర్ క్యారేజ్ ఉంది, ప్రధాన కాళ్ళు దిగువ వింగ్ రూట్‌కు మరియు ఫార్వర్డ్ ఫ్యూజ్‌లేజ్‌కు బ్రేసింగ్‌తో ఉన్నాయి. పైలట్ యొక్క కాక్‌పిట్ అప్పర్ వింగ్ సెంటర్ విభాగం క్రింద ఉంది మరియు గన్నర్ వెనుకంజలో ఉన్న అంచు వద్ద వెనుక కూర్చున్నాడు. డోర్మ్‌హౌస్‌లో, పైలట్ పైకి దృష్టి కోసం రెక్కలో ఓవల్ కటౌట్ మరియు గన్నర్ తన అగ్ని క్షేత్రాన్ని తగ్గించడానికి వెనుకంజలో ఉన్న ఎడ్జ్‌లో V- ఆకారపు గీతను కలిగి ఉన్నాడు. డింగోలో, పైలట్ యొక్క కటౌట్ చిన్నది మరియు వృత్తాకారంగా తయారైంది, అదే సమయంలో గన్నర్ యొక్క గీతను వెడల్పుగా పెంచాడు మరియు వెనుక వింగ్ స్పార్‌కు లోతుగా ఉన్నాయి, దీనికి సరళ అంచుని ఇస్తుంది. [1] 360 హెచ్‌పి (270 కిలోవాట్) ఆర్మ్‌స్ట్రాంగ్ సిడ్లీ జాగ్వార్ II రేడియల్ ఇంజిన్‌తో అమర్చిన జూలై 25, 1923 న ఈ డోర్మ్‌హౌస్ మొదట స్టాగ్ లేన్ నుండి ఎగిరింది. డింగో మొదటిసారి 12 మార్చి 1924 న 410 హెచ్‌పి (305 కిలోవాట్) బ్రిస్టల్ బృహస్పతి III రేడియల్ ఇంజిన్‌తో ప్రయాణించింది. [1] తొమ్మ్య ముక్కు, అయితే వారు అంతర్గత సొరంగాల్లో అమర్చిన నిద్రావస్థలో. డోర్మ్‌హౌస్ తరువాత ఒక అప్‌ప్రేటెడ్ (420 హెచ్‌పి, 313 కిలోవాట్) జాగ్వార్ IV ని అందుకుంది మరియు అదే సమయంలో డింగోతో సరిపోలడానికి దాని అప్పర్ వింగ్ సెంటర్ విభాగం మార్చబడింది. రెండు యంత్రాలలో ఇంధనం లోపలి ఇంటర్‌ప్లేన్ స్ట్రట్‌ల పైన ఎగువ వింగ్ పైభాగంలో ఒక జత ఏరోఫాయిల్ సెక్షన్ ట్యాంకులలో ఉంది. [1] చివరి DH.42 వేరియంట్ DH.42B డింగో II, ఇది 29 సెప్టెంబర్ 1926 న మొదటిసారిగా ప్రయాణించింది. మునుపటి రెండు విమానాలకు బాహ్యంగా సమానంగా ఉంటుంది, డింగో II కలప ఫ్రేమ్ కంటే ఉక్కును కలిగి ఉంది. [1] దీని ఖాళీ బరువు డింగో I కంటే 18% పెరిగింది. [2] ఇది కొంచెం శక్తివంతమైన (436 హెచ్‌పి, 325 కిలోవాట్) బృహస్పతి IV ని ఉపయోగించింది, ఎక్కువ ఇంధనాన్ని కలిగి ఉంది మరియు దాని చెక్క సమానమైన వాటికి అదే అగ్ర వేగాన్ని కలిగి ఉంది. [1] ఈ మూడు యంత్రాలు మాత్రమే నిర్మించబడ్డాయి. ఈ డౌన్‌హౌస్ రాయల్ ఎయిర్‌క్రాఫ్ట్ స్థాపనలో, ఫార్న్‌బరోలో వైర్‌లెస్ &amp; ఫోటోగ్రాఫిక్ ఫ్లైట్‌తో ప్రయోగాత్మక రేడియో పని కోసం మార్చి నుండి డిసెంబర్ 1925 వరకు, అది వ్రాసినప్పుడు. డింగో నేను జూన్ 1924 లో ట్రయల్స్ సమయంలో RAF మార్టెల్షామ్ హీత్ వద్ద క్రాష్ అయ్యాను మరియు డింగో II నవంబర్ 1926 లో ఫార్న్‌బరోకు వెళ్ళింది. [3] జాక్సన్ 1978 నుండి డేటా, పేజీలు 182 జనరల్ లక్షణాలు పనితీరు ఆయుధాలు డి హవిలాండ్ హైనా డింగో II అభివృద్ధి.</v>
      </c>
      <c r="E81" s="1" t="s">
        <v>1557</v>
      </c>
      <c r="F81" s="1" t="str">
        <f>IFERROR(__xludf.DUMMYFUNCTION("GOOGLETRANSLATE(E:E, ""en"", ""te"")"),"నిఘా ఫైటర్")</f>
        <v>నిఘా ఫైటర్</v>
      </c>
      <c r="H81" s="1" t="s">
        <v>367</v>
      </c>
      <c r="I81" s="1" t="str">
        <f>IFERROR(__xludf.DUMMYFUNCTION("GOOGLETRANSLATE(H:H, ""en"", ""te"")"),"యునైటెడ్ కింగ్‌డమ్")</f>
        <v>యునైటెడ్ కింగ్‌డమ్</v>
      </c>
      <c r="K81" s="1" t="s">
        <v>1558</v>
      </c>
      <c r="L81" s="1" t="str">
        <f>IFERROR(__xludf.DUMMYFUNCTION("GOOGLETRANSLATE(K:K, ""en"", ""te"")"),"డి హవిలాండ్ ఎయిర్క్రాఫ్ట్ కో. లిమిటెడ్.")</f>
        <v>డి హవిలాండ్ ఎయిర్క్రాఫ్ట్ కో. లిమిటెడ్.</v>
      </c>
      <c r="M81" s="1" t="s">
        <v>1559</v>
      </c>
      <c r="N81" s="3">
        <v>8607.0</v>
      </c>
      <c r="O81" s="1" t="s">
        <v>1560</v>
      </c>
      <c r="P81" s="1" t="s">
        <v>216</v>
      </c>
      <c r="Q81" s="1" t="s">
        <v>1561</v>
      </c>
      <c r="R81" s="1" t="s">
        <v>1562</v>
      </c>
      <c r="T81" s="1" t="s">
        <v>1563</v>
      </c>
      <c r="U81" s="1" t="s">
        <v>1564</v>
      </c>
      <c r="V81" s="1" t="s">
        <v>1565</v>
      </c>
      <c r="W81" s="1" t="s">
        <v>1566</v>
      </c>
      <c r="Y81" s="1" t="s">
        <v>1567</v>
      </c>
      <c r="AC81" s="1" t="s">
        <v>1568</v>
      </c>
      <c r="AI81" s="1" t="s">
        <v>1569</v>
      </c>
      <c r="AJ81" s="1" t="s">
        <v>1570</v>
      </c>
      <c r="AO81" s="1" t="s">
        <v>457</v>
      </c>
      <c r="AQ81" s="1">
        <v>1925.0</v>
      </c>
    </row>
    <row r="82">
      <c r="A82" s="1" t="s">
        <v>1571</v>
      </c>
      <c r="B82" s="1" t="str">
        <f>IFERROR(__xludf.DUMMYFUNCTION("GOOGLETRANSLATE(A:A, ""en"", ""te"")"),"డి హవిలాండ్ హాక్ చిమ్మట")</f>
        <v>డి హవిలాండ్ హాక్ చిమ్మట</v>
      </c>
      <c r="C82" s="1" t="s">
        <v>1572</v>
      </c>
      <c r="D82" s="1" t="str">
        <f>IFERROR(__xludf.DUMMYFUNCTION("GOOGLETRANSLATE(C:C, ""en"", ""te"")"),"డి హవిలాండ్ డుహెచ్. Dh.75 హాక్ చిమ్మట హై-వింగ్ మోనోప్లేన్ చిమ్మటల కుటుంబంలో మొదటిది, మరియు ఎగుమతి కోసం తేలికపాటి రవాణా లేదా గాలి-టాక్సీగా రూపొందించబడింది. ఈ విమానం ఫాబ్రిక్ కప్పబడిన స్టీల్-ట్యూబ్ ఫ్యూజ్‌లేజ్ మరియు చెక్క రెక్కలను కలిగి ఉంది. హాక్ చిమ్మట మొ"&amp;"దట 7 డిసెంబర్ 1928 న స్టాగ్ లేన్ నుండి ఎగురవేయబడింది. [1] మొదటి విమానం 200 హెచ్‌పి (149 కిలోవాట్ల) డి హవిలాండ్ ఘోస్ట్ ఇంజిన్‌ను ఉపయోగించింది. ఈ ఇంజిన్ ఒక సాధారణ క్రాంక్కేస్ మీద అమర్చబడిన రెండు డి హవిలాండ్ గిప్సిలను కలిగి ఉంది, ఇది ఎయిర్-కూల్డ్ వి -8 ను ఏర"&amp;"్పరుస్తుంది. [1] దెయ్యం తో, ఈ విమానం బలహీనంగా ఉంది మరియు 240 హెచ్‌పి (179 కిలోవాట్ల) ఆర్మ్‌స్ట్రాంగ్ సిడ్లీ లింక్స్ రేడియల్ ఇంజిన్ దీనికి అమర్చబడింది మరియు అన్నింటికీ ఒక ఉత్పత్తి విమానం. పెరిగిన స్పాన్ మరియు తీగ రెక్కలతో సహా నిర్మాణంలో కూడా మార్పులు చేయబడ"&amp;"్డాయి మరియు విమానం DH.75A ను పున es రూపకల్పన చేసింది. డిసెంబర్ 1929 లో, మొదటి విమానం కెనడాలో వీల్ మరియు స్కీ అండర్ క్యారేజ్ రెండింటినీ ప్రదర్శించారు. ఫ్లోట్స్‌పై రెండవ విమానంతో ట్రయల్స్ తరువాత, కెనడియన్ ప్రభుత్వం మూడు విమానాలను పౌర ఉపయోగం కోసం ఆదేశించింది"&amp;". మొట్టమొదటి కెనడియన్ విమానం (వాస్తవానికి మొట్టమొదటి హాక్ చిమ్మట) పోర్ట్ వైపు తలుపులు లేదు మరియు అందువల్ల దీనిని ఫ్లోట్‌ప్లేన్‌గా ఉపయోగించలేరు, కాబట్టి దీనిని పౌర విమానాల నియంత్రిక ఉపయోగించింది. 1930 లో డి హవిలాండ్ కెనడా చేత మరిన్ని పరీక్షలు జరిగాయి, మరియ"&amp;"ు రెండవ మరియు మూడవ విమానాలు ఫ్లోట్లను ఉపయోగించడానికి క్లియర్ చేయబడ్డాయి. ఫ్లోట్లతో అమర్చినప్పుడు పేలోడ్పై పరిమితులతో కెనడియన్ విమానాలు స్కిస్ లేదా చక్రాలపై మాత్రమే ఉపయోగించబడ్డాయి. అమెరికన్ రూపొందించిన విమానంతో పోటీ పడే ప్రయత్నంలో, ఎనిమిదవ విమానాన్ని 300 "&amp;"హెచ్‌పి (224 కిలోవాట్) రైట్ వర్ల్‌విండ్ ఇంజిన్‌తో డిహెచ్ 75 బిగా ఉత్పత్తి చేశారు. ఉత్పత్తి ఆగిపోయింది మరియు రెండు విమానాలు పూర్తి కాలేదు. కెనడాలో మూడు విమానాలు పనిచేస్తుండటంతో మరో రెండు ఆస్ట్రేలియాకు ఎగుమతి చేయబడ్డాయి. ఆస్ట్రేలియన్ విమానంలో ఒకటైన VH-UNW E"&amp;"X G-AAFX, అమీ జాన్సన్ 1930 లో బ్రిస్బేన్ నుండి సిడ్నీకి ఎగరడానికి అమీ జాన్సన్ ఉపయోగించారు, ఆమె డి హవిలాండ్ చిమ్మట జాసన్ దెబ్బతిన్నప్పుడు. మేజర్ డి హవిలాండ్ తరువాత మిస్ జాన్సన్‌ను విమానంలో పెర్త్‌కు వెళ్లారు, అక్కడ నుండి ఆమె ఓడ ద్వారా బ్రిటన్కు తిరిగి వచ్చ"&amp;"ింది. VH-UNW తరువాత మెల్బోర్న్ యొక్క హార్ట్ ఎయిర్క్రాఫ్ట్ సేవకు విక్రయించబడింది, అతను దీనిని ప్రధానంగా జాయ్ విమానాల కోసం ఉపయోగించాడు. ఫిబ్రవరి 1934 లో, బ్రైటన్, టాస్మానియా మరియు లాన్సెస్టన్, టాస్మానియా మధ్య పరుగులు తీయడానికి ఇది టాస్మానియన్ ఎయిర్‌వేస్‌కు "&amp;"హోబర్ట్ నగరంగా విక్రయించబడింది, ఇది పిస్టన్-రాడ్ వైఫల్యం తర్వాత 10 జనవరి 1935 న బ్రైటన్ వద్ద బలవంతపు ల్యాండింగ్ చేసే వరకు ఇది కొనసాగింది ఇంజిన్ మరమ్మత్తుకు మించి కనుగొనబడింది. 1936 మధ్య నాటికి ఇంజిన్-తక్కువ ఎయిర్ఫ్రేమ్ జి. హెచ్. ఇది చివరిసారిగా ఆలిస్ స్ప్"&amp;"రింగ్స్ యొక్క కొన్నెల్లాన్ ఎయిర్‌వేస్ కోసం ఎగిరింది మరియు 1949 లో సేవ నుండి ఉపసంహరించబడింది. [2] 1909 నుండి డి హవిలాండ్ విమానాల నుండి డేటా [3] సాధారణ లక్షణాల పనితీరు")</f>
        <v>డి హవిలాండ్ డుహెచ్. Dh.75 హాక్ చిమ్మట హై-వింగ్ మోనోప్లేన్ చిమ్మటల కుటుంబంలో మొదటిది, మరియు ఎగుమతి కోసం తేలికపాటి రవాణా లేదా గాలి-టాక్సీగా రూపొందించబడింది. ఈ విమానం ఫాబ్రిక్ కప్పబడిన స్టీల్-ట్యూబ్ ఫ్యూజ్‌లేజ్ మరియు చెక్క రెక్కలను కలిగి ఉంది. హాక్ చిమ్మట మొదట 7 డిసెంబర్ 1928 న స్టాగ్ లేన్ నుండి ఎగురవేయబడింది. [1] మొదటి విమానం 200 హెచ్‌పి (149 కిలోవాట్ల) డి హవిలాండ్ ఘోస్ట్ ఇంజిన్‌ను ఉపయోగించింది. ఈ ఇంజిన్ ఒక సాధారణ క్రాంక్కేస్ మీద అమర్చబడిన రెండు డి హవిలాండ్ గిప్సిలను కలిగి ఉంది, ఇది ఎయిర్-కూల్డ్ వి -8 ను ఏర్పరుస్తుంది. [1] దెయ్యం తో, ఈ విమానం బలహీనంగా ఉంది మరియు 240 హెచ్‌పి (179 కిలోవాట్ల) ఆర్మ్‌స్ట్రాంగ్ సిడ్లీ లింక్స్ రేడియల్ ఇంజిన్ దీనికి అమర్చబడింది మరియు అన్నింటికీ ఒక ఉత్పత్తి విమానం. పెరిగిన స్పాన్ మరియు తీగ రెక్కలతో సహా నిర్మాణంలో కూడా మార్పులు చేయబడ్డాయి మరియు విమానం DH.75A ను పున es రూపకల్పన చేసింది. డిసెంబర్ 1929 లో, మొదటి విమానం కెనడాలో వీల్ మరియు స్కీ అండర్ క్యారేజ్ రెండింటినీ ప్రదర్శించారు. ఫ్లోట్స్‌పై రెండవ విమానంతో ట్రయల్స్ తరువాత, కెనడియన్ ప్రభుత్వం మూడు విమానాలను పౌర ఉపయోగం కోసం ఆదేశించింది. మొట్టమొదటి కెనడియన్ విమానం (వాస్తవానికి మొట్టమొదటి హాక్ చిమ్మట) పోర్ట్ వైపు తలుపులు లేదు మరియు అందువల్ల దీనిని ఫ్లోట్‌ప్లేన్‌గా ఉపయోగించలేరు, కాబట్టి దీనిని పౌర విమానాల నియంత్రిక ఉపయోగించింది. 1930 లో డి హవిలాండ్ కెనడా చేత మరిన్ని పరీక్షలు జరిగాయి, మరియు రెండవ మరియు మూడవ విమానాలు ఫ్లోట్లను ఉపయోగించడానికి క్లియర్ చేయబడ్డాయి. ఫ్లోట్లతో అమర్చినప్పుడు పేలోడ్పై పరిమితులతో కెనడియన్ విమానాలు స్కిస్ లేదా చక్రాలపై మాత్రమే ఉపయోగించబడ్డాయి. అమెరికన్ రూపొందించిన విమానంతో పోటీ పడే ప్రయత్నంలో, ఎనిమిదవ విమానాన్ని 300 హెచ్‌పి (224 కిలోవాట్) రైట్ వర్ల్‌విండ్ ఇంజిన్‌తో డిహెచ్ 75 బిగా ఉత్పత్తి చేశారు. ఉత్పత్తి ఆగిపోయింది మరియు రెండు విమానాలు పూర్తి కాలేదు. కెనడాలో మూడు విమానాలు పనిచేస్తుండటంతో మరో రెండు ఆస్ట్రేలియాకు ఎగుమతి చేయబడ్డాయి. ఆస్ట్రేలియన్ విమానంలో ఒకటైన VH-UNW EX G-AAFX, అమీ జాన్సన్ 1930 లో బ్రిస్బేన్ నుండి సిడ్నీకి ఎగరడానికి అమీ జాన్సన్ ఉపయోగించారు, ఆమె డి హవిలాండ్ చిమ్మట జాసన్ దెబ్బతిన్నప్పుడు. మేజర్ డి హవిలాండ్ తరువాత మిస్ జాన్సన్‌ను విమానంలో పెర్త్‌కు వెళ్లారు, అక్కడ నుండి ఆమె ఓడ ద్వారా బ్రిటన్కు తిరిగి వచ్చింది. VH-UNW తరువాత మెల్బోర్న్ యొక్క హార్ట్ ఎయిర్క్రాఫ్ట్ సేవకు విక్రయించబడింది, అతను దీనిని ప్రధానంగా జాయ్ విమానాల కోసం ఉపయోగించాడు. ఫిబ్రవరి 1934 లో, బ్రైటన్, టాస్మానియా మరియు లాన్సెస్టన్, టాస్మానియా మధ్య పరుగులు తీయడానికి ఇది టాస్మానియన్ ఎయిర్‌వేస్‌కు హోబర్ట్ నగరంగా విక్రయించబడింది, ఇది పిస్టన్-రాడ్ వైఫల్యం తర్వాత 10 జనవరి 1935 న బ్రైటన్ వద్ద బలవంతపు ల్యాండింగ్ చేసే వరకు ఇది కొనసాగింది ఇంజిన్ మరమ్మత్తుకు మించి కనుగొనబడింది. 1936 మధ్య నాటికి ఇంజిన్-తక్కువ ఎయిర్ఫ్రేమ్ జి. హెచ్. ఇది చివరిసారిగా ఆలిస్ స్ప్రింగ్స్ యొక్క కొన్నెల్లాన్ ఎయిర్‌వేస్ కోసం ఎగిరింది మరియు 1949 లో సేవ నుండి ఉపసంహరించబడింది. [2] 1909 నుండి డి హవిలాండ్ విమానాల నుండి డేటా [3] సాధారణ లక్షణాల పనితీరు</v>
      </c>
      <c r="E82" s="1" t="s">
        <v>1573</v>
      </c>
      <c r="F82" s="1" t="str">
        <f>IFERROR(__xludf.DUMMYFUNCTION("GOOGLETRANSLATE(E:E, ""en"", ""te"")"),"క్యాబిన్ మోనోప్లేన్")</f>
        <v>క్యాబిన్ మోనోప్లేన్</v>
      </c>
      <c r="K82" s="1" t="s">
        <v>1574</v>
      </c>
      <c r="L82" s="1" t="str">
        <f>IFERROR(__xludf.DUMMYFUNCTION("GOOGLETRANSLATE(K:K, ""en"", ""te"")"),"డి హవిలాండ్")</f>
        <v>డి హవిలాండ్</v>
      </c>
      <c r="M82" s="1" t="s">
        <v>1575</v>
      </c>
      <c r="N82" s="3">
        <v>10569.0</v>
      </c>
      <c r="O82" s="1">
        <v>8.0</v>
      </c>
      <c r="P82" s="1" t="s">
        <v>521</v>
      </c>
      <c r="Q82" s="1" t="s">
        <v>601</v>
      </c>
      <c r="R82" s="1" t="s">
        <v>1576</v>
      </c>
      <c r="S82" s="1" t="s">
        <v>1577</v>
      </c>
      <c r="T82" s="1" t="s">
        <v>1578</v>
      </c>
      <c r="U82" s="1" t="s">
        <v>1579</v>
      </c>
      <c r="W82" s="1" t="s">
        <v>1580</v>
      </c>
      <c r="Y82" s="1" t="s">
        <v>1581</v>
      </c>
      <c r="Z82" s="1" t="s">
        <v>1582</v>
      </c>
      <c r="AB82" s="1" t="s">
        <v>1583</v>
      </c>
      <c r="AC82" s="1" t="s">
        <v>1584</v>
      </c>
      <c r="AJ82" s="1" t="s">
        <v>1585</v>
      </c>
      <c r="AM82" s="1" t="s">
        <v>1586</v>
      </c>
      <c r="AN82" s="1" t="s">
        <v>1587</v>
      </c>
      <c r="AO82" s="1" t="s">
        <v>457</v>
      </c>
      <c r="AP82" s="1" t="s">
        <v>1588</v>
      </c>
      <c r="AT82" s="1" t="s">
        <v>1589</v>
      </c>
    </row>
    <row r="83">
      <c r="A83" s="1" t="s">
        <v>1590</v>
      </c>
      <c r="B83" s="1" t="str">
        <f>IFERROR(__xludf.DUMMYFUNCTION("GOOGLETRANSLATE(A:A, ""en"", ""te"")"),"క్రిస్మస్ బుల్లెట్")</f>
        <v>క్రిస్మస్ బుల్లెట్</v>
      </c>
      <c r="C83" s="1" t="s">
        <v>1591</v>
      </c>
      <c r="D83" s="1" t="str">
        <f>IFERROR(__xludf.DUMMYFUNCTION("GOOGLETRANSLATE(C:C, ""en"", ""te"")"),"క్రిస్మస్ బుల్లెట్, తరువాత కాంటిలివర్ ఏరో బుల్లెట్ (కొన్నిసార్లు దీనిని క్రిస్మస్ స్ట్రట్‌లెస్ బిప్‌లేన్ అని పిలుస్తారు) అని పిలుస్తారు, ఇది ఒక అమెరికన్ సింగిల్-సీట్ కాంటిలివర్ వింగ్ బిప్‌లేన్. ఇది ఇప్పటివరకు నిర్మించిన చెత్త విమానాలలో చాలా మంది భావిస్తున"&amp;"్నారు. [2] డాక్టర్ విలియం విట్నీ క్రిస్మస్ [3] (1865-1960), [4] విమాన రూపకల్పన లేదా ఏరోనాటికల్ పనిలో అనుభవం లేని, 1908 లో తన సొంత డిజైన్ యొక్క విమానాన్ని నిర్మించినట్లు పేర్కొన్నారు. రెడ్ బర్డ్ అని పిలువబడే రెండవ విమానం నిర్మించిన తరువాత, తరువాత రెడ్ బర్డ"&amp;"్ II లో సవరించబడింది, క్రిస్మస్ 1910 లో వాషింగ్టన్ DC లో ఉన్న క్రిస్మస్ విమానం కంపెనీని స్థాపించింది. ఉనికి కోసం తన సొంత వాదనలకు మించిన ఆధారాలు కనుగొనబడలేదు ఈ విమానాలలో గాని. 1912 నాటికి, ఈ సంస్థ 1918 లో కోపియాగ్, NY కి వెళ్ళిన తరువాత డర్హామ్ క్రిస్మస్ వి"&amp;"మానం సేల్స్ &amp; ఎగ్జిబిషన్ కంపెనీ మరియు తరువాత కాంటిలివర్ ఏరో కంపెనీగా మారింది. [5] క్రిస్మస్ ఇద్దరు సోదరులు, హెన్రీ మరియు ఆల్ఫ్రెడ్ మెక్కారీలను ఒప్పించింది. అప్పుడు వారు లాంగ్ ఐలాండ్ యొక్క కాంటినెంటల్ ఎయిర్క్రాఫ్ట్ కంపెనీని సందర్శించారు, అక్కడ జర్మనీకి చెం"&amp;"దిన కైజర్ విల్హెల్మ్ II ను కిడ్నాప్ చేయడానికి ఆచార ప్లాట్‌లో అతని ప్రణాళికాబద్ధమైన విమానం ముఖ్య అంశంగా ఉంటుందని క్రిస్మస్ నిర్వహణను ఒప్పించింది. రెండు నమూనాలు ప్రతిపాదించబడ్డాయి, ఒకే-సీట్ల ""స్కౌట్"" మరియు మూడు-ప్రదేశ ""పోరాట యంత్రం"". దీనికి విరుద్ధంగా అ"&amp;"తని వాదనలు ఉన్నప్పటికీ, డిజైన్ ఫీచర్ ఏరోడైనమిక్ డ్రాగ్‌ను తగ్గించలేదు లేదా ఈ నిర్మాణ పద్ధతిని ఉపయోగించిన వారిలో అతను లేడు; జర్మన్ ప్రపంచ యుద్ధం ఐ-యుగం రెండు-సీట్ల విమానాలలో ఎక్కువ భాగం బాంబు దాడులు మరియు నిఘా కోసం ఉపయోగిస్తారు. ""బుల్లెట్"" ప్రోటోటైప్ లిబ"&amp;"ర్టీ 6 ఇంజిన్ చేత శక్తిని పొందింది. యుఎస్ సైన్యం ఇంజిన్‌కు రుణాలు ఇవ్వడానికి ఒప్పించబడినప్పటికీ, ప్రోటోటైప్ ఇంజిన్‌ను గ్రౌండ్ టెస్టింగ్ కోసం మాత్రమే ఎయిర్‌ఫ్రేమ్‌లో అమర్చాలని నిబంధన ఉంది. ఈ డిజైన్‌లో తీవ్రమైన లోపం ఉంది, దీనికి రెక్కల కోసం ఎలాంటి స్ట్రట్స్"&amp;" లేదా కలుపులు లేవు, క్రిస్మస్ వారు సరళంగా ఉండాలని పట్టుబట్టారు. విమానం యొక్క నియంత్రణ దాని ఎగిరే ఉపరితలాలకు వింగ్ వార్పింగ్ ద్వారా సాధించవచ్చు. [5] కాంటినెంటల్ వద్ద చీఫ్ ఇంజనీర్, విన్సెంట్ బర్నెల్లి, మార్పులను ఏర్పాటు చేయడానికి ప్రయత్నించినప్పటికీ, అసలు డ"&amp;"ిజైన్ లక్షణాలతో చెక్కుచెదరకుండా ""క్రిస్మస్ బుల్లెట్"" పూర్తయింది. నిర్మాణ సామగ్రిని అందుబాటులో ఉన్న కలప మరియు ఉక్కు స్టాక్ నుండి స్క్రౌన్ చేశారు మరియు ""ఎయిర్క్రాఫ్ట్ గ్రేడ్"" కాదు, ఇది బర్నెల్లికి కూడా ఆందోళన కలిగిస్తుంది. [5] జనవరి 1919 లో దాని తొలి వి"&amp;"మానంలో, ""బుల్లెట్"" యొక్క రెక్కలు ఫ్యూజ్‌లేజ్ మరియు విమానం నుండి ఒలిచినవి, [2] పైలట్, కుత్బర్ట్ మిల్స్‌ను చంపాయి. [5] ప్రోటోటైప్ లిబర్టీ ఇంజిన్ యొక్క విధ్వంసం యుఎస్ ఆర్మీకి ఎప్పుడూ వెల్లడించలేదు మరియు రెండవ బుల్లెట్ హాల్-స్కాట్ ఎల్ -6 ఇంజిన్ చేత శక్తినిచ"&amp;"్చింది. [2] క్రాష్ ఉన్నప్పటికీ, క్రిస్మస్ బుల్లెట్ లాంగ్ ఐలాండ్‌లోని సెంట్రల్ పార్క్ వద్ద కల్ హార్మోన్ ముందు ప్రదర్శించిన 197 MPH టాప్ స్పీడ్‌ను క్రిస్మస్ బుల్లెట్ సాధించిందని పేర్కొంటూ క్రిస్మస్ ఫ్లయింగ్ మ్యాగజైన్‌లో ఒక ప్రకటనను ఉంచింది. రెండవ విమానం 8 మ"&amp;"ార్చి 1919 న మాడిసన్ స్క్వేర్ గార్డెన్‌లో ""మొదటి స్ట్రట్‌లెస్ విమానం"" గా ప్రదర్శించబడింది. [6] టెస్ట్ పైలట్, లెఫ్టినెంట్ అల్లింగ్టన్ జాయిస్ జాలీని కోల్పోవడంతో ఇది దాని మొదటి విమానంలో కూడా నాశనం చేయబడింది. ఈ ప్రాజెక్ట్ దాని అమెరికా ఆర్మీ ఎయిర్ సర్వీస్ (య"&amp;"ుఎస్ఎఎస్) మూల్యాంకనం ముందు వదిలివేయబడింది. [1] రెండవ బుల్లెట్ యొక్క క్రాష్ తరువాత, క్రిస్మస్ తదుపరి ప్రాజెక్టుల కోసం మరింత నిధుల కోసం ప్రచారం చేస్తూనే ఉంది, ప్రైవేట్ మరియు ప్రభుత్వ వనరులను కోరుతూ, అతని ఏరోనాటికల్ పరిశోధన ఆధారంగా ""వందలాది"" పేటెంట్లు లేదా"&amp;" పేటెంట్ సమర్పణలను పేర్కొంది. అతని దూరపు వాదనలు అవాస్తవమని నిరూపించబడ్డాయి, కాని అతను తన అసాధారణ వింగ్ డిజైన్‌ను యుఎస్ సైన్యానికి విక్రయించాడని పేర్కొన్నాడు. [2] ఛాయాచిత్రాలు మరియు డ్రాయింగ్‌లతో సమకాలీన సాంకేతిక వివరణ ఫ్లైట్, 13 ఫిబ్రవరి 1919 లో కనిపించిం"&amp;"ది, ""అలాంటి నిర్మాణం తక్కువ భద్రతకు దారితీస్తుందని అనిపిస్తుంది, కాని డిజైనర్ ఏడు అంతటా ఏడు భద్రతా కారకంగా పేర్కొన్నాడు. [7] పోల్చదగిన పాత్ర, కాన్ఫిగరేషన్ మరియు ERA యొక్క సాధారణ లక్షణాల పనితీరు విమానం నుండి డేటా")</f>
        <v>క్రిస్మస్ బుల్లెట్, తరువాత కాంటిలివర్ ఏరో బుల్లెట్ (కొన్నిసార్లు దీనిని క్రిస్మస్ స్ట్రట్‌లెస్ బిప్‌లేన్ అని పిలుస్తారు) అని పిలుస్తారు, ఇది ఒక అమెరికన్ సింగిల్-సీట్ కాంటిలివర్ వింగ్ బిప్‌లేన్. ఇది ఇప్పటివరకు నిర్మించిన చెత్త విమానాలలో చాలా మంది భావిస్తున్నారు. [2] డాక్టర్ విలియం విట్నీ క్రిస్మస్ [3] (1865-1960), [4] విమాన రూపకల్పన లేదా ఏరోనాటికల్ పనిలో అనుభవం లేని, 1908 లో తన సొంత డిజైన్ యొక్క విమానాన్ని నిర్మించినట్లు పేర్కొన్నారు. రెడ్ బర్డ్ అని పిలువబడే రెండవ విమానం నిర్మించిన తరువాత, తరువాత రెడ్ బర్డ్ II లో సవరించబడింది, క్రిస్మస్ 1910 లో వాషింగ్టన్ DC లో ఉన్న క్రిస్మస్ విమానం కంపెనీని స్థాపించింది. ఉనికి కోసం తన సొంత వాదనలకు మించిన ఆధారాలు కనుగొనబడలేదు ఈ విమానాలలో గాని. 1912 నాటికి, ఈ సంస్థ 1918 లో కోపియాగ్, NY కి వెళ్ళిన తరువాత డర్హామ్ క్రిస్మస్ విమానం సేల్స్ &amp; ఎగ్జిబిషన్ కంపెనీ మరియు తరువాత కాంటిలివర్ ఏరో కంపెనీగా మారింది. [5] క్రిస్మస్ ఇద్దరు సోదరులు, హెన్రీ మరియు ఆల్ఫ్రెడ్ మెక్కారీలను ఒప్పించింది. అప్పుడు వారు లాంగ్ ఐలాండ్ యొక్క కాంటినెంటల్ ఎయిర్క్రాఫ్ట్ కంపెనీని సందర్శించారు, అక్కడ జర్మనీకి చెందిన కైజర్ విల్హెల్మ్ II ను కిడ్నాప్ చేయడానికి ఆచార ప్లాట్‌లో అతని ప్రణాళికాబద్ధమైన విమానం ముఖ్య అంశంగా ఉంటుందని క్రిస్మస్ నిర్వహణను ఒప్పించింది. రెండు నమూనాలు ప్రతిపాదించబడ్డాయి, ఒకే-సీట్ల "స్కౌట్" మరియు మూడు-ప్రదేశ "పోరాట యంత్రం". దీనికి విరుద్ధంగా అతని వాదనలు ఉన్నప్పటికీ, డిజైన్ ఫీచర్ ఏరోడైనమిక్ డ్రాగ్‌ను తగ్గించలేదు లేదా ఈ నిర్మాణ పద్ధతిని ఉపయోగించిన వారిలో అతను లేడు; జర్మన్ ప్రపంచ యుద్ధం ఐ-యుగం రెండు-సీట్ల విమానాలలో ఎక్కువ భాగం బాంబు దాడులు మరియు నిఘా కోసం ఉపయోగిస్తారు. "బుల్లెట్" ప్రోటోటైప్ లిబర్టీ 6 ఇంజిన్ చేత శక్తిని పొందింది. యుఎస్ సైన్యం ఇంజిన్‌కు రుణాలు ఇవ్వడానికి ఒప్పించబడినప్పటికీ, ప్రోటోటైప్ ఇంజిన్‌ను గ్రౌండ్ టెస్టింగ్ కోసం మాత్రమే ఎయిర్‌ఫ్రేమ్‌లో అమర్చాలని నిబంధన ఉంది. ఈ డిజైన్‌లో తీవ్రమైన లోపం ఉంది, దీనికి రెక్కల కోసం ఎలాంటి స్ట్రట్స్ లేదా కలుపులు లేవు, క్రిస్మస్ వారు సరళంగా ఉండాలని పట్టుబట్టారు. విమానం యొక్క నియంత్రణ దాని ఎగిరే ఉపరితలాలకు వింగ్ వార్పింగ్ ద్వారా సాధించవచ్చు. [5] కాంటినెంటల్ వద్ద చీఫ్ ఇంజనీర్, విన్సెంట్ బర్నెల్లి, మార్పులను ఏర్పాటు చేయడానికి ప్రయత్నించినప్పటికీ, అసలు డిజైన్ లక్షణాలతో చెక్కుచెదరకుండా "క్రిస్మస్ బుల్లెట్" పూర్తయింది. నిర్మాణ సామగ్రిని అందుబాటులో ఉన్న కలప మరియు ఉక్కు స్టాక్ నుండి స్క్రౌన్ చేశారు మరియు "ఎయిర్క్రాఫ్ట్ గ్రేడ్" కాదు, ఇది బర్నెల్లికి కూడా ఆందోళన కలిగిస్తుంది. [5] జనవరి 1919 లో దాని తొలి విమానంలో, "బుల్లెట్" యొక్క రెక్కలు ఫ్యూజ్‌లేజ్ మరియు విమానం నుండి ఒలిచినవి, [2] పైలట్, కుత్బర్ట్ మిల్స్‌ను చంపాయి. [5] ప్రోటోటైప్ లిబర్టీ ఇంజిన్ యొక్క విధ్వంసం యుఎస్ ఆర్మీకి ఎప్పుడూ వెల్లడించలేదు మరియు రెండవ బుల్లెట్ హాల్-స్కాట్ ఎల్ -6 ఇంజిన్ చేత శక్తినిచ్చింది. [2] క్రాష్ ఉన్నప్పటికీ, క్రిస్మస్ బుల్లెట్ లాంగ్ ఐలాండ్‌లోని సెంట్రల్ పార్క్ వద్ద కల్ హార్మోన్ ముందు ప్రదర్శించిన 197 MPH టాప్ స్పీడ్‌ను క్రిస్మస్ బుల్లెట్ సాధించిందని పేర్కొంటూ క్రిస్మస్ ఫ్లయింగ్ మ్యాగజైన్‌లో ఒక ప్రకటనను ఉంచింది. రెండవ విమానం 8 మార్చి 1919 న మాడిసన్ స్క్వేర్ గార్డెన్‌లో "మొదటి స్ట్రట్‌లెస్ విమానం" గా ప్రదర్శించబడింది. [6] టెస్ట్ పైలట్, లెఫ్టినెంట్ అల్లింగ్టన్ జాయిస్ జాలీని కోల్పోవడంతో ఇది దాని మొదటి విమానంలో కూడా నాశనం చేయబడింది. ఈ ప్రాజెక్ట్ దాని అమెరికా ఆర్మీ ఎయిర్ సర్వీస్ (యుఎస్ఎఎస్) మూల్యాంకనం ముందు వదిలివేయబడింది. [1] రెండవ బుల్లెట్ యొక్క క్రాష్ తరువాత, క్రిస్మస్ తదుపరి ప్రాజెక్టుల కోసం మరింత నిధుల కోసం ప్రచారం చేస్తూనే ఉంది, ప్రైవేట్ మరియు ప్రభుత్వ వనరులను కోరుతూ, అతని ఏరోనాటికల్ పరిశోధన ఆధారంగా "వందలాది" పేటెంట్లు లేదా పేటెంట్ సమర్పణలను పేర్కొంది. అతని దూరపు వాదనలు అవాస్తవమని నిరూపించబడ్డాయి, కాని అతను తన అసాధారణ వింగ్ డిజైన్‌ను యుఎస్ సైన్యానికి విక్రయించాడని పేర్కొన్నాడు. [2] ఛాయాచిత్రాలు మరియు డ్రాయింగ్‌లతో సమకాలీన సాంకేతిక వివరణ ఫ్లైట్, 13 ఫిబ్రవరి 1919 లో కనిపించింది, "అలాంటి నిర్మాణం తక్కువ భద్రతకు దారితీస్తుందని అనిపిస్తుంది, కాని డిజైనర్ ఏడు అంతటా ఏడు భద్రతా కారకంగా పేర్కొన్నాడు. [7] పోల్చదగిన పాత్ర, కాన్ఫిగరేషన్ మరియు ERA యొక్క సాధారణ లక్షణాల పనితీరు విమానం నుండి డేటా</v>
      </c>
      <c r="E83" s="1" t="s">
        <v>1592</v>
      </c>
      <c r="F83" s="1" t="str">
        <f>IFERROR(__xludf.DUMMYFUNCTION("GOOGLETRANSLATE(E:E, ""en"", ""te"")"),"స్కౌట్")</f>
        <v>స్కౌట్</v>
      </c>
      <c r="G83" s="2" t="s">
        <v>1593</v>
      </c>
      <c r="H83" s="1" t="s">
        <v>386</v>
      </c>
      <c r="I83" s="1" t="str">
        <f>IFERROR(__xludf.DUMMYFUNCTION("GOOGLETRANSLATE(H:H, ""en"", ""te"")"),"అమెరికా")</f>
        <v>అమెరికా</v>
      </c>
      <c r="J83" s="2" t="s">
        <v>425</v>
      </c>
      <c r="K83" s="1" t="s">
        <v>1594</v>
      </c>
      <c r="L83" s="1" t="str">
        <f>IFERROR(__xludf.DUMMYFUNCTION("GOOGLETRANSLATE(K:K, ""en"", ""te"")"),"క్రిస్మస్ విమానం కంపెనీ")</f>
        <v>క్రిస్మస్ విమానం కంపెనీ</v>
      </c>
      <c r="N83" s="1" t="s">
        <v>1595</v>
      </c>
      <c r="O83" s="1">
        <v>2.0</v>
      </c>
      <c r="P83" s="1">
        <v>1.0</v>
      </c>
      <c r="Q83" s="1" t="s">
        <v>1355</v>
      </c>
      <c r="R83" s="1" t="s">
        <v>1596</v>
      </c>
      <c r="T83" s="1" t="s">
        <v>1597</v>
      </c>
      <c r="U83" s="1" t="s">
        <v>1598</v>
      </c>
      <c r="V83" s="1" t="s">
        <v>1599</v>
      </c>
      <c r="W83" s="1" t="s">
        <v>1600</v>
      </c>
      <c r="Y83" s="1" t="s">
        <v>1601</v>
      </c>
      <c r="AB83" s="1" t="s">
        <v>1602</v>
      </c>
      <c r="AC83" s="1" t="s">
        <v>1603</v>
      </c>
      <c r="AG83" s="1" t="s">
        <v>1604</v>
      </c>
      <c r="AH83" s="1" t="s">
        <v>1605</v>
      </c>
      <c r="AI83" s="1" t="s">
        <v>1606</v>
      </c>
      <c r="AJ83" s="1" t="s">
        <v>1607</v>
      </c>
    </row>
    <row r="84">
      <c r="A84" s="1" t="s">
        <v>1608</v>
      </c>
      <c r="B84" s="1" t="str">
        <f>IFERROR(__xludf.DUMMYFUNCTION("GOOGLETRANSLATE(A:A, ""en"", ""te"")"),"కాప్రోని ca.53")</f>
        <v>కాప్రోని ca.53</v>
      </c>
      <c r="C84" s="1" t="s">
        <v>1609</v>
      </c>
      <c r="D84" s="1" t="str">
        <f>IFERROR(__xludf.DUMMYFUNCTION("GOOGLETRANSLATE(C:C, ""en"", ""te"")"),"కాప్రోని ca.53 మొదటి ప్రపంచ యుద్ధం యొక్క చివరి నెలల్లో నిర్మించిన ఇటాలియన్ ప్రోటోటైప్ లైట్ బాంబర్. CA.53 సింగిల్-ఇంజిన్, ట్రిపుల్ గ్లేజింగ్ మరియు స్థిర ట్రాలీతో రెండు సీట్ల ట్రిప్లేన్. దీర్ఘచతురస్రాకార విభాగం యొక్క ఫ్యూజ్‌లేజ్, ప్లైవుడ్ ప్యానెల్స్‌తో కప్ప"&amp;"బడిన చెక్క నిర్మాణంతో తయారు చేయబడింది మరియు రెండు ఓపెన్ టెన్డం క్యాబిన్ల ఉనికిని కలిగి ఉంది, ముందు భాగం పైలట్ కోసం రిజర్వు చేయబడింది మరియు తోక గన్నర్ కోసం వెనుక భాగం, రెండోది తక్కువ వెంట్రల్‌తో కూడి ఉంటుంది స్థానం. నిర్మాణంలో విలీనం చేయబడినది కంపార్ట్మెంట"&amp;"్ మరియు బాంబులను ప్రారంభించే పరికరం. పృష్ఠత ఇది క్లాసిక్ మోనో-ఫ్లెచింగ్ డ్రిఫ్ట్‌లో ముగిసింది, ప్రతి వైపు ఒక జత ""V"" రాడ్ల ద్వారా కలుపుతారు. ఎగువ రెక్కను ఎత్తైన పారాసోల్ అమర్చారు, మధ్య రెక్క ఫ్యూజ్‌లేజ్‌పై ఎత్తైనది, మరియు దిగువ రెక్క ఫ్యూజ్‌లేజ్‌పై తక్కు"&amp;"వగా అమర్చబడింది; అన్ని రెక్కలు ఐలెరాన్‌లతో అమర్చబడి, ఒకదానికొకటి ఉక్కు తంతులుతో అనుసంధానించబడిన వైపు మూడు నిరుత్సాహాల ద్వారా అనుసంధానించబడ్డాయి. ల్యాండింగ్ గేర్ పరిష్కరించబడింది, ఫ్యూజ్‌లేజ్ కింద ఒక గొట్టపు నిర్మాణంపై అమర్చబడి, పెద్ద వ్యాసం చక్రాలు మరియు "&amp;"ఒక యాంత్రిక పరికరం ఉన్నాయి, ఇవి తోక కింద ఉంచిన మద్దతు షూ ద్వారా ల్యాప్ చేసి పార్శ్వంగా విలీనం చేయబడ్డాయి. [1] 1917 లో, రాయల్ మిలిటరీ ఏవియేషన్ టెక్నికల్ డైరెక్టరేట్ 200 కిమీ/గం వేగంతో బాంబులలో 400 కిలోల యుద్ధ భారాన్ని మోయగల కొత్త బాంబు విమానాలను సరఫరా చేయడ"&amp;"ానికి ఒక స్పెసిఫికేషన్ జారీ చేసింది. జియోవన్నీ బాటిస్టా కాప్రోని ఒక ట్రిప్లేన్ డిజైన్‌తో క్లాసిక్, సింగిల్ ఇంజిన్ ప్రొపెల్లర్ డిజైన్‌తో ప్లైవుడ్ మరియు ట్రీట్డ్ కాన్వాస్‌తో కప్పబడిన చెక్క నిర్మాణంతో స్పందించి, తేలికపాటి బాంబు దాడులకు అనువైన ట్రిపుల్ గ్లైడి"&amp;"ంగ్ ద్వారా వర్గీకరించబడుతుంది, ఫాస్ట్ ఏరియల్ పునర్వ్యవస్థీకరణ మరియు వేట. CA.53 1918 లో పూర్తయింది మరియు అదే సంవత్సరం తాలిడో ఎయిర్ఫీల్డ్‌లో అదే సంవత్సరం ప్రయాణించింది. దాని మొదటి దశ అభివృద్ధిలో వేర్వేరు ఇంజిన్లతో కూడిన మోడల్, యుఎస్ మరియు బ్రిటిష్ సాయుధ దళా"&amp;"ల ఆసక్తిని రేకెత్తించింది. మరింత శక్తివంతమైన 700 BHP ఫియట్ A.14 ఇంజిన్ (515 kW) యొక్క సంస్థాపన కూడా expected హించబడింది, దీనితో ఇది గంటకు 240 కిమీ వేగంతో చేరుకుంటుందని భావించారు. అయినప్పటికీ, పెద్ద బాంబర్ల నిర్మాణానికి ప్రాధాన్యత ఇవ్వవలసిన అవసరం మరియు నిర"&amp;"ాశపరిచే పనితీరు కారణంగా, CA.53 ఉత్పత్తిలోకి ప్రవేశించలేదు. WW1 తరువాత, కాప్రోని CA.53, నలుగురు-ప్రయాణీకుల CA.54 విమానాలు మరియు CA.55 ఫ్లోట్‌ప్లేన్ యొక్క రెండు పౌర ఉత్పన్నాలను ప్రతిపాదించాడు. ఏదేమైనా, WW1 తరువాత ఏవియేషన్ మార్కెట్లో తీవ్రమైన తిరోగమనం కారణంగ"&amp;"ా ఆ ప్రాజెక్టులు డ్రాయింగ్ బోర్డులో ఉన్నాయి. [2] నుండి డేటా, [3] ఏరెయి ఇటాలియన్ 1914-18, [2] ఏరోప్లాని కాప్రోని డాల్ 1908 అల్ 1935 [1] సాధారణ లక్షణాలు పనితీరు ఆయుధ సంబంధిత జాబితాలు")</f>
        <v>కాప్రోని ca.53 మొదటి ప్రపంచ యుద్ధం యొక్క చివరి నెలల్లో నిర్మించిన ఇటాలియన్ ప్రోటోటైప్ లైట్ బాంబర్. CA.53 సింగిల్-ఇంజిన్, ట్రిపుల్ గ్లేజింగ్ మరియు స్థిర ట్రాలీతో రెండు సీట్ల ట్రిప్లేన్. దీర్ఘచతురస్రాకార విభాగం యొక్క ఫ్యూజ్‌లేజ్, ప్లైవుడ్ ప్యానెల్స్‌తో కప్పబడిన చెక్క నిర్మాణంతో తయారు చేయబడింది మరియు రెండు ఓపెన్ టెన్డం క్యాబిన్ల ఉనికిని కలిగి ఉంది, ముందు భాగం పైలట్ కోసం రిజర్వు చేయబడింది మరియు తోక గన్నర్ కోసం వెనుక భాగం, రెండోది తక్కువ వెంట్రల్‌తో కూడి ఉంటుంది స్థానం. నిర్మాణంలో విలీనం చేయబడినది కంపార్ట్మెంట్ మరియు బాంబులను ప్రారంభించే పరికరం. పృష్ఠత ఇది క్లాసిక్ మోనో-ఫ్లెచింగ్ డ్రిఫ్ట్‌లో ముగిసింది, ప్రతి వైపు ఒక జత "V" రాడ్ల ద్వారా కలుపుతారు. ఎగువ రెక్కను ఎత్తైన పారాసోల్ అమర్చారు, మధ్య రెక్క ఫ్యూజ్‌లేజ్‌పై ఎత్తైనది, మరియు దిగువ రెక్క ఫ్యూజ్‌లేజ్‌పై తక్కువగా అమర్చబడింది; అన్ని రెక్కలు ఐలెరాన్‌లతో అమర్చబడి, ఒకదానికొకటి ఉక్కు తంతులుతో అనుసంధానించబడిన వైపు మూడు నిరుత్సాహాల ద్వారా అనుసంధానించబడ్డాయి. ల్యాండింగ్ గేర్ పరిష్కరించబడింది, ఫ్యూజ్‌లేజ్ కింద ఒక గొట్టపు నిర్మాణంపై అమర్చబడి, పెద్ద వ్యాసం చక్రాలు మరియు ఒక యాంత్రిక పరికరం ఉన్నాయి, ఇవి తోక కింద ఉంచిన మద్దతు షూ ద్వారా ల్యాప్ చేసి పార్శ్వంగా విలీనం చేయబడ్డాయి. [1] 1917 లో, రాయల్ మిలిటరీ ఏవియేషన్ టెక్నికల్ డైరెక్టరేట్ 200 కిమీ/గం వేగంతో బాంబులలో 400 కిలోల యుద్ధ భారాన్ని మోయగల కొత్త బాంబు విమానాలను సరఫరా చేయడానికి ఒక స్పెసిఫికేషన్ జారీ చేసింది. జియోవన్నీ బాటిస్టా కాప్రోని ఒక ట్రిప్లేన్ డిజైన్‌తో క్లాసిక్, సింగిల్ ఇంజిన్ ప్రొపెల్లర్ డిజైన్‌తో ప్లైవుడ్ మరియు ట్రీట్డ్ కాన్వాస్‌తో కప్పబడిన చెక్క నిర్మాణంతో స్పందించి, తేలికపాటి బాంబు దాడులకు అనువైన ట్రిపుల్ గ్లైడింగ్ ద్వారా వర్గీకరించబడుతుంది, ఫాస్ట్ ఏరియల్ పునర్వ్యవస్థీకరణ మరియు వేట. CA.53 1918 లో పూర్తయింది మరియు అదే సంవత్సరం తాలిడో ఎయిర్ఫీల్డ్‌లో అదే సంవత్సరం ప్రయాణించింది. దాని మొదటి దశ అభివృద్ధిలో వేర్వేరు ఇంజిన్లతో కూడిన మోడల్, యుఎస్ మరియు బ్రిటిష్ సాయుధ దళాల ఆసక్తిని రేకెత్తించింది. మరింత శక్తివంతమైన 700 BHP ఫియట్ A.14 ఇంజిన్ (515 kW) యొక్క సంస్థాపన కూడా expected హించబడింది, దీనితో ఇది గంటకు 240 కిమీ వేగంతో చేరుకుంటుందని భావించారు. అయినప్పటికీ, పెద్ద బాంబర్ల నిర్మాణానికి ప్రాధాన్యత ఇవ్వవలసిన అవసరం మరియు నిరాశపరిచే పనితీరు కారణంగా, CA.53 ఉత్పత్తిలోకి ప్రవేశించలేదు. WW1 తరువాత, కాప్రోని CA.53, నలుగురు-ప్రయాణీకుల CA.54 విమానాలు మరియు CA.55 ఫ్లోట్‌ప్లేన్ యొక్క రెండు పౌర ఉత్పన్నాలను ప్రతిపాదించాడు. ఏదేమైనా, WW1 తరువాత ఏవియేషన్ మార్కెట్లో తీవ్రమైన తిరోగమనం కారణంగా ఆ ప్రాజెక్టులు డ్రాయింగ్ బోర్డులో ఉన్నాయి. [2] నుండి డేటా, [3] ఏరెయి ఇటాలియన్ 1914-18, [2] ఏరోప్లాని కాప్రోని డాల్ 1908 అల్ 1935 [1] సాధారణ లక్షణాలు పనితీరు ఆయుధ సంబంధిత జాబితాలు</v>
      </c>
      <c r="E84" s="1" t="s">
        <v>1610</v>
      </c>
      <c r="F84" s="1" t="str">
        <f>IFERROR(__xludf.DUMMYFUNCTION("GOOGLETRANSLATE(E:E, ""en"", ""te"")"),"లైట్ బాంబర్/నిఘా విమానం")</f>
        <v>లైట్ బాంబర్/నిఘా విమానం</v>
      </c>
      <c r="G84" s="1" t="s">
        <v>1611</v>
      </c>
      <c r="K84" s="1" t="s">
        <v>180</v>
      </c>
      <c r="L84" s="1" t="str">
        <f>IFERROR(__xludf.DUMMYFUNCTION("GOOGLETRANSLATE(K:K, ""en"", ""te"")"),"కాప్రోని")</f>
        <v>కాప్రోని</v>
      </c>
      <c r="M84" s="2" t="s">
        <v>181</v>
      </c>
      <c r="N84" s="1">
        <v>1918.0</v>
      </c>
      <c r="O84" s="1">
        <v>1.0</v>
      </c>
      <c r="P84" s="1" t="s">
        <v>216</v>
      </c>
      <c r="Q84" s="1" t="s">
        <v>1612</v>
      </c>
      <c r="R84" s="1" t="s">
        <v>1613</v>
      </c>
      <c r="S84" s="1" t="s">
        <v>1614</v>
      </c>
      <c r="T84" s="1" t="s">
        <v>254</v>
      </c>
      <c r="U84" s="1" t="s">
        <v>1615</v>
      </c>
      <c r="V84" s="1" t="s">
        <v>1616</v>
      </c>
      <c r="W84" s="1" t="s">
        <v>1617</v>
      </c>
      <c r="Y84" s="1" t="s">
        <v>1549</v>
      </c>
      <c r="Z84" s="1" t="s">
        <v>1618</v>
      </c>
      <c r="AE84" s="1" t="s">
        <v>1619</v>
      </c>
      <c r="AF84" s="1" t="s">
        <v>1620</v>
      </c>
      <c r="AI84" s="1" t="s">
        <v>289</v>
      </c>
      <c r="AJ84" s="1" t="s">
        <v>1621</v>
      </c>
      <c r="AR84" s="1" t="s">
        <v>1622</v>
      </c>
      <c r="AS84" s="1" t="s">
        <v>1623</v>
      </c>
    </row>
    <row r="85">
      <c r="A85" s="1" t="s">
        <v>1624</v>
      </c>
      <c r="B85" s="1" t="str">
        <f>IFERROR(__xludf.DUMMYFUNCTION("GOOGLETRANSLATE(A:A, ""en"", ""te"")"),"కాసుట్ స్పెషల్")</f>
        <v>కాసుట్ స్పెషల్</v>
      </c>
      <c r="C85" s="1" t="s">
        <v>1625</v>
      </c>
      <c r="D85" s="1" t="str">
        <f>IFERROR(__xludf.DUMMYFUNCTION("GOOGLETRANSLATE(C:C, ""en"", ""te"")"),"కాసుట్ స్పెషల్ అనేది ఫార్ములా వన్ ఎయిర్ రేసుల కోసం 1951 లో అమెరికాలో రూపొందించిన సింగిల్-సీట్ స్పోర్ట్ మరియు రేసింగ్ విమానం. హోమ్‌బిల్డింగ్ కోసం ప్రణాళికలు ఇప్పటికీ అందుబాటులో ఉన్నాయి. మాజీ-ట్వా కెప్టెన్ టామ్ కాసుట్ చేత రూపకల్పన చేయబడిన ఇది మిడ్-వింగ్ కాం"&amp;"టిలివర్ మోనోప్లేన్, ఇది స్థిర టెయిల్‌వీల్ అండర్ క్యారేజీతో. ఫ్యూజ్‌లేజ్ మరియు తోక ఫాబ్రిక్ కప్పబడిన స్టీల్ ట్యూబ్ నిర్మాణంతో ఉంటాయి మరియు రెక్కలు ప్లైవుడ్ నుండి చెక్క పక్కటెముకలపై నిర్మించబడ్డాయి. [1] నవీకరించబడిన టేపర్-వింగ్ డిజైన్ మొదట 1971 లో జిమ్ విల్"&amp;"సన్ యొక్క ""ప్లం క్రేజీ"" లో ఎగిరింది. [2] Te త్సాహిక నిర్మాణం కోసం అమెరికాలోని ఉటాలోని సాల్ట్ లేక్ సిటీకి చెందిన క్రైటన్ కింగ్ నుండి ప్రణాళికలు మరియు భాగాలు అందుబాటులో ఉన్నాయి. కింగ్ స్టాక్ బార్గర్ దెబ్బతిన్న కలప రెక్క కోసం ప్రణాళికలను కూడా అందిస్తుంది. "&amp;"[3] [4] ఈ విమానం 4130 గొట్టపు స్టీల్ స్పేస్‌ఫ్రేమ్ ఫ్యూజ్‌లేజ్ మరియు ప్లైవుడ్-స్కిన్డ్ వింగ్‌తో ఘన స్ప్రూస్ స్పార్ మరియు అంతర్నిర్మిత పక్కటెముకలతో నిర్మించబడింది. డిజైన్ సవరణకు బాగా ఇస్తుంది, కలప లేదా మిశ్రమ నిర్మాణం యొక్క అనేక వింగ్ ఎంపికలు ఉన్నాయి. [4] "&amp;"టి-తోకలతో సహా అనేక విభిన్న తోకలు నిర్మించబడ్డాయి. పోటీ కోసం ఉపయోగించే ప్రామాణిక ఇంజిన్ 100 హెచ్‌పి (75 కిలోవాట్ల) ఖండాంతర O-200, ఇతర, తక్కువ-శక్తితో కూడిన ఇంజిన్‌లను వినోదభరితమైన ఎగిరేందుకు ఉపయోగించవచ్చు, వీటిలో ఇతర చిన్న ఖండాంతర A65 మరియు ఖండాంతర C90 ఉన్"&amp;"నాయి. కాసట్ విమానం ఆటో మార్పిడులు లేదా పెద్ద లైమింగ్ ఇంజిన్ల వాడకాన్ని నిరుత్సాహపరుస్తుంది. లైమింగ్ అనేక నిర్మాణాలలో విజయవంతమైంది, కాని పెరిగిన బరువు చాలా అరుదుగా కావలసిన పనితీరును పెంచుతుంది. [సైటేషన్ అవసరం] సాధారణ లక్షణాల పనితీరు విమానం పోల్చదగిన పాత్ర,"&amp;" ఆకృతీకరణ మరియు యుగం")</f>
        <v>కాసుట్ స్పెషల్ అనేది ఫార్ములా వన్ ఎయిర్ రేసుల కోసం 1951 లో అమెరికాలో రూపొందించిన సింగిల్-సీట్ స్పోర్ట్ మరియు రేసింగ్ విమానం. హోమ్‌బిల్డింగ్ కోసం ప్రణాళికలు ఇప్పటికీ అందుబాటులో ఉన్నాయి. మాజీ-ట్వా కెప్టెన్ టామ్ కాసుట్ చేత రూపకల్పన చేయబడిన ఇది మిడ్-వింగ్ కాంటిలివర్ మోనోప్లేన్, ఇది స్థిర టెయిల్‌వీల్ అండర్ క్యారేజీతో. ఫ్యూజ్‌లేజ్ మరియు తోక ఫాబ్రిక్ కప్పబడిన స్టీల్ ట్యూబ్ నిర్మాణంతో ఉంటాయి మరియు రెక్కలు ప్లైవుడ్ నుండి చెక్క పక్కటెముకలపై నిర్మించబడ్డాయి. [1] నవీకరించబడిన టేపర్-వింగ్ డిజైన్ మొదట 1971 లో జిమ్ విల్సన్ యొక్క "ప్లం క్రేజీ" లో ఎగిరింది. [2] Te త్సాహిక నిర్మాణం కోసం అమెరికాలోని ఉటాలోని సాల్ట్ లేక్ సిటీకి చెందిన క్రైటన్ కింగ్ నుండి ప్రణాళికలు మరియు భాగాలు అందుబాటులో ఉన్నాయి. కింగ్ స్టాక్ బార్గర్ దెబ్బతిన్న కలప రెక్క కోసం ప్రణాళికలను కూడా అందిస్తుంది. [3] [4] ఈ విమానం 4130 గొట్టపు స్టీల్ స్పేస్‌ఫ్రేమ్ ఫ్యూజ్‌లేజ్ మరియు ప్లైవుడ్-స్కిన్డ్ వింగ్‌తో ఘన స్ప్రూస్ స్పార్ మరియు అంతర్నిర్మిత పక్కటెముకలతో నిర్మించబడింది. డిజైన్ సవరణకు బాగా ఇస్తుంది, కలప లేదా మిశ్రమ నిర్మాణం యొక్క అనేక వింగ్ ఎంపికలు ఉన్నాయి. [4] టి-తోకలతో సహా అనేక విభిన్న తోకలు నిర్మించబడ్డాయి. పోటీ కోసం ఉపయోగించే ప్రామాణిక ఇంజిన్ 100 హెచ్‌పి (75 కిలోవాట్ల) ఖండాంతర O-200, ఇతర, తక్కువ-శక్తితో కూడిన ఇంజిన్‌లను వినోదభరితమైన ఎగిరేందుకు ఉపయోగించవచ్చు, వీటిలో ఇతర చిన్న ఖండాంతర A65 మరియు ఖండాంతర C90 ఉన్నాయి. కాసట్ విమానం ఆటో మార్పిడులు లేదా పెద్ద లైమింగ్ ఇంజిన్ల వాడకాన్ని నిరుత్సాహపరుస్తుంది. లైమింగ్ అనేక నిర్మాణాలలో విజయవంతమైంది, కాని పెరిగిన బరువు చాలా అరుదుగా కావలసిన పనితీరును పెంచుతుంది. [సైటేషన్ అవసరం] సాధారణ లక్షణాల పనితీరు విమానం పోల్చదగిన పాత్ర, ఆకృతీకరణ మరియు యుగం</v>
      </c>
      <c r="E85" s="1" t="s">
        <v>1626</v>
      </c>
      <c r="F85" s="1" t="str">
        <f>IFERROR(__xludf.DUMMYFUNCTION("GOOGLETRANSLATE(E:E, ""en"", ""te"")"),"ఫార్ములా 1 రేసింగ్ విమానం")</f>
        <v>ఫార్ములా 1 రేసింగ్ విమానం</v>
      </c>
      <c r="G85" s="1" t="s">
        <v>1627</v>
      </c>
      <c r="K85" s="1" t="s">
        <v>964</v>
      </c>
      <c r="L85" s="1" t="str">
        <f>IFERROR(__xludf.DUMMYFUNCTION("GOOGLETRANSLATE(K:K, ""en"", ""te"")"),"హోమ్‌బిల్ట్")</f>
        <v>హోమ్‌బిల్ట్</v>
      </c>
      <c r="M85" s="2" t="s">
        <v>1628</v>
      </c>
      <c r="N85" s="1">
        <v>1954.0</v>
      </c>
      <c r="P85" s="1" t="s">
        <v>1302</v>
      </c>
      <c r="Q85" s="1" t="s">
        <v>1629</v>
      </c>
      <c r="R85" s="1" t="s">
        <v>1630</v>
      </c>
      <c r="S85" s="1" t="s">
        <v>1631</v>
      </c>
      <c r="T85" s="1" t="s">
        <v>1632</v>
      </c>
      <c r="U85" s="1" t="s">
        <v>804</v>
      </c>
      <c r="V85" s="1" t="s">
        <v>1633</v>
      </c>
      <c r="W85" s="1" t="s">
        <v>1634</v>
      </c>
      <c r="Y85" s="1" t="s">
        <v>1635</v>
      </c>
      <c r="AB85" s="1" t="s">
        <v>1636</v>
      </c>
      <c r="AG85" s="1" t="s">
        <v>1637</v>
      </c>
      <c r="AH85" s="1" t="s">
        <v>1638</v>
      </c>
      <c r="AJ85" s="1" t="s">
        <v>1639</v>
      </c>
      <c r="AN85" s="2" t="s">
        <v>1640</v>
      </c>
      <c r="AO85" s="1" t="s">
        <v>457</v>
      </c>
      <c r="AP85" s="1" t="s">
        <v>1641</v>
      </c>
    </row>
    <row r="86">
      <c r="A86" s="1" t="s">
        <v>1642</v>
      </c>
      <c r="B86" s="1" t="str">
        <f>IFERROR(__xludf.DUMMYFUNCTION("GOOGLETRANSLATE(A:A, ""en"", ""te"")"),"డి హవిలాండ్ dh.72")</f>
        <v>డి హవిలాండ్ dh.72</v>
      </c>
      <c r="C86" s="1" t="s">
        <v>1643</v>
      </c>
      <c r="D86" s="1" t="str">
        <f>IFERROR(__xludf.DUMMYFUNCTION("GOOGLETRANSLATE(C:C, ""en"", ""te"")"),"డి హవిలాండ్ dh.72 ఒక పెద్ద బ్రిటిష్ మూడు ఇంజిన్ బిప్‌లేన్ బాంబర్, ఇది విక్కర్స్ వర్జీనియా స్థానంలో రూపొందించబడింది. ఇది ఉత్పత్తిలోకి వెళ్ళలేదు. వైమానిక మంత్రిత్వ శాఖ స్పెసిఫికేషన్ B.22/27 విక్కర్స్ వర్జీనియా నైట్ బాంబర్ పున ment స్థాపన కోసం మరియు డి హవిలా"&amp;"ండ్ ఒకే ప్రోటోటైప్ కోసం ఒక ఆర్డర్‌ను పొందింది. Dh.72 [1] వారి విజయవంతమైన హెర్క్యులస్ మూడు-ఇంజిన్ బిప్‌లేన్ విమానాల యొక్క స్కేల్-అప్ మరియు సైనికీకరించిన సంస్కరణగా ప్రారంభమైంది. నిర్మించడానికి చాలా సమయం పట్టింది - సుమారు మూడు సంవత్సరాలు - కొంతవరకు డ్యూరాలిమ"&amp;"ిన్ క్లాడ్ వింగ్స్ మరియు డి హవిలాండ్ కోసం పిలిచిన ఒప్పందం లోహ నిర్మాణ పద్ధతులతో పరిచయం లేదు, మరియు కొంతవరకు వాయు మంత్రిత్వ శాఖకు ముక్కు గన్నర్ యొక్క స్థానం అవసరం, దీనికి సెంట్రల్ ఇంజిన్ అవసరం హెర్క్యులస్ ఎగువ వింగ్‌కు తరలించాలి. ఈ విమానం గ్లోస్టర్స్ ఎట్ బ"&amp;"్రోక్‌వర్త్ చేత పూర్తయింది, దీనితో డి హవిలాండ్ సైనిక విమాన తయారీ ఒప్పందాన్ని కలిగి ఉంది, మూడు 595 హెచ్‌పి (444 కిలోవాట్) బ్రిస్టల్ బృహస్పతి ఎక్స్‌ఎఫ్‌ఎస్ రేడియల్ ఇంజిన్‌లతో అమర్చారు. [1] హెర్క్యులస్ మాదిరిగా, dh.72 లో సమానమైన, అస్థిరమైన సమాంతర తీగ రెక్కలు"&amp;" ఉన్నాయి. కొత్త విమానం యొక్క వ్యవధి, అయితే, 19.5% పెద్దది [1] [2] మరియు రెక్కలు రెండు-బే నిర్మాణం కంటే మూడు ఉన్నాయి. రెక్కలు మరియు ఎగువ వాటిపై స్లాట్లు రెండింటిపై ఐలెరాన్లు ఉన్నాయి. సెంట్రల్ ఇంజిన్ యొక్క ప్రొపెల్లర్ కోసం క్లియరెన్స్ అందించడానికి, పై వింగ్"&amp;" ఫ్యూజ్‌లేజ్ పైన ఎక్కువగా ఉంది; దిగువ వింగ్ ఫ్యూజ్‌లేజ్ వైపు మూడింట ఒక వంతు జతచేయబడింది. మొదటి ఇంటర్‌ప్లేన్ స్ట్రట్‌ల యొక్క ఇన్బోర్డ్, దిగువ రెక్క ఎగువ భాగంలో బయటి ఇంజన్లు అమర్చబడ్డాయి. వాటి క్రింద బాగా ఖాళీగా ఉన్న చక్రాల జతలు ఉన్నాయి. ఇవి ఫ్యూజ్‌లేజ్‌కు "&amp;"బ్రేస్ చేయబడ్డాయి, బాంబు రాక్‌ల అమరికకు స్పష్టమైన దిగువ భాగాన్ని వదిలివేసింది. హెర్క్యులస్ మాదిరిగా కాకుండా, Dh.72 లో మోనోప్లేన్ టెయిల్ యూనిట్ ఉంది, కానీ జంట రెక్కలను నిలుపుకుంది. చుక్కాని మరియు ఎలివేటర్లు సమతుల్యతను కలిగి ఉన్నాయి, తరువాతి కొమ్ములు స్థిర "&amp;"ఉపరితలాలకు మించి ఉన్నాయి. ఎలివేటర్లు విభజించబడ్డాయి మరియు వెనుక గన్నర్ వారి మధ్య విపరీతమైన తోకలో కూర్చున్నారు. ఫ్యూజ్‌లేజ్ ఫ్లాట్-సైడెడ్, రెక్కల వెనుక తలుపు మరియు ప్రొపెల్లర్ల కోసం ఒక జత విండోస్‌తో అంతర్గత క్యాబిన్ ఉంది. పైలట్ల ఓపెన్ కాక్‌పిట్ బాగా ముందుక"&amp;"ు ఉంది, ఫ్రంట్ గన్నర్ క్రింద ముక్కులో ఉంది. [1] Dh.72 మొదటిసారి 27 జూలై 1931 న, [3] మరియు రాఫ్ మార్ట్‌షామ్ హీత్ వద్ద పోటీ పరీక్షలకు వెళ్ళే ముందు నవంబర్ మధ్యలో రే ఫర్న్‌బరోను సందర్శించారు. [1] అక్కడ, దాని పోటీదారులలో ఒకరు బౌల్టన్ పాల్ పే .32. ఏ విమానం ఉత్ప"&amp;"త్తి క్రమాన్ని పొందలేదు మరియు ఒక dh.72 మాత్రమే నిర్మించబడింది. [1] జాక్సన్ 1978 నుండి డేటా, పేజీలు 282–3 జనరల్ లక్షణాలు ఆయుధాలు")</f>
        <v>డి హవిలాండ్ dh.72 ఒక పెద్ద బ్రిటిష్ మూడు ఇంజిన్ బిప్‌లేన్ బాంబర్, ఇది విక్కర్స్ వర్జీనియా స్థానంలో రూపొందించబడింది. ఇది ఉత్పత్తిలోకి వెళ్ళలేదు. వైమానిక మంత్రిత్వ శాఖ స్పెసిఫికేషన్ B.22/27 విక్కర్స్ వర్జీనియా నైట్ బాంబర్ పున ment స్థాపన కోసం మరియు డి హవిలాండ్ ఒకే ప్రోటోటైప్ కోసం ఒక ఆర్డర్‌ను పొందింది. Dh.72 [1] వారి విజయవంతమైన హెర్క్యులస్ మూడు-ఇంజిన్ బిప్‌లేన్ విమానాల యొక్క స్కేల్-అప్ మరియు సైనికీకరించిన సంస్కరణగా ప్రారంభమైంది. నిర్మించడానికి చాలా సమయం పట్టింది - సుమారు మూడు సంవత్సరాలు - కొంతవరకు డ్యూరాలిమిన్ క్లాడ్ వింగ్స్ మరియు డి హవిలాండ్ కోసం పిలిచిన ఒప్పందం లోహ నిర్మాణ పద్ధతులతో పరిచయం లేదు, మరియు కొంతవరకు వాయు మంత్రిత్వ శాఖకు ముక్కు గన్నర్ యొక్క స్థానం అవసరం, దీనికి సెంట్రల్ ఇంజిన్ అవసరం హెర్క్యులస్ ఎగువ వింగ్‌కు తరలించాలి. ఈ విమానం గ్లోస్టర్స్ ఎట్ బ్రోక్‌వర్త్ చేత పూర్తయింది, దీనితో డి హవిలాండ్ సైనిక విమాన తయారీ ఒప్పందాన్ని కలిగి ఉంది, మూడు 595 హెచ్‌పి (444 కిలోవాట్) బ్రిస్టల్ బృహస్పతి ఎక్స్‌ఎఫ్‌ఎస్ రేడియల్ ఇంజిన్‌లతో అమర్చారు. [1] హెర్క్యులస్ మాదిరిగా, dh.72 లో సమానమైన, అస్థిరమైన సమాంతర తీగ రెక్కలు ఉన్నాయి. కొత్త విమానం యొక్క వ్యవధి, అయితే, 19.5% పెద్దది [1] [2] మరియు రెక్కలు రెండు-బే నిర్మాణం కంటే మూడు ఉన్నాయి. రెక్కలు మరియు ఎగువ వాటిపై స్లాట్లు రెండింటిపై ఐలెరాన్లు ఉన్నాయి. సెంట్రల్ ఇంజిన్ యొక్క ప్రొపెల్లర్ కోసం క్లియరెన్స్ అందించడానికి, పై వింగ్ ఫ్యూజ్‌లేజ్ పైన ఎక్కువగా ఉంది; దిగువ వింగ్ ఫ్యూజ్‌లేజ్ వైపు మూడింట ఒక వంతు జతచేయబడింది. మొదటి ఇంటర్‌ప్లేన్ స్ట్రట్‌ల యొక్క ఇన్బోర్డ్, దిగువ రెక్క ఎగువ భాగంలో బయటి ఇంజన్లు అమర్చబడ్డాయి. వాటి క్రింద బాగా ఖాళీగా ఉన్న చక్రాల జతలు ఉన్నాయి. ఇవి ఫ్యూజ్‌లేజ్‌కు బ్రేస్ చేయబడ్డాయి, బాంబు రాక్‌ల అమరికకు స్పష్టమైన దిగువ భాగాన్ని వదిలివేసింది. హెర్క్యులస్ మాదిరిగా కాకుండా, Dh.72 లో మోనోప్లేన్ టెయిల్ యూనిట్ ఉంది, కానీ జంట రెక్కలను నిలుపుకుంది. చుక్కాని మరియు ఎలివేటర్లు సమతుల్యతను కలిగి ఉన్నాయి, తరువాతి కొమ్ములు స్థిర ఉపరితలాలకు మించి ఉన్నాయి. ఎలివేటర్లు విభజించబడ్డాయి మరియు వెనుక గన్నర్ వారి మధ్య విపరీతమైన తోకలో కూర్చున్నారు. ఫ్యూజ్‌లేజ్ ఫ్లాట్-సైడెడ్, రెక్కల వెనుక తలుపు మరియు ప్రొపెల్లర్ల కోసం ఒక జత విండోస్‌తో అంతర్గత క్యాబిన్ ఉంది. పైలట్ల ఓపెన్ కాక్‌పిట్ బాగా ముందుకు ఉంది, ఫ్రంట్ గన్నర్ క్రింద ముక్కులో ఉంది. [1] Dh.72 మొదటిసారి 27 జూలై 1931 న, [3] మరియు రాఫ్ మార్ట్‌షామ్ హీత్ వద్ద పోటీ పరీక్షలకు వెళ్ళే ముందు నవంబర్ మధ్యలో రే ఫర్న్‌బరోను సందర్శించారు. [1] అక్కడ, దాని పోటీదారులలో ఒకరు బౌల్టన్ పాల్ పే .32. ఏ విమానం ఉత్పత్తి క్రమాన్ని పొందలేదు మరియు ఒక dh.72 మాత్రమే నిర్మించబడింది. [1] జాక్సన్ 1978 నుండి డేటా, పేజీలు 282–3 జనరల్ లక్షణాలు ఆయుధాలు</v>
      </c>
      <c r="E86" s="1" t="s">
        <v>1644</v>
      </c>
      <c r="F86" s="1" t="str">
        <f>IFERROR(__xludf.DUMMYFUNCTION("GOOGLETRANSLATE(E:E, ""en"", ""te"")"),"హెవీ నైట్ బాంబర్")</f>
        <v>హెవీ నైట్ బాంబర్</v>
      </c>
      <c r="H86" s="1" t="s">
        <v>367</v>
      </c>
      <c r="I86" s="1" t="str">
        <f>IFERROR(__xludf.DUMMYFUNCTION("GOOGLETRANSLATE(H:H, ""en"", ""te"")"),"యునైటెడ్ కింగ్‌డమ్")</f>
        <v>యునైటెడ్ కింగ్‌డమ్</v>
      </c>
      <c r="K86" s="1" t="s">
        <v>1645</v>
      </c>
      <c r="L86" s="1" t="str">
        <f>IFERROR(__xludf.DUMMYFUNCTION("GOOGLETRANSLATE(K:K, ""en"", ""te"")"),"డి హవిలాండ్ ఎయిర్క్రాఫ్ట్ కో, లిమిటెడ్.")</f>
        <v>డి హవిలాండ్ ఎయిర్క్రాఫ్ట్ కో, లిమిటెడ్.</v>
      </c>
      <c r="M86" s="1" t="s">
        <v>1646</v>
      </c>
      <c r="N86" s="3">
        <v>11531.0</v>
      </c>
      <c r="O86" s="1">
        <v>1.0</v>
      </c>
      <c r="P86" s="1">
        <v>5.0</v>
      </c>
      <c r="R86" s="1" t="s">
        <v>1647</v>
      </c>
      <c r="T86" s="1" t="s">
        <v>1648</v>
      </c>
      <c r="V86" s="1" t="s">
        <v>1649</v>
      </c>
      <c r="W86" s="1" t="s">
        <v>1650</v>
      </c>
    </row>
    <row r="87">
      <c r="A87" s="1" t="s">
        <v>1651</v>
      </c>
      <c r="B87" s="1" t="str">
        <f>IFERROR(__xludf.DUMMYFUNCTION("GOOGLETRANSLATE(A:A, ""en"", ""te"")"),"కాప్రోని ca.602")</f>
        <v>కాప్రోని ca.602</v>
      </c>
      <c r="C87" s="1" t="s">
        <v>1652</v>
      </c>
      <c r="D87" s="1" t="str">
        <f>IFERROR(__xludf.DUMMYFUNCTION("GOOGLETRANSLATE(C:C, ""en"", ""te"")"),"కాప్రోని CA.602 అనేది 1930 లలో ఏరోనాటికా ప్రిడాపియో ఫ్యాక్టరీలో కాప్రోని ఇటలీలో నిర్మించిన 2-సీట్ల శిక్షణా విమానం. కాప్రోని CA.603 లో, తగ్గిన రెక్క ప్రాంతం, బలోపేతం చేసిన నిర్మాణం మరియు ఎగువ మరియు దిగువ మెయిన్‌ప్లేన్‌లపై ఇంటర్-కనెక్ట్ చేయబడిన ఐలెరాన్‌లను "&amp;"కలిగి ఉన్నందున, సింగిల్-సీట్ల ఏరోబాటిక్ ట్రైనర్ కూడా నిర్మించబడింది. [1] సాధారణ లక్షణాల పనితీరు నుండి డేటా")</f>
        <v>కాప్రోని CA.602 అనేది 1930 లలో ఏరోనాటికా ప్రిడాపియో ఫ్యాక్టరీలో కాప్రోని ఇటలీలో నిర్మించిన 2-సీట్ల శిక్షణా విమానం. కాప్రోని CA.603 లో, తగ్గిన రెక్క ప్రాంతం, బలోపేతం చేసిన నిర్మాణం మరియు ఎగువ మరియు దిగువ మెయిన్‌ప్లేన్‌లపై ఇంటర్-కనెక్ట్ చేయబడిన ఐలెరాన్‌లను కలిగి ఉన్నందున, సింగిల్-సీట్ల ఏరోబాటిక్ ట్రైనర్ కూడా నిర్మించబడింది. [1] సాధారణ లక్షణాల పనితీరు నుండి డేటా</v>
      </c>
      <c r="E87" s="1" t="s">
        <v>1653</v>
      </c>
      <c r="F87" s="1" t="str">
        <f>IFERROR(__xludf.DUMMYFUNCTION("GOOGLETRANSLATE(E:E, ""en"", ""te"")"),"ఏరోబాటిక్స్ ట్రైనర్")</f>
        <v>ఏరోబాటిక్స్ ట్రైనర్</v>
      </c>
      <c r="H87" s="1" t="s">
        <v>116</v>
      </c>
      <c r="I87" s="1" t="str">
        <f>IFERROR(__xludf.DUMMYFUNCTION("GOOGLETRANSLATE(H:H, ""en"", ""te"")"),"ఇటలీ")</f>
        <v>ఇటలీ</v>
      </c>
      <c r="J87" s="2" t="s">
        <v>117</v>
      </c>
      <c r="K87" s="1" t="s">
        <v>180</v>
      </c>
      <c r="L87" s="1" t="str">
        <f>IFERROR(__xludf.DUMMYFUNCTION("GOOGLETRANSLATE(K:K, ""en"", ""te"")"),"కాప్రోని")</f>
        <v>కాప్రోని</v>
      </c>
      <c r="M87" s="2" t="s">
        <v>181</v>
      </c>
      <c r="O87" s="1">
        <v>1.0</v>
      </c>
      <c r="P87" s="1">
        <v>2.0</v>
      </c>
      <c r="Q87" s="1" t="s">
        <v>1654</v>
      </c>
      <c r="R87" s="1" t="s">
        <v>1655</v>
      </c>
      <c r="S87" s="1" t="s">
        <v>1656</v>
      </c>
      <c r="T87" s="1" t="s">
        <v>1657</v>
      </c>
      <c r="U87" s="1" t="s">
        <v>1658</v>
      </c>
      <c r="V87" s="1" t="s">
        <v>1659</v>
      </c>
      <c r="W87" s="1" t="s">
        <v>1660</v>
      </c>
      <c r="X87" s="1" t="s">
        <v>1661</v>
      </c>
      <c r="Y87" s="1" t="s">
        <v>1662</v>
      </c>
      <c r="AB87" s="1" t="s">
        <v>1663</v>
      </c>
      <c r="AC87" s="1" t="s">
        <v>133</v>
      </c>
      <c r="AD87" s="1" t="s">
        <v>1664</v>
      </c>
      <c r="AG87" s="1" t="s">
        <v>149</v>
      </c>
      <c r="AH87" s="1" t="s">
        <v>150</v>
      </c>
      <c r="AJ87" s="1" t="s">
        <v>1665</v>
      </c>
      <c r="AO87" s="1" t="s">
        <v>457</v>
      </c>
      <c r="AU87" s="1" t="s">
        <v>1666</v>
      </c>
      <c r="AV87" s="1" t="s">
        <v>1667</v>
      </c>
      <c r="AW87" s="1" t="s">
        <v>1668</v>
      </c>
    </row>
    <row r="88">
      <c r="A88" s="1" t="s">
        <v>1669</v>
      </c>
      <c r="B88" s="1" t="str">
        <f>IFERROR(__xludf.DUMMYFUNCTION("GOOGLETRANSLATE(A:A, ""en"", ""te"")"),"కాప్రోని ca.8")</f>
        <v>కాప్రోని ca.8</v>
      </c>
      <c r="C88" s="1" t="s">
        <v>1670</v>
      </c>
      <c r="D88" s="1" t="str">
        <f>IFERROR(__xludf.DUMMYFUNCTION("GOOGLETRANSLATE(C:C, ""en"", ""te"")"),"కాప్రోని ca.8 అనేది 1910 ల ప్రారంభంలో కాప్రోని రూపొందించిన మరియు నిర్మించిన సింగిల్-సీట్ల మోనోప్లేన్. CA.8 ఒక తేలికపాటి, సింగిల్-సీటర్, సింగిల్-ఇంజిన్ విమానం, ఇది మీడియం-అధిక స్థానంలో మరియు తోకలో తోకతో రెక్కతో అమర్చబడి ఉంటుంది. ఫ్యూజ్‌లేజ్ ఒక చెక్క ట్రేల్"&amp;"లిస్‌తో కూడి ఉంది, ఇది మెటల్ కేబుల్‌లో టై రాడ్‌ల ద్వారా మరియు లోహ కీళ్ళతో బలోపేతం చేయబడింది; దాని ముందు భాగం, ఇంజిన్ మరియు రెక్క యొక్క వెనుకంజలో ఉన్న అంచు మధ్య, కాన్వాస్‌తో కప్పబడి ఉంది, మిగిలినవి బయటపడలేదు. డిహెడ్రల్ యొక్క మెచ్చుకోదగిన కోణంతో రెక్క, కాన్"&amp;"వాస్‌తో కప్పబడిన చెక్క నిర్మాణాన్ని కలిగి ఉంది; దీనికి ఐలెరాన్లు లేవు, మరియు రోల్ కంట్రోల్ వింగ్ వార్పింగ్ వ్యవస్థపై ఆధారపడి ఉంటుంది; వార్పింగ్ హామీ కోసం రెక్క చివరల వైకల్యం కొన్ని టై రాడ్ల ద్వారా జరిగింది, ఇవి రెక్కను బలోపేతం చేసే బ్రేసింగ్ కేబుల్స్ లాగా"&amp;", పైన మరియు వెలికితీసిన పైలట్ స్టేషన్ ముందు ఉన్న పిరమిడల్ నిర్మాణం పైభాగానికి పరిష్కరించబడ్డాయి. సామ్రాజ్యాలు ఫ్యూజ్‌లేజ్ కింద ఉంచిన క్షితిజ సమాంతర విమానం మరియు పూర్తిగా కదిలే నిలువు విమానం కలిగి ఉన్నాయి. ల్యాండింగ్ గేర్‌లో విమానం ముందు భాగంలో ఉంచిన ఒక జత"&amp;" స్పోక్డ్ వీల్స్ ఉన్నాయి, వీటి యొక్క సహాయక నిర్మాణానికి యాంటీ రోలోవర్ ఫంక్షన్‌లో రెండు చెక్క స్కిడ్‌లను కూడా అనుసంధానించాయి మరియు వింగ్ మరియు ది వింగ్ యొక్క వెనుకంజలో ఉన్న ఒక తోక స్కిడ్ ఏర్పాటు చేయబడింది క్షితిజ సమాంతర తోక విమానం యొక్క ప్రముఖ అంచు. పవర్‌ట"&amp;"్రెయిన్‌లో 25 హెచ్‌పితో ఫ్యాన్‌లెస్ 3 -సిలిండర్ అంజాని ఇంజిన్ మరియు స్థిర పిచ్ చెక్క రెండు - బ్లేడ్ ప్రొపెల్లర్ ఉన్నాయి, ఇది విమానం పైభాగంలో వెనుకంజలో ఉన్న స్థితిలో ఉంచబడింది. [1] కాప్రోని ca.8 జూన్ 13, 1911 న మొదటి విమానంలో సాధించింది. తరువాత ఇది పరీక్షా"&amp;" విమానాలు మరియు కొన్ని బహిరంగ ప్రదర్శనలను ప్రదర్శించింది; తరువాతి, విజ్జోలా టిసినో మరియు పరిసర ప్రాంతం నుండి వచ్చే ప్రేక్షకుల ప్రయోజనం కోసం ప్రదర్శించబడింది, ఇది ప్రజలచే ఎంతో ప్రశంసించబడింది మరియు త్వరలోనే సాధారణ నియామకంగా మారింది, దీని ఫలితంగా సొగసైన సామ"&amp;"ాజిక సందర్భాలు వరుసగా ఉన్నాయి. తదనంతరం, CA.8 శిక్షణా విమానాల పాత్రను విజయవంతంగా కవర్ చేసింది; ఇంగ్జి సంస్థ కింద స్థాపించబడిన పైలట్ పాఠశాల. డి అగోస్టిని &amp; కాప్రోని ఏవియేషన్ 1911 వేసవిలో CA.8 లో పది మంది పైలట్లను ఏర్పరుస్తుంది; వారిలో కోస్టాంటినో క్వాగ్లియా"&amp;" (లిబియా ప్రచారంలో ఏవియేటర్‌గా పాల్గొన్నారు), ఎన్రికో కోబియోని (తరువాత వారు అనేక రికార్డులు ఓడించారు మరియు పాఠశాల అధిపతిగా ఉండేవారు), కోస్టాంటినో బీగో (అప్పుడు వారు బెటాలియన్ ఏవియేటర్స్‌ను ఆదేశిస్తారు ఏరోనాటికల్ సర్వీస్) మరియు రష్యన్ కోస్టాంటినో అకాకెవ్ ("&amp;"1921 లో సోవియట్ వైమానిక దళం యొక్క మొదటి కమాండర్ అవుతారు). [2] ఏరోప్లాని కాప్రోని నుండి డేటా - జియాని కాప్రోని ఐడియటోర్ ఇ కాస్ట్రోట్టోర్ డి అలీ ఇటాలియన్ [1] సాధారణ లక్షణాల పనితీరు")</f>
        <v>కాప్రోని ca.8 అనేది 1910 ల ప్రారంభంలో కాప్రోని రూపొందించిన మరియు నిర్మించిన సింగిల్-సీట్ల మోనోప్లేన్. CA.8 ఒక తేలికపాటి, సింగిల్-సీటర్, సింగిల్-ఇంజిన్ విమానం, ఇది మీడియం-అధిక స్థానంలో మరియు తోకలో తోకతో రెక్కతో అమర్చబడి ఉంటుంది. ఫ్యూజ్‌లేజ్ ఒక చెక్క ట్రేల్లిస్‌తో కూడి ఉంది, ఇది మెటల్ కేబుల్‌లో టై రాడ్‌ల ద్వారా మరియు లోహ కీళ్ళతో బలోపేతం చేయబడింది; దాని ముందు భాగం, ఇంజిన్ మరియు రెక్క యొక్క వెనుకంజలో ఉన్న అంచు మధ్య, కాన్వాస్‌తో కప్పబడి ఉంది, మిగిలినవి బయటపడలేదు. డిహెడ్రల్ యొక్క మెచ్చుకోదగిన కోణంతో రెక్క, కాన్వాస్‌తో కప్పబడిన చెక్క నిర్మాణాన్ని కలిగి ఉంది; దీనికి ఐలెరాన్లు లేవు, మరియు రోల్ కంట్రోల్ వింగ్ వార్పింగ్ వ్యవస్థపై ఆధారపడి ఉంటుంది; వార్పింగ్ హామీ కోసం రెక్క చివరల వైకల్యం కొన్ని టై రాడ్ల ద్వారా జరిగింది, ఇవి రెక్కను బలోపేతం చేసే బ్రేసింగ్ కేబుల్స్ లాగా, పైన మరియు వెలికితీసిన పైలట్ స్టేషన్ ముందు ఉన్న పిరమిడల్ నిర్మాణం పైభాగానికి పరిష్కరించబడ్డాయి. సామ్రాజ్యాలు ఫ్యూజ్‌లేజ్ కింద ఉంచిన క్షితిజ సమాంతర విమానం మరియు పూర్తిగా కదిలే నిలువు విమానం కలిగి ఉన్నాయి. ల్యాండింగ్ గేర్‌లో విమానం ముందు భాగంలో ఉంచిన ఒక జత స్పోక్డ్ వీల్స్ ఉన్నాయి, వీటి యొక్క సహాయక నిర్మాణానికి యాంటీ రోలోవర్ ఫంక్షన్‌లో రెండు చెక్క స్కిడ్‌లను కూడా అనుసంధానించాయి మరియు వింగ్ మరియు ది వింగ్ యొక్క వెనుకంజలో ఉన్న ఒక తోక స్కిడ్ ఏర్పాటు చేయబడింది క్షితిజ సమాంతర తోక విమానం యొక్క ప్రముఖ అంచు. పవర్‌ట్రెయిన్‌లో 25 హెచ్‌పితో ఫ్యాన్‌లెస్ 3 -సిలిండర్ అంజాని ఇంజిన్ మరియు స్థిర పిచ్ చెక్క రెండు - బ్లేడ్ ప్రొపెల్లర్ ఉన్నాయి, ఇది విమానం పైభాగంలో వెనుకంజలో ఉన్న స్థితిలో ఉంచబడింది. [1] కాప్రోని ca.8 జూన్ 13, 1911 న మొదటి విమానంలో సాధించింది. తరువాత ఇది పరీక్షా విమానాలు మరియు కొన్ని బహిరంగ ప్రదర్శనలను ప్రదర్శించింది; తరువాతి, విజ్జోలా టిసినో మరియు పరిసర ప్రాంతం నుండి వచ్చే ప్రేక్షకుల ప్రయోజనం కోసం ప్రదర్శించబడింది, ఇది ప్రజలచే ఎంతో ప్రశంసించబడింది మరియు త్వరలోనే సాధారణ నియామకంగా మారింది, దీని ఫలితంగా సొగసైన సామాజిక సందర్భాలు వరుసగా ఉన్నాయి. తదనంతరం, CA.8 శిక్షణా విమానాల పాత్రను విజయవంతంగా కవర్ చేసింది; ఇంగ్జి సంస్థ కింద స్థాపించబడిన పైలట్ పాఠశాల. డి అగోస్టిని &amp; కాప్రోని ఏవియేషన్ 1911 వేసవిలో CA.8 లో పది మంది పైలట్లను ఏర్పరుస్తుంది; వారిలో కోస్టాంటినో క్వాగ్లియా (లిబియా ప్రచారంలో ఏవియేటర్‌గా పాల్గొన్నారు), ఎన్రికో కోబియోని (తరువాత వారు అనేక రికార్డులు ఓడించారు మరియు పాఠశాల అధిపతిగా ఉండేవారు), కోస్టాంటినో బీగో (అప్పుడు వారు బెటాలియన్ ఏవియేటర్స్‌ను ఆదేశిస్తారు ఏరోనాటికల్ సర్వీస్) మరియు రష్యన్ కోస్టాంటినో అకాకెవ్ (1921 లో సోవియట్ వైమానిక దళం యొక్క మొదటి కమాండర్ అవుతారు). [2] ఏరోప్లాని కాప్రోని నుండి డేటా - జియాని కాప్రోని ఐడియటోర్ ఇ కాస్ట్రోట్టోర్ డి అలీ ఇటాలియన్ [1] సాధారణ లక్షణాల పనితీరు</v>
      </c>
      <c r="E88" s="1" t="s">
        <v>1511</v>
      </c>
      <c r="F88" s="1" t="str">
        <f>IFERROR(__xludf.DUMMYFUNCTION("GOOGLETRANSLATE(E:E, ""en"", ""te"")"),"మార్గదర్శక విమానం")</f>
        <v>మార్గదర్శక విమానం</v>
      </c>
      <c r="K88" s="1" t="s">
        <v>180</v>
      </c>
      <c r="L88" s="1" t="str">
        <f>IFERROR(__xludf.DUMMYFUNCTION("GOOGLETRANSLATE(K:K, ""en"", ""te"")"),"కాప్రోని")</f>
        <v>కాప్రోని</v>
      </c>
      <c r="M88" s="2" t="s">
        <v>181</v>
      </c>
      <c r="N88" s="3">
        <v>4182.0</v>
      </c>
      <c r="O88" s="1">
        <v>1.0</v>
      </c>
      <c r="P88" s="1">
        <v>1.0</v>
      </c>
      <c r="Q88" s="1" t="s">
        <v>1671</v>
      </c>
      <c r="R88" s="1" t="s">
        <v>183</v>
      </c>
      <c r="T88" s="1" t="s">
        <v>1672</v>
      </c>
      <c r="U88" s="1" t="s">
        <v>544</v>
      </c>
      <c r="V88" s="1" t="s">
        <v>1673</v>
      </c>
      <c r="W88" s="1" t="s">
        <v>1674</v>
      </c>
      <c r="X88" s="1" t="s">
        <v>953</v>
      </c>
      <c r="Y88" s="1" t="s">
        <v>1675</v>
      </c>
      <c r="AI88" s="1" t="s">
        <v>837</v>
      </c>
      <c r="AJ88" s="1" t="s">
        <v>1676</v>
      </c>
    </row>
    <row r="89">
      <c r="A89" s="1" t="s">
        <v>1677</v>
      </c>
      <c r="B89" s="1" t="str">
        <f>IFERROR(__xludf.DUMMYFUNCTION("GOOGLETRANSLATE(A:A, ""en"", ""te"")"),"కాప్రోని ca.79")</f>
        <v>కాప్రోని ca.79</v>
      </c>
      <c r="C89" s="1" t="s">
        <v>1678</v>
      </c>
      <c r="D89" s="1" t="str">
        <f>IFERROR(__xludf.DUMMYFUNCTION("GOOGLETRANSLATE(C:C, ""en"", ""te"")"),"కాప్రోని ca.79 1920 ల మధ్యలో ఉత్పత్తి చేయబడిన ఇటాలియన్ లైట్ బాంబర్. రెక్కల నిర్మాణం జోయిస్టులచే అనుసంధానించబడిన ఇద్దరు వైపు సభ్యులను కలిగి ఉంది మరియు క్రూయిజ్‌లచే గట్టిపడింది. అప్పుడు పక్కటెముకలను సైడ్ సభ్యులపైకి చేర్చారు. పక్కటెముకలు చాలా తేలికగా మరియు ట"&amp;"్రేల్లిస్‌తో తయారు చేయబడ్డాయి, డ్యూరాలిమిన్ ఇన్సోల్స్, స్టీల్ ట్యూబ్ అప్లైట్స్ మరియు సర్దుబాటు చేయగల స్టీల్ వైర్ క్రాస్‌బార్‌లతో. దిగువ రెక్క మధ్యలో ఉక్కు గొట్టంతో తయారు చేసిన ఫ్యూజ్‌లేజ్ ఉంది. లోయర్ సైడ్ సభ్యుడు ఒక లాటిస్ పుంజం, దీనికి క్యారేజీలు లంగరు వ"&amp;"ేయబడతాయి, దిగువ వింగ్ మరియు బాంబులను గట్టిపడటానికి టై రాడ్లు. ఎడమ వైపున, రెండు తలుపులు ఫ్యూజ్‌లేజ్ లోపల ప్రాప్యతను అనుమతించాయి: పైలటింగ్ స్థానంలో మరియు రెక్క వెనుక ఉన్న మరొక ప్రదేశంలో. రెండు పైలట్ సీట్లు వెడల్పుగా ఉన్నాయి, పైభాగంలో మరియు వింగ్ యొక్క ముందు"&amp;" వైపు సభ్యుడు ముందు, ఒక చిన్న నిచ్చెనతో వేరు చేయబడ్డాయి. నియంత్రణలు ఇద్దరు పైలట్ల మధ్య మరియు ఫ్యూజ్‌లేజ్ పైకప్పుపై ఉంచబడతాయి. ఫ్యూజ్‌లేజ్ యొక్క విల్లులో మెషిన్ గన్ కోసం టరెట్ మరియు పరిశీలకుడికి స్థలం మరియు బాంబుల విడుదల కోసం దాని ఆదేశాలు ఉన్నాయి. ఫ్యూజ్‌ల"&amp;"ేజ్ కింద షాట్ కోసం రెండవ టరెంట్ ఉంది, ఇది మెషిన్ గన్ యొక్క బరువుతో తగ్గించబడింది (ఇది ఉపయోగించబడనప్పుడు బదులుగా కనుమరుగవుతుంది). ఏరోప్లాని కాప్రోని డాల్ 1908 అల్ 1935 [1] నాలుగు ఇంజిన్లలో, రెండు సమిష్టిగా ఉన్నాయి, కేంద్రంగా ఫ్యూజ్‌లేజ్ పైన ఉన్న కణానికి, మ"&amp;"ిగతా రెండింటిలో ప్రతి ఒక్కటి రెక్కలపై పూర్వం ఉంచబడ్డాయి. ఇంజిన్లు కంప్రెస్డ్ ఎయిర్ చేత ప్రారంభించబడ్డాయి, వీటిని కుడి చేతి రైడర్ సీటు కింద ఉన్న కంప్రెసర్ యూనిట్ నిర్మించింది. నుండి డేటా, [2] ఏరోప్లాని కాప్రోని డాల్ 1908 AL 1935 [1] సాధారణ లక్షణాలు పనితీరు"&amp;" ఆయుధ సంబంధిత జాబితాలు")</f>
        <v>కాప్రోని ca.79 1920 ల మధ్యలో ఉత్పత్తి చేయబడిన ఇటాలియన్ లైట్ బాంబర్. రెక్కల నిర్మాణం జోయిస్టులచే అనుసంధానించబడిన ఇద్దరు వైపు సభ్యులను కలిగి ఉంది మరియు క్రూయిజ్‌లచే గట్టిపడింది. అప్పుడు పక్కటెముకలను సైడ్ సభ్యులపైకి చేర్చారు. పక్కటెముకలు చాలా తేలికగా మరియు ట్రేల్లిస్‌తో తయారు చేయబడ్డాయి, డ్యూరాలిమిన్ ఇన్సోల్స్, స్టీల్ ట్యూబ్ అప్లైట్స్ మరియు సర్దుబాటు చేయగల స్టీల్ వైర్ క్రాస్‌బార్‌లతో. దిగువ రెక్క మధ్యలో ఉక్కు గొట్టంతో తయారు చేసిన ఫ్యూజ్‌లేజ్ ఉంది. లోయర్ సైడ్ సభ్యుడు ఒక లాటిస్ పుంజం, దీనికి క్యారేజీలు లంగరు వేయబడతాయి, దిగువ వింగ్ మరియు బాంబులను గట్టిపడటానికి టై రాడ్లు. ఎడమ వైపున, రెండు తలుపులు ఫ్యూజ్‌లేజ్ లోపల ప్రాప్యతను అనుమతించాయి: పైలటింగ్ స్థానంలో మరియు రెక్క వెనుక ఉన్న మరొక ప్రదేశంలో. రెండు పైలట్ సీట్లు వెడల్పుగా ఉన్నాయి, పైభాగంలో మరియు వింగ్ యొక్క ముందు వైపు సభ్యుడు ముందు, ఒక చిన్న నిచ్చెనతో వేరు చేయబడ్డాయి. నియంత్రణలు ఇద్దరు పైలట్ల మధ్య మరియు ఫ్యూజ్‌లేజ్ పైకప్పుపై ఉంచబడతాయి. ఫ్యూజ్‌లేజ్ యొక్క విల్లులో మెషిన్ గన్ కోసం టరెట్ మరియు పరిశీలకుడికి స్థలం మరియు బాంబుల విడుదల కోసం దాని ఆదేశాలు ఉన్నాయి. ఫ్యూజ్‌లేజ్ కింద షాట్ కోసం రెండవ టరెంట్ ఉంది, ఇది మెషిన్ గన్ యొక్క బరువుతో తగ్గించబడింది (ఇది ఉపయోగించబడనప్పుడు బదులుగా కనుమరుగవుతుంది). ఏరోప్లాని కాప్రోని డాల్ 1908 అల్ 1935 [1] నాలుగు ఇంజిన్లలో, రెండు సమిష్టిగా ఉన్నాయి, కేంద్రంగా ఫ్యూజ్‌లేజ్ పైన ఉన్న కణానికి, మిగతా రెండింటిలో ప్రతి ఒక్కటి రెక్కలపై పూర్వం ఉంచబడ్డాయి. ఇంజిన్లు కంప్రెస్డ్ ఎయిర్ చేత ప్రారంభించబడ్డాయి, వీటిని కుడి చేతి రైడర్ సీటు కింద ఉన్న కంప్రెసర్ యూనిట్ నిర్మించింది. నుండి డేటా, [2] ఏరోప్లాని కాప్రోని డాల్ 1908 AL 1935 [1] సాధారణ లక్షణాలు పనితీరు ఆయుధ సంబంధిత జాబితాలు</v>
      </c>
      <c r="E89" s="1" t="s">
        <v>1679</v>
      </c>
      <c r="F89" s="1" t="str">
        <f>IFERROR(__xludf.DUMMYFUNCTION("GOOGLETRANSLATE(E:E, ""en"", ""te"")"),"భారీ బాంబర్")</f>
        <v>భారీ బాంబర్</v>
      </c>
      <c r="K89" s="1" t="s">
        <v>180</v>
      </c>
      <c r="L89" s="1" t="str">
        <f>IFERROR(__xludf.DUMMYFUNCTION("GOOGLETRANSLATE(K:K, ""en"", ""te"")"),"కాప్రోని")</f>
        <v>కాప్రోని</v>
      </c>
      <c r="M89" s="2" t="s">
        <v>181</v>
      </c>
      <c r="N89" s="1">
        <v>1925.0</v>
      </c>
      <c r="P89" s="1">
        <v>5.0</v>
      </c>
      <c r="Q89" s="1" t="s">
        <v>1680</v>
      </c>
      <c r="R89" s="1" t="s">
        <v>1681</v>
      </c>
      <c r="S89" s="1" t="s">
        <v>1682</v>
      </c>
      <c r="T89" s="1" t="s">
        <v>1683</v>
      </c>
      <c r="U89" s="1" t="s">
        <v>1684</v>
      </c>
      <c r="V89" s="1" t="s">
        <v>162</v>
      </c>
      <c r="W89" s="1" t="s">
        <v>1685</v>
      </c>
      <c r="X89" s="1" t="s">
        <v>1686</v>
      </c>
      <c r="Y89" s="1" t="s">
        <v>147</v>
      </c>
      <c r="Z89" s="1" t="s">
        <v>473</v>
      </c>
      <c r="AC89" s="1" t="s">
        <v>475</v>
      </c>
      <c r="AE89" s="1" t="s">
        <v>135</v>
      </c>
      <c r="AF89" s="1" t="s">
        <v>136</v>
      </c>
      <c r="AJ89" s="1" t="s">
        <v>1687</v>
      </c>
      <c r="AM89" s="1" t="s">
        <v>1688</v>
      </c>
      <c r="AN89" s="2" t="s">
        <v>1689</v>
      </c>
      <c r="AR89" s="1" t="s">
        <v>262</v>
      </c>
      <c r="AY89" s="1">
        <v>1927.0</v>
      </c>
    </row>
    <row r="90">
      <c r="A90" s="1" t="s">
        <v>1690</v>
      </c>
      <c r="B90" s="1" t="str">
        <f>IFERROR(__xludf.DUMMYFUNCTION("GOOGLETRANSLATE(A:A, ""en"", ""te"")"),"డి హవిలాండ్ DH.51")</f>
        <v>డి హవిలాండ్ DH.51</v>
      </c>
      <c r="C90" s="1" t="s">
        <v>1691</v>
      </c>
      <c r="D90" s="1" t="str">
        <f>IFERROR(__xludf.DUMMYFUNCTION("GOOGLETRANSLATE(C:C, ""en"", ""te"")"),"డి హవిలాండ్ Dh.51 అనేది 1920 ల బ్రిటిష్ మూడు-సీట్ల టూరింగ్ బిప్‌లేన్, ఇది డి హవిలాండ్ ఎడ్జ్‌వేర్లోని స్టాగ్ లేన్ ఏరోడ్రోమ్ వద్ద నిర్మించబడింది. డిహెచ్ .51 ను ఎకనామిక్ టూరింగ్ బైప్‌లాన్‌గా రూపొందించారు, ఇది యుద్ధ-సర్ర్ప్లస్ స్టాక్స్ నుండి లభించే 90 హెచ్‌పి"&amp;" (67 కిలోవాట్) ఆర్‌ఐఎఫ్ 1 ఎ ఇంజిన్ ఆధారంగా. ఈ విమానం మొదట జూలై 1924 లో ప్రయాణించింది; ఇది బాగా పనిచేసింది, కానీ దీనికి ద్వంద్వ-జ్వలన వ్యవస్థ లేనందున ఇది వాయు యోగ్యత యొక్క ధృవీకరణ పత్రాన్ని తిరస్కరించింది. సింగిల్-జ్వలన వ్యవస్థతో ధృవీకరించడానికి కనీసం పది "&amp;"గంటల విమాన పరీక్షలు తీసుకునేది కాబట్టి, డి హవిలాండ్ బదులుగా విమానాన్ని తిరిగి ఇంజిన్ చేయాలని నిర్ణయించుకున్నాడు. ఈ విమానం ADC ఎయిర్‌డిస్కో ఎయిర్-కూల్డ్ V8 పిస్టన్ ఇంజిన్‌తో అమర్చబడింది, ఇది పనితీరును గణనీయంగా మెరుగుపరిచింది కాని పనిచేయడానికి చౌకగా లేదు. ఫ"&amp;"లితంగా, మూడు విమానాలు మాత్రమే నిర్మించబడ్డాయి. మొదటి విమానం సింగిల్-బే రెక్కలతో అమర్చబడింది మరియు దీనిని DH.51A గా నియమించారు. ఇది ఆస్ట్రేలియాకు ఎగుమతి చేయబడింది మరియు తరువాత ఫ్లోట్‌ప్లేన్‌గా dh.51 బిగా మార్చబడింది. మొట్టమొదటి విమానం 1927 లో ఆస్ట్రేలియాకు"&amp;" ఎగుమతి చేయబడింది, ఇది జనవరి 1931 లో సిడ్నీ నౌకాశ్రయంలో క్యాప్సైజ్ చేయబడిన ఫ్లోట్‌ప్లేన్‌గా ఉంది. రెండవ విమానం 1933 లో రద్దు చేయబడినంత వరకు బ్రిటన్లో ఉపయోగించబడింది. మూడవ విమానం 1929 లో కెన్యాకు ఎగుమతి చేయబడింది. ఇది బ్రిటన్కు తిరిగి వచ్చింది. 1965 లో మరి"&amp;"యు నేటికీ వాడుకలో ఉంది. నిర్మించిన మూడవ విమానం (రిజిస్టర్డ్ జి-ఎబిర్ మరియు మిస్ కెన్యా అని పేరు పెట్టబడింది; 1925 లో నిర్మించబడింది) ఇప్పటికీ ఇంగ్లాండ్‌లోని ఓల్డ్ వార్డెన్‌లోని షటిల్వర్త్ కలెక్షన్ వద్ద ఇప్పటికీ గాలికి మరియు బహిరంగ ప్రదర్శనలో ఉంది. 1909 ను"&amp;"ండి డి హవిలాండ్ విమానాల నుండి డేటా [1] సాధారణ లక్షణాల పనితీరు")</f>
        <v>డి హవిలాండ్ Dh.51 అనేది 1920 ల బ్రిటిష్ మూడు-సీట్ల టూరింగ్ బిప్‌లేన్, ఇది డి హవిలాండ్ ఎడ్జ్‌వేర్లోని స్టాగ్ లేన్ ఏరోడ్రోమ్ వద్ద నిర్మించబడింది. డిహెచ్ .51 ను ఎకనామిక్ టూరింగ్ బైప్‌లాన్‌గా రూపొందించారు, ఇది యుద్ధ-సర్ర్ప్లస్ స్టాక్స్ నుండి లభించే 90 హెచ్‌పి (67 కిలోవాట్) ఆర్‌ఐఎఫ్ 1 ఎ ఇంజిన్ ఆధారంగా. ఈ విమానం మొదట జూలై 1924 లో ప్రయాణించింది; ఇది బాగా పనిచేసింది, కానీ దీనికి ద్వంద్వ-జ్వలన వ్యవస్థ లేనందున ఇది వాయు యోగ్యత యొక్క ధృవీకరణ పత్రాన్ని తిరస్కరించింది. సింగిల్-జ్వలన వ్యవస్థతో ధృవీకరించడానికి కనీసం పది గంటల విమాన పరీక్షలు తీసుకునేది కాబట్టి, డి హవిలాండ్ బదులుగా విమానాన్ని తిరిగి ఇంజిన్ చేయాలని నిర్ణయించుకున్నాడు. ఈ విమానం ADC ఎయిర్‌డిస్కో ఎయిర్-కూల్డ్ V8 పిస్టన్ ఇంజిన్‌తో అమర్చబడింది, ఇది పనితీరును గణనీయంగా మెరుగుపరిచింది కాని పనిచేయడానికి చౌకగా లేదు. ఫలితంగా, మూడు విమానాలు మాత్రమే నిర్మించబడ్డాయి. మొదటి విమానం సింగిల్-బే రెక్కలతో అమర్చబడింది మరియు దీనిని DH.51A గా నియమించారు. ఇది ఆస్ట్రేలియాకు ఎగుమతి చేయబడింది మరియు తరువాత ఫ్లోట్‌ప్లేన్‌గా dh.51 బిగా మార్చబడింది. మొట్టమొదటి విమానం 1927 లో ఆస్ట్రేలియాకు ఎగుమతి చేయబడింది, ఇది జనవరి 1931 లో సిడ్నీ నౌకాశ్రయంలో క్యాప్సైజ్ చేయబడిన ఫ్లోట్‌ప్లేన్‌గా ఉంది. రెండవ విమానం 1933 లో రద్దు చేయబడినంత వరకు బ్రిటన్లో ఉపయోగించబడింది. మూడవ విమానం 1929 లో కెన్యాకు ఎగుమతి చేయబడింది. ఇది బ్రిటన్కు తిరిగి వచ్చింది. 1965 లో మరియు నేటికీ వాడుకలో ఉంది. నిర్మించిన మూడవ విమానం (రిజిస్టర్డ్ జి-ఎబిర్ మరియు మిస్ కెన్యా అని పేరు పెట్టబడింది; 1925 లో నిర్మించబడింది) ఇప్పటికీ ఇంగ్లాండ్‌లోని ఓల్డ్ వార్డెన్‌లోని షటిల్వర్త్ కలెక్షన్ వద్ద ఇప్పటికీ గాలికి మరియు బహిరంగ ప్రదర్శనలో ఉంది. 1909 నుండి డి హవిలాండ్ విమానాల నుండి డేటా [1] సాధారణ లక్షణాల పనితీరు</v>
      </c>
      <c r="E90" s="1" t="s">
        <v>1692</v>
      </c>
      <c r="F90" s="1" t="str">
        <f>IFERROR(__xludf.DUMMYFUNCTION("GOOGLETRANSLATE(E:E, ""en"", ""te"")"),"టూరింగ్ బిప్‌లేన్")</f>
        <v>టూరింగ్ బిప్‌లేన్</v>
      </c>
      <c r="K90" s="1" t="s">
        <v>1574</v>
      </c>
      <c r="L90" s="1" t="str">
        <f>IFERROR(__xludf.DUMMYFUNCTION("GOOGLETRANSLATE(K:K, ""en"", ""te"")"),"డి హవిలాండ్")</f>
        <v>డి హవిలాండ్</v>
      </c>
      <c r="M90" s="1" t="s">
        <v>1575</v>
      </c>
      <c r="N90" s="1">
        <v>1924.0</v>
      </c>
      <c r="O90" s="1">
        <v>3.0</v>
      </c>
      <c r="P90" s="1">
        <v>1.0</v>
      </c>
      <c r="Q90" s="1" t="s">
        <v>1693</v>
      </c>
      <c r="R90" s="1" t="s">
        <v>1477</v>
      </c>
      <c r="S90" s="1" t="s">
        <v>1694</v>
      </c>
      <c r="T90" s="1" t="s">
        <v>1695</v>
      </c>
      <c r="U90" s="1" t="s">
        <v>1696</v>
      </c>
      <c r="V90" s="1" t="s">
        <v>1697</v>
      </c>
      <c r="W90" s="1" t="s">
        <v>1698</v>
      </c>
      <c r="X90" s="1" t="s">
        <v>1699</v>
      </c>
      <c r="Y90" s="1" t="s">
        <v>1700</v>
      </c>
      <c r="AA90" s="1" t="s">
        <v>895</v>
      </c>
      <c r="AC90" s="1" t="s">
        <v>1701</v>
      </c>
      <c r="AJ90" s="1" t="s">
        <v>1702</v>
      </c>
      <c r="AP90" s="1" t="s">
        <v>1703</v>
      </c>
      <c r="AT90" s="1" t="s">
        <v>1704</v>
      </c>
    </row>
    <row r="91">
      <c r="A91" s="1" t="s">
        <v>1705</v>
      </c>
      <c r="B91" s="1" t="str">
        <f>IFERROR(__xludf.DUMMYFUNCTION("GOOGLETRANSLATE(A:A, ""en"", ""te"")"),"కాప్రోని ca.95")</f>
        <v>కాప్రోని ca.95</v>
      </c>
      <c r="C91" s="1" t="s">
        <v>1706</v>
      </c>
      <c r="D91" s="1" t="str">
        <f>IFERROR(__xludf.DUMMYFUNCTION("GOOGLETRANSLATE(C:C, ""en"", ""te"")"),"కాప్రోని CA.95 1929 లో ఇటలీలో నిర్మించిన పెద్ద, మూడు ఇంజిన్, లాంగ్ రేంజ్, హెవీ బాంబర్ ప్రోటోటైప్. ఇది 1,600 కిలోల (3,500 పౌండ్లు) బాంబు లోడ్ను కలిగి ఉంటుంది మరియు మూడు డిఫెన్సివ్ గన్ స్థానాలను కలిగి ఉంది. ఒకటి మాత్రమే నిర్మించబడింది. మూడు-ఇంజిన్ కాప్రోని "&amp;"95 అనేది స్థిర ల్యాండింగ్ గేర్, స్టీల్ ట్యూబ్ అంతటా ఫ్రేమ్ చేయబడిన హై వింగ్ మోనోప్లేన్, కానీ దాదాపు పూర్తిగా ఫాబ్రిక్ కప్పబడి ఉంది. పెద్ద స్పాన్ వింగ్ మూడు భాగాలలో ఉంది, రెండు బయటి ప్యానెల్లు 3.8 ° డైహెడ్రాల్‌తో ఒక కేంద్ర విభాగానికి అమర్చబడి ఉన్నాయి, ఇది "&amp;"బయటి ఇంజన్లు మరియు అండర్ క్యారేజ్ కాళ్ళ వరకు చేరుకుంది. ఇది రెండు చదరపు విభాగం స్టీల్ బీమ్ స్పార్స్ చుట్టూ నిర్మించబడింది మరియు ప్రణాళికలో దీర్ఘచతురస్రాకారంగా ఉంది, అక్కడ స్ట్రెయిట్ టేపర్ ఉన్న బెవెల్డ్ చిట్కాలకు దగ్గరగా ఉంది. అధిక కారక నిష్పత్తి ఐలెరాన్లు"&amp;" వెనుకంజలో ఉన్న అంచుని ఎక్కువగా ఆక్రమించాయి. [1] కాప్రోని యొక్క ఫ్యూజ్‌లేజ్ అంతర్గతంగా ముగ్గురు లాంగన్స్ చేత ఏర్పడింది, కాని బాహ్య భాగం క్రాస్ సెక్షన్‌లో అష్టభుజిగా ఉంది. [1] సైడ్-బై-సైడ్ సీటింగ్ మరియు డ్యూయల్ కంట్రోల్‌తో అమర్చిన పైలట్ల పరివేష్టిత క్యాబిన"&amp;"్ రెక్క ప్రముఖ అంచు వద్ద మరియు మెకానిక్ స్థానం పైన ఉంది. వారు హాచ్ ద్వారా సంభాషించారు. [1] బాంబు-బే మెకానిక్ వెనుక ఉంది, రెక్క కింద, బాంబులు బరువు ప్రకారం ఆధారితమైనవి. అతిపెద్ద, రెండు 800 కిలోల (1,800 ఎల్బి) లేదా నాలుగు 400 కిలోల (880 ఎల్బి) బాంబులు సమాంత"&amp;"ర జతలలో అడ్డంగా ఉంచబడ్డాయి, కాని చిన్న బాంబులను నిలువుగా అమర్చారు, మళ్ళీ రెండు వరుసలలో. [2] నాల్గవ సిబ్బంది-సభ్యుడు నావిగేటర్ మరియు రేడియో ఆపరేటర్, మిడ్-ఫ్యూజ్‌లేజ్ వద్ద కూర్చున్నాడు, అయినప్పటికీ అతను అవసరమైనప్పుడు గన్నర్ అయ్యాడు. [1] [2] రెండు మిడ్-ఫ్యూజ"&amp;"్‌లేజ్ మెషిన్ గన్ స్థానాలు ఉన్నాయి, ఒక డోర్సల్ (ప్రారంభ డ్రాయింగ్ దీనిని కాక్‌పిట్ యొక్క వెనుకకు చూపించినప్పటికీ) మరియు ముడుచుకునే టర్రెట్లలో ఒక వెంట్రల్, మూడవది, విపరీతమైన తోకలో, చుక్కాని కింద, చుక్కాని కింద. అంతర్గత డ్యూరాలిమిన్ గోడల సొరంగం వెనుక క్యాబి"&amp;"న్ మరియు తుపాకుల మధ్య ప్రవేశం ఇచ్చింది. [1] చుక్కాని ఒక త్రిభుజాకార ఫిన్ కు అతుక్కొని, తక్కువ క్రిందికి, ఒక త్రిభుజాకార టెయిల్‌ప్లేన్, ప్రతి వైపున ఉన్న స్ట్రట్‌లను దిగువ ఫ్యూజ్‌లేజ్‌కు విడదీయడం ద్వారా కలుపుతారు. [1] [2] వాస్తవానికి ఎలివేటర్లు మరియు చుక్కా"&amp;"ని రెండూ కొమ్ము సమతుల్యతతో ఉన్నాయి [2] కానీ 1933 కి ముందు ఈ సమగ్ర బ్యాలెన్స్‌లు ఈ పెద్ద మరియు భారీ విమానాల నియంత్రణ లోడ్లను తగ్గించడానికి బాహ్య సహాయం కలిగి ఉన్నాయి: ఎలివేటర్లు ఎగువ ఉపరితల స్పేడ్‌లతో అమర్చబడి ఉన్నాయి మరియు చుక్కాని ఒక జత సర్వో ఉపరితలాలు ఉన"&amp;"్నాయి దానికి దగ్గరగా. (చిత్రం, కుడి) కాప్రోని 95 మూడు 1,000 హెచ్‌పి (750 కిలోవాట్ విభాగం. బయటి రెండింటిలో దీర్ఘచతురస్రాకార రేడియేటర్లు వాటి వెనుక పెరిగాయి [1] మరియు సెంట్రల్ ఒకటి మధ్య-ఫ్యూజ్‌లేజ్ ఎత్తులో ఒక జత ఫ్లాట్, ఎడ్జ్-ఆన్ రేడియేటర్లను కలిగి ఉంది. (త"&amp;"క్కువ చిత్రం) కాప్రోని ఒక భారీ విమానం మరియు ధృ dy నిర్మాణంగల అండర్ క్యారేజ్ అవసరం. ప్రతి వైపు ఇది ఒక జత మెయిన్‌వీల్స్‌ను కలిగి ఉంది, ఇరుసులపై 1,350 మిమీ (53 అంగుళాలు) వ్యాసం టైర్లతో చిన్న ఒలియో స్ట్రట్స్ ద్వారా బలమైన ఫ్రేమ్‌కు చేరుకుంది. ఫెయిరింగ్స్ కింద "&amp;"చక్రాలతో కప్పబడిన ఫ్రేమ్, బయటి ఇంజిన్ కింద రెక్కల నుండి ఫెయిర్‌డ్ ఎన్-స్ట్రట్ చేత అమర్చబడింది, వీటిలో ఫార్వర్డ్ సభ్యుడు చీఫ్ లెగ్. మరొక జత స్ట్రట్స్, దాదాపు క్షితిజ సమాంతర, అండర్ క్యారేజ్ ఫ్రేమ్‌లో దిగువ ఫ్యూజ్‌లేజ్‌కు చేరింది. వెనుక భాగంలో 480 మిమీ (19 అ"&amp;"ంగుళాలు) వ్యాసం టెయిల్‌వీల్ కూడా ఒలియో మొలకెత్తి, తడిసినది; ఇది ± 90 by ద్వారా కాస్టర్ చేయబడింది. [1] [2] అండర్ క్యారేజ్ నిర్మాణం రెక్క బ్రేసింగ్‌కు కూడా కేంద్రంగా ఉంది. కాప్రోని 95 యొక్క పొడవైన వింగ్ ఒక కాంటిలివర్ కాదు, కానీ మిడ్-స్పాన్ మించి వీల్ ఫ్రేమ్"&amp;"‌లకు రెక్క స్పార్‌ల నుండి ఒక జత సమాంతర స్ట్రట్‌లతో కలుపుతారు. ఈ స్ట్రట్‌లు మరింత, చిన్న జ్యూరీ స్ట్రట్‌లను 90 at వద్ద వారి టాప్స్ దగ్గర నుండి స్పార్‌లకు కలిగి ఉన్నాయి. దిగువ ఫ్యూజ్‌లేజ్ నుండి రెక్క వరకు ఒక జత స్ట్రట్‌లు కూడా ఉన్నాయి, ఇంజిన్ల క్రింద నిలువు"&amp;" అండర్ క్యారేజ్ కాళ్ళలో చేరారు. [1] కాప్రోని 95 యొక్క మొదటి ఫ్లైట్ యొక్క ఖచ్చితమైన తేదీ అనిశ్చితంగా ఉంది, అయితే మే 1930 లో దాని కోసం వాయు మంత్రిత్వ శాఖ హ్యాండ్‌బుక్ ప్రచురించడం [2] అప్పటికి ఇది ఎగురుతున్నట్లు సూచిస్తుంది. ఇది 1934 వరకు ఒక ప్రయోగాత్మక విమా"&amp;"న స్క్వాడ్రన్‌లో రెజియా ఏరోనాటికాతో కలిసి పనిచేసింది. [సైటేషన్ అవసరం] ఎల్'అరోఫైల్ ఏప్రిల్ 1933, పే.")</f>
        <v>కాప్రోని CA.95 1929 లో ఇటలీలో నిర్మించిన పెద్ద, మూడు ఇంజిన్, లాంగ్ రేంజ్, హెవీ బాంబర్ ప్రోటోటైప్. ఇది 1,600 కిలోల (3,500 పౌండ్లు) బాంబు లోడ్ను కలిగి ఉంటుంది మరియు మూడు డిఫెన్సివ్ గన్ స్థానాలను కలిగి ఉంది. ఒకటి మాత్రమే నిర్మించబడింది. మూడు-ఇంజిన్ కాప్రోని 95 అనేది స్థిర ల్యాండింగ్ గేర్, స్టీల్ ట్యూబ్ అంతటా ఫ్రేమ్ చేయబడిన హై వింగ్ మోనోప్లేన్, కానీ దాదాపు పూర్తిగా ఫాబ్రిక్ కప్పబడి ఉంది. పెద్ద స్పాన్ వింగ్ మూడు భాగాలలో ఉంది, రెండు బయటి ప్యానెల్లు 3.8 ° డైహెడ్రాల్‌తో ఒక కేంద్ర విభాగానికి అమర్చబడి ఉన్నాయి, ఇది బయటి ఇంజన్లు మరియు అండర్ క్యారేజ్ కాళ్ళ వరకు చేరుకుంది. ఇది రెండు చదరపు విభాగం స్టీల్ బీమ్ స్పార్స్ చుట్టూ నిర్మించబడింది మరియు ప్రణాళికలో దీర్ఘచతురస్రాకారంగా ఉంది, అక్కడ స్ట్రెయిట్ టేపర్ ఉన్న బెవెల్డ్ చిట్కాలకు దగ్గరగా ఉంది. అధిక కారక నిష్పత్తి ఐలెరాన్లు వెనుకంజలో ఉన్న అంచుని ఎక్కువగా ఆక్రమించాయి. [1] కాప్రోని యొక్క ఫ్యూజ్‌లేజ్ అంతర్గతంగా ముగ్గురు లాంగన్స్ చేత ఏర్పడింది, కాని బాహ్య భాగం క్రాస్ సెక్షన్‌లో అష్టభుజిగా ఉంది. [1] సైడ్-బై-సైడ్ సీటింగ్ మరియు డ్యూయల్ కంట్రోల్‌తో అమర్చిన పైలట్ల పరివేష్టిత క్యాబిన్ రెక్క ప్రముఖ అంచు వద్ద మరియు మెకానిక్ స్థానం పైన ఉంది. వారు హాచ్ ద్వారా సంభాషించారు. [1] బాంబు-బే మెకానిక్ వెనుక ఉంది, రెక్క కింద, బాంబులు బరువు ప్రకారం ఆధారితమైనవి. అతిపెద్ద, రెండు 800 కిలోల (1,800 ఎల్బి) లేదా నాలుగు 400 కిలోల (880 ఎల్బి) బాంబులు సమాంతర జతలలో అడ్డంగా ఉంచబడ్డాయి, కాని చిన్న బాంబులను నిలువుగా అమర్చారు, మళ్ళీ రెండు వరుసలలో. [2] నాల్గవ సిబ్బంది-సభ్యుడు నావిగేటర్ మరియు రేడియో ఆపరేటర్, మిడ్-ఫ్యూజ్‌లేజ్ వద్ద కూర్చున్నాడు, అయినప్పటికీ అతను అవసరమైనప్పుడు గన్నర్ అయ్యాడు. [1] [2] రెండు మిడ్-ఫ్యూజ్‌లేజ్ మెషిన్ గన్ స్థానాలు ఉన్నాయి, ఒక డోర్సల్ (ప్రారంభ డ్రాయింగ్ దీనిని కాక్‌పిట్ యొక్క వెనుకకు చూపించినప్పటికీ) మరియు ముడుచుకునే టర్రెట్లలో ఒక వెంట్రల్, మూడవది, విపరీతమైన తోకలో, చుక్కాని కింద, చుక్కాని కింద. అంతర్గత డ్యూరాలిమిన్ గోడల సొరంగం వెనుక క్యాబిన్ మరియు తుపాకుల మధ్య ప్రవేశం ఇచ్చింది. [1] చుక్కాని ఒక త్రిభుజాకార ఫిన్ కు అతుక్కొని, తక్కువ క్రిందికి, ఒక త్రిభుజాకార టెయిల్‌ప్లేన్, ప్రతి వైపున ఉన్న స్ట్రట్‌లను దిగువ ఫ్యూజ్‌లేజ్‌కు విడదీయడం ద్వారా కలుపుతారు. [1] [2] వాస్తవానికి ఎలివేటర్లు మరియు చుక్కాని రెండూ కొమ్ము సమతుల్యతతో ఉన్నాయి [2] కానీ 1933 కి ముందు ఈ సమగ్ర బ్యాలెన్స్‌లు ఈ పెద్ద మరియు భారీ విమానాల నియంత్రణ లోడ్లను తగ్గించడానికి బాహ్య సహాయం కలిగి ఉన్నాయి: ఎలివేటర్లు ఎగువ ఉపరితల స్పేడ్‌లతో అమర్చబడి ఉన్నాయి మరియు చుక్కాని ఒక జత సర్వో ఉపరితలాలు ఉన్నాయి దానికి దగ్గరగా. (చిత్రం, కుడి) కాప్రోని 95 మూడు 1,000 హెచ్‌పి (750 కిలోవాట్ విభాగం. బయటి రెండింటిలో దీర్ఘచతురస్రాకార రేడియేటర్లు వాటి వెనుక పెరిగాయి [1] మరియు సెంట్రల్ ఒకటి మధ్య-ఫ్యూజ్‌లేజ్ ఎత్తులో ఒక జత ఫ్లాట్, ఎడ్జ్-ఆన్ రేడియేటర్లను కలిగి ఉంది. (తక్కువ చిత్రం) కాప్రోని ఒక భారీ విమానం మరియు ధృ dy నిర్మాణంగల అండర్ క్యారేజ్ అవసరం. ప్రతి వైపు ఇది ఒక జత మెయిన్‌వీల్స్‌ను కలిగి ఉంది, ఇరుసులపై 1,350 మిమీ (53 అంగుళాలు) వ్యాసం టైర్లతో చిన్న ఒలియో స్ట్రట్స్ ద్వారా బలమైన ఫ్రేమ్‌కు చేరుకుంది. ఫెయిరింగ్స్ కింద చక్రాలతో కప్పబడిన ఫ్రేమ్, బయటి ఇంజిన్ కింద రెక్కల నుండి ఫెయిర్‌డ్ ఎన్-స్ట్రట్ చేత అమర్చబడింది, వీటిలో ఫార్వర్డ్ సభ్యుడు చీఫ్ లెగ్. మరొక జత స్ట్రట్స్, దాదాపు క్షితిజ సమాంతర, అండర్ క్యారేజ్ ఫ్రేమ్‌లో దిగువ ఫ్యూజ్‌లేజ్‌కు చేరింది. వెనుక భాగంలో 480 మిమీ (19 అంగుళాలు) వ్యాసం టెయిల్‌వీల్ కూడా ఒలియో మొలకెత్తి, తడిసినది; ఇది ± 90 by ద్వారా కాస్టర్ చేయబడింది. [1] [2] అండర్ క్యారేజ్ నిర్మాణం రెక్క బ్రేసింగ్‌కు కూడా కేంద్రంగా ఉంది. కాప్రోని 95 యొక్క పొడవైన వింగ్ ఒక కాంటిలివర్ కాదు, కానీ మిడ్-స్పాన్ మించి వీల్ ఫ్రేమ్‌లకు రెక్క స్పార్‌ల నుండి ఒక జత సమాంతర స్ట్రట్‌లతో కలుపుతారు. ఈ స్ట్రట్‌లు మరింత, చిన్న జ్యూరీ స్ట్రట్‌లను 90 at వద్ద వారి టాప్స్ దగ్గర నుండి స్పార్‌లకు కలిగి ఉన్నాయి. దిగువ ఫ్యూజ్‌లేజ్ నుండి రెక్క వరకు ఒక జత స్ట్రట్‌లు కూడా ఉన్నాయి, ఇంజిన్ల క్రింద నిలువు అండర్ క్యారేజ్ కాళ్ళలో చేరారు. [1] కాప్రోని 95 యొక్క మొదటి ఫ్లైట్ యొక్క ఖచ్చితమైన తేదీ అనిశ్చితంగా ఉంది, అయితే మే 1930 లో దాని కోసం వాయు మంత్రిత్వ శాఖ హ్యాండ్‌బుక్ ప్రచురించడం [2] అప్పటికి ఇది ఎగురుతున్నట్లు సూచిస్తుంది. ఇది 1934 వరకు ఒక ప్రయోగాత్మక విమాన స్క్వాడ్రన్‌లో రెజియా ఏరోనాటికాతో కలిసి పనిచేసింది. [సైటేషన్ అవసరం] ఎల్'అరోఫైల్ ఏప్రిల్ 1933, పే.</v>
      </c>
      <c r="E91" s="1" t="s">
        <v>1679</v>
      </c>
      <c r="F91" s="1" t="str">
        <f>IFERROR(__xludf.DUMMYFUNCTION("GOOGLETRANSLATE(E:E, ""en"", ""te"")"),"భారీ బాంబర్")</f>
        <v>భారీ బాంబర్</v>
      </c>
      <c r="G91" s="1" t="s">
        <v>1707</v>
      </c>
      <c r="H91" s="1" t="s">
        <v>116</v>
      </c>
      <c r="I91" s="1" t="str">
        <f>IFERROR(__xludf.DUMMYFUNCTION("GOOGLETRANSLATE(H:H, ""en"", ""te"")"),"ఇటలీ")</f>
        <v>ఇటలీ</v>
      </c>
      <c r="J91" s="2" t="s">
        <v>117</v>
      </c>
      <c r="K91" s="1" t="s">
        <v>118</v>
      </c>
      <c r="L91" s="1" t="str">
        <f>IFERROR(__xludf.DUMMYFUNCTION("GOOGLETRANSLATE(K:K, ""en"", ""te"")"),"సొసైటీ ఇటాలియన్ కాప్రోని")</f>
        <v>సొసైటీ ఇటాలియన్ కాప్రోని</v>
      </c>
      <c r="M91" s="1" t="s">
        <v>119</v>
      </c>
      <c r="N91" s="1" t="s">
        <v>1708</v>
      </c>
      <c r="O91" s="1">
        <v>1.0</v>
      </c>
      <c r="P91" s="1" t="s">
        <v>1709</v>
      </c>
      <c r="Q91" s="1" t="s">
        <v>1710</v>
      </c>
      <c r="R91" s="1" t="s">
        <v>1711</v>
      </c>
      <c r="S91" s="1" t="s">
        <v>1712</v>
      </c>
      <c r="T91" s="1" t="s">
        <v>1713</v>
      </c>
      <c r="U91" s="1" t="s">
        <v>1714</v>
      </c>
      <c r="V91" s="1" t="s">
        <v>1715</v>
      </c>
      <c r="W91" s="1" t="s">
        <v>1716</v>
      </c>
      <c r="X91" s="1" t="s">
        <v>491</v>
      </c>
      <c r="Y91" s="1" t="s">
        <v>259</v>
      </c>
      <c r="Z91" s="1" t="s">
        <v>733</v>
      </c>
      <c r="AB91" s="1" t="s">
        <v>1717</v>
      </c>
      <c r="AC91" s="1" t="s">
        <v>304</v>
      </c>
      <c r="AE91" s="1" t="s">
        <v>1718</v>
      </c>
      <c r="AF91" s="1" t="s">
        <v>1719</v>
      </c>
      <c r="AJ91" s="1" t="s">
        <v>1720</v>
      </c>
      <c r="BA91" s="1" t="s">
        <v>1721</v>
      </c>
      <c r="BJ91" s="1" t="s">
        <v>1722</v>
      </c>
    </row>
    <row r="92">
      <c r="A92" s="1" t="s">
        <v>1723</v>
      </c>
      <c r="B92" s="1" t="str">
        <f>IFERROR(__xludf.DUMMYFUNCTION("GOOGLETRANSLATE(A:A, ""en"", ""te"")"),"కాప్రోని విజ్జోలా వెంచురా")</f>
        <v>కాప్రోని విజ్జోలా వెంచురా</v>
      </c>
      <c r="C92" s="1" t="s">
        <v>1724</v>
      </c>
      <c r="D92" s="1" t="str">
        <f>IFERROR(__xludf.DUMMYFUNCTION("GOOGLETRANSLATE(C:C, ""en"", ""te"")"),"కాప్రోని విజ్జోలా సి 22 వెంచురా అనేది ఇటలీలో సైనిక శిక్షకుడిగా ఉపయోగించడానికి అభివృద్ధి చెందిన తేలికపాటి జెట్-శక్తితో కూడిన విమానం. ఇది సాంప్రదాయిక సెయిల్ ప్లేన్ కాన్ఫిగరేషన్ మరియు కాప్రోని కాలిఫ్ గ్లైడర్స్ తో కుటుంబ పోలికను కలిగి ఉంది, అయినప్పటికీ వెంచుర"&amp;"ా దాదాపు పూర్తిగా లోహ నిర్మాణాన్ని కలిగి ఉంది. విద్యార్థి మరియు బోధకుడు విస్తారమైన పందిరి కింద పక్కపక్కనే కూర్చున్నారు, మరియు సన్నని, అధిక-మౌంటెడ్ రెక్కల క్రింద ఆయుధాల హార్డ్ పాయింట్లు అందించబడ్డాయి. ఇది ముడుచుకునే, ట్రైసైకిల్ అండర్ క్యారేజ్ కలిగి ఉంది. ["&amp;"2] 1981 లో, అగస్టా 50% C22 కార్యక్రమంలో కొనుగోలు చేసింది మరియు కొత్త సంస్కరణను ప్రతిపాదించింది, C22R, ఇది ఒక నిఘా విమానం, ఫార్వర్డ్ ఎయిర్ కంట్రోల్ మరియు ఎలింట్ కార్యకలాపాలకు కూడా సామర్థ్యం కలిగి ఉంది. ప్రాథమిక C22J శిక్షకుడు 1980 [1] మరియు సెప్టెంబర్ 1982"&amp;" లలో ఫర్న్‌బరో ఎయిర్ షోలో ప్రదర్శించబడింది, కాని ఏ కస్టమర్లను ఆకర్షించడంలో విఫలమైంది, మరియు ప్రతిపాదిత C22R వాస్తవానికి ఎప్పుడూ నిర్మించబడలేదు. జేన్ యొక్క అన్ని ప్రపంచ విమానాల నుండి డేటా 1982–83 [3] సాధారణ లక్షణాలు పనితీరు ఆయుధాలు")</f>
        <v>కాప్రోని విజ్జోలా సి 22 వెంచురా అనేది ఇటలీలో సైనిక శిక్షకుడిగా ఉపయోగించడానికి అభివృద్ధి చెందిన తేలికపాటి జెట్-శక్తితో కూడిన విమానం. ఇది సాంప్రదాయిక సెయిల్ ప్లేన్ కాన్ఫిగరేషన్ మరియు కాప్రోని కాలిఫ్ గ్లైడర్స్ తో కుటుంబ పోలికను కలిగి ఉంది, అయినప్పటికీ వెంచురా దాదాపు పూర్తిగా లోహ నిర్మాణాన్ని కలిగి ఉంది. విద్యార్థి మరియు బోధకుడు విస్తారమైన పందిరి కింద పక్కపక్కనే కూర్చున్నారు, మరియు సన్నని, అధిక-మౌంటెడ్ రెక్కల క్రింద ఆయుధాల హార్డ్ పాయింట్లు అందించబడ్డాయి. ఇది ముడుచుకునే, ట్రైసైకిల్ అండర్ క్యారేజ్ కలిగి ఉంది. [2] 1981 లో, అగస్టా 50% C22 కార్యక్రమంలో కొనుగోలు చేసింది మరియు కొత్త సంస్కరణను ప్రతిపాదించింది, C22R, ఇది ఒక నిఘా విమానం, ఫార్వర్డ్ ఎయిర్ కంట్రోల్ మరియు ఎలింట్ కార్యకలాపాలకు కూడా సామర్థ్యం కలిగి ఉంది. ప్రాథమిక C22J శిక్షకుడు 1980 [1] మరియు సెప్టెంబర్ 1982 లలో ఫర్న్‌బరో ఎయిర్ షోలో ప్రదర్శించబడింది, కాని ఏ కస్టమర్లను ఆకర్షించడంలో విఫలమైంది, మరియు ప్రతిపాదిత C22R వాస్తవానికి ఎప్పుడూ నిర్మించబడలేదు. జేన్ యొక్క అన్ని ప్రపంచ విమానాల నుండి డేటా 1982–83 [3] సాధారణ లక్షణాలు పనితీరు ఆయుధాలు</v>
      </c>
      <c r="E92" s="1" t="s">
        <v>1725</v>
      </c>
      <c r="F92" s="1" t="str">
        <f>IFERROR(__xludf.DUMMYFUNCTION("GOOGLETRANSLATE(E:E, ""en"", ""te"")"),"మిలిటరీ ట్రైనర్ విమానం")</f>
        <v>మిలిటరీ ట్రైనర్ విమానం</v>
      </c>
      <c r="K92" s="1" t="s">
        <v>1726</v>
      </c>
      <c r="L92" s="1" t="str">
        <f>IFERROR(__xludf.DUMMYFUNCTION("GOOGLETRANSLATE(K:K, ""en"", ""te"")"),"కాప్రోని విజ్జోలా")</f>
        <v>కాప్రోని విజ్జోలా</v>
      </c>
      <c r="M92" s="1" t="s">
        <v>1727</v>
      </c>
      <c r="N92" s="1" t="s">
        <v>1728</v>
      </c>
      <c r="P92" s="1" t="s">
        <v>216</v>
      </c>
      <c r="Q92" s="1" t="s">
        <v>1729</v>
      </c>
      <c r="R92" s="1" t="s">
        <v>1730</v>
      </c>
      <c r="S92" s="1" t="s">
        <v>1125</v>
      </c>
      <c r="T92" s="1" t="s">
        <v>1731</v>
      </c>
      <c r="U92" s="1" t="s">
        <v>1732</v>
      </c>
      <c r="W92" s="1" t="s">
        <v>1733</v>
      </c>
      <c r="Y92" s="1" t="s">
        <v>1734</v>
      </c>
      <c r="Z92" s="1" t="s">
        <v>1735</v>
      </c>
      <c r="AA92" s="1" t="s">
        <v>1736</v>
      </c>
      <c r="AB92" s="1" t="s">
        <v>1737</v>
      </c>
      <c r="AC92" s="1" t="s">
        <v>1738</v>
      </c>
      <c r="AJ92" s="1" t="s">
        <v>1739</v>
      </c>
      <c r="AM92" s="1" t="s">
        <v>1740</v>
      </c>
      <c r="AN92" s="1" t="s">
        <v>1741</v>
      </c>
      <c r="AP92" s="1" t="s">
        <v>1742</v>
      </c>
      <c r="AV92" s="1" t="s">
        <v>1743</v>
      </c>
      <c r="AZ92" s="1">
        <v>11.42</v>
      </c>
      <c r="BA92" s="1" t="s">
        <v>1744</v>
      </c>
      <c r="BB92" s="1" t="s">
        <v>1745</v>
      </c>
      <c r="BK92" s="1" t="s">
        <v>1746</v>
      </c>
      <c r="BO92" s="1" t="s">
        <v>1747</v>
      </c>
    </row>
    <row r="93">
      <c r="A93" s="1" t="s">
        <v>1748</v>
      </c>
      <c r="B93" s="1" t="str">
        <f>IFERROR(__xludf.DUMMYFUNCTION("GOOGLETRANSLATE(A:A, ""en"", ""te"")"),"డి హవిలాండ్ DH.65 హౌండ్")</f>
        <v>డి హవిలాండ్ DH.65 హౌండ్</v>
      </c>
      <c r="C93" s="1" t="s">
        <v>1749</v>
      </c>
      <c r="D93" s="1" t="str">
        <f>IFERROR(__xludf.DUMMYFUNCTION("GOOGLETRANSLATE(C:C, ""en"", ""te"")"),"డి హవిలాండ్ డుహెచ్ .65 హౌండ్ 1920 ల బ్రిటిష్ రెండు సీట్ల బాంబర్, ఇది డి హవిలాండ్ చేత స్టాగ్ లేన్ ఏరోడ్రోమ్ వద్ద నిర్మించబడింది. హౌండ్ రెండు-సీట్ల జనరల్ పర్పస్ బిప్‌లేన్‌గా రూపొందించబడింది, ఇది వైమానిక మంత్రిత్వ శాఖ స్పెసిఫికేషన్ 12/26 ను కలవడానికి ఒక ప్రై"&amp;"వేట్ వెంచర్‌. G-EBNJ అనే ప్రోటోటైప్ మొదటిది 17 నవంబర్ 1926 న ప్రయాణించింది. [1] ఇది ఆల్-వుడెన్ కన్స్ట్రక్షన్, ఇది నేపియర్ లయన్ ఇంజిన్ చేత శక్తినిస్తుంది. 1927 లో, ముక్కు మరియు చుక్కాని సవరించబడ్డాయి, దీనికి గేర్డ్ ఇంజిన్‌తో అమర్చారు మరియు సవరించిన హోదాను "&amp;"అందుకున్నారు. 65 ఎ. ఇది జనవరి 1928 లో రాయల్ వైమానిక దళానికి మూల్యాంకనం కోసం సీరియల్ నంబర్ J9127 ను అందుకుంది. ఇది స్పెసిఫికేషన్ కోసం ఇతర పోటీదారులకు ఉన్నతమైన పనితీరును చూపించినప్పటికీ, దాని చెక్క నిర్మాణం కారణంగా ఇది తిరస్కరించబడింది మరియు ఆర్డర్‌ను హాకర్"&amp;" హార్ట్‌తో ఉంచారు. [1] RAF చేత తిరస్కరణ ఉన్నప్పటికీ, 26 ఏప్రిల్ 1928 న ఈ విమానం H.S. పైలట్ చేసిన 160 mph (257 km/h) వద్ద 62 MI (100 km) కంటే 62 MI (100 km) కంటే 2,205 lb (1,000 కిలోలు) లోడ్ను తీసుకున్నందుకు ప్రపంచ రికార్డు సృష్టించింది. విస్తృత. [2] Dh.74"&amp;" హోదాలో నాలుగు-సీట్ల ప్రయాణీకుల రవాణాగా హౌండ్‌ను మరింత అభివృద్ధి చేసే ఒక ప్రాజెక్ట్ అవాస్తవికం. [1] డిజైన్ లేకపోతే విజయవంతం కాలేదు, రెండవ విమానం G-EBNK పూర్తి కాలేదు. [1] 1919 వాల్యూమ్ 2 నుండి బ్రిటిష్ సివిల్ ఎయిర్క్రాఫ్ట్ నుండి డేటా [2] సాధారణ లక్షణాలు ప"&amp;"నితీరు ఆయుధ సంబంధిత జాబితాలు")</f>
        <v>డి హవిలాండ్ డుహెచ్ .65 హౌండ్ 1920 ల బ్రిటిష్ రెండు సీట్ల బాంబర్, ఇది డి హవిలాండ్ చేత స్టాగ్ లేన్ ఏరోడ్రోమ్ వద్ద నిర్మించబడింది. హౌండ్ రెండు-సీట్ల జనరల్ పర్పస్ బిప్‌లేన్‌గా రూపొందించబడింది, ఇది వైమానిక మంత్రిత్వ శాఖ స్పెసిఫికేషన్ 12/26 ను కలవడానికి ఒక ప్రైవేట్ వెంచర్‌. G-EBNJ అనే ప్రోటోటైప్ మొదటిది 17 నవంబర్ 1926 న ప్రయాణించింది. [1] ఇది ఆల్-వుడెన్ కన్స్ట్రక్షన్, ఇది నేపియర్ లయన్ ఇంజిన్ చేత శక్తినిస్తుంది. 1927 లో, ముక్కు మరియు చుక్కాని సవరించబడ్డాయి, దీనికి గేర్డ్ ఇంజిన్‌తో అమర్చారు మరియు సవరించిన హోదాను అందుకున్నారు. 65 ఎ. ఇది జనవరి 1928 లో రాయల్ వైమానిక దళానికి మూల్యాంకనం కోసం సీరియల్ నంబర్ J9127 ను అందుకుంది. ఇది స్పెసిఫికేషన్ కోసం ఇతర పోటీదారులకు ఉన్నతమైన పనితీరును చూపించినప్పటికీ, దాని చెక్క నిర్మాణం కారణంగా ఇది తిరస్కరించబడింది మరియు ఆర్డర్‌ను హాకర్ హార్ట్‌తో ఉంచారు. [1] RAF చేత తిరస్కరణ ఉన్నప్పటికీ, 26 ఏప్రిల్ 1928 న ఈ విమానం H.S. పైలట్ చేసిన 160 mph (257 km/h) వద్ద 62 MI (100 km) కంటే 62 MI (100 km) కంటే 2,205 lb (1,000 కిలోలు) లోడ్ను తీసుకున్నందుకు ప్రపంచ రికార్డు సృష్టించింది. విస్తృత. [2] Dh.74 హోదాలో నాలుగు-సీట్ల ప్రయాణీకుల రవాణాగా హౌండ్‌ను మరింత అభివృద్ధి చేసే ఒక ప్రాజెక్ట్ అవాస్తవికం. [1] డిజైన్ లేకపోతే విజయవంతం కాలేదు, రెండవ విమానం G-EBNK పూర్తి కాలేదు. [1] 1919 వాల్యూమ్ 2 నుండి బ్రిటిష్ సివిల్ ఎయిర్క్రాఫ్ట్ నుండి డేటా [2] సాధారణ లక్షణాలు పనితీరు ఆయుధ సంబంధిత జాబితాలు</v>
      </c>
      <c r="E93" s="1" t="s">
        <v>1750</v>
      </c>
      <c r="F93" s="1" t="str">
        <f>IFERROR(__xludf.DUMMYFUNCTION("GOOGLETRANSLATE(E:E, ""en"", ""te"")"),"డే బాంబర్")</f>
        <v>డే బాంబర్</v>
      </c>
      <c r="K93" s="1" t="s">
        <v>1574</v>
      </c>
      <c r="L93" s="1" t="str">
        <f>IFERROR(__xludf.DUMMYFUNCTION("GOOGLETRANSLATE(K:K, ""en"", ""te"")"),"డి హవిలాండ్")</f>
        <v>డి హవిలాండ్</v>
      </c>
      <c r="M93" s="1" t="s">
        <v>1575</v>
      </c>
      <c r="N93" s="3">
        <v>9818.0</v>
      </c>
      <c r="O93" s="1">
        <v>1.0</v>
      </c>
      <c r="P93" s="1">
        <v>2.0</v>
      </c>
      <c r="Q93" s="1" t="s">
        <v>1751</v>
      </c>
      <c r="R93" s="1" t="s">
        <v>1752</v>
      </c>
      <c r="S93" s="1" t="s">
        <v>1753</v>
      </c>
      <c r="T93" s="1" t="s">
        <v>1754</v>
      </c>
      <c r="U93" s="1" t="s">
        <v>1755</v>
      </c>
      <c r="V93" s="1" t="s">
        <v>1756</v>
      </c>
      <c r="W93" s="1" t="s">
        <v>1757</v>
      </c>
      <c r="X93" s="1" t="s">
        <v>285</v>
      </c>
      <c r="Y93" s="1" t="s">
        <v>1758</v>
      </c>
      <c r="AB93" s="1" t="s">
        <v>1759</v>
      </c>
      <c r="AC93" s="1" t="s">
        <v>1760</v>
      </c>
      <c r="AE93" s="1" t="s">
        <v>1761</v>
      </c>
      <c r="AF93" s="1" t="s">
        <v>1762</v>
      </c>
      <c r="AJ93" s="1" t="s">
        <v>1763</v>
      </c>
      <c r="AP93" s="1" t="s">
        <v>1764</v>
      </c>
      <c r="AR93" s="1" t="s">
        <v>380</v>
      </c>
      <c r="AS93" s="1" t="s">
        <v>381</v>
      </c>
      <c r="AY93" s="1">
        <v>1928.0</v>
      </c>
    </row>
    <row r="94">
      <c r="A94" s="1" t="s">
        <v>1765</v>
      </c>
      <c r="B94" s="1" t="str">
        <f>IFERROR(__xludf.DUMMYFUNCTION("GOOGLETRANSLATE(A:A, ""en"", ""te"")"),"బోయింగ్ మోడల్ 8")</f>
        <v>బోయింగ్ మోడల్ 8</v>
      </c>
      <c r="C94" s="1" t="s">
        <v>1766</v>
      </c>
      <c r="D94" s="1" t="str">
        <f>IFERROR(__xludf.DUMMYFUNCTION("GOOGLETRANSLATE(C:C, ""en"", ""te"")"),"బోయింగ్ మోడల్ 8, A.K.A. BB-L6, వారి టెస్ట్ పైలట్ హెర్బ్ ముంటర్ కోసం బోయింగ్ ప్రత్యేకంగా రూపొందించిన ఒక అమెరికన్ బిప్‌లేన్ విమానం. మోడల్ 8 డిజైన్ అన్సాల్డో A.1 బాలిల్లాచే ప్రేరణ పొందింది. ఫ్యూజ్‌లేజ్ మహోగని ప్లైవుడ్‌లో కప్పబడి ఉంది, రెండు-ప్రయాణీకుల ఫార్వర"&amp;"్డ్ కాక్‌పిట్ మరియు పైలట్ రియర్ కాక్‌పిట్, సీటింగ్ కాన్ఫిగరేషన్, ఇది మూడు సీట్లందరికీ ప్రమాణంగా ఉంటుంది. వింగ్ కాన్ఫిగరేషన్ మరియు పవర్‌ప్లాంట్ బోయింగ్ మోడల్ 7 ను పోలి ఉంటాయి. [1] మోడల్ 8 మొదట 1920 లో ప్రయాణించింది, మరియు రైనర్ పర్వతం మీదుగా ఎగురుతున్న మొద"&amp;"టి విమానం. 1923 లో వాషింగ్టన్లోని కెంట్లో జరిగిన హ్యాంగర్ అగ్నిప్రమాదంలో ఈ విమానం ధ్వంసమైంది. [2] బోవర్స్ నుండి డేటా, 1989. పేజి. 54. జనరల్ లక్షణాల పనితీరు 1920 ల విమానంలో ఈ వ్యాసం ఒక స్టబ్. వికీపీడియా విస్తరించడం ద్వారా మీరు సహాయపడవచ్చు.")</f>
        <v>బోయింగ్ మోడల్ 8, A.K.A. BB-L6, వారి టెస్ట్ పైలట్ హెర్బ్ ముంటర్ కోసం బోయింగ్ ప్రత్యేకంగా రూపొందించిన ఒక అమెరికన్ బిప్‌లేన్ విమానం. మోడల్ 8 డిజైన్ అన్సాల్డో A.1 బాలిల్లాచే ప్రేరణ పొందింది. ఫ్యూజ్‌లేజ్ మహోగని ప్లైవుడ్‌లో కప్పబడి ఉంది, రెండు-ప్రయాణీకుల ఫార్వర్డ్ కాక్‌పిట్ మరియు పైలట్ రియర్ కాక్‌పిట్, సీటింగ్ కాన్ఫిగరేషన్, ఇది మూడు సీట్లందరికీ ప్రమాణంగా ఉంటుంది. వింగ్ కాన్ఫిగరేషన్ మరియు పవర్‌ప్లాంట్ బోయింగ్ మోడల్ 7 ను పోలి ఉంటాయి. [1] మోడల్ 8 మొదట 1920 లో ప్రయాణించింది, మరియు రైనర్ పర్వతం మీదుగా ఎగురుతున్న మొదటి విమానం. 1923 లో వాషింగ్టన్లోని కెంట్లో జరిగిన హ్యాంగర్ అగ్నిప్రమాదంలో ఈ విమానం ధ్వంసమైంది. [2] బోవర్స్ నుండి డేటా, 1989. పేజి. 54. జనరల్ లక్షణాల పనితీరు 1920 ల విమానంలో ఈ వ్యాసం ఒక స్టబ్. వికీపీడియా విస్తరించడం ద్వారా మీరు సహాయపడవచ్చు.</v>
      </c>
      <c r="E94" s="1" t="s">
        <v>1767</v>
      </c>
      <c r="F94" s="1" t="str">
        <f>IFERROR(__xludf.DUMMYFUNCTION("GOOGLETRANSLATE(E:E, ""en"", ""te"")"),"సివిల్ బిప్‌లేన్")</f>
        <v>సివిల్ బిప్‌లేన్</v>
      </c>
      <c r="K94" s="1" t="s">
        <v>1768</v>
      </c>
      <c r="L94" s="1" t="str">
        <f>IFERROR(__xludf.DUMMYFUNCTION("GOOGLETRANSLATE(K:K, ""en"", ""te"")"),"బోయింగ్")</f>
        <v>బోయింగ్</v>
      </c>
      <c r="M94" s="2" t="s">
        <v>1769</v>
      </c>
      <c r="N94" s="3">
        <v>7450.0</v>
      </c>
      <c r="O94" s="1">
        <v>1.0</v>
      </c>
      <c r="P94" s="1" t="s">
        <v>344</v>
      </c>
      <c r="R94" s="1" t="s">
        <v>1770</v>
      </c>
      <c r="S94" s="1" t="s">
        <v>1771</v>
      </c>
      <c r="T94" s="1" t="s">
        <v>1772</v>
      </c>
      <c r="U94" s="1" t="s">
        <v>1773</v>
      </c>
      <c r="V94" s="1" t="s">
        <v>1774</v>
      </c>
      <c r="W94" s="1" t="s">
        <v>1775</v>
      </c>
      <c r="Y94" s="1" t="s">
        <v>763</v>
      </c>
      <c r="Z94" s="1" t="s">
        <v>1022</v>
      </c>
      <c r="AB94" s="1" t="s">
        <v>1776</v>
      </c>
      <c r="AC94" s="1" t="s">
        <v>1701</v>
      </c>
      <c r="AI94" s="1" t="s">
        <v>1777</v>
      </c>
      <c r="AR94" s="1" t="s">
        <v>1778</v>
      </c>
      <c r="AS94" s="1" t="s">
        <v>1779</v>
      </c>
      <c r="AT94" s="1" t="s">
        <v>1780</v>
      </c>
    </row>
    <row r="95">
      <c r="A95" s="1" t="s">
        <v>1781</v>
      </c>
      <c r="B95" s="1" t="str">
        <f>IFERROR(__xludf.DUMMYFUNCTION("GOOGLETRANSLATE(A:A, ""en"", ""te"")"),"డి హవిలాండ్ డాన్‌కాస్టర్")</f>
        <v>డి హవిలాండ్ డాన్‌కాస్టర్</v>
      </c>
      <c r="C95" s="1" t="s">
        <v>1782</v>
      </c>
      <c r="D95" s="1" t="str">
        <f>IFERROR(__xludf.DUMMYFUNCTION("GOOGLETRANSLATE(C:C, ""en"", ""te"")"),"డి హవిలాండ్ DH.29 డాన్‌కాస్టర్ 1920 ల నాటి బ్రిటిష్ సుదూర హై-వింగ్ మోనోప్లేన్, డి హవిలాండ్ నిర్మించింది. Dh.29 డాన్‌కాస్టర్‌ను బ్రిటిష్ వైమానిక మంత్రిత్వ శాఖ ప్రయోగాత్మక సుదూర మోనోప్లేన్‌గా ఆదేశించింది. ఈ విమానం ఒక హై-వింగ్ కాంటిలివర్ మోనోప్లేన్, ఇది చెక్"&amp;"క నిర్మాణం యొక్క వింగులతో ఫాబ్రిక్ కవరింగ్. ఇది ఒకే ఫిన్‌తో బాక్స్ విభాగం చెక్క ఫ్యూజ్‌లేజ్ కలిగి ఉంది. ఇద్దరు సిబ్బంది వింగ్ ముందు ఓపెన్ కాక్‌పిట్‌లో కూర్చున్నారు. 1920 మరియు 1921 మధ్య స్టాగ్ లేన్ ఏరోడ్రోమ్ వద్ద రెండు విమానాలు నిర్మించబడ్డాయి. మొదటి విమా"&amp;"నం యొక్క ప్రారంభ పరీక్ష (సీరియల్ J6849) ఫలితంగా ఇంజిన్ సంస్థాపన యొక్క పున es రూపకల్పన జరిగింది. రెండవ విమానం (రిజిస్టర్డ్ జి-ఎయో) పది సీట్ల వాణిజ్య విమానంగా నిర్మించబడింది. విమానయాన సంస్థలు ఆసక్తి చూపలేదు మరియు మరింత అభివృద్ధిని వదిలివేసింది, బిప్‌లేన్ డి"&amp;" హవిలాండ్ dh.34 లో ప్రయత్నం చేయబడుతోంది. ప్రతిపాదిత సైనిక నిఘా వెర్షన్, డుహెచ్ 30, ఎప్పుడూ నిర్మించబడలేదు. ఈ రెండు విమానాలు రాఫ్ మార్టెల్షామ్ హీత్ వద్ద పరీక్షలు మరియు ప్రయత్నాలతో, ముఖ్యంగా మందపాటి-సెక్షన్ కాంటిలివర్ రెక్కలపై తమ జీవితాన్ని ముగించాయి. డాన్‌"&amp;"కాస్టర్ అటువంటి రెక్కలను ఉపయోగించిన మొదటి బ్రిటిష్ విమానం. 1909 నుండి డి హవిలాండ్ విమానం నుండి డేటా [1] సాధారణ లక్షణాలు పనితీరు ఆయుధ సంబంధిత జాబితాలు")</f>
        <v>డి హవిలాండ్ DH.29 డాన్‌కాస్టర్ 1920 ల నాటి బ్రిటిష్ సుదూర హై-వింగ్ మోనోప్లేన్, డి హవిలాండ్ నిర్మించింది. Dh.29 డాన్‌కాస్టర్‌ను బ్రిటిష్ వైమానిక మంత్రిత్వ శాఖ ప్రయోగాత్మక సుదూర మోనోప్లేన్‌గా ఆదేశించింది. ఈ విమానం ఒక హై-వింగ్ కాంటిలివర్ మోనోప్లేన్, ఇది చెక్క నిర్మాణం యొక్క వింగులతో ఫాబ్రిక్ కవరింగ్. ఇది ఒకే ఫిన్‌తో బాక్స్ విభాగం చెక్క ఫ్యూజ్‌లేజ్ కలిగి ఉంది. ఇద్దరు సిబ్బంది వింగ్ ముందు ఓపెన్ కాక్‌పిట్‌లో కూర్చున్నారు. 1920 మరియు 1921 మధ్య స్టాగ్ లేన్ ఏరోడ్రోమ్ వద్ద రెండు విమానాలు నిర్మించబడ్డాయి. మొదటి విమానం యొక్క ప్రారంభ పరీక్ష (సీరియల్ J6849) ఫలితంగా ఇంజిన్ సంస్థాపన యొక్క పున es రూపకల్పన జరిగింది. రెండవ విమానం (రిజిస్టర్డ్ జి-ఎయో) పది సీట్ల వాణిజ్య విమానంగా నిర్మించబడింది. విమానయాన సంస్థలు ఆసక్తి చూపలేదు మరియు మరింత అభివృద్ధిని వదిలివేసింది, బిప్‌లేన్ డి హవిలాండ్ dh.34 లో ప్రయత్నం చేయబడుతోంది. ప్రతిపాదిత సైనిక నిఘా వెర్షన్, డుహెచ్ 30, ఎప్పుడూ నిర్మించబడలేదు. ఈ రెండు విమానాలు రాఫ్ మార్టెల్షామ్ హీత్ వద్ద పరీక్షలు మరియు ప్రయత్నాలతో, ముఖ్యంగా మందపాటి-సెక్షన్ కాంటిలివర్ రెక్కలపై తమ జీవితాన్ని ముగించాయి. డాన్‌కాస్టర్ అటువంటి రెక్కలను ఉపయోగించిన మొదటి బ్రిటిష్ విమానం. 1909 నుండి డి హవిలాండ్ విమానం నుండి డేటా [1] సాధారణ లక్షణాలు పనితీరు ఆయుధ సంబంధిత జాబితాలు</v>
      </c>
      <c r="E95" s="1" t="s">
        <v>1783</v>
      </c>
      <c r="F95" s="1" t="str">
        <f>IFERROR(__xludf.DUMMYFUNCTION("GOOGLETRANSLATE(E:E, ""en"", ""te"")"),"సుదూర మోనోప్లేన్")</f>
        <v>సుదూర మోనోప్లేన్</v>
      </c>
      <c r="K95" s="1" t="s">
        <v>1574</v>
      </c>
      <c r="L95" s="1" t="str">
        <f>IFERROR(__xludf.DUMMYFUNCTION("GOOGLETRANSLATE(K:K, ""en"", ""te"")"),"డి హవిలాండ్")</f>
        <v>డి హవిలాండ్</v>
      </c>
      <c r="M95" s="1" t="s">
        <v>1575</v>
      </c>
      <c r="N95" s="3">
        <v>7857.0</v>
      </c>
      <c r="O95" s="1">
        <v>2.0</v>
      </c>
      <c r="P95" s="1" t="s">
        <v>120</v>
      </c>
      <c r="Q95" s="1" t="s">
        <v>1784</v>
      </c>
      <c r="R95" s="1" t="s">
        <v>1785</v>
      </c>
      <c r="S95" s="1" t="s">
        <v>1786</v>
      </c>
      <c r="T95" s="1" t="s">
        <v>1787</v>
      </c>
      <c r="U95" s="1" t="s">
        <v>1788</v>
      </c>
      <c r="V95" s="1" t="s">
        <v>1789</v>
      </c>
      <c r="W95" s="1" t="s">
        <v>1790</v>
      </c>
      <c r="X95" s="1" t="s">
        <v>1791</v>
      </c>
      <c r="Y95" s="1" t="s">
        <v>1792</v>
      </c>
      <c r="Z95" s="1" t="s">
        <v>831</v>
      </c>
      <c r="AE95" s="1" t="s">
        <v>1793</v>
      </c>
      <c r="AI95" s="1" t="s">
        <v>1794</v>
      </c>
      <c r="AJ95" s="1" t="s">
        <v>1795</v>
      </c>
      <c r="AR95" s="1" t="s">
        <v>1796</v>
      </c>
      <c r="AS95" s="1" t="s">
        <v>1797</v>
      </c>
      <c r="AT95" s="1" t="s">
        <v>1798</v>
      </c>
      <c r="AW95" s="1" t="s">
        <v>1799</v>
      </c>
      <c r="BA95" s="1" t="s">
        <v>1800</v>
      </c>
    </row>
    <row r="96">
      <c r="A96" s="1" t="s">
        <v>1801</v>
      </c>
      <c r="B96" s="1" t="str">
        <f>IFERROR(__xludf.DUMMYFUNCTION("GOOGLETRANSLATE(A:A, ""en"", ""te"")"),"Nieuport-Delage nid 580")</f>
        <v>Nieuport-Delage nid 580</v>
      </c>
      <c r="C96" s="1" t="s">
        <v>1802</v>
      </c>
      <c r="D96" s="1" t="str">
        <f>IFERROR(__xludf.DUMMYFUNCTION("GOOGLETRANSLATE(C:C, ""en"", ""te"")"),"నీర్‌పోర్ట్-డిలేజ్ ఎన్‌ఐడి 580 ఆర్ .2 ఒక ఫ్రెంచ్ ప్రభుత్వ ఒప్పందానికి ఒక సుదూర, రెండు సీట్ల నిఘా విమానం, 1928 లో జారీ చేయబడింది. 1931-2 పోటీలో ఎనిమిది ప్రోటోటైప్‌లు ఉన్నాయి మరియు ఎన్‌ఐడి 580 ఉత్పత్తికి ఎంపిక కాలేదు . 1928 యొక్క ఫ్రెంచ్ R.2 స్పెసిఫికేషన్ ఆ"&amp;"ల్-మెటల్ రెండు సీట్ల నిఘా విమానం, వేగంగా మరియు వేగవంతమైన ఆరోహణ రేటు మరియు పెద్ద వ్యాసార్థం కోసం పిలుపునిచ్చింది. ఇది ఎనిమిది మంది తయారీదారులు, అమియోట్ 130, బ్రెగెట్ 33, లాటకోర్ 490, లెస్ మురియక్స్ 111, న్యూపోర్ట్-డిలేజ్ ని-డి 580, పోటెజ్ 37, వీమాన్ వెల్ -"&amp;"80 మరియు విబాల్ట్ 260 నుండి ప్రోటోటైప్‌లకు దారితీసింది. అవసరమైన నిబంధనలలో ఒకటి తయారీదారులు హిస్పానో-సుయిజా 12 ఎన్బి వాటర్-కూల్డ్ వి -12 ఇంజిన్‌ను ఉపయోగించటానికి. [1] [2] NID 580 రెండు-భాగాల పారాసోల్ వింగ్ ఉన్న మోనోప్లేన్, ఇది రెండు ఇంటర్‌బ్రేస్డ్ స్పార్‌ల"&amp;"చే ఏర్పడిన సెంట్రల్ బాక్స్ చుట్టూ నిర్మించబడింది, రెక్కలు ట్రాపెజోయిడల్‌ను కోణ చిట్కాలకు ట్రాపెజాయిడల్, కొంచెం డైహెడ్రల్ మాత్రమే. దీనికి పూర్తి వ్యవధి, అధిక కారక నిష్పత్తి ఐలెరాన్లు ఉన్నాయి. రెక్కకు ప్రతి వైపు ఒక జత సమాంతర, ఫెయిర్డ్ డ్యూరాలిమిన్ స్ట్రట్స్"&amp;" దిగువ ఫ్యూజ్‌లేజ్ లాంగన్స్ నుండి రెక్కల స్పార్‌లకు మరియు కేంద్రంగా జతచేయబడి, ఫ్యూజ్‌లేజ్ కంటే తక్కువ, త్రిభుజాకార డ్యూరల్ క్యాబనేపై మద్దతు ఇచ్చారు. [1] [3] ఇంజిన్ ముక్కులో అమర్చబడి, దగ్గరి అమర్చిన కౌలింగ్‌లో కప్పబడి ఉంది, ఇది రెండు సిలిండర్ బ్యాంకుల ప్రొ"&amp;"ఫైల్‌లను అనుసరించింది మరియు ఇంజిన్ క్రింద ఉన్న కౌలింగ్‌పై పొడవైన నాకా ఫెయిరింగ్‌లో దాని రేడియేటర్‌తో. [1] [3] నలుగురు లాంగన్ల చుట్టూ నిర్మించిన ఫ్యూజ్‌లేజ్, ఒక సమబాహు త్రిభుజాకార విభాగాన్ని కలిగి ఉంది, శీర్షం డౌన్. వెనుకంజలో ఉన్న ఎడ్జ్ దగ్గర పైలట్ యొక్క క"&amp;"ాక్‌పిట్ అతనికి రెక్క కింద ముందుకు వీక్షణను ఇచ్చింది. పరిశీలకుడు/గన్నర్ పైలట్ వెనుక ప్రత్యేక కాక్‌పిట్‌ను కలిగి ఉంది మరియు గుండ్రని వింగ్ కటౌట్ రెండింటి నుండి పైకి వీక్షణ క్షేత్రాన్ని మెరుగుపరిచింది. రెండు కాక్‌పిట్‌లు అసాధారణమైన, విస్తృతమైన, మల్టీఫ్రేమ్డ"&amp;"్ విండ్‌స్క్రీన్‌లను కలిగి ఉన్నాయి మరియు పరిశీలకుడు కనీసం ముడుచుకోవచ్చు. అతని స్థానం సౌకర్యవంతమైన మెషిన్ గన్ మౌంటుతో అమర్చబడింది. [1] NID 580 యొక్క కోణీయ సామ్రాజ్యం సాంప్రదాయికమైనది, స్ట్రెయిట్-టేపెర్డ్ టెయిల్‌ప్లేన్ మరియు ఎలివేటర్లు ఫ్యూజ్‌లేజ్ పైన అమర్చ"&amp;"బడి ఉన్నాయి. ఫిన్ త్రిభుజాకారంగా ఉంది మరియు దాదాపు దీర్ఘచతురస్రాకార చుక్కాను తీసుకువెళ్ళింది, ఎలివేటర్ల వెనుక, కీల్ పైన ఉంది. ఇది వింగ్ స్ట్రట్స్ చివర్లలో ఫ్యూజ్‌లేజ్‌పై అతుక్కొని ఉన్న ఫెయిర్డ్ వి-స్ట్రట్‌ల శీర్షాల వద్ద ఇరుసులపై మెయిన్‌వీల్స్‌తో స్థిరమైన,"&amp;" సాంప్రదాయిక అండర్ క్యారేజీని కలిగి ఉంది. ప్రతి వైపు, షాక్-శోషక కాలు రెండు చిన్న స్ట్రట్‌ల ద్వారా బలోపేతం చేయబడిన ఒక పాయింట్ వద్ద ఫార్వర్డ్ వింగ్ స్ట్రట్‌పై అమర్చబడింది, ఒకటి ఎగువ ఫ్యూజ్‌లేజ్ కోసం మరియు ఒకటి వెనుక వింగ్ స్ట్రట్ మౌంటు పాయింట్‌కు. [1] [3] ఫ"&amp;"్రెంచ్ ప్రభుత్వం ఇతర ప్రోటోటైప్‌లతో చేసినట్లుగా, రెండు NID 580 లను కొనుగోలు చేసింది. [4] మొదటి ఫ్లైట్ యొక్క తేదీ తెలియదు కాని ఇద్దరూ ట్రయల్స్ సమయంలో ప్రయాణించారు. [5] విల్లాకౌబ్లేలో S.T.I.Aé కాంకోర్స్ డెస్ ఏవియన్స్ డి గ్రాండే రికనైసెన్స్ (లాంగ్ రేంజ్ రికన"&amp;"ైసెన్స్ ఎయిర్క్రాఫ్ట్ కాంపిటీషన్) ఏప్రిల్ 1931 [2] లో ప్రారంభమైంది మరియు అసాధారణంగా ఒక సంవత్సరం పాటు కొనసాగింది. విజేత ANF లెస్ మురియాక్స్ 111, [6] కాబట్టి న్యూపోర్ట్-డిలేజ్ ఉత్పత్తికి వెళ్ళలేదు. ఈ విజయం లేనప్పటికీ, నవంబర్ -డిసెంబర్ 1932 లో జరిగిన 18 వ పా"&amp;"రిస్ ఏరో సెలూన్లో NID 580 ప్రదర్శనలో ఉంది. [3] లే జెనీ సివిల్ నుండి డేటా, డిసెంబర్ 1932 [7] సాధారణ లక్షణాలు పనితీరు ఆయుధాలు")</f>
        <v>నీర్‌పోర్ట్-డిలేజ్ ఎన్‌ఐడి 580 ఆర్ .2 ఒక ఫ్రెంచ్ ప్రభుత్వ ఒప్పందానికి ఒక సుదూర, రెండు సీట్ల నిఘా విమానం, 1928 లో జారీ చేయబడింది. 1931-2 పోటీలో ఎనిమిది ప్రోటోటైప్‌లు ఉన్నాయి మరియు ఎన్‌ఐడి 580 ఉత్పత్తికి ఎంపిక కాలేదు . 1928 యొక్క ఫ్రెంచ్ R.2 స్పెసిఫికేషన్ ఆల్-మెటల్ రెండు సీట్ల నిఘా విమానం, వేగంగా మరియు వేగవంతమైన ఆరోహణ రేటు మరియు పెద్ద వ్యాసార్థం కోసం పిలుపునిచ్చింది. ఇది ఎనిమిది మంది తయారీదారులు, అమియోట్ 130, బ్రెగెట్ 33, లాటకోర్ 490, లెస్ మురియక్స్ 111, న్యూపోర్ట్-డిలేజ్ ని-డి 580, పోటెజ్ 37, వీమాన్ వెల్ -80 మరియు విబాల్ట్ 260 నుండి ప్రోటోటైప్‌లకు దారితీసింది. అవసరమైన నిబంధనలలో ఒకటి తయారీదారులు హిస్పానో-సుయిజా 12 ఎన్బి వాటర్-కూల్డ్ వి -12 ఇంజిన్‌ను ఉపయోగించటానికి. [1] [2] NID 580 రెండు-భాగాల పారాసోల్ వింగ్ ఉన్న మోనోప్లేన్, ఇది రెండు ఇంటర్‌బ్రేస్డ్ స్పార్‌లచే ఏర్పడిన సెంట్రల్ బాక్స్ చుట్టూ నిర్మించబడింది, రెక్కలు ట్రాపెజోయిడల్‌ను కోణ చిట్కాలకు ట్రాపెజాయిడల్, కొంచెం డైహెడ్రల్ మాత్రమే. దీనికి పూర్తి వ్యవధి, అధిక కారక నిష్పత్తి ఐలెరాన్లు ఉన్నాయి. రెక్కకు ప్రతి వైపు ఒక జత సమాంతర, ఫెయిర్డ్ డ్యూరాలిమిన్ స్ట్రట్స్ దిగువ ఫ్యూజ్‌లేజ్ లాంగన్స్ నుండి రెక్కల స్పార్‌లకు మరియు కేంద్రంగా జతచేయబడి, ఫ్యూజ్‌లేజ్ కంటే తక్కువ, త్రిభుజాకార డ్యూరల్ క్యాబనేపై మద్దతు ఇచ్చారు. [1] [3] ఇంజిన్ ముక్కులో అమర్చబడి, దగ్గరి అమర్చిన కౌలింగ్‌లో కప్పబడి ఉంది, ఇది రెండు సిలిండర్ బ్యాంకుల ప్రొఫైల్‌లను అనుసరించింది మరియు ఇంజిన్ క్రింద ఉన్న కౌలింగ్‌పై పొడవైన నాకా ఫెయిరింగ్‌లో దాని రేడియేటర్‌తో. [1] [3] నలుగురు లాంగన్ల చుట్టూ నిర్మించిన ఫ్యూజ్‌లేజ్, ఒక సమబాహు త్రిభుజాకార విభాగాన్ని కలిగి ఉంది, శీర్షం డౌన్. వెనుకంజలో ఉన్న ఎడ్జ్ దగ్గర పైలట్ యొక్క కాక్‌పిట్ అతనికి రెక్క కింద ముందుకు వీక్షణను ఇచ్చింది. పరిశీలకుడు/గన్నర్ పైలట్ వెనుక ప్రత్యేక కాక్‌పిట్‌ను కలిగి ఉంది మరియు గుండ్రని వింగ్ కటౌట్ రెండింటి నుండి పైకి వీక్షణ క్షేత్రాన్ని మెరుగుపరిచింది. రెండు కాక్‌పిట్‌లు అసాధారణమైన, విస్తృతమైన, మల్టీఫ్రేమ్డ్ విండ్‌స్క్రీన్‌లను కలిగి ఉన్నాయి మరియు పరిశీలకుడు కనీసం ముడుచుకోవచ్చు. అతని స్థానం సౌకర్యవంతమైన మెషిన్ గన్ మౌంటుతో అమర్చబడింది. [1] NID 580 యొక్క కోణీయ సామ్రాజ్యం సాంప్రదాయికమైనది, స్ట్రెయిట్-టేపెర్డ్ టెయిల్‌ప్లేన్ మరియు ఎలివేటర్లు ఫ్యూజ్‌లేజ్ పైన అమర్చబడి ఉన్నాయి. ఫిన్ త్రిభుజాకారంగా ఉంది మరియు దాదాపు దీర్ఘచతురస్రాకార చుక్కాను తీసుకువెళ్ళింది, ఎలివేటర్ల వెనుక, కీల్ పైన ఉంది. ఇది వింగ్ స్ట్రట్స్ చివర్లలో ఫ్యూజ్‌లేజ్‌పై అతుక్కొని ఉన్న ఫెయిర్డ్ వి-స్ట్రట్‌ల శీర్షాల వద్ద ఇరుసులపై మెయిన్‌వీల్స్‌తో స్థిరమైన, సాంప్రదాయిక అండర్ క్యారేజీని కలిగి ఉంది. ప్రతి వైపు, షాక్-శోషక కాలు రెండు చిన్న స్ట్రట్‌ల ద్వారా బలోపేతం చేయబడిన ఒక పాయింట్ వద్ద ఫార్వర్డ్ వింగ్ స్ట్రట్‌పై అమర్చబడింది, ఒకటి ఎగువ ఫ్యూజ్‌లేజ్ కోసం మరియు ఒకటి వెనుక వింగ్ స్ట్రట్ మౌంటు పాయింట్‌కు. [1] [3] ఫ్రెంచ్ ప్రభుత్వం ఇతర ప్రోటోటైప్‌లతో చేసినట్లుగా, రెండు NID 580 లను కొనుగోలు చేసింది. [4] మొదటి ఫ్లైట్ యొక్క తేదీ తెలియదు కాని ఇద్దరూ ట్రయల్స్ సమయంలో ప్రయాణించారు. [5] విల్లాకౌబ్లేలో S.T.I.Aé కాంకోర్స్ డెస్ ఏవియన్స్ డి గ్రాండే రికనైసెన్స్ (లాంగ్ రేంజ్ రికనైసెన్స్ ఎయిర్క్రాఫ్ట్ కాంపిటీషన్) ఏప్రిల్ 1931 [2] లో ప్రారంభమైంది మరియు అసాధారణంగా ఒక సంవత్సరం పాటు కొనసాగింది. విజేత ANF లెస్ మురియాక్స్ 111, [6] కాబట్టి న్యూపోర్ట్-డిలేజ్ ఉత్పత్తికి వెళ్ళలేదు. ఈ విజయం లేనప్పటికీ, నవంబర్ -డిసెంబర్ 1932 లో జరిగిన 18 వ పారిస్ ఏరో సెలూన్లో NID 580 ప్రదర్శనలో ఉంది. [3] లే జెనీ సివిల్ నుండి డేటా, డిసెంబర్ 1932 [7] సాధారణ లక్షణాలు పనితీరు ఆయుధాలు</v>
      </c>
      <c r="E96" s="1" t="s">
        <v>1803</v>
      </c>
      <c r="F96" s="1" t="str">
        <f>IFERROR(__xludf.DUMMYFUNCTION("GOOGLETRANSLATE(E:E, ""en"", ""te"")"),"లాంగ్ రేంజ్ నిఘా విమానం")</f>
        <v>లాంగ్ రేంజ్ నిఘా విమానం</v>
      </c>
      <c r="G96" s="1" t="s">
        <v>1804</v>
      </c>
      <c r="H96" s="1" t="s">
        <v>484</v>
      </c>
      <c r="I96" s="1" t="str">
        <f>IFERROR(__xludf.DUMMYFUNCTION("GOOGLETRANSLATE(H:H, ""en"", ""te"")"),"ఫ్రాన్స్")</f>
        <v>ఫ్రాన్స్</v>
      </c>
      <c r="J96" s="2" t="s">
        <v>485</v>
      </c>
      <c r="K96" s="1" t="s">
        <v>1805</v>
      </c>
      <c r="L96" s="1" t="str">
        <f>IFERROR(__xludf.DUMMYFUNCTION("GOOGLETRANSLATE(K:K, ""en"", ""te"")"),"Nieuport-Dealage")</f>
        <v>Nieuport-Dealage</v>
      </c>
      <c r="M96" s="2" t="s">
        <v>1806</v>
      </c>
      <c r="O96" s="1">
        <v>2.0</v>
      </c>
      <c r="P96" s="1" t="s">
        <v>120</v>
      </c>
      <c r="Q96" s="1" t="s">
        <v>1807</v>
      </c>
      <c r="R96" s="1" t="s">
        <v>1808</v>
      </c>
      <c r="S96" s="1" t="s">
        <v>1809</v>
      </c>
      <c r="T96" s="1" t="s">
        <v>1810</v>
      </c>
      <c r="U96" s="1" t="s">
        <v>1811</v>
      </c>
      <c r="V96" s="1" t="s">
        <v>1812</v>
      </c>
      <c r="W96" s="1" t="s">
        <v>1813</v>
      </c>
      <c r="X96" s="1" t="s">
        <v>491</v>
      </c>
      <c r="Y96" s="1" t="s">
        <v>1814</v>
      </c>
      <c r="AB96" s="1" t="s">
        <v>132</v>
      </c>
      <c r="AC96" s="1" t="s">
        <v>1815</v>
      </c>
      <c r="AD96" s="1" t="s">
        <v>1816</v>
      </c>
      <c r="AJ96" s="1" t="s">
        <v>1817</v>
      </c>
      <c r="CU96" s="1" t="s">
        <v>1818</v>
      </c>
    </row>
    <row r="97">
      <c r="A97" s="1" t="s">
        <v>1819</v>
      </c>
      <c r="B97" s="1" t="str">
        <f>IFERROR(__xludf.DUMMYFUNCTION("GOOGLETRANSLATE(A:A, ""en"", ""te"")"),"యూరోపియన్ మగ RPA లు")</f>
        <v>యూరోపియన్ మగ RPA లు</v>
      </c>
      <c r="C97" s="1" t="s">
        <v>1820</v>
      </c>
      <c r="D97" s="1" t="str">
        <f>IFERROR(__xludf.DUMMYFUNCTION("GOOGLETRANSLATE(C:C, ""en"", ""te"")"),"యూరోపియన్ మీడియం ఆల్టిట్యూడ్ లాంగ్ ఎండ్యూరెన్స్ రిమోట్‌గా పైలట్డ్ ఎయిర్‌క్రాఫ్ట్ సిస్టమ్ (మగ ఆర్‌పిఎ), లేదా యూరోడ్రోన్, 2025 లో జర్మనీ, ఫ్రాన్స్, ఇటలీ మరియు స్పెయిన్ కోసం ఎయిర్‌బస్, డసాల్ట్ ఏవియేషన్ మరియు లియోనార్డో అభివృద్ధి చెందుతున్న జంట-టర్బోప్రాప్ మగ"&amp;" యుఎవి. 18 మే 2015, ఫ్రాన్స్, జర్మనీ మరియు ఇటలీ రెండు సంవత్సరాలలో యూరోపియన్ మగ RPAS అధ్యయనాన్ని ప్రారంభించాయి, అప్పటి నుండి స్పెయిన్ చేరింది, దాని కార్యాచరణ సామర్థ్యాలు, వ్యవస్థ అవసరాలు మరియు ప్రాథమిక రూపకల్పనను నిర్వచించడానికి. నవంబర్ 2015 లో, ప్రోగ్రామ్"&amp;" మేనేజ్‌మెంట్ యూరోపియన్ డిఫెన్స్ ప్రొక్యూర్‌మెంట్ ఏజెన్సీ OCC కి కేటాయించబడింది, ఎయిర్ ట్రాఫిక్ ఇంటిగ్రేషన్ మరియు ధృవీకరణ కోసం యూరోపియన్ రక్షణ సంస్థ మద్దతుతో. నిర్వచనం అధ్యయనం 2016 మొదటి భాగంలో సంకోచించబడాలి, సంభావ్య అభివృద్ధి మరియు ఉత్పత్తి తరువాత 2025 మ"&amp;"ొదటి డెలివరీని లక్ష్యంగా చేసుకుంది. [2] రెండు సంవత్సరాల నిర్వచనం అధ్యయనం సెప్టెంబర్ 2016 లో ప్రారంభించబడింది. [3] ఎయిర్‌బస్, డసాల్ట్ ఏవియేషన్ మరియు లియోనార్డో ఏప్రిల్ 2018 ఇలా బెర్లిన్ ఎయిర్ షోలో పూర్తి స్థాయి మోకాప్‌ను ఆవిష్కరించాయి. [4] 31 అక్టోబర్ 2018"&amp;" న, OCC ఎయిర్ బస్ రక్షణ మరియు స్థలాన్ని ఈ కార్యక్రమానికి ఒక టెండర్ సమర్పించడానికి, ప్రధాన ఉప కాంట్రాక్టర్లు, డసాల్ట్ మరియు లియోనార్డోలను సమన్వయం చేయడానికి ఆహ్వానించారు. నవంబర్ 22 న, సిస్టమ్ ప్రిలిమినరీ డిజైన్ సమీక్ష సాధించబడింది, వాటాదారులు వారి అవసరాలు మ"&amp;"రియు సంకోచాన్ని 2019 లో సమలేఖనం చేయడానికి అనుమతిస్తుంది. [5] మే 2019 చివరలో, ఎయిర్‌బస్ తన ఆఫర్‌ను సమర్పించింది, కాని కాంట్రాక్ట్ సంతకం 2019 నుండి 2020 వరకు జారిపోవచ్చు. [6] వేసవిలో, ఫ్రెంచ్ సెనేట్ ఈ వేదికను ""చాలా భారీగా, చాలా ఖరీదైనది మరియు అందువల్ల, ఎగు"&amp;"మతి చేయడం చాలా కష్టం"" అని విమర్శించింది. ""జర్మన్ స్పెసిఫికేషన్లు"". [6] 2027 కోసం మొదటి డెలివరీలకు ముందు, మొదటి ఫ్లైట్ 2024 కు షెడ్యూల్ చేయబడింది. [6] విమానయాన పరిశ్రమపై COVID-19 మహమ్మారి ప్రభావం కారణంగా, కాంట్రాక్ట్ సంతకం 2021 కు జారిపోయింది, తుది అసెం"&amp;"బ్లీ మరియు గ్రౌండ్ టెస్టింగ్ కోసం మాంచింగ్ వద్ద ఎయిర్‌బస్ సైట్‌ను ఎంచుకోండి. [1] మొదటి ఫ్లైట్ 2025 కు షెడ్యూల్ చేయబడింది, ఇది 60 కోసం 2028 కు మొదటి డెలివరీలకు ముందు. [1] లక్ష్యంగా ఉన్న మిషన్లు దీర్ఘ ఓర్పు మేధస్సు, నిఘా మరియు నిఘా మరియు ఖచ్చితమైన-గైడెడ్ ఆయ"&amp;"ుధాలతో గ్రౌండ్ సపోర్ట్. [2] జంట-టర్బోప్రోప్స్ రెక్క వెనుక ఉన్న పషర్ కాన్ఫిగరేషన్‌లో అమర్చబడి ఉంటాయి, చిన్న BAE సిస్టమ్స్ మాంటిస్ మాదిరిగానే, మరియు MQ-9 కన్నా మూడింట ఒక వంతు పెద్దవి. [7] డ్రోన్ యొక్క ద్వంద్వ ఇంజన్లు జర్మనీ యొక్క డిమాండ్, ఇది దేశీయ పట్టణ ప్"&amp;"రాంతాలపై యుఎవిని నిఘా కోసం ఉపయోగించాలని అనుకుంది మరియు సింగిల్ ఇంజిన్ డ్రోన్‌లో ఇంజిన్ వైఫల్యం డ్రోన్ ఒక ఇంటిలోకి ప్రవేశించటానికి దారితీస్తుందని ఆందోళన చెందింది. [8] [మంచిది మూలం అవసరం] సాహెల్ మీద వ్యవస్థను ఉపయోగించాలని అనుకునే ఫ్రాన్స్, దాని ఖర్చు మరియు "&amp;"బరువును విమర్శించింది. 11,000 కిలోల వద్ద, ఇది MQ-9 రీపర్ కంటే రెండు రెట్లు ఎక్కువ. RPAS ప్రాజెక్టును పర్యవేక్షించే ఒక ఫ్రెంచ్ రాజకీయ నాయకుడు, క్రిస్టియన్ కాంబన్ దీనిని ""es బకాయం"" తో బాధపడుతున్నారని విమర్శించారు.")</f>
        <v>యూరోపియన్ మీడియం ఆల్టిట్యూడ్ లాంగ్ ఎండ్యూరెన్స్ రిమోట్‌గా పైలట్డ్ ఎయిర్‌క్రాఫ్ట్ సిస్టమ్ (మగ ఆర్‌పిఎ), లేదా యూరోడ్రోన్, 2025 లో జర్మనీ, ఫ్రాన్స్, ఇటలీ మరియు స్పెయిన్ కోసం ఎయిర్‌బస్, డసాల్ట్ ఏవియేషన్ మరియు లియోనార్డో అభివృద్ధి చెందుతున్న జంట-టర్బోప్రాప్ మగ యుఎవి. 18 మే 2015, ఫ్రాన్స్, జర్మనీ మరియు ఇటలీ రెండు సంవత్సరాలలో యూరోపియన్ మగ RPAS అధ్యయనాన్ని ప్రారంభించాయి, అప్పటి నుండి స్పెయిన్ చేరింది, దాని కార్యాచరణ సామర్థ్యాలు, వ్యవస్థ అవసరాలు మరియు ప్రాథమిక రూపకల్పనను నిర్వచించడానికి. నవంబర్ 2015 లో, ప్రోగ్రామ్ మేనేజ్‌మెంట్ యూరోపియన్ డిఫెన్స్ ప్రొక్యూర్‌మెంట్ ఏజెన్సీ OCC కి కేటాయించబడింది, ఎయిర్ ట్రాఫిక్ ఇంటిగ్రేషన్ మరియు ధృవీకరణ కోసం యూరోపియన్ రక్షణ సంస్థ మద్దతుతో. నిర్వచనం అధ్యయనం 2016 మొదటి భాగంలో సంకోచించబడాలి, సంభావ్య అభివృద్ధి మరియు ఉత్పత్తి తరువాత 2025 మొదటి డెలివరీని లక్ష్యంగా చేసుకుంది. [2] రెండు సంవత్సరాల నిర్వచనం అధ్యయనం సెప్టెంబర్ 2016 లో ప్రారంభించబడింది. [3] ఎయిర్‌బస్, డసాల్ట్ ఏవియేషన్ మరియు లియోనార్డో ఏప్రిల్ 2018 ఇలా బెర్లిన్ ఎయిర్ షోలో పూర్తి స్థాయి మోకాప్‌ను ఆవిష్కరించాయి. [4] 31 అక్టోబర్ 2018 న, OCC ఎయిర్ బస్ రక్షణ మరియు స్థలాన్ని ఈ కార్యక్రమానికి ఒక టెండర్ సమర్పించడానికి, ప్రధాన ఉప కాంట్రాక్టర్లు, డసాల్ట్ మరియు లియోనార్డోలను సమన్వయం చేయడానికి ఆహ్వానించారు. నవంబర్ 22 న, సిస్టమ్ ప్రిలిమినరీ డిజైన్ సమీక్ష సాధించబడింది, వాటాదారులు వారి అవసరాలు మరియు సంకోచాన్ని 2019 లో సమలేఖనం చేయడానికి అనుమతిస్తుంది. [5] మే 2019 చివరలో, ఎయిర్‌బస్ తన ఆఫర్‌ను సమర్పించింది, కాని కాంట్రాక్ట్ సంతకం 2019 నుండి 2020 వరకు జారిపోవచ్చు. [6] వేసవిలో, ఫ్రెంచ్ సెనేట్ ఈ వేదికను "చాలా భారీగా, చాలా ఖరీదైనది మరియు అందువల్ల, ఎగుమతి చేయడం చాలా కష్టం" అని విమర్శించింది. "జర్మన్ స్పెసిఫికేషన్లు". [6] 2027 కోసం మొదటి డెలివరీలకు ముందు, మొదటి ఫ్లైట్ 2024 కు షెడ్యూల్ చేయబడింది. [6] విమానయాన పరిశ్రమపై COVID-19 మహమ్మారి ప్రభావం కారణంగా, కాంట్రాక్ట్ సంతకం 2021 కు జారిపోయింది, తుది అసెంబ్లీ మరియు గ్రౌండ్ టెస్టింగ్ కోసం మాంచింగ్ వద్ద ఎయిర్‌బస్ సైట్‌ను ఎంచుకోండి. [1] మొదటి ఫ్లైట్ 2025 కు షెడ్యూల్ చేయబడింది, ఇది 60 కోసం 2028 కు మొదటి డెలివరీలకు ముందు. [1] లక్ష్యంగా ఉన్న మిషన్లు దీర్ఘ ఓర్పు మేధస్సు, నిఘా మరియు నిఘా మరియు ఖచ్చితమైన-గైడెడ్ ఆయుధాలతో గ్రౌండ్ సపోర్ట్. [2] జంట-టర్బోప్రోప్స్ రెక్క వెనుక ఉన్న పషర్ కాన్ఫిగరేషన్‌లో అమర్చబడి ఉంటాయి, చిన్న BAE సిస్టమ్స్ మాంటిస్ మాదిరిగానే, మరియు MQ-9 కన్నా మూడింట ఒక వంతు పెద్దవి. [7] డ్రోన్ యొక్క ద్వంద్వ ఇంజన్లు జర్మనీ యొక్క డిమాండ్, ఇది దేశీయ పట్టణ ప్రాంతాలపై యుఎవిని నిఘా కోసం ఉపయోగించాలని అనుకుంది మరియు సింగిల్ ఇంజిన్ డ్రోన్‌లో ఇంజిన్ వైఫల్యం డ్రోన్ ఒక ఇంటిలోకి ప్రవేశించటానికి దారితీస్తుందని ఆందోళన చెందింది. [8] [మంచిది మూలం అవసరం] సాహెల్ మీద వ్యవస్థను ఉపయోగించాలని అనుకునే ఫ్రాన్స్, దాని ఖర్చు మరియు బరువును విమర్శించింది. 11,000 కిలోల వద్ద, ఇది MQ-9 రీపర్ కంటే రెండు రెట్లు ఎక్కువ. RPAS ప్రాజెక్టును పర్యవేక్షించే ఒక ఫ్రెంచ్ రాజకీయ నాయకుడు, క్రిస్టియన్ కాంబన్ దీనిని "es బకాయం" తో బాధపడుతున్నారని విమర్శించారు.</v>
      </c>
      <c r="E97" s="1" t="s">
        <v>1821</v>
      </c>
      <c r="F97" s="1" t="str">
        <f>IFERROR(__xludf.DUMMYFUNCTION("GOOGLETRANSLATE(E:E, ""en"", ""te"")"),"మానవరహిత పోరాట వైమానిక వాహనం")</f>
        <v>మానవరహిత పోరాట వైమానిక వాహనం</v>
      </c>
      <c r="G97" s="1" t="s">
        <v>1822</v>
      </c>
      <c r="K97" s="1" t="s">
        <v>1823</v>
      </c>
      <c r="L97" s="1" t="str">
        <f>IFERROR(__xludf.DUMMYFUNCTION("GOOGLETRANSLATE(K:K, ""en"", ""te"")"),"ఎయిర్‌బస్, డసాల్ట్ ఏవియేషన్, లియోనార్డో S.P.A.")</f>
        <v>ఎయిర్‌బస్, డసాల్ట్ ఏవియేషన్, లియోనార్డో S.P.A.</v>
      </c>
      <c r="M97" s="1" t="s">
        <v>1824</v>
      </c>
      <c r="N97" s="1" t="s">
        <v>1825</v>
      </c>
      <c r="Q97" s="1" t="s">
        <v>144</v>
      </c>
      <c r="R97" s="1" t="s">
        <v>1826</v>
      </c>
      <c r="Z97" s="1" t="s">
        <v>1827</v>
      </c>
      <c r="AC97" s="1" t="s">
        <v>1828</v>
      </c>
      <c r="AJ97" s="1" t="s">
        <v>1829</v>
      </c>
      <c r="AM97" s="1" t="s">
        <v>1688</v>
      </c>
      <c r="AT97" s="1" t="s">
        <v>1830</v>
      </c>
      <c r="AY97" s="1" t="s">
        <v>1831</v>
      </c>
      <c r="BN97" s="1" t="s">
        <v>1832</v>
      </c>
      <c r="CO97" s="1" t="s">
        <v>1833</v>
      </c>
    </row>
    <row r="98">
      <c r="A98" s="1" t="s">
        <v>1834</v>
      </c>
      <c r="B98" s="1" t="str">
        <f>IFERROR(__xludf.DUMMYFUNCTION("GOOGLETRANSLATE(A:A, ""en"", ""te"")"),"సీడ్‌వింగ్స్ యూరప్ కెస్ట్రెల్")</f>
        <v>సీడ్‌వింగ్స్ యూరప్ కెస్ట్రెల్</v>
      </c>
      <c r="C98" s="1" t="s">
        <v>1835</v>
      </c>
      <c r="D98" s="1" t="str">
        <f>IFERROR(__xludf.DUMMYFUNCTION("GOOGLETRANSLATE(C:C, ""en"", ""te"")"),"సీడ్‌వింగ్స్ యూరప్ కెస్ట్రెల్ ఒక ఆస్ట్రియన్ హై-వింగ్, సింగిల్-ప్లేస్, హాంగ్ గ్లైడర్, దీనిని సీడ్‌వింగ్స్ యూరప్ ఆఫ్ ష్లిటర్స్ రూపొందించారు మరియు ఉత్పత్తి చేసింది. ఇప్పుడు ఉత్పత్తిలో లేదు, ఇది అందుబాటులో ఉన్నప్పుడు విమానం పూర్తి మరియు సిద్ధంగా ఉండటానికి సిద"&amp;"్ధంగా ఉంది. [1] కెస్ట్రెల్ ఇంటర్మీడియట్-లెవల్ హాంగ్ గ్లైడర్‌గా రూపొందించబడింది, తేలికపాటి ఖాళీ బరువు, సులభమైన రిగ్గింగ్ మరియు మంచి పనితీరుకు ప్రాధాన్యత ఇవ్వబడింది. ఇది అల్యూమినియం గొట్టాల నుండి తయారవుతుంది, డబుల్-ఉపరితల వింగ్ డాక్రాన్ సెయిల్‌క్లాత్‌లో కప్"&amp;"పబడి ఉంటుంది. ముక్కు కోణం అన్ని మోడళ్లకు 129 as. [1] నమూనాలు ప్రతి DHV2 ధృవీకరించబడ్డాయి మరియు చదరపు అడుగులలో వారి కఠినమైన వింగ్ ప్రాంతానికి పేరు పెట్టబడ్డాయి. [1] బెర్ట్రాండ్ నుండి డేటా [1] సాధారణ లక్షణాలు")</f>
        <v>సీడ్‌వింగ్స్ యూరప్ కెస్ట్రెల్ ఒక ఆస్ట్రియన్ హై-వింగ్, సింగిల్-ప్లేస్, హాంగ్ గ్లైడర్, దీనిని సీడ్‌వింగ్స్ యూరప్ ఆఫ్ ష్లిటర్స్ రూపొందించారు మరియు ఉత్పత్తి చేసింది. ఇప్పుడు ఉత్పత్తిలో లేదు, ఇది అందుబాటులో ఉన్నప్పుడు విమానం పూర్తి మరియు సిద్ధంగా ఉండటానికి సిద్ధంగా ఉంది. [1] కెస్ట్రెల్ ఇంటర్మీడియట్-లెవల్ హాంగ్ గ్లైడర్‌గా రూపొందించబడింది, తేలికపాటి ఖాళీ బరువు, సులభమైన రిగ్గింగ్ మరియు మంచి పనితీరుకు ప్రాధాన్యత ఇవ్వబడింది. ఇది అల్యూమినియం గొట్టాల నుండి తయారవుతుంది, డబుల్-ఉపరితల వింగ్ డాక్రాన్ సెయిల్‌క్లాత్‌లో కప్పబడి ఉంటుంది. ముక్కు కోణం అన్ని మోడళ్లకు 129 as. [1] నమూనాలు ప్రతి DHV2 ధృవీకరించబడ్డాయి మరియు చదరపు అడుగులలో వారి కఠినమైన వింగ్ ప్రాంతానికి పేరు పెట్టబడ్డాయి. [1] బెర్ట్రాండ్ నుండి డేటా [1] సాధారణ లక్షణాలు</v>
      </c>
      <c r="E98" s="1" t="s">
        <v>1836</v>
      </c>
      <c r="F98" s="1" t="str">
        <f>IFERROR(__xludf.DUMMYFUNCTION("GOOGLETRANSLATE(E:E, ""en"", ""te"")"),"గ్లైడర్ హాంగ్")</f>
        <v>గ్లైడర్ హాంగ్</v>
      </c>
      <c r="G98" s="1" t="s">
        <v>1837</v>
      </c>
      <c r="H98" s="1" t="s">
        <v>1110</v>
      </c>
      <c r="I98" s="1" t="str">
        <f>IFERROR(__xludf.DUMMYFUNCTION("GOOGLETRANSLATE(H:H, ""en"", ""te"")"),"ఆస్ట్రియా")</f>
        <v>ఆస్ట్రియా</v>
      </c>
      <c r="J98" s="2" t="s">
        <v>1111</v>
      </c>
      <c r="K98" s="1" t="s">
        <v>1838</v>
      </c>
      <c r="L98" s="1" t="str">
        <f>IFERROR(__xludf.DUMMYFUNCTION("GOOGLETRANSLATE(K:K, ""en"", ""te"")"),"సీడ్‌వింగ్స్ యూరప్")</f>
        <v>సీడ్‌వింగ్స్ యూరప్</v>
      </c>
      <c r="M98" s="1" t="s">
        <v>1839</v>
      </c>
      <c r="P98" s="1" t="s">
        <v>344</v>
      </c>
      <c r="R98" s="1" t="s">
        <v>1153</v>
      </c>
      <c r="T98" s="1" t="s">
        <v>1840</v>
      </c>
      <c r="AI98" s="1" t="s">
        <v>940</v>
      </c>
      <c r="AO98" s="1" t="s">
        <v>457</v>
      </c>
      <c r="CP98" s="1" t="s">
        <v>1841</v>
      </c>
    </row>
    <row r="99">
      <c r="A99" s="1" t="s">
        <v>1842</v>
      </c>
      <c r="B99" s="1" t="str">
        <f>IFERROR(__xludf.DUMMYFUNCTION("GOOGLETRANSLATE(A:A, ""en"", ""te"")"),"Calipt'air సెరెనిస్")</f>
        <v>Calipt'air సెరెనిస్</v>
      </c>
      <c r="C99" s="1" t="s">
        <v>1843</v>
      </c>
      <c r="D99" s="1" t="str">
        <f>IFERROR(__xludf.DUMMYFUNCTION("GOOGLETRANSLATE(C:C, ""en"", ""te"")"),"కాలిప్టైర్ సెరెనిస్ (ఇంగ్లీష్: సెరీన్) అనేది స్విస్ సింగిల్-ప్లేస్, పారాగ్లైడర్, దీనిని స్పీజ్ యొక్క కాలిప్టిర్ రూపొందించారు మరియు నిర్మించారు. ఇది ఇప్పుడు ఉత్పత్తికి దూరంగా ఉంది. [1] సెరెనిస్ ఇంటర్మీడియట్ గ్లైడర్‌గా రూపొందించబడింది. మోడల్స్ వాటి సాపేక్ష "&amp;"పరిమాణానికి పేరు పెట్టబడ్డాయి. [1] సమీక్షకుడు నోయెల్ బెర్ట్రాండ్ 2003 సమీక్షలో సెరెనిస్‌ను ""సజీవంగా మరియు ఎగరడం చాలా సులభం"" అని అభివర్ణించారు. [1] బెర్ట్రాండ్ నుండి డేటా [1] సాధారణ లక్షణాల పనితీరు")</f>
        <v>కాలిప్టైర్ సెరెనిస్ (ఇంగ్లీష్: సెరీన్) అనేది స్విస్ సింగిల్-ప్లేస్, పారాగ్లైడర్, దీనిని స్పీజ్ యొక్క కాలిప్టిర్ రూపొందించారు మరియు నిర్మించారు. ఇది ఇప్పుడు ఉత్పత్తికి దూరంగా ఉంది. [1] సెరెనిస్ ఇంటర్మీడియట్ గ్లైడర్‌గా రూపొందించబడింది. మోడల్స్ వాటి సాపేక్ష పరిమాణానికి పేరు పెట్టబడ్డాయి. [1] సమీక్షకుడు నోయెల్ బెర్ట్రాండ్ 2003 సమీక్షలో సెరెనిస్‌ను "సజీవంగా మరియు ఎగరడం చాలా సులభం" అని అభివర్ణించారు. [1] బెర్ట్రాండ్ నుండి డేటా [1] సాధారణ లక్షణాల పనితీరు</v>
      </c>
      <c r="E99" s="1" t="s">
        <v>1844</v>
      </c>
      <c r="F99" s="1" t="str">
        <f>IFERROR(__xludf.DUMMYFUNCTION("GOOGLETRANSLATE(E:E, ""en"", ""te"")"),"పారాగ్లైడర్")</f>
        <v>పారాగ్లైడర్</v>
      </c>
      <c r="G99" s="2" t="s">
        <v>1845</v>
      </c>
      <c r="H99" s="1" t="s">
        <v>865</v>
      </c>
      <c r="I99" s="1" t="str">
        <f>IFERROR(__xludf.DUMMYFUNCTION("GOOGLETRANSLATE(H:H, ""en"", ""te"")"),"స్విట్జర్లాండ్")</f>
        <v>స్విట్జర్లాండ్</v>
      </c>
      <c r="J99" s="2" t="s">
        <v>866</v>
      </c>
      <c r="K99" s="1" t="s">
        <v>1846</v>
      </c>
      <c r="L99" s="1" t="str">
        <f>IFERROR(__xludf.DUMMYFUNCTION("GOOGLETRANSLATE(K:K, ""en"", ""te"")"),"Calipt'air")</f>
        <v>Calipt'air</v>
      </c>
      <c r="M99" s="2" t="s">
        <v>1847</v>
      </c>
      <c r="P99" s="1" t="s">
        <v>344</v>
      </c>
      <c r="R99" s="1" t="s">
        <v>1848</v>
      </c>
      <c r="T99" s="1" t="s">
        <v>1849</v>
      </c>
      <c r="Y99" s="1" t="s">
        <v>1850</v>
      </c>
      <c r="AI99" s="1" t="s">
        <v>940</v>
      </c>
      <c r="AO99" s="1" t="s">
        <v>457</v>
      </c>
      <c r="AZ99" s="1">
        <v>4.9</v>
      </c>
      <c r="BD99" s="1" t="s">
        <v>1851</v>
      </c>
      <c r="CP99" s="1" t="s">
        <v>1841</v>
      </c>
    </row>
    <row r="100">
      <c r="A100" s="1" t="s">
        <v>1852</v>
      </c>
      <c r="B100" s="1" t="str">
        <f>IFERROR(__xludf.DUMMYFUNCTION("GOOGLETRANSLATE(A:A, ""en"", ""te"")"),"పోటియర్ పి .40")</f>
        <v>పోటియర్ పి .40</v>
      </c>
      <c r="C100" s="1" t="s">
        <v>1853</v>
      </c>
      <c r="D100" s="1" t="str">
        <f>IFERROR(__xludf.DUMMYFUNCTION("GOOGLETRANSLATE(C:C, ""en"", ""te"")"),"ఫ్రెంచ్ టైలెస్ పోటియర్ P.40 జీన్ పోటియర్ రూపొందించిన మొదటి విమానం. ఇది 1975 లో ప్రయాణించింది. పోటియర్ P.40 జీన్ పోటియర్ యొక్క అనేక డిజైన్లలో మొదటిది, [1] 1967 లో ప్రారంభమైంది, అయితే ఆగష్టు 1974 లో P.70 ప్రయాణిస్తున్నప్పుడు మొదటిది కాదు. [2] బేలా నోగ్రాడీ "&amp;"చేత పి .40 నిర్మాణం 1968 లో ప్రారంభించబడింది, కాని మొదటి ఫ్లైట్ 1975 వరకు చేయబడలేదు. [3] P.40 అనేది కైటెంట్ విమానం, ఇది తుడిచిపెట్టిన, కాంటిలివర్, తక్కువ వింగ్. ప్రణాళికలో, రెక్కలో దీర్ఘచతురస్రాకార కేంద్ర విభాగం మరియు ఎలివ్‌సన్‌లతో నేరుగా దెబ్బతిన్న బాహ్య"&amp;" ప్యానెల్లు ఉన్నాయి. రెక్క చిట్కా రెక్కలు మరియు బాహ్య ఓపెనింగ్ రడ్డర్లు ఉన్నాయి, ఇవి రెక్క క్రింద కొంచెం విస్తరించి ఉన్నాయి. [1] చిన్న ఫ్యూజ్‌లేజ్ ఫ్లాట్ సైడెడ్, ఎక్కువగా సింగిల్ సీట్ కాక్‌పిట్ మీద పొడవైన పందిరితో ఆక్రమించబడుతుంది. ఇంజిన్, 19 కిలోవాట్ల (2"&amp;"5 హెచ్‌పి) వోక్స్వ్యాగన్ 1.2 లీటర్ ఎయిర్-కూల్డ్ ఫ్లాట్-ఫోర్, పషర్ కాన్ఫిగరేషన్‌లో వెనుక భాగంలో ఉంది. [1] P.40 లో తక్కువ, స్థిరమైన, ఫెయిర్డ్ సైకిల్ అండర్ క్యారేజ్ ఉంది. మొదటి p.40 ఒక చిన్న విమానంలో మాత్రమే చేసి, తరువాత నాశనం చేయబడింది. [1] [4] బ్రస్సెల్స్ల"&amp;"ో సాయుధ దళాలు మరియు సైనిక చరిత్ర యొక్క బెల్జియన్ రాయల్ మ్యూజియంలో ప్రదర్శనలో ఉన్న ఒక ఉదాహరణ OO-68 యొక్క చరిత్ర అస్పష్టంగా ఉంది. రెండు యంత్రాలు కొద్దిగా భిన్నంగా ఉన్నాయి, విభిన్న ఇంజిన్ శీతలీకరణ మరియు ఎగ్జాస్ట్ ఏర్పాట్లు ఉన్నాయి, మరియు OO-68 లో రెండు కాకుం"&amp;"డా రెండు బ్లేడ్ ప్రొపెల్లర్ ఉన్నాయి. గైలార్డ్ నుండి డేటా (1991) పే .150 [1] సాధారణ లక్షణాల పనితీరు")</f>
        <v>ఫ్రెంచ్ టైలెస్ పోటియర్ P.40 జీన్ పోటియర్ రూపొందించిన మొదటి విమానం. ఇది 1975 లో ప్రయాణించింది. పోటియర్ P.40 జీన్ పోటియర్ యొక్క అనేక డిజైన్లలో మొదటిది, [1] 1967 లో ప్రారంభమైంది, అయితే ఆగష్టు 1974 లో P.70 ప్రయాణిస్తున్నప్పుడు మొదటిది కాదు. [2] బేలా నోగ్రాడీ చేత పి .40 నిర్మాణం 1968 లో ప్రారంభించబడింది, కాని మొదటి ఫ్లైట్ 1975 వరకు చేయబడలేదు. [3] P.40 అనేది కైటెంట్ విమానం, ఇది తుడిచిపెట్టిన, కాంటిలివర్, తక్కువ వింగ్. ప్రణాళికలో, రెక్కలో దీర్ఘచతురస్రాకార కేంద్ర విభాగం మరియు ఎలివ్‌సన్‌లతో నేరుగా దెబ్బతిన్న బాహ్య ప్యానెల్లు ఉన్నాయి. రెక్క చిట్కా రెక్కలు మరియు బాహ్య ఓపెనింగ్ రడ్డర్లు ఉన్నాయి, ఇవి రెక్క క్రింద కొంచెం విస్తరించి ఉన్నాయి. [1] చిన్న ఫ్యూజ్‌లేజ్ ఫ్లాట్ సైడెడ్, ఎక్కువగా సింగిల్ సీట్ కాక్‌పిట్ మీద పొడవైన పందిరితో ఆక్రమించబడుతుంది. ఇంజిన్, 19 కిలోవాట్ల (25 హెచ్‌పి) వోక్స్వ్యాగన్ 1.2 లీటర్ ఎయిర్-కూల్డ్ ఫ్లాట్-ఫోర్, పషర్ కాన్ఫిగరేషన్‌లో వెనుక భాగంలో ఉంది. [1] P.40 లో తక్కువ, స్థిరమైన, ఫెయిర్డ్ సైకిల్ అండర్ క్యారేజ్ ఉంది. మొదటి p.40 ఒక చిన్న విమానంలో మాత్రమే చేసి, తరువాత నాశనం చేయబడింది. [1] [4] బ్రస్సెల్స్లో సాయుధ దళాలు మరియు సైనిక చరిత్ర యొక్క బెల్జియన్ రాయల్ మ్యూజియంలో ప్రదర్శనలో ఉన్న ఒక ఉదాహరణ OO-68 యొక్క చరిత్ర అస్పష్టంగా ఉంది. రెండు యంత్రాలు కొద్దిగా భిన్నంగా ఉన్నాయి, విభిన్న ఇంజిన్ శీతలీకరణ మరియు ఎగ్జాస్ట్ ఏర్పాట్లు ఉన్నాయి, మరియు OO-68 లో రెండు కాకుండా రెండు బ్లేడ్ ప్రొపెల్లర్ ఉన్నాయి. గైలార్డ్ నుండి డేటా (1991) పే .150 [1] సాధారణ లక్షణాల పనితీరు</v>
      </c>
      <c r="E100" s="1" t="s">
        <v>1854</v>
      </c>
      <c r="F100" s="1" t="str">
        <f>IFERROR(__xludf.DUMMYFUNCTION("GOOGLETRANSLATE(E:E, ""en"", ""te"")"),"సింగిల్ సీట్ టైలెస్ హోమ్‌బిల్ట్ స్పోర్ట్స్ ఎయిర్‌క్రాఫ్ట్")</f>
        <v>సింగిల్ సీట్ టైలెస్ హోమ్‌బిల్ట్ స్పోర్ట్స్ ఎయిర్‌క్రాఫ్ట్</v>
      </c>
      <c r="G100" s="1" t="s">
        <v>1855</v>
      </c>
      <c r="N100" s="1">
        <v>1975.0</v>
      </c>
      <c r="O100" s="1">
        <v>2.0</v>
      </c>
      <c r="P100" s="1" t="s">
        <v>521</v>
      </c>
      <c r="Q100" s="1" t="s">
        <v>1856</v>
      </c>
      <c r="R100" s="1" t="s">
        <v>718</v>
      </c>
      <c r="S100" s="1" t="s">
        <v>1857</v>
      </c>
      <c r="T100" s="1" t="s">
        <v>1858</v>
      </c>
      <c r="U100" s="1" t="s">
        <v>1859</v>
      </c>
      <c r="W100" s="1" t="s">
        <v>1860</v>
      </c>
      <c r="X100" s="1" t="s">
        <v>1861</v>
      </c>
      <c r="Y100" s="1" t="s">
        <v>1549</v>
      </c>
      <c r="Z100" s="1" t="s">
        <v>1118</v>
      </c>
      <c r="AB100" s="1" t="s">
        <v>1663</v>
      </c>
      <c r="AC100" s="1" t="s">
        <v>1862</v>
      </c>
      <c r="AG100" s="1" t="s">
        <v>1863</v>
      </c>
      <c r="AH100" s="1" t="s">
        <v>1864</v>
      </c>
      <c r="AJ100" s="1" t="s">
        <v>1865</v>
      </c>
      <c r="AM100" s="1" t="s">
        <v>1866</v>
      </c>
    </row>
    <row r="101">
      <c r="A101" s="1" t="s">
        <v>1867</v>
      </c>
      <c r="B101" s="1" t="str">
        <f>IFERROR(__xludf.DUMMYFUNCTION("GOOGLETRANSLATE(A:A, ""en"", ""te"")"),"డగ్లస్ 423")</f>
        <v>డగ్లస్ 423</v>
      </c>
      <c r="C101" s="1" t="s">
        <v>1868</v>
      </c>
      <c r="D101" s="1" t="str">
        <f>IFERROR(__xludf.DUMMYFUNCTION("GOOGLETRANSLATE(C:C, ""en"", ""te"")"),"డగ్లస్ మోడల్ 423 అనేది 1941 లో ఇంటర్ కాంటినెంటల్ బాంబర్ కోసం ఒక ప్రధాన యు.ఎస్. ఆర్మీ ఎయిర్ ఫోర్స్ కాంట్రాక్ట్ కోసం కాన్వెయిర్ బి -36 డిజైన్‌తో పోటీ పడటానికి అమెరికన్ ఎయిర్క్రాఫ్ట్ తయారీదారు డగ్లస్ అభివృద్ధి చేసిన బాంబర్ ఎయిర్క్రాఫ్ట్ డిజైన్. కొన్ని ప్రచుర"&amp;"ణలలో డాలగ్లాస్ ఎక్స్‌బి -31 గా గుర్తించబడినప్పటికీ. , ప్రాజెక్ట్ పత్రాలు ఇది R40-B పోటీ కంటే చాలా తరువాత రూపొందించబడిందని సూచిస్తున్నాయి. ఏప్రిల్ 1941 లో, నాజీ జర్మనీకి గ్రేట్ బ్రిటన్ పడిపోయే అవకాశం చాలా వాస్తవంగా అనిపించింది, కాబట్టి అమెరికా ఆర్మీ ఎయిర్ "&amp;"కార్ప్స్ ఇంటర్ కాంటినెంటల్ రేంజ్ (10,000 మైళ్ళు) తో సుదూర బాంబర్ కోసం ఒక పోటీని ఆవిష్కరించింది, ఇది వాయు ప్రయత్నాలను నిర్వహించగలదు యుఎస్ స్థావరాల నుండి నాజీ-ఆక్రమిత ఐరోపా. డగ్లస్ 'అవుట్-అండ్-అవుట్ 10,000-మైళ్ల (16,090 కిమీ) విమానం ప్రాజెక్టును' ఉత్పత్తి చ"&amp;"ేయటానికి ఇష్టపడలేదని పేర్కొంది, బదులుగా మోడల్ 423 ను 6,000 మైళ్ళు (9,654 కిమీ) పరిధితో ప్రతిపాదించింది. [1] డగ్లస్ మోడల్ 423 చివరికి కన్సాలిడేటెడ్ మోడల్ 36 కు అనుకూలంగా తిరస్కరించబడింది, ఇది కన్వైర్ బి -36 శాంతికర్తగా మారింది. . 31) [2] సాధారణ లక్షణాలు పన"&amp;"ితీరు ఆయుధాలు పోల్చదగిన పాత్ర, కాన్ఫిగరేషన్ మరియు ERA సంబంధిత జాబితాల విమానం")</f>
        <v>డగ్లస్ మోడల్ 423 అనేది 1941 లో ఇంటర్ కాంటినెంటల్ బాంబర్ కోసం ఒక ప్రధాన యు.ఎస్. ఆర్మీ ఎయిర్ ఫోర్స్ కాంట్రాక్ట్ కోసం కాన్వెయిర్ బి -36 డిజైన్‌తో పోటీ పడటానికి అమెరికన్ ఎయిర్క్రాఫ్ట్ తయారీదారు డగ్లస్ అభివృద్ధి చేసిన బాంబర్ ఎయిర్క్రాఫ్ట్ డిజైన్. కొన్ని ప్రచురణలలో డాలగ్లాస్ ఎక్స్‌బి -31 గా గుర్తించబడినప్పటికీ. , ప్రాజెక్ట్ పత్రాలు ఇది R40-B పోటీ కంటే చాలా తరువాత రూపొందించబడిందని సూచిస్తున్నాయి. ఏప్రిల్ 1941 లో, నాజీ జర్మనీకి గ్రేట్ బ్రిటన్ పడిపోయే అవకాశం చాలా వాస్తవంగా అనిపించింది, కాబట్టి అమెరికా ఆర్మీ ఎయిర్ కార్ప్స్ ఇంటర్ కాంటినెంటల్ రేంజ్ (10,000 మైళ్ళు) తో సుదూర బాంబర్ కోసం ఒక పోటీని ఆవిష్కరించింది, ఇది వాయు ప్రయత్నాలను నిర్వహించగలదు యుఎస్ స్థావరాల నుండి నాజీ-ఆక్రమిత ఐరోపా. డగ్లస్ 'అవుట్-అండ్-అవుట్ 10,000-మైళ్ల (16,090 కిమీ) విమానం ప్రాజెక్టును' ఉత్పత్తి చేయటానికి ఇష్టపడలేదని పేర్కొంది, బదులుగా మోడల్ 423 ను 6,000 మైళ్ళు (9,654 కిమీ) పరిధితో ప్రతిపాదించింది. [1] డగ్లస్ మోడల్ 423 చివరికి కన్సాలిడేటెడ్ మోడల్ 36 కు అనుకూలంగా తిరస్కరించబడింది, ఇది కన్వైర్ బి -36 శాంతికర్తగా మారింది. . 31) [2] సాధారణ లక్షణాలు పనితీరు ఆయుధాలు పోల్చదగిన పాత్ర, కాన్ఫిగరేషన్ మరియు ERA సంబంధిత జాబితాల విమానం</v>
      </c>
      <c r="E101" s="1" t="s">
        <v>1679</v>
      </c>
      <c r="F101" s="1" t="str">
        <f>IFERROR(__xludf.DUMMYFUNCTION("GOOGLETRANSLATE(E:E, ""en"", ""te"")"),"భారీ బాంబర్")</f>
        <v>భారీ బాంబర్</v>
      </c>
      <c r="G101" s="1" t="s">
        <v>1707</v>
      </c>
      <c r="K101" s="1" t="s">
        <v>1869</v>
      </c>
      <c r="L101" s="1" t="str">
        <f>IFERROR(__xludf.DUMMYFUNCTION("GOOGLETRANSLATE(K:K, ""en"", ""te"")"),"డగ్లస్ విమానం")</f>
        <v>డగ్లస్ విమానం</v>
      </c>
      <c r="M101" s="1" t="s">
        <v>1870</v>
      </c>
      <c r="O101" s="1">
        <v>0.0</v>
      </c>
      <c r="P101" s="1">
        <v>8.0</v>
      </c>
      <c r="Q101" s="1" t="s">
        <v>1871</v>
      </c>
      <c r="R101" s="1" t="s">
        <v>1872</v>
      </c>
      <c r="S101" s="1" t="s">
        <v>1873</v>
      </c>
      <c r="T101" s="1" t="s">
        <v>1874</v>
      </c>
      <c r="U101" s="1" t="s">
        <v>1875</v>
      </c>
      <c r="W101" s="1" t="s">
        <v>1876</v>
      </c>
      <c r="X101" s="1" t="s">
        <v>1877</v>
      </c>
      <c r="AE101" s="1" t="s">
        <v>1878</v>
      </c>
      <c r="AF101" s="1" t="s">
        <v>1879</v>
      </c>
      <c r="AI101" s="1" t="s">
        <v>1880</v>
      </c>
      <c r="AM101" s="1" t="s">
        <v>1881</v>
      </c>
      <c r="AR101" s="1" t="s">
        <v>1882</v>
      </c>
      <c r="AS101" s="1" t="s">
        <v>1883</v>
      </c>
    </row>
    <row r="102">
      <c r="A102" s="1" t="s">
        <v>1884</v>
      </c>
      <c r="B102" s="1" t="str">
        <f>IFERROR(__xludf.DUMMYFUNCTION("GOOGLETRANSLATE(A:A, ""en"", ""te"")"),"విల్స్ వింగ్ U2")</f>
        <v>విల్స్ వింగ్ U2</v>
      </c>
      <c r="C102" s="1" t="s">
        <v>1885</v>
      </c>
      <c r="D102" s="1" t="str">
        <f>IFERROR(__xludf.DUMMYFUNCTION("GOOGLETRANSLATE(C:C, ""en"", ""te"")"),"విల్స్ వింగ్ యు 2 అనేది ఒక అమెరికన్ హై-వింగ్, సింగిల్-ప్లేస్, హాంగ్ గ్లైడర్, 2003 నుండి కాలిఫోర్నియాలోని విల్స్ వింగ్ ఆఫ్ ఆరెంజ్ చేత రూపొందించబడింది మరియు ఉత్పత్తి చేయబడింది. ఈ విమానం పూర్తి మరియు రెడీ టు-ఫ్లై. [1] విల్స్ వింగ్ టి 2 వంటి పోటీ గ్లైడర్‌ల దగ"&amp;"్గర పనితీరుతో యు 2 వినోద ఇంటర్మీడియట్ గ్లైడర్‌గా భావించబడింది. U2 7075 అల్యూమినియం మిశ్రమం గొట్టాల నుండి తయారు చేయబడింది, 84% డబుల్-ఉపరితల విభాగం డాక్రాన్ సెయిల్‌క్లాత్‌లో కప్పబడి ఉంటుంది. U2 లో వేరియబుల్ జ్యామితి (VG) వ్యవస్థ ఉంది, ఇది అధిక గ్లైడ్ పనితీర"&amp;"ు కోసం సెయిల్ను ఉద్రిక్తంగా చేస్తుంది. [1] [2] అందుబాటులో ఉన్న రెండు నమూనాలు ప్రతి ఒక్కరికి చదరపు అడుగులలో వారి వింగ్ ప్రాంతానికి పేరు పెట్టబడ్డాయి. [1] గ్లైడర్‌ను ఫ్రాన్స్‌కు చెందిన టెక్మా స్పోర్ట్ టెక్మా స్పోర్ట్ U2 గా కూడా విక్రయిస్తుంది. [3] బెర్ట్రాం"&amp;"డ్ మరియు తయారీదారు నుండి డేటా [1] [2] సాధారణ లక్షణాల పనితీరు")</f>
        <v>విల్స్ వింగ్ యు 2 అనేది ఒక అమెరికన్ హై-వింగ్, సింగిల్-ప్లేస్, హాంగ్ గ్లైడర్, 2003 నుండి కాలిఫోర్నియాలోని విల్స్ వింగ్ ఆఫ్ ఆరెంజ్ చేత రూపొందించబడింది మరియు ఉత్పత్తి చేయబడింది. ఈ విమానం పూర్తి మరియు రెడీ టు-ఫ్లై. [1] విల్స్ వింగ్ టి 2 వంటి పోటీ గ్లైడర్‌ల దగ్గర పనితీరుతో యు 2 వినోద ఇంటర్మీడియట్ గ్లైడర్‌గా భావించబడింది. U2 7075 అల్యూమినియం మిశ్రమం గొట్టాల నుండి తయారు చేయబడింది, 84% డబుల్-ఉపరితల విభాగం డాక్రాన్ సెయిల్‌క్లాత్‌లో కప్పబడి ఉంటుంది. U2 లో వేరియబుల్ జ్యామితి (VG) వ్యవస్థ ఉంది, ఇది అధిక గ్లైడ్ పనితీరు కోసం సెయిల్ను ఉద్రిక్తంగా చేస్తుంది. [1] [2] అందుబాటులో ఉన్న రెండు నమూనాలు ప్రతి ఒక్కరికి చదరపు అడుగులలో వారి వింగ్ ప్రాంతానికి పేరు పెట్టబడ్డాయి. [1] గ్లైడర్‌ను ఫ్రాన్స్‌కు చెందిన టెక్మా స్పోర్ట్ టెక్మా స్పోర్ట్ U2 గా కూడా విక్రయిస్తుంది. [3] బెర్ట్రాండ్ మరియు తయారీదారు నుండి డేటా [1] [2] సాధారణ లక్షణాల పనితీరు</v>
      </c>
      <c r="E102" s="1" t="s">
        <v>1836</v>
      </c>
      <c r="F102" s="1" t="str">
        <f>IFERROR(__xludf.DUMMYFUNCTION("GOOGLETRANSLATE(E:E, ""en"", ""te"")"),"గ్లైడర్ హాంగ్")</f>
        <v>గ్లైడర్ హాంగ్</v>
      </c>
      <c r="G102" s="1" t="s">
        <v>1837</v>
      </c>
      <c r="H102" s="1" t="s">
        <v>386</v>
      </c>
      <c r="I102" s="1" t="str">
        <f>IFERROR(__xludf.DUMMYFUNCTION("GOOGLETRANSLATE(H:H, ""en"", ""te"")"),"అమెరికా")</f>
        <v>అమెరికా</v>
      </c>
      <c r="J102" s="2" t="s">
        <v>425</v>
      </c>
      <c r="K102" s="1" t="s">
        <v>1886</v>
      </c>
      <c r="L102" s="1" t="str">
        <f>IFERROR(__xludf.DUMMYFUNCTION("GOOGLETRANSLATE(K:K, ""en"", ""te"")"),"విల్స్ వింగ్")</f>
        <v>విల్స్ వింగ్</v>
      </c>
      <c r="M102" s="1" t="s">
        <v>1887</v>
      </c>
      <c r="P102" s="1" t="s">
        <v>344</v>
      </c>
      <c r="R102" s="1" t="s">
        <v>1888</v>
      </c>
      <c r="T102" s="1" t="s">
        <v>1889</v>
      </c>
      <c r="U102" s="1" t="s">
        <v>1890</v>
      </c>
      <c r="AI102" s="1" t="s">
        <v>1891</v>
      </c>
      <c r="AJ102" s="1" t="s">
        <v>1892</v>
      </c>
      <c r="AO102" s="1" t="s">
        <v>457</v>
      </c>
      <c r="AY102" s="1">
        <v>2003.0</v>
      </c>
      <c r="AZ102" s="1">
        <v>6.8</v>
      </c>
      <c r="BB102" s="1" t="s">
        <v>1893</v>
      </c>
      <c r="CP102" s="1" t="s">
        <v>1894</v>
      </c>
    </row>
    <row r="103">
      <c r="A103" s="1" t="s">
        <v>1895</v>
      </c>
      <c r="B103" s="1" t="str">
        <f>IFERROR(__xludf.DUMMYFUNCTION("GOOGLETRANSLATE(A:A, ""en"", ""te"")"),"Apco ప్రెస్టా")</f>
        <v>Apco ప్రెస్టా</v>
      </c>
      <c r="C103" s="1" t="s">
        <v>1896</v>
      </c>
      <c r="D103" s="1" t="str">
        <f>IFERROR(__xludf.DUMMYFUNCTION("GOOGLETRANSLATE(C:C, ""en"", ""te"")"),"APCO ప్రెస్టా ఒక ఇజ్రాయెల్ సింగిల్ ప్లేస్, పారాగ్లైడర్, దీనిని సిజేరియా యొక్క APCO ఏవియేషన్ రూపొందించారు మరియు ఉత్పత్తి చేసింది. ఇది ఇప్పుడు ఉత్పత్తికి దూరంగా ఉంది. [1] ప్రెస్టాను ఇంటర్మీడియట్ గ్లైడర్‌గా రూపొందించారు, APCO అల్లెగ్రా మరియు బాగీరా మధ్య కంపె"&amp;"నీ రేఖకు సరిపోయేలా, అల్లెగ్రా కంటే ఎక్కువ పనితీరుతో. ఈ సెయిల్ 46gr/m2 ""జీరో సచ్ఛిద్రత"" రిప్‌స్టాప్ నైలాన్ నుండి తయారు చేయబడింది. క్లోజ్డ్ కణాలను ప్రయోగంలో సులభంగా పెంచడానికి డిజైన్ క్రియాశీల డబుల్ వాల్వ్ వ్యవస్థను ఉపయోగిస్తుంది. నాలుగు నమూనాలు వాటి సాపే"&amp;"క్ష పరిమాణానికి పేరు పెట్టబడ్డాయి. [1] [2] బెర్ట్రాండ్ నుండి డేటా [1] సాధారణ లక్షణాల పనితీరు")</f>
        <v>APCO ప్రెస్టా ఒక ఇజ్రాయెల్ సింగిల్ ప్లేస్, పారాగ్లైడర్, దీనిని సిజేరియా యొక్క APCO ఏవియేషన్ రూపొందించారు మరియు ఉత్పత్తి చేసింది. ఇది ఇప్పుడు ఉత్పత్తికి దూరంగా ఉంది. [1] ప్రెస్టాను ఇంటర్మీడియట్ గ్లైడర్‌గా రూపొందించారు, APCO అల్లెగ్రా మరియు బాగీరా మధ్య కంపెనీ రేఖకు సరిపోయేలా, అల్లెగ్రా కంటే ఎక్కువ పనితీరుతో. ఈ సెయిల్ 46gr/m2 "జీరో సచ్ఛిద్రత" రిప్‌స్టాప్ నైలాన్ నుండి తయారు చేయబడింది. క్లోజ్డ్ కణాలను ప్రయోగంలో సులభంగా పెంచడానికి డిజైన్ క్రియాశీల డబుల్ వాల్వ్ వ్యవస్థను ఉపయోగిస్తుంది. నాలుగు నమూనాలు వాటి సాపేక్ష పరిమాణానికి పేరు పెట్టబడ్డాయి. [1] [2] బెర్ట్రాండ్ నుండి డేటా [1] సాధారణ లక్షణాల పనితీరు</v>
      </c>
      <c r="E103" s="1" t="s">
        <v>1844</v>
      </c>
      <c r="F103" s="1" t="str">
        <f>IFERROR(__xludf.DUMMYFUNCTION("GOOGLETRANSLATE(E:E, ""en"", ""te"")"),"పారాగ్లైడర్")</f>
        <v>పారాగ్లైడర్</v>
      </c>
      <c r="G103" s="2" t="s">
        <v>1845</v>
      </c>
      <c r="H103" s="1" t="s">
        <v>1897</v>
      </c>
      <c r="I103" s="1" t="str">
        <f>IFERROR(__xludf.DUMMYFUNCTION("GOOGLETRANSLATE(H:H, ""en"", ""te"")"),"ఇజ్రాయెల్")</f>
        <v>ఇజ్రాయెల్</v>
      </c>
      <c r="J103" s="2" t="s">
        <v>1898</v>
      </c>
      <c r="K103" s="1" t="s">
        <v>1899</v>
      </c>
      <c r="L103" s="1" t="str">
        <f>IFERROR(__xludf.DUMMYFUNCTION("GOOGLETRANSLATE(K:K, ""en"", ""te"")"),"APCO ఏవియేషన్")</f>
        <v>APCO ఏవియేషన్</v>
      </c>
      <c r="M103" s="1" t="s">
        <v>1900</v>
      </c>
      <c r="P103" s="1" t="s">
        <v>344</v>
      </c>
      <c r="R103" s="1" t="s">
        <v>1200</v>
      </c>
      <c r="T103" s="1" t="s">
        <v>1901</v>
      </c>
      <c r="Y103" s="1" t="s">
        <v>875</v>
      </c>
      <c r="AI103" s="1" t="s">
        <v>940</v>
      </c>
      <c r="AO103" s="1" t="s">
        <v>457</v>
      </c>
      <c r="AZ103" s="1">
        <v>5.8</v>
      </c>
      <c r="BD103" s="1" t="s">
        <v>1902</v>
      </c>
    </row>
    <row r="104">
      <c r="A104" s="1" t="s">
        <v>1903</v>
      </c>
      <c r="B104" s="1" t="str">
        <f>IFERROR(__xludf.DUMMYFUNCTION("GOOGLETRANSLATE(A:A, ""en"", ""te"")"),"ఆస్ట్రేలియన్ సేవలో బోయింగ్ సిహెచ్ -47 చినూక్")</f>
        <v>ఆస్ట్రేలియన్ సేవలో బోయింగ్ సిహెచ్ -47 చినూక్</v>
      </c>
      <c r="C104" s="1" t="s">
        <v>1904</v>
      </c>
      <c r="D104" s="1" t="str">
        <f>IFERROR(__xludf.DUMMYFUNCTION("GOOGLETRANSLATE(C:C, ""en"", ""te"")"),"ఆస్ట్రేలియన్ డిఫెన్స్ ఫోర్స్ 1974 నుండి చాలా కాలం పాటు బోయింగ్ సిహెచ్ -47 చినూక్ హెవీ-లిఫ్ట్ హెలికాప్టర్లను నిర్వహిస్తోంది. ఈ రకంలో ముప్పై రెండు ఆస్ట్రేలియన్ సేవలోకి ప్రవేశించాయి, ఇందులో పన్నెండు సిహెచ్ -47 సి వేరియంట్లు, ఎనిమిది సిహెచ్ -47 డిఎస్ మరియు పన"&amp;"్నెండు సిహెచ్ -47 ఎఫ్. మరో రెండు సిహెచ్ -47 ఎఫ్లను 2022 లో పంపిణీ చేయవలసి ఉంది. హెలికాప్టర్లను రాయల్ ఆస్ట్రేలియన్ వైమానిక దళం (RAAF) మరియు ఆస్ట్రేలియన్ సైన్యం రెండూ నిర్వహిస్తున్నాయి. RAAF కోసం ఎనిమిది చినూక్స్ యొక్క ప్రారంభ ఉత్తర్వు 1962 లో ఉంచబడింది, కా"&amp;"ని త్వరలోనే మరింత అత్యవసర ప్రాధాన్యతలకు అనుకూలంగా రద్దు చేయబడింది. ఆస్ట్రేలియన్ మిలిటరీకి ఇప్పటికీ ఈ రకమైన హెలికాప్టర్లు అవసరం, మరియు పన్నెండు CH-47C చినూక్స్ 1970 లో ఆదేశించబడ్డాయి. CH-47 లు డిసెంబర్ 1974 లో RAAF తో సేవలోకి ప్రవేశించాయి. మనుగడలో ఉన్న పదక"&amp;"ొండు మంది చినూక్స్ 1989 లో ఖర్చు ఆదా చేసే చర్యగా రిటైర్ అయ్యారు, కానీ ఆస్ట్రేలియన్ డిఫెన్స్ ఫోర్స్ యొక్క ఇతర హెలికాప్టర్లు వారి సామర్థ్యాలను భర్తీ చేయలేవని కనుగొనబడింది. తత్ఫలితంగా, CH-47C లలో నాలుగు CH-47D ప్రమాణానికి అప్‌గ్రేడ్ చేయబడ్డాయి మరియు 1995 లో "&amp;"ఆస్ట్రేలియన్ సైన్యంతో తిరిగి సేవకు వచ్చాయి. సైన్యం 2000 లో మరో రెండు సిహెచ్ -47D లు మరియు 2012 లో మరొక జంటను సొంతం చేసుకుంది. CH-47DS ను 2015 లో ఏడు కొత్త CH-47F విమానాలతో భర్తీ చేశారు, మరో మూడు 2016 లో పంపిణీ చేయబడ్డాయి. మరో నాలుగు CH-47F లు 2021 లో ఆదేశ"&amp;"ించబడ్డాయి . ముగ్గురు చినూక్స్ 2003 లో ఇరాక్ యుద్ధంలో పాల్గొన్నారు, వారు సామాగ్రి మరియు ఆస్ట్రేలియన్ ప్రత్యేక దళాలను రవాణా చేశారు. 2006 మరియు 2007 మరియు 2008 నుండి 2013 మధ్య ప్రతి సంవత్సరం ఉత్తర వసంత మరియు వేసవి నెలల్లో రెండు చినూక్‌ల నిర్లిప్తత ఆఫ్ఘనిస్త"&amp;"ాన్‌కు కూడా మోహరించబడింది, విస్తృతమైన పోరాటాన్ని చూసింది. ఆఫ్ఘనిస్తాన్‌కు మోహరించిన CH-47 లలో రెండు క్రాష్లలో ధ్వంసమయ్యాయి. ప్రకృతి వైపరీత్యాల తరువాత రికవరీ ప్రయత్నాలకు సహాయపడటానికి హెలికాప్టర్లు తరచూ నియమించబడ్డాయి మరియు RAAF చేత నిర్వహించబడుతున్నప్పుడు "&amp;"అనేక పౌర నిర్మాణ పనులను చేపట్టాయి. 1960 ల ప్రారంభంలో ఆస్ట్రేలియన్ ఆర్మీ మరియు రాయల్ ఆస్ట్రేలియన్ వైమానిక దళం (RAAF) RAAF యొక్క వాడుకలో లేని డగ్లస్ డకోటాస్ స్థానంలో కొత్త రకాల వ్యూహాత్మక రవాణా విమానాలను పరిగణించింది. సైన్యం వెంటనే కొనుగోలు చేయగల సరళమైన మరి"&amp;"యు కఠినమైన విమానాలను కోరుకుంది మరియు డి హవిలాండ్ కెనడా DHC-4 కారిబస్ కొనుగోలు కోసం ఒత్తిడి చేసింది. RAAF కారిబౌను ఉద్దేశించిన పాత్రకు సరిపోదని మరియు మరింత అధునాతన విమానానికి ప్రాధాన్యతనిచ్చింది, ఇది ఎంపిక ప్రక్రియలో జాప్యానికి దారితీస్తుంది. [1] ఈ అసమ్మతి"&amp;" సెప్టెంబర్ 1962 లో ముగిసింది. ఇండోనేషియా తన పొరుగువారితో ""ఘర్షణ"" విధానానికి ప్రతిస్పందనగా మిలిటరీ విస్తరణలో భాగంగా, RAAF ను ఆస్ట్రేలియా ప్రభుత్వం దర్శకత్వం వహించింది, చిన్న టేకాఫ్ మరియు ల్యాండింగ్ విమానాలు మరియు భారీ- సైన్యం యొక్క వ్యూహాత్మక చైతన్యాన్న"&amp;"ి మెరుగుపరచడానికి కొనుగోలు చేయగల హెలికాప్టర్లను లిఫ్ట్ చేయండి. [2] ఎనిమిది హెవీ-లిఫ్ట్ హెలికాప్టర్లను సంపాదించి, 1971 నాటికి వాటిని సేవలోకి ప్రవేశపెట్టడానికి ఒక ప్రాజెక్ట్ కోసం ఆ సంవత్సరం అక్టోబర్‌లో వాయు సిబ్బంది అవసరం స్థాపించబడింది. [3] కార్యాచరణ అవసరా"&amp;"ల డైరెక్టర్ గ్రూప్ కెప్టెన్ చార్లెస్ రీడ్ నేతృత్వంలోని ఏడుగురు RAAF అధికారుల బృందం వెంటనే అమెరికాకు పంపబడింది మరియు సికోర్స్కీ S-61, బోయింగ్ వెర్టోల్ 107-II మరియు CH-47 చినూక్ హెలికాప్టర్లను అంచనా వేసింది. ఈ రకాల్లో చినూక్ స్పష్టంగా అనుకూలంగా ఉందని బృందం "&amp;"తీర్పు ఇచ్చింది మరియు చాలా మందిని పొందాలని సిఫారసు చేసింది; ఇది సైన్యం యొక్క ప్రాధాన్యతకు అనుగుణంగా ఉంది. [4] పన్నెండు మంది కారిబౌ స్థిర-వింగ్ విమానం మరియు ఎనిమిది చినూక్‌ల ప్యాకేజీని పొందటానికి ప్రభుత్వం చేసిన సిఫారసును ప్రభుత్వం తరువాత అంగీకరించింది మరి"&amp;"యు మూల్యాంకనం చేసిన వారాల్లోనే ఈ విమానాల కోసం ఒక ఉత్తర్వును ఉంచింది. [5] హెలికాప్టర్లు పంపిణీ చేయడానికి చాలా సంవత్సరాలు పడుతుందని తెలుసుకున్నప్పుడు చినూక్ ఆర్డర్ ప్రభుత్వం రద్దు చేసింది, మరియు RAAF యొక్క కారిబస్ మరియు బెల్ UH-1 ఇరోక్వోయిస్ వ్యూహాత్మక రవాణ"&amp;"ా హెలికాప్టర్ల ఆదేశాలు బదులుగా విస్తరించబడ్డాయి. [6] ఆస్ట్రేలియన్ మిలిటరీ 1960 లలో హెవీ-లిఫ్ట్ హెలికాప్టర్లను పొందటానికి ఎంపికలను పరిగణనలోకి తీసుకుంది, మరియు ఈ లక్ష్యాన్ని సాధించడానికి ఒక అధికారిక కార్యక్రమాన్ని 1969 లో RAAF ప్రారంభించింది. [7] [8] ఆ ఏడాద"&amp;"ి ఆగస్టులో ఇటువంటి పన్నెండు హెలికాప్టర్లను కొనుగోలు చేయడానికి ఫెడరల్ ప్రభుత్వ క్యాబినెట్ ఆమోదం తెలిపింది. [9] ఈ సమయంలో వియత్నాం యుద్ధానికి ఆస్ట్రేలియన్ సహకారంలో భాగంగా హెలికాప్టర్లను దక్షిణ వియత్నాంకు మోహరించాలని అనుకున్నారు. [10] సికోర్స్కీ సిహెచ్ -53 సీ"&amp;" స్టాలియన్ మరియు చినూక్లను అంచనా వేయడానికి తొమ్మిది వైమానిక దళం మరియు ఆర్మీ అధికారుల బృందం అక్టోబర్ 1969 లో అమెరికాకు వెళ్లారు. గ్రూప్ కెప్టెన్ పీటర్ రా నేతృత్వంలోని ఈ బృందం, ఈ రకానికి ఉన్నతమైన ఎగిరే లక్షణాలను కలిగి ఉన్నందున CH-53 లను ఆదేశించాలని సిఫారసు "&amp;"చేసింది. [9] సీనియర్ RAAF అధికారులు మరియు సైన్యం ఈ ఫలితంతో సంతోషించలేదు మరియు రా యొక్క నివేదికను ఎయిర్ బోర్డ్ తిరస్కరించింది. ఇప్పుడు ఎయిర్ వైస్-మార్షల్ మరియు ఎయిర్ స్టాఫ్ డిప్యూటీ చీఫ్ అయిన రీడ్, హెలికాప్టర్ల ఎంపికను సమీక్షించాలని ఆదేశించారు, మళ్ళీ చినూక"&amp;"్లను పొందాలని సిఫారసు చేసింది. చినూక్ CH-53 కన్నా ఎక్కువ సరుకును మోయగలదని మరియు ఆస్ట్రేలియా-పరిపాలన భూభాగం పాపువా మరియు న్యూ గినియా పర్వతాలలో కార్యకలాపాలకు బాగా సరిపోతుందని అతను ఈ ఎంపికను సమర్థించాడు. [8] రెండు రకాలు RAAF యొక్క అవసరాలను తీర్చాయని ప్రభుత్వ"&amp;"ం విశ్వసించింది, కాని చినూక్స్ సంపాదించే ప్రాజెక్ట్ CH-53 లను కొనుగోలు చేయడం కంటే తక్కువ ప్రమాదం ఉంటుంది. తత్ఫలితంగా, పన్నెండు CH-47C చినూక్స్ కోసం ఒక ఉత్తర్వు 19 ఆగస్టు 1970 న ప్రకటించబడింది. [9] ఇది హెలికాప్టర్లను సేవలో మరియు వెలుపల తిప్పడానికి ప్రణాళిక"&amp;" చేయబడింది, ఆరు ఎప్పుడైనా అందుబాటులో ఉన్నాయి. [11] 1970 లో ఈ ఆర్డర్ సస్పెండ్ చేయబడింది, ఈ ఇంజిన్ సమస్యల శ్రేణి అమెరికా ఆర్మీ యొక్క CH-47C లను ప్రభావితం చేసింది, కాని ఈ సమస్యలు పరిష్కరించబడిన తరువాత మార్చి 1972 లో తిరిగి నియమించబడ్డాయి. [7] కొనుగోలు యొక్క "&amp;"మొత్తం ఖర్చు 37 మిలియన్ డాలర్లు. [12] ఈ ఉత్తర్వు ఆస్ట్రేలియాను CH-47 యొక్క మొదటి ఎగుమతి కస్టమర్‌గా చేసింది. [13] చినూక్స్ కోసం కాంట్రాక్టులో బోయింగ్‌తో ఆఫ్‌సెట్ ఒప్పందం ఉంది, దీని ద్వారా సంస్థ ఆస్ట్రేలియా కంపెనీలకు RAAF యొక్క హెలికాప్టర్ల మరియు ఇతర వినియో"&amp;"గదారుల కోసం ఉద్దేశించిన భాగాలను తయారు చేయడానికి అవకాశాలను ఇచ్చింది. 1970 మరియు 1980 లలో ఆస్ట్రేలియన్ సైనిక విమాన సేకరణ ఒప్పందాలలో చేర్చబడిన అనేక ఒప్పందాలలో ఇది మొదటిది, స్థానిక రక్షణ పరిశ్రమకు అంతర్జాతీయ మార్కెట్లను పొందటానికి స్థానిక రక్షణ పరిశ్రమకు సహాయ"&amp;"ం చేయడమే లక్ష్యం. ఈ ఒప్పందానికి కొన్ని ప్రయోజనాలు ఉన్నాయి, ఎందుకంటే పాల్గొనే అనేక ఆస్ట్రేలియన్ కంపెనీలు తమ కర్మాగారాలను CH-47 యొక్క సంక్లిష్ట అంశాలను తయారు చేయడానికి అప్‌గ్రేడ్ చేశాయి. చినూక్ కోసం ఆఫ్‌సెట్ ఒప్పందాలు 1980 ల ప్రారంభంలో ముగిశాయి, కాని మెరుగై"&amp;"న పరికరాలు మరియు తయారీ ప్రక్రియలు 1985 మరియు 1990 మధ్య ఆస్ట్రేలియాలో మెక్‌డొన్నెల్ డగ్లస్ ఎఫ్/ఎ -18 హార్నెట్ ఫైటర్ విమానాలను నిర్మించడానికి ఈ ప్రాజెక్టులో ఉపయోగించబడ్డాయి. [14] RAAF యొక్క సేకరణ మరియు మద్దతు తత్వశాస్త్రానికి అనుగుణంగా మరియు శక్తి స్వయం సమృ"&amp;"ద్ధిగా ఉందని నిర్ధారించే లక్ష్యం, CH-47C లకు చాలా పెద్ద మొత్తంలో విడిభాగాలు కూడా ఆదేశించబడ్డాయి; 1993 లో, ఇది బోయింగ్ చేత నిర్వహించబడిన తరువాత చినూక్ స్పేర్ భాగాల యొక్క రెండవ అతిపెద్ద నిల్వ అని నివేదించబడింది మరియు ఇది 10 A120 మిలియన్ల కంటే ఎక్కువ విలువైన"&amp;"ది. [10] క్వీన్స్లాండ్‌లోని RAAF బేస్ అంబర్లీ వద్ద చినూక్స్‌ను నిలబెట్టాలని నిర్ణయించారు, ఎందుకంటే ఇది న్యూ సౌత్ వేల్స్లోని సిడ్నీ శివార్లలో మరియు నార్త్ క్వీన్స్లాండ్ నగరం టౌన్స్‌విల్లేపై ఆధారపడిన సైన్యం యొక్క ప్రధాన క్షేత్ర నిర్మాణాల మధ్య మధ్యలో ఉంది. 1"&amp;"972 లో వారికి ఉత్తర్వు ధృవీకరించబడిన కొద్దిసేపటికే అంబర్లీలో హెలికాప్టర్లకు మద్దతు సౌకర్యాలపై నిర్మాణం ప్రారంభమైంది. [8] చినూక్స్‌ను నిర్వహించడానికి 3 సెప్టెంబర్ 1973 న అంబర్లీలో నం 12 స్క్వాడ్రన్ తిరిగి పెరిగారు. ఈ యూనిట్ నంబర్ 1 స్క్వాడ్రన్ పునర్నిర్మిం"&amp;"చబడటానికి ముందు 1939 మరియు 1948 మధ్య బాంబర్లు ఎగిరింది. [15] 9 అక్టోబర్ 1973 న పన్నెండు CH-47 లను అమెరికాలో RAAF అధికారికంగా అంగీకరించారు. [16] తరువాత వారు విమాన వాహక నౌక హెచ్‌ఎంఎఎస్ మెల్బోర్న్లో ఆస్ట్రేలియాకు రవాణా చేయబడ్డారు మరియు 28 మార్చి 1974 న బ్రిస"&amp;"్బేన్ వద్ద అన్‌లోడ్ చేయబడ్డారు. [7] [17] నం 12 స్క్వాడ్రన్ 8 జూలై 1974 న శిక్షణ విమానాలను ప్రారంభించింది, మరియు ఈ యూనిట్ వచ్చే ఏడాది డిసెంబర్‌లో పనిచేస్తున్నట్లు ప్రకటించబడింది. [7] [18] స్క్వాడ్రన్ సాధారణంగా నాలుగు మరియు ఆరు CH-47C ల మధ్య టైప్ యొక్క సేవల"&amp;"ో ఎప్పుడైనా పనిచేస్తుంది, ఈ నౌకాదళం RAAF బేస్ అంబర్లీ వద్ద దీర్ఘకాలిక నిల్వ ద్వారా తిప్పబడింది. [19] నవంబర్ 1980 లో, ఎనిమిది చినూక్స్ ఏకకాలంలో మొదటిసారి పనిచేశాయి మరియు ఈ సందర్భంగా గుర్తుగా ఒక నిర్మాణ విమానంలో జరిగాయి. [20] CH-47CS లో నలుగురు సిబ్బంది ఉన్"&amp;"నారు, ఇందులో ఇద్దరు పైలట్లు, ఒక లోడ్ మాస్టర్ మరియు మరొకరు ఉన్నారు, మరియు 33 మంది ప్రయాణీకులు లేదా 11,129 కిలోగ్రాముల (24,535 పౌండ్లు) సరుకు రవాణా చేయవచ్చు. [21] హెలికాప్టర్లకు సీరియల్ నంబర్లు A15-001 నుండి A15-012 నుండి కేటాయించబడ్డాయి. [22] చినూక్స్ యొక్"&amp;"క ప్రధాన పాత్ర సైన్యానికి మద్దతు ఇవ్వడం. దళాలు, ఫిరంగి తుపాకులు, మందుగుండు సామగ్రి, ఇంధనం మరియు ఇతర సామాగ్రిని రవాణా చేయడానికి హెలికాప్టర్లు ఉపయోగించబడ్డాయి. వారు సైన్యానికి అందుబాటులో ఉన్న ఏరోమెడికల్ తరలింపు సామర్ధ్యంలో కొంత భాగాన్ని కూడా అందించారు. [15]"&amp;" [21] చినూక్స్ సాధారణంగా ఉత్తర ఆస్ట్రేలియాలో పనిచేస్తుండగా, వారు ఆస్ట్రేలియాలోని ఇతర ప్రాంతాలకు తరచూ మోహరించారు, మరియు 12 వ నెంబరు స్క్వాడ్రన్ పాపువా న్యూ గినియాలో వార్షిక అధిక-ఎత్తు ఫ్లయింగ్ శిక్షణా వ్యాయామం నిర్వహించారు. [15] [23] 13 ఫిబ్రవరి 1978 న సిడ"&amp;"్నీ హిల్టన్ హోటల్ బాంబు దాడి తరువాత ప్రవేశపెట్టిన భద్రతా చర్యలలో భాగంగా, చినూక్స్ ఆస్ట్రేలియా ప్రధాన మంత్రి మాల్కం ఫ్రేజర్ మరియు సిడ్నీ నుండి అనేక ఇతర జాతీయ నాయకులను బవల్ వరకు కామన్వెల్త్ హెడ్స్ ఆఫ్ ప్రభుత్వ ప్రాంతీయ సమావేశాల కోసం రవాణా చేయడానికి ఉపయోగించ"&amp;"ారు. [24] ఆగష్టు 1980 లో, CH-47 ను అంబర్లీ నుండి మలేషియాకు తరలించారు మరియు రిమోట్ ప్రదేశంలో క్రాష్ అయిన రాయల్ మలేషియా వైమానిక దళం S-61 హెలికాప్టర్‌ను తిరిగి పొందటానికి ఉపయోగించారు. ఇందులో 14,000 కిలోమీటర్ల (8,700 మైళ్ళు) రిటర్న్ ట్రిప్ ఉంది, ఇది ఒక హెలికా"&amp;"ప్టర్ అప్పటి వరకు ఎగిరిన సుదీర్ఘ దూరం అని నమ్ముతారు మరియు RAAF హెలికాప్టర్ ద్వారా నిర్వహించబడే పొడవైన విమానంగా మిగిలిపోయింది. [25] [26] నొప్పులు వారి RAAF సేవ సమయంలో, చినూక్స్ అనేక రకాల సైనిక రహిత పనులను కూడా చేపట్టారు. నేచురల్ విపత్తులకు ఆస్ట్రేలియన్ డిఫ"&amp;"ెన్స్ ఫోర్స్ యొక్క ప్రతిస్పందనలో హెలికాప్టర్లు తరచూ ఏర్పడ్డాయి, వీటిలో ప్రజలకు ఆహారాన్ని పంపిణీ చేయడం మరియు వరదలు నరికివేయబడతాయి. [15] [27] లైట్హౌస్లను అమర్చడం మరియు ఎత్తైన భవనాల పైభాగానికి ఎయిర్ కండిషనింగ్ పరికరాలను తీసుకెళ్లడం వంటి పౌర నిర్మాణ పనుల కోసం"&amp;" కూడా వీటిని ఉపయోగించారు. రెండు సందర్భాల్లో, చినూక్స్ రాఫ్ ఇరోక్వోయిస్ హెలికాప్టర్లకు ఇంధనాన్ని రవాణా చేయడం ద్వారా మరియు స్వాధీనం చేసుకున్న మాదకద్రవ్యాలను మోయడం ద్వారా రాష్ట్రంలోని మారుమూల ప్రాంతాల్లో క్వీన్స్లాండ్ పోలీస్ సర్వీస్ మాదకద్రవ్యాల నిర్మూలన ప్ర"&amp;"యత్నాలకు మద్దతు ఇచ్చాడు. [15] ఆగష్టు 1981 లో, రెండు సిహెచ్ -47 లు కార్గో షిప్ వైగాని ఎక్స్‌ప్రెస్ నుండి కంటైనర్లను ఎత్తివేసాయి, ఈ నౌకను టోర్రెస్ జలసంధిలో పరుగెత్తిన తర్వాత అది ప్రతిబింబించేలా చేస్తుంది. [28] అదే సంవత్సరం నవంబర్‌లో క్వీన్స్లాండ్లోని కాలౌండ"&amp;"్రా సమీపంలో పరుగెత్తినప్పుడు అన్రో ఆసియాను విడిపించడానికి ఇదే విధమైన ఆపరేషన్ జరిగింది. [29] వెస్ట్రన్ ఆస్ట్రేలియాలోని పోర్ట్ హెడ్లాండ్ సమీపంలో ఉన్న ఒక చినూక్ రెండు బుల్డోజర్‌లను గ్రౌండ్డ్ ఇనుప ఖనిజం క్యారియర్‌లోకి రవాణా చేసినప్పుడు, డిసెంబర్ 1981 లో మరో అ"&amp;"సాధారణమైన పని జరిగింది, తద్వారా అవి ఓడ యొక్క భారాన్ని పున osition స్థాపించడానికి ఉపయోగపడతాయి. [30] మే 1989 లో, ఒక చినూక్ ఒక స్మారక చిహ్నం యొక్క 8,000 కిలోగ్రాముల (18,000 పౌండ్లు) విభాగాన్ని మార్గదర్శక ఏవియేటర్ లారెన్స్ హార్గ్రేవ్‌కు వోలోన్గాంగ్ సమీపంలోని "&amp;"కైరా పర్వతంపై రవాణా చేశాడు. [31] RAAF యొక్క చినూక్ నౌకాదళం రెండు తీవ్రమైన ప్రమాదాలకు గురైంది. 26 జూన్ 1975 న, A15-011 దాని ఇంజిన్ టర్బైన్లలో ఒకటి విచ్ఛిన్నమైనప్పుడు క్రాష్ అయ్యింది; దాని సిబ్బంది ఎవరూ గాయపడలేదు. [21] [32] హెలికాప్టర్ మొదట్లో వ్రాసే ఆఫ్‌గా"&amp;" అంచనా వేయబడింది, కాని 3 వ ఎయిర్‌క్రాఫ్ట్ డిపోకు దాన్ని మరమ్మతు చేసే బాధ్యత కేటాయించబడింది. [33] నిర్వహణ విభాగానికి ప్రధాన హెలికాప్టర్ మరమ్మతులతో అనుభవం లేదు, మరియు A15-011 21 మే 1981 వరకు సేవలను తిరిగి ప్రవేశించలేదు. [21] 4 ఫిబ్రవరి 1985 న, A15-001 నావిగ"&amp;"ేషన్ వ్యాయామం చేస్తున్నప్పుడు క్వీన్స్లాండ్లోని తూవూంబా సమీపంలో ఉన్న పట్టుదల ఆనకట్టను కుప్పకూలింది. [34] రాయల్ వైమానిక దళానికి చెందిన ఎక్స్ఛేంజ్ ఆఫీసర్ అయిన హెలికాప్టర్ పైలట్ చంపబడ్డాడు మరియు మిగిలిన ముగ్గురు ఎయిర్ క్రూ స్వల్ప గాయాలయ్యాయి. హెలికాప్టర్ వ్ర"&amp;"ాయబడింది మరియు అంబర్లీ వద్ద అగ్ని శిక్షణా సహాయంగా ఉపయోగించబడింది. [21] [35] A15-001 యొక్క సిబ్బందికి ఈ ప్రాంతంలో విద్యుత్ లైన్లు ఉండటం గురించి తెలియదు, ఎందుకంటే అవి ఫ్లైట్ ప్లాన్ చేయడానికి ఉపయోగించే పటాలలో గుర్తించబడలేదు మరియు కదిలే హెలికాప్టర్ నుండి చూడట"&amp;"ం కష్టం. ఈ మిషన్ తగినంతగా ప్రణాళిక చేయబడిందని విచారణ తీర్పు ఇచ్చింది, మరియు 12 వ నెంబరు స్క్వాడ్రన్ అంబర్లీ ప్రాంతంలో కార్యకలాపాలను సిద్ధం చేయడానికి ఉపయోగించిన మాస్టర్ మ్యాప్‌ను అప్‌డేట్ చేయాలని సిఫారసు చేసింది, ఇందులో అన్ని ఎగిరే ప్రమాదాలు ఉన్నాయని నిర్ధ"&amp;"ారించడానికి. [36] నవంబర్ 1986 లో, చీఫ్స్ ఆఫ్ స్టాఫ్ కమిటీ మరియు రక్షణ మంత్రి కిమ్ బీజ్లీ RAAF యొక్క ఇరోక్వోయిస్ మరియు సికోర్స్కీ S-70 బ్లాక్ హాక్ యుద్దభూమి హెలికాప్టర్లన్నింటినీ సైన్యానికి బదిలీ చేయాలని నిర్ణయించుకున్నారు. [37] [38] అధిక నిర్వహణ ఖర్చుల కా"&amp;"రణంగా సైన్యం చినూక్స్‌ను కోరుకోలేదు మరియు వారు ఈ సమయంలో RAAF తోనే ఉన్నారు. [31] RAAF యొక్క హెలికాప్టర్ విమానాల తగ్గింపు ఆర్థిక వ్యవస్థల నష్టం కారణంగా చినూక్స్‌ను నిర్వహించే ఖర్చును పెంచింది మరియు 12 వ స్క్వాడ్రన్ కోసం ఎయిర్‌క్రూను కనుగొనడం మరింత కష్టమైంది"&amp;". RAAF తరువాత చినూక్స్‌ను బదిలీ చేయాలని ప్రతిపాదించింది, కాని సైన్యం వాటిని అంగీకరించడానికి ఇష్టపడలేదు. ఇరోక్వోయిస్ మరియు బ్లాక్ హాక్స్ కార్యాచరణను ఉంచడం సైన్యం ఎదుర్కొంటున్న సమస్యలు ఈ స్థానాన్ని ప్రభావితం చేసి ఉండవచ్చు, ఈ సేవ మరింత క్లిష్టమైన రకాన్ని తీస"&amp;"ుకోవటానికి ఇష్టపడదు. [39] RAAF మరియు సైన్యం సంయుక్తంగా మే 1989 లో చినూక్స్‌ను సేవ నుండి ఉపసంహరించుకోవాలని నిర్ణయించుకున్నారు. ఖర్చులను తగ్గించడానికి ఈ నిర్ణయం తీసుకుంది, బ్లాక్ హాక్స్ తగినంత ఎయిర్ లిఫ్ట్ సామర్థ్యాన్ని అందిస్తుందని సైన్యం నమ్ముతుంది. [40] "&amp;"నం 12 స్క్వాడ్రన్ 30 జూన్ 1989 న ఎగురుతూ నిలిచిపోయింది మరియు ఆ సంవత్సరం ఆగస్టు 25 న రద్దు చేయబడింది. [15] CH-47C లను అంబర్లీలో నిల్వలో ఉంచారు. [41] చినూక్స్ సేవ నుండి ఉపసంహరించుకున్న తర్వాత విక్రయించడానికి ఇది ఉద్దేశించినప్పటికీ, బ్లాక్ హాక్స్ వాటిని పూర్"&amp;"తిగా భర్తీ చేయలేకపోయారని అనుభవం త్వరలోనే నిరూపించింది. ముఖ్యంగా, వ్యాయామాలు మరియు కార్యకలాపాల సమయంలో బ్లాక్ హాక్స్ కోసం ఇంధన సరఫరాను రవాణా చేయడానికి హెవీ-లిఫ్ట్ హెలికాప్టర్లు అవసరమని కనుగొనబడింది. తత్ఫలితంగా, చినూక్స్‌ను విక్రయించే ప్రణాళికలు 1989 చివరలో "&amp;"నిలిపివేయబడ్డాయి, మరియు సైన్యం మరియు RAAF వాటిని తిరిగి సక్రియం చేయడానికి ఎంపికలను పరిశోధించడం ప్రారంభించారు. [21] [40] [42] 1991 ఫోర్స్ స్ట్రక్చర్ రివ్యూ నాలుగు మరియు ఆరు చినూక్స్ మధ్య-CH-47D ప్రమాణానికి అప్‌గ్రేడ్ చేయబడిందని-బ్లాక్ హాక్స్‌కు మద్దతుగా తి"&amp;"రిగి సక్రియం చేయబడాలని సిఫార్సు చేసింది. [43] [44] అనేక చినూక్స్‌ను అప్‌గ్రేడ్ చేయడానికి ఒక ఒప్పందం జూన్ 1993 లో చేరుకుంది. [10] ఈ అమరిక ప్రకారం, మిగిలి ఉన్న సిహెచ్ -47 సిలను యుఎస్ ఆర్మీకి 40 మిలియన్ డాలర్లకు విక్రయించారు, మిగిలిన నాలుగు సిహెచ్ -47 డి ప్ర"&amp;"మాణానికి అప్‌గ్రేడ్ చేసే ఖర్చును పాక్షికంగా కవర్ చేయడానికి ఈ నిధులు ఉపయోగించబడుతున్నాయి. [21] ప్రాజెక్ట్ యొక్క మొత్తం ఖర్చు 62 మిలియన్ డాలర్లు, వీటిలో 42 మిలియన్ డాలర్లు నాలుగు హెలికాప్టర్లను అప్‌గ్రేడ్ చేయాల్సిన అవసరం ఉంది మరియు మిగిలినవి టౌన్స్‌విల్లే వ"&amp;"ద్ద చినూక్స్‌కు విడి భాగాలు, పరిపాలన మరియు కొత్త సౌకర్యాల కోసం. [43] చినూక్స్‌ను ఆస్ట్రేలియన్ సైన్యానికి బదిలీ చేయడానికి ఈ సమయంలో నిర్ణయించబడింది, ఎందుకంటే RAAF ఈ రకాన్ని నిర్వహించడంలో గణనీయమైన నైపుణ్యం కలిగి లేరు మరియు అలాంటి మార్పు ADF యొక్క అన్ని యుద్ధ"&amp;"భూమి హెలికాప్టర్లను ఒకే సేవతో కేంద్రీకరిస్తుంది. [10] [45] చినూక్ యొక్క CH-47D వేరియంట్ C వేరియంట్ యొక్క ఎయిర్ఫ్రేమ్ మీద ఆధారపడింది మరియు మెరుగైన ఇంజన్లు మరియు రోటర్లను కలిగి ఉంది, అలాగే అప్‌గ్రేడ్ ఏవియానిక్స్. ఈ మార్పులు ఈ రకం ఉన్నతమైన పనితీరుతో పాటు తక్"&amp;"కువ నిర్వహణ ఖర్చులు కలిగి ఉన్నాయి. [43] మొత్తం పదకొండు CH-47C లు సెప్టెంబర్ 1993 లో అమెరికాకు రవాణా చేయబడ్డాయి మరియు అప్‌గ్రేడ్ చేసిన హెలికాప్టర్లు 1995 లో ఆస్ట్రేలియాకు తిరిగి వచ్చాయి. [21] [40] . టౌన్స్‌విల్లే వద్ద ఉన్న 5 వ ఏవియేషన్ రెజిమెంట్ యొక్క సి స"&amp;"్క్వాడ్రన్‌కు వారిని నియమించారు మరియు బ్లాక్ హాక్స్‌తో పాటు ఆరు ఇరోక్వోయిస్ హెలికాప్టర్‌లతో కూడిన రెండు స్క్వాడ్రన్‌లను కూడా కలిగి ఉన్నారు. [47] 1990 లలో రెజిమెంట్ యొక్క అనుభవాలు ADF యొక్క అవసరాలను తీర్చడానికి నాలుగు చినూక్‌లు సరిపోవు అని నిరూపించాయి, ఇది"&amp;" 1998 లో కొత్తగా నిర్మించిన రెండు CH-47D లకు ఒక ఆర్డర్‌కు దారితీసింది. ఈ హెలికాప్టర్లు 2001 లో పంపిణీ చేయబడ్డాయి మరియు A15-201 మరియు A15-202 ను నియమించాయి. [[[40] [40] [42] [19] సైన్యానికి వారు బదిలీ చేసిన తరువాత, చినూక్స్ వారు RAAF సేవలో చేపట్టిన వాటికి "&amp;"సమానమైన పాత్రలలో ఉపయోగించబడ్డాయి. [47] ఆర్మీ చినూక్స్ యొక్క మొట్టమొదటి కార్యాచరణ విస్తరణ అక్టోబర్ 1997 లో ప్రారంభమైంది, శిక్షణా వ్యాయామంలో భాగంగా పాపువా న్యూ గినియాలో ఉన్న రెండు హెలికాప్టర్లు మరియు మూడు బ్లాక్ హాక్స్ తీవ్రమైన కరువు తరువాత దేశంలోని ఎత్తైన "&amp;"ప్రాంతాలకు ఆహార సామాగ్రిని అందించే పనిలో ఉన్నాయి. . ఈ ప్రయత్నంలో పాల్గొన్న ఇతర ADF విమానాలు మరియు హెలికాప్టర్లకు ఇంధన సామాగ్రిని రవాణా చేయడానికి చినూక్స్ ఉపయోగించబడ్డాయి. [48] ఈ సమయంలో, రెండు చినూక్‌ల మోహరింపు శిక్షణా పనుల కోసం ఇతర CH-47 లను రిజర్వ్ చేయవల"&amp;"సిన అవసరం ఉన్నందున మరియు నిర్వహణ కాలాల ద్వారా విమానాలను తిప్పడం సాధ్యమయ్యే అతిపెద్దది. [49] చినూక్స్ మార్చి 1998 లో ఆస్ట్రేలియాకు తిరిగి వచ్చారు. [50] [48] 1999 లో తూర్పు తైమూర్ కు ఆస్ట్రేలియన్ నేతృత్వంలోని ఇంటర్‌ఫెట్ శాంతి పరిరక్షణ విస్తరణకు మద్దతు ఇవ్వడ"&amp;"ానికి CH-47 లు ఏవీ అందుబాటులో లేవు, ఎందుకంటే వారి ప్రసారాలతో క్రమబద్ధమైన సమస్యల కారణంగా విమానాల ఆధారంగా ఉంది. అమెరికా మెరైన్ కార్ప్స్ CH-53S మరియు MIL MI-8 మరియు MIL MI-26 బల్గేరియన్ మరియు రష్యన్ కంపెనీల నుండి చార్టర్డ్ చేసిన హెలికాప్టర్లు బదులుగా ఉపయోగిం"&amp;"చబడ్డాయి. [51] ఇరాక్ దండయాత్రకు ఆస్ట్రేలియన్ సహకారంలో భాగంగా 2003 లో మూడు సిహెచ్ -47 డిఎస్ యొక్క నిర్లిప్తత మధ్యప్రాచ్యానికి మోహరించబడింది. [52] నిర్లిప్తత స్పెషల్ ఆపరేషన్స్ టాస్క్ గ్రూపులో భాగంగా ఏర్పడింది మరియు జోర్డాన్ నుండి ఆస్ట్రేలియన్ స్పెషల్ ఫోర్సె"&amp;"స్ యూనిట్ల కోసం రవాణా మరియు సిబ్బందిని రవాణా చేయడానికి పనిచేసింది. 2004 లో ప్రచురించబడిన రెండు చరిత్రలు, సంఘర్షణ యొక్క ప్రారంభ దశలో హెలికాప్టర్లు పశ్చిమ ఇరాక్‌లోకి ప్రవేశించాయని పేర్కొంది. [53] [54] 2005 చరిత్రలో, నిర్లిప్తత చేపట్టిన ఒక పనిలో ఒకటి 4 వ బెట"&amp;"ాలియన్, రాయల్ ఆస్ట్రేలియన్ రెజిమెంట్ నుండి ఇరాక్‌లోని అల్ అసద్ ఎయిర్‌బేస్ వరకు ప్రత్యేక ఎయిర్ సర్వీస్ రెజిమెంట్ యూనిట్లచే స్వాధీనం చేసుకున్న తరువాత ఇరాక్‌లోని అల్ అసద్ ఎయిర్‌బేస్ వరకు కమాండోలు ఎగురుతుంది. [55] ఏది ఏమయినప్పటికీ, ఇరాక్ యుద్ధానికి ఆస్ట్రేలియ"&amp;"న్ దళాలను మోహరించిన అసంబద్ధమైన అంతర్గత సైన్యం చరిత్ర -సమాచార స్వేచ్ఛా అభ్యర్థన తరువాత 2017 లో విడుదల చేయబడింది -చినూక్స్ క్షిపణి కౌంటర్ మెజర్ సిస్టమ్స్‌ను కలిగి లేనందున మరియు వారి పైలట్‌లకు ప్రత్యేక చొప్పించడానికి శిక్షణ ఇవ్వలేదని పేర్కొంది. శత్రు శ్రేణుల"&amp;" వెనుక ఉన్న శక్తులు, వారు ఇరాక్‌లోకి ప్రవేశించడాన్ని నిషేధించారు మరియు సంఘర్షణ అంతటా జోర్డాన్‌లోనే ఉన్నారు. [56] ఈ చరిత్ర ఇరాక్‌లో కార్యకలాపాలకు వారి అనుచితతను ఇచ్చిన CH-47 లను విస్తరించడానికి ""హేతుబద్ధతను వివరించడం సాధ్యం కాదు"" అని పేర్కొంది మరియు డిటా"&amp;"చ్మెంట్ యొక్క ప్రధాన విజయం బ్రిటిష్ మరియు అమెరికన్ హెలికాప్టర్లను ఇతర కోసం విముక్తి చేయడం అని తీర్పు ఇచ్చింది. పనులు. [57] దేశంలోని ఆస్ట్రేలియన్ దళాలలో భాగంగా 2005 లో ఆస్ట్రేలియా ప్రభుత్వం చినూక్స్‌ను ఆఫ్ఘనిస్తాన్‌కు మోహరించాలని నిర్ణయించింది. 2005 కాశ్మీ"&amp;"ర్ భూకంపం తరువాత ఆస్ట్రేలియా అంతర్జాతీయ సహాయక చర్యలకు ఆస్ట్రేలియా చేసిన కృషిలో భాగంగా పాకిస్తాన్‌కు చినూక్స్ కంటే బ్లాక్ హాక్స్‌ను పంపించటానికి ఆ సంవత్సరం అక్టోబర్‌లో ఈ పని కోసం సిద్ధం చేయవలసిన అవసరం ఉంది, చినూక్‌లు కార్యకలాపాలకు బాగా సరిపోతున్నప్పటికీ, ఆ"&amp;"స్ట్రేలియా అంతర్జాతీయ సహాయక చర్యలలో భాగంగా ఉంది. విపత్తు ద్వారా ప్రభావితమైన అధిక ఎత్తు. [58] నవంబర్ 2005 లో, ఆఫ్ఘనిస్తాన్‌కు మోహరించబడటానికి ముందు వారి పోరాట సంసిద్ధతను మెరుగుపరచడానికి ప్రభుత్వం CH-47DS కి అత్యవసర నవీకరణల కార్యక్రమానికి అధికారం ఇచ్చింది. "&amp;"[59] నవీకరణలలో హెలికాప్టర్లను అదనపు కవచంతో పాటు కొత్త ఎలక్ట్రానిక్ వార్ఫేర్ మరియు కమ్యూనికేషన్ సిస్టమ్స్ అమర్చడం వంటివి ఉన్నాయి. [60] [61] హెలికాప్టర్ల మెషిన్ గన్లను కూడా M134D మినీగున్‌లతో భర్తీ చేశారు. [60] [61] [62] ప్రాజెక్ట్ ఎయిర్ 9000 యొక్క 5 వ దశ అ"&amp;"యిన హెలికాప్టర్లను అప్‌గ్రేడ్ చేయడానికి దీర్ఘకాలిక ప్రణాళిక కూడా ఈ సమయంలో అమలులో ఉంది. ఇది రెండు ఉప-దశలను కలిగి ఉంటుంది: దశ 5A కింద కొత్త ఇంజన్లు డిసెంబర్ 2004 లో కొనుగోలు చేయబడ్డాయి మరియు 2006 చివరలో అమర్చబడి ఉండాల్సి ఉంది. దశ 5B లో భాగంగా మిడ్-లైఫ్ అప్‌"&amp;"డేట్ ద్వారా హెలికాప్టర్లను ఉంచాలని కూడా ప్రణాళిక చేయబడింది, 2025 వరకు వాటిని సేవలో ఉండటానికి వీలు కల్పిస్తుంది. [63] 2007 లో బోయింగ్ సి -17 గ్లోబోమాస్టర్ III పెద్ద రవాణా విమానాలను RAAF కొనుగోలు చేసిన తరువాత, చినూక్స్ ఈ సందర్భంగా గాలి ద్వారా రవాణా చేయబడ్డా"&amp;"యి. ఏదేమైనా, వాయు రవాణా కోసం CH-47DS ను సిద్ధం చేయడానికి ఒకటిన్నర రోజులు పట్టింది. [64] 2006 నుండి 2007 మరియు 2008 నుండి 2013 వరకు ఆఫ్ఘనిస్తాన్లో పనిచేస్తున్న రెండు చినూక్స్ యొక్క నిర్లిప్తత. నిర్లిప్తత 2006 మరియు 2007 లలో విమానయాన మద్దతు మూలకం గా నియమించ"&amp;"బడింది మరియు 2008 లో రోటరీ వింగ్ గ్రూప్ పేరు మార్చబడింది. [65] ప్రారంభ నిర్లిప్తత మార్చి 2006 లో కందహార్ అంతర్జాతీయ విమానాశ్రయానికి చేరుకుంది మరియు దేశంలో ఆస్ట్రేలియన్ స్పెషల్ ఫోర్సెస్ టాస్క్ గ్రూపుకు మద్దతు ఇచ్చే పనిలో ఉంది. [66] హెలికాప్టర్లు పొందిన నవీ"&amp;"కరణలు విజయవంతమయ్యాయి మరియు ఇతర సంకీర్ణ CH-47 లతో పాటు పోరాటంలో పనిచేయడానికి వీలు కల్పించింది. [67] సెప్టెంబర్ 2006 లో స్పెషల్ ఫోర్సెస్ టాస్క్ గ్రూప్ ఉపసంహరించబడిన తరువాత, హెలికాప్టర్లు దేశంలోనే ఉన్నాయి మరియు సంకీర్ణ దళాలకు మద్దతు ఇవ్వడానికి ఉపయోగించబడ్డాయ"&amp;"ి, ఉరోజ్గాన్ ప్రావిన్స్‌లో ఉన్న ఆస్ట్రేలియన్ యూనిట్లకు ప్రత్యేక ప్రాధాన్యత ఇవ్వబడింది. [66] ఫిబ్రవరి 2007 లో నిర్లిప్తత ఆస్ట్రేలియాకు ఉపసంహరించబడింది మరియు ఫిబ్రవరి 2008 వరకు మళ్లీ మోహరించలేదు. ఈ కాలంలో ఆరు హెలికాప్టర్లు మరిన్ని నవీకరణలను అందుకున్నాయి, ఇం"&amp;"దులో కొత్త ఇంజన్లు మరియు బ్లూ ఫోర్స్ ట్రాకర్ పరికరాలు ఉన్నాయి. [68] [69] [66] తరువాతి సంవత్సరాల్లో ఆఫ్ఘన్ శీతాకాలంపై నిర్లిప్తత ఆస్ట్రేలియాకు ఉపసంహరించబడింది మరియు ప్రతి ఉత్తర వసంతకాలంలో తిరిగి నియమించబడింది. [70] చినూక్స్ యొక్క టాస్కింగ్‌ను అంతర్జాతీయ భద"&amp;"్రతా సహాయ దళం నియంత్రిస్తున్నందున, ADF 2010 మరియు 2013 మధ్య రష్యన్ MIL MI-26 ను చార్టర్ చేసింది, ఆఫ్ఘనిస్తాన్లో ఆస్ట్రేలియన్ దళాలను అంకితమైన హెవీలిఫ్ట్ హెలికాప్టర్‌తో అందించడానికి. [71] 14 సెప్టెంబర్ 2013 న తుది భ్రమణం ముగిసే సమయానికి, హెలికాప్టర్లు 6,000"&amp;" గంటలకు పైగా పోరాటంలో ప్రయాణించాయి మరియు దాదాపు 40,000 మంది సిబ్బందిని రవాణా చేశాయి. [72] రోటరీ వింగ్ గ్రూప్ భ్రమణాల కోసం సిద్ధం చేయడం మరియు కొనసాగించడం ఈ కాలంలో సి స్క్వాడ్రన్ యొక్క వనరులను ఎక్కువగా గ్రహించాయి, మరియు చినూక్స్ ఇతర సైన్యం శిక్షణ లేదా కార్య"&amp;"ాచరణ పనులకు చాలా అరుదుగా అందుబాటులో ఉన్నాయి. [73] ఆఫ్ఘనిస్తాన్లో రెండు ఆస్ట్రేలియన్ సిహెచ్ -47D లు ధ్వంసమయ్యాయి. 30 మే 2011 న, A15-102 జాబుల్ ప్రావిన్స్‌లో క్రాష్ అయ్యింది, దీని ఫలితంగా సైన్యం మానవరహిత వైమానిక వాహన పైలట్ మరణం సంభవించింది, అతను ప్రయాణీకుడి"&amp;"గా బోర్డులో ప్రయాణిస్తున్నాడు. హెలికాప్టర్‌ను తిరిగి పొందడం అసాధ్యమైనందున, ఇది సంకీర్ణ దళాలచే నాశనం చేయబడింది. [70] ఈ ప్రమాదంపై అధికారిక విచారణలో ఇది ఒక తెలిసిన సమస్య వల్ల సంభవించిందని, దీనిలో చినూక్స్ దట్టమైన గాలి ద్వారా ఎగురుతున్నప్పుడు లేని పిచ్ డోలనాల"&amp;"కు గురయ్యారు, మరియు అలాంటి సంఘటనలను నివారించడానికి ఎయిర్‌క్రూకు తగినంతగా శిక్షణ ఇవ్వలేదు. [74] 22 జూన్ 2012 న కందహార్ ప్రావిన్స్లో హార్డ్ ల్యాండింగ్ తరువాత A15-103 వ్రాయబడింది; సిబ్బందిలో ఒకరికి స్వల్ప గాయాలయ్యాయి. [75] [76] ఏప్రిల్ 2013 లో కందహార్ అంతర్జ"&amp;"ాతీయ విమానాశ్రయంలో చినూక్స్ రెండూ కూడా విమానాశ్రయం తీవ్రమైన వడగళ్ళు తుఫానుతో కొట్టబడినప్పుడు గణనీయమైన నష్టాన్ని చవిచూశాయి. [75] A15-102 స్థానంలో రెండు మాజీ యుఎస్ ఆర్మీ సిహెచ్ -47D లు డిసెంబర్ 2011 లో కొనుగోలు చేయబడ్డాయి మరియు జనవరి 2012 లో ఆస్ట్రేలియాకు వ"&amp;"చ్చాయి; ఈ హెలికాప్టర్లు A15-151 మరియు A15-152 గా నియమించబడ్డాయి. [19] [46] [77] 2017 నాటికి దాని సిహెచ్ -47 డిఇలను కొత్తగా నిర్మించిన సిహెచ్ -47 ఎఫ్ఎస్‌తో భర్తీ చేయడానికి 2000 ల మధ్యలో యుఎస్ సైన్యం తీసుకున్న నిర్ణయం ఆస్ట్రేలియన్ చినూక్స్ యొక్క సాధ్యతను ప్"&amp;"రమాదంలో పడేసింది. దీనికి కారణం, ఆస్ట్రేలియన్ సైన్యం దాని తక్కువ సంఖ్యలో CH-47D ల యొక్క లాజిస్టికల్ మద్దతు కోసం ఏర్పాట్లు యుఎస్ ఆర్మీ యొక్క పెద్ద విమానాల కోసం భారీగా పరపతి పొందాయి. [78] ప్రతిస్పందనగా, ఆస్ట్రేలియన్ సైన్యం 2000 ల మధ్యలో CH-47F చినూక్స్‌ను సం"&amp;"పాదించడానికి ఒక ప్రాజెక్ట్ను కూడా ఏర్పాటు చేసింది. [19] సెప్టెంబర్ 2007 లో ఆస్ట్రేలియా ప్రభుత్వం CH-47F కొనుగోలుకు ప్రారంభ అనుమతి ఇచ్చింది. ఈ నిర్ణయంలో భాగంగా, ప్రాజెక్ట్ యొక్క షెడ్యూల్ మరియు వ్యయానికి సంభావ్య నష్టాలను తగ్గించడానికి యుఎస్ ప్రభుత్వ విదేశీ "&amp;"సైనిక అమ్మకాల కార్యక్రమం ద్వారా ప్రభుత్వం హెలికాప్టర్లను సేకరించడానికి ఎంచుకుంది. [[ CH-47FS ను సంపాదించడానికి తుది ఆమోదం ఆస్ట్రేలియా ప్రభుత్వం ఫిబ్రవరి 2010 లో మంజూరు చేసింది, ఏడు హెలికాప్టర్లు ఆదేశించబడ్డాయి. [80] ఆ సంవత్సరం మార్చి 19 న ఒక ఒప్పందం కుదుర"&amp;"్చుకుంది. [75] [81] ఆర్మీ యొక్క హెలికాప్టర్ సామర్థ్యాల యొక్క దృ ness త్వాన్ని మెరుగుపరచడానికి విమానాల పరిమాణాన్ని ఆరు నుండి ఏడు వరకు పెంచే నిర్ణయం తీసుకోబడింది, వీటిలో ఏదైనా హెలికాప్టర్ల నష్టం యొక్క ప్రభావాన్ని తగ్గించడం ద్వారా. [79] కొత్త సౌకర్యాల నిర్మా"&amp;"ణం మరియు రెండు ఫ్లైట్ సిమ్యులేటర్ల కొనుగోలుతో సహా CH-47F ప్రాజెక్ట్ యొక్క మొత్తం ఖర్చు $ A631 మిలియన్లు. [82] CH-47F సాధారణంగా CH-47D కి సమానమైన పనితీరును కలిగి ఉంటుంది మరియు ఇది నిర్వహించడానికి మరియు అమలు చేయడానికి సులభం అని రూపొందించబడింది. దీని ఫ్యూజ్‌"&amp;"లేజ్ D వేరియంట్‌లో ఉపయోగించే షీట్ మెటల్ యొక్క అనేక కల్పిత విభాగాల కంటే కొన్ని యంత్ర భాగాలను కలిగి ఉంటుంది, ఇది వైబ్రేషన్ మరియు స్ట్రక్చరల్ క్రాకింగ్‌ను తగ్గిస్తుంది. ఎఫ్ వేరియంట్‌లో మరింత అధునాతన ఏవియానిక్స్ మరియు డిజైన్ లక్షణాలు ఉన్నాయి, ఇవి కార్గో విమాన"&amp;"ంలో రవాణా కోసం హెలికాప్టర్లను మరింత త్వరగా సిద్ధం చేయడానికి వీలు కల్పిస్తాయి. [83] ప్రారంభ ఏడు ఆస్ట్రేలియన్ CH-47F లు రోటర్ బ్రేక్‌లు మరియు ఇతర పరికరాలతో అమర్చబడి ఉంటాయి, వాటిని రాయల్ ఆస్ట్రేలియన్ నేవీ యొక్క కాన్బెర్రా క్లాస్ ల్యాండింగ్ హెలికాప్టర్ డాక్ న"&amp;"ాళాల నుండి పనిచేయడానికి వీలు కల్పిస్తుంది, కాని యుఎస్ ఆర్మీ చేత నిర్వహించబడుతున్న వాటికి సమానంగా ఉంటుంది. [84] ఆస్ట్రేలియా యొక్క మొదటి రెండు CH-47F లు ఏప్రిల్ 2015 ప్రారంభంలో, మొదట expected హించిన దానికంటే ఎనిమిది నెలల తరువాత పంపిణీ చేయబడ్డాయి మరియు ఆ సంవ"&amp;"త్సరం మే 5 న 5 వ ఏవియేషన్ రెజిమెంట్‌తో సేవలో ప్రవేశించాయి. [83] [85] ఈ సమయంలో సి స్క్వాడ్రన్ జనవరి 2017 నాటికి కొత్త చినూక్స్‌తో పూర్తిగా పనిచేయడానికి ప్రణాళిక చేయబడింది. [82] ఏడవ CH-47F సెప్టెంబర్ 2015 లో షెడ్యూల్ కంటే మూడు వారాల ముందే పంపిణీ చేయబడింది. "&amp;"[86] ఈ హెలికాప్టర్లు A15-301 నుండి A15-307 వరకు నియమించబడ్డాయి. [46] విడిభాగాలు, సంబంధిత పరికరాలు మరియు కొన్ని సహాయ ఖర్చులతో సహా 50 మిలియన్ డాలర్లకు మరో మూడు సిహెచ్ -47 ఎఫ్‌ల కోసం మార్చి 2016 లో అత్యవసర ఉత్తర్వు ఉంచబడింది. [87] [88] ADF గతంలో CH-47F విమాన"&amp;"ాలను తరువాతి తేదీలో విస్తరించాలని అనుకుంది, కాని ఇతర రక్షణ సామర్థ్యాలపై అండర్-ఎండింగ్ ద్వారా అందుబాటులో ఉన్న నిధులను ఉపయోగించడానికి ఆర్డర్ చిన్న నోటీసు వద్ద ఉంచబడింది. [89] మూడు హెలికాప్టర్లు జూన్ 2016 లో, ప్రణాళిక కంటే రెండున్నర నెలల ముందు పంపిణీ చేయబడ్డ"&amp;"ాయి. [90] చినూక్స్ A15-308 నుండి A15-310 వరకు నియమించబడ్డారు. [46] ఈ హెలికాప్టర్లు రోటర్ బ్రేక్‌లతో అమర్చబడవు, ఎందుకంటే అవి యుఎస్ ఆర్మీ కోసం హెలికాప్టర్ల ఉత్పత్తి శ్రేణి నుండి నేరుగా తీసుకోబడ్డాయి. 2017 నాటికి, ఈ హెలికాప్టర్లకు 2020 నాటికి రోటర్ బ్రేక్‌లత"&amp;"ో సరిపోయేలా ప్రణాళిక చేయబడింది. [91] సి స్క్వాడ్రన్ యొక్క ఎయిర్ సిబ్బంది రెండు ఫ్లైట్ సిమ్యులేటర్లను ఉపయోగించి కొత్త రకాన్ని నిర్వహించడానికి వాటిని సిద్ధం చేయడానికి శిక్షణ చేపట్టారు, మరియు CH-47F ఫ్లీట్ ఏప్రిల్ 2016 లో ప్రారంభ ఆపరేటింగ్ సామర్థ్యాన్ని సాధి"&amp;"ంచింది. [83] [92] 2016 లో, ట్రయల్స్ విజయవంతం అయిన తరువాత CH-47 లు కాన్బెర్రా క్లాస్ నాళాల నుండి పనిచేయడానికి ఆమోదించబడ్డాయి. [93] మొదటి ఏడు CH-47 లు జూలై 2017 లో పూర్తి ఆపరేటింగ్ సామర్ధ్య స్థితికి చేరుకున్నాయి. సి స్క్వాడ్రన్ యొక్క కార్యకలాపాలు ఈ సమయంలో స"&amp;"ిబ్బంది కొరత మరియు నిర్వహణ పనుల బ్యాక్‌లాగ్ ద్వారా పరిమితం చేయబడ్డాయి, ఇది ఒక సమయంలో నాలుగు హెలికాప్టర్లకు ఏకకాలంలో లోతైన నిర్వహణ కోసం సేవలకు దారితీసింది. . ఈ పరిమితులు మొత్తం CH-47F విమానాల కోసం పూర్తి ఆపరేటింగ్ సామర్ధ్య స్థితిని 2020 వరకు ఆలస్యం చేస్తాయ"&amp;"ని భావిస్తున్నారు. [94] CH-47D లు రిటైర్ అయ్యాయి, ఎందుకంటే అవి లోతైన నిర్వహణ తనిఖీల కారణంగా, సెప్టెంబర్ 2016 లో టైప్ టైవింగ్ సర్వీస్. [95] [96] D మరియు F వేరియంట్ల మధ్య చాలా సాధారణ భాగాల కారణంగా, ఆస్ట్రేలియాలో భద్రపరచడానికి ముందు హెలికాప్టర్లు విడిభాగాల క"&amp;"ోసం తీసివేయబడ్డాయి. [95] A15-202 ఏప్రిల్ 2016 లో ఆస్ట్రేలియన్ వార్ మెమోరియల్‌కు అప్పగించబడింది, A15-104 ఆస్ట్రేలియన్ ఆర్మీ ఫ్లయింగ్ మ్యూజియంలో ప్రదర్శించబడుతుంది మరియు మాజీ వైమానిక దళం హెలికాప్టర్ A15-106 RAAF మ్యూజియంకు బదిలీ చేయబడింది. [92] [97] మిగిలిన"&amp;" మూడు సిహెచ్ -47D లను ఎగిరే నాన్-ఎగిరే శిక్షణ కోసం సైన్యం, A15-151 మరియు A15-152 వరుసగా సాధారణ మరియు ప్రత్యేక దళాల శిక్షణ కోసం, మరియు A15-201 నిర్వహణ వ్యవస్థల శిక్షణ ఎయిర్ఫ్రేమ్‌గా నిలుపుకుంది. [92] 2016 డిఫెన్స్ వైట్ పేపర్ మరియు దాని సహాయక డాక్యుమెంటేషన్"&amp;" 2025–26 ఆర్థిక సంవత్సరం నాటికి ఏరోమెడికల్ తరలింపు పనులను నిర్వహించడానికి CH-47FS సవరణలను అందుకుంటుందని మరియు ఇది హెలికాప్టర్లను కాలక్రమేణా క్రమం తప్పకుండా అప్‌గ్రేడ్ చేయడానికి ఉద్దేశించినట్లు పేర్కొంది, తద్వారా వారు యుఎస్ మిలిటరీ లాజిస్టిక్స్ వ్యవస్థ ద్వ"&amp;"ారా మద్దతు ఇవ్వడం కొనసాగించవచ్చు. [98] [99] అమెరికన్ CH-47F విమానాలకు ప్రవేశపెట్టిన కీలక మార్పులతో ఇది వేగవంతం అవుతుంది, అయినప్పటికీ ఆస్ట్రేలియన్ అవసరాలను తీర్చడానికి హెలికాప్టర్లను సవరించడానికి ఎంపికలు ఉంటాయి. 2017 నాటికి, ADF 2040 వరకు CH-47FS ని నిలుపు"&amp;"కోవటానికి ఉద్దేశించబడింది. 2060 ల వరకు ఇది ఈ రకాన్ని నిర్వహిస్తుందని యుఎస్ సైన్యం సూచించింది, ఇది ఆస్ట్రేలియా అదే విధంగా చేయడానికి దారితీస్తుంది. [94] ఆస్ట్రేలియన్ CH-47FS యొక్క మొదటి విదేశీ విస్తరణ మార్చి 2018 ప్రారంభంలో ప్రారంభమైంది. [100] మార్చి 8 న, 2"&amp;"018 పాపువా న్యూ గినియా భూకంప బాధితుల ఉపశమన ప్రయత్నాలకు సహాయపడటానికి మూడు హెలికాప్టర్లను పాపువా న్యూ గినియాకు పంపించనున్నట్లు ఆస్ట్రేలియా ప్రభుత్వం ప్రకటించింది. [101] చినూక్స్ మార్చి 11 న దేశంలో కార్యకలాపాలను ప్రారంభించారు, మరియు ఆ సంవత్సరం ఏప్రిల్‌లో విస"&amp;"్తరణ ముగిసింది. [100] [102] 2019–20 ఆస్ట్రేలియన్ బుష్‌ఫైర్ సీజన్‌కు ADF యొక్క ప్రతిస్పందనలో భాగంగా జనవరి 2020 లో అనేక చినూక్‌లను RAAF బేస్ ఈస్ట్ అమ్మకానికి నియమించారు. ఈ విస్తరణ సమయంలో హెలికాప్టర్లు తరలింపుదారులను మరియు విస్తృత శ్రేణి సరఫరా మరియు పరికరాలన"&amp;"ు రవాణా చేశాయి. CH-47F ఫ్లీట్ నెలలో 400 గంటలకు పైగా ఎగిరింది, ఈ రకం సేవలోకి ప్రవేశించినప్పటి నుండి ఆస్ట్రేలియన్ చినూక్స్ సాధించిన అత్యధిక ఎగిరే గంటలు. [103] ఏప్రిల్ 2021 లో అమెరికా డిపార్ట్మెంట్ ఆఫ్ స్టేట్ యుఎస్ ఆర్మీ హోల్డింగ్స్ నుండి ఆస్ట్రేలియాకు నాలుగ"&amp;"ు సిహెచ్ -47 ఎఫ్ఎస్ అమ్మకాన్ని ఆమోదించింది. [104] అదనపు చినూక్‌లను కొనుగోలు చేయడంలో ఆస్ట్రేలియా ప్రభుత్వ ఆసక్తి గతంలో ప్రకటించబడలేదు మరియు ఆస్ట్రేలియన్ డిఫెన్స్ బిజినెస్ రివ్యూ ఇది ""సైన్యం యొక్క MRH-90 తైపాన్ హెలికాప్టర్ ఫ్లీట్ యొక్క తక్కువ లభ్యత"" ద్వార"&amp;"ా కొంతవరకు ప్రేరేపించబడిందని నివేదించింది. [105] [106] ఈ ఆర్డర్ 8 జూలై 2021 న 595 మిలియన్ డాలర్ల ధర వద్ద నిర్ధారించబడింది. అమెరికా వైమానిక దళం లాక్‌హీడ్ సి -5 గెలాక్సీ ట్రాన్స్‌పోర్ట్ విమానం బోర్డులో ఆ నెల ప్రారంభంలో రెండు హెలికాప్టర్లు ఆస్ట్రేలియాకు పంపి"&amp;"ణీ చేయబడ్డాయి, యుఎస్ సైన్యం తమ విమానాల యొక్క 2 ను ఆస్ట్రేలియన్ సైన్యానికి మళ్లించడానికి అంగీకరించిన తరువాత. [107] [108] [109] మిగిలిన రెండింటినీ 2022 లో ఆస్ట్రేలియన్ సైన్యానికి బదిలీ చేయనున్నారు. [110] [111]")</f>
        <v>ఆస్ట్రేలియన్ డిఫెన్స్ ఫోర్స్ 1974 నుండి చాలా కాలం పాటు బోయింగ్ సిహెచ్ -47 చినూక్ హెవీ-లిఫ్ట్ హెలికాప్టర్లను నిర్వహిస్తోంది. ఈ రకంలో ముప్పై రెండు ఆస్ట్రేలియన్ సేవలోకి ప్రవేశించాయి, ఇందులో పన్నెండు సిహెచ్ -47 సి వేరియంట్లు, ఎనిమిది సిహెచ్ -47 డిఎస్ మరియు పన్నెండు సిహెచ్ -47 ఎఫ్. మరో రెండు సిహెచ్ -47 ఎఫ్లను 2022 లో పంపిణీ చేయవలసి ఉంది. హెలికాప్టర్లను రాయల్ ఆస్ట్రేలియన్ వైమానిక దళం (RAAF) మరియు ఆస్ట్రేలియన్ సైన్యం రెండూ నిర్వహిస్తున్నాయి. RAAF కోసం ఎనిమిది చినూక్స్ యొక్క ప్రారంభ ఉత్తర్వు 1962 లో ఉంచబడింది, కాని త్వరలోనే మరింత అత్యవసర ప్రాధాన్యతలకు అనుకూలంగా రద్దు చేయబడింది. ఆస్ట్రేలియన్ మిలిటరీకి ఇప్పటికీ ఈ రకమైన హెలికాప్టర్లు అవసరం, మరియు పన్నెండు CH-47C చినూక్స్ 1970 లో ఆదేశించబడ్డాయి. CH-47 లు డిసెంబర్ 1974 లో RAAF తో సేవలోకి ప్రవేశించాయి. మనుగడలో ఉన్న పదకొండు మంది చినూక్స్ 1989 లో ఖర్చు ఆదా చేసే చర్యగా రిటైర్ అయ్యారు, కానీ ఆస్ట్రేలియన్ డిఫెన్స్ ఫోర్స్ యొక్క ఇతర హెలికాప్టర్లు వారి సామర్థ్యాలను భర్తీ చేయలేవని కనుగొనబడింది. తత్ఫలితంగా, CH-47C లలో నాలుగు CH-47D ప్రమాణానికి అప్‌గ్రేడ్ చేయబడ్డాయి మరియు 1995 లో ఆస్ట్రేలియన్ సైన్యంతో తిరిగి సేవకు వచ్చాయి. సైన్యం 2000 లో మరో రెండు సిహెచ్ -47D లు మరియు 2012 లో మరొక జంటను సొంతం చేసుకుంది. CH-47DS ను 2015 లో ఏడు కొత్త CH-47F విమానాలతో భర్తీ చేశారు, మరో మూడు 2016 లో పంపిణీ చేయబడ్డాయి. మరో నాలుగు CH-47F లు 2021 లో ఆదేశించబడ్డాయి . ముగ్గురు చినూక్స్ 2003 లో ఇరాక్ యుద్ధంలో పాల్గొన్నారు, వారు సామాగ్రి మరియు ఆస్ట్రేలియన్ ప్రత్యేక దళాలను రవాణా చేశారు. 2006 మరియు 2007 మరియు 2008 నుండి 2013 మధ్య ప్రతి సంవత్సరం ఉత్తర వసంత మరియు వేసవి నెలల్లో రెండు చినూక్‌ల నిర్లిప్తత ఆఫ్ఘనిస్తాన్‌కు కూడా మోహరించబడింది, విస్తృతమైన పోరాటాన్ని చూసింది. ఆఫ్ఘనిస్తాన్‌కు మోహరించిన CH-47 లలో రెండు క్రాష్లలో ధ్వంసమయ్యాయి. ప్రకృతి వైపరీత్యాల తరువాత రికవరీ ప్రయత్నాలకు సహాయపడటానికి హెలికాప్టర్లు తరచూ నియమించబడ్డాయి మరియు RAAF చేత నిర్వహించబడుతున్నప్పుడు అనేక పౌర నిర్మాణ పనులను చేపట్టాయి. 1960 ల ప్రారంభంలో ఆస్ట్రేలియన్ ఆర్మీ మరియు రాయల్ ఆస్ట్రేలియన్ వైమానిక దళం (RAAF) RAAF యొక్క వాడుకలో లేని డగ్లస్ డకోటాస్ స్థానంలో కొత్త రకాల వ్యూహాత్మక రవాణా విమానాలను పరిగణించింది. సైన్యం వెంటనే కొనుగోలు చేయగల సరళమైన మరియు కఠినమైన విమానాలను కోరుకుంది మరియు డి హవిలాండ్ కెనడా DHC-4 కారిబస్ కొనుగోలు కోసం ఒత్తిడి చేసింది. RAAF కారిబౌను ఉద్దేశించిన పాత్రకు సరిపోదని మరియు మరింత అధునాతన విమానానికి ప్రాధాన్యతనిచ్చింది, ఇది ఎంపిక ప్రక్రియలో జాప్యానికి దారితీస్తుంది. [1] ఈ అసమ్మతి సెప్టెంబర్ 1962 లో ముగిసింది. ఇండోనేషియా తన పొరుగువారితో "ఘర్షణ" విధానానికి ప్రతిస్పందనగా మిలిటరీ విస్తరణలో భాగంగా, RAAF ను ఆస్ట్రేలియా ప్రభుత్వం దర్శకత్వం వహించింది, చిన్న టేకాఫ్ మరియు ల్యాండింగ్ విమానాలు మరియు భారీ- సైన్యం యొక్క వ్యూహాత్మక చైతన్యాన్ని మెరుగుపరచడానికి కొనుగోలు చేయగల హెలికాప్టర్లను లిఫ్ట్ చేయండి. [2] ఎనిమిది హెవీ-లిఫ్ట్ హెలికాప్టర్లను సంపాదించి, 1971 నాటికి వాటిని సేవలోకి ప్రవేశపెట్టడానికి ఒక ప్రాజెక్ట్ కోసం ఆ సంవత్సరం అక్టోబర్‌లో వాయు సిబ్బంది అవసరం స్థాపించబడింది. [3] కార్యాచరణ అవసరాల డైరెక్టర్ గ్రూప్ కెప్టెన్ చార్లెస్ రీడ్ నేతృత్వంలోని ఏడుగురు RAAF అధికారుల బృందం వెంటనే అమెరికాకు పంపబడింది మరియు సికోర్స్కీ S-61, బోయింగ్ వెర్టోల్ 107-II మరియు CH-47 చినూక్ హెలికాప్టర్లను అంచనా వేసింది. ఈ రకాల్లో చినూక్ స్పష్టంగా అనుకూలంగా ఉందని బృందం తీర్పు ఇచ్చింది మరియు చాలా మందిని పొందాలని సిఫారసు చేసింది; ఇది సైన్యం యొక్క ప్రాధాన్యతకు అనుగుణంగా ఉంది. [4] పన్నెండు మంది కారిబౌ స్థిర-వింగ్ విమానం మరియు ఎనిమిది చినూక్‌ల ప్యాకేజీని పొందటానికి ప్రభుత్వం చేసిన సిఫారసును ప్రభుత్వం తరువాత అంగీకరించింది మరియు మూల్యాంకనం చేసిన వారాల్లోనే ఈ విమానాల కోసం ఒక ఉత్తర్వును ఉంచింది. [5] హెలికాప్టర్లు పంపిణీ చేయడానికి చాలా సంవత్సరాలు పడుతుందని తెలుసుకున్నప్పుడు చినూక్ ఆర్డర్ ప్రభుత్వం రద్దు చేసింది, మరియు RAAF యొక్క కారిబస్ మరియు బెల్ UH-1 ఇరోక్వోయిస్ వ్యూహాత్మక రవాణా హెలికాప్టర్ల ఆదేశాలు బదులుగా విస్తరించబడ్డాయి. [6] ఆస్ట్రేలియన్ మిలిటరీ 1960 లలో హెవీ-లిఫ్ట్ హెలికాప్టర్లను పొందటానికి ఎంపికలను పరిగణనలోకి తీసుకుంది, మరియు ఈ లక్ష్యాన్ని సాధించడానికి ఒక అధికారిక కార్యక్రమాన్ని 1969 లో RAAF ప్రారంభించింది. [7] [8] ఆ ఏడాది ఆగస్టులో ఇటువంటి పన్నెండు హెలికాప్టర్లను కొనుగోలు చేయడానికి ఫెడరల్ ప్రభుత్వ క్యాబినెట్ ఆమోదం తెలిపింది. [9] ఈ సమయంలో వియత్నాం యుద్ధానికి ఆస్ట్రేలియన్ సహకారంలో భాగంగా హెలికాప్టర్లను దక్షిణ వియత్నాంకు మోహరించాలని అనుకున్నారు. [10] సికోర్స్కీ సిహెచ్ -53 సీ స్టాలియన్ మరియు చినూక్లను అంచనా వేయడానికి తొమ్మిది వైమానిక దళం మరియు ఆర్మీ అధికారుల బృందం అక్టోబర్ 1969 లో అమెరికాకు వెళ్లారు. గ్రూప్ కెప్టెన్ పీటర్ రా నేతృత్వంలోని ఈ బృందం, ఈ రకానికి ఉన్నతమైన ఎగిరే లక్షణాలను కలిగి ఉన్నందున CH-53 లను ఆదేశించాలని సిఫారసు చేసింది. [9] సీనియర్ RAAF అధికారులు మరియు సైన్యం ఈ ఫలితంతో సంతోషించలేదు మరియు రా యొక్క నివేదికను ఎయిర్ బోర్డ్ తిరస్కరించింది. ఇప్పుడు ఎయిర్ వైస్-మార్షల్ మరియు ఎయిర్ స్టాఫ్ డిప్యూటీ చీఫ్ అయిన రీడ్, హెలికాప్టర్ల ఎంపికను సమీక్షించాలని ఆదేశించారు, మళ్ళీ చినూక్లను పొందాలని సిఫారసు చేసింది. చినూక్ CH-53 కన్నా ఎక్కువ సరుకును మోయగలదని మరియు ఆస్ట్రేలియా-పరిపాలన భూభాగం పాపువా మరియు న్యూ గినియా పర్వతాలలో కార్యకలాపాలకు బాగా సరిపోతుందని అతను ఈ ఎంపికను సమర్థించాడు. [8] రెండు రకాలు RAAF యొక్క అవసరాలను తీర్చాయని ప్రభుత్వం విశ్వసించింది, కాని చినూక్స్ సంపాదించే ప్రాజెక్ట్ CH-53 లను కొనుగోలు చేయడం కంటే తక్కువ ప్రమాదం ఉంటుంది. తత్ఫలితంగా, పన్నెండు CH-47C చినూక్స్ కోసం ఒక ఉత్తర్వు 19 ఆగస్టు 1970 న ప్రకటించబడింది. [9] ఇది హెలికాప్టర్లను సేవలో మరియు వెలుపల తిప్పడానికి ప్రణాళిక చేయబడింది, ఆరు ఎప్పుడైనా అందుబాటులో ఉన్నాయి. [11] 1970 లో ఈ ఆర్డర్ సస్పెండ్ చేయబడింది, ఈ ఇంజిన్ సమస్యల శ్రేణి అమెరికా ఆర్మీ యొక్క CH-47C లను ప్రభావితం చేసింది, కాని ఈ సమస్యలు పరిష్కరించబడిన తరువాత మార్చి 1972 లో తిరిగి నియమించబడ్డాయి. [7] కొనుగోలు యొక్క మొత్తం ఖర్చు 37 మిలియన్ డాలర్లు. [12] ఈ ఉత్తర్వు ఆస్ట్రేలియాను CH-47 యొక్క మొదటి ఎగుమతి కస్టమర్‌గా చేసింది. [13] చినూక్స్ కోసం కాంట్రాక్టులో బోయింగ్‌తో ఆఫ్‌సెట్ ఒప్పందం ఉంది, దీని ద్వారా సంస్థ ఆస్ట్రేలియా కంపెనీలకు RAAF యొక్క హెలికాప్టర్ల మరియు ఇతర వినియోగదారుల కోసం ఉద్దేశించిన భాగాలను తయారు చేయడానికి అవకాశాలను ఇచ్చింది. 1970 మరియు 1980 లలో ఆస్ట్రేలియన్ సైనిక విమాన సేకరణ ఒప్పందాలలో చేర్చబడిన అనేక ఒప్పందాలలో ఇది మొదటిది, స్థానిక రక్షణ పరిశ్రమకు అంతర్జాతీయ మార్కెట్లను పొందటానికి స్థానిక రక్షణ పరిశ్రమకు సహాయం చేయడమే లక్ష్యం. ఈ ఒప్పందానికి కొన్ని ప్రయోజనాలు ఉన్నాయి, ఎందుకంటే పాల్గొనే అనేక ఆస్ట్రేలియన్ కంపెనీలు తమ కర్మాగారాలను CH-47 యొక్క సంక్లిష్ట అంశాలను తయారు చేయడానికి అప్‌గ్రేడ్ చేశాయి. చినూక్ కోసం ఆఫ్‌సెట్ ఒప్పందాలు 1980 ల ప్రారంభంలో ముగిశాయి, కాని మెరుగైన పరికరాలు మరియు తయారీ ప్రక్రియలు 1985 మరియు 1990 మధ్య ఆస్ట్రేలియాలో మెక్‌డొన్నెల్ డగ్లస్ ఎఫ్/ఎ -18 హార్నెట్ ఫైటర్ విమానాలను నిర్మించడానికి ఈ ప్రాజెక్టులో ఉపయోగించబడ్డాయి. [14] RAAF యొక్క సేకరణ మరియు మద్దతు తత్వశాస్త్రానికి అనుగుణంగా మరియు శక్తి స్వయం సమృద్ధిగా ఉందని నిర్ధారించే లక్ష్యం, CH-47C లకు చాలా పెద్ద మొత్తంలో విడిభాగాలు కూడా ఆదేశించబడ్డాయి; 1993 లో, ఇది బోయింగ్ చేత నిర్వహించబడిన తరువాత చినూక్ స్పేర్ భాగాల యొక్క రెండవ అతిపెద్ద నిల్వ అని నివేదించబడింది మరియు ఇది 10 A120 మిలియన్ల కంటే ఎక్కువ విలువైనది. [10] క్వీన్స్లాండ్‌లోని RAAF బేస్ అంబర్లీ వద్ద చినూక్స్‌ను నిలబెట్టాలని నిర్ణయించారు, ఎందుకంటే ఇది న్యూ సౌత్ వేల్స్లోని సిడ్నీ శివార్లలో మరియు నార్త్ క్వీన్స్లాండ్ నగరం టౌన్స్‌విల్లేపై ఆధారపడిన సైన్యం యొక్క ప్రధాన క్షేత్ర నిర్మాణాల మధ్య మధ్యలో ఉంది. 1972 లో వారికి ఉత్తర్వు ధృవీకరించబడిన కొద్దిసేపటికే అంబర్లీలో హెలికాప్టర్లకు మద్దతు సౌకర్యాలపై నిర్మాణం ప్రారంభమైంది. [8] చినూక్స్‌ను నిర్వహించడానికి 3 సెప్టెంబర్ 1973 న అంబర్లీలో నం 12 స్క్వాడ్రన్ తిరిగి పెరిగారు. ఈ యూనిట్ నంబర్ 1 స్క్వాడ్రన్ పునర్నిర్మించబడటానికి ముందు 1939 మరియు 1948 మధ్య బాంబర్లు ఎగిరింది. [15] 9 అక్టోబర్ 1973 న పన్నెండు CH-47 లను అమెరికాలో RAAF అధికారికంగా అంగీకరించారు. [16] తరువాత వారు విమాన వాహక నౌక హెచ్‌ఎంఎఎస్ మెల్బోర్న్లో ఆస్ట్రేలియాకు రవాణా చేయబడ్డారు మరియు 28 మార్చి 1974 న బ్రిస్బేన్ వద్ద అన్‌లోడ్ చేయబడ్డారు. [7] [17] నం 12 స్క్వాడ్రన్ 8 జూలై 1974 న శిక్షణ విమానాలను ప్రారంభించింది, మరియు ఈ యూనిట్ వచ్చే ఏడాది డిసెంబర్‌లో పనిచేస్తున్నట్లు ప్రకటించబడింది. [7] [18] స్క్వాడ్రన్ సాధారణంగా నాలుగు మరియు ఆరు CH-47C ల మధ్య టైప్ యొక్క సేవలో ఎప్పుడైనా పనిచేస్తుంది, ఈ నౌకాదళం RAAF బేస్ అంబర్లీ వద్ద దీర్ఘకాలిక నిల్వ ద్వారా తిప్పబడింది. [19] నవంబర్ 1980 లో, ఎనిమిది చినూక్స్ ఏకకాలంలో మొదటిసారి పనిచేశాయి మరియు ఈ సందర్భంగా గుర్తుగా ఒక నిర్మాణ విమానంలో జరిగాయి. [20] CH-47CS లో నలుగురు సిబ్బంది ఉన్నారు, ఇందులో ఇద్దరు పైలట్లు, ఒక లోడ్ మాస్టర్ మరియు మరొకరు ఉన్నారు, మరియు 33 మంది ప్రయాణీకులు లేదా 11,129 కిలోగ్రాముల (24,535 పౌండ్లు) సరుకు రవాణా చేయవచ్చు. [21] హెలికాప్టర్లకు సీరియల్ నంబర్లు A15-001 నుండి A15-012 నుండి కేటాయించబడ్డాయి. [22] చినూక్స్ యొక్క ప్రధాన పాత్ర సైన్యానికి మద్దతు ఇవ్వడం. దళాలు, ఫిరంగి తుపాకులు, మందుగుండు సామగ్రి, ఇంధనం మరియు ఇతర సామాగ్రిని రవాణా చేయడానికి హెలికాప్టర్లు ఉపయోగించబడ్డాయి. వారు సైన్యానికి అందుబాటులో ఉన్న ఏరోమెడికల్ తరలింపు సామర్ధ్యంలో కొంత భాగాన్ని కూడా అందించారు. [15] [21] చినూక్స్ సాధారణంగా ఉత్తర ఆస్ట్రేలియాలో పనిచేస్తుండగా, వారు ఆస్ట్రేలియాలోని ఇతర ప్రాంతాలకు తరచూ మోహరించారు, మరియు 12 వ నెంబరు స్క్వాడ్రన్ పాపువా న్యూ గినియాలో వార్షిక అధిక-ఎత్తు ఫ్లయింగ్ శిక్షణా వ్యాయామం నిర్వహించారు. [15] [23] 13 ఫిబ్రవరి 1978 న సిడ్నీ హిల్టన్ హోటల్ బాంబు దాడి తరువాత ప్రవేశపెట్టిన భద్రతా చర్యలలో భాగంగా, చినూక్స్ ఆస్ట్రేలియా ప్రధాన మంత్రి మాల్కం ఫ్రేజర్ మరియు సిడ్నీ నుండి అనేక ఇతర జాతీయ నాయకులను బవల్ వరకు కామన్వెల్త్ హెడ్స్ ఆఫ్ ప్రభుత్వ ప్రాంతీయ సమావేశాల కోసం రవాణా చేయడానికి ఉపయోగించారు. [24] ఆగష్టు 1980 లో, CH-47 ను అంబర్లీ నుండి మలేషియాకు తరలించారు మరియు రిమోట్ ప్రదేశంలో క్రాష్ అయిన రాయల్ మలేషియా వైమానిక దళం S-61 హెలికాప్టర్‌ను తిరిగి పొందటానికి ఉపయోగించారు. ఇందులో 14,000 కిలోమీటర్ల (8,700 మైళ్ళు) రిటర్న్ ట్రిప్ ఉంది, ఇది ఒక హెలికాప్టర్ అప్పటి వరకు ఎగిరిన సుదీర్ఘ దూరం అని నమ్ముతారు మరియు RAAF హెలికాప్టర్ ద్వారా నిర్వహించబడే పొడవైన విమానంగా మిగిలిపోయింది. [25] [26] నొప్పులు వారి RAAF సేవ సమయంలో, చినూక్స్ అనేక రకాల సైనిక రహిత పనులను కూడా చేపట్టారు. నేచురల్ విపత్తులకు ఆస్ట్రేలియన్ డిఫెన్స్ ఫోర్స్ యొక్క ప్రతిస్పందనలో హెలికాప్టర్లు తరచూ ఏర్పడ్డాయి, వీటిలో ప్రజలకు ఆహారాన్ని పంపిణీ చేయడం మరియు వరదలు నరికివేయబడతాయి. [15] [27] లైట్హౌస్లను అమర్చడం మరియు ఎత్తైన భవనాల పైభాగానికి ఎయిర్ కండిషనింగ్ పరికరాలను తీసుకెళ్లడం వంటి పౌర నిర్మాణ పనుల కోసం కూడా వీటిని ఉపయోగించారు. రెండు సందర్భాల్లో, చినూక్స్ రాఫ్ ఇరోక్వోయిస్ హెలికాప్టర్లకు ఇంధనాన్ని రవాణా చేయడం ద్వారా మరియు స్వాధీనం చేసుకున్న మాదకద్రవ్యాలను మోయడం ద్వారా రాష్ట్రంలోని మారుమూల ప్రాంతాల్లో క్వీన్స్లాండ్ పోలీస్ సర్వీస్ మాదకద్రవ్యాల నిర్మూలన ప్రయత్నాలకు మద్దతు ఇచ్చాడు. [15] ఆగష్టు 1981 లో, రెండు సిహెచ్ -47 లు కార్గో షిప్ వైగాని ఎక్స్‌ప్రెస్ నుండి కంటైనర్లను ఎత్తివేసాయి, ఈ నౌకను టోర్రెస్ జలసంధిలో పరుగెత్తిన తర్వాత అది ప్రతిబింబించేలా చేస్తుంది. [28] అదే సంవత్సరం నవంబర్‌లో క్వీన్స్లాండ్లోని కాలౌండ్రా సమీపంలో పరుగెత్తినప్పుడు అన్రో ఆసియాను విడిపించడానికి ఇదే విధమైన ఆపరేషన్ జరిగింది. [29] వెస్ట్రన్ ఆస్ట్రేలియాలోని పోర్ట్ హెడ్లాండ్ సమీపంలో ఉన్న ఒక చినూక్ రెండు బుల్డోజర్‌లను గ్రౌండ్డ్ ఇనుప ఖనిజం క్యారియర్‌లోకి రవాణా చేసినప్పుడు, డిసెంబర్ 1981 లో మరో అసాధారణమైన పని జరిగింది, తద్వారా అవి ఓడ యొక్క భారాన్ని పున osition స్థాపించడానికి ఉపయోగపడతాయి. [30] మే 1989 లో, ఒక చినూక్ ఒక స్మారక చిహ్నం యొక్క 8,000 కిలోగ్రాముల (18,000 పౌండ్లు) విభాగాన్ని మార్గదర్శక ఏవియేటర్ లారెన్స్ హార్గ్రేవ్‌కు వోలోన్గాంగ్ సమీపంలోని కైరా పర్వతంపై రవాణా చేశాడు. [31] RAAF యొక్క చినూక్ నౌకాదళం రెండు తీవ్రమైన ప్రమాదాలకు గురైంది. 26 జూన్ 1975 న, A15-011 దాని ఇంజిన్ టర్బైన్లలో ఒకటి విచ్ఛిన్నమైనప్పుడు క్రాష్ అయ్యింది; దాని సిబ్బంది ఎవరూ గాయపడలేదు. [21] [32] హెలికాప్టర్ మొదట్లో వ్రాసే ఆఫ్‌గా అంచనా వేయబడింది, కాని 3 వ ఎయిర్‌క్రాఫ్ట్ డిపోకు దాన్ని మరమ్మతు చేసే బాధ్యత కేటాయించబడింది. [33] నిర్వహణ విభాగానికి ప్రధాన హెలికాప్టర్ మరమ్మతులతో అనుభవం లేదు, మరియు A15-011 21 మే 1981 వరకు సేవలను తిరిగి ప్రవేశించలేదు. [21] 4 ఫిబ్రవరి 1985 న, A15-001 నావిగేషన్ వ్యాయామం చేస్తున్నప్పుడు క్వీన్స్లాండ్లోని తూవూంబా సమీపంలో ఉన్న పట్టుదల ఆనకట్టను కుప్పకూలింది. [34] రాయల్ వైమానిక దళానికి చెందిన ఎక్స్ఛేంజ్ ఆఫీసర్ అయిన హెలికాప్టర్ పైలట్ చంపబడ్డాడు మరియు మిగిలిన ముగ్గురు ఎయిర్ క్రూ స్వల్ప గాయాలయ్యాయి. హెలికాప్టర్ వ్రాయబడింది మరియు అంబర్లీ వద్ద అగ్ని శిక్షణా సహాయంగా ఉపయోగించబడింది. [21] [35] A15-001 యొక్క సిబ్బందికి ఈ ప్రాంతంలో విద్యుత్ లైన్లు ఉండటం గురించి తెలియదు, ఎందుకంటే అవి ఫ్లైట్ ప్లాన్ చేయడానికి ఉపయోగించే పటాలలో గుర్తించబడలేదు మరియు కదిలే హెలికాప్టర్ నుండి చూడటం కష్టం. ఈ మిషన్ తగినంతగా ప్రణాళిక చేయబడిందని విచారణ తీర్పు ఇచ్చింది, మరియు 12 వ నెంబరు స్క్వాడ్రన్ అంబర్లీ ప్రాంతంలో కార్యకలాపాలను సిద్ధం చేయడానికి ఉపయోగించిన మాస్టర్ మ్యాప్‌ను అప్‌డేట్ చేయాలని సిఫారసు చేసింది, ఇందులో అన్ని ఎగిరే ప్రమాదాలు ఉన్నాయని నిర్ధారించడానికి. [36] నవంబర్ 1986 లో, చీఫ్స్ ఆఫ్ స్టాఫ్ కమిటీ మరియు రక్షణ మంత్రి కిమ్ బీజ్లీ RAAF యొక్క ఇరోక్వోయిస్ మరియు సికోర్స్కీ S-70 బ్లాక్ హాక్ యుద్దభూమి హెలికాప్టర్లన్నింటినీ సైన్యానికి బదిలీ చేయాలని నిర్ణయించుకున్నారు. [37] [38] అధిక నిర్వహణ ఖర్చుల కారణంగా సైన్యం చినూక్స్‌ను కోరుకోలేదు మరియు వారు ఈ సమయంలో RAAF తోనే ఉన్నారు. [31] RAAF యొక్క హెలికాప్టర్ విమానాల తగ్గింపు ఆర్థిక వ్యవస్థల నష్టం కారణంగా చినూక్స్‌ను నిర్వహించే ఖర్చును పెంచింది మరియు 12 వ స్క్వాడ్రన్ కోసం ఎయిర్‌క్రూను కనుగొనడం మరింత కష్టమైంది. RAAF తరువాత చినూక్స్‌ను బదిలీ చేయాలని ప్రతిపాదించింది, కాని సైన్యం వాటిని అంగీకరించడానికి ఇష్టపడలేదు. ఇరోక్వోయిస్ మరియు బ్లాక్ హాక్స్ కార్యాచరణను ఉంచడం సైన్యం ఎదుర్కొంటున్న సమస్యలు ఈ స్థానాన్ని ప్రభావితం చేసి ఉండవచ్చు, ఈ సేవ మరింత క్లిష్టమైన రకాన్ని తీసుకోవటానికి ఇష్టపడదు. [39] RAAF మరియు సైన్యం సంయుక్తంగా మే 1989 లో చినూక్స్‌ను సేవ నుండి ఉపసంహరించుకోవాలని నిర్ణయించుకున్నారు. ఖర్చులను తగ్గించడానికి ఈ నిర్ణయం తీసుకుంది, బ్లాక్ హాక్స్ తగినంత ఎయిర్ లిఫ్ట్ సామర్థ్యాన్ని అందిస్తుందని సైన్యం నమ్ముతుంది. [40] నం 12 స్క్వాడ్రన్ 30 జూన్ 1989 న ఎగురుతూ నిలిచిపోయింది మరియు ఆ సంవత్సరం ఆగస్టు 25 న రద్దు చేయబడింది. [15] CH-47C లను అంబర్లీలో నిల్వలో ఉంచారు. [41] చినూక్స్ సేవ నుండి ఉపసంహరించుకున్న తర్వాత విక్రయించడానికి ఇది ఉద్దేశించినప్పటికీ, బ్లాక్ హాక్స్ వాటిని పూర్తిగా భర్తీ చేయలేకపోయారని అనుభవం త్వరలోనే నిరూపించింది. ముఖ్యంగా, వ్యాయామాలు మరియు కార్యకలాపాల సమయంలో బ్లాక్ హాక్స్ కోసం ఇంధన సరఫరాను రవాణా చేయడానికి హెవీ-లిఫ్ట్ హెలికాప్టర్లు అవసరమని కనుగొనబడింది. తత్ఫలితంగా, చినూక్స్‌ను విక్రయించే ప్రణాళికలు 1989 చివరలో నిలిపివేయబడ్డాయి, మరియు సైన్యం మరియు RAAF వాటిని తిరిగి సక్రియం చేయడానికి ఎంపికలను పరిశోధించడం ప్రారంభించారు. [21] [40] [42] 1991 ఫోర్స్ స్ట్రక్చర్ రివ్యూ నాలుగు మరియు ఆరు చినూక్స్ మధ్య-CH-47D ప్రమాణానికి అప్‌గ్రేడ్ చేయబడిందని-బ్లాక్ హాక్స్‌కు మద్దతుగా తిరిగి సక్రియం చేయబడాలని సిఫార్సు చేసింది. [43] [44] అనేక చినూక్స్‌ను అప్‌గ్రేడ్ చేయడానికి ఒక ఒప్పందం జూన్ 1993 లో చేరుకుంది. [10] ఈ అమరిక ప్రకారం, మిగిలి ఉన్న సిహెచ్ -47 సిలను యుఎస్ ఆర్మీకి 40 మిలియన్ డాలర్లకు విక్రయించారు, మిగిలిన నాలుగు సిహెచ్ -47 డి ప్రమాణానికి అప్‌గ్రేడ్ చేసే ఖర్చును పాక్షికంగా కవర్ చేయడానికి ఈ నిధులు ఉపయోగించబడుతున్నాయి. [21] ప్రాజెక్ట్ యొక్క మొత్తం ఖర్చు 62 మిలియన్ డాలర్లు, వీటిలో 42 మిలియన్ డాలర్లు నాలుగు హెలికాప్టర్లను అప్‌గ్రేడ్ చేయాల్సిన అవసరం ఉంది మరియు మిగిలినవి టౌన్స్‌విల్లే వద్ద చినూక్స్‌కు విడి భాగాలు, పరిపాలన మరియు కొత్త సౌకర్యాల కోసం. [43] చినూక్స్‌ను ఆస్ట్రేలియన్ సైన్యానికి బదిలీ చేయడానికి ఈ సమయంలో నిర్ణయించబడింది, ఎందుకంటే RAAF ఈ రకాన్ని నిర్వహించడంలో గణనీయమైన నైపుణ్యం కలిగి లేరు మరియు అలాంటి మార్పు ADF యొక్క అన్ని యుద్ధభూమి హెలికాప్టర్లను ఒకే సేవతో కేంద్రీకరిస్తుంది. [10] [45] చినూక్ యొక్క CH-47D వేరియంట్ C వేరియంట్ యొక్క ఎయిర్ఫ్రేమ్ మీద ఆధారపడింది మరియు మెరుగైన ఇంజన్లు మరియు రోటర్లను కలిగి ఉంది, అలాగే అప్‌గ్రేడ్ ఏవియానిక్స్. ఈ మార్పులు ఈ రకం ఉన్నతమైన పనితీరుతో పాటు తక్కువ నిర్వహణ ఖర్చులు కలిగి ఉన్నాయి. [43] మొత్తం పదకొండు CH-47C లు సెప్టెంబర్ 1993 లో అమెరికాకు రవాణా చేయబడ్డాయి మరియు అప్‌గ్రేడ్ చేసిన హెలికాప్టర్లు 1995 లో ఆస్ట్రేలియాకు తిరిగి వచ్చాయి. [21] [40] . టౌన్స్‌విల్లే వద్ద ఉన్న 5 వ ఏవియేషన్ రెజిమెంట్ యొక్క సి స్క్వాడ్రన్‌కు వారిని నియమించారు మరియు బ్లాక్ హాక్స్‌తో పాటు ఆరు ఇరోక్వోయిస్ హెలికాప్టర్‌లతో కూడిన రెండు స్క్వాడ్రన్‌లను కూడా కలిగి ఉన్నారు. [47] 1990 లలో రెజిమెంట్ యొక్క అనుభవాలు ADF యొక్క అవసరాలను తీర్చడానికి నాలుగు చినూక్‌లు సరిపోవు అని నిరూపించాయి, ఇది 1998 లో కొత్తగా నిర్మించిన రెండు CH-47D లకు ఒక ఆర్డర్‌కు దారితీసింది. ఈ హెలికాప్టర్లు 2001 లో పంపిణీ చేయబడ్డాయి మరియు A15-201 మరియు A15-202 ను నియమించాయి. [[[40] [40] [42] [19] సైన్యానికి వారు బదిలీ చేసిన తరువాత, చినూక్స్ వారు RAAF సేవలో చేపట్టిన వాటికి సమానమైన పాత్రలలో ఉపయోగించబడ్డాయి. [47] ఆర్మీ చినూక్స్ యొక్క మొట్టమొదటి కార్యాచరణ విస్తరణ అక్టోబర్ 1997 లో ప్రారంభమైంది, శిక్షణా వ్యాయామంలో భాగంగా పాపువా న్యూ గినియాలో ఉన్న రెండు హెలికాప్టర్లు మరియు మూడు బ్లాక్ హాక్స్ తీవ్రమైన కరువు తరువాత దేశంలోని ఎత్తైన ప్రాంతాలకు ఆహార సామాగ్రిని అందించే పనిలో ఉన్నాయి. . ఈ ప్రయత్నంలో పాల్గొన్న ఇతర ADF విమానాలు మరియు హెలికాప్టర్లకు ఇంధన సామాగ్రిని రవాణా చేయడానికి చినూక్స్ ఉపయోగించబడ్డాయి. [48] ఈ సమయంలో, రెండు చినూక్‌ల మోహరింపు శిక్షణా పనుల కోసం ఇతర CH-47 లను రిజర్వ్ చేయవలసిన అవసరం ఉన్నందున మరియు నిర్వహణ కాలాల ద్వారా విమానాలను తిప్పడం సాధ్యమయ్యే అతిపెద్దది. [49] చినూక్స్ మార్చి 1998 లో ఆస్ట్రేలియాకు తిరిగి వచ్చారు. [50] [48] 1999 లో తూర్పు తైమూర్ కు ఆస్ట్రేలియన్ నేతృత్వంలోని ఇంటర్‌ఫెట్ శాంతి పరిరక్షణ విస్తరణకు మద్దతు ఇవ్వడానికి CH-47 లు ఏవీ అందుబాటులో లేవు, ఎందుకంటే వారి ప్రసారాలతో క్రమబద్ధమైన సమస్యల కారణంగా విమానాల ఆధారంగా ఉంది. అమెరికా మెరైన్ కార్ప్స్ CH-53S మరియు MIL MI-8 మరియు MIL MI-26 బల్గేరియన్ మరియు రష్యన్ కంపెనీల నుండి చార్టర్డ్ చేసిన హెలికాప్టర్లు బదులుగా ఉపయోగించబడ్డాయి. [51] ఇరాక్ దండయాత్రకు ఆస్ట్రేలియన్ సహకారంలో భాగంగా 2003 లో మూడు సిహెచ్ -47 డిఎస్ యొక్క నిర్లిప్తత మధ్యప్రాచ్యానికి మోహరించబడింది. [52] నిర్లిప్తత స్పెషల్ ఆపరేషన్స్ టాస్క్ గ్రూపులో భాగంగా ఏర్పడింది మరియు జోర్డాన్ నుండి ఆస్ట్రేలియన్ స్పెషల్ ఫోర్సెస్ యూనిట్ల కోసం రవాణా మరియు సిబ్బందిని రవాణా చేయడానికి పనిచేసింది. 2004 లో ప్రచురించబడిన రెండు చరిత్రలు, సంఘర్షణ యొక్క ప్రారంభ దశలో హెలికాప్టర్లు పశ్చిమ ఇరాక్‌లోకి ప్రవేశించాయని పేర్కొంది. [53] [54] 2005 చరిత్రలో, నిర్లిప్తత చేపట్టిన ఒక పనిలో ఒకటి 4 వ బెటాలియన్, రాయల్ ఆస్ట్రేలియన్ రెజిమెంట్ నుండి ఇరాక్‌లోని అల్ అసద్ ఎయిర్‌బేస్ వరకు ప్రత్యేక ఎయిర్ సర్వీస్ రెజిమెంట్ యూనిట్లచే స్వాధీనం చేసుకున్న తరువాత ఇరాక్‌లోని అల్ అసద్ ఎయిర్‌బేస్ వరకు కమాండోలు ఎగురుతుంది. [55] ఏది ఏమయినప్పటికీ, ఇరాక్ యుద్ధానికి ఆస్ట్రేలియన్ దళాలను మోహరించిన అసంబద్ధమైన అంతర్గత సైన్యం చరిత్ర -సమాచార స్వేచ్ఛా అభ్యర్థన తరువాత 2017 లో విడుదల చేయబడింది -చినూక్స్ క్షిపణి కౌంటర్ మెజర్ సిస్టమ్స్‌ను కలిగి లేనందున మరియు వారి పైలట్‌లకు ప్రత్యేక చొప్పించడానికి శిక్షణ ఇవ్వలేదని పేర్కొంది. శత్రు శ్రేణుల వెనుక ఉన్న శక్తులు, వారు ఇరాక్‌లోకి ప్రవేశించడాన్ని నిషేధించారు మరియు సంఘర్షణ అంతటా జోర్డాన్‌లోనే ఉన్నారు. [56] ఈ చరిత్ర ఇరాక్‌లో కార్యకలాపాలకు వారి అనుచితతను ఇచ్చిన CH-47 లను విస్తరించడానికి "హేతుబద్ధతను వివరించడం సాధ్యం కాదు" అని పేర్కొంది మరియు డిటాచ్మెంట్ యొక్క ప్రధాన విజయం బ్రిటిష్ మరియు అమెరికన్ హెలికాప్టర్లను ఇతర కోసం విముక్తి చేయడం అని తీర్పు ఇచ్చింది. పనులు. [57] దేశంలోని ఆస్ట్రేలియన్ దళాలలో భాగంగా 2005 లో ఆస్ట్రేలియా ప్రభుత్వం చినూక్స్‌ను ఆఫ్ఘనిస్తాన్‌కు మోహరించాలని నిర్ణయించింది. 2005 కాశ్మీర్ భూకంపం తరువాత ఆస్ట్రేలియా అంతర్జాతీయ సహాయక చర్యలకు ఆస్ట్రేలియా చేసిన కృషిలో భాగంగా పాకిస్తాన్‌కు చినూక్స్ కంటే బ్లాక్ హాక్స్‌ను పంపించటానికి ఆ సంవత్సరం అక్టోబర్‌లో ఈ పని కోసం సిద్ధం చేయవలసిన అవసరం ఉంది, చినూక్‌లు కార్యకలాపాలకు బాగా సరిపోతున్నప్పటికీ, ఆస్ట్రేలియా అంతర్జాతీయ సహాయక చర్యలలో భాగంగా ఉంది. విపత్తు ద్వారా ప్రభావితమైన అధిక ఎత్తు. [58] నవంబర్ 2005 లో, ఆఫ్ఘనిస్తాన్‌కు మోహరించబడటానికి ముందు వారి పోరాట సంసిద్ధతను మెరుగుపరచడానికి ప్రభుత్వం CH-47DS కి అత్యవసర నవీకరణల కార్యక్రమానికి అధికారం ఇచ్చింది. [59] నవీకరణలలో హెలికాప్టర్లను అదనపు కవచంతో పాటు కొత్త ఎలక్ట్రానిక్ వార్ఫేర్ మరియు కమ్యూనికేషన్ సిస్టమ్స్ అమర్చడం వంటివి ఉన్నాయి. [60] [61] హెలికాప్టర్ల మెషిన్ గన్లను కూడా M134D మినీగున్‌లతో భర్తీ చేశారు. [60] [61] [62] ప్రాజెక్ట్ ఎయిర్ 9000 యొక్క 5 వ దశ అయిన హెలికాప్టర్లను అప్‌గ్రేడ్ చేయడానికి దీర్ఘకాలిక ప్రణాళిక కూడా ఈ సమయంలో అమలులో ఉంది. ఇది రెండు ఉప-దశలను కలిగి ఉంటుంది: దశ 5A కింద కొత్త ఇంజన్లు డిసెంబర్ 2004 లో కొనుగోలు చేయబడ్డాయి మరియు 2006 చివరలో అమర్చబడి ఉండాల్సి ఉంది. దశ 5B లో భాగంగా మిడ్-లైఫ్ అప్‌డేట్ ద్వారా హెలికాప్టర్లను ఉంచాలని కూడా ప్రణాళిక చేయబడింది, 2025 వరకు వాటిని సేవలో ఉండటానికి వీలు కల్పిస్తుంది. [63] 2007 లో బోయింగ్ సి -17 గ్లోబోమాస్టర్ III పెద్ద రవాణా విమానాలను RAAF కొనుగోలు చేసిన తరువాత, చినూక్స్ ఈ సందర్భంగా గాలి ద్వారా రవాణా చేయబడ్డాయి. ఏదేమైనా, వాయు రవాణా కోసం CH-47DS ను సిద్ధం చేయడానికి ఒకటిన్నర రోజులు పట్టింది. [64] 2006 నుండి 2007 మరియు 2008 నుండి 2013 వరకు ఆఫ్ఘనిస్తాన్లో పనిచేస్తున్న రెండు చినూక్స్ యొక్క నిర్లిప్తత. నిర్లిప్తత 2006 మరియు 2007 లలో విమానయాన మద్దతు మూలకం గా నియమించబడింది మరియు 2008 లో రోటరీ వింగ్ గ్రూప్ పేరు మార్చబడింది. [65] ప్రారంభ నిర్లిప్తత మార్చి 2006 లో కందహార్ అంతర్జాతీయ విమానాశ్రయానికి చేరుకుంది మరియు దేశంలో ఆస్ట్రేలియన్ స్పెషల్ ఫోర్సెస్ టాస్క్ గ్రూపుకు మద్దతు ఇచ్చే పనిలో ఉంది. [66] హెలికాప్టర్లు పొందిన నవీకరణలు విజయవంతమయ్యాయి మరియు ఇతర సంకీర్ణ CH-47 లతో పాటు పోరాటంలో పనిచేయడానికి వీలు కల్పించింది. [67] సెప్టెంబర్ 2006 లో స్పెషల్ ఫోర్సెస్ టాస్క్ గ్రూప్ ఉపసంహరించబడిన తరువాత, హెలికాప్టర్లు దేశంలోనే ఉన్నాయి మరియు సంకీర్ణ దళాలకు మద్దతు ఇవ్వడానికి ఉపయోగించబడ్డాయి, ఉరోజ్గాన్ ప్రావిన్స్‌లో ఉన్న ఆస్ట్రేలియన్ యూనిట్లకు ప్రత్యేక ప్రాధాన్యత ఇవ్వబడింది. [66] ఫిబ్రవరి 2007 లో నిర్లిప్తత ఆస్ట్రేలియాకు ఉపసంహరించబడింది మరియు ఫిబ్రవరి 2008 వరకు మళ్లీ మోహరించలేదు. ఈ కాలంలో ఆరు హెలికాప్టర్లు మరిన్ని నవీకరణలను అందుకున్నాయి, ఇందులో కొత్త ఇంజన్లు మరియు బ్లూ ఫోర్స్ ట్రాకర్ పరికరాలు ఉన్నాయి. [68] [69] [66] తరువాతి సంవత్సరాల్లో ఆఫ్ఘన్ శీతాకాలంపై నిర్లిప్తత ఆస్ట్రేలియాకు ఉపసంహరించబడింది మరియు ప్రతి ఉత్తర వసంతకాలంలో తిరిగి నియమించబడింది. [70] చినూక్స్ యొక్క టాస్కింగ్‌ను అంతర్జాతీయ భద్రతా సహాయ దళం నియంత్రిస్తున్నందున, ADF 2010 మరియు 2013 మధ్య రష్యన్ MIL MI-26 ను చార్టర్ చేసింది, ఆఫ్ఘనిస్తాన్లో ఆస్ట్రేలియన్ దళాలను అంకితమైన హెవీలిఫ్ట్ హెలికాప్టర్‌తో అందించడానికి. [71] 14 సెప్టెంబర్ 2013 న తుది భ్రమణం ముగిసే సమయానికి, హెలికాప్టర్లు 6,000 గంటలకు పైగా పోరాటంలో ప్రయాణించాయి మరియు దాదాపు 40,000 మంది సిబ్బందిని రవాణా చేశాయి. [72] రోటరీ వింగ్ గ్రూప్ భ్రమణాల కోసం సిద్ధం చేయడం మరియు కొనసాగించడం ఈ కాలంలో సి స్క్వాడ్రన్ యొక్క వనరులను ఎక్కువగా గ్రహించాయి, మరియు చినూక్స్ ఇతర సైన్యం శిక్షణ లేదా కార్యాచరణ పనులకు చాలా అరుదుగా అందుబాటులో ఉన్నాయి. [73] ఆఫ్ఘనిస్తాన్లో రెండు ఆస్ట్రేలియన్ సిహెచ్ -47D లు ధ్వంసమయ్యాయి. 30 మే 2011 న, A15-102 జాబుల్ ప్రావిన్స్‌లో క్రాష్ అయ్యింది, దీని ఫలితంగా సైన్యం మానవరహిత వైమానిక వాహన పైలట్ మరణం సంభవించింది, అతను ప్రయాణీకుడిగా బోర్డులో ప్రయాణిస్తున్నాడు. హెలికాప్టర్‌ను తిరిగి పొందడం అసాధ్యమైనందున, ఇది సంకీర్ణ దళాలచే నాశనం చేయబడింది. [70] ఈ ప్రమాదంపై అధికారిక విచారణలో ఇది ఒక తెలిసిన సమస్య వల్ల సంభవించిందని, దీనిలో చినూక్స్ దట్టమైన గాలి ద్వారా ఎగురుతున్నప్పుడు లేని పిచ్ డోలనాలకు గురయ్యారు, మరియు అలాంటి సంఘటనలను నివారించడానికి ఎయిర్‌క్రూకు తగినంతగా శిక్షణ ఇవ్వలేదు. [74] 22 జూన్ 2012 న కందహార్ ప్రావిన్స్లో హార్డ్ ల్యాండింగ్ తరువాత A15-103 వ్రాయబడింది; సిబ్బందిలో ఒకరికి స్వల్ప గాయాలయ్యాయి. [75] [76] ఏప్రిల్ 2013 లో కందహార్ అంతర్జాతీయ విమానాశ్రయంలో చినూక్స్ రెండూ కూడా విమానాశ్రయం తీవ్రమైన వడగళ్ళు తుఫానుతో కొట్టబడినప్పుడు గణనీయమైన నష్టాన్ని చవిచూశాయి. [75] A15-102 స్థానంలో రెండు మాజీ యుఎస్ ఆర్మీ సిహెచ్ -47D లు డిసెంబర్ 2011 లో కొనుగోలు చేయబడ్డాయి మరియు జనవరి 2012 లో ఆస్ట్రేలియాకు వచ్చాయి; ఈ హెలికాప్టర్లు A15-151 మరియు A15-152 గా నియమించబడ్డాయి. [19] [46] [77] 2017 నాటికి దాని సిహెచ్ -47 డిఇలను కొత్తగా నిర్మించిన సిహెచ్ -47 ఎఫ్ఎస్‌తో భర్తీ చేయడానికి 2000 ల మధ్యలో యుఎస్ సైన్యం తీసుకున్న నిర్ణయం ఆస్ట్రేలియన్ చినూక్స్ యొక్క సాధ్యతను ప్రమాదంలో పడేసింది. దీనికి కారణం, ఆస్ట్రేలియన్ సైన్యం దాని తక్కువ సంఖ్యలో CH-47D ల యొక్క లాజిస్టికల్ మద్దతు కోసం ఏర్పాట్లు యుఎస్ ఆర్మీ యొక్క పెద్ద విమానాల కోసం భారీగా పరపతి పొందాయి. [78] ప్రతిస్పందనగా, ఆస్ట్రేలియన్ సైన్యం 2000 ల మధ్యలో CH-47F చినూక్స్‌ను సంపాదించడానికి ఒక ప్రాజెక్ట్ను కూడా ఏర్పాటు చేసింది. [19] సెప్టెంబర్ 2007 లో ఆస్ట్రేలియా ప్రభుత్వం CH-47F కొనుగోలుకు ప్రారంభ అనుమతి ఇచ్చింది. ఈ నిర్ణయంలో భాగంగా, ప్రాజెక్ట్ యొక్క షెడ్యూల్ మరియు వ్యయానికి సంభావ్య నష్టాలను తగ్గించడానికి యుఎస్ ప్రభుత్వ విదేశీ సైనిక అమ్మకాల కార్యక్రమం ద్వారా ప్రభుత్వం హెలికాప్టర్లను సేకరించడానికి ఎంచుకుంది. [[ CH-47FS ను సంపాదించడానికి తుది ఆమోదం ఆస్ట్రేలియా ప్రభుత్వం ఫిబ్రవరి 2010 లో మంజూరు చేసింది, ఏడు హెలికాప్టర్లు ఆదేశించబడ్డాయి. [80] ఆ సంవత్సరం మార్చి 19 న ఒక ఒప్పందం కుదుర్చుకుంది. [75] [81] ఆర్మీ యొక్క హెలికాప్టర్ సామర్థ్యాల యొక్క దృ ness త్వాన్ని మెరుగుపరచడానికి విమానాల పరిమాణాన్ని ఆరు నుండి ఏడు వరకు పెంచే నిర్ణయం తీసుకోబడింది, వీటిలో ఏదైనా హెలికాప్టర్ల నష్టం యొక్క ప్రభావాన్ని తగ్గించడం ద్వారా. [79] కొత్త సౌకర్యాల నిర్మాణం మరియు రెండు ఫ్లైట్ సిమ్యులేటర్ల కొనుగోలుతో సహా CH-47F ప్రాజెక్ట్ యొక్క మొత్తం ఖర్చు $ A631 మిలియన్లు. [82] CH-47F సాధారణంగా CH-47D కి సమానమైన పనితీరును కలిగి ఉంటుంది మరియు ఇది నిర్వహించడానికి మరియు అమలు చేయడానికి సులభం అని రూపొందించబడింది. దీని ఫ్యూజ్‌లేజ్ D వేరియంట్‌లో ఉపయోగించే షీట్ మెటల్ యొక్క అనేక కల్పిత విభాగాల కంటే కొన్ని యంత్ర భాగాలను కలిగి ఉంటుంది, ఇది వైబ్రేషన్ మరియు స్ట్రక్చరల్ క్రాకింగ్‌ను తగ్గిస్తుంది. ఎఫ్ వేరియంట్‌లో మరింత అధునాతన ఏవియానిక్స్ మరియు డిజైన్ లక్షణాలు ఉన్నాయి, ఇవి కార్గో విమానంలో రవాణా కోసం హెలికాప్టర్లను మరింత త్వరగా సిద్ధం చేయడానికి వీలు కల్పిస్తాయి. [83] ప్రారంభ ఏడు ఆస్ట్రేలియన్ CH-47F లు రోటర్ బ్రేక్‌లు మరియు ఇతర పరికరాలతో అమర్చబడి ఉంటాయి, వాటిని రాయల్ ఆస్ట్రేలియన్ నేవీ యొక్క కాన్బెర్రా క్లాస్ ల్యాండింగ్ హెలికాప్టర్ డాక్ నాళాల నుండి పనిచేయడానికి వీలు కల్పిస్తుంది, కాని యుఎస్ ఆర్మీ చేత నిర్వహించబడుతున్న వాటికి సమానంగా ఉంటుంది. [84] ఆస్ట్రేలియా యొక్క మొదటి రెండు CH-47F లు ఏప్రిల్ 2015 ప్రారంభంలో, మొదట expected హించిన దానికంటే ఎనిమిది నెలల తరువాత పంపిణీ చేయబడ్డాయి మరియు ఆ సంవత్సరం మే 5 న 5 వ ఏవియేషన్ రెజిమెంట్‌తో సేవలో ప్రవేశించాయి. [83] [85] ఈ సమయంలో సి స్క్వాడ్రన్ జనవరి 2017 నాటికి కొత్త చినూక్స్‌తో పూర్తిగా పనిచేయడానికి ప్రణాళిక చేయబడింది. [82] ఏడవ CH-47F సెప్టెంబర్ 2015 లో షెడ్యూల్ కంటే మూడు వారాల ముందే పంపిణీ చేయబడింది. [86] ఈ హెలికాప్టర్లు A15-301 నుండి A15-307 వరకు నియమించబడ్డాయి. [46] విడిభాగాలు, సంబంధిత పరికరాలు మరియు కొన్ని సహాయ ఖర్చులతో సహా 50 మిలియన్ డాలర్లకు మరో మూడు సిహెచ్ -47 ఎఫ్‌ల కోసం మార్చి 2016 లో అత్యవసర ఉత్తర్వు ఉంచబడింది. [87] [88] ADF గతంలో CH-47F విమానాలను తరువాతి తేదీలో విస్తరించాలని అనుకుంది, కాని ఇతర రక్షణ సామర్థ్యాలపై అండర్-ఎండింగ్ ద్వారా అందుబాటులో ఉన్న నిధులను ఉపయోగించడానికి ఆర్డర్ చిన్న నోటీసు వద్ద ఉంచబడింది. [89] మూడు హెలికాప్టర్లు జూన్ 2016 లో, ప్రణాళిక కంటే రెండున్నర నెలల ముందు పంపిణీ చేయబడ్డాయి. [90] చినూక్స్ A15-308 నుండి A15-310 వరకు నియమించబడ్డారు. [46] ఈ హెలికాప్టర్లు రోటర్ బ్రేక్‌లతో అమర్చబడవు, ఎందుకంటే అవి యుఎస్ ఆర్మీ కోసం హెలికాప్టర్ల ఉత్పత్తి శ్రేణి నుండి నేరుగా తీసుకోబడ్డాయి. 2017 నాటికి, ఈ హెలికాప్టర్లకు 2020 నాటికి రోటర్ బ్రేక్‌లతో సరిపోయేలా ప్రణాళిక చేయబడింది. [91] సి స్క్వాడ్రన్ యొక్క ఎయిర్ సిబ్బంది రెండు ఫ్లైట్ సిమ్యులేటర్లను ఉపయోగించి కొత్త రకాన్ని నిర్వహించడానికి వాటిని సిద్ధం చేయడానికి శిక్షణ చేపట్టారు, మరియు CH-47F ఫ్లీట్ ఏప్రిల్ 2016 లో ప్రారంభ ఆపరేటింగ్ సామర్థ్యాన్ని సాధించింది. [83] [92] 2016 లో, ట్రయల్స్ విజయవంతం అయిన తరువాత CH-47 లు కాన్బెర్రా క్లాస్ నాళాల నుండి పనిచేయడానికి ఆమోదించబడ్డాయి. [93] మొదటి ఏడు CH-47 లు జూలై 2017 లో పూర్తి ఆపరేటింగ్ సామర్ధ్య స్థితికి చేరుకున్నాయి. సి స్క్వాడ్రన్ యొక్క కార్యకలాపాలు ఈ సమయంలో సిబ్బంది కొరత మరియు నిర్వహణ పనుల బ్యాక్‌లాగ్ ద్వారా పరిమితం చేయబడ్డాయి, ఇది ఒక సమయంలో నాలుగు హెలికాప్టర్లకు ఏకకాలంలో లోతైన నిర్వహణ కోసం సేవలకు దారితీసింది. . ఈ పరిమితులు మొత్తం CH-47F విమానాల కోసం పూర్తి ఆపరేటింగ్ సామర్ధ్య స్థితిని 2020 వరకు ఆలస్యం చేస్తాయని భావిస్తున్నారు. [94] CH-47D లు రిటైర్ అయ్యాయి, ఎందుకంటే అవి లోతైన నిర్వహణ తనిఖీల కారణంగా, సెప్టెంబర్ 2016 లో టైప్ టైవింగ్ సర్వీస్. [95] [96] D మరియు F వేరియంట్ల మధ్య చాలా సాధారణ భాగాల కారణంగా, ఆస్ట్రేలియాలో భద్రపరచడానికి ముందు హెలికాప్టర్లు విడిభాగాల కోసం తీసివేయబడ్డాయి. [95] A15-202 ఏప్రిల్ 2016 లో ఆస్ట్రేలియన్ వార్ మెమోరియల్‌కు అప్పగించబడింది, A15-104 ఆస్ట్రేలియన్ ఆర్మీ ఫ్లయింగ్ మ్యూజియంలో ప్రదర్శించబడుతుంది మరియు మాజీ వైమానిక దళం హెలికాప్టర్ A15-106 RAAF మ్యూజియంకు బదిలీ చేయబడింది. [92] [97] మిగిలిన మూడు సిహెచ్ -47D లను ఎగిరే నాన్-ఎగిరే శిక్షణ కోసం సైన్యం, A15-151 మరియు A15-152 వరుసగా సాధారణ మరియు ప్రత్యేక దళాల శిక్షణ కోసం, మరియు A15-201 నిర్వహణ వ్యవస్థల శిక్షణ ఎయిర్ఫ్రేమ్‌గా నిలుపుకుంది. [92] 2016 డిఫెన్స్ వైట్ పేపర్ మరియు దాని సహాయక డాక్యుమెంటేషన్ 2025–26 ఆర్థిక సంవత్సరం నాటికి ఏరోమెడికల్ తరలింపు పనులను నిర్వహించడానికి CH-47FS సవరణలను అందుకుంటుందని మరియు ఇది హెలికాప్టర్లను కాలక్రమేణా క్రమం తప్పకుండా అప్‌గ్రేడ్ చేయడానికి ఉద్దేశించినట్లు పేర్కొంది, తద్వారా వారు యుఎస్ మిలిటరీ లాజిస్టిక్స్ వ్యవస్థ ద్వారా మద్దతు ఇవ్వడం కొనసాగించవచ్చు. [98] [99] అమెరికన్ CH-47F విమానాలకు ప్రవేశపెట్టిన కీలక మార్పులతో ఇది వేగవంతం అవుతుంది, అయినప్పటికీ ఆస్ట్రేలియన్ అవసరాలను తీర్చడానికి హెలికాప్టర్లను సవరించడానికి ఎంపికలు ఉంటాయి. 2017 నాటికి, ADF 2040 వరకు CH-47FS ని నిలుపుకోవటానికి ఉద్దేశించబడింది. 2060 ల వరకు ఇది ఈ రకాన్ని నిర్వహిస్తుందని యుఎస్ సైన్యం సూచించింది, ఇది ఆస్ట్రేలియా అదే విధంగా చేయడానికి దారితీస్తుంది. [94] ఆస్ట్రేలియన్ CH-47FS యొక్క మొదటి విదేశీ విస్తరణ మార్చి 2018 ప్రారంభంలో ప్రారంభమైంది. [100] మార్చి 8 న, 2018 పాపువా న్యూ గినియా భూకంప బాధితుల ఉపశమన ప్రయత్నాలకు సహాయపడటానికి మూడు హెలికాప్టర్లను పాపువా న్యూ గినియాకు పంపించనున్నట్లు ఆస్ట్రేలియా ప్రభుత్వం ప్రకటించింది. [101] చినూక్స్ మార్చి 11 న దేశంలో కార్యకలాపాలను ప్రారంభించారు, మరియు ఆ సంవత్సరం ఏప్రిల్‌లో విస్తరణ ముగిసింది. [100] [102] 2019–20 ఆస్ట్రేలియన్ బుష్‌ఫైర్ సీజన్‌కు ADF యొక్క ప్రతిస్పందనలో భాగంగా జనవరి 2020 లో అనేక చినూక్‌లను RAAF బేస్ ఈస్ట్ అమ్మకానికి నియమించారు. ఈ విస్తరణ సమయంలో హెలికాప్టర్లు తరలింపుదారులను మరియు విస్తృత శ్రేణి సరఫరా మరియు పరికరాలను రవాణా చేశాయి. CH-47F ఫ్లీట్ నెలలో 400 గంటలకు పైగా ఎగిరింది, ఈ రకం సేవలోకి ప్రవేశించినప్పటి నుండి ఆస్ట్రేలియన్ చినూక్స్ సాధించిన అత్యధిక ఎగిరే గంటలు. [103] ఏప్రిల్ 2021 లో అమెరికా డిపార్ట్మెంట్ ఆఫ్ స్టేట్ యుఎస్ ఆర్మీ హోల్డింగ్స్ నుండి ఆస్ట్రేలియాకు నాలుగు సిహెచ్ -47 ఎఫ్ఎస్ అమ్మకాన్ని ఆమోదించింది. [104] అదనపు చినూక్‌లను కొనుగోలు చేయడంలో ఆస్ట్రేలియా ప్రభుత్వ ఆసక్తి గతంలో ప్రకటించబడలేదు మరియు ఆస్ట్రేలియన్ డిఫెన్స్ బిజినెస్ రివ్యూ ఇది "సైన్యం యొక్క MRH-90 తైపాన్ హెలికాప్టర్ ఫ్లీట్ యొక్క తక్కువ లభ్యత" ద్వారా కొంతవరకు ప్రేరేపించబడిందని నివేదించింది. [105] [106] ఈ ఆర్డర్ 8 జూలై 2021 న 595 మిలియన్ డాలర్ల ధర వద్ద నిర్ధారించబడింది. అమెరికా వైమానిక దళం లాక్‌హీడ్ సి -5 గెలాక్సీ ట్రాన్స్‌పోర్ట్ విమానం బోర్డులో ఆ నెల ప్రారంభంలో రెండు హెలికాప్టర్లు ఆస్ట్రేలియాకు పంపిణీ చేయబడ్డాయి, యుఎస్ సైన్యం తమ విమానాల యొక్క 2 ను ఆస్ట్రేలియన్ సైన్యానికి మళ్లించడానికి అంగీకరించిన తరువాత. [107] [108] [109] మిగిలిన రెండింటినీ 2022 లో ఆస్ట్రేలియన్ సైన్యానికి బదిలీ చేయనున్నారు. [110] [111]</v>
      </c>
      <c r="E104" s="1" t="s">
        <v>1905</v>
      </c>
      <c r="F104" s="1" t="str">
        <f>IFERROR(__xludf.DUMMYFUNCTION("GOOGLETRANSLATE(E:E, ""en"", ""te"")"),"హెవీ-లిఫ్ట్ హెలికాప్టర్")</f>
        <v>హెవీ-లిఫ్ట్ హెలికాప్టర్</v>
      </c>
      <c r="G104" s="1" t="s">
        <v>1906</v>
      </c>
      <c r="K104" s="1" t="s">
        <v>1768</v>
      </c>
      <c r="L104" s="1" t="str">
        <f>IFERROR(__xludf.DUMMYFUNCTION("GOOGLETRANSLATE(K:K, ""en"", ""te"")"),"బోయింగ్")</f>
        <v>బోయింగ్</v>
      </c>
      <c r="M104" s="2" t="s">
        <v>1769</v>
      </c>
      <c r="O104" s="1" t="s">
        <v>1907</v>
      </c>
      <c r="AJ104" s="1" t="s">
        <v>1908</v>
      </c>
      <c r="AR104" s="1" t="s">
        <v>1909</v>
      </c>
      <c r="AS104" s="1" t="s">
        <v>1910</v>
      </c>
      <c r="BS104" s="1" t="s">
        <v>1911</v>
      </c>
      <c r="BV104" s="1" t="s">
        <v>1912</v>
      </c>
    </row>
    <row r="105">
      <c r="A105" s="1" t="s">
        <v>1913</v>
      </c>
      <c r="B105" s="1" t="str">
        <f>IFERROR(__xludf.DUMMYFUNCTION("GOOGLETRANSLATE(A:A, ""en"", ""te"")"),"సౌర వింగ్స్ కుంభకోణం")</f>
        <v>సౌర వింగ్స్ కుంభకోణం</v>
      </c>
      <c r="C105" s="1" t="s">
        <v>1914</v>
      </c>
      <c r="D105" s="1" t="str">
        <f>IFERROR(__xludf.DUMMYFUNCTION("GOOGLETRANSLATE(C:C, ""en"", ""te"")"),"సోలార్ వింగ్స్ కుంభకోణం బ్రిటిష్ హై-వింగ్, సింగిల్-ప్లేస్, హాంగ్ గ్లైడర్‌ల కుటుంబం, దీనిని విల్ట్‌షైర్‌లోని మాంటన్ యొక్క సౌర వింగ్స్ రూపొందించారు మరియు ఉత్పత్తి చేశారు. 1995 లో పరిచయం చేయబడింది ఇది ఇప్పుడు ఉత్పత్తికి దూరంగా ఉంది. ఇది అందుబాటులో ఉన్నప్పుడు"&amp;" విమానం పూర్తి మరియు సిద్ధంగా ఉండటానికి సిద్ధంగా ఉంది. [1] [2] స్కాండల్ సిరీస్ అధిక పనితీరు గల పోటీ గ్లైడర్‌గా రూపొందించబడింది. ఇది అల్యూమినియం మరియు కార్బన్ ఫైబర్ గొట్టాల నుండి తయారవుతుంది, డబుల్-ఉపరితల వింగ్ డాక్రాన్ సెయిల్‌క్లాత్‌లో కప్పబడి ఉంటుంది. కొ"&amp;"న్ని మోడళ్లకు కింగ్‌పోస్ట్ మరియు టాప్ రిగ్గింగ్ ఉన్నాయి, మరికొన్ని, ముఖ్యంగా XK మరియు XK-R, టాప్‌లెస్. [1] మోడల్స్ ప్రతి ఒక్కటి చదరపు మీటర్లలో వారి వింగ్ ప్రాంతానికి పేరు పెట్టబడ్డాయి. [1] బెర్ట్రాండ్ నుండి డేటా [1] సాధారణ లక్షణాలు")</f>
        <v>సోలార్ వింగ్స్ కుంభకోణం బ్రిటిష్ హై-వింగ్, సింగిల్-ప్లేస్, హాంగ్ గ్లైడర్‌ల కుటుంబం, దీనిని విల్ట్‌షైర్‌లోని మాంటన్ యొక్క సౌర వింగ్స్ రూపొందించారు మరియు ఉత్పత్తి చేశారు. 1995 లో పరిచయం చేయబడింది ఇది ఇప్పుడు ఉత్పత్తికి దూరంగా ఉంది. ఇది అందుబాటులో ఉన్నప్పుడు విమానం పూర్తి మరియు సిద్ధంగా ఉండటానికి సిద్ధంగా ఉంది. [1] [2] స్కాండల్ సిరీస్ అధిక పనితీరు గల పోటీ గ్లైడర్‌గా రూపొందించబడింది. ఇది అల్యూమినియం మరియు కార్బన్ ఫైబర్ గొట్టాల నుండి తయారవుతుంది, డబుల్-ఉపరితల వింగ్ డాక్రాన్ సెయిల్‌క్లాత్‌లో కప్పబడి ఉంటుంది. కొన్ని మోడళ్లకు కింగ్‌పోస్ట్ మరియు టాప్ రిగ్గింగ్ ఉన్నాయి, మరికొన్ని, ముఖ్యంగా XK మరియు XK-R, టాప్‌లెస్. [1] మోడల్స్ ప్రతి ఒక్కటి చదరపు మీటర్లలో వారి వింగ్ ప్రాంతానికి పేరు పెట్టబడ్డాయి. [1] బెర్ట్రాండ్ నుండి డేటా [1] సాధారణ లక్షణాలు</v>
      </c>
      <c r="E105" s="1" t="s">
        <v>1836</v>
      </c>
      <c r="F105" s="1" t="str">
        <f>IFERROR(__xludf.DUMMYFUNCTION("GOOGLETRANSLATE(E:E, ""en"", ""te"")"),"గ్లైడర్ హాంగ్")</f>
        <v>గ్లైడర్ హాంగ్</v>
      </c>
      <c r="G105" s="1" t="s">
        <v>1837</v>
      </c>
      <c r="H105" s="1" t="s">
        <v>367</v>
      </c>
      <c r="I105" s="1" t="str">
        <f>IFERROR(__xludf.DUMMYFUNCTION("GOOGLETRANSLATE(H:H, ""en"", ""te"")"),"యునైటెడ్ కింగ్‌డమ్")</f>
        <v>యునైటెడ్ కింగ్‌డమ్</v>
      </c>
      <c r="J105" s="1" t="s">
        <v>596</v>
      </c>
      <c r="K105" s="1" t="s">
        <v>1915</v>
      </c>
      <c r="L105" s="1" t="str">
        <f>IFERROR(__xludf.DUMMYFUNCTION("GOOGLETRANSLATE(K:K, ""en"", ""te"")"),"సౌర రెక్కలు")</f>
        <v>సౌర రెక్కలు</v>
      </c>
      <c r="M105" s="1" t="s">
        <v>1916</v>
      </c>
      <c r="P105" s="1" t="s">
        <v>344</v>
      </c>
      <c r="R105" s="1" t="s">
        <v>1917</v>
      </c>
      <c r="T105" s="1" t="s">
        <v>1918</v>
      </c>
      <c r="AI105" s="1" t="s">
        <v>940</v>
      </c>
      <c r="AO105" s="1" t="s">
        <v>457</v>
      </c>
      <c r="AZ105" s="1">
        <v>7.44</v>
      </c>
    </row>
    <row r="106">
      <c r="A106" s="1" t="s">
        <v>1919</v>
      </c>
      <c r="B106" s="1" t="str">
        <f>IFERROR(__xludf.DUMMYFUNCTION("GOOGLETRANSLATE(A:A, ""en"", ""te"")"),"అడ్వాన్స్ సిగ్మా")</f>
        <v>అడ్వాన్స్ సిగ్మా</v>
      </c>
      <c r="C106" s="1" t="s">
        <v>1920</v>
      </c>
      <c r="D106" s="1" t="str">
        <f>IFERROR(__xludf.DUMMYFUNCTION("GOOGLETRANSLATE(C:C, ""en"", ""te"")"),"అడ్వాన్స్ సిగ్మా అనేది స్విస్ సింగిల్-ప్లేస్, పారాగ్లైడర్స్, థన్ యొక్క అడ్వాన్స్ థన్ చేత రూపొందించబడింది మరియు ఉత్పత్తి చేయబడింది. [1] సిగ్మాను క్రాస్ కంట్రీ ఇంటర్మీడియట్ గ్లైడర్‌గా రూపొందించారు. [1] ఈ డిజైన్ తొమ్మిది తరాల మోడల్స్, సిగ్మా, సిగ్మా 2, 3, 4,"&amp;" 5, 6, 7, 8 మరియు 9 ద్వారా అభివృద్ధి చెందింది, ప్రతి ఒక్కటి చివరిగా మెరుగుపడుతుంది. మోడల్స్ ప్రతి ఒక్కటి చదరపు మీటర్లలో వారి కఠినమైన వింగ్ ప్రాంతానికి పేరు పెట్టబడ్డాయి. [1] బెర్ట్రాండ్ నుండి డేటా [1] సాధారణ లక్షణాల పనితీరు")</f>
        <v>అడ్వాన్స్ సిగ్మా అనేది స్విస్ సింగిల్-ప్లేస్, పారాగ్లైడర్స్, థన్ యొక్క అడ్వాన్స్ థన్ చేత రూపొందించబడింది మరియు ఉత్పత్తి చేయబడింది. [1] సిగ్మాను క్రాస్ కంట్రీ ఇంటర్మీడియట్ గ్లైడర్‌గా రూపొందించారు. [1] ఈ డిజైన్ తొమ్మిది తరాల మోడల్స్, సిగ్మా, సిగ్మా 2, 3, 4, 5, 6, 7, 8 మరియు 9 ద్వారా అభివృద్ధి చెందింది, ప్రతి ఒక్కటి చివరిగా మెరుగుపడుతుంది. మోడల్స్ ప్రతి ఒక్కటి చదరపు మీటర్లలో వారి కఠినమైన వింగ్ ప్రాంతానికి పేరు పెట్టబడ్డాయి. [1] బెర్ట్రాండ్ నుండి డేటా [1] సాధారణ లక్షణాల పనితీరు</v>
      </c>
      <c r="E106" s="1" t="s">
        <v>1844</v>
      </c>
      <c r="F106" s="1" t="str">
        <f>IFERROR(__xludf.DUMMYFUNCTION("GOOGLETRANSLATE(E:E, ""en"", ""te"")"),"పారాగ్లైడర్")</f>
        <v>పారాగ్లైడర్</v>
      </c>
      <c r="G106" s="2" t="s">
        <v>1845</v>
      </c>
      <c r="H106" s="1" t="s">
        <v>865</v>
      </c>
      <c r="I106" s="1" t="str">
        <f>IFERROR(__xludf.DUMMYFUNCTION("GOOGLETRANSLATE(H:H, ""en"", ""te"")"),"స్విట్జర్లాండ్")</f>
        <v>స్విట్జర్లాండ్</v>
      </c>
      <c r="J106" s="2" t="s">
        <v>866</v>
      </c>
      <c r="K106" s="1" t="s">
        <v>1921</v>
      </c>
      <c r="L106" s="1" t="str">
        <f>IFERROR(__xludf.DUMMYFUNCTION("GOOGLETRANSLATE(K:K, ""en"", ""te"")"),"అడ్వాన్స్ థన్ సా")</f>
        <v>అడ్వాన్స్ థన్ సా</v>
      </c>
      <c r="M106" s="1" t="s">
        <v>1922</v>
      </c>
      <c r="P106" s="1" t="s">
        <v>344</v>
      </c>
      <c r="R106" s="1" t="s">
        <v>1923</v>
      </c>
      <c r="T106" s="1" t="s">
        <v>1924</v>
      </c>
      <c r="Y106" s="1" t="s">
        <v>1850</v>
      </c>
      <c r="AI106" s="1" t="s">
        <v>1925</v>
      </c>
      <c r="AO106" s="1" t="s">
        <v>457</v>
      </c>
      <c r="AZ106" s="1">
        <v>5.2</v>
      </c>
      <c r="BD106" s="1" t="s">
        <v>1902</v>
      </c>
    </row>
    <row r="107">
      <c r="A107" s="1" t="s">
        <v>1926</v>
      </c>
      <c r="B107" s="1" t="str">
        <f>IFERROR(__xludf.DUMMYFUNCTION("GOOGLETRANSLATE(A:A, ""en"", ""te"")"),"లాండ్రే GL.01")</f>
        <v>లాండ్రే GL.01</v>
      </c>
      <c r="C107" s="1" t="s">
        <v>1927</v>
      </c>
      <c r="D107" s="1" t="str">
        <f>IFERROR(__xludf.DUMMYFUNCTION("GOOGLETRANSLATE(C:C, ""en"", ""te"")"),"లాండ్రే GL.01 మిగ్నెట్ POU-డు-సియల్ రకం యొక్క చిన్న టెన్డం-వింగ్, సైడ్-బై-సైడ్ సీట్ స్పోర్ట్ విమానం. 1970 ల మధ్యలో నిర్మించిన ఒకే ఉదాహరణ చురుకుగా ఉంది. 1970 ల తరువాత, గిల్బర్ట్ లాండ్రే మిగ్నెట్ POU-డు-సియల్ సంప్రదాయంలో టెన్డం-వింగ్ లైట్ విమానాలలో మొదటిదాన"&amp;"్ని నిర్మించడం ప్రారంభించాడు మరియు అమలులో క్రోసెస్ క్రిక్వెట్‌కు దగ్గరగా ఉన్నాడు. క్రికెట్ వలె GL.01 సైడ్-బై-సైడ్ సీటింగ్‌తో రెండు-సీట్ల ట్రాక్టర్ కాన్ఫిగరేషన్ విమానం. [1] GL.01 యొక్క ఫార్వర్డ్ వింగ్ ఒక ముక్క నిర్మాణం, తద్వారా దాని సంఘటనల కోణం పైలట్ చేత 2"&amp;" from నుండి 14 to వరకు మారుతూ ఉంటుంది. [1] [2] రెక్కలు ఫ్యూజ్‌లేజ్ పైన రెండు పొడవైన మరియు కొద్దిగా భిన్నమైన ఫెయిర్‌డ్ స్ట్రట్‌లపై ఉంచబడతాయి, వాటి టాప్స్ వద్ద పైవట్‌లు ఉన్నాయి. రెక్కపై తేలికైన స్ట్రట్స్ చివర్లలో మరో రెండు పైవట్లను ఉంచారు. కాక్‌పిట్ నుండి ర"&amp;"ెక్క వెనుక వరకు రెండు నిలువు లింకులు నియంత్రణ కాలమ్‌కు అనుసంధానించబడి ఉన్నాయి. స్థిర వెనుక వింగ్ ఫాబ్రిక్ కప్పబడి రెండు మెటల్ ఫ్లాప్‌లతో అమర్చబడి ఉంటుంది. యా స్థిరత్వం మరియు నియంత్రణ ఒక చిన్న ఫిన్ మరియు పెద్ద, లోతైన, సమతుల్య చుక్కాని ద్వారా అందించబడతాయి, "&amp;"ఇవి పూర్తిగా చెక్క మరియు కోణీయ. అసాధారణంగా, చుక్కాని సమతుల్య ఉపరితలం ఫ్యూజ్‌లేజ్ క్రింద ఉంది. [1] GL.01 లో ఒక చెక్క ఫ్యూజ్‌లేజ్ ఉంది, ఇది పెర్స్పెక్స్ పందిరి కింద కప్పబడిన సీట్లతో ఉంటుంది. ఇది 67 కిలోవాట్ల (90 హెచ్‌పి) కాంటినెంటల్ సి 90-8 ఎఫ్ ఫ్లాట్ ఫోర్ "&amp;"ఇంజిన్‌తో పనిచేస్తుంది, రెండు బ్లేడ్ ప్రొపెల్లర్‌ను నడుపుతుంది. ఇది స్థిర టెయిల్‌వీల్ అండర్ క్యారేజీని కలిగి ఉంది, వంపు, గ్లాస్ ఫైబర్, కాంటిలివర్ కాళ్ళు మరియు టెయిల్‌వీల్ సెమీ రిసెస్డ్ చుక్కాని దిగువన ఉన్న ప్రధాన చక్రాలు ఉన్నాయి. [1] GL.01 ఆగస్టు 1976 లో "&amp;"మొదటి విమానంలో చేసింది. [3] ఇది 2014 లో ఫ్రెంచ్ సివిల్ ఎయిర్క్రాఫ్ట్ రిజిస్టర్‌లో ఉంది, [4] 2003 నుండి మారన్నెస్‌లో ఉంది. [5] జేన్ యొక్క ఆల్ ది వరల్డ్ విమానాల నుండి డేటా 1981, పే .487 [1] సాధారణ లక్షణాల పనితీరు")</f>
        <v>లాండ్రే GL.01 మిగ్నెట్ POU-డు-సియల్ రకం యొక్క చిన్న టెన్డం-వింగ్, సైడ్-బై-సైడ్ సీట్ స్పోర్ట్ విమానం. 1970 ల మధ్యలో నిర్మించిన ఒకే ఉదాహరణ చురుకుగా ఉంది. 1970 ల తరువాత, గిల్బర్ట్ లాండ్రే మిగ్నెట్ POU-డు-సియల్ సంప్రదాయంలో టెన్డం-వింగ్ లైట్ విమానాలలో మొదటిదాన్ని నిర్మించడం ప్రారంభించాడు మరియు అమలులో క్రోసెస్ క్రిక్వెట్‌కు దగ్గరగా ఉన్నాడు. క్రికెట్ వలె GL.01 సైడ్-బై-సైడ్ సీటింగ్‌తో రెండు-సీట్ల ట్రాక్టర్ కాన్ఫిగరేషన్ విమానం. [1] GL.01 యొక్క ఫార్వర్డ్ వింగ్ ఒక ముక్క నిర్మాణం, తద్వారా దాని సంఘటనల కోణం పైలట్ చేత 2 from నుండి 14 to వరకు మారుతూ ఉంటుంది. [1] [2] రెక్కలు ఫ్యూజ్‌లేజ్ పైన రెండు పొడవైన మరియు కొద్దిగా భిన్నమైన ఫెయిర్‌డ్ స్ట్రట్‌లపై ఉంచబడతాయి, వాటి టాప్స్ వద్ద పైవట్‌లు ఉన్నాయి. రెక్కపై తేలికైన స్ట్రట్స్ చివర్లలో మరో రెండు పైవట్లను ఉంచారు. కాక్‌పిట్ నుండి రెక్క వెనుక వరకు రెండు నిలువు లింకులు నియంత్రణ కాలమ్‌కు అనుసంధానించబడి ఉన్నాయి. స్థిర వెనుక వింగ్ ఫాబ్రిక్ కప్పబడి రెండు మెటల్ ఫ్లాప్‌లతో అమర్చబడి ఉంటుంది. యా స్థిరత్వం మరియు నియంత్రణ ఒక చిన్న ఫిన్ మరియు పెద్ద, లోతైన, సమతుల్య చుక్కాని ద్వారా అందించబడతాయి, ఇవి పూర్తిగా చెక్క మరియు కోణీయ. అసాధారణంగా, చుక్కాని సమతుల్య ఉపరితలం ఫ్యూజ్‌లేజ్ క్రింద ఉంది. [1] GL.01 లో ఒక చెక్క ఫ్యూజ్‌లేజ్ ఉంది, ఇది పెర్స్పెక్స్ పందిరి కింద కప్పబడిన సీట్లతో ఉంటుంది. ఇది 67 కిలోవాట్ల (90 హెచ్‌పి) కాంటినెంటల్ సి 90-8 ఎఫ్ ఫ్లాట్ ఫోర్ ఇంజిన్‌తో పనిచేస్తుంది, రెండు బ్లేడ్ ప్రొపెల్లర్‌ను నడుపుతుంది. ఇది స్థిర టెయిల్‌వీల్ అండర్ క్యారేజీని కలిగి ఉంది, వంపు, గ్లాస్ ఫైబర్, కాంటిలివర్ కాళ్ళు మరియు టెయిల్‌వీల్ సెమీ రిసెస్డ్ చుక్కాని దిగువన ఉన్న ప్రధాన చక్రాలు ఉన్నాయి. [1] GL.01 ఆగస్టు 1976 లో మొదటి విమానంలో చేసింది. [3] ఇది 2014 లో ఫ్రెంచ్ సివిల్ ఎయిర్క్రాఫ్ట్ రిజిస్టర్‌లో ఉంది, [4] 2003 నుండి మారన్నెస్‌లో ఉంది. [5] జేన్ యొక్క ఆల్ ది వరల్డ్ విమానాల నుండి డేటా 1981, పే .487 [1] సాధారణ లక్షణాల పనితీరు</v>
      </c>
      <c r="E107" s="1" t="s">
        <v>1928</v>
      </c>
      <c r="F107" s="1" t="str">
        <f>IFERROR(__xludf.DUMMYFUNCTION("GOOGLETRANSLATE(E:E, ""en"", ""te"")"),"రెండు సీట్ల టెన్డం-వింగ్ హోమ్‌బిల్ట్ విమానం")</f>
        <v>రెండు సీట్ల టెన్డం-వింగ్ హోమ్‌బిల్ట్ విమానం</v>
      </c>
      <c r="G107" s="1" t="s">
        <v>1929</v>
      </c>
      <c r="H107" s="1" t="s">
        <v>484</v>
      </c>
      <c r="I107" s="1" t="str">
        <f>IFERROR(__xludf.DUMMYFUNCTION("GOOGLETRANSLATE(H:H, ""en"", ""te"")"),"ఫ్రాన్స్")</f>
        <v>ఫ్రాన్స్</v>
      </c>
      <c r="J107" s="2" t="s">
        <v>485</v>
      </c>
      <c r="N107" s="4">
        <v>27973.0</v>
      </c>
      <c r="O107" s="1">
        <v>1.0</v>
      </c>
      <c r="Q107" s="1" t="s">
        <v>1930</v>
      </c>
      <c r="S107" s="1" t="s">
        <v>1322</v>
      </c>
      <c r="T107" s="1" t="s">
        <v>784</v>
      </c>
      <c r="U107" s="1" t="s">
        <v>1931</v>
      </c>
      <c r="W107" s="1" t="s">
        <v>1932</v>
      </c>
      <c r="X107" s="1" t="s">
        <v>491</v>
      </c>
      <c r="Y107" s="1" t="s">
        <v>147</v>
      </c>
      <c r="Z107" s="1" t="s">
        <v>1549</v>
      </c>
      <c r="AB107" s="1" t="s">
        <v>1933</v>
      </c>
      <c r="AG107" s="1" t="s">
        <v>1934</v>
      </c>
      <c r="AM107" s="1" t="s">
        <v>1935</v>
      </c>
      <c r="AT107" s="1" t="s">
        <v>120</v>
      </c>
      <c r="AW107" s="1" t="s">
        <v>1936</v>
      </c>
      <c r="BA107" s="1" t="s">
        <v>1937</v>
      </c>
      <c r="BK107" s="1" t="s">
        <v>1938</v>
      </c>
      <c r="BL107" s="1" t="s">
        <v>1939</v>
      </c>
      <c r="BZ107" s="1" t="s">
        <v>1940</v>
      </c>
      <c r="CC107" s="1" t="s">
        <v>1941</v>
      </c>
      <c r="CV107" s="1" t="s">
        <v>1942</v>
      </c>
    </row>
    <row r="108">
      <c r="A108" s="1" t="s">
        <v>1943</v>
      </c>
      <c r="B108" s="1" t="str">
        <f>IFERROR(__xludf.DUMMYFUNCTION("GOOGLETRANSLATE(A:A, ""en"", ""te"")"),"మాక్స్ హోల్స్టే MH.20")</f>
        <v>మాక్స్ హోల్స్టే MH.20</v>
      </c>
      <c r="C108" s="1" t="s">
        <v>1944</v>
      </c>
      <c r="D108" s="1" t="str">
        <f>IFERROR(__xludf.DUMMYFUNCTION("GOOGLETRANSLATE(C:C, ""en"", ""te"")"),"మాక్స్ హోల్స్టే MH.20 అనేది ఫ్రెంచ్ సింగిల్-ఇంజిన్ రేసింగ్ విమానం, ఇది 1939 కూపే డ్యూచ్ డి లా మెయూర్తే ఎయిర్ రేసులో పోటీ పడటానికి నిర్మించబడింది, కానీ 1941 వరకు ఎగురుతుంది. ఒకే ఉదాహరణ నిర్మించబడింది. జనవరి 1939 లో, 26 ఏళ్ల విమాన డిజైనర్ మాక్స్ హోల్స్టే వి"&amp;"మానయాన పరిశ్రమలో పని కోసం నిరుద్యోగులకు శిక్షణ ఇవ్వడానికి, అన్ని-మెటల్ సింగిల్-ఇంజిన్డ్ రేసింగ్ ఎయిర్‌క్రాఫ్ట్ రూపకల్పన కోసం పారిస్ టెక్నికల్ స్కూల్ ఎల్'కోల్ డి రెడ్యూకేషన్ ప్రొఫెషనల్. . [[ ఈ డిజైన్, 1939 కూపే డ్యూచ్ డి లా మెయూర్తే ఎయిర్ రేస్, [2] [3] లో "&amp;"పోటీ పడటానికి ఉద్దేశించబడింది వింగ్ వెనుక ఉన్న విమానం యొక్క పైలట్ కోసం పరివేష్టిత కాక్‌పిట్ అందించబడింది. [4] ప్రణాళికాబద్ధమైన పవర్-ప్లాంట్ ఒక బెర్న్ నిలువుగా-ప్రతిపాదించిన ఎయిర్-కూల్డ్ పన్నెండు-సిలిండర్ ఇంజన్. [5] జూన్ 1939 నాటికి ఎయిర్‌ఫ్రేమ్ సమర్థవంతంగ"&amp;"ా పూర్తయింది, ఇంజిన్ మాత్రమే ఎదురుచూస్తోంది, ఆగస్టు 1939 నాటికి విమానం తన తొలి విమానంలో ఉంటుందని భావిస్తున్నారు. [1] అయితే ఇది జరగలేదు, మరియు విమానం 25 జూలై 1941 వరకు ఎగరలేదు, [6] రీగ్నియర్ ఎయిర్-కూల్డ్ విలోమ 12hoo v12 ఇంజిన్‌తో నడిచేది. [7] ఎల్'వియన్ నుం"&amp;"డి డేటా ""మాక్స్ హోల్స్టే 20"" కూపే డ్యూచ్ [7] సాధారణ లక్షణాల పనితీరు")</f>
        <v>మాక్స్ హోల్స్టే MH.20 అనేది ఫ్రెంచ్ సింగిల్-ఇంజిన్ రేసింగ్ విమానం, ఇది 1939 కూపే డ్యూచ్ డి లా మెయూర్తే ఎయిర్ రేసులో పోటీ పడటానికి నిర్మించబడింది, కానీ 1941 వరకు ఎగురుతుంది. ఒకే ఉదాహరణ నిర్మించబడింది. జనవరి 1939 లో, 26 ఏళ్ల విమాన డిజైనర్ మాక్స్ హోల్స్టే విమానయాన పరిశ్రమలో పని కోసం నిరుద్యోగులకు శిక్షణ ఇవ్వడానికి, అన్ని-మెటల్ సింగిల్-ఇంజిన్డ్ రేసింగ్ ఎయిర్‌క్రాఫ్ట్ రూపకల్పన కోసం పారిస్ టెక్నికల్ స్కూల్ ఎల్'కోల్ డి రెడ్యూకేషన్ ప్రొఫెషనల్. . [[ ఈ డిజైన్, 1939 కూపే డ్యూచ్ డి లా మెయూర్తే ఎయిర్ రేస్, [2] [3] లో పోటీ పడటానికి ఉద్దేశించబడింది వింగ్ వెనుక ఉన్న విమానం యొక్క పైలట్ కోసం పరివేష్టిత కాక్‌పిట్ అందించబడింది. [4] ప్రణాళికాబద్ధమైన పవర్-ప్లాంట్ ఒక బెర్న్ నిలువుగా-ప్రతిపాదించిన ఎయిర్-కూల్డ్ పన్నెండు-సిలిండర్ ఇంజన్. [5] జూన్ 1939 నాటికి ఎయిర్‌ఫ్రేమ్ సమర్థవంతంగా పూర్తయింది, ఇంజిన్ మాత్రమే ఎదురుచూస్తోంది, ఆగస్టు 1939 నాటికి విమానం తన తొలి విమానంలో ఉంటుందని భావిస్తున్నారు. [1] అయితే ఇది జరగలేదు, మరియు విమానం 25 జూలై 1941 వరకు ఎగరలేదు, [6] రీగ్నియర్ ఎయిర్-కూల్డ్ విలోమ 12hoo v12 ఇంజిన్‌తో నడిచేది. [7] ఎల్'వియన్ నుండి డేటా "మాక్స్ హోల్స్టే 20" కూపే డ్యూచ్ [7] సాధారణ లక్షణాల పనితీరు</v>
      </c>
      <c r="E108" s="1" t="s">
        <v>1298</v>
      </c>
      <c r="F108" s="1" t="str">
        <f>IFERROR(__xludf.DUMMYFUNCTION("GOOGLETRANSLATE(E:E, ""en"", ""te"")"),"రేసింగ్ విమానం")</f>
        <v>రేసింగ్ విమానం</v>
      </c>
      <c r="G108" s="1" t="s">
        <v>1945</v>
      </c>
      <c r="H108" s="1" t="s">
        <v>484</v>
      </c>
      <c r="I108" s="1" t="str">
        <f>IFERROR(__xludf.DUMMYFUNCTION("GOOGLETRANSLATE(H:H, ""en"", ""te"")"),"ఫ్రాన్స్")</f>
        <v>ఫ్రాన్స్</v>
      </c>
      <c r="K108" s="1" t="s">
        <v>1946</v>
      </c>
      <c r="L108" s="1" t="str">
        <f>IFERROR(__xludf.DUMMYFUNCTION("GOOGLETRANSLATE(K:K, ""en"", ""te"")"),"ఏవియన్లు మాక్స్ హోల్స్టే")</f>
        <v>ఏవియన్లు మాక్స్ హోల్స్టే</v>
      </c>
      <c r="M108" s="1" t="s">
        <v>1947</v>
      </c>
      <c r="N108" s="3">
        <v>15182.0</v>
      </c>
      <c r="O108" s="1">
        <v>1.0</v>
      </c>
      <c r="P108" s="1">
        <v>1.0</v>
      </c>
      <c r="Q108" s="1" t="s">
        <v>1948</v>
      </c>
      <c r="R108" s="1" t="s">
        <v>1949</v>
      </c>
      <c r="S108" s="1" t="s">
        <v>1322</v>
      </c>
      <c r="T108" s="1" t="s">
        <v>1950</v>
      </c>
      <c r="U108" s="1" t="s">
        <v>1951</v>
      </c>
      <c r="V108" s="1" t="s">
        <v>1952</v>
      </c>
      <c r="W108" s="1" t="s">
        <v>1953</v>
      </c>
      <c r="Y108" s="1" t="s">
        <v>1954</v>
      </c>
      <c r="Z108" s="1" t="s">
        <v>1955</v>
      </c>
      <c r="AB108" s="1" t="s">
        <v>1956</v>
      </c>
      <c r="AG108" s="1" t="s">
        <v>1957</v>
      </c>
      <c r="AH108" s="1" t="s">
        <v>1958</v>
      </c>
      <c r="AJ108" s="1" t="s">
        <v>1959</v>
      </c>
      <c r="BA108" s="1" t="s">
        <v>1960</v>
      </c>
    </row>
    <row r="109">
      <c r="A109" s="1" t="s">
        <v>1961</v>
      </c>
      <c r="B109" s="1" t="str">
        <f>IFERROR(__xludf.DUMMYFUNCTION("GOOGLETRANSLATE(A:A, ""en"", ""te"")"),"టెక్మా ఎఫ్ 1 టెంపో")</f>
        <v>టెక్మా ఎఫ్ 1 టెంపో</v>
      </c>
      <c r="C109" s="1" t="s">
        <v>1962</v>
      </c>
      <c r="D109" s="1" t="str">
        <f>IFERROR(__xludf.DUMMYFUNCTION("GOOGLETRANSLATE(C:C, ""en"", ""te"")"),"టెక్మా ఎఫ్ 1 టెంపో ఒక ఫ్రెంచ్ హై-వింగ్, సింగిల్-ప్లేస్, హాంగ్ గ్లైడర్, దీనిని లా రోచె-సుర్-ఫోరాన్ యొక్క టెక్మా స్పోర్ట్ రూపొందించి ఉత్పత్తి చేసింది. ఇప్పుడు ఉత్పత్తిలో లేదు, ఇది అందుబాటులో ఉన్నప్పుడు విమానం పూర్తి మరియు సిద్ధంగా ఉండటానికి సిద్ధంగా ఉంది. ["&amp;"1] ఎఫ్ 1 టెంపో అల్యూమినియం గొట్టాల నుండి తయారవుతుంది, డబుల్-ఉపరితల వింగ్ డాక్రాన్ సెయిల్‌క్లాత్‌లో కప్పబడి ఉంటుంది. దాని రెక్క ఒకే కింగ్‌పోస్ట్ నుండి బ్రేస్ చేయబడిన కేబుల్. ముక్కు కోణం రెండు మోడళ్లకు 130 °. [1] మోడల్స్ ప్రతి ఒక్కటి చదరపు మీటర్లలో మరియు చద"&amp;"రపు మీటర్ల దశాంశాలలో వారి వింగ్ ప్రాంతానికి పేరు పెట్టబడ్డాయి. [1] బెర్ట్రాండ్ నుండి డేటా [1] సాధారణ లక్షణాలు")</f>
        <v>టెక్మా ఎఫ్ 1 టెంపో ఒక ఫ్రెంచ్ హై-వింగ్, సింగిల్-ప్లేస్, హాంగ్ గ్లైడర్, దీనిని లా రోచె-సుర్-ఫోరాన్ యొక్క టెక్మా స్పోర్ట్ రూపొందించి ఉత్పత్తి చేసింది. ఇప్పుడు ఉత్పత్తిలో లేదు, ఇది అందుబాటులో ఉన్నప్పుడు విమానం పూర్తి మరియు సిద్ధంగా ఉండటానికి సిద్ధంగా ఉంది. [1] ఎఫ్ 1 టెంపో అల్యూమినియం గొట్టాల నుండి తయారవుతుంది, డబుల్-ఉపరితల వింగ్ డాక్రాన్ సెయిల్‌క్లాత్‌లో కప్పబడి ఉంటుంది. దాని రెక్క ఒకే కింగ్‌పోస్ట్ నుండి బ్రేస్ చేయబడిన కేబుల్. ముక్కు కోణం రెండు మోడళ్లకు 130 °. [1] మోడల్స్ ప్రతి ఒక్కటి చదరపు మీటర్లలో మరియు చదరపు మీటర్ల దశాంశాలలో వారి వింగ్ ప్రాంతానికి పేరు పెట్టబడ్డాయి. [1] బెర్ట్రాండ్ నుండి డేటా [1] సాధారణ లక్షణాలు</v>
      </c>
      <c r="E109" s="1" t="s">
        <v>1836</v>
      </c>
      <c r="F109" s="1" t="str">
        <f>IFERROR(__xludf.DUMMYFUNCTION("GOOGLETRANSLATE(E:E, ""en"", ""te"")"),"గ్లైడర్ హాంగ్")</f>
        <v>గ్లైడర్ హాంగ్</v>
      </c>
      <c r="G109" s="1" t="s">
        <v>1837</v>
      </c>
      <c r="H109" s="1" t="s">
        <v>484</v>
      </c>
      <c r="I109" s="1" t="str">
        <f>IFERROR(__xludf.DUMMYFUNCTION("GOOGLETRANSLATE(H:H, ""en"", ""te"")"),"ఫ్రాన్స్")</f>
        <v>ఫ్రాన్స్</v>
      </c>
      <c r="J109" s="2" t="s">
        <v>485</v>
      </c>
      <c r="K109" s="1" t="s">
        <v>1963</v>
      </c>
      <c r="L109" s="1" t="str">
        <f>IFERROR(__xludf.DUMMYFUNCTION("GOOGLETRANSLATE(K:K, ""en"", ""te"")"),"టెక్మా స్పోర్ట్")</f>
        <v>టెక్మా స్పోర్ట్</v>
      </c>
      <c r="M109" s="1" t="s">
        <v>1964</v>
      </c>
      <c r="P109" s="1" t="s">
        <v>344</v>
      </c>
      <c r="R109" s="1" t="s">
        <v>1965</v>
      </c>
      <c r="T109" s="1" t="s">
        <v>1966</v>
      </c>
      <c r="AI109" s="1" t="s">
        <v>940</v>
      </c>
      <c r="AO109" s="1" t="s">
        <v>457</v>
      </c>
      <c r="AZ109" s="1">
        <v>7.8</v>
      </c>
      <c r="CP109" s="1" t="s">
        <v>1841</v>
      </c>
    </row>
    <row r="110">
      <c r="A110" s="1" t="s">
        <v>1967</v>
      </c>
      <c r="B110" s="1" t="str">
        <f>IFERROR(__xludf.DUMMYFUNCTION("GOOGLETRANSLATE(A:A, ""en"", ""te"")"),"విల్స్ వింగ్ ఈగిల్")</f>
        <v>విల్స్ వింగ్ ఈగిల్</v>
      </c>
      <c r="C110" s="1" t="s">
        <v>1968</v>
      </c>
      <c r="D110" s="1" t="str">
        <f>IFERROR(__xludf.DUMMYFUNCTION("GOOGLETRANSLATE(C:C, ""en"", ""te"")"),"విల్స్ వింగ్ ఈగిల్ ఒక అమెరికన్ హై-వింగ్, సింగిల్-ప్లేస్, హాంగ్ గ్లైడర్, దీనిని కాలిఫోర్నియాలోని శాంటా అనా యొక్క విల్స్ వింగ్ రూపొందించి ఉత్పత్తి చేసింది. ఇప్పుడు ఉత్పత్తిలో లేదు, ఇది అందుబాటులో ఉన్నప్పుడు విమానం పూర్తి మరియు సిద్ధంగా ఉండటానికి సిద్ధంగా ఉం"&amp;"ది. [1] ఈగిల్ ఇంటర్మీడియట్-స్థాయి గ్లైడర్‌గా రూపొందించబడింది. ఇది అల్యూమినియం గొట్టాల నుండి తయారవుతుంది, ఎక్కువగా డబుల్-ఉపరితల వింగ్ డాక్రాన్ సెయిల్‌క్లాత్ మరియు కేబుల్ ఒకే కింగ్‌పోస్ట్ నుండి కప్పబడి ఉంటుంది. దీని ముక్కు కోణం 122 °. [1] [2] మోడల్స్ ప్రతి "&amp;"ఒక్కటి చదరపు అడుగులలో వారి కఠినమైన వింగ్ ప్రాంతానికి పేరు పెట్టబడ్డాయి. ఈగిల్ HGMA మరియు DHV ప్రమాణాలకు ధృవీకరించబడింది. [1] [2] బెర్ట్రాండ్ నుండి డేటా [1] సాధారణ లక్షణాలు")</f>
        <v>విల్స్ వింగ్ ఈగిల్ ఒక అమెరికన్ హై-వింగ్, సింగిల్-ప్లేస్, హాంగ్ గ్లైడర్, దీనిని కాలిఫోర్నియాలోని శాంటా అనా యొక్క విల్స్ వింగ్ రూపొందించి ఉత్పత్తి చేసింది. ఇప్పుడు ఉత్పత్తిలో లేదు, ఇది అందుబాటులో ఉన్నప్పుడు విమానం పూర్తి మరియు సిద్ధంగా ఉండటానికి సిద్ధంగా ఉంది. [1] ఈగిల్ ఇంటర్మీడియట్-స్థాయి గ్లైడర్‌గా రూపొందించబడింది. ఇది అల్యూమినియం గొట్టాల నుండి తయారవుతుంది, ఎక్కువగా డబుల్-ఉపరితల వింగ్ డాక్రాన్ సెయిల్‌క్లాత్ మరియు కేబుల్ ఒకే కింగ్‌పోస్ట్ నుండి కప్పబడి ఉంటుంది. దీని ముక్కు కోణం 122 °. [1] [2] మోడల్స్ ప్రతి ఒక్కటి చదరపు అడుగులలో వారి కఠినమైన వింగ్ ప్రాంతానికి పేరు పెట్టబడ్డాయి. ఈగిల్ HGMA మరియు DHV ప్రమాణాలకు ధృవీకరించబడింది. [1] [2] బెర్ట్రాండ్ నుండి డేటా [1] సాధారణ లక్షణాలు</v>
      </c>
      <c r="E110" s="1" t="s">
        <v>1836</v>
      </c>
      <c r="F110" s="1" t="str">
        <f>IFERROR(__xludf.DUMMYFUNCTION("GOOGLETRANSLATE(E:E, ""en"", ""te"")"),"గ్లైడర్ హాంగ్")</f>
        <v>గ్లైడర్ హాంగ్</v>
      </c>
      <c r="G110" s="1" t="s">
        <v>1837</v>
      </c>
      <c r="H110" s="1" t="s">
        <v>386</v>
      </c>
      <c r="I110" s="1" t="str">
        <f>IFERROR(__xludf.DUMMYFUNCTION("GOOGLETRANSLATE(H:H, ""en"", ""te"")"),"అమెరికా")</f>
        <v>అమెరికా</v>
      </c>
      <c r="J110" s="2" t="s">
        <v>425</v>
      </c>
      <c r="K110" s="1" t="s">
        <v>1886</v>
      </c>
      <c r="L110" s="1" t="str">
        <f>IFERROR(__xludf.DUMMYFUNCTION("GOOGLETRANSLATE(K:K, ""en"", ""te"")"),"విల్స్ వింగ్")</f>
        <v>విల్స్ వింగ్</v>
      </c>
      <c r="M110" s="1" t="s">
        <v>1887</v>
      </c>
      <c r="P110" s="1" t="s">
        <v>344</v>
      </c>
      <c r="R110" s="1" t="s">
        <v>1969</v>
      </c>
      <c r="T110" s="1" t="s">
        <v>1970</v>
      </c>
      <c r="AI110" s="1" t="s">
        <v>940</v>
      </c>
      <c r="AJ110" s="1" t="s">
        <v>1971</v>
      </c>
      <c r="AO110" s="1" t="s">
        <v>457</v>
      </c>
      <c r="AY110" s="1">
        <v>2000.0</v>
      </c>
      <c r="AZ110" s="1">
        <v>6.2</v>
      </c>
    </row>
    <row r="111">
      <c r="A111" s="1" t="s">
        <v>1972</v>
      </c>
      <c r="B111" s="1" t="str">
        <f>IFERROR(__xludf.DUMMYFUNCTION("GOOGLETRANSLATE(A:A, ""en"", ""te"")"),"విల్స్ వింగ్ ఫాల్కన్")</f>
        <v>విల్స్ వింగ్ ఫాల్కన్</v>
      </c>
      <c r="C111" s="1" t="s">
        <v>1973</v>
      </c>
      <c r="D111" s="1" t="str">
        <f>IFERROR(__xludf.DUMMYFUNCTION("GOOGLETRANSLATE(C:C, ""en"", ""te"")"),"విల్స్ వింగ్ ఫాల్కన్ అనేది అమెరికన్ హై-వింగ్, సింగిల్-ప్లేస్ మరియు రెండు-ప్లేస్ హాంగ్ గ్లైడర్‌ల కుటుంబం, ఇది కాలిఫోర్నియాలోని విల్స్ వింగ్ ఆఫ్ ఆరెంజ్ చేత రూపొందించబడింది మరియు ఉత్పత్తి చేయబడింది. విమానం పూర్తి మరియు రెడీ టు-ఫ్లై సరఫరా చేయబడుతుంది. [1] ఫాల"&amp;"్కన్ సిరీస్ సంస్థ ఉత్పత్తి చేసిన అత్యధికంగా అమ్ముడైన గ్లైడర్ మరియు ఇది పెరుగుతున్న శుద్ధి చేసిన సంస్కరణల్లో ఇరవై ఏళ్ళకు పైగా నిరంతర ఉత్పత్తిలో ఉంది. [1] [2] ఫాల్కన్ అధిక పనితీరుకు ప్రత్యామ్నాయంగా, స్థానిక వినోద పెరుగుదల కోసం సరళమైన, సులభమైన గ్లైడర్‌గా రూప"&amp;"ొందించబడింది, కాని గ్లైడర్‌లను ఎగరడం కష్టం. ఇది అల్యూమినియం గొట్టాల నుండి తయారవుతుంది, సింగిల్-ఉపరితల విభాగం డాక్రాన్ సెయిల్‌క్లాత్‌లో కప్పబడి ఉంటుంది. దీని రెక్క ఒకే కింగ్‌పోస్ట్ నుండి బ్రేస్ చేయబడిన కేబుల్. [1] [2] ఈ విమానం అసలు ఫాల్కన్ మోడల్ నుండి, ఫాల"&amp;"్కన్ 2, 3 మరియు 4 వెర్షన్ల ద్వారా అభివృద్ధి చేయబడింది, ఒక్కొక్కటి వివిధ పరిమాణాలలో, విమాన శిక్షణ కోసం రెండు స్థాన సంస్కరణలతో సహా. మోడల్స్ ప్రతి ఒక్కటి చదరపు అడుగులలో వారి వింగ్ ప్రాంతానికి పేరు పెట్టబడ్డాయి. [1] [2] అన్ని నమూనాలు HGMA ధృవీకరించబడ్డాయి. [3"&amp;"] తయారీదారు నుండి డేటా [2] సాధారణ లక్షణాల పనితీరు")</f>
        <v>విల్స్ వింగ్ ఫాల్కన్ అనేది అమెరికన్ హై-వింగ్, సింగిల్-ప్లేస్ మరియు రెండు-ప్లేస్ హాంగ్ గ్లైడర్‌ల కుటుంబం, ఇది కాలిఫోర్నియాలోని విల్స్ వింగ్ ఆఫ్ ఆరెంజ్ చేత రూపొందించబడింది మరియు ఉత్పత్తి చేయబడింది. విమానం పూర్తి మరియు రెడీ టు-ఫ్లై సరఫరా చేయబడుతుంది. [1] ఫాల్కన్ సిరీస్ సంస్థ ఉత్పత్తి చేసిన అత్యధికంగా అమ్ముడైన గ్లైడర్ మరియు ఇది పెరుగుతున్న శుద్ధి చేసిన సంస్కరణల్లో ఇరవై ఏళ్ళకు పైగా నిరంతర ఉత్పత్తిలో ఉంది. [1] [2] ఫాల్కన్ అధిక పనితీరుకు ప్రత్యామ్నాయంగా, స్థానిక వినోద పెరుగుదల కోసం సరళమైన, సులభమైన గ్లైడర్‌గా రూపొందించబడింది, కాని గ్లైడర్‌లను ఎగరడం కష్టం. ఇది అల్యూమినియం గొట్టాల నుండి తయారవుతుంది, సింగిల్-ఉపరితల విభాగం డాక్రాన్ సెయిల్‌క్లాత్‌లో కప్పబడి ఉంటుంది. దీని రెక్క ఒకే కింగ్‌పోస్ట్ నుండి బ్రేస్ చేయబడిన కేబుల్. [1] [2] ఈ విమానం అసలు ఫాల్కన్ మోడల్ నుండి, ఫాల్కన్ 2, 3 మరియు 4 వెర్షన్ల ద్వారా అభివృద్ధి చేయబడింది, ఒక్కొక్కటి వివిధ పరిమాణాలలో, విమాన శిక్షణ కోసం రెండు స్థాన సంస్కరణలతో సహా. మోడల్స్ ప్రతి ఒక్కటి చదరపు అడుగులలో వారి వింగ్ ప్రాంతానికి పేరు పెట్టబడ్డాయి. [1] [2] అన్ని నమూనాలు HGMA ధృవీకరించబడ్డాయి. [3] తయారీదారు నుండి డేటా [2] సాధారణ లక్షణాల పనితీరు</v>
      </c>
      <c r="E111" s="1" t="s">
        <v>1836</v>
      </c>
      <c r="F111" s="1" t="str">
        <f>IFERROR(__xludf.DUMMYFUNCTION("GOOGLETRANSLATE(E:E, ""en"", ""te"")"),"గ్లైడర్ హాంగ్")</f>
        <v>గ్లైడర్ హాంగ్</v>
      </c>
      <c r="G111" s="1" t="s">
        <v>1837</v>
      </c>
      <c r="H111" s="1" t="s">
        <v>386</v>
      </c>
      <c r="I111" s="1" t="str">
        <f>IFERROR(__xludf.DUMMYFUNCTION("GOOGLETRANSLATE(H:H, ""en"", ""te"")"),"అమెరికా")</f>
        <v>అమెరికా</v>
      </c>
      <c r="J111" s="2" t="s">
        <v>425</v>
      </c>
      <c r="K111" s="1" t="s">
        <v>1886</v>
      </c>
      <c r="L111" s="1" t="str">
        <f>IFERROR(__xludf.DUMMYFUNCTION("GOOGLETRANSLATE(K:K, ""en"", ""te"")"),"విల్స్ వింగ్")</f>
        <v>విల్స్ వింగ్</v>
      </c>
      <c r="M111" s="1" t="s">
        <v>1887</v>
      </c>
      <c r="P111" s="1" t="s">
        <v>344</v>
      </c>
      <c r="R111" s="1" t="s">
        <v>1974</v>
      </c>
      <c r="T111" s="1" t="s">
        <v>1889</v>
      </c>
      <c r="U111" s="1" t="s">
        <v>1975</v>
      </c>
      <c r="AI111" s="1" t="s">
        <v>1976</v>
      </c>
      <c r="AO111" s="1" t="s">
        <v>457</v>
      </c>
      <c r="AY111" s="1">
        <v>1994.0</v>
      </c>
      <c r="AZ111" s="1">
        <v>5.4</v>
      </c>
      <c r="BB111" s="1" t="s">
        <v>1977</v>
      </c>
      <c r="CP111" s="1" t="s">
        <v>1978</v>
      </c>
    </row>
    <row r="112">
      <c r="A112" s="1" t="s">
        <v>1979</v>
      </c>
      <c r="B112" s="1" t="str">
        <f>IFERROR(__xludf.DUMMYFUNCTION("GOOGLETRANSLATE(A:A, ""en"", ""te"")"),"విల్స్ వింగ్ టాలోన్")</f>
        <v>విల్స్ వింగ్ టాలోన్</v>
      </c>
      <c r="C112" s="1" t="s">
        <v>1980</v>
      </c>
      <c r="D112" s="1" t="str">
        <f>IFERROR(__xludf.DUMMYFUNCTION("GOOGLETRANSLATE(C:C, ""en"", ""te"")"),"విల్స్ వింగ్ టాలోన్ ఒక అమెరికన్ హై-వింగ్, సింగిల్-ప్లేస్, హాంగ్ గ్లైడర్, దీనిని 2000 ల ప్రారంభంలో కాలిఫోర్నియాలోని శాంటా అనా యొక్క విల్స్ వింగ్ రూపొందించారు మరియు నిర్మించారు. ఇప్పుడు ఉత్పత్తిలో లేదు, ఇది అందుబాటులో ఉన్నప్పుడు విమానం పూర్తి మరియు సిద్ధంగా"&amp;" ఉండటానికి సిద్ధంగా ఉంది. [1] టాలోన్ పోటీ-స్థాయి గ్లైడర్‌గా రూపొందించబడింది. ఇది అల్యూమినియం గొట్టాల నుండి తయారవుతుంది, డబుల్-ఉపరితల వింగ్ డాక్రాన్ సెయిల్‌క్లాత్‌లో కప్పబడి ఉంటుంది. దీని రెక్క టాప్‌లెస్ డిజైన్, ఎగువ రిగ్గింగ్ మరియు సహాయక కింగ్ పోస్ట్ లేదు"&amp;". ముక్కు కోణం 132 °. [1] [2] మోడల్స్ ప్రతి ఒక్కటి చదరపు అడుగులలో వారి రెక్క ప్రాంతానికి పేరు పెట్టబడ్డాయి. [1] టాలోన్ సిరీస్ 2002 పోటీ సీజన్లో ఎక్కువగా నిలిచింది. [1] బెర్ట్రాండ్ నుండి డేటా [1] సాధారణ లక్షణాలు")</f>
        <v>విల్స్ వింగ్ టాలోన్ ఒక అమెరికన్ హై-వింగ్, సింగిల్-ప్లేస్, హాంగ్ గ్లైడర్, దీనిని 2000 ల ప్రారంభంలో కాలిఫోర్నియాలోని శాంటా అనా యొక్క విల్స్ వింగ్ రూపొందించారు మరియు నిర్మించారు. ఇప్పుడు ఉత్పత్తిలో లేదు, ఇది అందుబాటులో ఉన్నప్పుడు విమానం పూర్తి మరియు సిద్ధంగా ఉండటానికి సిద్ధంగా ఉంది. [1] టాలోన్ పోటీ-స్థాయి గ్లైడర్‌గా రూపొందించబడింది. ఇది అల్యూమినియం గొట్టాల నుండి తయారవుతుంది, డబుల్-ఉపరితల వింగ్ డాక్రాన్ సెయిల్‌క్లాత్‌లో కప్పబడి ఉంటుంది. దీని రెక్క టాప్‌లెస్ డిజైన్, ఎగువ రిగ్గింగ్ మరియు సహాయక కింగ్ పోస్ట్ లేదు. ముక్కు కోణం 132 °. [1] [2] మోడల్స్ ప్రతి ఒక్కటి చదరపు అడుగులలో వారి రెక్క ప్రాంతానికి పేరు పెట్టబడ్డాయి. [1] టాలోన్ సిరీస్ 2002 పోటీ సీజన్లో ఎక్కువగా నిలిచింది. [1] బెర్ట్రాండ్ నుండి డేటా [1] సాధారణ లక్షణాలు</v>
      </c>
      <c r="E112" s="1" t="s">
        <v>1836</v>
      </c>
      <c r="F112" s="1" t="str">
        <f>IFERROR(__xludf.DUMMYFUNCTION("GOOGLETRANSLATE(E:E, ""en"", ""te"")"),"గ్లైడర్ హాంగ్")</f>
        <v>గ్లైడర్ హాంగ్</v>
      </c>
      <c r="G112" s="1" t="s">
        <v>1837</v>
      </c>
      <c r="H112" s="1" t="s">
        <v>386</v>
      </c>
      <c r="I112" s="1" t="str">
        <f>IFERROR(__xludf.DUMMYFUNCTION("GOOGLETRANSLATE(H:H, ""en"", ""te"")"),"అమెరికా")</f>
        <v>అమెరికా</v>
      </c>
      <c r="J112" s="2" t="s">
        <v>425</v>
      </c>
      <c r="K112" s="1" t="s">
        <v>1886</v>
      </c>
      <c r="L112" s="1" t="str">
        <f>IFERROR(__xludf.DUMMYFUNCTION("GOOGLETRANSLATE(K:K, ""en"", ""te"")"),"విల్స్ వింగ్")</f>
        <v>విల్స్ వింగ్</v>
      </c>
      <c r="M112" s="1" t="s">
        <v>1887</v>
      </c>
      <c r="P112" s="1" t="s">
        <v>344</v>
      </c>
      <c r="R112" s="1" t="s">
        <v>1981</v>
      </c>
      <c r="T112" s="1" t="s">
        <v>802</v>
      </c>
      <c r="AI112" s="1" t="s">
        <v>940</v>
      </c>
      <c r="AO112" s="1" t="s">
        <v>457</v>
      </c>
      <c r="AY112" s="1">
        <v>2002.0</v>
      </c>
      <c r="AZ112" s="1">
        <v>7.3</v>
      </c>
    </row>
    <row r="113">
      <c r="A113" s="1" t="s">
        <v>1982</v>
      </c>
      <c r="B113" s="1" t="str">
        <f>IFERROR(__xludf.DUMMYFUNCTION("GOOGLETRANSLATE(A:A, ""en"", ""te"")"),"APCO KEARA")</f>
        <v>APCO KEARA</v>
      </c>
      <c r="C113" s="1" t="s">
        <v>1983</v>
      </c>
      <c r="D113" s="1" t="str">
        <f>IFERROR(__xludf.DUMMYFUNCTION("GOOGLETRANSLATE(C:C, ""en"", ""te"")"),"APCO KEARA ఒక ఇజ్రాయెల్ సింగిల్ ప్లేస్, పారాగ్లైడర్, దీనిని సిజేరియా యొక్క APCO ఏవియేషన్ రూపొందించారు మరియు ఉత్పత్తి చేసింది. ఇది ఇప్పుడు ఉత్పత్తికి దూరంగా ఉంది. [1] కీరా ఇంటర్మీడియట్ గ్లైడర్‌గా రూపొందించబడింది. నాలుగు నమూనాలు వాటి సాపేక్ష పరిమాణానికి పేర"&amp;"ు పెట్టబడ్డాయి. [1] లయన్ కింగ్ II యొక్క ప్రధాన కథానాయకుడు కియారాకు గ్లైడర్ పేరు పెట్టారు: సింబా యొక్క అహంకారం, సింబా మరియు నాలా కుమార్తె. [2] కీరా హిట్ కవాటాలను (హై-స్పీడ్ తీసుకోవడం కవాటాలు) ప్రవేశపెట్టింది, అధిక వేగంతో మరియు తక్కువ కోణాల వద్ద స్థిరత్వం మ"&amp;"రియు పనితీరును మెరుగుపరచాలనే ఉద్దేశ్యంతో. [2] బెర్ట్రాండ్ నుండి డేటా [1] సాధారణ లక్షణాల పనితీరు")</f>
        <v>APCO KEARA ఒక ఇజ్రాయెల్ సింగిల్ ప్లేస్, పారాగ్లైడర్, దీనిని సిజేరియా యొక్క APCO ఏవియేషన్ రూపొందించారు మరియు ఉత్పత్తి చేసింది. ఇది ఇప్పుడు ఉత్పత్తికి దూరంగా ఉంది. [1] కీరా ఇంటర్మీడియట్ గ్లైడర్‌గా రూపొందించబడింది. నాలుగు నమూనాలు వాటి సాపేక్ష పరిమాణానికి పేరు పెట్టబడ్డాయి. [1] లయన్ కింగ్ II యొక్క ప్రధాన కథానాయకుడు కియారాకు గ్లైడర్ పేరు పెట్టారు: సింబా యొక్క అహంకారం, సింబా మరియు నాలా కుమార్తె. [2] కీరా హిట్ కవాటాలను (హై-స్పీడ్ తీసుకోవడం కవాటాలు) ప్రవేశపెట్టింది, అధిక వేగంతో మరియు తక్కువ కోణాల వద్ద స్థిరత్వం మరియు పనితీరును మెరుగుపరచాలనే ఉద్దేశ్యంతో. [2] బెర్ట్రాండ్ నుండి డేటా [1] సాధారణ లక్షణాల పనితీరు</v>
      </c>
      <c r="E113" s="1" t="s">
        <v>1844</v>
      </c>
      <c r="F113" s="1" t="str">
        <f>IFERROR(__xludf.DUMMYFUNCTION("GOOGLETRANSLATE(E:E, ""en"", ""te"")"),"పారాగ్లైడర్")</f>
        <v>పారాగ్లైడర్</v>
      </c>
      <c r="G113" s="2" t="s">
        <v>1845</v>
      </c>
      <c r="H113" s="1" t="s">
        <v>1897</v>
      </c>
      <c r="I113" s="1" t="str">
        <f>IFERROR(__xludf.DUMMYFUNCTION("GOOGLETRANSLATE(H:H, ""en"", ""te"")"),"ఇజ్రాయెల్")</f>
        <v>ఇజ్రాయెల్</v>
      </c>
      <c r="J113" s="2" t="s">
        <v>1898</v>
      </c>
      <c r="K113" s="1" t="s">
        <v>1899</v>
      </c>
      <c r="L113" s="1" t="str">
        <f>IFERROR(__xludf.DUMMYFUNCTION("GOOGLETRANSLATE(K:K, ""en"", ""te"")"),"APCO ఏవియేషన్")</f>
        <v>APCO ఏవియేషన్</v>
      </c>
      <c r="M113" s="1" t="s">
        <v>1900</v>
      </c>
      <c r="P113" s="1" t="s">
        <v>344</v>
      </c>
      <c r="R113" s="1" t="s">
        <v>1984</v>
      </c>
      <c r="T113" s="1" t="s">
        <v>1985</v>
      </c>
      <c r="Y113" s="1" t="s">
        <v>1986</v>
      </c>
      <c r="AI113" s="1" t="s">
        <v>940</v>
      </c>
      <c r="AO113" s="1" t="s">
        <v>457</v>
      </c>
      <c r="AZ113" s="1">
        <v>6.4</v>
      </c>
      <c r="BD113" s="1" t="s">
        <v>1987</v>
      </c>
      <c r="CP113" s="1" t="s">
        <v>1841</v>
      </c>
    </row>
    <row r="114">
      <c r="A114" s="1" t="s">
        <v>1988</v>
      </c>
      <c r="B114" s="1" t="str">
        <f>IFERROR(__xludf.DUMMYFUNCTION("GOOGLETRANSLATE(A:A, ""en"", ""te"")"),"ముల్లెర్ స్పోమో 3")</f>
        <v>ముల్లెర్ స్పోమో 3</v>
      </c>
      <c r="C114" s="1" t="s">
        <v>1989</v>
      </c>
      <c r="D114" s="1" t="str">
        <f>IFERROR(__xludf.DUMMYFUNCTION("GOOGLETRANSLATE(C:C, ""en"", ""te"")"),"ముల్లెర్ స్పోమో 3 ఒక చిన్న, తక్కువ శక్తితో కూడిన కానీ చాలా ఏరోడైనమిక్‌గా-శుభ్రపరిచే తేలికపాటి విమానం, ఇది మొదట 1939 లో జర్మనీలో ఎగిరింది. దాని మొదటి ఫ్లైట్. 1939 ప్రారంభంలో H.G. ముల్లెర్ ఫ్లూగ్జీగ్బావు ఒక చిన్న, సింగిల్ సీటు, కాంటిలివర్, విలోమ గల్ వింగ్ స"&amp;"్పోర్ట్స్ విమానాలను అద్భుతమైన ఏరోడైనమిక్ శుభ్రత పరీక్షించారు. దాని క్రోబెర్ M4 ఫ్లాట్ ట్విన్ ఇంజిన్ 13 కిలోవాట్ల (18 హెచ్‌పి) ను మాత్రమే ఉత్పత్తి చేసినప్పటికీ, స్టోమో -3 గరిష్టంగా 152 కిమీ/గం (94 ఎమ్‌పిహెచ్; 82 కెఎన్) వేగం కలిగి ఉంది. [1] అదే సమయంలో కంపెన"&amp;"ీ అదే శుభ్రమైన శైలిలో చిన్న స్పాన్ సింగిల్-సీటర్లను పూర్తి చేస్తోంది, కాని 37 కిలోవాట్ల (50 హెచ్‌పి) జుండాప్ 9-092 నాలుగు సిలిండర్ ఎయిర్-కూల్డ్, విలోమ ఇన్లైన్ ఇంజిన్ వి 11 స్టార్మెర్. [2] స్పోమో 3 అనేది అన్ని కలప విమానాలు, ఇది స్పెషలిస్ట్ సాధనాలు లేకుండా "&amp;"నిర్మించడానికి మరియు మంచి పనితీరు మరియు ఏరోబాటిక్ సామర్ధ్యంతో పాటు తక్కువ మూలధనం మరియు నడుస్తున్న ఖర్చులను కలిగి ఉండటానికి సరళంగా రూపొందించబడింది. దీని తక్కువ రెక్క మూడు భాగాలలో ఉంది: 1.80 మీ (5 అడుగులు 11 అంగుళాలు) సెంటర్ విభాగం అన్హెడ్రాల్‌తో, వింగ్ రూట"&amp;"్ ఏరోడైనమిక్స్ను మెరుగుపరుస్తుంది మరియు బయటి ప్యానెల్లు 6 ° డైహెడ్రల్ తో, విలోమ గల్ వింగ్‌ను ఉత్పత్తి చేస్తాయి. నిర్మాణాత్మకంగా, సింగిల్ స్పార్ సెంటర్ విభాగం ప్లైవుడ్ -స్కిన్డ్ ఫ్యూజ్‌లేజ్ మరియు కాక్‌పిట్ యొక్క అంతర్భాగం మరియు బయటి ప్యానెల్లు కూడా సింగిల్"&amp;" స్పార్స్ మరియు చెక్క పక్కటెముకల చుట్టూ నిర్మించబడ్డాయి, ప్లై -కప్పబడిన ప్రముఖ అంచులను తిరిగి స్పార్స్ మరియు ఫాబ్రిక్ కప్పబడిన వెనుకకు. ప్రతి రెక్క ప్రణాళికలో ట్రాపెజోయిడల్, ప్రముఖ అంచులలో మరియు గుండ్రని చిట్కాలతో మాత్రమే స్వీప్ ఉంటుంది. చిన్న, విశాలమైన ఐ"&amp;"లెరాన్‌లను చిట్కాల వద్ద ఉంచి తప్పుడు స్పార్‌లపై అమర్చారు, ఇన్బోర్డ్ స్ప్లిట్ ఫ్లాప్‌లు ఉన్నాయి. [2] ఇది ఓవల్ విభాగం, ఫార్మర్లు, స్ట్రింగర్లు మరియు ప్లై చర్మంతో మోనోకోక్ ఫ్యూజ్‌లేజ్ కలిగి ఉంది. జుండప్ ఇంజిన్ ముక్కులో చక్కగా కౌల్డ్ చేయబడింది మరియు పరివేష్టి"&amp;"త కాక్‌పిట్ రెక్కపై ఉంది, దాని వెనుక పెరిగిన ఫ్యూజ్‌లేజ్‌లో మిళితం చేయబడింది, ఇది సాంప్రదాయిక, కాంటిలివర్ ఎంపెనేజ్‌కు దెబ్బతింది. దాదాపు త్రిభుజాకార టెయిల్‌ప్లేన్ గుండ్రని ఎలివేటర్లను తీసుకువెళ్ళింది మరియు స్ట్రెయిట్-ఎడ్జ్డ్ ఫిన్ ఎలివేటర్ వాష్ నుండి విస్త"&amp;"ృత, లోతైన, గుండ్రని చుక్కానిని స్పష్టంగా కలిగి ఉంది. చుక్కాని చిన్న, భూమి-సర్దుబాటు చేయగల ట్రిమ్ టాబ్ కలిగి ఉంది. [2] స్పోమో 3 లో 1.63 మీ (5 అడుగుల 4 అంగుళాలు) ట్రాక్ తో టెయిల్స్కిడ్ అండర్ క్యారేజ్ ఉంది, దాని నిలువు, బంగీ-తడిసిన ప్రధాన కాళ్ళు వింగ్ సెంటర్"&amp;" సెక్షన్ స్పార్‌లో అమర్చబడి, బయటి ప్యానెల్స్‌తో జంక్షన్‌కు దగ్గరగా ఉన్నాయి. కాళ్ళు మరియు చాలా చక్రాలు ఫెయిరింగ్స్‌లో ఉన్నాయి మరియు పొడవైన, కాంటిలివర్ టెయిల్‌స్కిడ్ భూమి నుండి చుక్కాని స్పష్టంగా ఉంచారు. [2] మొదటి స్పోమో 3 ఏప్రిల్ 1939 లో ఫ్యాక్టరీని విడిచి"&amp;"పెట్టింది మరియు దాని మొదటి విమానంలో కొన్ని గంటల ఆప్టిమైజేషన్ తరువాత దాని ఎయిర్ విలువైనది యొక్క ధృవీకరణ పత్రాన్ని పొందింది. [2] D-Yner గా నమోదు చేయబడినది, ఇది త్వరలో 2 L (120 CU IN), 100 కిమీ (62 MI; 54 NMI) మరియు 1,000 కిమీ (620 MI; 540 NMI ల కంటే తక్కువ "&amp;"ఇంజిన్లతో విమానాల కోసం గుర్తించబడిన దూరాలపై కొత్త రికార్డ్ వేగాన్ని సెట్ చేస్తోంది. ). ఏప్రిల్ 19 న మాక్స్ బ్రాండెన్‌బర్గ్ మొదటిదాన్ని సగటు వేగంతో 185.352 కిమీ/గం (115.172 mph; 100.082 kN) తన అవుట్ మరియు రిటర్న్ ఫ్లైట్‌లో బలమైన సైడ్ గాలులు ఉన్నప్పటికీ. ఏప"&amp;"్రిల్ 27 న అతను 1000 కిమీ సర్క్యూట్ను సగటున 187.776 కిమీ/గం (116.679 mph; 101.391 kN) పూర్తి చేశాడు. [2] [3] 1939 లో, స్పోమో 3 సైనిక శిక్షకుడిగా పరిగణించబడుతుంది, [4] సీరియల్ ఉత్పత్తి లేదా ఏదైనా సేవా నమూనాల గురించి రికార్డులు లేనప్పటికీ. ముల్లెర్ ముల్లెర్"&amp;" స్ట్రోమెర్‌ను కూడా రూపొందించాడు మరియు నిర్మించాడు, ఇదే విధమైన రెండు సీట్ల విమానాలు. [5] లెస్ ఐల్స్ నుండి డేటా జూన్ 1939 [2] సాధారణ లక్షణాల పనితీరు")</f>
        <v>ముల్లెర్ స్పోమో 3 ఒక చిన్న, తక్కువ శక్తితో కూడిన కానీ చాలా ఏరోడైనమిక్‌గా-శుభ్రపరిచే తేలికపాటి విమానం, ఇది మొదట 1939 లో జర్మనీలో ఎగిరింది. దాని మొదటి ఫ్లైట్. 1939 ప్రారంభంలో H.G. ముల్లెర్ ఫ్లూగ్జీగ్బావు ఒక చిన్న, సింగిల్ సీటు, కాంటిలివర్, విలోమ గల్ వింగ్ స్పోర్ట్స్ విమానాలను అద్భుతమైన ఏరోడైనమిక్ శుభ్రత పరీక్షించారు. దాని క్రోబెర్ M4 ఫ్లాట్ ట్విన్ ఇంజిన్ 13 కిలోవాట్ల (18 హెచ్‌పి) ను మాత్రమే ఉత్పత్తి చేసినప్పటికీ, స్టోమో -3 గరిష్టంగా 152 కిమీ/గం (94 ఎమ్‌పిహెచ్; 82 కెఎన్) వేగం కలిగి ఉంది. [1] అదే సమయంలో కంపెనీ అదే శుభ్రమైన శైలిలో చిన్న స్పాన్ సింగిల్-సీటర్లను పూర్తి చేస్తోంది, కాని 37 కిలోవాట్ల (50 హెచ్‌పి) జుండాప్ 9-092 నాలుగు సిలిండర్ ఎయిర్-కూల్డ్, విలోమ ఇన్లైన్ ఇంజిన్ వి 11 స్టార్మెర్. [2] స్పోమో 3 అనేది అన్ని కలప విమానాలు, ఇది స్పెషలిస్ట్ సాధనాలు లేకుండా నిర్మించడానికి మరియు మంచి పనితీరు మరియు ఏరోబాటిక్ సామర్ధ్యంతో పాటు తక్కువ మూలధనం మరియు నడుస్తున్న ఖర్చులను కలిగి ఉండటానికి సరళంగా రూపొందించబడింది. దీని తక్కువ రెక్క మూడు భాగాలలో ఉంది: 1.80 మీ (5 అడుగులు 11 అంగుళాలు) సెంటర్ విభాగం అన్హెడ్రాల్‌తో, వింగ్ రూట్ ఏరోడైనమిక్స్ను మెరుగుపరుస్తుంది మరియు బయటి ప్యానెల్లు 6 ° డైహెడ్రల్ తో, విలోమ గల్ వింగ్‌ను ఉత్పత్తి చేస్తాయి. నిర్మాణాత్మకంగా, సింగిల్ స్పార్ సెంటర్ విభాగం ప్లైవుడ్ -స్కిన్డ్ ఫ్యూజ్‌లేజ్ మరియు కాక్‌పిట్ యొక్క అంతర్భాగం మరియు బయటి ప్యానెల్లు కూడా సింగిల్ స్పార్స్ మరియు చెక్క పక్కటెముకల చుట్టూ నిర్మించబడ్డాయి, ప్లై -కప్పబడిన ప్రముఖ అంచులను తిరిగి స్పార్స్ మరియు ఫాబ్రిక్ కప్పబడిన వెనుకకు. ప్రతి రెక్క ప్రణాళికలో ట్రాపెజోయిడల్, ప్రముఖ అంచులలో మరియు గుండ్రని చిట్కాలతో మాత్రమే స్వీప్ ఉంటుంది. చిన్న, విశాలమైన ఐలెరాన్‌లను చిట్కాల వద్ద ఉంచి తప్పుడు స్పార్‌లపై అమర్చారు, ఇన్బోర్డ్ స్ప్లిట్ ఫ్లాప్‌లు ఉన్నాయి. [2] ఇది ఓవల్ విభాగం, ఫార్మర్లు, స్ట్రింగర్లు మరియు ప్లై చర్మంతో మోనోకోక్ ఫ్యూజ్‌లేజ్ కలిగి ఉంది. జుండప్ ఇంజిన్ ముక్కులో చక్కగా కౌల్డ్ చేయబడింది మరియు పరివేష్టిత కాక్‌పిట్ రెక్కపై ఉంది, దాని వెనుక పెరిగిన ఫ్యూజ్‌లేజ్‌లో మిళితం చేయబడింది, ఇది సాంప్రదాయిక, కాంటిలివర్ ఎంపెనేజ్‌కు దెబ్బతింది. దాదాపు త్రిభుజాకార టెయిల్‌ప్లేన్ గుండ్రని ఎలివేటర్లను తీసుకువెళ్ళింది మరియు స్ట్రెయిట్-ఎడ్జ్డ్ ఫిన్ ఎలివేటర్ వాష్ నుండి విస్తృత, లోతైన, గుండ్రని చుక్కానిని స్పష్టంగా కలిగి ఉంది. చుక్కాని చిన్న, భూమి-సర్దుబాటు చేయగల ట్రిమ్ టాబ్ కలిగి ఉంది. [2] స్పోమో 3 లో 1.63 మీ (5 అడుగుల 4 అంగుళాలు) ట్రాక్ తో టెయిల్స్కిడ్ అండర్ క్యారేజ్ ఉంది, దాని నిలువు, బంగీ-తడిసిన ప్రధాన కాళ్ళు వింగ్ సెంటర్ సెక్షన్ స్పార్‌లో అమర్చబడి, బయటి ప్యానెల్స్‌తో జంక్షన్‌కు దగ్గరగా ఉన్నాయి. కాళ్ళు మరియు చాలా చక్రాలు ఫెయిరింగ్స్‌లో ఉన్నాయి మరియు పొడవైన, కాంటిలివర్ టెయిల్‌స్కిడ్ భూమి నుండి చుక్కాని స్పష్టంగా ఉంచారు. [2] మొదటి స్పోమో 3 ఏప్రిల్ 1939 లో ఫ్యాక్టరీని విడిచిపెట్టింది మరియు దాని మొదటి విమానంలో కొన్ని గంటల ఆప్టిమైజేషన్ తరువాత దాని ఎయిర్ విలువైనది యొక్క ధృవీకరణ పత్రాన్ని పొందింది. [2] D-Yner గా నమోదు చేయబడినది, ఇది త్వరలో 2 L (120 CU IN), 100 కిమీ (62 MI; 54 NMI) మరియు 1,000 కిమీ (620 MI; 540 NMI ల కంటే తక్కువ ఇంజిన్లతో విమానాల కోసం గుర్తించబడిన దూరాలపై కొత్త రికార్డ్ వేగాన్ని సెట్ చేస్తోంది. ). ఏప్రిల్ 19 న మాక్స్ బ్రాండెన్‌బర్గ్ మొదటిదాన్ని సగటు వేగంతో 185.352 కిమీ/గం (115.172 mph; 100.082 kN) తన అవుట్ మరియు రిటర్న్ ఫ్లైట్‌లో బలమైన సైడ్ గాలులు ఉన్నప్పటికీ. ఏప్రిల్ 27 న అతను 1000 కిమీ సర్క్యూట్ను సగటున 187.776 కిమీ/గం (116.679 mph; 101.391 kN) పూర్తి చేశాడు. [2] [3] 1939 లో, స్పోమో 3 సైనిక శిక్షకుడిగా పరిగణించబడుతుంది, [4] సీరియల్ ఉత్పత్తి లేదా ఏదైనా సేవా నమూనాల గురించి రికార్డులు లేనప్పటికీ. ముల్లెర్ ముల్లెర్ స్ట్రోమెర్‌ను కూడా రూపొందించాడు మరియు నిర్మించాడు, ఇదే విధమైన రెండు సీట్ల విమానాలు. [5] లెస్ ఐల్స్ నుండి డేటా జూన్ 1939 [2] సాధారణ లక్షణాల పనితీరు</v>
      </c>
      <c r="E114" s="1" t="s">
        <v>1990</v>
      </c>
      <c r="F114" s="1" t="str">
        <f>IFERROR(__xludf.DUMMYFUNCTION("GOOGLETRANSLATE(E:E, ""en"", ""te"")"),"తేలికపాటి విమానం")</f>
        <v>తేలికపాటి విమానం</v>
      </c>
      <c r="G114" s="1" t="s">
        <v>1991</v>
      </c>
      <c r="H114" s="1" t="s">
        <v>537</v>
      </c>
      <c r="I114" s="1" t="str">
        <f>IFERROR(__xludf.DUMMYFUNCTION("GOOGLETRANSLATE(H:H, ""en"", ""te"")"),"జర్మనీ")</f>
        <v>జర్మనీ</v>
      </c>
      <c r="J114" s="2" t="s">
        <v>1336</v>
      </c>
      <c r="K114" s="1" t="s">
        <v>1992</v>
      </c>
      <c r="L114" s="1" t="str">
        <f>IFERROR(__xludf.DUMMYFUNCTION("GOOGLETRANSLATE(K:K, ""en"", ""te"")"),"ముల్లెర్ ఫ్లగ్జీగ్బా")</f>
        <v>ముల్లెర్ ఫ్లగ్జీగ్బా</v>
      </c>
      <c r="N114" s="4">
        <v>14336.0</v>
      </c>
      <c r="P114" s="1" t="s">
        <v>521</v>
      </c>
      <c r="Q114" s="1" t="s">
        <v>1993</v>
      </c>
      <c r="R114" s="1" t="s">
        <v>1994</v>
      </c>
      <c r="S114" s="1" t="s">
        <v>503</v>
      </c>
      <c r="T114" s="1" t="s">
        <v>1995</v>
      </c>
      <c r="U114" s="1" t="s">
        <v>1996</v>
      </c>
      <c r="V114" s="1" t="s">
        <v>1997</v>
      </c>
      <c r="W114" s="1" t="s">
        <v>1998</v>
      </c>
      <c r="X114" s="1" t="s">
        <v>1999</v>
      </c>
      <c r="Y114" s="1" t="s">
        <v>353</v>
      </c>
      <c r="Z114" s="1" t="s">
        <v>733</v>
      </c>
      <c r="AC114" s="1" t="s">
        <v>2000</v>
      </c>
      <c r="AD114" s="1" t="s">
        <v>2001</v>
      </c>
      <c r="AG114" s="1" t="s">
        <v>2002</v>
      </c>
      <c r="AO114" s="1" t="s">
        <v>457</v>
      </c>
      <c r="BA114" s="1" t="s">
        <v>2003</v>
      </c>
    </row>
    <row r="115">
      <c r="A115" s="1" t="s">
        <v>2004</v>
      </c>
      <c r="B115" s="1" t="str">
        <f>IFERROR(__xludf.DUMMYFUNCTION("GOOGLETRANSLATE(A:A, ""en"", ""te"")"),"అడ్వాన్స్ BI బీటా")</f>
        <v>అడ్వాన్స్ BI బీటా</v>
      </c>
      <c r="C115" s="1" t="s">
        <v>2005</v>
      </c>
      <c r="D115" s="1" t="str">
        <f>IFERROR(__xludf.DUMMYFUNCTION("GOOGLETRANSLATE(C:C, ""en"", ""te"")"),"అడ్వాన్స్ BI బీటా (కొన్నిసార్లు బిబెటాగా వ్రాయబడింది) ఒక టెన్డం రెండు-ప్రదేశాల పారాగ్లైడర్, ఇది స్విట్జర్లాండ్‌లోని థన్ యొక్క అడ్వాన్స్ థన్ చేత రూపొందించబడింది మరియు ఉత్పత్తి చేయబడింది. [1] కొత్త విద్యార్థి పైలట్లను క్రీడకు పరిచయం చేయడానికి బీటాను రెండు-ప"&amp;"్రదేశాల ఫ్లైట్ ట్రైనింగ్ గ్లైడర్‌గా రూపొందించారు. [1] బీటా 2, 3, 4 మరియు 5 మోడళ్ల ద్వారా అసలు బీటాతో ప్రారంభమయ్యే బీటా నిరంతర అభివృద్ధికి గురైంది. [1] తయారీదారు నుండి డేటా [2] సాధారణ లక్షణాల పనితీరు")</f>
        <v>అడ్వాన్స్ BI బీటా (కొన్నిసార్లు బిబెటాగా వ్రాయబడింది) ఒక టెన్డం రెండు-ప్రదేశాల పారాగ్లైడర్, ఇది స్విట్జర్లాండ్‌లోని థన్ యొక్క అడ్వాన్స్ థన్ చేత రూపొందించబడింది మరియు ఉత్పత్తి చేయబడింది. [1] కొత్త విద్యార్థి పైలట్లను క్రీడకు పరిచయం చేయడానికి బీటాను రెండు-ప్రదేశాల ఫ్లైట్ ట్రైనింగ్ గ్లైడర్‌గా రూపొందించారు. [1] బీటా 2, 3, 4 మరియు 5 మోడళ్ల ద్వారా అసలు బీటాతో ప్రారంభమయ్యే బీటా నిరంతర అభివృద్ధికి గురైంది. [1] తయారీదారు నుండి డేటా [2] సాధారణ లక్షణాల పనితీరు</v>
      </c>
      <c r="E115" s="1" t="s">
        <v>1844</v>
      </c>
      <c r="F115" s="1" t="str">
        <f>IFERROR(__xludf.DUMMYFUNCTION("GOOGLETRANSLATE(E:E, ""en"", ""te"")"),"పారాగ్లైడర్")</f>
        <v>పారాగ్లైడర్</v>
      </c>
      <c r="G115" s="2" t="s">
        <v>1845</v>
      </c>
      <c r="H115" s="1" t="s">
        <v>865</v>
      </c>
      <c r="I115" s="1" t="str">
        <f>IFERROR(__xludf.DUMMYFUNCTION("GOOGLETRANSLATE(H:H, ""en"", ""te"")"),"స్విట్జర్లాండ్")</f>
        <v>స్విట్జర్లాండ్</v>
      </c>
      <c r="J115" s="2" t="s">
        <v>866</v>
      </c>
      <c r="K115" s="1" t="s">
        <v>1921</v>
      </c>
      <c r="L115" s="1" t="str">
        <f>IFERROR(__xludf.DUMMYFUNCTION("GOOGLETRANSLATE(K:K, ""en"", ""te"")"),"అడ్వాన్స్ థన్ సా")</f>
        <v>అడ్వాన్స్ థన్ సా</v>
      </c>
      <c r="M115" s="1" t="s">
        <v>1922</v>
      </c>
      <c r="P115" s="1" t="s">
        <v>344</v>
      </c>
      <c r="T115" s="1" t="s">
        <v>2006</v>
      </c>
      <c r="U115" s="1" t="s">
        <v>2007</v>
      </c>
      <c r="V115" s="1" t="s">
        <v>2008</v>
      </c>
      <c r="Y115" s="1" t="s">
        <v>2009</v>
      </c>
      <c r="Z115" s="1" t="s">
        <v>2010</v>
      </c>
      <c r="AI115" s="1" t="s">
        <v>2011</v>
      </c>
      <c r="AJ115" s="1" t="s">
        <v>2012</v>
      </c>
      <c r="AO115" s="1" t="s">
        <v>457</v>
      </c>
      <c r="AT115" s="1" t="s">
        <v>359</v>
      </c>
      <c r="AZ115" s="1">
        <v>5.2</v>
      </c>
      <c r="BC115" s="1">
        <v>8.5</v>
      </c>
      <c r="BD115" s="1" t="s">
        <v>2013</v>
      </c>
    </row>
    <row r="116">
      <c r="A116" s="1" t="s">
        <v>2014</v>
      </c>
      <c r="B116" s="1" t="str">
        <f>IFERROR(__xludf.DUMMYFUNCTION("GOOGLETRANSLATE(A:A, ""en"", ""te"")"),"లోరైన్ హాన్రియోట్ LH.130")</f>
        <v>లోరైన్ హాన్రియోట్ LH.130</v>
      </c>
      <c r="C116" s="1" t="s">
        <v>2015</v>
      </c>
      <c r="D116" s="1" t="str">
        <f>IFERROR(__xludf.DUMMYFUNCTION("GOOGLETRANSLATE(C:C, ""en"", ""te"")"),"లోరైన్ హాన్రియోట్ LH.130 అనేది ఫ్రెంచ్ రేసింగ్ విమానం, ఇది 1930 ల ప్రారంభంలో, కూపే మిచెలిన్ ఎయిర్ రేసుల్లో పోటీ పడటానికి రూపొందించబడింది మరియు నిర్మించబడింది. మునుపటి లోరైన్ హాన్రియోట్ LH.42 రేసింగ్ విమానాల నుండి, లోరైన్ హాన్రియోట్ యొక్క మాతృ సంస్థ యొక్క "&amp;"ఆదేశాల మేరకు, మాన్సియూర్ లూయిస్ మోంట్లౌర్, సొసైటీ గెనెరాల్ అరోనౌటిక్ (SGA), లోహ నిర్మాణం మరియు లేఅవుట్ యొక్క స్కిన్ క్రానింగ్‌తో ఒక విమానం రూపకల్పన చేసింది. . మిడ్-సెట్ మోనోప్లేన్ రెక్కలు చెక్క పక్కటెముకలకు మద్దతు ఇచ్చే ఒకే మెటల్ స్పార్ కలిగి ఉన్నాయి, ఇవి"&amp;" మెటల్-స్కిన్డ్ లీడింగ్ ఎడ్జ్ యొక్క ఫాబ్రిక్ కప్పబడి ఉన్నాయి. ఫ్యూజ్‌లేజ్ అనేది షీట్ మెటల్ స్కిన్నింగ్‌తో నిర్మించిన డ్యూరాలిమిన్ నిర్మాణం, ఇది అండర్ క్యారేజీని కలిగి ఉంది, ఇది స్ట్రట్ మౌంటెడ్ వైడ్-ట్రాక్ మెయిన్ గేర్‌ను కలిగి ఉంది, ఇది ఫెయిర్‌డ్ వీల్స్, హ"&amp;"న్రియోట్ స్పేషియల్ ఒలియో-న్యూమాటిక్ షాక్-అబ్సోర్బర్స్ మరియు స్టీల్ టెయిల్ స్కిడ్. [1] HL.130 యొక్క శక్తిని ఒకే 170 kW (230 HP) లోరైన్ 9NB 9-సిలిండర్ రేడియల్ ఇంజిన్ (సీరియల్ నం. 62003) ద్వారా సరఫరా చేసింది, రెండు బ్లేడెడ్ ఫిక్స్‌డ్-పిచ్ లెవాస్సీర్ సిరీస్ 4"&amp;"01M ప్రొపెల్లర్ (సీరియల్ నం. 5378), దగ్గరి ఫిట్టింగ్ నాకా కౌలింగ్‌తో కౌల్డ్. [1] 1933 కూపే మిచెలిన్ ఎయిర్ రేసు మార్చి 1 నుండి అక్టోబర్ 31 వరకు 1933 వరకు జరగవలసి ఉంది, అయితే 1933 ప్రారంభంలో రేసు నిబంధనలు మార్చబడ్డాయి మరియు ఇంజిన్ శక్తిపై పరిమితులను తొలగించ"&amp;"ి కోర్సు పొడవును పెంచాయి. LH.130 పోటీగా లేదు మరియు పోటీ నుండి ఉపసంహరించబడింది. [1] కొత్త నిబంధనలను పాటించడానికి లోరైన్ హాన్రియోట్ LH.130 ను 340 కిలోవాట్ల (450 హెచ్‌పి) గ్నోమ్-రోన్ 9 కెబిఆర్ఎస్ మిస్ట్రాల్ సూపర్ఛార్జ్డ్ ఇంజిన్ చేత శక్తినిచ్చేలా మార్చారు మరి"&amp;"యు మార్చారు, దీనిని LH.131-01 నియమించారు. ఇతర మెరుగుదలలతో పాటు సెమీ-పరివేష్టిత కాక్‌పిట్ కూడా ప్రవేశపెట్టబడింది; పెరిగిన నియంత్రణ ఉపరితల వైశాల్యం మరియు కాక్‌పిట్ ప్రాంతంలో సరిహద్దు పొర నియంత్రణ వద్ద ప్రయత్నం; అల్లకల్లోలమైన గాలిని ఫ్యూజ్‌లేజ్‌లోకి ఆకర్షించ"&amp;"డానికి చర్మంలో చిన్న రంధ్రాలను ఉపయోగించడం. 1933 కూపే మిచెలిన్‌లో పోటీ చేయడంలో విఫలమైన తరువాత, లోరైన్ హాన్రియోట్ ముడుచుకునే అండర్ క్యారేజీని జోడించడం ద్వారా LH.131 ను మరింత అభివృద్ధి చేశాడు. ప్రధాన గేర్ వింగ్స్ కింద నాసెల్ల్స్‌లో వెనుకకు ముడుచుకుంది, సెవర్"&amp;"స్కీ పి -35 మాదిరిగానే, దురదృష్టవశాత్తు ఇది మానవీయంగా పనిచేసింది, ఇది పైలట్ నుండి గణనీయమైన ప్రయత్నం అవసరం మరియు విమానంలో ఒక క్లిష్టమైన దశలో కూడా పరధ్యానం. LH.131-02 యొక్క శక్తిని 350 kW (470 HP) లోరైన్ ఆల్గోల్ మేజర్ అందించింది. [1] మొదటి విమానానికి ముందు,"&amp;" LH.130-01 ను XIII-Th పారిస్ ఎయిర్ సెలూన్ (సలోన్ ఏనోనాటిక్ పారిస్) వద్ద ప్రదర్శించారు, ఇది నవంబర్ 18 నుండి డిసెంబర్ 4, 1932 వరకు జరిగింది, సందర్శన ఫారమ్ ఫ్రెంచ్ అధ్యక్షుడు ఆల్బర్ట్ లెబ్రన్. సెలూన్ ముగిసిన తరువాత ఈ విమానం విల్లాకౌబ్లేకు బదిలీ చేయబడింది, అక"&amp;"్కడ మొదటి ఫ్లైట్ 22 డిసెంబర్ 1932 న జరిగింది. [1] ఫ్లైట్ టెస్టింగ్ ఇంజిన్ మౌంట్స్ నుండి వైబ్రేషన్ వెల్లడించింది, ఇవి బలోపేతం చేయబడ్డాయి మరియు పౌర రిజిస్ట్రేషన్ F-AOFV తో పాటు 12 మే 1933 న వాయు యోగ్యత యొక్క ధృవీకరణ పత్రం జారీ చేయబడింది. [1] LH.130-01 కు మా"&amp;"ర్పులు విమానం కూపే మిచెలిన్లో పోటీ పడటానికి సమయానికి పూర్తి కాలేదు, దీనిని మిచెల్ డెట్రువా ఒక మొరాన్-సాల్నియర్ Ms.234/2 లో 222.537 కిమీ/గం (222.537 కిమీ/గం (222.537 కిమీ వేగంతో గెలుచుకుంది (( 120.160 kn; 138.278 mph). LH.131 యొక్క విమాన పరీక్ష పోటీపై ప్రయ"&amp;"ోజనాన్ని ప్రదర్శించడంలో విఫలమైంది, కాబట్టి LH.131 కోసం ఆకాంక్షలు ఫైటర్-ట్రైనర్ లేదా మెయిల్-ప్లేన్ పాత్రలను నింపడం ఫలించలేదు. 1933 చివరలో క్లోజ్డ్ సర్క్యూట్లో వేగం కోసం రికార్డులను బద్దలు కొట్టే ప్రయత్నాలు చెడు వాతావరణం కారణంగా విఫలమయ్యాయి, ఆ తరువాత LH.131"&amp;" ఎక్కువగా వదిలివేయబడింది. రివ్యూ డి లా సోసిటెట్ జినెరాల్ ఏరోనాటిక్ నుండి డేటా")</f>
        <v>లోరైన్ హాన్రియోట్ LH.130 అనేది ఫ్రెంచ్ రేసింగ్ విమానం, ఇది 1930 ల ప్రారంభంలో, కూపే మిచెలిన్ ఎయిర్ రేసుల్లో పోటీ పడటానికి రూపొందించబడింది మరియు నిర్మించబడింది. మునుపటి లోరైన్ హాన్రియోట్ LH.42 రేసింగ్ విమానాల నుండి, లోరైన్ హాన్రియోట్ యొక్క మాతృ సంస్థ యొక్క ఆదేశాల మేరకు, మాన్సియూర్ లూయిస్ మోంట్లౌర్, సొసైటీ గెనెరాల్ అరోనౌటిక్ (SGA), లోహ నిర్మాణం మరియు లేఅవుట్ యొక్క స్కిన్ క్రానింగ్‌తో ఒక విమానం రూపకల్పన చేసింది. . మిడ్-సెట్ మోనోప్లేన్ రెక్కలు చెక్క పక్కటెముకలకు మద్దతు ఇచ్చే ఒకే మెటల్ స్పార్ కలిగి ఉన్నాయి, ఇవి మెటల్-స్కిన్డ్ లీడింగ్ ఎడ్జ్ యొక్క ఫాబ్రిక్ కప్పబడి ఉన్నాయి. ఫ్యూజ్‌లేజ్ అనేది షీట్ మెటల్ స్కిన్నింగ్‌తో నిర్మించిన డ్యూరాలిమిన్ నిర్మాణం, ఇది అండర్ క్యారేజీని కలిగి ఉంది, ఇది స్ట్రట్ మౌంటెడ్ వైడ్-ట్రాక్ మెయిన్ గేర్‌ను కలిగి ఉంది, ఇది ఫెయిర్‌డ్ వీల్స్, హన్రియోట్ స్పేషియల్ ఒలియో-న్యూమాటిక్ షాక్-అబ్సోర్బర్స్ మరియు స్టీల్ టెయిల్ స్కిడ్. [1] HL.130 యొక్క శక్తిని ఒకే 170 kW (230 HP) లోరైన్ 9NB 9-సిలిండర్ రేడియల్ ఇంజిన్ (సీరియల్ నం. 62003) ద్వారా సరఫరా చేసింది, రెండు బ్లేడెడ్ ఫిక్స్‌డ్-పిచ్ లెవాస్సీర్ సిరీస్ 401M ప్రొపెల్లర్ (సీరియల్ నం. 5378), దగ్గరి ఫిట్టింగ్ నాకా కౌలింగ్‌తో కౌల్డ్. [1] 1933 కూపే మిచెలిన్ ఎయిర్ రేసు మార్చి 1 నుండి అక్టోబర్ 31 వరకు 1933 వరకు జరగవలసి ఉంది, అయితే 1933 ప్రారంభంలో రేసు నిబంధనలు మార్చబడ్డాయి మరియు ఇంజిన్ శక్తిపై పరిమితులను తొలగించి కోర్సు పొడవును పెంచాయి. LH.130 పోటీగా లేదు మరియు పోటీ నుండి ఉపసంహరించబడింది. [1] కొత్త నిబంధనలను పాటించడానికి లోరైన్ హాన్రియోట్ LH.130 ను 340 కిలోవాట్ల (450 హెచ్‌పి) గ్నోమ్-రోన్ 9 కెబిఆర్ఎస్ మిస్ట్రాల్ సూపర్ఛార్జ్డ్ ఇంజిన్ చేత శక్తినిచ్చేలా మార్చారు మరియు మార్చారు, దీనిని LH.131-01 నియమించారు. ఇతర మెరుగుదలలతో పాటు సెమీ-పరివేష్టిత కాక్‌పిట్ కూడా ప్రవేశపెట్టబడింది; పెరిగిన నియంత్రణ ఉపరితల వైశాల్యం మరియు కాక్‌పిట్ ప్రాంతంలో సరిహద్దు పొర నియంత్రణ వద్ద ప్రయత్నం; అల్లకల్లోలమైన గాలిని ఫ్యూజ్‌లేజ్‌లోకి ఆకర్షించడానికి చర్మంలో చిన్న రంధ్రాలను ఉపయోగించడం. 1933 కూపే మిచెలిన్‌లో పోటీ చేయడంలో విఫలమైన తరువాత, లోరైన్ హాన్రియోట్ ముడుచుకునే అండర్ క్యారేజీని జోడించడం ద్వారా LH.131 ను మరింత అభివృద్ధి చేశాడు. ప్రధాన గేర్ వింగ్స్ కింద నాసెల్ల్స్‌లో వెనుకకు ముడుచుకుంది, సెవర్స్కీ పి -35 మాదిరిగానే, దురదృష్టవశాత్తు ఇది మానవీయంగా పనిచేసింది, ఇది పైలట్ నుండి గణనీయమైన ప్రయత్నం అవసరం మరియు విమానంలో ఒక క్లిష్టమైన దశలో కూడా పరధ్యానం. LH.131-02 యొక్క శక్తిని 350 kW (470 HP) లోరైన్ ఆల్గోల్ మేజర్ అందించింది. [1] మొదటి విమానానికి ముందు, LH.130-01 ను XIII-Th పారిస్ ఎయిర్ సెలూన్ (సలోన్ ఏనోనాటిక్ పారిస్) వద్ద ప్రదర్శించారు, ఇది నవంబర్ 18 నుండి డిసెంబర్ 4, 1932 వరకు జరిగింది, సందర్శన ఫారమ్ ఫ్రెంచ్ అధ్యక్షుడు ఆల్బర్ట్ లెబ్రన్. సెలూన్ ముగిసిన తరువాత ఈ విమానం విల్లాకౌబ్లేకు బదిలీ చేయబడింది, అక్కడ మొదటి ఫ్లైట్ 22 డిసెంబర్ 1932 న జరిగింది. [1] ఫ్లైట్ టెస్టింగ్ ఇంజిన్ మౌంట్స్ నుండి వైబ్రేషన్ వెల్లడించింది, ఇవి బలోపేతం చేయబడ్డాయి మరియు పౌర రిజిస్ట్రేషన్ F-AOFV తో పాటు 12 మే 1933 న వాయు యోగ్యత యొక్క ధృవీకరణ పత్రం జారీ చేయబడింది. [1] LH.130-01 కు మార్పులు విమానం కూపే మిచెలిన్లో పోటీ పడటానికి సమయానికి పూర్తి కాలేదు, దీనిని మిచెల్ డెట్రువా ఒక మొరాన్-సాల్నియర్ Ms.234/2 లో 222.537 కిమీ/గం (222.537 కిమీ/గం (222.537 కిమీ వేగంతో గెలుచుకుంది (( 120.160 kn; 138.278 mph). LH.131 యొక్క విమాన పరీక్ష పోటీపై ప్రయోజనాన్ని ప్రదర్శించడంలో విఫలమైంది, కాబట్టి LH.131 కోసం ఆకాంక్షలు ఫైటర్-ట్రైనర్ లేదా మెయిల్-ప్లేన్ పాత్రలను నింపడం ఫలించలేదు. 1933 చివరలో క్లోజ్డ్ సర్క్యూట్లో వేగం కోసం రికార్డులను బద్దలు కొట్టే ప్రయత్నాలు చెడు వాతావరణం కారణంగా విఫలమయ్యాయి, ఆ తరువాత LH.131 ఎక్కువగా వదిలివేయబడింది. రివ్యూ డి లా సోసిటెట్ జినెరాల్ ఏరోనాటిక్ నుండి డేటా</v>
      </c>
      <c r="E116" s="1" t="s">
        <v>2016</v>
      </c>
      <c r="F116" s="1" t="str">
        <f>IFERROR(__xludf.DUMMYFUNCTION("GOOGLETRANSLATE(E:E, ""en"", ""te"")"),"రేసర్, ఫైటర్-ట్రైనర్ మరియు హై-స్పీడ్ మెయిల్‌ప్లేన్")</f>
        <v>రేసర్, ఫైటర్-ట్రైనర్ మరియు హై-స్పీడ్ మెయిల్‌ప్లేన్</v>
      </c>
      <c r="G116" s="1" t="s">
        <v>2017</v>
      </c>
      <c r="H116" s="1" t="s">
        <v>484</v>
      </c>
      <c r="I116" s="1" t="str">
        <f>IFERROR(__xludf.DUMMYFUNCTION("GOOGLETRANSLATE(H:H, ""en"", ""te"")"),"ఫ్రాన్స్")</f>
        <v>ఫ్రాన్స్</v>
      </c>
      <c r="J116" s="2" t="s">
        <v>485</v>
      </c>
      <c r="K116" s="1" t="s">
        <v>2018</v>
      </c>
      <c r="L116" s="1" t="str">
        <f>IFERROR(__xludf.DUMMYFUNCTION("GOOGLETRANSLATE(K:K, ""en"", ""te"")"),"లోరైన్ హాన్రియోట్")</f>
        <v>లోరైన్ హాన్రియోట్</v>
      </c>
      <c r="M116" s="1" t="s">
        <v>2019</v>
      </c>
      <c r="N116" s="3">
        <v>12045.0</v>
      </c>
      <c r="O116" s="1">
        <v>1.0</v>
      </c>
      <c r="P116" s="1">
        <v>1.0</v>
      </c>
      <c r="Q116" s="1" t="s">
        <v>1682</v>
      </c>
      <c r="R116" s="1" t="s">
        <v>579</v>
      </c>
      <c r="S116" s="1" t="s">
        <v>1132</v>
      </c>
      <c r="T116" s="1" t="s">
        <v>2020</v>
      </c>
      <c r="U116" s="1" t="s">
        <v>2021</v>
      </c>
      <c r="V116" s="1" t="s">
        <v>2022</v>
      </c>
      <c r="W116" s="1" t="s">
        <v>2023</v>
      </c>
      <c r="Y116" s="1" t="s">
        <v>2024</v>
      </c>
      <c r="Z116" s="1" t="s">
        <v>259</v>
      </c>
      <c r="AA116" s="1" t="s">
        <v>2025</v>
      </c>
      <c r="AB116" s="1" t="s">
        <v>2026</v>
      </c>
      <c r="AC116" s="1" t="s">
        <v>1163</v>
      </c>
      <c r="AD116" s="1" t="s">
        <v>2027</v>
      </c>
      <c r="AE116" s="1" t="s">
        <v>2028</v>
      </c>
      <c r="AG116" s="1" t="s">
        <v>2029</v>
      </c>
      <c r="AJ116" s="1" t="s">
        <v>2030</v>
      </c>
      <c r="AO116" s="1" t="s">
        <v>457</v>
      </c>
      <c r="AX116" s="1" t="s">
        <v>2031</v>
      </c>
      <c r="BA116" s="1" t="s">
        <v>2032</v>
      </c>
      <c r="BI116" s="1" t="s">
        <v>2033</v>
      </c>
      <c r="BK116" s="1" t="s">
        <v>1011</v>
      </c>
    </row>
    <row r="117">
      <c r="A117" s="1" t="s">
        <v>2034</v>
      </c>
      <c r="B117" s="1" t="str">
        <f>IFERROR(__xludf.DUMMYFUNCTION("GOOGLETRANSLATE(A:A, ""en"", ""te"")"),"టెక్మా ఎఫ్ఎక్స్")</f>
        <v>టెక్మా ఎఫ్ఎక్స్</v>
      </c>
      <c r="C117" s="1" t="s">
        <v>2035</v>
      </c>
      <c r="D117" s="1" t="str">
        <f>IFERROR(__xludf.DUMMYFUNCTION("GOOGLETRANSLATE(C:C, ""en"", ""te"")"),"టెక్మా ఎఫ్ఎక్స్ ఒక ఫ్రెంచ్ హై-వింగ్, సింగిల్-ప్లేస్, హాంగ్ గ్లైడర్, దీనిని లా రోచె-సుర్-ఫోరాన్ యొక్క టెక్మా స్పోర్ట్ రూపొందించింది మరియు నిర్మించింది. ఇప్పుడు ఉత్పత్తిలో లేదు, ఇది అందుబాటులో ఉన్నప్పుడు విమానం పూర్తి మరియు సిద్ధంగా ఉండటానికి సిద్ధంగా ఉంది."&amp;" [1] ఎఫ్ఎక్స్ అల్యూమినియం గొట్టాల నుండి తయారవుతుంది, డబుల్-ఉపరితల వింగ్ డాక్రాన్ సెయిల్‌క్లాత్‌లో కప్పబడి ఉంటుంది. దాని రెక్క ఒకే కింగ్‌పోస్ట్ నుండి బ్రేస్ చేయబడిన కేబుల్. ముక్కు కోణం రెండు మోడళ్లకు 130 °. [1] మోడల్స్ ప్రతి ఒక్కటి చదరపు మీటర్లలో మరియు చదర"&amp;"పు మీటర్ల దశాంశాలలో వారి వింగ్ ప్రాంతానికి పేరు పెట్టబడ్డాయి. [1] బెర్ట్రాండ్ నుండి డేటా [1] సాధారణ లక్షణాలు")</f>
        <v>టెక్మా ఎఫ్ఎక్స్ ఒక ఫ్రెంచ్ హై-వింగ్, సింగిల్-ప్లేస్, హాంగ్ గ్లైడర్, దీనిని లా రోచె-సుర్-ఫోరాన్ యొక్క టెక్మా స్పోర్ట్ రూపొందించింది మరియు నిర్మించింది. ఇప్పుడు ఉత్పత్తిలో లేదు, ఇది అందుబాటులో ఉన్నప్పుడు విమానం పూర్తి మరియు సిద్ధంగా ఉండటానికి సిద్ధంగా ఉంది. [1] ఎఫ్ఎక్స్ అల్యూమినియం గొట్టాల నుండి తయారవుతుంది, డబుల్-ఉపరితల వింగ్ డాక్రాన్ సెయిల్‌క్లాత్‌లో కప్పబడి ఉంటుంది. దాని రెక్క ఒకే కింగ్‌పోస్ట్ నుండి బ్రేస్ చేయబడిన కేబుల్. ముక్కు కోణం రెండు మోడళ్లకు 130 °. [1] మోడల్స్ ప్రతి ఒక్కటి చదరపు మీటర్లలో మరియు చదరపు మీటర్ల దశాంశాలలో వారి వింగ్ ప్రాంతానికి పేరు పెట్టబడ్డాయి. [1] బెర్ట్రాండ్ నుండి డేటా [1] సాధారణ లక్షణాలు</v>
      </c>
      <c r="E117" s="1" t="s">
        <v>1836</v>
      </c>
      <c r="F117" s="1" t="str">
        <f>IFERROR(__xludf.DUMMYFUNCTION("GOOGLETRANSLATE(E:E, ""en"", ""te"")"),"గ్లైడర్ హాంగ్")</f>
        <v>గ్లైడర్ హాంగ్</v>
      </c>
      <c r="G117" s="1" t="s">
        <v>1837</v>
      </c>
      <c r="H117" s="1" t="s">
        <v>484</v>
      </c>
      <c r="I117" s="1" t="str">
        <f>IFERROR(__xludf.DUMMYFUNCTION("GOOGLETRANSLATE(H:H, ""en"", ""te"")"),"ఫ్రాన్స్")</f>
        <v>ఫ్రాన్స్</v>
      </c>
      <c r="J117" s="2" t="s">
        <v>485</v>
      </c>
      <c r="K117" s="1" t="s">
        <v>1963</v>
      </c>
      <c r="L117" s="1" t="str">
        <f>IFERROR(__xludf.DUMMYFUNCTION("GOOGLETRANSLATE(K:K, ""en"", ""te"")"),"టెక్మా స్పోర్ట్")</f>
        <v>టెక్మా స్పోర్ట్</v>
      </c>
      <c r="M117" s="1" t="s">
        <v>1964</v>
      </c>
      <c r="P117" s="1" t="s">
        <v>344</v>
      </c>
      <c r="R117" s="1" t="s">
        <v>1965</v>
      </c>
      <c r="T117" s="1" t="s">
        <v>1966</v>
      </c>
      <c r="AI117" s="1" t="s">
        <v>940</v>
      </c>
      <c r="AO117" s="1" t="s">
        <v>457</v>
      </c>
      <c r="AZ117" s="1">
        <v>7.8</v>
      </c>
      <c r="CP117" s="1" t="s">
        <v>1841</v>
      </c>
    </row>
    <row r="118">
      <c r="A118" s="1" t="s">
        <v>2036</v>
      </c>
      <c r="B118" s="1" t="str">
        <f>IFERROR(__xludf.DUMMYFUNCTION("GOOGLETRANSLATE(A:A, ""en"", ""te"")"),"టెక్మా మెడిల్")</f>
        <v>టెక్మా మెడిల్</v>
      </c>
      <c r="C118" s="1" t="s">
        <v>2037</v>
      </c>
      <c r="D118" s="1" t="str">
        <f>IFERROR(__xludf.DUMMYFUNCTION("GOOGLETRANSLATE(C:C, ""en"", ""te"")"),"టెక్మా మెడిల్ ఒక ఫ్రెంచ్ హై-వింగ్, రెండు-ప్రదేశం, హాంగ్ గ్లైడర్, ఇది 1992 లో ప్రవేశపెట్టిన సెయింట్-పియరీ-ఎన్-ఫౌసిగ్ని యొక్క టెక్మా స్పోర్ట్స్ చేత రూపొందించబడింది మరియు ఉత్పత్తి చేయబడింది. ఈ విమానం పూర్తి మరియు రెడీ-ఫ్లై సరఫరా చేయబడుతుంది. [1 నటించు మెడిల్"&amp;" విమాన శిక్షణ మరియు ప్రయాణీకుల విమానాల కోసం రూపొందించబడింది మరియు అల్యూమినియం గొట్టాల నుండి తయారవుతుంది, సింగిల్-ఉపరితల విభాగం 4 oz డాక్రాన్ సెయిల్‌క్లాత్‌లో కప్పబడి ఉంటుంది. దాని 10.8 మీ (35.4 అడుగులు) స్పాన్ వింగ్ ఒకే కింగ్‌పోస్ట్ నుండి కేబుల్. ముక్కు క"&amp;"ోణం 124 °, వింగ్ ప్రాంతం 20.5 మీ 2 (221 చదరపు అడుగులు) మరియు కారక నిష్పత్తి 5.7: 1. పైలట్ హుక్-ఇన్ బరువు పరిధి 100 నుండి 170 కిలోలు (220 నుండి 375 పౌండ్లు). [1] ఏకైక మోడల్, మెడిల్ 21, చదరపు మీటర్లలో దాని కఠినమైన వింగ్ ప్రాంతానికి పేరు పెట్టబడింది. [1] బెర"&amp;"్ట్రాండ్ మరియు తయారీదారు నుండి డేటా [1] [3] సాధారణ లక్షణాల పనితీరు")</f>
        <v>టెక్మా మెడిల్ ఒక ఫ్రెంచ్ హై-వింగ్, రెండు-ప్రదేశం, హాంగ్ గ్లైడర్, ఇది 1992 లో ప్రవేశపెట్టిన సెయింట్-పియరీ-ఎన్-ఫౌసిగ్ని యొక్క టెక్మా స్పోర్ట్స్ చేత రూపొందించబడింది మరియు ఉత్పత్తి చేయబడింది. ఈ విమానం పూర్తి మరియు రెడీ-ఫ్లై సరఫరా చేయబడుతుంది. [1 నటించు మెడిల్ విమాన శిక్షణ మరియు ప్రయాణీకుల విమానాల కోసం రూపొందించబడింది మరియు అల్యూమినియం గొట్టాల నుండి తయారవుతుంది, సింగిల్-ఉపరితల విభాగం 4 oz డాక్రాన్ సెయిల్‌క్లాత్‌లో కప్పబడి ఉంటుంది. దాని 10.8 మీ (35.4 అడుగులు) స్పాన్ వింగ్ ఒకే కింగ్‌పోస్ట్ నుండి కేబుల్. ముక్కు కోణం 124 °, వింగ్ ప్రాంతం 20.5 మీ 2 (221 చదరపు అడుగులు) మరియు కారక నిష్పత్తి 5.7: 1. పైలట్ హుక్-ఇన్ బరువు పరిధి 100 నుండి 170 కిలోలు (220 నుండి 375 పౌండ్లు). [1] ఏకైక మోడల్, మెడిల్ 21, చదరపు మీటర్లలో దాని కఠినమైన వింగ్ ప్రాంతానికి పేరు పెట్టబడింది. [1] బెర్ట్రాండ్ మరియు తయారీదారు నుండి డేటా [1] [3] సాధారణ లక్షణాల పనితీరు</v>
      </c>
      <c r="E118" s="1" t="s">
        <v>1836</v>
      </c>
      <c r="F118" s="1" t="str">
        <f>IFERROR(__xludf.DUMMYFUNCTION("GOOGLETRANSLATE(E:E, ""en"", ""te"")"),"గ్లైడర్ హాంగ్")</f>
        <v>గ్లైడర్ హాంగ్</v>
      </c>
      <c r="G118" s="1" t="s">
        <v>1837</v>
      </c>
      <c r="H118" s="1" t="s">
        <v>484</v>
      </c>
      <c r="I118" s="1" t="str">
        <f>IFERROR(__xludf.DUMMYFUNCTION("GOOGLETRANSLATE(H:H, ""en"", ""te"")"),"ఫ్రాన్స్")</f>
        <v>ఫ్రాన్స్</v>
      </c>
      <c r="J118" s="2" t="s">
        <v>485</v>
      </c>
      <c r="K118" s="1" t="s">
        <v>1963</v>
      </c>
      <c r="L118" s="1" t="str">
        <f>IFERROR(__xludf.DUMMYFUNCTION("GOOGLETRANSLATE(K:K, ""en"", ""te"")"),"టెక్మా స్పోర్ట్")</f>
        <v>టెక్మా స్పోర్ట్</v>
      </c>
      <c r="M118" s="1" t="s">
        <v>1964</v>
      </c>
      <c r="P118" s="1" t="s">
        <v>344</v>
      </c>
      <c r="R118" s="1" t="s">
        <v>2038</v>
      </c>
      <c r="T118" s="1" t="s">
        <v>2039</v>
      </c>
      <c r="U118" s="1" t="s">
        <v>2040</v>
      </c>
      <c r="AI118" s="1" t="s">
        <v>433</v>
      </c>
      <c r="AT118" s="1" t="s">
        <v>359</v>
      </c>
      <c r="AZ118" s="1">
        <v>5.7</v>
      </c>
      <c r="BB118" s="1" t="s">
        <v>2041</v>
      </c>
      <c r="CP118" s="1" t="s">
        <v>2042</v>
      </c>
    </row>
    <row r="119">
      <c r="A119" s="1" t="s">
        <v>2043</v>
      </c>
      <c r="B119" s="1" t="str">
        <f>IFERROR(__xludf.DUMMYFUNCTION("GOOGLETRANSLATE(A:A, ""en"", ""te"")"),"విల్స్ వింగ్ కాండోర్")</f>
        <v>విల్స్ వింగ్ కాండోర్</v>
      </c>
      <c r="C119" s="1" t="s">
        <v>2044</v>
      </c>
      <c r="D119" s="1" t="str">
        <f>IFERROR(__xludf.DUMMYFUNCTION("GOOGLETRANSLATE(C:C, ""en"", ""te"")"),"విల్స్ వింగ్ కాండోర్ ఒక అమెరికన్ హై-వింగ్, సింగిల్-ప్లేస్, హాంగ్ గ్లైడర్, దీనిని కాలిఫోర్నియాలోని శాంటా అనా యొక్క విల్స్ వింగ్ రూపొందించి ఉత్పత్తి చేసింది. ఇప్పుడు ఉత్పత్తిలో లేదు, ఇది అందుబాటులో ఉన్నప్పుడు విమానం పూర్తి మరియు సిద్ధంగా ఉండటానికి సిద్ధంగా "&amp;"ఉంది. [1] గ్లైడింగ్ వేలాడదీయడానికి కొత్త పైలట్లను పరిచయం చేయడానికి కాండోర్ ప్రత్యేకంగా ఫ్లైట్ ట్రైనింగ్ గ్లైడర్‌గా రూపొందించబడింది. అందువల్ల ఇది చాలా పెద్ద వింగ్ ప్రాంతం, తక్కువ వింగ్ లోడింగ్, 13 mph (21 కిమీ/గం) యొక్క స్టాల్ వేగం కలిగి ఉంది మరియు ఇది చాల"&amp;"ా తేలికపాటి గాలి పరిస్థితులలో మాత్రమే ఉపయోగం కోసం ఉద్దేశించబడింది. ఇది వారి ప్రారంభ గ్లైడర్-హ్యాండ్లింగ్ పాఠాల సమయంలో సోలో విద్యార్థులకు బోధించడానికి ప్రొఫెషనల్ హాంగ్ గ్లైడింగ్ బోధకులకు మాత్రమే అమ్మకానికి ఉద్దేశించబడింది. ఇది నిస్సార కొండ నుండి గ్రౌండ్ హ్"&amp;"యాండిల్, లాంచ్ మరియు చాలా తేలికపాటి గాలులలో ఎగరడం సులభం. [2] ఇది 7075-టి 6 అల్యూమినియం గొట్టాల నుండి తయారవుతుంది, కంట్రోల్ బార్ మరియు కింగ్‌పోస్ట్ 6061-టి 6 అల్యూమినియం నుండి తయారు చేయబడింది. సింగిల్-ఉపరితల విభాగం డాక్రాన్ సెయిల్‌క్లాత్‌లో కప్పబడి ఉంటుంది"&amp;". దాని 39.0 అడుగుల (11.9 మీ) స్పాన్ వింగ్ ఒకే కింగ్‌పోస్ట్ నుండి కేబుల్. ముక్కు కోణం 115 °, వింగ్ ప్రాంతం 330 చదరపు అడుగులు (30.7 మీ 2) మరియు కారక నిష్పత్తి 5: 1. పైలట్ హుక్-ఇన్ బరువు పరిధి 45 నుండి 120 కిలోలు (99 నుండి 265 పౌండ్లు). [1] [2] లైన్‌లోని ఏకై"&amp;"క మోడల్, కాండోర్ 330, చదరపు అడుగులలో దాని వింగ్ ప్రాంతానికి పేరు పెట్టబడింది. ఇది DHV మరియు HGMA ధృవీకరించబడింది. [1] బెర్ట్రాండ్ మరియు తయారీదారు నుండి డేటా [1] [2] సాధారణ లక్షణాల పనితీరు")</f>
        <v>విల్స్ వింగ్ కాండోర్ ఒక అమెరికన్ హై-వింగ్, సింగిల్-ప్లేస్, హాంగ్ గ్లైడర్, దీనిని కాలిఫోర్నియాలోని శాంటా అనా యొక్క విల్స్ వింగ్ రూపొందించి ఉత్పత్తి చేసింది. ఇప్పుడు ఉత్పత్తిలో లేదు, ఇది అందుబాటులో ఉన్నప్పుడు విమానం పూర్తి మరియు సిద్ధంగా ఉండటానికి సిద్ధంగా ఉంది. [1] గ్లైడింగ్ వేలాడదీయడానికి కొత్త పైలట్లను పరిచయం చేయడానికి కాండోర్ ప్రత్యేకంగా ఫ్లైట్ ట్రైనింగ్ గ్లైడర్‌గా రూపొందించబడింది. అందువల్ల ఇది చాలా పెద్ద వింగ్ ప్రాంతం, తక్కువ వింగ్ లోడింగ్, 13 mph (21 కిమీ/గం) యొక్క స్టాల్ వేగం కలిగి ఉంది మరియు ఇది చాలా తేలికపాటి గాలి పరిస్థితులలో మాత్రమే ఉపయోగం కోసం ఉద్దేశించబడింది. ఇది వారి ప్రారంభ గ్లైడర్-హ్యాండ్లింగ్ పాఠాల సమయంలో సోలో విద్యార్థులకు బోధించడానికి ప్రొఫెషనల్ హాంగ్ గ్లైడింగ్ బోధకులకు మాత్రమే అమ్మకానికి ఉద్దేశించబడింది. ఇది నిస్సార కొండ నుండి గ్రౌండ్ హ్యాండిల్, లాంచ్ మరియు చాలా తేలికపాటి గాలులలో ఎగరడం సులభం. [2] ఇది 7075-టి 6 అల్యూమినియం గొట్టాల నుండి తయారవుతుంది, కంట్రోల్ బార్ మరియు కింగ్‌పోస్ట్ 6061-టి 6 అల్యూమినియం నుండి తయారు చేయబడింది. సింగిల్-ఉపరితల విభాగం డాక్రాన్ సెయిల్‌క్లాత్‌లో కప్పబడి ఉంటుంది. దాని 39.0 అడుగుల (11.9 మీ) స్పాన్ వింగ్ ఒకే కింగ్‌పోస్ట్ నుండి కేబుల్. ముక్కు కోణం 115 °, వింగ్ ప్రాంతం 330 చదరపు అడుగులు (30.7 మీ 2) మరియు కారక నిష్పత్తి 5: 1. పైలట్ హుక్-ఇన్ బరువు పరిధి 45 నుండి 120 కిలోలు (99 నుండి 265 పౌండ్లు). [1] [2] లైన్‌లోని ఏకైక మోడల్, కాండోర్ 330, చదరపు అడుగులలో దాని వింగ్ ప్రాంతానికి పేరు పెట్టబడింది. ఇది DHV మరియు HGMA ధృవీకరించబడింది. [1] బెర్ట్రాండ్ మరియు తయారీదారు నుండి డేటా [1] [2] సాధారణ లక్షణాల పనితీరు</v>
      </c>
      <c r="E119" s="1" t="s">
        <v>1836</v>
      </c>
      <c r="F119" s="1" t="str">
        <f>IFERROR(__xludf.DUMMYFUNCTION("GOOGLETRANSLATE(E:E, ""en"", ""te"")"),"గ్లైడర్ హాంగ్")</f>
        <v>గ్లైడర్ హాంగ్</v>
      </c>
      <c r="G119" s="1" t="s">
        <v>1837</v>
      </c>
      <c r="H119" s="1" t="s">
        <v>386</v>
      </c>
      <c r="I119" s="1" t="str">
        <f>IFERROR(__xludf.DUMMYFUNCTION("GOOGLETRANSLATE(H:H, ""en"", ""te"")"),"అమెరికా")</f>
        <v>అమెరికా</v>
      </c>
      <c r="J119" s="2" t="s">
        <v>425</v>
      </c>
      <c r="K119" s="1" t="s">
        <v>1886</v>
      </c>
      <c r="L119" s="1" t="str">
        <f>IFERROR(__xludf.DUMMYFUNCTION("GOOGLETRANSLATE(K:K, ""en"", ""te"")"),"విల్స్ వింగ్")</f>
        <v>విల్స్ వింగ్</v>
      </c>
      <c r="M119" s="1" t="s">
        <v>1887</v>
      </c>
      <c r="P119" s="1" t="s">
        <v>344</v>
      </c>
      <c r="R119" s="1" t="s">
        <v>2045</v>
      </c>
      <c r="T119" s="1" t="s">
        <v>2046</v>
      </c>
      <c r="U119" s="1" t="s">
        <v>2047</v>
      </c>
      <c r="Y119" s="1" t="s">
        <v>2048</v>
      </c>
      <c r="Z119" s="1" t="s">
        <v>2049</v>
      </c>
      <c r="AA119" s="1" t="s">
        <v>2050</v>
      </c>
      <c r="AI119" s="1" t="s">
        <v>940</v>
      </c>
      <c r="AY119" s="1">
        <v>2000.0</v>
      </c>
      <c r="AZ119" s="1">
        <v>5.0</v>
      </c>
      <c r="BB119" s="1" t="s">
        <v>2048</v>
      </c>
      <c r="BO119" s="1" t="s">
        <v>2051</v>
      </c>
    </row>
    <row r="120">
      <c r="A120" s="1" t="s">
        <v>2052</v>
      </c>
      <c r="B120" s="1" t="str">
        <f>IFERROR(__xludf.DUMMYFUNCTION("GOOGLETRANSLATE(A:A, ""en"", ""te"")"),"LEDUC RL.12")</f>
        <v>LEDUC RL.12</v>
      </c>
      <c r="C120" s="1" t="s">
        <v>2053</v>
      </c>
      <c r="D120" s="1" t="str">
        <f>IFERROR(__xludf.DUMMYFUNCTION("GOOGLETRANSLATE(C:C, ""en"", ""te"")"),"LEDUC RL-12 ఒక ఫ్రెంచ్ తక్కువ శక్తి, ఆర్థిక, పారాసోల్ వింగ్, సింగిల్ సీట్ విమానం. జూలై 1939 లో మొదట ఎగిరింది, దాని అభివృద్ధి రెండవ ప్రపంచ యుద్ధం ద్వారా నిలిపివేయబడింది. యుద్ధానంతర ఫ్రెంచ్ రామ్‌జెట్ విమానం యొక్క నిర్మాతతో తన పేరును పంచుకున్న రెనే లెడక్, ఒక"&amp;" te త్సాహిక విమాన బిల్డర్ మరియు 1930 లలో, నాంటెస్ ఏరో-క్లబ్‌లో చీఫ్ టెస్ట్ పైలట్. [1] అతని తొలి డిజైన్, గ్లైడర్ నియమించబడిన RL.1, 1928 లో ప్రయాణించింది. [2] RL.12 లో డిజైన్ పనులు 1934 లో ప్రారంభమయ్యాయి, మరుసటి సంవత్సరం నిర్మాణం ప్రారంభమైంది మరియు మొదటి ఫ్"&amp;"లైట్ 2 జూలై 1939 న జరిగింది. [1] Rl.12 ఒక పారాసోల్ వింగ్ మోనోప్లేన్; దాని రెక్కలు, డైహెడ్రల్ లేకుండా మరియు మొద్దుబారిన చిట్కాలకు స్థిరమైన తీగతో ఉన్నాయి. ఇది మూడు భాగాలలో నిర్మించబడింది, ఒక చిన్న, దాదాపు చదరపు సెంటర్-సెక్షన్ మరియు రెండు పొడవైన బాహ్య ప్యానె"&amp;"ల్లు. నిర్మాణాత్మకంగా, ఇది ప్రతి వైపు రెండు స్ప్రూస్ మరియు ప్లైవుడ్ బాక్స్ స్పార్లను కలిగి ఉంది, ఫార్వర్డ్ స్పార్ నుండి ప్రముఖ అంచు చుట్టూ ప్లై చర్మం తో టోర్షన్-రెసిస్టెంట్ డి-బాక్స్ ఏర్పడుతుంది మరియు వెనుక కప్పబడిన ఫాబ్రిక్ ఉంది. సెంటర్ విభాగం ప్రతి వైపు"&amp;" మూడు క్యాబన్ స్ట్రట్‌లతో ఫ్యూజ్‌లేజ్‌కు జతచేయబడింది, ఎగువ ఫ్యూజ్‌లేజ్ లాంగన్ నుండి సమాంతర జత మరియు ఇంజిన్ వెనుక నుండి వెనుకబడిన-వాలుగా ఉంటుంది. ఇవి బాల్సా స్ట్రీమింగ్‌లో ఉన్న డ్యూరల్ గొట్టాలు, ఫాబ్రిక్ బాహ్య పొరతో. ప్రతి బయటి ప్యానెల్ దిగువ ఫ్యూజ్‌లేజ్ ల"&amp;"ాంగన్ నుండి మిడ్-స్పాన్‌కు మించి స్పార్‌ల వరకు క్రమబద్ధీకరించిన V- స్ట్రట్‌ను కలిగి ఉంది. ఐలెరాన్లు సగం వ్యవధిని ఆక్రమించారు. వెనుక స్పార్ యొక్క సెంటర్-సెక్షన్ వెనుక భాగంలో ఒక ప్యానెల్ రవాణా కోసం రెక్కలను ముడుచుకోవడానికి అనుమతించింది. [1] దాని ఫ్లాట్-సైడె"&amp;"డ్, రౌండ్-డెక్డ్ ఫ్యూజ్‌లేజ్ నాలుగు స్ప్రూస్ లాంగన్‌ల చుట్టూ నిర్మించబడింది. ముందు సగం, ఇంజిన్ మరియు ఓపెన్ కాక్‌పిట్‌ను కలిగి ఉంది, ఇది డ్యూరల్ స్కిన్డ్ మరియు వెనుక ఫాబ్రిక్ కప్పబడి ఉంది. 18 కిలోవాట్ల (24 హెచ్‌పి), ఫ్లాట్-ఫోర్ అవా 4 ఎ -00 ఇంజిన్ ముక్కులో "&amp;"అమర్చబడింది, దాని సిలిండర్ తలలు శీతలీకరణకు గురయ్యాయి. పైలట్ మిడ్-వింగ్ కింద పెరిగిన వెనుక ఫ్యూజ్‌లేజ్ ఫెయిరింగ్‌తో హెడ్‌రెస్ట్ అందించాడు. వెనుక భాగంలో స్థిరమైన తీగ, రౌండ్ చిట్కా, ఫ్యూజ్‌లేజ్ పైన అమర్చిన కాంటిలివర్ టెయిల్‌ప్లేన్ అదేవిధంగా ఆకారంలో ఉన్న ఎలివ"&amp;"ేటర్లను తీసుకువెళుతుంది. ఫిన్ దాదాపు త్రిభుజాకారంగా ఉంది మరియు స్ట్రెయిట్-ఎడ్జ్డ్ చుక్కానిని తీసుకువెళ్ళింది, ఇది కీల్‌కు విస్తరించింది, ఎలివేటర్ల మధ్య నిక్‌లో పనిచేస్తుంది. [1] RL.12 స్థిర, టెయిల్స్కిడ్ ల్యాండింగ్ గేర్ 2.30 మీ (7 అడుగుల 7 అంగుళాలు) ట్రాక"&amp;"్‌తో ఉంది. ప్రతి ఫెయిర్డ్ మెయిన్‌వీల్ దాని శిఖరం దగ్గర ఉన్న క్షితిజ సమాంతరానికి వంగి ఉంటుంది మరియు దిగువ ఫ్యూజ్‌లేజ్‌పై ఆధారపడి ఉంటుంది; మరొక స్ట్రట్, చక్రం దగ్గర అమర్చిన బంగీ త్రాడు షాక్-అబ్సార్బర్‌తో, ఎగువ ఫ్యూజ్‌లేజ్‌తో జతచేయబడింది. ఈ స్ట్రట్స్ డ్యూరల్"&amp;" మరియు స్టీల్ గొట్టాల మిశ్రమం, ఇది కాబేన్ స్ట్రట్స్ మాదిరిగానే క్రమబద్ధీకరించబడింది. [1] RL.12 యొక్క మొదటి ఫ్లైట్ 2 జూలై 1939 న, దాని డిజైనర్ చేత పదిహేను నిమిషాలు ఎగిరింది. ఇది నిర్వహించి, బాగా దిగినప్పుడు, లెడక్ దానిని నాంటెస్ క్లబ్‌లోని తన తోటి సభ్యులకు"&amp;" ప్రదర్శించాలని నిర్ణయించుకున్నాడు. సుమారు రెండు వందల మంది ముందు, అతను 30 మీ (98 అడుగులు) లో బయలుదేరాడు మరియు 3 మీ (10 అడుగులు) మాత్రమే 10–15 కిమీ/గం (6–9 లో ల్యాండింగ్ రోల్‌తో ""చాలా గొప్ప"" ప్రదర్శనను పూర్తి చేశాడు MPH; 5–8 kN) గాలి. [1] ఈ రెండు విమానాల"&amp;"ు పూర్తి RPM చేరుకోవడానికి కొన్ని ఇంజిన్ ట్యూనింగ్ అవసరమని చూపించాయి. అది పూర్తయింది, ట్రయల్స్ కనీసం ఆగస్టు చివరి వరకు కొనసాగాయి; [1] వెంటనే, ఫ్రాన్స్ యుద్ధంలో ఉంది. లెస్ ఐల్స్ నుండి డేటా ఆగస్టు 1939 [1] సాధారణ లక్షణాల పనితీరు")</f>
        <v>LEDUC RL-12 ఒక ఫ్రెంచ్ తక్కువ శక్తి, ఆర్థిక, పారాసోల్ వింగ్, సింగిల్ సీట్ విమానం. జూలై 1939 లో మొదట ఎగిరింది, దాని అభివృద్ధి రెండవ ప్రపంచ యుద్ధం ద్వారా నిలిపివేయబడింది. యుద్ధానంతర ఫ్రెంచ్ రామ్‌జెట్ విమానం యొక్క నిర్మాతతో తన పేరును పంచుకున్న రెనే లెడక్, ఒక te త్సాహిక విమాన బిల్డర్ మరియు 1930 లలో, నాంటెస్ ఏరో-క్లబ్‌లో చీఫ్ టెస్ట్ పైలట్. [1] అతని తొలి డిజైన్, గ్లైడర్ నియమించబడిన RL.1, 1928 లో ప్రయాణించింది. [2] RL.12 లో డిజైన్ పనులు 1934 లో ప్రారంభమయ్యాయి, మరుసటి సంవత్సరం నిర్మాణం ప్రారంభమైంది మరియు మొదటి ఫ్లైట్ 2 జూలై 1939 న జరిగింది. [1] Rl.12 ఒక పారాసోల్ వింగ్ మోనోప్లేన్; దాని రెక్కలు, డైహెడ్రల్ లేకుండా మరియు మొద్దుబారిన చిట్కాలకు స్థిరమైన తీగతో ఉన్నాయి. ఇది మూడు భాగాలలో నిర్మించబడింది, ఒక చిన్న, దాదాపు చదరపు సెంటర్-సెక్షన్ మరియు రెండు పొడవైన బాహ్య ప్యానెల్లు. నిర్మాణాత్మకంగా, ఇది ప్రతి వైపు రెండు స్ప్రూస్ మరియు ప్లైవుడ్ బాక్స్ స్పార్లను కలిగి ఉంది, ఫార్వర్డ్ స్పార్ నుండి ప్రముఖ అంచు చుట్టూ ప్లై చర్మం తో టోర్షన్-రెసిస్టెంట్ డి-బాక్స్ ఏర్పడుతుంది మరియు వెనుక కప్పబడిన ఫాబ్రిక్ ఉంది. సెంటర్ విభాగం ప్రతి వైపు మూడు క్యాబన్ స్ట్రట్‌లతో ఫ్యూజ్‌లేజ్‌కు జతచేయబడింది, ఎగువ ఫ్యూజ్‌లేజ్ లాంగన్ నుండి సమాంతర జత మరియు ఇంజిన్ వెనుక నుండి వెనుకబడిన-వాలుగా ఉంటుంది. ఇవి బాల్సా స్ట్రీమింగ్‌లో ఉన్న డ్యూరల్ గొట్టాలు, ఫాబ్రిక్ బాహ్య పొరతో. ప్రతి బయటి ప్యానెల్ దిగువ ఫ్యూజ్‌లేజ్ లాంగన్ నుండి మిడ్-స్పాన్‌కు మించి స్పార్‌ల వరకు క్రమబద్ధీకరించిన V- స్ట్రట్‌ను కలిగి ఉంది. ఐలెరాన్లు సగం వ్యవధిని ఆక్రమించారు. వెనుక స్పార్ యొక్క సెంటర్-సెక్షన్ వెనుక భాగంలో ఒక ప్యానెల్ రవాణా కోసం రెక్కలను ముడుచుకోవడానికి అనుమతించింది. [1] దాని ఫ్లాట్-సైడెడ్, రౌండ్-డెక్డ్ ఫ్యూజ్‌లేజ్ నాలుగు స్ప్రూస్ లాంగన్‌ల చుట్టూ నిర్మించబడింది. ముందు సగం, ఇంజిన్ మరియు ఓపెన్ కాక్‌పిట్‌ను కలిగి ఉంది, ఇది డ్యూరల్ స్కిన్డ్ మరియు వెనుక ఫాబ్రిక్ కప్పబడి ఉంది. 18 కిలోవాట్ల (24 హెచ్‌పి), ఫ్లాట్-ఫోర్ అవా 4 ఎ -00 ఇంజిన్ ముక్కులో అమర్చబడింది, దాని సిలిండర్ తలలు శీతలీకరణకు గురయ్యాయి. పైలట్ మిడ్-వింగ్ కింద పెరిగిన వెనుక ఫ్యూజ్‌లేజ్ ఫెయిరింగ్‌తో హెడ్‌రెస్ట్ అందించాడు. వెనుక భాగంలో స్థిరమైన తీగ, రౌండ్ చిట్కా, ఫ్యూజ్‌లేజ్ పైన అమర్చిన కాంటిలివర్ టెయిల్‌ప్లేన్ అదేవిధంగా ఆకారంలో ఉన్న ఎలివేటర్లను తీసుకువెళుతుంది. ఫిన్ దాదాపు త్రిభుజాకారంగా ఉంది మరియు స్ట్రెయిట్-ఎడ్జ్డ్ చుక్కానిని తీసుకువెళ్ళింది, ఇది కీల్‌కు విస్తరించింది, ఎలివేటర్ల మధ్య నిక్‌లో పనిచేస్తుంది. [1] RL.12 స్థిర, టెయిల్స్కిడ్ ల్యాండింగ్ గేర్ 2.30 మీ (7 అడుగుల 7 అంగుళాలు) ట్రాక్‌తో ఉంది. ప్రతి ఫెయిర్డ్ మెయిన్‌వీల్ దాని శిఖరం దగ్గర ఉన్న క్షితిజ సమాంతరానికి వంగి ఉంటుంది మరియు దిగువ ఫ్యూజ్‌లేజ్‌పై ఆధారపడి ఉంటుంది; మరొక స్ట్రట్, చక్రం దగ్గర అమర్చిన బంగీ త్రాడు షాక్-అబ్సార్బర్‌తో, ఎగువ ఫ్యూజ్‌లేజ్‌తో జతచేయబడింది. ఈ స్ట్రట్స్ డ్యూరల్ మరియు స్టీల్ గొట్టాల మిశ్రమం, ఇది కాబేన్ స్ట్రట్స్ మాదిరిగానే క్రమబద్ధీకరించబడింది. [1] RL.12 యొక్క మొదటి ఫ్లైట్ 2 జూలై 1939 న, దాని డిజైనర్ చేత పదిహేను నిమిషాలు ఎగిరింది. ఇది నిర్వహించి, బాగా దిగినప్పుడు, లెడక్ దానిని నాంటెస్ క్లబ్‌లోని తన తోటి సభ్యులకు ప్రదర్శించాలని నిర్ణయించుకున్నాడు. సుమారు రెండు వందల మంది ముందు, అతను 30 మీ (98 అడుగులు) లో బయలుదేరాడు మరియు 3 మీ (10 అడుగులు) మాత్రమే 10–15 కిమీ/గం (6–9 లో ల్యాండింగ్ రోల్‌తో "చాలా గొప్ప" ప్రదర్శనను పూర్తి చేశాడు MPH; 5–8 kN) గాలి. [1] ఈ రెండు విమానాలు పూర్తి RPM చేరుకోవడానికి కొన్ని ఇంజిన్ ట్యూనింగ్ అవసరమని చూపించాయి. అది పూర్తయింది, ట్రయల్స్ కనీసం ఆగస్టు చివరి వరకు కొనసాగాయి; [1] వెంటనే, ఫ్రాన్స్ యుద్ధంలో ఉంది. లెస్ ఐల్స్ నుండి డేటా ఆగస్టు 1939 [1] సాధారణ లక్షణాల పనితీరు</v>
      </c>
      <c r="E120" s="1" t="s">
        <v>2054</v>
      </c>
      <c r="F120" s="1" t="str">
        <f>IFERROR(__xludf.DUMMYFUNCTION("GOOGLETRANSLATE(E:E, ""en"", ""te"")"),"క్లబ్ స్పోర్ట్ సింగిల్-సీటర్")</f>
        <v>క్లబ్ స్పోర్ట్ సింగిల్-సీటర్</v>
      </c>
      <c r="H120" s="1" t="s">
        <v>484</v>
      </c>
      <c r="I120" s="1" t="str">
        <f>IFERROR(__xludf.DUMMYFUNCTION("GOOGLETRANSLATE(H:H, ""en"", ""te"")"),"ఫ్రాన్స్")</f>
        <v>ఫ్రాన్స్</v>
      </c>
      <c r="J120" s="2" t="s">
        <v>485</v>
      </c>
      <c r="N120" s="3">
        <v>14428.0</v>
      </c>
      <c r="O120" s="1">
        <v>1.0</v>
      </c>
      <c r="P120" s="1" t="s">
        <v>521</v>
      </c>
      <c r="Q120" s="1" t="s">
        <v>1320</v>
      </c>
      <c r="R120" s="1" t="s">
        <v>2055</v>
      </c>
      <c r="T120" s="1" t="s">
        <v>2056</v>
      </c>
      <c r="U120" s="1" t="s">
        <v>2057</v>
      </c>
      <c r="V120" s="1" t="s">
        <v>349</v>
      </c>
      <c r="W120" s="1" t="s">
        <v>2058</v>
      </c>
      <c r="X120" s="1" t="s">
        <v>2059</v>
      </c>
      <c r="Y120" s="1" t="s">
        <v>2060</v>
      </c>
      <c r="Z120" s="1" t="s">
        <v>2061</v>
      </c>
      <c r="AC120" s="1" t="s">
        <v>2062</v>
      </c>
      <c r="AG120" s="1" t="s">
        <v>2063</v>
      </c>
      <c r="AH120" s="1" t="s">
        <v>2064</v>
      </c>
      <c r="AZ120" s="1">
        <v>8.0</v>
      </c>
      <c r="BA120" s="1" t="s">
        <v>2065</v>
      </c>
      <c r="BJ120" s="1" t="s">
        <v>1850</v>
      </c>
      <c r="BK120" s="1" t="s">
        <v>2066</v>
      </c>
      <c r="CV120" s="1" t="s">
        <v>2067</v>
      </c>
      <c r="CW120" s="1" t="s">
        <v>2068</v>
      </c>
    </row>
    <row r="121">
      <c r="A121" s="1" t="s">
        <v>2069</v>
      </c>
      <c r="B121" s="1" t="str">
        <f>IFERROR(__xludf.DUMMYFUNCTION("GOOGLETRANSLATE(A:A, ""en"", ""te"")"),"ఎయిర్‌వేవ్ స్పోర్ట్")</f>
        <v>ఎయిర్‌వేవ్ స్పోర్ట్</v>
      </c>
      <c r="C121" s="1" t="s">
        <v>2070</v>
      </c>
      <c r="D121" s="1" t="str">
        <f>IFERROR(__xludf.DUMMYFUNCTION("GOOGLETRANSLATE(C:C, ""en"", ""te"")"),"ఎయిర్‌వేవ్ స్పోర్ట్ ఒక ఆస్ట్రియన్ సింగిల్-ప్లేస్, పారాగ్లైడర్, దీనిని బ్రూస్ గోల్డ్ స్మిత్ రూపొందించారు మరియు ఫుల్‌మెస్ యొక్క ఎయిర్‌వేవ్ గ్లైడర్‌లచే నిర్మించబడింది. ఇది ఇప్పుడు ఉత్పత్తికి దూరంగా ఉంది. [1] ఈ క్రీడను ఇంటర్మీడియట్ గ్లైడర్‌గా రూపొందించారు. ఐద"&amp;"ు నమూనాలు వాటి సాపేక్ష పరిమాణానికి పేరు పెట్టబడ్డాయి. [1] సమీక్షకుడు నోయెల్ బెర్ట్రాండ్ ఈ క్రీడను 2003 సమీక్షలో ""సజీవమైన DHV 1-2 వింగ్"" గా అభివర్ణించారు. [1] బెర్ట్రాండ్ నుండి డేటా [1] సాధారణ లక్షణాల పనితీరు")</f>
        <v>ఎయిర్‌వేవ్ స్పోర్ట్ ఒక ఆస్ట్రియన్ సింగిల్-ప్లేస్, పారాగ్లైడర్, దీనిని బ్రూస్ గోల్డ్ స్మిత్ రూపొందించారు మరియు ఫుల్‌మెస్ యొక్క ఎయిర్‌వేవ్ గ్లైడర్‌లచే నిర్మించబడింది. ఇది ఇప్పుడు ఉత్పత్తికి దూరంగా ఉంది. [1] ఈ క్రీడను ఇంటర్మీడియట్ గ్లైడర్‌గా రూపొందించారు. ఐదు నమూనాలు వాటి సాపేక్ష పరిమాణానికి పేరు పెట్టబడ్డాయి. [1] సమీక్షకుడు నోయెల్ బెర్ట్రాండ్ ఈ క్రీడను 2003 సమీక్షలో "సజీవమైన DHV 1-2 వింగ్" గా అభివర్ణించారు. [1] బెర్ట్రాండ్ నుండి డేటా [1] సాధారణ లక్షణాల పనితీరు</v>
      </c>
      <c r="E121" s="1" t="s">
        <v>1844</v>
      </c>
      <c r="F121" s="1" t="str">
        <f>IFERROR(__xludf.DUMMYFUNCTION("GOOGLETRANSLATE(E:E, ""en"", ""te"")"),"పారాగ్లైడర్")</f>
        <v>పారాగ్లైడర్</v>
      </c>
      <c r="G121" s="2" t="s">
        <v>1845</v>
      </c>
      <c r="H121" s="1" t="s">
        <v>1110</v>
      </c>
      <c r="I121" s="1" t="str">
        <f>IFERROR(__xludf.DUMMYFUNCTION("GOOGLETRANSLATE(H:H, ""en"", ""te"")"),"ఆస్ట్రియా")</f>
        <v>ఆస్ట్రియా</v>
      </c>
      <c r="J121" s="2" t="s">
        <v>1111</v>
      </c>
      <c r="K121" s="1" t="s">
        <v>2071</v>
      </c>
      <c r="L121" s="1" t="str">
        <f>IFERROR(__xludf.DUMMYFUNCTION("GOOGLETRANSLATE(K:K, ""en"", ""te"")"),"ఎయిర్‌వేవ్ గ్లైడర్‌లు")</f>
        <v>ఎయిర్‌వేవ్ గ్లైడర్‌లు</v>
      </c>
      <c r="M121" s="1" t="s">
        <v>2072</v>
      </c>
      <c r="P121" s="1" t="s">
        <v>344</v>
      </c>
      <c r="R121" s="1" t="s">
        <v>2073</v>
      </c>
      <c r="T121" s="1" t="s">
        <v>2074</v>
      </c>
      <c r="Y121" s="1" t="s">
        <v>875</v>
      </c>
      <c r="AI121" s="1" t="s">
        <v>940</v>
      </c>
      <c r="AO121" s="1" t="s">
        <v>457</v>
      </c>
      <c r="AZ121" s="1">
        <v>5.21</v>
      </c>
      <c r="BD121" s="1" t="s">
        <v>2075</v>
      </c>
      <c r="CP121" s="1" t="s">
        <v>1841</v>
      </c>
    </row>
    <row r="122">
      <c r="A122" s="1" t="s">
        <v>2076</v>
      </c>
      <c r="B122" s="1" t="str">
        <f>IFERROR(__xludf.DUMMYFUNCTION("GOOGLETRANSLATE(A:A, ""en"", ""te"")"),"మైల్స్ &amp; అట్వుడ్ స్పెషల్")</f>
        <v>మైల్స్ &amp; అట్వుడ్ స్పెషల్</v>
      </c>
      <c r="C122" s="1" t="s">
        <v>2077</v>
      </c>
      <c r="D122" s="1" t="str">
        <f>IFERROR(__xludf.DUMMYFUNCTION("GOOGLETRANSLATE(C:C, ""en"", ""te"")"),"మైల్స్ &amp; అట్వుడ్ స్పెషల్ అనేది ఇంటర్‌వార్ కాలంలో అభివృద్ధి చేసిన రేసింగ్ విమానం, మైల్స్ &amp; అట్వుడ్ స్పెషల్ ఒకే సీటు, తక్కువ-వింగ్, ఓపెన్ కాక్‌పిట్, సాంప్రదాయ ల్యాండింగ్ గేర్‌తో రేసింగ్ విమానం. దీనిని లియోన్ అట్వుడ్ మరియు లీ మైల్స్ నిర్మించారు. [1] [2] [3] "&amp;"విమానం ఘన కలప స్పార్లను ఉపయోగిస్తుంది. సాంప్రదాయిక పక్కటెముక-కుట్టు కాకుండా, ఫాబ్రిక్ టేప్ కవరింగ్‌తో స్క్రూలను ఉపయోగించి సాపేక్షంగా కొత్త ప్రక్రియను ఉపయోగించి ఫాబ్రిక్ జతచేయబడింది. విమానం ఆకుపచ్చ బట్వాడాతో పరుగెత్తింది. 1937 క్వాలిఫైయింగ్ రేసులో ఎగిరే తీ"&amp;"గ విరిగిపోయినప్పుడు లీ మైల్స్ మరణించాడు. [1] [2] [3] చరిత్ర యొక్క అతి ముఖ్యమైన రేసింగ్ ఎయిర్‌క్రాఫ్ట్‌జెనరల్ లక్షణాల నుండి డేటా")</f>
        <v>మైల్స్ &amp; అట్వుడ్ స్పెషల్ అనేది ఇంటర్‌వార్ కాలంలో అభివృద్ధి చేసిన రేసింగ్ విమానం, మైల్స్ &amp; అట్వుడ్ స్పెషల్ ఒకే సీటు, తక్కువ-వింగ్, ఓపెన్ కాక్‌పిట్, సాంప్రదాయ ల్యాండింగ్ గేర్‌తో రేసింగ్ విమానం. దీనిని లియోన్ అట్వుడ్ మరియు లీ మైల్స్ నిర్మించారు. [1] [2] [3] విమానం ఘన కలప స్పార్లను ఉపయోగిస్తుంది. సాంప్రదాయిక పక్కటెముక-కుట్టు కాకుండా, ఫాబ్రిక్ టేప్ కవరింగ్‌తో స్క్రూలను ఉపయోగించి సాపేక్షంగా కొత్త ప్రక్రియను ఉపయోగించి ఫాబ్రిక్ జతచేయబడింది. విమానం ఆకుపచ్చ బట్వాడాతో పరుగెత్తింది. 1937 క్వాలిఫైయింగ్ రేసులో ఎగిరే తీగ విరిగిపోయినప్పుడు లీ మైల్స్ మరణించాడు. [1] [2] [3] చరిత్ర యొక్క అతి ముఖ్యమైన రేసింగ్ ఎయిర్‌క్రాఫ్ట్‌జెనరల్ లక్షణాల నుండి డేటా</v>
      </c>
      <c r="E122" s="1" t="s">
        <v>2078</v>
      </c>
      <c r="F122" s="1" t="str">
        <f>IFERROR(__xludf.DUMMYFUNCTION("GOOGLETRANSLATE(E:E, ""en"", ""te"")"),"ఎయిర్ రేసింగ్")</f>
        <v>ఎయిర్ రేసింగ్</v>
      </c>
      <c r="G122" s="1" t="s">
        <v>2079</v>
      </c>
      <c r="H122" s="1" t="s">
        <v>386</v>
      </c>
      <c r="I122" s="1" t="str">
        <f>IFERROR(__xludf.DUMMYFUNCTION("GOOGLETRANSLATE(H:H, ""en"", ""te"")"),"అమెరికా")</f>
        <v>అమెరికా</v>
      </c>
      <c r="J122" s="2" t="s">
        <v>425</v>
      </c>
      <c r="O122" s="1">
        <v>1.0</v>
      </c>
      <c r="P122" s="1">
        <v>1.0</v>
      </c>
      <c r="Q122" s="1" t="s">
        <v>2080</v>
      </c>
      <c r="R122" s="1" t="s">
        <v>2081</v>
      </c>
      <c r="W122" s="1" t="s">
        <v>2082</v>
      </c>
      <c r="AG122" s="1" t="s">
        <v>2083</v>
      </c>
      <c r="AJ122" s="1" t="s">
        <v>2084</v>
      </c>
    </row>
    <row r="123">
      <c r="A123" s="1" t="s">
        <v>2085</v>
      </c>
      <c r="B123" s="1" t="str">
        <f>IFERROR(__xludf.DUMMYFUNCTION("GOOGLETRANSLATE(A:A, ""en"", ""te"")"),"అడ్వాన్స్ ఒమేగా")</f>
        <v>అడ్వాన్స్ ఒమేగా</v>
      </c>
      <c r="C123" s="1" t="s">
        <v>2086</v>
      </c>
      <c r="D123" s="1" t="str">
        <f>IFERROR(__xludf.DUMMYFUNCTION("GOOGLETRANSLATE(C:C, ""en"", ""te"")"),"అడ్వాన్స్ ఒమేగా అనేది స్విస్ సింగిల్-ప్లేస్, పారాగ్లైడర్ల శ్రేణి, థన్ యొక్క అడ్వాన్స్ థన్ చేత రూపొందించబడింది మరియు ఉత్పత్తి చేయబడింది. [1] ఒమేగా సంస్థ యొక్క వరుసలో పోటీ గ్లైడర్‌గా రూపొందించబడింది. [1] ఒమేగా 2, 3, 4, 5, 6, 7, 8 ద్వారా ఒమేగా ఎక్స్‌ఎల్‌ప్స్"&amp;" వరకు ఈ డిజైన్ అనేక తరాల మోడళ్ల ద్వారా అభివృద్ధి చెందింది, ప్రతి ఒక్కటి చివరిగా మెరుగుపడుతుంది. మోడల్స్ ప్రతి ఒక్కటి చదరపు మీటర్లలో వారి కఠినమైన వింగ్ ప్రాంతానికి పేరు పెట్టబడ్డాయి. [1] ఒమేగా XALPS వేరియంట్ ప్రత్యేకంగా తేలికైన మోడల్‌గా అభివృద్ధి చేయబడింది"&amp;", క్రాస్ కంట్రీ బివౌక్ ఫ్లయింగ్ కోసం, ఫ్లయింగ్, క్యాంపింగ్ మరియు హైకింగ్. [2] ఒమేగా XALPS ను 2015 రెడ్ బుల్ ఎక్స్-అల్ప్స్ పోటీలో క్రిగెల్ మౌరర్ మరియు సెబాస్టియన్ హుబెర్ ఎగురవేశారు. వారు ఏడు రోజులలో 1,000 కి.మీ (620 మైళ్ళు) ప్రయాణించారు మరియు వరుసగా మొదటి "&amp;"మరియు రెండవ స్థానంలో నిలిచారు. [2] బెర్ట్రాండ్ నుండి డేటా [1] సాధారణ లక్షణాల పనితీరు")</f>
        <v>అడ్వాన్స్ ఒమేగా అనేది స్విస్ సింగిల్-ప్లేస్, పారాగ్లైడర్ల శ్రేణి, థన్ యొక్క అడ్వాన్స్ థన్ చేత రూపొందించబడింది మరియు ఉత్పత్తి చేయబడింది. [1] ఒమేగా సంస్థ యొక్క వరుసలో పోటీ గ్లైడర్‌గా రూపొందించబడింది. [1] ఒమేగా 2, 3, 4, 5, 6, 7, 8 ద్వారా ఒమేగా ఎక్స్‌ఎల్‌ప్స్ వరకు ఈ డిజైన్ అనేక తరాల మోడళ్ల ద్వారా అభివృద్ధి చెందింది, ప్రతి ఒక్కటి చివరిగా మెరుగుపడుతుంది. మోడల్స్ ప్రతి ఒక్కటి చదరపు మీటర్లలో వారి కఠినమైన వింగ్ ప్రాంతానికి పేరు పెట్టబడ్డాయి. [1] ఒమేగా XALPS వేరియంట్ ప్రత్యేకంగా తేలికైన మోడల్‌గా అభివృద్ధి చేయబడింది, క్రాస్ కంట్రీ బివౌక్ ఫ్లయింగ్ కోసం, ఫ్లయింగ్, క్యాంపింగ్ మరియు హైకింగ్. [2] ఒమేగా XALPS ను 2015 రెడ్ బుల్ ఎక్స్-అల్ప్స్ పోటీలో క్రిగెల్ మౌరర్ మరియు సెబాస్టియన్ హుబెర్ ఎగురవేశారు. వారు ఏడు రోజులలో 1,000 కి.మీ (620 మైళ్ళు) ప్రయాణించారు మరియు వరుసగా మొదటి మరియు రెండవ స్థానంలో నిలిచారు. [2] బెర్ట్రాండ్ నుండి డేటా [1] సాధారణ లక్షణాల పనితీరు</v>
      </c>
      <c r="E123" s="1" t="s">
        <v>1844</v>
      </c>
      <c r="F123" s="1" t="str">
        <f>IFERROR(__xludf.DUMMYFUNCTION("GOOGLETRANSLATE(E:E, ""en"", ""te"")"),"పారాగ్లైడర్")</f>
        <v>పారాగ్లైడర్</v>
      </c>
      <c r="G123" s="2" t="s">
        <v>1845</v>
      </c>
      <c r="H123" s="1" t="s">
        <v>865</v>
      </c>
      <c r="I123" s="1" t="str">
        <f>IFERROR(__xludf.DUMMYFUNCTION("GOOGLETRANSLATE(H:H, ""en"", ""te"")"),"స్విట్జర్లాండ్")</f>
        <v>స్విట్జర్లాండ్</v>
      </c>
      <c r="J123" s="2" t="s">
        <v>866</v>
      </c>
      <c r="K123" s="1" t="s">
        <v>1921</v>
      </c>
      <c r="L123" s="1" t="str">
        <f>IFERROR(__xludf.DUMMYFUNCTION("GOOGLETRANSLATE(K:K, ""en"", ""te"")"),"అడ్వాన్స్ థన్ సా")</f>
        <v>అడ్వాన్స్ థన్ సా</v>
      </c>
      <c r="M123" s="1" t="s">
        <v>1922</v>
      </c>
      <c r="P123" s="1" t="s">
        <v>344</v>
      </c>
      <c r="R123" s="1" t="s">
        <v>2087</v>
      </c>
      <c r="T123" s="1" t="s">
        <v>2088</v>
      </c>
      <c r="Y123" s="1" t="s">
        <v>2089</v>
      </c>
      <c r="AI123" s="1" t="s">
        <v>2090</v>
      </c>
      <c r="AJ123" s="1" t="s">
        <v>2091</v>
      </c>
      <c r="AO123" s="1" t="s">
        <v>457</v>
      </c>
      <c r="AZ123" s="1">
        <v>5.6</v>
      </c>
    </row>
    <row r="124">
      <c r="A124" s="1" t="s">
        <v>2092</v>
      </c>
      <c r="B124" s="1" t="str">
        <f>IFERROR(__xludf.DUMMYFUNCTION("GOOGLETRANSLATE(A:A, ""en"", ""te"")"),"లాక్రోయిక్స్-ట్రస్సాంట్ LT-51")</f>
        <v>లాక్రోయిక్స్-ట్రస్సాంట్ LT-51</v>
      </c>
      <c r="C124" s="1" t="s">
        <v>2093</v>
      </c>
      <c r="D124" s="1" t="str">
        <f>IFERROR(__xludf.DUMMYFUNCTION("GOOGLETRANSLATE(C:C, ""en"", ""te"")"),"లాక్రోయిక్స్-ట్రస్సాంట్ L.T.-51 మైక్రోప్లాన్ ఒక ఫ్రెంచ్, తక్కువ శక్తితో, రెండు సీట్ల te త్సాహిక-నిర్మిత బైప్‌లేన్. ఇది రెండవ ప్రపంచ యుద్ధం ప్రారంభమయ్యే ముందు ప్రయాణించింది. యుద్ధం తరువాత దీనిని తిరిగి ఇంజిన్ చేసి 1953 వరకు ప్రయాణించారు. 1935 లో లియోన్ లాక"&amp;"్రోయిక్స్ నిర్మించారు, మిగ్నెట్ పౌ-డి-సిల్ అయిన గెరార్డ్ ట్రూస్సెంట్ సహకారంతో. అతను మూడు POU రకాలను రూపొందించడానికి మరియు నిర్మించడానికి బారట్ డి నజారిస్‌తో చేరాడు మరియు చాలా చిన్న, సింగిల్ సీట్ బిప్‌లేన్, LN-3, మైక్రోప్లాన్ అని పేరు పెట్టారు. [1] రెండోదా"&amp;"న్ని క్రాష్ చేసిన తరువాత, డి నజారిస్ తేలికపాటి విమాన రూపకల్పనను విడిచిపెట్టాలని నిర్ణయించుకున్నాడు మరియు లాక్రోయిక్స్ ట్రస్సెంట్‌లో మరో బిప్‌లేన్ రూపకల్పన మరియు నిర్మించడానికి తిరిగి చేరాడు, ఎల్‌టి -51, డి నజారిస్ ఆశీర్వాదంతో, మైక్రోప్లాన్ పేరును వారసత్వం"&amp;"గా పొందింది. మరొక చిన్న బిప్‌లేన్ అయినప్పటికీ, LT-51 దాని ముందున్న రెక్కల విస్తీర్ణంలో రెండు-సీటర్లు. [2] ఇది సుమారు సమానమైన వ్యవధి, దీర్ఘచతురస్రాకార ప్రణాళిక రెక్కలతో కూడిన సింగిల్ బే బైప్‌లేన్, దిగువ రెక్కపై మాత్రమే మరియు గుర్తించదగిన అస్థిరమైనది, తద్వా"&amp;"రా ప్రతి రెక్కపై సింగిల్ ఇంటర్‌ప్లేన్ స్ట్రట్ గట్టిగా ముందుకు సాగుతుంది. ఈ స్ట్రట్స్‌లో ఎయిర్‌ఫాయిల్ విభాగాలు ఉన్నాయి మరియు విస్తరించిన, తలలు మరియు కాళ్ళను విస్తరించాయి. విలోమ-V కాబేన్ స్ట్రట్స్ అప్పర్ వింగ్ సెంటర్ విభాగాన్ని ఎగువ ఫ్యూజ్‌లేజ్‌తో అనుసంధాని"&amp;"ంచాయి. [2] [3] పొడవైన ఐలెరాన్లు దిగువ రెక్కపై మాత్రమే అమర్చబడ్డాయి. [4] మైక్రోప్లాన్ 24 కిలోవాట్ల (32 హెచ్‌పి) లెఫేవ్రే ఫ్లాట్ ట్విన్ ఇంజిన్ ద్వారా ముక్కులో అమర్చబడి ఉంది, దాని సిలిండర్లు శీతలీకరణ కోసం ప్రొజెక్ట్ చేస్తాయి. ముక్కు వెనుక ఫ్యూజ్‌లేజ్ లోతైన, "&amp;"గుండ్రని ఎగువ డెక్కింగ్‌తో ఫ్లాట్ వైపు ఉంది. దాని సింగిల్, ఓపెన్ కాక్‌పిట్ రెక్క యొక్క వెనుకంజలో ఉంది మరియు దాని వెనుక తోకకు ఇరుకైనది. ఇది సాంప్రదాయికమైనది, దెబ్బతిన్న, గుండ్రని చిట్కా టెయిల్‌ప్లేన్ మరియు ఫ్యూజ్‌లేజ్ పైన ఎలివేటర్లు అమర్చబడి ఉన్నాయి. ఇది ప"&amp;"ొడవైన, సరళమైన అంచు మరియు గుండ్రని చిట్కా ఫిన్ మరియు చుక్కాని కలిగి ఉంది, రెండోది కీల్‌కు క్రిందికి చేరుకుని ఎలివేటర్ కటౌట్‌లో కదులుతుంది. [3] బిప్‌లేన్ సాంప్రదాయిక ల్యాండింగ్ గేర్‌ను కలిగి ఉంది, ప్రతి స్వతంత్రంగా అమర్చిన మెయిన్‌వీల్‌తో ఫెయిర్‌డ్ వి-స్ట్రట"&amp;"్‌లకు మరియు ఎగువ ఫ్యూజ్‌లేజ్‌కు ఒకే పొడవైన ఫెయిర్‌డ్ స్ట్రట్‌తో జతచేయబడింది; పొడవైన తోక ఉంది. [2] [3] దీని మొదటి ఫ్లైట్ 25 జూన్ 1939 న సౌరెట్ చేత పైలట్ చేయబడింది. [2] సెప్టెంబర్ 1939 లో, ట్రస్సెంట్ పైలట్ చేయబడిన కాహర్స్ వద్ద తేలికపాటి విమాన ర్యాలీలో పాల్గ"&amp;"ొనవలసి ఉంది, ఇది అంతర్జాతీయ పరిణామాలు ఇచ్చినట్లయితే, ఇది జరగకపోవచ్చు. [5] దాచిన, మైక్రోప్లాన్ యుద్ధం నుండి బయటపడింది [6] మరియు ఫ్రాంట్జ్ ట్రస్సెంట్ చేత మరింత శక్తివంతమైన 30 kW (40 HP) వోక్స్వ్యాగన్ ఇంజిన్‌తో సవరించిన ముక్కులో తిరిగి ఇంజిన్ చేయబడింది, ఇది "&amp;"5 ఆగస్టు 1948 న మొదటి విమానంలో ఉంది. [1] జూలై 1949 లో ఇది డి నజారిస్ పేరిట F-WFKQ గా నమోదు చేయబడింది, 1952 లో మరణించిన తరువాత అతని భార్యకు వెళ్ళాడు; ఇది మార్చి 1953 లో బిస్కరోస్సేలో జరిగిన ప్రమాదంలో పాల్గొంది మరియు డి-రిజిస్టర్డ్ కానీ స్పెయిన్లో ఎగరడానికి"&amp;" వెళ్ళింది. [7] ఇది ప్రస్తుతం ప్రదర్శనలో లేనప్పటికీ, రివెల్, హాట్-గరోన్నే సమీపంలోని మ్యూసీ డి ఎల్'అవియేషన్ లెగెర్ (మ్యూజియం ఆఫ్ లైట్ ఏవియేషన్) వద్ద నిల్వ చేయబడింది. [6] లెస్ ఐల్స్ నుండి డేటా జూలై 1939 [2] సాధారణ లక్షణాల పనితీరు")</f>
        <v>లాక్రోయిక్స్-ట్రస్సాంట్ L.T.-51 మైక్రోప్లాన్ ఒక ఫ్రెంచ్, తక్కువ శక్తితో, రెండు సీట్ల te త్సాహిక-నిర్మిత బైప్‌లేన్. ఇది రెండవ ప్రపంచ యుద్ధం ప్రారంభమయ్యే ముందు ప్రయాణించింది. యుద్ధం తరువాత దీనిని తిరిగి ఇంజిన్ చేసి 1953 వరకు ప్రయాణించారు. 1935 లో లియోన్ లాక్రోయిక్స్ నిర్మించారు, మిగ్నెట్ పౌ-డి-సిల్ అయిన గెరార్డ్ ట్రూస్సెంట్ సహకారంతో. అతను మూడు POU రకాలను రూపొందించడానికి మరియు నిర్మించడానికి బారట్ డి నజారిస్‌తో చేరాడు మరియు చాలా చిన్న, సింగిల్ సీట్ బిప్‌లేన్, LN-3, మైక్రోప్లాన్ అని పేరు పెట్టారు. [1] రెండోదాన్ని క్రాష్ చేసిన తరువాత, డి నజారిస్ తేలికపాటి విమాన రూపకల్పనను విడిచిపెట్టాలని నిర్ణయించుకున్నాడు మరియు లాక్రోయిక్స్ ట్రస్సెంట్‌లో మరో బిప్‌లేన్ రూపకల్పన మరియు నిర్మించడానికి తిరిగి చేరాడు, ఎల్‌టి -51, డి నజారిస్ ఆశీర్వాదంతో, మైక్రోప్లాన్ పేరును వారసత్వంగా పొందింది. మరొక చిన్న బిప్‌లేన్ అయినప్పటికీ, LT-51 దాని ముందున్న రెక్కల విస్తీర్ణంలో రెండు-సీటర్లు. [2] ఇది సుమారు సమానమైన వ్యవధి, దీర్ఘచతురస్రాకార ప్రణాళిక రెక్కలతో కూడిన సింగిల్ బే బైప్‌లేన్, దిగువ రెక్కపై మాత్రమే మరియు గుర్తించదగిన అస్థిరమైనది, తద్వారా ప్రతి రెక్కపై సింగిల్ ఇంటర్‌ప్లేన్ స్ట్రట్ గట్టిగా ముందుకు సాగుతుంది. ఈ స్ట్రట్స్‌లో ఎయిర్‌ఫాయిల్ విభాగాలు ఉన్నాయి మరియు విస్తరించిన, తలలు మరియు కాళ్ళను విస్తరించాయి. విలోమ-V కాబేన్ స్ట్రట్స్ అప్పర్ వింగ్ సెంటర్ విభాగాన్ని ఎగువ ఫ్యూజ్‌లేజ్‌తో అనుసంధానించాయి. [2] [3] పొడవైన ఐలెరాన్లు దిగువ రెక్కపై మాత్రమే అమర్చబడ్డాయి. [4] మైక్రోప్లాన్ 24 కిలోవాట్ల (32 హెచ్‌పి) లెఫేవ్రే ఫ్లాట్ ట్విన్ ఇంజిన్ ద్వారా ముక్కులో అమర్చబడి ఉంది, దాని సిలిండర్లు శీతలీకరణ కోసం ప్రొజెక్ట్ చేస్తాయి. ముక్కు వెనుక ఫ్యూజ్‌లేజ్ లోతైన, గుండ్రని ఎగువ డెక్కింగ్‌తో ఫ్లాట్ వైపు ఉంది. దాని సింగిల్, ఓపెన్ కాక్‌పిట్ రెక్క యొక్క వెనుకంజలో ఉంది మరియు దాని వెనుక తోకకు ఇరుకైనది. ఇది సాంప్రదాయికమైనది, దెబ్బతిన్న, గుండ్రని చిట్కా టెయిల్‌ప్లేన్ మరియు ఫ్యూజ్‌లేజ్ పైన ఎలివేటర్లు అమర్చబడి ఉన్నాయి. ఇది పొడవైన, సరళమైన అంచు మరియు గుండ్రని చిట్కా ఫిన్ మరియు చుక్కాని కలిగి ఉంది, రెండోది కీల్‌కు క్రిందికి చేరుకుని ఎలివేటర్ కటౌట్‌లో కదులుతుంది. [3] బిప్‌లేన్ సాంప్రదాయిక ల్యాండింగ్ గేర్‌ను కలిగి ఉంది, ప్రతి స్వతంత్రంగా అమర్చిన మెయిన్‌వీల్‌తో ఫెయిర్‌డ్ వి-స్ట్రట్‌లకు మరియు ఎగువ ఫ్యూజ్‌లేజ్‌కు ఒకే పొడవైన ఫెయిర్‌డ్ స్ట్రట్‌తో జతచేయబడింది; పొడవైన తోక ఉంది. [2] [3] దీని మొదటి ఫ్లైట్ 25 జూన్ 1939 న సౌరెట్ చేత పైలట్ చేయబడింది. [2] సెప్టెంబర్ 1939 లో, ట్రస్సెంట్ పైలట్ చేయబడిన కాహర్స్ వద్ద తేలికపాటి విమాన ర్యాలీలో పాల్గొనవలసి ఉంది, ఇది అంతర్జాతీయ పరిణామాలు ఇచ్చినట్లయితే, ఇది జరగకపోవచ్చు. [5] దాచిన, మైక్రోప్లాన్ యుద్ధం నుండి బయటపడింది [6] మరియు ఫ్రాంట్జ్ ట్రస్సెంట్ చేత మరింత శక్తివంతమైన 30 kW (40 HP) వోక్స్వ్యాగన్ ఇంజిన్‌తో సవరించిన ముక్కులో తిరిగి ఇంజిన్ చేయబడింది, ఇది 5 ఆగస్టు 1948 న మొదటి విమానంలో ఉంది. [1] జూలై 1949 లో ఇది డి నజారిస్ పేరిట F-WFKQ గా నమోదు చేయబడింది, 1952 లో మరణించిన తరువాత అతని భార్యకు వెళ్ళాడు; ఇది మార్చి 1953 లో బిస్కరోస్సేలో జరిగిన ప్రమాదంలో పాల్గొంది మరియు డి-రిజిస్టర్డ్ కానీ స్పెయిన్లో ఎగరడానికి వెళ్ళింది. [7] ఇది ప్రస్తుతం ప్రదర్శనలో లేనప్పటికీ, రివెల్, హాట్-గరోన్నే సమీపంలోని మ్యూసీ డి ఎల్'అవియేషన్ లెగెర్ (మ్యూజియం ఆఫ్ లైట్ ఏవియేషన్) వద్ద నిల్వ చేయబడింది. [6] లెస్ ఐల్స్ నుండి డేటా జూలై 1939 [2] సాధారణ లక్షణాల పనితీరు</v>
      </c>
      <c r="E124" s="1" t="s">
        <v>2094</v>
      </c>
      <c r="F124" s="1" t="str">
        <f>IFERROR(__xludf.DUMMYFUNCTION("GOOGLETRANSLATE(E:E, ""en"", ""te"")"),"రెండు సీట్ల స్పోర్ట్స్ విమానం")</f>
        <v>రెండు సీట్ల స్పోర్ట్స్ విమానం</v>
      </c>
      <c r="H124" s="1" t="s">
        <v>484</v>
      </c>
      <c r="I124" s="1" t="str">
        <f>IFERROR(__xludf.DUMMYFUNCTION("GOOGLETRANSLATE(H:H, ""en"", ""te"")"),"ఫ్రాన్స్")</f>
        <v>ఫ్రాన్స్</v>
      </c>
      <c r="J124" s="2" t="s">
        <v>485</v>
      </c>
      <c r="K124" s="1" t="s">
        <v>2095</v>
      </c>
      <c r="L124" s="1" t="str">
        <f>IFERROR(__xludf.DUMMYFUNCTION("GOOGLETRANSLATE(K:K, ""en"", ""te"")"),"గెరార్డ్ ట్రూస్సెంట్")</f>
        <v>గెరార్డ్ ట్రూస్సెంట్</v>
      </c>
      <c r="N124" s="3">
        <v>14421.0</v>
      </c>
      <c r="O124" s="1">
        <v>1.0</v>
      </c>
      <c r="P124" s="1" t="s">
        <v>521</v>
      </c>
      <c r="Q124" s="1" t="s">
        <v>2096</v>
      </c>
      <c r="R124" s="1" t="s">
        <v>718</v>
      </c>
      <c r="T124" s="1" t="s">
        <v>2097</v>
      </c>
      <c r="U124" s="1" t="s">
        <v>2098</v>
      </c>
      <c r="W124" s="1" t="s">
        <v>2099</v>
      </c>
      <c r="X124" s="1" t="s">
        <v>491</v>
      </c>
      <c r="Y124" s="1" t="s">
        <v>2100</v>
      </c>
      <c r="Z124" s="1" t="s">
        <v>2101</v>
      </c>
      <c r="AG124" s="1" t="s">
        <v>2102</v>
      </c>
      <c r="AT124" s="1" t="s">
        <v>532</v>
      </c>
      <c r="BK124" s="1" t="s">
        <v>2066</v>
      </c>
    </row>
    <row r="125">
      <c r="A125" s="1" t="s">
        <v>2103</v>
      </c>
      <c r="B125" s="1" t="str">
        <f>IFERROR(__xludf.DUMMYFUNCTION("GOOGLETRANSLATE(A:A, ""en"", ""te"")"),"పైల్ సిపి -20 పినోచియో")</f>
        <v>పైల్ సిపి -20 పినోచియో</v>
      </c>
      <c r="C125" s="1" t="s">
        <v>2104</v>
      </c>
      <c r="D125" s="1" t="str">
        <f>IFERROR(__xludf.DUMMYFUNCTION("GOOGLETRANSLATE(C:C, ""en"", ""te"")"),"పైల్ సిపి -20 పినోచియో 1951 లో మొదట ఎగిరిన సింగిల్ ఇంజిన్ ఫ్రెంచ్ స్పోర్ట్ మోనోప్లేన్. రెండు మాత్రమే నిర్మించబడ్డాయి, కాని ఒకటి అరవై సంవత్సరాల తరువాత ఎగురుతూ ఉంది. పినోచియో అనే పేరును పంచుకున్నప్పటికీ, CP-20 క్లాడ్ పైల్ యొక్క మొదటి విమానం, CP-10 పినోచియో "&amp;"నుండి పూర్తిగా భిన్నమైన డిజైన్. సిపి -20 సాంప్రదాయిక తక్కువ వింగ్ కాంటిలివర్ మోనోప్లేన్, అయితే సిపి -10 ఒక పౌ-డ్యూ-సియల్ స్టైల్ టెన్డం వింగ్ డిజైన్; [1] ఇది సిపి -10 యొక్క చుక్కాని, చక్రాలు మరియు ఫైర్‌వాల్‌ను వారసత్వంగా పొందింది. పినోచియో యొక్క రెక్క యొక్"&amp;"క మధ్య విభాగం ప్రణాళికలో దీర్ఘచతురస్రాకారంగా ఉంటుంది మరియు బయటి ప్యానెల్లు సెమీ ఎలిప్టికల్. ఇది విస్తృత-తీగ ఐలెరాన్‌లను కలిగి ఉంది కాని ఫ్లాప్‌లు లేవు. [2] ఫ్యూజ్‌లేజ్ దాదాపు ఫ్లాట్ సైడెడ్ మరియు బాటమ్డ్ కాని సింగిల్ సీట్ కాక్‌పిట్ మరియు పందిరి వెనుక పెరిగ"&amp;"ిన, గుండ్రని డెక్కింగ్‌తో ఉంటుంది. [3] సామ్రాజ్యం సాంప్రదాయికమైనది, తగిటచేసిన క్షితిజ సమాంతర ఉపరితలాలు ఫ్యూజ్‌లేజ్ పైభాగంలో అమర్చబడి, విస్తృత, సమతుల్య చుక్కానిని మోసే వంగిన ఫిన్. చుక్కాని కీల్‌కు విస్తరించింది, కాబట్టి ఎలివేటర్లు దాని కదలికను అనుమతించడాని"&amp;"కి కత్తిరించబడతాయి. పినోచియోలో విస్తృత ట్రాక్ టెయిల్ వీల్/స్కిడ్ అండర్ క్యారేజ్ ఉంది, ప్రధాన చక్రాలతో నిలువు, కాంటిలివర్ కాళ్ళు రెక్కల నుండి. [2] రెండు పినోచియోస్ మాత్రమే నిర్మించబడ్డాయి. మొదటిది 34 కిలోవాట్ల (45 హెచ్‌పి) వోక్స్వ్యాగన్ 1.1 లీటర్లు (67 క్య"&amp;"ూ ఇన్) లీటర్ ఇంజిన్‌ను కలిగి ఉంది. రెండవది, పియరీ బోర్డిని నిర్మించింది, మొదట సిపి -210 గా నియమించబడింది మరియు ఇది 34 కిలోవాట్ల (45 హెచ్‌పి) సాల్మ్సన్ 9 యాడ్ ఇంజిన్ చేత శక్తిని పొందింది. జూలై 1961 లో ఇది సిపి -211 గా మారింది, అదే సాల్మ్సన్ ఇంజిన్‌తో, కానీ"&amp;" ఒక-ముక్క స్లైడింగ్ పందిరి మరియు మరింత రాక్డ్ స్క్రీన్, ఫెయిర్డ్ ల్యాండింగ్ కాళ్ళు మరియు స్కిడ్, ఎక్కువ ఇంధన సామర్థ్యం మరియు కత్తిరించిన నిలువు తోకతో కాకుండా టెయిల్‌వీల్. CP-211 క్లుప్తంగా ఉంది, ఎందుకంటే 1961 చివరిలో ఇది CP-212 గా మారింది, ఇది 48 kW (65 H"&amp;"P) కాంటినెంటల్ A-65 ఎయిర్-కూల్డ్ ఫ్లాట్-ఫోర్ ఇంజిన్‌తో అమర్చబడింది. [1] [2] [[పట్టుదల) 1951 లో సిపి -20 4 వ ఆర్‌ఎస్‌ఎ కప్‌ను గెలుచుకుంది, ఇది మోంటార్గిస్ వద్ద ఎగిరింది. [2] 1960 లలో CP-212 లో చాలా మంది యజమానులు ఉన్నారు, కానీ దాని సర్టిఫికేట్ 1970 లో గడువు"&amp;" ముగిసింది. [4] 1990 లలో ఇది పునరుద్ధరించబడింది మరియు చివరికి అక్టోబర్ 2001 లో CP-215 గా తిరిగి నమోదు చేయబడింది. [4] ఇది 2014 లో ఫ్రెంచ్ సివిల్ రిజిస్టర్‌లో ఉంది. [5] మాస్ (2004) [2] డేటా నుండి డేటా మాస్ (2004) పేజీలు 21-28 [2] సాధారణ లక్షణాల పనితీరు")</f>
        <v>పైల్ సిపి -20 పినోచియో 1951 లో మొదట ఎగిరిన సింగిల్ ఇంజిన్ ఫ్రెంచ్ స్పోర్ట్ మోనోప్లేన్. రెండు మాత్రమే నిర్మించబడ్డాయి, కాని ఒకటి అరవై సంవత్సరాల తరువాత ఎగురుతూ ఉంది. పినోచియో అనే పేరును పంచుకున్నప్పటికీ, CP-20 క్లాడ్ పైల్ యొక్క మొదటి విమానం, CP-10 పినోచియో నుండి పూర్తిగా భిన్నమైన డిజైన్. సిపి -20 సాంప్రదాయిక తక్కువ వింగ్ కాంటిలివర్ మోనోప్లేన్, అయితే సిపి -10 ఒక పౌ-డ్యూ-సియల్ స్టైల్ టెన్డం వింగ్ డిజైన్; [1] ఇది సిపి -10 యొక్క చుక్కాని, చక్రాలు మరియు ఫైర్‌వాల్‌ను వారసత్వంగా పొందింది. పినోచియో యొక్క రెక్క యొక్క మధ్య విభాగం ప్రణాళికలో దీర్ఘచతురస్రాకారంగా ఉంటుంది మరియు బయటి ప్యానెల్లు సెమీ ఎలిప్టికల్. ఇది విస్తృత-తీగ ఐలెరాన్‌లను కలిగి ఉంది కాని ఫ్లాప్‌లు లేవు. [2] ఫ్యూజ్‌లేజ్ దాదాపు ఫ్లాట్ సైడెడ్ మరియు బాటమ్డ్ కాని సింగిల్ సీట్ కాక్‌పిట్ మరియు పందిరి వెనుక పెరిగిన, గుండ్రని డెక్కింగ్‌తో ఉంటుంది. [3] సామ్రాజ్యం సాంప్రదాయికమైనది, తగిటచేసిన క్షితిజ సమాంతర ఉపరితలాలు ఫ్యూజ్‌లేజ్ పైభాగంలో అమర్చబడి, విస్తృత, సమతుల్య చుక్కానిని మోసే వంగిన ఫిన్. చుక్కాని కీల్‌కు విస్తరించింది, కాబట్టి ఎలివేటర్లు దాని కదలికను అనుమతించడానికి కత్తిరించబడతాయి. పినోచియోలో విస్తృత ట్రాక్ టెయిల్ వీల్/స్కిడ్ అండర్ క్యారేజ్ ఉంది, ప్రధాన చక్రాలతో నిలువు, కాంటిలివర్ కాళ్ళు రెక్కల నుండి. [2] రెండు పినోచియోస్ మాత్రమే నిర్మించబడ్డాయి. మొదటిది 34 కిలోవాట్ల (45 హెచ్‌పి) వోక్స్వ్యాగన్ 1.1 లీటర్లు (67 క్యూ ఇన్) లీటర్ ఇంజిన్‌ను కలిగి ఉంది. రెండవది, పియరీ బోర్డిని నిర్మించింది, మొదట సిపి -210 గా నియమించబడింది మరియు ఇది 34 కిలోవాట్ల (45 హెచ్‌పి) సాల్మ్సన్ 9 యాడ్ ఇంజిన్ చేత శక్తిని పొందింది. జూలై 1961 లో ఇది సిపి -211 గా మారింది, అదే సాల్మ్సన్ ఇంజిన్‌తో, కానీ ఒక-ముక్క స్లైడింగ్ పందిరి మరియు మరింత రాక్డ్ స్క్రీన్, ఫెయిర్డ్ ల్యాండింగ్ కాళ్ళు మరియు స్కిడ్, ఎక్కువ ఇంధన సామర్థ్యం మరియు కత్తిరించిన నిలువు తోకతో కాకుండా టెయిల్‌వీల్. CP-211 క్లుప్తంగా ఉంది, ఎందుకంటే 1961 చివరిలో ఇది CP-212 గా మారింది, ఇది 48 kW (65 HP) కాంటినెంటల్ A-65 ఎయిర్-కూల్డ్ ఫ్లాట్-ఫోర్ ఇంజిన్‌తో అమర్చబడింది. [1] [2] [[పట్టుదల) 1951 లో సిపి -20 4 వ ఆర్‌ఎస్‌ఎ కప్‌ను గెలుచుకుంది, ఇది మోంటార్గిస్ వద్ద ఎగిరింది. [2] 1960 లలో CP-212 లో చాలా మంది యజమానులు ఉన్నారు, కానీ దాని సర్టిఫికేట్ 1970 లో గడువు ముగిసింది. [4] 1990 లలో ఇది పునరుద్ధరించబడింది మరియు చివరికి అక్టోబర్ 2001 లో CP-215 గా తిరిగి నమోదు చేయబడింది. [4] ఇది 2014 లో ఫ్రెంచ్ సివిల్ రిజిస్టర్‌లో ఉంది. [5] మాస్ (2004) [2] డేటా నుండి డేటా మాస్ (2004) పేజీలు 21-28 [2] సాధారణ లక్షణాల పనితీరు</v>
      </c>
      <c r="E125" s="1" t="s">
        <v>2105</v>
      </c>
      <c r="F125" s="1" t="str">
        <f>IFERROR(__xludf.DUMMYFUNCTION("GOOGLETRANSLATE(E:E, ""en"", ""te"")"),"సింగిల్ సీట్ స్పోర్ట్స్ విమానం")</f>
        <v>సింగిల్ సీట్ స్పోర్ట్స్ విమానం</v>
      </c>
      <c r="H125" s="1" t="s">
        <v>484</v>
      </c>
      <c r="I125" s="1" t="str">
        <f>IFERROR(__xludf.DUMMYFUNCTION("GOOGLETRANSLATE(H:H, ""en"", ""te"")"),"ఫ్రాన్స్")</f>
        <v>ఫ్రాన్స్</v>
      </c>
      <c r="J125" s="2" t="s">
        <v>485</v>
      </c>
      <c r="N125" s="3">
        <v>18810.0</v>
      </c>
      <c r="O125" s="1">
        <v>2.0</v>
      </c>
      <c r="P125" s="1" t="s">
        <v>521</v>
      </c>
      <c r="Q125" s="1" t="s">
        <v>2106</v>
      </c>
      <c r="R125" s="1" t="s">
        <v>2107</v>
      </c>
      <c r="S125" s="1" t="s">
        <v>2108</v>
      </c>
      <c r="T125" s="1" t="s">
        <v>2109</v>
      </c>
      <c r="U125" s="1" t="s">
        <v>2110</v>
      </c>
      <c r="W125" s="1" t="s">
        <v>2111</v>
      </c>
      <c r="X125" s="1" t="s">
        <v>2112</v>
      </c>
      <c r="Y125" s="1" t="s">
        <v>724</v>
      </c>
      <c r="Z125" s="1" t="s">
        <v>2113</v>
      </c>
      <c r="AA125" s="1" t="s">
        <v>2041</v>
      </c>
      <c r="AB125" s="1" t="s">
        <v>2114</v>
      </c>
      <c r="AC125" s="1" t="s">
        <v>1206</v>
      </c>
      <c r="AG125" s="1" t="s">
        <v>2115</v>
      </c>
      <c r="AH125" s="1" t="s">
        <v>2116</v>
      </c>
      <c r="AI125" s="1" t="s">
        <v>2117</v>
      </c>
      <c r="AM125" s="1" t="s">
        <v>1866</v>
      </c>
      <c r="AO125" s="1" t="s">
        <v>2118</v>
      </c>
      <c r="AV125" s="1" t="s">
        <v>2119</v>
      </c>
      <c r="AZ125" s="1">
        <v>5.9</v>
      </c>
      <c r="BA125" s="1" t="s">
        <v>2120</v>
      </c>
      <c r="BB125" s="1" t="s">
        <v>1118</v>
      </c>
    </row>
    <row r="126">
      <c r="A126" s="1" t="s">
        <v>2121</v>
      </c>
      <c r="B126" s="1" t="str">
        <f>IFERROR(__xludf.DUMMYFUNCTION("GOOGLETRANSLATE(A:A, ""en"", ""te"")"),"లాంబెర్ట్ ట్విన్ మోనోకోచ్")</f>
        <v>లాంబెర్ట్ ట్విన్ మోనోకోచ్</v>
      </c>
      <c r="C126" s="1" t="s">
        <v>2122</v>
      </c>
      <c r="D126" s="1" t="str">
        <f>IFERROR(__xludf.DUMMYFUNCTION("GOOGLETRANSLATE(C:C, ""en"", ""te"")"),"లాంబెర్ట్ ట్విన్ మోనోకోచ్ ఒక కాంతి, జంట-ఇంజిన్ యు.ఎస్. విమానం, ఇది ముగ్గురు లేదా నలుగురు ప్రయాణీకులను తీసుకువెళ్ళడానికి రూపొందించబడింది. ప్రారంభంలో ఇది ఆర్థిక, తక్కువ శక్తితో పనిచేసే ఇంజిన్‌లతో అమర్చబడింది, కాని అధిక శక్తిని ఇస్తే అది కస్టమర్లను ఆకర్షించడ"&amp;"ంలో విఫలమైంది. లాంబెర్ట్ కార్పొరేషన్ ఆర్థిక ఇబ్బందుల్లోకి వచ్చింది మరియు 1936 లో విఫలమైంది, [1] మోనోకోచ్ మొదట ఎగిరిన సంవత్సరం. తత్ఫలితంగా, ప్రపంచానికి పూర్వం యుద్ధానికి పూర్వపు యుద్ధ II ఖాతాలు [2] [3] లాంబెర్ట్ పేరును ఉపయోగిస్తాయి మరియు తరువాత, జేన్ యొక్క"&amp;" ఆల్ ది వరల్డ్ విమానాలు 1938 [4] దీనిని తరువాతి సంస్థ తర్వాత మోనోకౌప్ మోనోకోచ్ అని సూచిస్తాయి. ఇది మొదటి నుండి టైప్ హెచ్ అని నియమించబడినప్పటికీ, [2] [3] దీనిని లాంబెర్ట్ లేదా మోనోకౌప్ ట్విన్ మోనోకోచ్ అని కూడా పిలుస్తారు, దీనిని మునుపటి లాంబెర్ట్ మోనోకోచ్,"&amp;" ఒకే-ఇంజిన్ విమానం నుండి వేరు చేయడానికి. [5] మోనోకోచ్ హెచ్ తక్కువ, ఒక-ముక్క చెక్క రెక్కను కలిగి ఉంది, ఇది గిర్డర్-టైప్ పక్కటెముకలు మరియు ఫాబ్రిక్ కవరింగ్‌తో రెండు బాక్స్-స్పార్‌ల చుట్టూ నిర్మించబడింది. [4] ప్రణాళికలో చాలా తక్కువ కారక నిష్పత్తి (5.6) రెక్క"&amp;"లు దీర్ఘచతురస్రాకారంగా సెమీ ఎల్లిప్టికల్ చిట్కాలకు. [2] దీనికి చిన్న ఫ్రైజ్ టైప్ ఐలెరాన్స్ అవుట్‌బోర్డ్ ఉంది; వాటి మధ్య, వెనుకంజలో ఉన్న అంచున మరియు ఫ్యూజ్‌లేజ్ కింద, నాకా-రకం స్ప్లిట్, సమతుల్య ఫ్లాప్‌లు ఉన్నాయి. ఐలెరాన్లు మరియు ఫ్లాప్స్ మాత్రమే మెటల్ ఫ్రే"&amp;"మ్డ్ వింగ్ నిర్మాణాలు. [4] మోనోకోచ్ యొక్క రెండు 67 kW (90 HP) లాంబెర్ట్ R-266 ఐదు-సిలిండర్ రేడియల్ ఇంజన్లు బ్రాడ్-టార్డ్ కౌనింగ్స్ కింద వింగ్ లీడింగ్ ఎడ్జ్ కంటే ముందే అమర్చబడ్డాయి, ఇది చిన్న నాసెల్ల్‌తో మిడ్-వింగ్‌కు తిరిగి వచ్చింది. నాసెల్లెస్‌లో ఆయిల్ ట"&amp;"్యాంకులు ఉన్నాయి మరియు ప్రతి ఇంజిన్‌లో రెక్కలో ఇంధన ట్యాంక్ ఉంది, మొత్తం ఇంధన సామర్థ్యం 265 ఎల్ (58 ఇంప్ గల్; 70 యుఎస్ గాల్). [2] దీని ఫ్యూజ్‌లేజ్‌లో వెల్డెడ్ స్టీల్ ట్యూబ్ స్ట్రక్చర్ ఉంది, రెక్క మరియు ఫాబ్రిక్ కప్పబడిన వెనుక భాగంలో మెటల్ స్కిన్ చేయబడింది"&amp;". క్యాబిన్ పక్కపక్కనే సీట్లను కలిగి ఉంది, డ్యూయల్ కంట్రోల్ కలిగి ఉంది, ప్రముఖ అంచు వెనుక మరియు సిబ్బంది వెనుక రెండు లేదా ముగ్గురికి బెంచ్ సీటు ఉంది. సన్నని-ఫ్రేమ్డ్ విండోస్ దాదాపు వెనుకంజలో ఉన్న అంచుకు చేరుకుంది; క్యాబిన్ విస్తృత, పోర్ట్-సైడ్ తలుపు ద్వారా"&amp;" యాక్సెస్ చేయబడింది మరియు ముక్కులో మరియు వెనుక సీటు కింద సామాను ఖాళీలు ఉన్నాయి. [4] మోనోకోచ్ యొక్క క్షితిజ సమాంతర తోక వింగ్ యొక్క ప్రణాళికలో సమానంగా ఉంది మరియు దాని నిలువు తోక గుండ్రంగా ఉంది, పెద్ద ఫిన్ తో. వెనుక నియంత్రణ ఉపరితలాలు అన్నీ సమతుల్యతను కలిగి "&amp;"ఉన్నాయి మరియు ట్రిమ్ ట్యాబ్‌లతో అమర్చబడ్డాయి. అన్ని వెనుక ఉపరితలాలు ఉక్కు నిర్మాణాలను కలిగి ఉన్నాయి మరియు ఫాబ్రిక్ కప్పబడి ఉన్నాయి. [2] [4] దాని ముడుచుకునే అండర్ క్యారేజ్ సాంప్రదాయికమైనది మరియు 3.0 మీ (9 అడుగుల 10 అంగుళాలు) ట్రాక్ కలిగి ఉంది. హైడ్రాలిక్ బ"&amp;"్రేక్‌లతో అమర్చబడి, సింగిల్ షాక్ అబ్జార్బర్ కాళ్ళపై అమర్చిన మెయిన్‌వీల్స్, ఇంజిన్ నాసెల్స్‌లోకి విద్యుత్తుగా ఉపసంహరించబడ్డాయి. టెయిల్‌వీల్ నడిచేది మరియు క్రమబద్ధీకరించిన ఫెయిరింగ్‌లో జతచేయబడింది. [2] [4] మొదటి ఫ్లైట్ యొక్క ఖచ్చితమైన తేదీ అనిశ్చితంగా ఉంది,"&amp;" కానీ ఇది బహుశా 1936 వేసవిలో ఉండవచ్చు; అక్టోబర్ 1936 ఇష్యూ ఆఫ్ పాపులర్ ఏవియేషన్ ఇష్యూ దాని ప్రారంభ విమానాన్ని పూర్తి చేసిందని, కానీ అది సుదీర్ఘ ప్రదర్శన పర్యటనలో ఉందని, వారంలో 1,868 మైళ్ళు (3,006 కిమీ) కవర్ చేసిందని నివేదించింది. [3] లాంబెర్ట్-శక్తితో కూడ"&amp;"ిన విమానం ఎప్పుడూ ధృవీకరించబడలేదు. బహుశా ఆశావాద తయారీదారుల పనితీరు గణాంకాలు ఉన్నప్పటికీ, ఇది శక్తి తక్కువగా నిర్ణయించబడింది మరియు ఒక ఇంజిన్‌తో పేలవమైన దిశాత్మక స్థిరత్వాన్ని కలిగి ఉంది. అందువల్ల రేడియల్స్ ఒక జత 150 హెచ్‌పి (110 కిలోవాట్ల) మెనాస్కో డి -4 న"&amp;"ాలుగు సిలిండర్లతో భర్తీ చేయబడ్డాయి, విలోమ ఎయిర్-కూల్డ్ ఇన్-లైన్ ఇంజన్లు. టెయిల్ ప్లేన్ యొక్క చిట్కాల వద్ద సెంట్రల్ ఉపరితలం రెండు రెక్కల ద్వారా మార్చడం ద్వారా ఫిన్ ప్రాంతం పెరిగింది. [6] 1930 ల చివరలో, లాంబెర్ట్ వరుసగా జెనిత్ మరియు జెఫిర్ పేర్లను అసలు మరియ"&amp;"ు తరువాత వేరియంట్లకు ఇచ్చాడు. [6] జేన్ యొక్క అన్ని ప్రపంచ విమానాల నుండి డేటా 1938 [4] సాధారణ లక్షణాల పనితీరు")</f>
        <v>లాంబెర్ట్ ట్విన్ మోనోకోచ్ ఒక కాంతి, జంట-ఇంజిన్ యు.ఎస్. విమానం, ఇది ముగ్గురు లేదా నలుగురు ప్రయాణీకులను తీసుకువెళ్ళడానికి రూపొందించబడింది. ప్రారంభంలో ఇది ఆర్థిక, తక్కువ శక్తితో పనిచేసే ఇంజిన్‌లతో అమర్చబడింది, కాని అధిక శక్తిని ఇస్తే అది కస్టమర్లను ఆకర్షించడంలో విఫలమైంది. లాంబెర్ట్ కార్పొరేషన్ ఆర్థిక ఇబ్బందుల్లోకి వచ్చింది మరియు 1936 లో విఫలమైంది, [1] మోనోకోచ్ మొదట ఎగిరిన సంవత్సరం. తత్ఫలితంగా, ప్రపంచానికి పూర్వం యుద్ధానికి పూర్వపు యుద్ధ II ఖాతాలు [2] [3] లాంబెర్ట్ పేరును ఉపయోగిస్తాయి మరియు తరువాత, జేన్ యొక్క ఆల్ ది వరల్డ్ విమానాలు 1938 [4] దీనిని తరువాతి సంస్థ తర్వాత మోనోకౌప్ మోనోకోచ్ అని సూచిస్తాయి. ఇది మొదటి నుండి టైప్ హెచ్ అని నియమించబడినప్పటికీ, [2] [3] దీనిని లాంబెర్ట్ లేదా మోనోకౌప్ ట్విన్ మోనోకోచ్ అని కూడా పిలుస్తారు, దీనిని మునుపటి లాంబెర్ట్ మోనోకోచ్, ఒకే-ఇంజిన్ విమానం నుండి వేరు చేయడానికి. [5] మోనోకోచ్ హెచ్ తక్కువ, ఒక-ముక్క చెక్క రెక్కను కలిగి ఉంది, ఇది గిర్డర్-టైప్ పక్కటెముకలు మరియు ఫాబ్రిక్ కవరింగ్‌తో రెండు బాక్స్-స్పార్‌ల చుట్టూ నిర్మించబడింది. [4] ప్రణాళికలో చాలా తక్కువ కారక నిష్పత్తి (5.6) రెక్కలు దీర్ఘచతురస్రాకారంగా సెమీ ఎల్లిప్టికల్ చిట్కాలకు. [2] దీనికి చిన్న ఫ్రైజ్ టైప్ ఐలెరాన్స్ అవుట్‌బోర్డ్ ఉంది; వాటి మధ్య, వెనుకంజలో ఉన్న అంచున మరియు ఫ్యూజ్‌లేజ్ కింద, నాకా-రకం స్ప్లిట్, సమతుల్య ఫ్లాప్‌లు ఉన్నాయి. ఐలెరాన్లు మరియు ఫ్లాప్స్ మాత్రమే మెటల్ ఫ్రేమ్డ్ వింగ్ నిర్మాణాలు. [4] మోనోకోచ్ యొక్క రెండు 67 kW (90 HP) లాంబెర్ట్ R-266 ఐదు-సిలిండర్ రేడియల్ ఇంజన్లు బ్రాడ్-టార్డ్ కౌనింగ్స్ కింద వింగ్ లీడింగ్ ఎడ్జ్ కంటే ముందే అమర్చబడ్డాయి, ఇది చిన్న నాసెల్ల్‌తో మిడ్-వింగ్‌కు తిరిగి వచ్చింది. నాసెల్లెస్‌లో ఆయిల్ ట్యాంకులు ఉన్నాయి మరియు ప్రతి ఇంజిన్‌లో రెక్కలో ఇంధన ట్యాంక్ ఉంది, మొత్తం ఇంధన సామర్థ్యం 265 ఎల్ (58 ఇంప్ గల్; 70 యుఎస్ గాల్). [2] దీని ఫ్యూజ్‌లేజ్‌లో వెల్డెడ్ స్టీల్ ట్యూబ్ స్ట్రక్చర్ ఉంది, రెక్క మరియు ఫాబ్రిక్ కప్పబడిన వెనుక భాగంలో మెటల్ స్కిన్ చేయబడింది. క్యాబిన్ పక్కపక్కనే సీట్లను కలిగి ఉంది, డ్యూయల్ కంట్రోల్ కలిగి ఉంది, ప్రముఖ అంచు వెనుక మరియు సిబ్బంది వెనుక రెండు లేదా ముగ్గురికి బెంచ్ సీటు ఉంది. సన్నని-ఫ్రేమ్డ్ విండోస్ దాదాపు వెనుకంజలో ఉన్న అంచుకు చేరుకుంది; క్యాబిన్ విస్తృత, పోర్ట్-సైడ్ తలుపు ద్వారా యాక్సెస్ చేయబడింది మరియు ముక్కులో మరియు వెనుక సీటు కింద సామాను ఖాళీలు ఉన్నాయి. [4] మోనోకోచ్ యొక్క క్షితిజ సమాంతర తోక వింగ్ యొక్క ప్రణాళికలో సమానంగా ఉంది మరియు దాని నిలువు తోక గుండ్రంగా ఉంది, పెద్ద ఫిన్ తో. వెనుక నియంత్రణ ఉపరితలాలు అన్నీ సమతుల్యతను కలిగి ఉన్నాయి మరియు ట్రిమ్ ట్యాబ్‌లతో అమర్చబడ్డాయి. అన్ని వెనుక ఉపరితలాలు ఉక్కు నిర్మాణాలను కలిగి ఉన్నాయి మరియు ఫాబ్రిక్ కప్పబడి ఉన్నాయి. [2] [4] దాని ముడుచుకునే అండర్ క్యారేజ్ సాంప్రదాయికమైనది మరియు 3.0 మీ (9 అడుగుల 10 అంగుళాలు) ట్రాక్ కలిగి ఉంది. హైడ్రాలిక్ బ్రేక్‌లతో అమర్చబడి, సింగిల్ షాక్ అబ్జార్బర్ కాళ్ళపై అమర్చిన మెయిన్‌వీల్స్, ఇంజిన్ నాసెల్స్‌లోకి విద్యుత్తుగా ఉపసంహరించబడ్డాయి. టెయిల్‌వీల్ నడిచేది మరియు క్రమబద్ధీకరించిన ఫెయిరింగ్‌లో జతచేయబడింది. [2] [4] మొదటి ఫ్లైట్ యొక్క ఖచ్చితమైన తేదీ అనిశ్చితంగా ఉంది, కానీ ఇది బహుశా 1936 వేసవిలో ఉండవచ్చు; అక్టోబర్ 1936 ఇష్యూ ఆఫ్ పాపులర్ ఏవియేషన్ ఇష్యూ దాని ప్రారంభ విమానాన్ని పూర్తి చేసిందని, కానీ అది సుదీర్ఘ ప్రదర్శన పర్యటనలో ఉందని, వారంలో 1,868 మైళ్ళు (3,006 కిమీ) కవర్ చేసిందని నివేదించింది. [3] లాంబెర్ట్-శక్తితో కూడిన విమానం ఎప్పుడూ ధృవీకరించబడలేదు. బహుశా ఆశావాద తయారీదారుల పనితీరు గణాంకాలు ఉన్నప్పటికీ, ఇది శక్తి తక్కువగా నిర్ణయించబడింది మరియు ఒక ఇంజిన్‌తో పేలవమైన దిశాత్మక స్థిరత్వాన్ని కలిగి ఉంది. అందువల్ల రేడియల్స్ ఒక జత 150 హెచ్‌పి (110 కిలోవాట్ల) మెనాస్కో డి -4 నాలుగు సిలిండర్లతో భర్తీ చేయబడ్డాయి, విలోమ ఎయిర్-కూల్డ్ ఇన్-లైన్ ఇంజన్లు. టెయిల్ ప్లేన్ యొక్క చిట్కాల వద్ద సెంట్రల్ ఉపరితలం రెండు రెక్కల ద్వారా మార్చడం ద్వారా ఫిన్ ప్రాంతం పెరిగింది. [6] 1930 ల చివరలో, లాంబెర్ట్ వరుసగా జెనిత్ మరియు జెఫిర్ పేర్లను అసలు మరియు తరువాత వేరియంట్లకు ఇచ్చాడు. [6] జేన్ యొక్క అన్ని ప్రపంచ విమానాల నుండి డేటా 1938 [4] సాధారణ లక్షణాల పనితీరు</v>
      </c>
      <c r="E126" s="1" t="s">
        <v>2123</v>
      </c>
      <c r="F126" s="1" t="str">
        <f>IFERROR(__xludf.DUMMYFUNCTION("GOOGLETRANSLATE(E:E, ""en"", ""te"")"),"ట్విన్-ఇంజిన్, 4 లేదా 5 సీట్ల లైట్ విమానాలు")</f>
        <v>ట్విన్-ఇంజిన్, 4 లేదా 5 సీట్ల లైట్ విమానాలు</v>
      </c>
      <c r="H126" s="1" t="s">
        <v>2124</v>
      </c>
      <c r="I126" s="1" t="str">
        <f>IFERROR(__xludf.DUMMYFUNCTION("GOOGLETRANSLATE(H:H, ""en"", ""te"")"),"అమెరికా.")</f>
        <v>అమెరికా.</v>
      </c>
      <c r="K126" s="1" t="s">
        <v>2125</v>
      </c>
      <c r="L126" s="1" t="str">
        <f>IFERROR(__xludf.DUMMYFUNCTION("GOOGLETRANSLATE(K:K, ""en"", ""te"")"),"లాంబెర్ట్ ఎయిర్క్రాఫ్ట్ కార్పొరేషన్")</f>
        <v>లాంబెర్ట్ ఎయిర్క్రాఫ్ట్ కార్పొరేషన్</v>
      </c>
      <c r="M126" s="1" t="s">
        <v>2126</v>
      </c>
      <c r="N126" s="1">
        <v>1936.0</v>
      </c>
      <c r="O126" s="1">
        <v>1.0</v>
      </c>
      <c r="P126" s="1" t="s">
        <v>521</v>
      </c>
      <c r="Q126" s="1" t="s">
        <v>2127</v>
      </c>
      <c r="R126" s="1" t="s">
        <v>2128</v>
      </c>
      <c r="S126" s="1" t="s">
        <v>2129</v>
      </c>
      <c r="T126" s="1" t="s">
        <v>2130</v>
      </c>
      <c r="U126" s="1" t="s">
        <v>2131</v>
      </c>
      <c r="V126" s="1" t="s">
        <v>2132</v>
      </c>
      <c r="W126" s="1" t="s">
        <v>2133</v>
      </c>
      <c r="X126" s="1" t="s">
        <v>2134</v>
      </c>
      <c r="Y126" s="1" t="s">
        <v>2135</v>
      </c>
      <c r="Z126" s="1" t="s">
        <v>2136</v>
      </c>
      <c r="AB126" s="1" t="s">
        <v>2137</v>
      </c>
      <c r="AC126" s="1" t="s">
        <v>2138</v>
      </c>
      <c r="AG126" s="1" t="s">
        <v>2139</v>
      </c>
      <c r="AO126" s="1" t="s">
        <v>457</v>
      </c>
      <c r="AP126" s="1" t="s">
        <v>2140</v>
      </c>
      <c r="AT126" s="1" t="s">
        <v>2141</v>
      </c>
      <c r="AW126" s="1" t="s">
        <v>2142</v>
      </c>
      <c r="AX126" s="1" t="s">
        <v>2143</v>
      </c>
      <c r="AZ126" s="1">
        <v>5.6</v>
      </c>
      <c r="BA126" s="1" t="s">
        <v>2144</v>
      </c>
      <c r="BK126" s="1" t="s">
        <v>2145</v>
      </c>
    </row>
    <row r="127">
      <c r="A127" s="1" t="s">
        <v>2146</v>
      </c>
      <c r="B127" s="1" t="str">
        <f>IFERROR(__xludf.DUMMYFUNCTION("GOOGLETRANSLATE(A:A, ""en"", ""te"")"),"రుటాన్ గ్రిజ్లీ")</f>
        <v>రుటాన్ గ్రిజ్లీ</v>
      </c>
      <c r="C127" s="1" t="s">
        <v>2147</v>
      </c>
      <c r="D127" s="1" t="str">
        <f>IFERROR(__xludf.DUMMYFUNCTION("GOOGLETRANSLATE(C:C, ""en"", ""te"")"),"రుటాన్ మోడల్ 72 గ్రిజ్లీ అనేది బర్ట్ రుటాన్ రూపొందించిన ఒక టెన్డం-వింగ్ స్టోల్ రీసెర్చ్ విమానం, ఇది ఇప్పుడు ఓష్కోష్ లోని EAA ఎయిర్‌వెంచర్ మ్యూజియంలో భద్రపరచబడింది. ఈ విమానం అద్భుతమైన షార్ట్ టేక్-ఆఫ్ మరియు ల్యాండింగ్ (STOL) సామర్థ్యాలను ప్రదర్శించింది, ఇది"&amp;" రుటాన్-విలాక కానార్డ్ డిజైన్‌తో కూడా సాధ్యమేనని రుజువు చేస్తుంది. ఈ మిశ్రమ-నిర్మాణ విమానం మూడు లిఫ్టింగ్ ఉపరితలాలను కలిగి ఉంది: ఫ్రంట్ వింగ్ ప్రధాన వింగ్ యొక్క సుమారు సగం వ్యవధి మరియు క్లాసికల్ క్రూసిఫాం ఎంపెనేజ్. ఫ్రంట్ మరియు మెయిన్ రెక్కలు చదరపు క్రాస్"&amp;"-సెక్షన్‌తో ఒక జత స్ట్రట్‌లతో అనుసంధానించబడి ఉంటాయి, ఇవి ఇంధన ట్యాంకులుగా కూడా పనిచేస్తాయి. రెండు రెక్కలు స్టోల్ కోసం వారి వ్యవధిలో కొంత భాగాన్ని ఫౌలర్ ఫ్లాప్‌లను కలిగి ఉంటాయి. స్థిర టెయిల్-వీల్ అండర్ క్యారేజీలో నాలుగు తక్కువ-పీడన, చిన్న-వ్యాసం కలిగిన ప్ర"&amp;"ధాన చక్రాలు ఉన్నాయి, రెండు కాంటిలివర్ స్ప్రింగ్ స్ట్రట్‌లలో, వసంత మౌంటెడ్ టెయిల్-వీల్ అసెంబ్లీతో. నాలుగు-సీట్ల క్యాబిన్ పూర్తిగా ఫ్లాట్, స్క్వేర్డ్ మరియు బాహ్య-బల్బ్డ్ టియర్-డ్రాప్ ఆకారపు కిటికీల కలయికతో జతచేయబడింది. గ్రిజ్లీ ప్రత్యేకమైన భద్రత మరియు సౌకర్"&amp;"యంతో బుష్ విమానంగా ఉపయోగించడానికి ఉద్దేశించబడింది, నాలుగు సీటర్లను ఇద్దరు వ్యక్తులు బ్యాక్-కంట్రీ కార్యకలాపాలకు క్యాంపర్‌గా ఉపయోగించవచ్చు, దాని సీట్లు మడవడంతో 6 అడుగుల (1.8 మీ) పొడవు మంచం. గ్రిజ్లీ యొక్క ప్రణాళికాబద్ధమైన ఉభయచర సంస్కరణ ఎప్పుడూ గ్రహించబడలేద"&amp;"ు. బుష్ విమానం గ్రిజ్లీ యొక్క తక్కువ రెక్కలు మరియు ఫౌలర్ ఫ్లాప్‌లతో విభేదించవచ్చు, ఇవి వృక్షసంపద లేదా అడ్డంకులకు ఆటంకం కలిగిస్తాయి. గ్రిజ్లీ యొక్క కెరీర్ అనేక ""ప్రథమాలు"" కలిగి ఉంది: గ్రిజ్లీని పరీక్షించడం పూర్తయిన తరువాత 1997 లో ఓష్కోష్ లోని EAA ఎయిర్‌వ"&amp;"ెంచర్ మ్యూజియంకు విరాళంగా ఇవ్వబడింది. జేన్ యొక్క అన్ని ప్రపంచ విమానాల నుండి డేటా 1984–85 [1] సాధారణ లక్షణాల పనితీరు")</f>
        <v>రుటాన్ మోడల్ 72 గ్రిజ్లీ అనేది బర్ట్ రుటాన్ రూపొందించిన ఒక టెన్డం-వింగ్ స్టోల్ రీసెర్చ్ విమానం, ఇది ఇప్పుడు ఓష్కోష్ లోని EAA ఎయిర్‌వెంచర్ మ్యూజియంలో భద్రపరచబడింది. ఈ విమానం అద్భుతమైన షార్ట్ టేక్-ఆఫ్ మరియు ల్యాండింగ్ (STOL) సామర్థ్యాలను ప్రదర్శించింది, ఇది రుటాన్-విలాక కానార్డ్ డిజైన్‌తో కూడా సాధ్యమేనని రుజువు చేస్తుంది. ఈ మిశ్రమ-నిర్మాణ విమానం మూడు లిఫ్టింగ్ ఉపరితలాలను కలిగి ఉంది: ఫ్రంట్ వింగ్ ప్రధాన వింగ్ యొక్క సుమారు సగం వ్యవధి మరియు క్లాసికల్ క్రూసిఫాం ఎంపెనేజ్. ఫ్రంట్ మరియు మెయిన్ రెక్కలు చదరపు క్రాస్-సెక్షన్‌తో ఒక జత స్ట్రట్‌లతో అనుసంధానించబడి ఉంటాయి, ఇవి ఇంధన ట్యాంకులుగా కూడా పనిచేస్తాయి. రెండు రెక్కలు స్టోల్ కోసం వారి వ్యవధిలో కొంత భాగాన్ని ఫౌలర్ ఫ్లాప్‌లను కలిగి ఉంటాయి. స్థిర టెయిల్-వీల్ అండర్ క్యారేజీలో నాలుగు తక్కువ-పీడన, చిన్న-వ్యాసం కలిగిన ప్రధాన చక్రాలు ఉన్నాయి, రెండు కాంటిలివర్ స్ప్రింగ్ స్ట్రట్‌లలో, వసంత మౌంటెడ్ టెయిల్-వీల్ అసెంబ్లీతో. నాలుగు-సీట్ల క్యాబిన్ పూర్తిగా ఫ్లాట్, స్క్వేర్డ్ మరియు బాహ్య-బల్బ్డ్ టియర్-డ్రాప్ ఆకారపు కిటికీల కలయికతో జతచేయబడింది. గ్రిజ్లీ ప్రత్యేకమైన భద్రత మరియు సౌకర్యంతో బుష్ విమానంగా ఉపయోగించడానికి ఉద్దేశించబడింది, నాలుగు సీటర్లను ఇద్దరు వ్యక్తులు బ్యాక్-కంట్రీ కార్యకలాపాలకు క్యాంపర్‌గా ఉపయోగించవచ్చు, దాని సీట్లు మడవడంతో 6 అడుగుల (1.8 మీ) పొడవు మంచం. గ్రిజ్లీ యొక్క ప్రణాళికాబద్ధమైన ఉభయచర సంస్కరణ ఎప్పుడూ గ్రహించబడలేదు. బుష్ విమానం గ్రిజ్లీ యొక్క తక్కువ రెక్కలు మరియు ఫౌలర్ ఫ్లాప్‌లతో విభేదించవచ్చు, ఇవి వృక్షసంపద లేదా అడ్డంకులకు ఆటంకం కలిగిస్తాయి. గ్రిజ్లీ యొక్క కెరీర్ అనేక "ప్రథమాలు" కలిగి ఉంది: గ్రిజ్లీని పరీక్షించడం పూర్తయిన తరువాత 1997 లో ఓష్కోష్ లోని EAA ఎయిర్‌వెంచర్ మ్యూజియంకు విరాళంగా ఇవ్వబడింది. జేన్ యొక్క అన్ని ప్రపంచ విమానాల నుండి డేటా 1984–85 [1] సాధారణ లక్షణాల పనితీరు</v>
      </c>
      <c r="E127" s="1" t="s">
        <v>2148</v>
      </c>
      <c r="F127" s="1" t="str">
        <f>IFERROR(__xludf.DUMMYFUNCTION("GOOGLETRANSLATE(E:E, ""en"", ""te"")"),"టెన్డం-వింగ్ స్టోల్ పరిశోధన విమానం")</f>
        <v>టెన్డం-వింగ్ స్టోల్ పరిశోధన విమానం</v>
      </c>
      <c r="G127" s="1" t="s">
        <v>2149</v>
      </c>
      <c r="K127" s="1" t="s">
        <v>2150</v>
      </c>
      <c r="L127" s="1" t="str">
        <f>IFERROR(__xludf.DUMMYFUNCTION("GOOGLETRANSLATE(K:K, ""en"", ""te"")"),"రుటాన్ ఎయిర్క్రాఫ్ట్ ఫ్యాక్టరీ")</f>
        <v>రుటాన్ ఎయిర్క్రాఫ్ట్ ఫ్యాక్టరీ</v>
      </c>
      <c r="M127" s="1" t="s">
        <v>2151</v>
      </c>
      <c r="N127" s="3">
        <v>29973.0</v>
      </c>
      <c r="O127" s="1">
        <v>1.0</v>
      </c>
      <c r="P127" s="1">
        <v>1.0</v>
      </c>
      <c r="W127" s="1" t="s">
        <v>2152</v>
      </c>
      <c r="X127" s="1" t="s">
        <v>2153</v>
      </c>
      <c r="AA127" s="1" t="s">
        <v>2154</v>
      </c>
      <c r="AG127" s="1" t="s">
        <v>2155</v>
      </c>
      <c r="AH127" s="1" t="s">
        <v>2156</v>
      </c>
      <c r="AJ127" s="1" t="s">
        <v>2157</v>
      </c>
      <c r="AT127" s="1" t="s">
        <v>1250</v>
      </c>
    </row>
    <row r="128">
      <c r="A128" s="1" t="s">
        <v>2158</v>
      </c>
      <c r="B128" s="1" t="str">
        <f>IFERROR(__xludf.DUMMYFUNCTION("GOOGLETRANSLATE(A:A, ""en"", ""te"")"),"విల్స్ వింగ్ xc")</f>
        <v>విల్స్ వింగ్ xc</v>
      </c>
      <c r="C128" s="1" t="s">
        <v>2159</v>
      </c>
      <c r="D128" s="1" t="str">
        <f>IFERROR(__xludf.DUMMYFUNCTION("GOOGLETRANSLATE(C:C, ""en"", ""te"")"),"విల్స్ వింగ్ ఎక్స్‌సి (క్రాస్ కంట్రీ) అనేది ఒక అమెరికన్ హై-వింగ్, సింగిల్-ప్లేస్, హాంగ్ గ్లైడర్, దీనిని కాలిఫోర్నియాలోని శాంటా అనా విల్స్ వింగ్ రూపొందించి ఉత్పత్తి చేసింది. ఇప్పుడు ఉత్పత్తిలో లేదు, ఇది అందుబాటులో ఉన్నప్పుడు విమానం పూర్తి మరియు సిద్ధంగా ఉం"&amp;"డటానికి సిద్ధంగా ఉంది. [1] XC విల్స్ వింగ్ యొక్క మూడవ హాంగ్ గ్లైడర్ మోడల్ ఉత్పత్తి చేసింది. [1] ఈ విమానం అల్యూమినియం గొట్టాల నుండి తయారవుతుంది, సింగిల్-ఉపరితల విభాగం డాక్రాన్ సెయిల్‌క్లాత్ మరియు కేబుల్ ఒకే కింగ్‌పోస్ట్ నుండి కప్పబడి ఉంటుంది. [1] XC మోడల్స"&amp;"్ ప్రతి ఒక్కటి చదరపు అడుగులలో వారి కఠినమైన వింగ్ ప్రాంతానికి పేరు పెట్టబడ్డాయి. [1] కెనడా ఏవియేషన్ అండ్ స్పేస్ మ్యూజియం నుండి డేటా [1] సాధారణ లక్షణాలు")</f>
        <v>విల్స్ వింగ్ ఎక్స్‌సి (క్రాస్ కంట్రీ) అనేది ఒక అమెరికన్ హై-వింగ్, సింగిల్-ప్లేస్, హాంగ్ గ్లైడర్, దీనిని కాలిఫోర్నియాలోని శాంటా అనా విల్స్ వింగ్ రూపొందించి ఉత్పత్తి చేసింది. ఇప్పుడు ఉత్పత్తిలో లేదు, ఇది అందుబాటులో ఉన్నప్పుడు విమానం పూర్తి మరియు సిద్ధంగా ఉండటానికి సిద్ధంగా ఉంది. [1] XC విల్స్ వింగ్ యొక్క మూడవ హాంగ్ గ్లైడర్ మోడల్ ఉత్పత్తి చేసింది. [1] ఈ విమానం అల్యూమినియం గొట్టాల నుండి తయారవుతుంది, సింగిల్-ఉపరితల విభాగం డాక్రాన్ సెయిల్‌క్లాత్ మరియు కేబుల్ ఒకే కింగ్‌పోస్ట్ నుండి కప్పబడి ఉంటుంది. [1] XC మోడల్స్ ప్రతి ఒక్కటి చదరపు అడుగులలో వారి కఠినమైన వింగ్ ప్రాంతానికి పేరు పెట్టబడ్డాయి. [1] కెనడా ఏవియేషన్ అండ్ స్పేస్ మ్యూజియం నుండి డేటా [1] సాధారణ లక్షణాలు</v>
      </c>
      <c r="E128" s="1" t="s">
        <v>1836</v>
      </c>
      <c r="F128" s="1" t="str">
        <f>IFERROR(__xludf.DUMMYFUNCTION("GOOGLETRANSLATE(E:E, ""en"", ""te"")"),"గ్లైడర్ హాంగ్")</f>
        <v>గ్లైడర్ హాంగ్</v>
      </c>
      <c r="G128" s="1" t="s">
        <v>1837</v>
      </c>
      <c r="H128" s="1" t="s">
        <v>386</v>
      </c>
      <c r="I128" s="1" t="str">
        <f>IFERROR(__xludf.DUMMYFUNCTION("GOOGLETRANSLATE(H:H, ""en"", ""te"")"),"అమెరికా")</f>
        <v>అమెరికా</v>
      </c>
      <c r="J128" s="2" t="s">
        <v>425</v>
      </c>
      <c r="K128" s="1" t="s">
        <v>1886</v>
      </c>
      <c r="L128" s="1" t="str">
        <f>IFERROR(__xludf.DUMMYFUNCTION("GOOGLETRANSLATE(K:K, ""en"", ""te"")"),"విల్స్ వింగ్")</f>
        <v>విల్స్ వింగ్</v>
      </c>
      <c r="M128" s="1" t="s">
        <v>1887</v>
      </c>
      <c r="P128" s="1" t="s">
        <v>344</v>
      </c>
      <c r="Q128" s="1" t="s">
        <v>2160</v>
      </c>
      <c r="R128" s="1" t="s">
        <v>2161</v>
      </c>
      <c r="U128" s="1" t="s">
        <v>2162</v>
      </c>
      <c r="AI128" s="1" t="s">
        <v>940</v>
      </c>
      <c r="AJ128" s="1" t="s">
        <v>2163</v>
      </c>
      <c r="AO128" s="1" t="s">
        <v>457</v>
      </c>
      <c r="AY128" s="1">
        <v>1977.0</v>
      </c>
      <c r="CP128" s="1" t="s">
        <v>2164</v>
      </c>
    </row>
    <row r="129">
      <c r="A129" s="1" t="s">
        <v>2165</v>
      </c>
      <c r="B129" s="1" t="str">
        <f>IFERROR(__xludf.DUMMYFUNCTION("GOOGLETRANSLATE(A:A, ""en"", ""te"")"),"ఏరోడిన్ బ్లాస్టర్")</f>
        <v>ఏరోడిన్ బ్లాస్టర్</v>
      </c>
      <c r="C129" s="1" t="s">
        <v>2166</v>
      </c>
      <c r="D129" s="1" t="str">
        <f>IFERROR(__xludf.DUMMYFUNCTION("GOOGLETRANSLATE(C:C, ""en"", ""te"")"),"ఏరోడిన్ బ్లాస్టర్ అనేది ఫ్రెంచ్ సింగిల్-ప్లేస్ పారాగ్లైడర్స్, వీటిని మిచెల్ లే బ్లాంక్ రూపొందించారు మరియు టలోయిర్స్ యొక్క ఏరోడిన్ టెక్నాలజీస్ చేత ఉత్పత్తి చేయబడింది. [1] బ్లాస్టర్ పోటీ గ్లైడర్‌గా రూపొందించబడింది, మూడు మోడళ్లతో, ప్రతి ఒక్కటి వాటి సాపేక్ష ప"&amp;"రిమాణానికి పేరు పెట్టారు. చిన్న మరియు మధ్యస్థ పరిమాణాలు మొదట అభివృద్ధి చేయబడ్డాయి మరియు AFNOR ధృవీకరించబడ్డాయి, తరువాత పెద్ద పరిమాణం, ఇది చివరిగా ధృవీకరించబడింది. [1] [2] ఈ డిజైన్‌ను ఫ్రెంచ్ ఎఫ్‌ఎఫ్‌విఎల్ 2003 లో పోటీ గ్లైడర్‌గా ధృవీకరించింది. [3] [4] ఆస్"&amp;"ట్రేలియాలో జరిగిన 2003 కన్నూన్‌గ్రా కప్‌లో, ఆస్ట్రేలియాకు చెందిన జేమ్స్ లాసన్ 47 రంగంలో టాస్క్ వన్ పై బ్లాస్టర్‌లో 7 వ స్థానంలో నిలిచాడు. [5] స్లోవేకియాలోని చోపోక్‌లో జరిగిన 2003 ఐపిసిలో, అలెక్సాండర్ టాల్బియర్జ్ పోలాండ్ కోసం పోటీ పడ్డాడు, 53 మంది పోటీదారు"&amp;"ల రంగంలో 52 వ స్థానంలో నిలిచాడు. [6] యోషియుకి సాటో 2004 పాన్ పసిఫిక్ ఓపెన్‌లో సుకుబా, ఇబారాకి, జపాన్, జపాన్ మరియు జపనీస్ స్ప్రింగ్ కప్‌లో కూడా బ్లాస్టర్‌పై పోటీ పడ్డాడు. [7] [8] 2004 లో బల్గేరియాలోని సోపోట్‌లో జరిగిన ప్రీ-పారాగ్లైడింగ్ ప్రపంచ ఛాంపియన్‌షిప"&amp;"్‌లో, డేవిడ్ స్నోడెన్ గ్రేట్ బ్రిటన్ కోసం బ్లాస్టర్‌పై పోటీ పడ్డాడు, టాస్క్ 5 లో 106 మైదానంలో 15 వ స్థానంలో నిలిచాడు. [9] 2008 యోషినోగావా కప్‌లో ఒసా కురోడా బ్లాస్టర్‌పై పోటీ పడ్డాడు, 59 మంది పోటీదారుల రంగంలో టాస్క్ 1 లో 24 వ స్థానంలో నిలిచాడు, 60 యొక్క టా"&amp;"స్క్ 2 లో 26 వ స్థానంలో నిలిచాడు మరియు 45 వ స్థానంలో 60 వ స్థానంలో నిలిచాడు. [10] [11] [12] సెప్టెంబర్ 2002 మరియు జూలై 2007 మధ్య 22 ప్రపంచ కప్ పోటీ రేసుల్లో తొమ్మిది మంది పైలట్లు బ్లాస్టర్‌లను ఎగురవేశారు. [13] బెర్ట్రాండ్ నుండి డేటా [1] సాధారణ లక్షణాల పని"&amp;"తీరు")</f>
        <v>ఏరోడిన్ బ్లాస్టర్ అనేది ఫ్రెంచ్ సింగిల్-ప్లేస్ పారాగ్లైడర్స్, వీటిని మిచెల్ లే బ్లాంక్ రూపొందించారు మరియు టలోయిర్స్ యొక్క ఏరోడిన్ టెక్నాలజీస్ చేత ఉత్పత్తి చేయబడింది. [1] బ్లాస్టర్ పోటీ గ్లైడర్‌గా రూపొందించబడింది, మూడు మోడళ్లతో, ప్రతి ఒక్కటి వాటి సాపేక్ష పరిమాణానికి పేరు పెట్టారు. చిన్న మరియు మధ్యస్థ పరిమాణాలు మొదట అభివృద్ధి చేయబడ్డాయి మరియు AFNOR ధృవీకరించబడ్డాయి, తరువాత పెద్ద పరిమాణం, ఇది చివరిగా ధృవీకరించబడింది. [1] [2] ఈ డిజైన్‌ను ఫ్రెంచ్ ఎఫ్‌ఎఫ్‌విఎల్ 2003 లో పోటీ గ్లైడర్‌గా ధృవీకరించింది. [3] [4] ఆస్ట్రేలియాలో జరిగిన 2003 కన్నూన్‌గ్రా కప్‌లో, ఆస్ట్రేలియాకు చెందిన జేమ్స్ లాసన్ 47 రంగంలో టాస్క్ వన్ పై బ్లాస్టర్‌లో 7 వ స్థానంలో నిలిచాడు. [5] స్లోవేకియాలోని చోపోక్‌లో జరిగిన 2003 ఐపిసిలో, అలెక్సాండర్ టాల్బియర్జ్ పోలాండ్ కోసం పోటీ పడ్డాడు, 53 మంది పోటీదారుల రంగంలో 52 వ స్థానంలో నిలిచాడు. [6] యోషియుకి సాటో 2004 పాన్ పసిఫిక్ ఓపెన్‌లో సుకుబా, ఇబారాకి, జపాన్, జపాన్ మరియు జపనీస్ స్ప్రింగ్ కప్‌లో కూడా బ్లాస్టర్‌పై పోటీ పడ్డాడు. [7] [8] 2004 లో బల్గేరియాలోని సోపోట్‌లో జరిగిన ప్రీ-పారాగ్లైడింగ్ ప్రపంచ ఛాంపియన్‌షిప్‌లో, డేవిడ్ స్నోడెన్ గ్రేట్ బ్రిటన్ కోసం బ్లాస్టర్‌పై పోటీ పడ్డాడు, టాస్క్ 5 లో 106 మైదానంలో 15 వ స్థానంలో నిలిచాడు. [9] 2008 యోషినోగావా కప్‌లో ఒసా కురోడా బ్లాస్టర్‌పై పోటీ పడ్డాడు, 59 మంది పోటీదారుల రంగంలో టాస్క్ 1 లో 24 వ స్థానంలో నిలిచాడు, 60 యొక్క టాస్క్ 2 లో 26 వ స్థానంలో నిలిచాడు మరియు 45 వ స్థానంలో 60 వ స్థానంలో నిలిచాడు. [10] [11] [12] సెప్టెంబర్ 2002 మరియు జూలై 2007 మధ్య 22 ప్రపంచ కప్ పోటీ రేసుల్లో తొమ్మిది మంది పైలట్లు బ్లాస్టర్‌లను ఎగురవేశారు. [13] బెర్ట్రాండ్ నుండి డేటా [1] సాధారణ లక్షణాల పనితీరు</v>
      </c>
      <c r="E129" s="1" t="s">
        <v>1844</v>
      </c>
      <c r="F129" s="1" t="str">
        <f>IFERROR(__xludf.DUMMYFUNCTION("GOOGLETRANSLATE(E:E, ""en"", ""te"")"),"పారాగ్లైడర్")</f>
        <v>పారాగ్లైడర్</v>
      </c>
      <c r="G129" s="2" t="s">
        <v>1845</v>
      </c>
      <c r="H129" s="1" t="s">
        <v>484</v>
      </c>
      <c r="I129" s="1" t="str">
        <f>IFERROR(__xludf.DUMMYFUNCTION("GOOGLETRANSLATE(H:H, ""en"", ""te"")"),"ఫ్రాన్స్")</f>
        <v>ఫ్రాన్స్</v>
      </c>
      <c r="J129" s="2" t="s">
        <v>485</v>
      </c>
      <c r="K129" s="1" t="s">
        <v>2167</v>
      </c>
      <c r="L129" s="1" t="str">
        <f>IFERROR(__xludf.DUMMYFUNCTION("GOOGLETRANSLATE(K:K, ""en"", ""te"")"),"ఏరోడిన్ టెక్నాలజీస్")</f>
        <v>ఏరోడిన్ టెక్నాలజీస్</v>
      </c>
      <c r="M129" s="1" t="s">
        <v>2168</v>
      </c>
      <c r="P129" s="1" t="s">
        <v>344</v>
      </c>
      <c r="R129" s="1" t="s">
        <v>2169</v>
      </c>
      <c r="T129" s="1" t="s">
        <v>2170</v>
      </c>
      <c r="Y129" s="1" t="s">
        <v>2171</v>
      </c>
      <c r="AG129" s="1" t="s">
        <v>2172</v>
      </c>
      <c r="AI129" s="1" t="s">
        <v>940</v>
      </c>
      <c r="AO129" s="1" t="s">
        <v>457</v>
      </c>
      <c r="AZ129" s="1">
        <v>6.37</v>
      </c>
    </row>
    <row r="130">
      <c r="A130" s="1" t="s">
        <v>2173</v>
      </c>
      <c r="B130" s="1" t="str">
        <f>IFERROR(__xludf.DUMMYFUNCTION("GOOGLETRANSLATE(A:A, ""en"", ""te"")"),"ఏరోడిన్ జుంబే")</f>
        <v>ఏరోడిన్ జుంబే</v>
      </c>
      <c r="C130" s="1" t="s">
        <v>2174</v>
      </c>
      <c r="D130" s="1" t="str">
        <f>IFERROR(__xludf.DUMMYFUNCTION("GOOGLETRANSLATE(C:C, ""en"", ""te"")"),"ఏరోడిన్ జుంబే అనేది ఫ్రెంచ్ సింగిల్-ప్లేస్ మరియు రెండు-ప్రదేశాల శ్రేణి, పారాగ్లిడర్లు, దీనిని మిచెల్ లే బ్లాంక్ రూపొందించారు మరియు టాలాయిర్స్ యొక్క ఏరోడిన్ టెక్నాలజీస్ చేత నిర్మించబడింది. [1] జుంబే ఇంటర్మీడియట్ గ్లైడర్‌గా రూపొందించబడింది, ఐదు మోడళ్లు వాటి"&amp;" సాపేక్ష పరిమాణానికి పేరు పెట్టబడ్డాయి. జుంబే ఎక్స్‌ఎల్‌ను షాని అని కూడా పిలుస్తారు మరియు దీనిని రెండు-ప్రదేశాల విమాన శిక్షణ కోసం ఉపయోగించవచ్చు. [1] [2] జుంబేపై బ్రేక్ ప్రయాణం ఆత్మపై పెరిగింది మరియు ఇది డిజైన్ యొక్క పనితీరును కూడా పెంచింది. [2] 2003 నివేద"&amp;"ికలో, దక్షిణాఫ్రికా పారాగ్లైడర్ సమీక్షకుడు జాకో వోల్మరాన్స్ జుంబేను ఎగురుతున్నట్లు వివరించాడు మరియు కంపెనీకి డీలర్ కావడానికి డిజైన్‌తో అతను ఎలా ఆకట్టుకున్నాడు. అతను ఆ సమయంలో వాడుకలో ఉన్న అనేక గ్లైడర్‌లను పరిశీలించాడు మరియు జుంబేను ఉత్తమమైనవిగా రేట్ చేశాడు"&amp;". ""నేను అన్నెసీకి వచ్చినప్పుడు, దుకాణానికి ఒక చిన్న జంబే మాత్రమే అందుబాటులో ఉంది, కాబట్టి నేను దానిని ఏమైనప్పటికీ తీసుకొని ప్లాన్ ఫైట్ వద్ద దిగువ ప్రయోగం నుండి ప్రయాణించాను. సాధారణంగా ఇక్కడి నుండి లేవడం చాలా కష్టం కాబట్టి, మరియు నేను పైకి 5 కిలోలు, పైభాగ"&amp;"ంలో ఉన్నాను, నేను రోజు ప్రారంభంలో చాలా ఆశించలేదు. కాంతి పరిస్థితులలో, ల్యాండింగ్ నుండి కొండపై ఒక కొండపై తక్కువగా ఉండటం నాకు ఆశ్చర్యం కలిగించలేదు, కానీ ఎక్కువ ఎత్తు మిగిలి లేదు, కానీ థర్మల్‌కు తొందరగా అతుక్కుపోతుంది. ఆకాశం బ్రోంటే ఎగురుతూ నాతో ఇంతకుముందు ద"&amp;"ిగిపోయింది, మరియు ఇతర ట్రాఫిక్ మాత్రమే సూపర్-ఫాస్ట్ అప్ గాంబిట్, ఒక XC కోర్సుకు నాయకత్వం వహించిన వ్యక్తి నన్ను ప్రదక్షిణలు చేయడం మరియు ఎవరు పరుగెత్తారు. మేము ధైర్యంగా పోరాడాము, కాని, అతను నా ముందు దిగాడు. అతను నా ముందు దిగాడు. గ్లైడర్‌ను మడవటానికి నాకు సహ"&amp;"ాయం చేసిన నిక్కీతో దిగి, నిక్కీతో గొణుగుతూ ఉన్నాడు (మీ ఉత్తమ ఫ్రెంచ్ యాసలో దీన్ని చేయండి): ""జౌర్ ఫ్రెండ్, అతను బాగా ఎగిరిపోతాడు!"" నా తదుపరి విమానంలో ఉన్నప్పుడు నా ఆశ్చర్యాన్ని g హించుకోండి, నేను కొద్దిగా ఎక్స్‌సి సంచారం, మరియు అదే కొండపై, కంపెనీకి అదే వ"&amp;"ిధంగా మళ్ళీ నన్ను తక్కువగా కనుగొన్నారు! పేద వ్యక్తి ఆ తర్వాత కుళ్ళిన అనుభూతి కలిగి ఉండాలి మార్చి 2007 మరియు జూన్ 2010 మధ్య, 15 పారాగ్లైడింగ్ ప్రపంచ కప్ పోటీ రేసుల్లో నేను అతనిని 300 మీ. బెర్ట్రాండ్ నుండి డేటా [1] సాధారణ లక్షణాలు")</f>
        <v>ఏరోడిన్ జుంబే అనేది ఫ్రెంచ్ సింగిల్-ప్లేస్ మరియు రెండు-ప్రదేశాల శ్రేణి, పారాగ్లిడర్లు, దీనిని మిచెల్ లే బ్లాంక్ రూపొందించారు మరియు టాలాయిర్స్ యొక్క ఏరోడిన్ టెక్నాలజీస్ చేత నిర్మించబడింది. [1] జుంబే ఇంటర్మీడియట్ గ్లైడర్‌గా రూపొందించబడింది, ఐదు మోడళ్లు వాటి సాపేక్ష పరిమాణానికి పేరు పెట్టబడ్డాయి. జుంబే ఎక్స్‌ఎల్‌ను షాని అని కూడా పిలుస్తారు మరియు దీనిని రెండు-ప్రదేశాల విమాన శిక్షణ కోసం ఉపయోగించవచ్చు. [1] [2] జుంబేపై బ్రేక్ ప్రయాణం ఆత్మపై పెరిగింది మరియు ఇది డిజైన్ యొక్క పనితీరును కూడా పెంచింది. [2] 2003 నివేదికలో, దక్షిణాఫ్రికా పారాగ్లైడర్ సమీక్షకుడు జాకో వోల్మరాన్స్ జుంబేను ఎగురుతున్నట్లు వివరించాడు మరియు కంపెనీకి డీలర్ కావడానికి డిజైన్‌తో అతను ఎలా ఆకట్టుకున్నాడు. అతను ఆ సమయంలో వాడుకలో ఉన్న అనేక గ్లైడర్‌లను పరిశీలించాడు మరియు జుంబేను ఉత్తమమైనవిగా రేట్ చేశాడు. "నేను అన్నెసీకి వచ్చినప్పుడు, దుకాణానికి ఒక చిన్న జంబే మాత్రమే అందుబాటులో ఉంది, కాబట్టి నేను దానిని ఏమైనప్పటికీ తీసుకొని ప్లాన్ ఫైట్ వద్ద దిగువ ప్రయోగం నుండి ప్రయాణించాను. సాధారణంగా ఇక్కడి నుండి లేవడం చాలా కష్టం కాబట్టి, మరియు నేను పైకి 5 కిలోలు, పైభాగంలో ఉన్నాను, నేను రోజు ప్రారంభంలో చాలా ఆశించలేదు. కాంతి పరిస్థితులలో, ల్యాండింగ్ నుండి కొండపై ఒక కొండపై తక్కువగా ఉండటం నాకు ఆశ్చర్యం కలిగించలేదు, కానీ ఎక్కువ ఎత్తు మిగిలి లేదు, కానీ థర్మల్‌కు తొందరగా అతుక్కుపోతుంది. ఆకాశం బ్రోంటే ఎగురుతూ నాతో ఇంతకుముందు దిగిపోయింది, మరియు ఇతర ట్రాఫిక్ మాత్రమే సూపర్-ఫాస్ట్ అప్ గాంబిట్, ఒక XC కోర్సుకు నాయకత్వం వహించిన వ్యక్తి నన్ను ప్రదక్షిణలు చేయడం మరియు ఎవరు పరుగెత్తారు. మేము ధైర్యంగా పోరాడాము, కాని, అతను నా ముందు దిగాడు. అతను నా ముందు దిగాడు. గ్లైడర్‌ను మడవటానికి నాకు సహాయం చేసిన నిక్కీతో దిగి, నిక్కీతో గొణుగుతూ ఉన్నాడు (మీ ఉత్తమ ఫ్రెంచ్ యాసలో దీన్ని చేయండి): "జౌర్ ఫ్రెండ్, అతను బాగా ఎగిరిపోతాడు!" నా తదుపరి విమానంలో ఉన్నప్పుడు నా ఆశ్చర్యాన్ని g హించుకోండి, నేను కొద్దిగా ఎక్స్‌సి సంచారం, మరియు అదే కొండపై, కంపెనీకి అదే విధంగా మళ్ళీ నన్ను తక్కువగా కనుగొన్నారు! పేద వ్యక్తి ఆ తర్వాత కుళ్ళిన అనుభూతి కలిగి ఉండాలి మార్చి 2007 మరియు జూన్ 2010 మధ్య, 15 పారాగ్లైడింగ్ ప్రపంచ కప్ పోటీ రేసుల్లో నేను అతనిని 300 మీ. బెర్ట్రాండ్ నుండి డేటా [1] సాధారణ లక్షణాలు</v>
      </c>
      <c r="E130" s="1" t="s">
        <v>1844</v>
      </c>
      <c r="F130" s="1" t="str">
        <f>IFERROR(__xludf.DUMMYFUNCTION("GOOGLETRANSLATE(E:E, ""en"", ""te"")"),"పారాగ్లైడర్")</f>
        <v>పారాగ్లైడర్</v>
      </c>
      <c r="G130" s="2" t="s">
        <v>1845</v>
      </c>
      <c r="H130" s="1" t="s">
        <v>484</v>
      </c>
      <c r="I130" s="1" t="str">
        <f>IFERROR(__xludf.DUMMYFUNCTION("GOOGLETRANSLATE(H:H, ""en"", ""te"")"),"ఫ్రాన్స్")</f>
        <v>ఫ్రాన్స్</v>
      </c>
      <c r="J130" s="2" t="s">
        <v>485</v>
      </c>
      <c r="K130" s="1" t="s">
        <v>2167</v>
      </c>
      <c r="L130" s="1" t="str">
        <f>IFERROR(__xludf.DUMMYFUNCTION("GOOGLETRANSLATE(K:K, ""en"", ""te"")"),"ఏరోడిన్ టెక్నాలజీస్")</f>
        <v>ఏరోడిన్ టెక్నాలజీస్</v>
      </c>
      <c r="M130" s="1" t="s">
        <v>2168</v>
      </c>
      <c r="P130" s="1" t="s">
        <v>344</v>
      </c>
      <c r="R130" s="1" t="s">
        <v>282</v>
      </c>
      <c r="T130" s="1" t="s">
        <v>2175</v>
      </c>
      <c r="AG130" s="1" t="s">
        <v>2172</v>
      </c>
      <c r="AI130" s="1" t="s">
        <v>940</v>
      </c>
      <c r="AO130" s="1" t="s">
        <v>457</v>
      </c>
      <c r="AZ130" s="1">
        <v>5.2</v>
      </c>
    </row>
    <row r="131">
      <c r="A131" s="1" t="s">
        <v>2176</v>
      </c>
      <c r="B131" s="1" t="str">
        <f>IFERROR(__xludf.DUMMYFUNCTION("GOOGLETRANSLATE(A:A, ""en"", ""te"")"),"ఏరోడిన్ షమన్")</f>
        <v>ఏరోడిన్ షమన్</v>
      </c>
      <c r="C131" s="1" t="s">
        <v>2177</v>
      </c>
      <c r="D131" s="1" t="str">
        <f>IFERROR(__xludf.DUMMYFUNCTION("GOOGLETRANSLATE(C:C, ""en"", ""te"")"),"ఏరోడిన్ షమన్ అనేది ఫ్రెంచ్ సింగిల్-ప్లేస్ పారాగ్లైడర్స్, దీనిని మిచెల్ లే బ్లాంక్ రూపొందించారు మరియు టలోయిర్స్ యొక్క ఏరోడిన్ టెక్నాలజీస్ నిర్మించింది. [1] షమన్ అనుభవజ్ఞులైన పారాగ్లైడర్ పైలట్ల కోసం ఉద్దేశించిన అధిక-పనితీరు గల క్రాస్ కంట్రీ గ్లైడర్‌గా రూపొం"&amp;"దించబడింది, నాలుగు మోడళ్లు వాటి సాపేక్ష పరిమాణానికి పేరు పెట్టబడ్డాయి. హై-స్పీడ్ స్థిరత్వానికి ప్రాధాన్యతనిస్తూ, డిజైన్ ఏరోడిన్ బ్లాస్టర్ యొక్క ప్రొఫైల్ నుండి రుణాలు తీసుకుంటుంది. [1] [2] చిన్న, మధ్యస్థ మరియు పెద్ద పరిమాణాలు మొదట AFNOR పనితీరుగా అభివృద్ధి"&amp;" చేయబడ్డాయి మరియు ధృవీకరించబడ్డాయి, అదనపు-చిన్న పరిమాణం తరువాత అభివృద్ధి చేయబడింది మరియు ధృవీకరించబడింది. [2] గ్లైడర్ రెండు వెర్షన్లలో లభించింది, ""స్టాండర్డ్"" మరియు ""ఫుల్ రేస్"", రెండోది ఎగువ రేఖ వ్యవస్థలో ట్రిమ్మర్లు మరియు సన్నని పంక్తులతో. [2] ఏప్రిల"&amp;"్ 2004 మరియు మార్చి 2011 మధ్య పది పారాగ్లైడింగ్ ప్రపంచ కప్ పోటీ రేసుల్లో షమన్లను నలుగురు పైలట్లు ఎగురవేశారు. [3] బెర్ట్రాండ్ నుండి డేటా [1] సాధారణ లక్షణాల పనితీరు")</f>
        <v>ఏరోడిన్ షమన్ అనేది ఫ్రెంచ్ సింగిల్-ప్లేస్ పారాగ్లైడర్స్, దీనిని మిచెల్ లే బ్లాంక్ రూపొందించారు మరియు టలోయిర్స్ యొక్క ఏరోడిన్ టెక్నాలజీస్ నిర్మించింది. [1] షమన్ అనుభవజ్ఞులైన పారాగ్లైడర్ పైలట్ల కోసం ఉద్దేశించిన అధిక-పనితీరు గల క్రాస్ కంట్రీ గ్లైడర్‌గా రూపొందించబడింది, నాలుగు మోడళ్లు వాటి సాపేక్ష పరిమాణానికి పేరు పెట్టబడ్డాయి. హై-స్పీడ్ స్థిరత్వానికి ప్రాధాన్యతనిస్తూ, డిజైన్ ఏరోడిన్ బ్లాస్టర్ యొక్క ప్రొఫైల్ నుండి రుణాలు తీసుకుంటుంది. [1] [2] చిన్న, మధ్యస్థ మరియు పెద్ద పరిమాణాలు మొదట AFNOR పనితీరుగా అభివృద్ధి చేయబడ్డాయి మరియు ధృవీకరించబడ్డాయి, అదనపు-చిన్న పరిమాణం తరువాత అభివృద్ధి చేయబడింది మరియు ధృవీకరించబడింది. [2] గ్లైడర్ రెండు వెర్షన్లలో లభించింది, "స్టాండర్డ్" మరియు "ఫుల్ రేస్", రెండోది ఎగువ రేఖ వ్యవస్థలో ట్రిమ్మర్లు మరియు సన్నని పంక్తులతో. [2] ఏప్రిల్ 2004 మరియు మార్చి 2011 మధ్య పది పారాగ్లైడింగ్ ప్రపంచ కప్ పోటీ రేసుల్లో షమన్లను నలుగురు పైలట్లు ఎగురవేశారు. [3] బెర్ట్రాండ్ నుండి డేటా [1] సాధారణ లక్షణాల పనితీరు</v>
      </c>
      <c r="E131" s="1" t="s">
        <v>1844</v>
      </c>
      <c r="F131" s="1" t="str">
        <f>IFERROR(__xludf.DUMMYFUNCTION("GOOGLETRANSLATE(E:E, ""en"", ""te"")"),"పారాగ్లైడర్")</f>
        <v>పారాగ్లైడర్</v>
      </c>
      <c r="G131" s="2" t="s">
        <v>1845</v>
      </c>
      <c r="H131" s="1" t="s">
        <v>484</v>
      </c>
      <c r="I131" s="1" t="str">
        <f>IFERROR(__xludf.DUMMYFUNCTION("GOOGLETRANSLATE(H:H, ""en"", ""te"")"),"ఫ్రాన్స్")</f>
        <v>ఫ్రాన్స్</v>
      </c>
      <c r="J131" s="2" t="s">
        <v>485</v>
      </c>
      <c r="K131" s="1" t="s">
        <v>2167</v>
      </c>
      <c r="L131" s="1" t="str">
        <f>IFERROR(__xludf.DUMMYFUNCTION("GOOGLETRANSLATE(K:K, ""en"", ""te"")"),"ఏరోడిన్ టెక్నాలజీస్")</f>
        <v>ఏరోడిన్ టెక్నాలజీస్</v>
      </c>
      <c r="M131" s="1" t="s">
        <v>2168</v>
      </c>
      <c r="P131" s="1" t="s">
        <v>344</v>
      </c>
      <c r="R131" s="1" t="s">
        <v>2178</v>
      </c>
      <c r="T131" s="1" t="s">
        <v>2179</v>
      </c>
      <c r="Y131" s="1" t="s">
        <v>2089</v>
      </c>
      <c r="AG131" s="1" t="s">
        <v>2172</v>
      </c>
      <c r="AI131" s="1" t="s">
        <v>940</v>
      </c>
      <c r="AO131" s="1" t="s">
        <v>457</v>
      </c>
      <c r="AZ131" s="1">
        <v>6.0</v>
      </c>
    </row>
    <row r="132">
      <c r="A132" s="1" t="s">
        <v>2180</v>
      </c>
      <c r="B132" s="1" t="str">
        <f>IFERROR(__xludf.DUMMYFUNCTION("GOOGLETRANSLATE(A:A, ""en"", ""te"")"),"రాప్టర్ ఎయిర్క్రాఫ్ట్ రాప్టర్")</f>
        <v>రాప్టర్ ఎయిర్క్రాఫ్ట్ రాప్టర్</v>
      </c>
      <c r="C132" s="1" t="s">
        <v>2181</v>
      </c>
      <c r="D132" s="1" t="str">
        <f>IFERROR(__xludf.DUMMYFUNCTION("GOOGLETRANSLATE(C:C, ""en"", ""te"")"),"రాప్టర్ నాలుగు నుండి ఐదు-సీట్ల సింగిల్-ఇంజిన్ కెనార్డ్-వింగ్ హోమ్‌బిల్ట్ లైట్ విమానాలు, దీని నమూనా రాప్టర్ విమానాల ద్వారా జార్జియా, అమెరికాలోని రాప్టర్ విమానాల ద్వారా అభివృద్ధిలో ఉంది. రాప్టర్ యొక్క ట్రైసైకిల్ ల్యాండింగ్ గేర్ పూర్తిగా ముడుచుకునేది, మరియు "&amp;"క్రమబద్ధీకరించిన ఒత్తిడితో కూడిన ఎయిర్‌ఫ్రేమ్ అధిక ఎత్తులో వేగంగా క్రూజింగ్ వేగం కోసం ఆప్టిమైజ్ చేయబడింది. ఈ విమానం te త్సాహిక నిర్మాణం కోసం కిట్ రూపంలో సరఫరా చేయడానికి ఉద్దేశించబడింది. [1] [2] విమానం యొక్క డిజైనర్ ఆస్ట్రేలియన్ పీటర్ ముల్లెర్, [3] [4] దీన"&amp;"ి రూపకల్పన లక్ష్యాలు IFR సామర్థ్యంతో వేగవంతమైన, విశాలమైన విమానాలను అందించడం. ముల్లెర్ కిట్ ""ఖర్చుతో"" విక్రయించబడుతుందని అనుకున్నాడు. [5] [6] ప్రోటోటైప్ 10 అక్టోబర్ 1020 న తన మొదటి గణనీయమైన విమాన ప్రయాణాన్ని చేసింది. [7] 6 ఆగస్టు 2021 న ఫెర్రీ విమానంలో ర"&amp;"ాప్టర్ ప్రోటోటైప్ కార్న్‌ఫీల్డ్‌లో కూలిపోయింది, ఇది గణనీయమైన నష్టాన్ని చవిచూసింది. తదనంతరం ముల్లెర్ రాప్టర్ యొక్క అభివృద్ధి ముగుస్తుందని ప్రకటించాడు మరియు సంస్థ డెరివేటివ్ డిజైన్‌ను అభివృద్ధి చేస్తుంది, రాప్టర్ ఎయిర్‌క్రాఫ్ట్ రాప్టర్ ఎన్జి. [8] రాప్టర్ అన"&amp;"ేది కానార్డ్ డిజైన్, దీని ప్రధాన రెక్కలకు ఫ్లాప్స్ లేవు, ఇది ల్యాండింగ్ మరియు టేకాఫ్ దూరాలను విస్తరించే లక్షణం, కానీ తగ్గిన డ్రాగ్ అధిక వేగం మరియు తగ్గిన ఇంధన వినియోగాన్ని అనుమతిస్తుంది. ఫ్యూజ్‌లేజ్-మౌంటెడ్ ఫిన్ మరియు చుక్కానికి బదులుగా, ప్రతి ప్రధాన రెక్"&amp;"కకు వింగ్లెట్ మరియు చుక్కాని ఉంటాయి. ట్రైసైకిల్ ల్యాండింగ్ గేర్ పూర్తిగా ముడుచుకుంటుంది. CAD పద్ధతులను ఉపయోగించి విమానం రూపొందించబడింది (ఏరియా రూల్ [1] తరువాత) మరియు ప్రధానంగా కార్బన్ ఫైబర్, గ్లాస్ ఫైబర్ మరియు ఎపోక్సీలతో నిర్మించబడింది. రాప్టర్‌ను ఆడి 3.0"&amp;" టిడిఐ ఆటోమోటివ్ మార్పిడి [9] [10] స్థిరమైన-స్పీడ్ పషర్ ప్రొపెల్లర్‌ను నడపడం మరియు 300 కెఎన్ (556 కిమీ/గం) డిజైన్ క్రూయిజ్ వేగాన్ని ఇవ్వడం ద్వారా శక్తినివ్వాలి. 2002 నుండి ప్రతి సంవత్సరం ప్రపంచంలో అత్యధికంగా అమ్ముడైన సాధారణ విమానయాన విమానం అయిన సిరస్ SR22"&amp;" తో తమ విమానాలను పోల్చడానికి కంపెనీ అనుకూలంగా ఉంది. [11] రాప్టర్ విమానం దాని విమానం, SR22 తో పోల్చితే, రూమియర్‌గా ఉంటుందని, చాలా ఎక్కువ వేగం, చాలా తక్కువ డ్రాగ్, మెరుగైన ఆర్థిక వ్యవస్థ మరియు చాలా తక్కువ కొనుగోలు ధరతో ఉంటుందని పేర్కొంది. ఇంజిన్‌తో సహా ""పూ"&amp;"ర్తయిన మరియు ఎగిరే"" ధర US $ 130,000 లోపు ఉండటానికి ఉద్దేశించబడింది, దానిని, 000 100,000 కంటే తక్కువ తీసుకురావాలనే ఉద్దేశ్యంతో. [6] కాబోయే కొనుగోలుదారులు ఎస్క్రోలో జరిగిన $ 2,000 డిపాజిట్ చేశారు. డిసెంబర్ 2018 నాటికి, 1,500 డిపాజిట్లు అందుకున్నాయి మరియు క"&amp;"ంపెనీ మరింత డిపాజిట్లు తీసుకోవడం మానేసింది. [12] సంస్థ సాంప్రదాయకంగా ప్రచారం చేయదు; ఆసక్తిగల పార్టీలకు పురోగతిని వివరించడానికి ఇది యూట్యూబ్‌లో సాధారణ వీడియో బులెటిన్‌లను పోస్ట్ చేస్తుంది. రాప్టర్ కొత్త ఎయిర్ టాక్సీ విమానం మరియు తేలికపాటి కార్గో సేవలకు అను"&amp;"కూలంగా ఉంటుందని కంపెనీ ప్రతిపాదించింది [13] మరియు వారు ఉబెర్ వంటి సంస్థతో భాగస్వామ్యం కావాలని యోచిస్తున్నారు. [13] అలాగే, టర్బోప్రాప్ వెర్షన్ నిర్ణీత సమయంలో అందుబాటులోకి వస్తుందని వారు ప్రతిపాదించారు. కంపెనీ ""సాధారణ విమానయాలను పెద్ద మార్గంలో మార్చడం"" అన"&amp;"ి పేర్కొంది: ""మేము పూర్తి చేసిన రాప్టర్‌ను 'ఖర్చుతో' అందిస్తున్నాము మరియు మొత్తం ప్రోగ్రామ్‌ను ఓపెన్ సోర్సింగ్ చేస్తున్నాము, తద్వారా విశ్వవిద్యాలయాలు మరియు వ్యాపారాలు డిజైన్‌కు ప్రాప్యత పొందగలవు మరియు మెరుగుదలలు చేస్తాయి మరియు సాఫ్ట్‌వేర్ ప్రపంచంలో ఓపెన్"&amp;" సోర్స్ పనిచేసే విధంగా మార్పులు. మేము భాగాలు మరియు ఎయిర్‌ఫ్రేమ్ నిర్మాణం, మద్దతు మరియు విమాన శిక్షణను తెరుస్తాము, తద్వారా ప్రపంచ వ్యాప్తంగా ఉన్న కంపెనీలు మీ వ్యాపారం కోసం పోటీపడతాయి, తద్వారా లభ్యత అధికంగా మరియు ధరలను తక్కువగా ఉంచుతుంది. ఇది కూడా ఉంటుంది. "&amp;"భాగాలు, ఎయిర్‌ఫ్రేమ్‌లు లేదా మద్దతు కోసం ఒకే ఒక్క స్థానం లేదని నిర్ధారించుకోండి. ఈ పంపిణీ చేసిన మోడల్ రాప్టర్‌కు మద్దతు లేని అవకాశాన్ని తొలగిస్తుంది. ఇంటర్నెట్ మాదిరిగా మమ్మల్ని ఆపడానికి ప్రయత్నించడం చాలా కష్టంగా ఉంది. ""[13] ఆగస్టు 2019 వీడియోలో, ప్రోటోట"&amp;"ైప్ 3,144 ఎల్బి (1,426 కిలోలు) ఖాళీ బరువుతో బరువును కలిగి ఉంది, ఇది ఓరి కంటే 1,344 ఎల్బి (610 కిలోలు) భారీగా ఉంటుంది ginally అంచనా. స్థూల బరువు 3,800 పౌండ్లు (1,724 కిలోలు) విమానం యొక్క ఉపయోగకరమైన లోడ్ 656 పౌండ్లు (298 కిలోలు). 121 యు.ఎస్. గ్యాలన్ల పూర్తి"&amp;" ఇంధనంతో (460 ఎల్; 101 ఇంప్ గల్) పేలోడ్ −70 ఎల్బి (−32 కిలోలు). [14] [15] ఈ నమూనా 21 జూలై 2020 న ఒక చిన్న హాప్ చేసింది, ఈ సమయంలో expected హించిన దానికంటే టేకాఫ్ వేగాన్ని చేరుకోవడానికి ఎక్కువ సమయం పట్టింది మరియు కెమెరాలు ప్రధాన ల్యాండింగ్ గేర్ కాళ్ళు ల్యాం"&amp;"డింగ్‌లో షిమ్మీని ప్రదర్శించాయి. ఆ సమస్యలను పరిష్కరించిన తర్వాత విమాన పరీక్ష జరిగింది. [16] మొట్టమొదటి నిజమైన విమానం 2020 అక్టోబర్ 10 న వాల్డోస్టా ప్రాంతీయ విమానాశ్రయంలో జరిగింది. ఈ విమానం యా మరియు పిచ్‌లో డోలనాలను అనుభవించింది. అలాగే, చమురు మరియు శీతలకరణ"&amp;"ి ఉష్ణోగ్రతలు చాలా ఎక్కువగా ఉన్నాయి, మరియు ఆరోహణ రేటు expected హించిన దానికంటే తక్కువగా ఉంది, కాబట్టి ముల్లెర్ పూర్తి సర్క్యూట్ పూర్తి చేయడానికి ముందు రన్‌వే 04 లో దిగాడు. ల్యాండింగ్ గేర్‌ను పెంచకపోవడం వల్ల సమస్యలు సంభవించవచ్చని ముల్లెర్ భావించాడు, ఇది డ్"&amp;"రాగ్‌ను పెంచింది మరియు శీతలకరణి గాలి తీసుకోవడం పూర్తిగా తెరిచి లేదు. [7] 4 ఫిబ్రవరి 2021 న ఒక పరీక్ష విమానంలో, రాప్టర్ చమురు లీక్ను అనుభవించాడు, తరువాత ఇంజిన్ వైఫల్యం స్థానం ఆయిల్ సీల్ నుండి బయటపడింది. ఈ విమానం ఒక వింగ్ చిట్కా ద్వారా రన్వే కాంటాక్ట్ నుండి"&amp;" స్వల్ప నష్టంతో ఒక అసాధారణమైన ల్యాండింగ్‌కు గ్లైడ్ చేయబడింది. పోస్ట్ ఈవెంట్ పరీక్ష సమయంలో #2 సిలిండర్ మణికట్టు పిన్ కూడా విఫలమైందని మరియు ఇంజిన్ స్వాప్ అవసరమని కనుగొనబడింది. [17] [18] [19] 6 ఆగస్టు 2021 న, ఈ విమానం ఇంజిన్ వైఫల్యానికి గురైంది మరియు మొక్కజొ"&amp;"న్న క్షేత్రం నెబ్రాస్కాలో జరిగిన ప్రమాదంలో గణనీయంగా దెబ్బతింది. డిజైనర్ మరియు పైలట్, ఈ సంఘటనలో పీటర్ ముల్లెర్ క్షేమంగా ఉన్నాడు. [20] ప్రోటోటైప్ యొక్క క్రాష్ తరువాత, ముల్లెర్ తాను రాప్టర్ అభివృద్ధిని ముగించాడని మరియు రాప్టర్ ఎయిర్క్రాఫ్ట్ రాప్టర్ ఎన్జి అభి"&amp;"వృద్ధికి వెళుతున్నట్లు ప్రకటించాడు. NG ఇదే విధమైన ఫ్యూజ్‌లేజ్ డిజైన్‌ను ఉపయోగిస్తుంది, కానీ అన్‌ప్రెసరైజ్ చేయబడదు మరియు తక్కువ బాక్స్ వింగ్ డిజైన్‌ను కలిగి ఉంటుంది, ట్విన్ ఎలక్ట్రిక్ మోటార్లు డక్టెడ్ అభిమానులను నడుపుతున్నాయి. [8] తయారీదారు నుండి డేటా [21]"&amp;" సాధారణ లక్షణాల పనితీరు")</f>
        <v>రాప్టర్ నాలుగు నుండి ఐదు-సీట్ల సింగిల్-ఇంజిన్ కెనార్డ్-వింగ్ హోమ్‌బిల్ట్ లైట్ విమానాలు, దీని నమూనా రాప్టర్ విమానాల ద్వారా జార్జియా, అమెరికాలోని రాప్టర్ విమానాల ద్వారా అభివృద్ధిలో ఉంది. రాప్టర్ యొక్క ట్రైసైకిల్ ల్యాండింగ్ గేర్ పూర్తిగా ముడుచుకునేది, మరియు క్రమబద్ధీకరించిన ఒత్తిడితో కూడిన ఎయిర్‌ఫ్రేమ్ అధిక ఎత్తులో వేగంగా క్రూజింగ్ వేగం కోసం ఆప్టిమైజ్ చేయబడింది. ఈ విమానం te త్సాహిక నిర్మాణం కోసం కిట్ రూపంలో సరఫరా చేయడానికి ఉద్దేశించబడింది. [1] [2] విమానం యొక్క డిజైనర్ ఆస్ట్రేలియన్ పీటర్ ముల్లెర్, [3] [4] దీని రూపకల్పన లక్ష్యాలు IFR సామర్థ్యంతో వేగవంతమైన, విశాలమైన విమానాలను అందించడం. ముల్లెర్ కిట్ "ఖర్చుతో" విక్రయించబడుతుందని అనుకున్నాడు. [5] [6] ప్రోటోటైప్ 10 అక్టోబర్ 1020 న తన మొదటి గణనీయమైన విమాన ప్రయాణాన్ని చేసింది. [7] 6 ఆగస్టు 2021 న ఫెర్రీ విమానంలో రాప్టర్ ప్రోటోటైప్ కార్న్‌ఫీల్డ్‌లో కూలిపోయింది, ఇది గణనీయమైన నష్టాన్ని చవిచూసింది. తదనంతరం ముల్లెర్ రాప్టర్ యొక్క అభివృద్ధి ముగుస్తుందని ప్రకటించాడు మరియు సంస్థ డెరివేటివ్ డిజైన్‌ను అభివృద్ధి చేస్తుంది, రాప్టర్ ఎయిర్‌క్రాఫ్ట్ రాప్టర్ ఎన్జి. [8] రాప్టర్ అనేది కానార్డ్ డిజైన్, దీని ప్రధాన రెక్కలకు ఫ్లాప్స్ లేవు, ఇది ల్యాండింగ్ మరియు టేకాఫ్ దూరాలను విస్తరించే లక్షణం, కానీ తగ్గిన డ్రాగ్ అధిక వేగం మరియు తగ్గిన ఇంధన వినియోగాన్ని అనుమతిస్తుంది. ఫ్యూజ్‌లేజ్-మౌంటెడ్ ఫిన్ మరియు చుక్కానికి బదులుగా, ప్రతి ప్రధాన రెక్కకు వింగ్లెట్ మరియు చుక్కాని ఉంటాయి. ట్రైసైకిల్ ల్యాండింగ్ గేర్ పూర్తిగా ముడుచుకుంటుంది. CAD పద్ధతులను ఉపయోగించి విమానం రూపొందించబడింది (ఏరియా రూల్ [1] తరువాత) మరియు ప్రధానంగా కార్బన్ ఫైబర్, గ్లాస్ ఫైబర్ మరియు ఎపోక్సీలతో నిర్మించబడింది. రాప్టర్‌ను ఆడి 3.0 టిడిఐ ఆటోమోటివ్ మార్పిడి [9] [10] స్థిరమైన-స్పీడ్ పషర్ ప్రొపెల్లర్‌ను నడపడం మరియు 300 కెఎన్ (556 కిమీ/గం) డిజైన్ క్రూయిజ్ వేగాన్ని ఇవ్వడం ద్వారా శక్తినివ్వాలి. 2002 నుండి ప్రతి సంవత్సరం ప్రపంచంలో అత్యధికంగా అమ్ముడైన సాధారణ విమానయాన విమానం అయిన సిరస్ SR22 తో తమ విమానాలను పోల్చడానికి కంపెనీ అనుకూలంగా ఉంది. [11] రాప్టర్ విమానం దాని విమానం, SR22 తో పోల్చితే, రూమియర్‌గా ఉంటుందని, చాలా ఎక్కువ వేగం, చాలా తక్కువ డ్రాగ్, మెరుగైన ఆర్థిక వ్యవస్థ మరియు చాలా తక్కువ కొనుగోలు ధరతో ఉంటుందని పేర్కొంది. ఇంజిన్‌తో సహా "పూర్తయిన మరియు ఎగిరే" ధర US $ 130,000 లోపు ఉండటానికి ఉద్దేశించబడింది, దానిని, 000 100,000 కంటే తక్కువ తీసుకురావాలనే ఉద్దేశ్యంతో. [6] కాబోయే కొనుగోలుదారులు ఎస్క్రోలో జరిగిన $ 2,000 డిపాజిట్ చేశారు. డిసెంబర్ 2018 నాటికి, 1,500 డిపాజిట్లు అందుకున్నాయి మరియు కంపెనీ మరింత డిపాజిట్లు తీసుకోవడం మానేసింది. [12] సంస్థ సాంప్రదాయకంగా ప్రచారం చేయదు; ఆసక్తిగల పార్టీలకు పురోగతిని వివరించడానికి ఇది యూట్యూబ్‌లో సాధారణ వీడియో బులెటిన్‌లను పోస్ట్ చేస్తుంది. రాప్టర్ కొత్త ఎయిర్ టాక్సీ విమానం మరియు తేలికపాటి కార్గో సేవలకు అనుకూలంగా ఉంటుందని కంపెనీ ప్రతిపాదించింది [13] మరియు వారు ఉబెర్ వంటి సంస్థతో భాగస్వామ్యం కావాలని యోచిస్తున్నారు. [13] అలాగే, టర్బోప్రాప్ వెర్షన్ నిర్ణీత సమయంలో అందుబాటులోకి వస్తుందని వారు ప్రతిపాదించారు. కంపెనీ "సాధారణ విమానయాలను పెద్ద మార్గంలో మార్చడం" అని పేర్కొంది: "మేము పూర్తి చేసిన రాప్టర్‌ను 'ఖర్చుతో' అందిస్తున్నాము మరియు మొత్తం ప్రోగ్రామ్‌ను ఓపెన్ సోర్సింగ్ చేస్తున్నాము, తద్వారా విశ్వవిద్యాలయాలు మరియు వ్యాపారాలు డిజైన్‌కు ప్రాప్యత పొందగలవు మరియు మెరుగుదలలు చేస్తాయి మరియు సాఫ్ట్‌వేర్ ప్రపంచంలో ఓపెన్ సోర్స్ పనిచేసే విధంగా మార్పులు. మేము భాగాలు మరియు ఎయిర్‌ఫ్రేమ్ నిర్మాణం, మద్దతు మరియు విమాన శిక్షణను తెరుస్తాము, తద్వారా ప్రపంచ వ్యాప్తంగా ఉన్న కంపెనీలు మీ వ్యాపారం కోసం పోటీపడతాయి, తద్వారా లభ్యత అధికంగా మరియు ధరలను తక్కువగా ఉంచుతుంది. ఇది కూడా ఉంటుంది. భాగాలు, ఎయిర్‌ఫ్రేమ్‌లు లేదా మద్దతు కోసం ఒకే ఒక్క స్థానం లేదని నిర్ధారించుకోండి. ఈ పంపిణీ చేసిన మోడల్ రాప్టర్‌కు మద్దతు లేని అవకాశాన్ని తొలగిస్తుంది. ఇంటర్నెట్ మాదిరిగా మమ్మల్ని ఆపడానికి ప్రయత్నించడం చాలా కష్టంగా ఉంది. "[13] ఆగస్టు 2019 వీడియోలో, ప్రోటోటైప్ 3,144 ఎల్బి (1,426 కిలోలు) ఖాళీ బరువుతో బరువును కలిగి ఉంది, ఇది ఓరి కంటే 1,344 ఎల్బి (610 కిలోలు) భారీగా ఉంటుంది ginally అంచనా. స్థూల బరువు 3,800 పౌండ్లు (1,724 కిలోలు) విమానం యొక్క ఉపయోగకరమైన లోడ్ 656 పౌండ్లు (298 కిలోలు). 121 యు.ఎస్. గ్యాలన్ల పూర్తి ఇంధనంతో (460 ఎల్; 101 ఇంప్ గల్) పేలోడ్ −70 ఎల్బి (−32 కిలోలు). [14] [15] ఈ నమూనా 21 జూలై 2020 న ఒక చిన్న హాప్ చేసింది, ఈ సమయంలో expected హించిన దానికంటే టేకాఫ్ వేగాన్ని చేరుకోవడానికి ఎక్కువ సమయం పట్టింది మరియు కెమెరాలు ప్రధాన ల్యాండింగ్ గేర్ కాళ్ళు ల్యాండింగ్‌లో షిమ్మీని ప్రదర్శించాయి. ఆ సమస్యలను పరిష్కరించిన తర్వాత విమాన పరీక్ష జరిగింది. [16] మొట్టమొదటి నిజమైన విమానం 2020 అక్టోబర్ 10 న వాల్డోస్టా ప్రాంతీయ విమానాశ్రయంలో జరిగింది. ఈ విమానం యా మరియు పిచ్‌లో డోలనాలను అనుభవించింది. అలాగే, చమురు మరియు శీతలకరణి ఉష్ణోగ్రతలు చాలా ఎక్కువగా ఉన్నాయి, మరియు ఆరోహణ రేటు expected హించిన దానికంటే తక్కువగా ఉంది, కాబట్టి ముల్లెర్ పూర్తి సర్క్యూట్ పూర్తి చేయడానికి ముందు రన్‌వే 04 లో దిగాడు. ల్యాండింగ్ గేర్‌ను పెంచకపోవడం వల్ల సమస్యలు సంభవించవచ్చని ముల్లెర్ భావించాడు, ఇది డ్రాగ్‌ను పెంచింది మరియు శీతలకరణి గాలి తీసుకోవడం పూర్తిగా తెరిచి లేదు. [7] 4 ఫిబ్రవరి 2021 న ఒక పరీక్ష విమానంలో, రాప్టర్ చమురు లీక్ను అనుభవించాడు, తరువాత ఇంజిన్ వైఫల్యం స్థానం ఆయిల్ సీల్ నుండి బయటపడింది. ఈ విమానం ఒక వింగ్ చిట్కా ద్వారా రన్వే కాంటాక్ట్ నుండి స్వల్ప నష్టంతో ఒక అసాధారణమైన ల్యాండింగ్‌కు గ్లైడ్ చేయబడింది. పోస్ట్ ఈవెంట్ పరీక్ష సమయంలో #2 సిలిండర్ మణికట్టు పిన్ కూడా విఫలమైందని మరియు ఇంజిన్ స్వాప్ అవసరమని కనుగొనబడింది. [17] [18] [19] 6 ఆగస్టు 2021 న, ఈ విమానం ఇంజిన్ వైఫల్యానికి గురైంది మరియు మొక్కజొన్న క్షేత్రం నెబ్రాస్కాలో జరిగిన ప్రమాదంలో గణనీయంగా దెబ్బతింది. డిజైనర్ మరియు పైలట్, ఈ సంఘటనలో పీటర్ ముల్లెర్ క్షేమంగా ఉన్నాడు. [20] ప్రోటోటైప్ యొక్క క్రాష్ తరువాత, ముల్లెర్ తాను రాప్టర్ అభివృద్ధిని ముగించాడని మరియు రాప్టర్ ఎయిర్క్రాఫ్ట్ రాప్టర్ ఎన్జి అభివృద్ధికి వెళుతున్నట్లు ప్రకటించాడు. NG ఇదే విధమైన ఫ్యూజ్‌లేజ్ డిజైన్‌ను ఉపయోగిస్తుంది, కానీ అన్‌ప్రెసరైజ్ చేయబడదు మరియు తక్కువ బాక్స్ వింగ్ డిజైన్‌ను కలిగి ఉంటుంది, ట్విన్ ఎలక్ట్రిక్ మోటార్లు డక్టెడ్ అభిమానులను నడుపుతున్నాయి. [8] తయారీదారు నుండి డేటా [21] సాధారణ లక్షణాల పనితీరు</v>
      </c>
      <c r="E132" s="1" t="s">
        <v>1233</v>
      </c>
      <c r="F132" s="1" t="str">
        <f>IFERROR(__xludf.DUMMYFUNCTION("GOOGLETRANSLATE(E:E, ""en"", ""te"")"),"హోమ్‌బిల్ట్ విమానం")</f>
        <v>హోమ్‌బిల్ట్ విమానం</v>
      </c>
      <c r="G132" s="1" t="s">
        <v>1234</v>
      </c>
      <c r="H132" s="1" t="s">
        <v>2182</v>
      </c>
      <c r="I132" s="1" t="str">
        <f>IFERROR(__xludf.DUMMYFUNCTION("GOOGLETRANSLATE(H:H, ""en"", ""te"")"),"అమెరికా/ఆస్ట్రేలియా")</f>
        <v>అమెరికా/ఆస్ట్రేలియా</v>
      </c>
      <c r="J132" s="2" t="s">
        <v>2183</v>
      </c>
      <c r="K132" s="1" t="s">
        <v>2184</v>
      </c>
      <c r="L132" s="1" t="str">
        <f>IFERROR(__xludf.DUMMYFUNCTION("GOOGLETRANSLATE(K:K, ""en"", ""te"")"),"రాప్టర్ విమానం")</f>
        <v>రాప్టర్ విమానం</v>
      </c>
      <c r="N132" s="3">
        <v>44114.0</v>
      </c>
      <c r="O132" s="1" t="s">
        <v>2185</v>
      </c>
      <c r="P132" s="1" t="s">
        <v>344</v>
      </c>
      <c r="Q132" s="1" t="s">
        <v>2186</v>
      </c>
      <c r="R132" s="1" t="s">
        <v>2187</v>
      </c>
      <c r="S132" s="1" t="s">
        <v>2188</v>
      </c>
      <c r="T132" s="1" t="s">
        <v>2189</v>
      </c>
      <c r="U132" s="1" t="s">
        <v>2190</v>
      </c>
      <c r="V132" s="1" t="s">
        <v>2191</v>
      </c>
      <c r="W132" s="1" t="s">
        <v>2192</v>
      </c>
      <c r="Z132" s="1" t="s">
        <v>2193</v>
      </c>
      <c r="AA132" s="1" t="s">
        <v>2194</v>
      </c>
      <c r="AB132" s="1" t="s">
        <v>2195</v>
      </c>
      <c r="AC132" s="1" t="s">
        <v>2196</v>
      </c>
      <c r="AG132" s="1" t="s">
        <v>2197</v>
      </c>
      <c r="AI132" s="1" t="s">
        <v>2198</v>
      </c>
      <c r="AJ132" s="1" t="s">
        <v>2199</v>
      </c>
      <c r="AP132" s="1" t="s">
        <v>2200</v>
      </c>
      <c r="AT132" s="1" t="s">
        <v>2201</v>
      </c>
      <c r="AX132" s="1" t="s">
        <v>2202</v>
      </c>
      <c r="BA132" s="1" t="s">
        <v>2203</v>
      </c>
    </row>
    <row r="133">
      <c r="A133" s="1" t="s">
        <v>2204</v>
      </c>
      <c r="B133" s="1" t="str">
        <f>IFERROR(__xludf.DUMMYFUNCTION("GOOGLETRANSLATE(A:A, ""en"", ""te"")"),"టెక్మా మంబో")</f>
        <v>టెక్మా మంబో</v>
      </c>
      <c r="C133" s="1" t="s">
        <v>2205</v>
      </c>
      <c r="D133" s="1" t="str">
        <f>IFERROR(__xludf.DUMMYFUNCTION("GOOGLETRANSLATE(C:C, ""en"", ""te"")"),"టెక్మా మాంబో అనేది ఫ్రెంచ్ హై-వింగ్, సింగిల్-ప్లేస్, హాంగ్ గ్లైడర్, ఇది సెయింట్-పియరీ-ఎన్-ఫౌసిగ్ని యొక్క టెక్మా స్పోర్ట్ చేత రూపొందించబడింది మరియు ఉత్పత్తి చేయబడింది, ఇది మొదట 1994 లో ఉత్పత్తి చేయబడింది. ఈ విమానం పూర్తి మరియు సిద్ధంగా ఉండటానికి సిద్ధంగా ఉ"&amp;"ంది. [1 నటించు మాంబో వినోదభరితమైన ఫ్లయింగ్ కోసం రూపొందించబడింది. ఇది అల్యూమినియం గొట్టాల నుండి తయారవుతుంది, డబుల్-ఉపరితల విభాగం 4 oz డాక్రాన్ సెయిల్‌క్లాత్‌లో కప్పబడి ఉంటుంది. దాని రెక్క ఒకే కింగ్‌పోస్ట్ నుండి బ్రేస్ చేయబడిన కేబుల్. ముక్కు కోణం అన్ని మోడళ"&amp;"్లకు 124 ° మరియు మైలార్ లీడింగ్ ఎడ్జ్ ఐచ్ఛికం. [1] [3] మోడల్స్ ప్రతి ఒక్కటి చదరపు మీటర్లలో మరియు చదరపు మీటర్ల దశాంశాలలో వారి వింగ్ ప్రాంతానికి పేరు పెట్టబడ్డాయి. [1] బెర్ట్రాండ్ మరియు తయారీదారు నుండి డేటా [1] [3] సాధారణ లక్షణాల పనితీరు")</f>
        <v>టెక్మా మాంబో అనేది ఫ్రెంచ్ హై-వింగ్, సింగిల్-ప్లేస్, హాంగ్ గ్లైడర్, ఇది సెయింట్-పియరీ-ఎన్-ఫౌసిగ్ని యొక్క టెక్మా స్పోర్ట్ చేత రూపొందించబడింది మరియు ఉత్పత్తి చేయబడింది, ఇది మొదట 1994 లో ఉత్పత్తి చేయబడింది. ఈ విమానం పూర్తి మరియు సిద్ధంగా ఉండటానికి సిద్ధంగా ఉంది. [1 నటించు మాంబో వినోదభరితమైన ఫ్లయింగ్ కోసం రూపొందించబడింది. ఇది అల్యూమినియం గొట్టాల నుండి తయారవుతుంది, డబుల్-ఉపరితల విభాగం 4 oz డాక్రాన్ సెయిల్‌క్లాత్‌లో కప్పబడి ఉంటుంది. దాని రెక్క ఒకే కింగ్‌పోస్ట్ నుండి బ్రేస్ చేయబడిన కేబుల్. ముక్కు కోణం అన్ని మోడళ్లకు 124 ° మరియు మైలార్ లీడింగ్ ఎడ్జ్ ఐచ్ఛికం. [1] [3] మోడల్స్ ప్రతి ఒక్కటి చదరపు మీటర్లలో మరియు చదరపు మీటర్ల దశాంశాలలో వారి వింగ్ ప్రాంతానికి పేరు పెట్టబడ్డాయి. [1] బెర్ట్రాండ్ మరియు తయారీదారు నుండి డేటా [1] [3] సాధారణ లక్షణాల పనితీరు</v>
      </c>
      <c r="E133" s="1" t="s">
        <v>1836</v>
      </c>
      <c r="F133" s="1" t="str">
        <f>IFERROR(__xludf.DUMMYFUNCTION("GOOGLETRANSLATE(E:E, ""en"", ""te"")"),"గ్లైడర్ హాంగ్")</f>
        <v>గ్లైడర్ హాంగ్</v>
      </c>
      <c r="G133" s="1" t="s">
        <v>1837</v>
      </c>
      <c r="H133" s="1" t="s">
        <v>484</v>
      </c>
      <c r="I133" s="1" t="str">
        <f>IFERROR(__xludf.DUMMYFUNCTION("GOOGLETRANSLATE(H:H, ""en"", ""te"")"),"ఫ్రాన్స్")</f>
        <v>ఫ్రాన్స్</v>
      </c>
      <c r="J133" s="2" t="s">
        <v>485</v>
      </c>
      <c r="K133" s="1" t="s">
        <v>1963</v>
      </c>
      <c r="L133" s="1" t="str">
        <f>IFERROR(__xludf.DUMMYFUNCTION("GOOGLETRANSLATE(K:K, ""en"", ""te"")"),"టెక్మా స్పోర్ట్")</f>
        <v>టెక్మా స్పోర్ట్</v>
      </c>
      <c r="M133" s="1" t="s">
        <v>1964</v>
      </c>
      <c r="P133" s="1" t="s">
        <v>344</v>
      </c>
      <c r="R133" s="1" t="s">
        <v>2206</v>
      </c>
      <c r="T133" s="1" t="s">
        <v>2207</v>
      </c>
      <c r="U133" s="1" t="s">
        <v>2208</v>
      </c>
      <c r="AI133" s="1" t="s">
        <v>940</v>
      </c>
      <c r="AO133" s="1" t="s">
        <v>457</v>
      </c>
      <c r="AZ133" s="1">
        <v>6.7</v>
      </c>
      <c r="BC133" s="1">
        <v>10.0</v>
      </c>
      <c r="BD133" s="1" t="s">
        <v>2209</v>
      </c>
      <c r="CP133" s="1" t="s">
        <v>2210</v>
      </c>
    </row>
    <row r="134">
      <c r="A134" s="1" t="s">
        <v>2211</v>
      </c>
      <c r="B134" s="1" t="str">
        <f>IFERROR(__xludf.DUMMYFUNCTION("GOOGLETRANSLATE(A:A, ""en"", ""te"")"),"విల్స్ వింగ్ అల్ట్రా స్పోర్ట్")</f>
        <v>విల్స్ వింగ్ అల్ట్రా స్పోర్ట్</v>
      </c>
      <c r="C134" s="1" t="s">
        <v>2212</v>
      </c>
      <c r="D134" s="1" t="str">
        <f>IFERROR(__xludf.DUMMYFUNCTION("GOOGLETRANSLATE(C:C, ""en"", ""te"")"),"విల్స్ వింగ్ అల్ట్రా స్పోర్ట్ (కొన్నిసార్లు అల్ట్రాస్పోర్ట్) అనేది ఒక అమెరికన్ హై-వింగ్, సింగిల్-ప్లేస్, హాంగ్ గ్లైడర్, దీనిని 1996 లో ప్రవేశపెట్టిన కాలిఫోర్నియాలోని శాంటా అనా విల్స్ వింగ్ చేత రూపొందించబడింది మరియు ఉత్పత్తి చేయబడింది. ఇప్పుడు ఉత్పత్తికి ద"&amp;"ూరంగా ఉంది, ఇది అందుబాటులో ఉన్నప్పుడు విమానం పూర్తి మరియు రెడీ టు-ఫ్లై సరఫరా చేయబడింది. [1] అల్ట్రా స్పోర్ట్ వినోదభరితమైన గ్లైడర్‌గా భావించబడింది, ఇది క్రాస్ కంట్రీ విమానాలను తయారు చేయగలదు. ఇది అల్యూమినియం గొట్టాల నుండి తయారవుతుంది, డబుల్-ఉపరితల వింగ్ డాక"&amp;"్రాన్ సెయిల్‌క్లాత్‌లో కప్పబడి ఉంటుంది. [1] మూడు నమూనాలు ఒక్కొక్కటి చదరపు అడుగులలో వారి వింగ్ ప్రాంతానికి పేరు పెట్టబడ్డాయి. [1] బెర్ట్రాండ్ నుండి డేటా [1] సాధారణ లక్షణాలు")</f>
        <v>విల్స్ వింగ్ అల్ట్రా స్పోర్ట్ (కొన్నిసార్లు అల్ట్రాస్పోర్ట్) అనేది ఒక అమెరికన్ హై-వింగ్, సింగిల్-ప్లేస్, హాంగ్ గ్లైడర్, దీనిని 1996 లో ప్రవేశపెట్టిన కాలిఫోర్నియాలోని శాంటా అనా విల్స్ వింగ్ చేత రూపొందించబడింది మరియు ఉత్పత్తి చేయబడింది. ఇప్పుడు ఉత్పత్తికి దూరంగా ఉంది, ఇది అందుబాటులో ఉన్నప్పుడు విమానం పూర్తి మరియు రెడీ టు-ఫ్లై సరఫరా చేయబడింది. [1] అల్ట్రా స్పోర్ట్ వినోదభరితమైన గ్లైడర్‌గా భావించబడింది, ఇది క్రాస్ కంట్రీ విమానాలను తయారు చేయగలదు. ఇది అల్యూమినియం గొట్టాల నుండి తయారవుతుంది, డబుల్-ఉపరితల వింగ్ డాక్రాన్ సెయిల్‌క్లాత్‌లో కప్పబడి ఉంటుంది. [1] మూడు నమూనాలు ఒక్కొక్కటి చదరపు అడుగులలో వారి వింగ్ ప్రాంతానికి పేరు పెట్టబడ్డాయి. [1] బెర్ట్రాండ్ నుండి డేటా [1] సాధారణ లక్షణాలు</v>
      </c>
      <c r="E134" s="1" t="s">
        <v>1836</v>
      </c>
      <c r="F134" s="1" t="str">
        <f>IFERROR(__xludf.DUMMYFUNCTION("GOOGLETRANSLATE(E:E, ""en"", ""te"")"),"గ్లైడర్ హాంగ్")</f>
        <v>గ్లైడర్ హాంగ్</v>
      </c>
      <c r="G134" s="1" t="s">
        <v>1837</v>
      </c>
      <c r="H134" s="1" t="s">
        <v>386</v>
      </c>
      <c r="I134" s="1" t="str">
        <f>IFERROR(__xludf.DUMMYFUNCTION("GOOGLETRANSLATE(H:H, ""en"", ""te"")"),"అమెరికా")</f>
        <v>అమెరికా</v>
      </c>
      <c r="J134" s="2" t="s">
        <v>425</v>
      </c>
      <c r="K134" s="1" t="s">
        <v>1886</v>
      </c>
      <c r="L134" s="1" t="str">
        <f>IFERROR(__xludf.DUMMYFUNCTION("GOOGLETRANSLATE(K:K, ""en"", ""te"")"),"విల్స్ వింగ్")</f>
        <v>విల్స్ వింగ్</v>
      </c>
      <c r="M134" s="1" t="s">
        <v>1887</v>
      </c>
      <c r="P134" s="1" t="s">
        <v>344</v>
      </c>
      <c r="R134" s="1" t="s">
        <v>1981</v>
      </c>
      <c r="T134" s="1" t="s">
        <v>2213</v>
      </c>
      <c r="AI134" s="1" t="s">
        <v>940</v>
      </c>
      <c r="AO134" s="1" t="s">
        <v>457</v>
      </c>
      <c r="AY134" s="1">
        <v>1996.0</v>
      </c>
      <c r="AZ134" s="1">
        <v>7.3</v>
      </c>
    </row>
    <row r="135">
      <c r="A135" s="1" t="s">
        <v>2214</v>
      </c>
      <c r="B135" s="1" t="str">
        <f>IFERROR(__xludf.DUMMYFUNCTION("GOOGLETRANSLATE(A:A, ""en"", ""te"")"),"కబ్‌క్రాఫ్టర్లు CC19-180 XCUB")</f>
        <v>కబ్‌క్రాఫ్టర్లు CC19-180 XCUB</v>
      </c>
      <c r="C135" s="1" t="s">
        <v>2215</v>
      </c>
      <c r="D135" s="1" t="str">
        <f>IFERROR(__xludf.DUMMYFUNCTION("GOOGLETRANSLATE(C:C, ""en"", ""te"")"),"కబ్‌క్రాఫ్టర్లు CC19-180 XCUB అనేది ఒక అమెరికన్ లైట్ విమానం, ఇది జూన్ 2016 లో ప్రవేశపెట్టబడిన వాషింగ్టన్లోని యాకిమా యొక్క కబ్ క్రాఫ్టర్లు రూపొందించారు మరియు ఉత్పత్తి చేశారు. ఈ విమానం పూర్తి మరియు సిద్ధంగా ఉండటానికి సిద్ధంగా ఉంది. [1] [2] XCUB అనేది కబ్‌క్"&amp;"రాఫ్టర్స్ కార్బన్ కబ్ ఎక్స్ యొక్క అభివృద్ధి, అధిక పనితీరుతో మరియు నిర్మాణంలో మరింత కార్బన్ ఫైబర్‌ను కలుపుతుంది. ఇది దాని వంశాన్ని 1949-పాతకాలపు పైపర్ PA-18 సూపర్ కబ్ డిజైన్‌కు గుర్తించింది. [1] [2] XCUB ఆరు సంవత్సరాల కాలంలో 2010-2016లో రహస్యంగా అభివృద్ధి "&amp;"చేయబడింది మరియు ఫెడరల్ ఏవియేషన్ అడ్మినిస్ట్రేషన్ (FAA) ఫార్ 23 రకం ధృవీకరణ పూర్తయ్యే వరకు బహిరంగంగా ప్రకటించబడలేదు. ధృవీకరణ ప్రక్రియ కంపెనీ అంతర్గత వనరులను ఉపయోగించి పూర్తయింది మరియు వెంచర్ క్యాపిటల్, రుణాలు లేదా కస్టమర్ డిపాజిట్లను కలిగి లేదు. [1] [2] 2 "&amp;"జూన్ 2016 న FAA చేత పగలు మరియు రాత్రి దృశ్య విమాన నియమాలకు రకం ధృవీకరణ మంజూరు చేసింది. [3] CC19-180 ను యూరోపియన్ ఏవియేషన్ సేఫ్టీ ఏజెన్సీ 17 డిసెంబర్ 2017 న మరియు ఆగస్టు 2018 లో కెనడా మరియు జపాన్లలో ధృవీకరించబడింది. [4] [5] 26 మార్చి 2019 న, ఈ విమానం ప్రాధ"&amp;"మిక విమాన విభాగంలో FAA చేత ధృవీకరించబడింది, సంస్థ వెల్లడించని కారణాల వల్ల. [6] ఈ విమానం V- స్ట్రట్-బ్రేస్డ్ హై-వింగ్, రెండు-సీట్ల-టెన్డం పరివేష్టిత కాక్‌పిట్ తలుపుల ద్వారా యాక్సెస్ చేయబడింది, స్థిర అల్యూమినియం మొలకెత్తిన సాంప్రదాయిక ల్యాండింగ్ గేర్ మరియు "&amp;"ట్రాక్టర్ కాన్ఫిగరేషన్‌లో ఒకే ఇంజిన్. [1] [2] ఈ విమానం వెల్డెడ్ సిఎన్‌సి-మిల్డ్ 4130 స్టీల్ గొట్టాల నుండి తయారవుతుంది, దాని ఎగిరే ఉపరితలాలు డోప్డ్ ఎయిర్‌క్రాఫ్ట్ ఫాబ్రిక్‌లో కప్పబడి ఉంటాయి. దీని 34.3 అడుగుల (10.5 మీ) స్పాన్ వింగ్ 174.8 చదరపు అడుగుల (16.24"&amp;" మీ 2) విస్తీర్ణంలో ఉంది మరియు ఫ్లాప్‌లను మౌంట్ చేస్తుంది. నియంత్రణలు టార్క్ గొట్టాల ద్వారా, కేబుళ్లకు బదులుగా, ఐలెరాన్ గొట్టాలు V- స్ట్రట్స్ లోపల నడుస్తాయి. అందుబాటులో ఉన్న ప్రామాణిక ఇంజిన్ 180 HP (134 kW) లైమింగ్ O-360-C1 (CC363I) నాలుగు-స్ట్రోక్ పవర్‌ప"&amp;"్లాంట్, హార్ట్జెల్ ట్రైల్బ్లేజర్ కాంపోజిట్, స్థిరమైన స్పీడ్ ప్రొపెల్లర్‌ను నడుపుతుంది. జూలై 2019 లో లైమింగ్ IO-390 (CC393I) ఇంజిన్ మరియు హార్ట్జెల్ పాత్‌ఫైండర్ త్రీ-బ్లేడెడ్ ప్రొపెల్లర్‌తో నడిచే 215 HP (160 kW) వెర్షన్ ప్రవేశపెట్టబడింది. కొత్త పవర్‌ప్లాంట"&amp;"్‌కు కొత్త కౌలింగ్ మరియు అడ్డంకులు అవసరం. [1] [7] [8] ఈ విమానం ఖాళీ బరువు 1,216 పౌండ్లు (552 కిలోలు) మరియు స్థూల బరువు 2,300 ఎల్బి (1,000 కిలోలు), ఇది 1,084 ఎల్బి (492 కిలోలు) ఉపయోగకరమైన లోడ్ ఇస్తుంది. [7] గరిష్ట స్థూల బరువు వద్ద అవసరమైన టేకాఫ్ మరియు ల్యా"&amp;"ండింగ్ దూరం 170 అడుగులు (52 మీ) గా నిరూపించబడింది. [7] 2020 లో, తయారీదారు డిజైన్ యొక్క కొత్త వెర్షన్‌ను ధృవీకరించారు, NXCUB, (నోస్‌వీల్ ఎక్స్‌కబ్) ట్రైసైకిల్ ల్యాండింగ్ గేర్‌తో, లైమింగ్ IO-390 (CC393I) ఇంజిన్‌తో మాత్రమే లభిస్తుంది. [9] మూల్యాంకన విమానంలో "&amp;"జూన్ 2016 లో విమానాన్ని సమీక్షించడంలో, AOPA సమీక్షకుడు డేవ్ హిర్ష్మాన్ ఇలా అన్నారు, ""స్థాయి విమానంలో 153-mph ట్రూ ఎయిర్‌స్పీడ్ టాప్ స్పీడ్ ఆకట్టుకుంటుంది, కాని బ్యాక్‌కంట్రీ పైలట్‌లకు చాలా అర్ధవంతమైనది ఏమిటంటే వారు విపరీతమైన శ్రేణి మరియు కార్యాచరణ వశ్యత"&amp;""" LL మరింత ఆర్థిక క్రూయిజ్ సెట్టింగులలో ఉంది. 120 mph యొక్క నిజమైన ఎయిర్‌స్పీడ్ వద్ద, ఉదాహరణకు, ఒక XCUB పైలట్ ఇంధన దహనం 6 GPH లేదా అంతకంటే తక్కువకు తగ్గించగలడు మరియు పూర్తి ట్యాంక్ (50 గ్యాలన్లు) నుండి ఎనిమిది గంటల ఓర్పును కలిగి ఉంటాడు. A వద్ద 100 mph యొ"&amp;"క్క సాధారణ సూపర్ కబ్ క్రూయిజ్, XCUB 1,000 శాసనం మైళ్ళను కవర్ చేయగలదు ... XCUB ఎగరడానికి ఉల్లాసంగా ఉంది మరియు లోపల మరియు వెలుపల సౌందర్యంగా ఆకర్షణీయంగా ఉంది. ప్యానెల్ యొక్క తెలివైన లేఅవుట్, ప్రయాణీకుల సీటింగ్ మరియు స్టోవేజ్ కంపార్ట్మెంట్లు దీనిని ప్రజలచే ని"&amp;"ర్మించాయని చూపిస్తుంది వారి కస్టమర్లను మరియు వారు విలువైన లక్షణాలను తెలిసిన వారు. E అల్యూమినియం మిగులు టచ్డౌన్ శక్తిని గ్రహించే మంచి పని చేస్తుంది; ఇది ఉక్కు కంటే చాలా తక్కువ శక్తివంతమైనది లేదా తప్పుగా నిర్దేశించిన టచ్డౌన్ శక్తిని తిరిగి ఇవ్వడంలో పేలిన బం"&amp;"గీలు. ఇది టచ్‌డౌన్‌పై ప్రత్యేకమైన అనుభూతిని కలిగిస్తుంది. మీరు కొంచెం వేగంగా ఉన్నారని మీకు తెలిస్తే మరియు మీరు బౌన్స్ అవ్వబోతున్నారని మీకు తెలిస్తే, ఇది ఒక చిన్నది మరియు పదునైన అంచుగల ఉక్కు లేదా బంగీస్ యొక్క స్లింగ్‌షాట్ కాదు, కానీ పార్శ్వ విగ్లెస్ లేని ద"&amp;"ృ firus మైన పుష్బ్యాక్ వద్ద అన్నీ. ఇది చాలా విశ్వాసం ప్రేరేపిస్తుంది, ఎందుకంటే ఆ చిన్న బౌన్స్‌లకు నిజంగా చెడ్డ స్ప్రింగ్-స్టీల్ బౌన్స్ ఉంటుందని అరెస్టు చేయడానికి భారీ నియంత్రణ ఇన్‌పుట్‌లు అవసరం లేదు. ""[10] జూలై 2016 లో ఎయిర్‌వెంచర్ వద్ద, 20 ఎక్స్‌కబ్‌లు "&amp;"అమ్ముడయ్యాయని కంపెనీ ప్రకటించింది. [11 ] జూలై 2016 సమీక్షలో, ఫ్లయింగ్ మ్యాగజైన్ రచయిత పియా బెర్గ్‌క్విస్ట్ సాధారణంగా ఈ విమానాన్ని ప్రశంసించారు, కాని ఫ్లాప్ మెకానిజంతో తప్పును కనుగొన్నారు మరియు ఫలితంగా ఫ్లాప్ విస్తరణతో పిచ్ మార్పులు ఉన్నాయి. . కాక్‌పిట్ యొ"&amp;"క్క ఎగువ ఎడమ మూలలో ఫ్లాప్‌లు పెద్ద హ్యాండిల్‌తో సర్దుబాటు చేయబడతాయి. హ్యాండిల్ యొక్క స్థానం యాక్సెస్ చేయడం సులభం చేస్తుంది మరియు ప్రతి ఫ్లాప్ సెట్టింగ్ జారడం నివారించడానికి ఒక గీతలో ఉంటుంది. మొదటి ఫ్లాప్‌ను స్థానంలో పొందడానికి, గొళ్ళెం విడుదల చేయడానికి ట్"&amp;"రిగ్గర్ను పట్టుకునే ముందు మీరు కొంచెం ముందుకు నెట్టాలి. రెండవ మరియు మూడవ నోట్లకు, అయితే, హ్యాండిల్ విడుదలయ్యే ముందు మీరు వెనక్కి తగ్గాలి. వ్యతిరేక చర్యకు అలవాటుపడటానికి కొన్ని విధానాలు పట్టింది. కొత్త స్లాట్డ్ ఫ్లాప్ డిజైన్ వింగ్ యొక్క దిగువ నుండి గాలి ఫ్"&amp;"లాప్ ఉపరితలంపై ప్రవహించటానికి అనుమతిస్తుంది. అదనపు లిఫ్ట్‌తో, ప్రతి ఫ్లాప్ సెట్టింగ్‌తో పిచ్ చాలా ఎక్కువ పెరుగుతుంది. [కంపెనీ ప్రెసిడెంట్ రాండి] ఫ్లాప్‌లను జోడించే ముందు కొన్ని ముక్కు-డౌన్ ట్రిమ్‌తో ప్రయాణించమని లెర్వోల్డ్ నాకు సలహా ఇచ్చారు. ఆ టెక్నిక్‌ను"&amp;" ఉపయోగించకుండా, చాలా నెమ్మదిగా వెళ్లడాన్ని నివారించడానికి ప్రతి గీత తర్వాత రిట్రిమ్మింగ్ ఖచ్చితంగా అవసరం. ""[12] ట్రైసైకిల్ ల్యాండింగ్ గేర్-అమర్చిన NXCUB మోడల్ యొక్క 2020 విమాన సమీక్షలో, కిట్‌ప్లాన్స్ మ్యాగజైన్ ఎడిటర్ మార్క్ కుక్ ఇలా వ్రాశాడు,"" నిజం, చాల"&amp;"ా మంది 'రియల్' కబ్స్ తరువాత ఈ కాలంలో వచ్చిన పైలట్లు రోజువారీ విమానంగా టెయిల్‌డ్రాగర్‌లను తయారు చేశాయి, విమానంలో నోస్‌వీల్ ఉండటం, ఎన్‌ఎక్స్‌కబ్ ఆఫ్-పేవ్‌మెంట్ పని చేయగల సామర్థ్యం ఉన్న ఒక విమానంలో ఉండటం మొత్తం ప్రతిఘటించడం కష్టతరం చేస్తుంది. వాస్తవానికి, చా"&amp;"లా మందికి ఇది బ్యాక్‌వుడ్స్ విమానం వారు అన్నింటికీ ఎదురుచూస్తున్న బ్యాక్‌వుడ్స్ విమానం. ""[9] తయారీదారు మరియు FAA నుండి డేటా [3] [7] సాధారణ లక్షణాల పనితీరు")</f>
        <v>కబ్‌క్రాఫ్టర్లు CC19-180 XCUB అనేది ఒక అమెరికన్ లైట్ విమానం, ఇది జూన్ 2016 లో ప్రవేశపెట్టబడిన వాషింగ్టన్లోని యాకిమా యొక్క కబ్ క్రాఫ్టర్లు రూపొందించారు మరియు ఉత్పత్తి చేశారు. ఈ విమానం పూర్తి మరియు సిద్ధంగా ఉండటానికి సిద్ధంగా ఉంది. [1] [2] XCUB అనేది కబ్‌క్రాఫ్టర్స్ కార్బన్ కబ్ ఎక్స్ యొక్క అభివృద్ధి, అధిక పనితీరుతో మరియు నిర్మాణంలో మరింత కార్బన్ ఫైబర్‌ను కలుపుతుంది. ఇది దాని వంశాన్ని 1949-పాతకాలపు పైపర్ PA-18 సూపర్ కబ్ డిజైన్‌కు గుర్తించింది. [1] [2] XCUB ఆరు సంవత్సరాల కాలంలో 2010-2016లో రహస్యంగా అభివృద్ధి చేయబడింది మరియు ఫెడరల్ ఏవియేషన్ అడ్మినిస్ట్రేషన్ (FAA) ఫార్ 23 రకం ధృవీకరణ పూర్తయ్యే వరకు బహిరంగంగా ప్రకటించబడలేదు. ధృవీకరణ ప్రక్రియ కంపెనీ అంతర్గత వనరులను ఉపయోగించి పూర్తయింది మరియు వెంచర్ క్యాపిటల్, రుణాలు లేదా కస్టమర్ డిపాజిట్లను కలిగి లేదు. [1] [2] 2 జూన్ 2016 న FAA చేత పగలు మరియు రాత్రి దృశ్య విమాన నియమాలకు రకం ధృవీకరణ మంజూరు చేసింది. [3] CC19-180 ను యూరోపియన్ ఏవియేషన్ సేఫ్టీ ఏజెన్సీ 17 డిసెంబర్ 2017 న మరియు ఆగస్టు 2018 లో కెనడా మరియు జపాన్లలో ధృవీకరించబడింది. [4] [5] 26 మార్చి 2019 న, ఈ విమానం ప్రాధమిక విమాన విభాగంలో FAA చేత ధృవీకరించబడింది, సంస్థ వెల్లడించని కారణాల వల్ల. [6] ఈ విమానం V- స్ట్రట్-బ్రేస్డ్ హై-వింగ్, రెండు-సీట్ల-టెన్డం పరివేష్టిత కాక్‌పిట్ తలుపుల ద్వారా యాక్సెస్ చేయబడింది, స్థిర అల్యూమినియం మొలకెత్తిన సాంప్రదాయిక ల్యాండింగ్ గేర్ మరియు ట్రాక్టర్ కాన్ఫిగరేషన్‌లో ఒకే ఇంజిన్. [1] [2] ఈ విమానం వెల్డెడ్ సిఎన్‌సి-మిల్డ్ 4130 స్టీల్ గొట్టాల నుండి తయారవుతుంది, దాని ఎగిరే ఉపరితలాలు డోప్డ్ ఎయిర్‌క్రాఫ్ట్ ఫాబ్రిక్‌లో కప్పబడి ఉంటాయి. దీని 34.3 అడుగుల (10.5 మీ) స్పాన్ వింగ్ 174.8 చదరపు అడుగుల (16.24 మీ 2) విస్తీర్ణంలో ఉంది మరియు ఫ్లాప్‌లను మౌంట్ చేస్తుంది. నియంత్రణలు టార్క్ గొట్టాల ద్వారా, కేబుళ్లకు బదులుగా, ఐలెరాన్ గొట్టాలు V- స్ట్రట్స్ లోపల నడుస్తాయి. అందుబాటులో ఉన్న ప్రామాణిక ఇంజిన్ 180 HP (134 kW) లైమింగ్ O-360-C1 (CC363I) నాలుగు-స్ట్రోక్ పవర్‌ప్లాంట్, హార్ట్జెల్ ట్రైల్బ్లేజర్ కాంపోజిట్, స్థిరమైన స్పీడ్ ప్రొపెల్లర్‌ను నడుపుతుంది. జూలై 2019 లో లైమింగ్ IO-390 (CC393I) ఇంజిన్ మరియు హార్ట్జెల్ పాత్‌ఫైండర్ త్రీ-బ్లేడెడ్ ప్రొపెల్లర్‌తో నడిచే 215 HP (160 kW) వెర్షన్ ప్రవేశపెట్టబడింది. కొత్త పవర్‌ప్లాంట్‌కు కొత్త కౌలింగ్ మరియు అడ్డంకులు అవసరం. [1] [7] [8] ఈ విమానం ఖాళీ బరువు 1,216 పౌండ్లు (552 కిలోలు) మరియు స్థూల బరువు 2,300 ఎల్బి (1,000 కిలోలు), ఇది 1,084 ఎల్బి (492 కిలోలు) ఉపయోగకరమైన లోడ్ ఇస్తుంది. [7] గరిష్ట స్థూల బరువు వద్ద అవసరమైన టేకాఫ్ మరియు ల్యాండింగ్ దూరం 170 అడుగులు (52 మీ) గా నిరూపించబడింది. [7] 2020 లో, తయారీదారు డిజైన్ యొక్క కొత్త వెర్షన్‌ను ధృవీకరించారు, NXCUB, (నోస్‌వీల్ ఎక్స్‌కబ్) ట్రైసైకిల్ ల్యాండింగ్ గేర్‌తో, లైమింగ్ IO-390 (CC393I) ఇంజిన్‌తో మాత్రమే లభిస్తుంది. [9] మూల్యాంకన విమానంలో జూన్ 2016 లో విమానాన్ని సమీక్షించడంలో, AOPA సమీక్షకుడు డేవ్ హిర్ష్మాన్ ఇలా అన్నారు, "స్థాయి విమానంలో 153-mph ట్రూ ఎయిర్‌స్పీడ్ టాప్ స్పీడ్ ఆకట్టుకుంటుంది, కాని బ్యాక్‌కంట్రీ పైలట్‌లకు చాలా అర్ధవంతమైనది ఏమిటంటే వారు విపరీతమైన శ్రేణి మరియు కార్యాచరణ వశ్యత" LL మరింత ఆర్థిక క్రూయిజ్ సెట్టింగులలో ఉంది. 120 mph యొక్క నిజమైన ఎయిర్‌స్పీడ్ వద్ద, ఉదాహరణకు, ఒక XCUB పైలట్ ఇంధన దహనం 6 GPH లేదా అంతకంటే తక్కువకు తగ్గించగలడు మరియు పూర్తి ట్యాంక్ (50 గ్యాలన్లు) నుండి ఎనిమిది గంటల ఓర్పును కలిగి ఉంటాడు. A వద్ద 100 mph యొక్క సాధారణ సూపర్ కబ్ క్రూయిజ్, XCUB 1,000 శాసనం మైళ్ళను కవర్ చేయగలదు ... XCUB ఎగరడానికి ఉల్లాసంగా ఉంది మరియు లోపల మరియు వెలుపల సౌందర్యంగా ఆకర్షణీయంగా ఉంది. ప్యానెల్ యొక్క తెలివైన లేఅవుట్, ప్రయాణీకుల సీటింగ్ మరియు స్టోవేజ్ కంపార్ట్మెంట్లు దీనిని ప్రజలచే నిర్మించాయని చూపిస్తుంది వారి కస్టమర్లను మరియు వారు విలువైన లక్షణాలను తెలిసిన వారు. E అల్యూమినియం మిగులు టచ్డౌన్ శక్తిని గ్రహించే మంచి పని చేస్తుంది; ఇది ఉక్కు కంటే చాలా తక్కువ శక్తివంతమైనది లేదా తప్పుగా నిర్దేశించిన టచ్డౌన్ శక్తిని తిరిగి ఇవ్వడంలో పేలిన బంగీలు. ఇది టచ్‌డౌన్‌పై ప్రత్యేకమైన అనుభూతిని కలిగిస్తుంది. మీరు కొంచెం వేగంగా ఉన్నారని మీకు తెలిస్తే మరియు మీరు బౌన్స్ అవ్వబోతున్నారని మీకు తెలిస్తే, ఇది ఒక చిన్నది మరియు పదునైన అంచుగల ఉక్కు లేదా బంగీస్ యొక్క స్లింగ్‌షాట్ కాదు, కానీ పార్శ్వ విగ్లెస్ లేని దృ firus మైన పుష్బ్యాక్ వద్ద అన్నీ. ఇది చాలా విశ్వాసం ప్రేరేపిస్తుంది, ఎందుకంటే ఆ చిన్న బౌన్స్‌లకు నిజంగా చెడ్డ స్ప్రింగ్-స్టీల్ బౌన్స్ ఉంటుందని అరెస్టు చేయడానికి భారీ నియంత్రణ ఇన్‌పుట్‌లు అవసరం లేదు. "[10] జూలై 2016 లో ఎయిర్‌వెంచర్ వద్ద, 20 ఎక్స్‌కబ్‌లు అమ్ముడయ్యాయని కంపెనీ ప్రకటించింది. [11 ] జూలై 2016 సమీక్షలో, ఫ్లయింగ్ మ్యాగజైన్ రచయిత పియా బెర్గ్‌క్విస్ట్ సాధారణంగా ఈ విమానాన్ని ప్రశంసించారు, కాని ఫ్లాప్ మెకానిజంతో తప్పును కనుగొన్నారు మరియు ఫలితంగా ఫ్లాప్ విస్తరణతో పిచ్ మార్పులు ఉన్నాయి. . కాక్‌పిట్ యొక్క ఎగువ ఎడమ మూలలో ఫ్లాప్‌లు పెద్ద హ్యాండిల్‌తో సర్దుబాటు చేయబడతాయి. హ్యాండిల్ యొక్క స్థానం యాక్సెస్ చేయడం సులభం చేస్తుంది మరియు ప్రతి ఫ్లాప్ సెట్టింగ్ జారడం నివారించడానికి ఒక గీతలో ఉంటుంది. మొదటి ఫ్లాప్‌ను స్థానంలో పొందడానికి, గొళ్ళెం విడుదల చేయడానికి ట్రిగ్గర్ను పట్టుకునే ముందు మీరు కొంచెం ముందుకు నెట్టాలి. రెండవ మరియు మూడవ నోట్లకు, అయితే, హ్యాండిల్ విడుదలయ్యే ముందు మీరు వెనక్కి తగ్గాలి. వ్యతిరేక చర్యకు అలవాటుపడటానికి కొన్ని విధానాలు పట్టింది. కొత్త స్లాట్డ్ ఫ్లాప్ డిజైన్ వింగ్ యొక్క దిగువ నుండి గాలి ఫ్లాప్ ఉపరితలంపై ప్రవహించటానికి అనుమతిస్తుంది. అదనపు లిఫ్ట్‌తో, ప్రతి ఫ్లాప్ సెట్టింగ్‌తో పిచ్ చాలా ఎక్కువ పెరుగుతుంది. [కంపెనీ ప్రెసిడెంట్ రాండి] ఫ్లాప్‌లను జోడించే ముందు కొన్ని ముక్కు-డౌన్ ట్రిమ్‌తో ప్రయాణించమని లెర్వోల్డ్ నాకు సలహా ఇచ్చారు. ఆ టెక్నిక్‌ను ఉపయోగించకుండా, చాలా నెమ్మదిగా వెళ్లడాన్ని నివారించడానికి ప్రతి గీత తర్వాత రిట్రిమ్మింగ్ ఖచ్చితంగా అవసరం. "[12] ట్రైసైకిల్ ల్యాండింగ్ గేర్-అమర్చిన NXCUB మోడల్ యొక్క 2020 విమాన సమీక్షలో, కిట్‌ప్లాన్స్ మ్యాగజైన్ ఎడిటర్ మార్క్ కుక్ ఇలా వ్రాశాడు," నిజం, చాలా మంది 'రియల్' కబ్స్ తరువాత ఈ కాలంలో వచ్చిన పైలట్లు రోజువారీ విమానంగా టెయిల్‌డ్రాగర్‌లను తయారు చేశాయి, విమానంలో నోస్‌వీల్ ఉండటం, ఎన్‌ఎక్స్‌కబ్ ఆఫ్-పేవ్‌మెంట్ పని చేయగల సామర్థ్యం ఉన్న ఒక విమానంలో ఉండటం మొత్తం ప్రతిఘటించడం కష్టతరం చేస్తుంది. వాస్తవానికి, చాలా మందికి ఇది బ్యాక్‌వుడ్స్ విమానం వారు అన్నింటికీ ఎదురుచూస్తున్న బ్యాక్‌వుడ్స్ విమానం. "[9] తయారీదారు మరియు FAA నుండి డేటా [3] [7] సాధారణ లక్షణాల పనితీరు</v>
      </c>
      <c r="E135" s="1" t="s">
        <v>1990</v>
      </c>
      <c r="F135" s="1" t="str">
        <f>IFERROR(__xludf.DUMMYFUNCTION("GOOGLETRANSLATE(E:E, ""en"", ""te"")"),"తేలికపాటి విమానం")</f>
        <v>తేలికపాటి విమానం</v>
      </c>
      <c r="G135" s="1" t="s">
        <v>1991</v>
      </c>
      <c r="H135" s="1" t="s">
        <v>386</v>
      </c>
      <c r="I135" s="1" t="str">
        <f>IFERROR(__xludf.DUMMYFUNCTION("GOOGLETRANSLATE(H:H, ""en"", ""te"")"),"అమెరికా")</f>
        <v>అమెరికా</v>
      </c>
      <c r="J135" s="2" t="s">
        <v>425</v>
      </c>
      <c r="K135" s="1" t="s">
        <v>2216</v>
      </c>
      <c r="L135" s="1" t="str">
        <f>IFERROR(__xludf.DUMMYFUNCTION("GOOGLETRANSLATE(K:K, ""en"", ""te"")"),"కబ్ క్రాఫ్టర్లు")</f>
        <v>కబ్ క్రాఫ్టర్లు</v>
      </c>
      <c r="M135" s="1" t="s">
        <v>2217</v>
      </c>
      <c r="O135" s="1" t="s">
        <v>2218</v>
      </c>
      <c r="P135" s="1" t="s">
        <v>344</v>
      </c>
      <c r="Q135" s="1" t="s">
        <v>823</v>
      </c>
      <c r="R135" s="1" t="s">
        <v>2219</v>
      </c>
      <c r="S135" s="1" t="s">
        <v>2220</v>
      </c>
      <c r="T135" s="1" t="s">
        <v>2221</v>
      </c>
      <c r="U135" s="1" t="s">
        <v>2222</v>
      </c>
      <c r="V135" s="1" t="s">
        <v>2223</v>
      </c>
      <c r="W135" s="1" t="s">
        <v>2224</v>
      </c>
      <c r="X135" s="1" t="s">
        <v>2225</v>
      </c>
      <c r="Y135" s="1" t="s">
        <v>1758</v>
      </c>
      <c r="Z135" s="1" t="s">
        <v>2226</v>
      </c>
      <c r="AA135" s="1" t="s">
        <v>2227</v>
      </c>
      <c r="AB135" s="1" t="s">
        <v>2228</v>
      </c>
      <c r="AC135" s="1" t="s">
        <v>745</v>
      </c>
      <c r="AI135" s="1" t="s">
        <v>1891</v>
      </c>
      <c r="AJ135" s="1" t="s">
        <v>2229</v>
      </c>
      <c r="AK135" s="1" t="s">
        <v>2230</v>
      </c>
      <c r="AL135" s="1" t="s">
        <v>2231</v>
      </c>
      <c r="AO135" s="1" t="s">
        <v>457</v>
      </c>
      <c r="AP135" s="1" t="s">
        <v>1641</v>
      </c>
      <c r="AT135" s="1" t="s">
        <v>359</v>
      </c>
      <c r="AV135" s="1" t="s">
        <v>2232</v>
      </c>
      <c r="AY135" s="4">
        <v>42522.0</v>
      </c>
      <c r="BA135" s="1" t="s">
        <v>2233</v>
      </c>
      <c r="BB135" s="1" t="s">
        <v>2234</v>
      </c>
    </row>
    <row r="136">
      <c r="A136" s="1" t="s">
        <v>2235</v>
      </c>
      <c r="B136" s="1" t="str">
        <f>IFERROR(__xludf.DUMMYFUNCTION("GOOGLETRANSLATE(A:A, ""en"", ""te"")"),"ఎయిర్‌వేవ్ మ్యాజిక్")</f>
        <v>ఎయిర్‌వేవ్ మ్యాజిక్</v>
      </c>
      <c r="C136" s="1" t="s">
        <v>2236</v>
      </c>
      <c r="D136" s="1" t="str">
        <f>IFERROR(__xludf.DUMMYFUNCTION("GOOGLETRANSLATE(C:C, ""en"", ""te"")"),"ఎయిర్‌వేవ్ మ్యాజిక్ ఒక ఆస్ట్రియన్ సింగిల్-ప్లేస్, పారాగ్లైడర్, దీనిని బ్రూస్ గోల్డ్ స్మిత్ రూపొందించారు మరియు ఫుల్‌మెస్ యొక్క ఎయిర్‌వేవ్ గ్లైడర్‌లచే నిర్మించబడింది. ఇది ఇప్పుడు ఉత్పత్తికి దూరంగా ఉంది. [1] మ్యాజిక్ పోటీ గ్లైడర్‌గా రూపొందించబడింది. [1] మ్యా"&amp;"జిక్, మ్యాజిక్ 2 మరియు 3 తో ​​సహా అనేక తరాల మోడళ్ల ద్వారా డిజైన్ అభివృద్ధి చెందింది, ప్రతి ఒక్కటి చివరిగా మెరుగుపడుతుంది. మూడు నమూనాలు వాటి సాపేక్ష పరిమాణానికి పేరు పెట్టబడ్డాయి. [1] డిజైనర్, బ్రూస్ గోల్డ్ స్మిత్, ఆస్ట్రేలియాలోని న్యూ సౌత్ వేల్స్లోని మణిల"&amp;"్లాలో జరిగిన 2007 పారాగ్లైడింగ్ ప్రపంచ ఛాంపియన్‌షిప్‌లను గెలుచుకున్నాడు, ఎయిర్‌వేవ్ మ్యాజిక్ FR3 ను ఎగురుతూ. [2] బెర్ట్రాండ్ నుండి డేటా [1] సాధారణ లక్షణాల పనితీరు")</f>
        <v>ఎయిర్‌వేవ్ మ్యాజిక్ ఒక ఆస్ట్రియన్ సింగిల్-ప్లేస్, పారాగ్లైడర్, దీనిని బ్రూస్ గోల్డ్ స్మిత్ రూపొందించారు మరియు ఫుల్‌మెస్ యొక్క ఎయిర్‌వేవ్ గ్లైడర్‌లచే నిర్మించబడింది. ఇది ఇప్పుడు ఉత్పత్తికి దూరంగా ఉంది. [1] మ్యాజిక్ పోటీ గ్లైడర్‌గా రూపొందించబడింది. [1] మ్యాజిక్, మ్యాజిక్ 2 మరియు 3 తో ​​సహా అనేక తరాల మోడళ్ల ద్వారా డిజైన్ అభివృద్ధి చెందింది, ప్రతి ఒక్కటి చివరిగా మెరుగుపడుతుంది. మూడు నమూనాలు వాటి సాపేక్ష పరిమాణానికి పేరు పెట్టబడ్డాయి. [1] డిజైనర్, బ్రూస్ గోల్డ్ స్మిత్, ఆస్ట్రేలియాలోని న్యూ సౌత్ వేల్స్లోని మణిల్లాలో జరిగిన 2007 పారాగ్లైడింగ్ ప్రపంచ ఛాంపియన్‌షిప్‌లను గెలుచుకున్నాడు, ఎయిర్‌వేవ్ మ్యాజిక్ FR3 ను ఎగురుతూ. [2] బెర్ట్రాండ్ నుండి డేటా [1] సాధారణ లక్షణాల పనితీరు</v>
      </c>
      <c r="E136" s="1" t="s">
        <v>1844</v>
      </c>
      <c r="F136" s="1" t="str">
        <f>IFERROR(__xludf.DUMMYFUNCTION("GOOGLETRANSLATE(E:E, ""en"", ""te"")"),"పారాగ్లైడర్")</f>
        <v>పారాగ్లైడర్</v>
      </c>
      <c r="G136" s="2" t="s">
        <v>1845</v>
      </c>
      <c r="H136" s="1" t="s">
        <v>1110</v>
      </c>
      <c r="I136" s="1" t="str">
        <f>IFERROR(__xludf.DUMMYFUNCTION("GOOGLETRANSLATE(H:H, ""en"", ""te"")"),"ఆస్ట్రియా")</f>
        <v>ఆస్ట్రియా</v>
      </c>
      <c r="J136" s="2" t="s">
        <v>1111</v>
      </c>
      <c r="K136" s="1" t="s">
        <v>2071</v>
      </c>
      <c r="L136" s="1" t="str">
        <f>IFERROR(__xludf.DUMMYFUNCTION("GOOGLETRANSLATE(K:K, ""en"", ""te"")"),"ఎయిర్‌వేవ్ గ్లైడర్‌లు")</f>
        <v>ఎయిర్‌వేవ్ గ్లైడర్‌లు</v>
      </c>
      <c r="M136" s="1" t="s">
        <v>2072</v>
      </c>
      <c r="P136" s="1" t="s">
        <v>344</v>
      </c>
      <c r="T136" s="1" t="s">
        <v>2237</v>
      </c>
      <c r="Y136" s="1" t="s">
        <v>2041</v>
      </c>
      <c r="AG136" s="1" t="s">
        <v>2238</v>
      </c>
      <c r="AH136" s="1" t="s">
        <v>2239</v>
      </c>
      <c r="AI136" s="1" t="s">
        <v>940</v>
      </c>
      <c r="AO136" s="1" t="s">
        <v>457</v>
      </c>
      <c r="AZ136" s="1">
        <v>6.03</v>
      </c>
    </row>
    <row r="137">
      <c r="A137" s="1" t="s">
        <v>2240</v>
      </c>
      <c r="B137" s="1" t="str">
        <f>IFERROR(__xludf.DUMMYFUNCTION("GOOGLETRANSLATE(A:A, ""en"", ""te"")"),"ఎయిర్‌వేవ్ వేవ్")</f>
        <v>ఎయిర్‌వేవ్ వేవ్</v>
      </c>
      <c r="C137" s="1" t="s">
        <v>2241</v>
      </c>
      <c r="D137" s="1" t="str">
        <f>IFERROR(__xludf.DUMMYFUNCTION("GOOGLETRANSLATE(C:C, ""en"", ""te"")"),"ఎయిర్‌వేవ్ వేవ్ ఒక ఆస్ట్రియన్ సింగిల్-ప్లేస్, పారాగ్లైడర్, దీనిని బ్రూస్ గోల్డ్ స్మిత్ రూపొందించారు మరియు ఫుల్‌మెస్ యొక్క ఎయిర్‌వేవ్ గ్లైడర్‌లచే నిర్మించబడింది. ఇది ఇప్పుడు ఉత్పత్తికి దూరంగా ఉంది. [1] వేవ్ ఒక అనుభవశూన్యుడు గ్లైడర్‌గా రూపొందించబడింది, మూడు"&amp;" మోడళ్లు వాటి సాపేక్ష పరిమాణానికి పేరు పెట్టబడ్డాయి. [1] బెర్ట్రాండ్ నుండి డేటా [1] సాధారణ లక్షణాల పనితీరు")</f>
        <v>ఎయిర్‌వేవ్ వేవ్ ఒక ఆస్ట్రియన్ సింగిల్-ప్లేస్, పారాగ్లైడర్, దీనిని బ్రూస్ గోల్డ్ స్మిత్ రూపొందించారు మరియు ఫుల్‌మెస్ యొక్క ఎయిర్‌వేవ్ గ్లైడర్‌లచే నిర్మించబడింది. ఇది ఇప్పుడు ఉత్పత్తికి దూరంగా ఉంది. [1] వేవ్ ఒక అనుభవశూన్యుడు గ్లైడర్‌గా రూపొందించబడింది, మూడు మోడళ్లు వాటి సాపేక్ష పరిమాణానికి పేరు పెట్టబడ్డాయి. [1] బెర్ట్రాండ్ నుండి డేటా [1] సాధారణ లక్షణాల పనితీరు</v>
      </c>
      <c r="E137" s="1" t="s">
        <v>1844</v>
      </c>
      <c r="F137" s="1" t="str">
        <f>IFERROR(__xludf.DUMMYFUNCTION("GOOGLETRANSLATE(E:E, ""en"", ""te"")"),"పారాగ్లైడర్")</f>
        <v>పారాగ్లైడర్</v>
      </c>
      <c r="G137" s="2" t="s">
        <v>1845</v>
      </c>
      <c r="H137" s="1" t="s">
        <v>1110</v>
      </c>
      <c r="I137" s="1" t="str">
        <f>IFERROR(__xludf.DUMMYFUNCTION("GOOGLETRANSLATE(H:H, ""en"", ""te"")"),"ఆస్ట్రియా")</f>
        <v>ఆస్ట్రియా</v>
      </c>
      <c r="J137" s="2" t="s">
        <v>1111</v>
      </c>
      <c r="K137" s="1" t="s">
        <v>2071</v>
      </c>
      <c r="L137" s="1" t="str">
        <f>IFERROR(__xludf.DUMMYFUNCTION("GOOGLETRANSLATE(K:K, ""en"", ""te"")"),"ఎయిర్‌వేవ్ గ్లైడర్‌లు")</f>
        <v>ఎయిర్‌వేవ్ గ్లైడర్‌లు</v>
      </c>
      <c r="M137" s="1" t="s">
        <v>2072</v>
      </c>
      <c r="P137" s="1" t="s">
        <v>344</v>
      </c>
      <c r="T137" s="1" t="s">
        <v>2242</v>
      </c>
      <c r="Y137" s="1" t="s">
        <v>2243</v>
      </c>
      <c r="AG137" s="1" t="s">
        <v>2238</v>
      </c>
      <c r="AH137" s="1" t="s">
        <v>2239</v>
      </c>
      <c r="AI137" s="1" t="s">
        <v>940</v>
      </c>
      <c r="AO137" s="1" t="s">
        <v>457</v>
      </c>
      <c r="AZ137" s="1">
        <v>5.23</v>
      </c>
      <c r="CP137" s="1" t="s">
        <v>1841</v>
      </c>
    </row>
    <row r="138">
      <c r="A138" s="1" t="s">
        <v>2244</v>
      </c>
      <c r="B138" s="1" t="str">
        <f>IFERROR(__xludf.DUMMYFUNCTION("GOOGLETRANSLATE(A:A, ""en"", ""te"")"),"అడ్వాన్స్ ఎప్సిలాన్")</f>
        <v>అడ్వాన్స్ ఎప్సిలాన్</v>
      </c>
      <c r="C138" s="1" t="s">
        <v>2245</v>
      </c>
      <c r="D138" s="1" t="str">
        <f>IFERROR(__xludf.DUMMYFUNCTION("GOOGLETRANSLATE(C:C, ""en"", ""te"")"),"అడ్వాన్స్ ఎప్సిలాన్ అనేది స్విస్ సింగిల్-ప్లేస్ పారాగ్లైడర్స్ యొక్క కుటుంబం, ఇది థన్ యొక్క అడ్వాన్స్ థన్ చేత రూపొందించబడింది మరియు ఉత్పత్తి చేయబడింది. [1] ఎప్సిలాన్ థర్మలింగ్ ఫ్లైట్ కోసం ఉద్దేశించిన ప్రాథమిక-ఇంటర్మీడియట్ గ్లైడర్‌గా రూపొందించబడింది. [1] [2"&amp;"] ఈ డిజైన్ తొమ్మిది తరాల మోడల్స్, ఎప్సిలాన్, ఎప్సిలాన్ 2, 3, 4, 5, 6, 7, 8 మరియు 9 ద్వారా అభివృద్ధి చెందింది. మోడల్స్ ప్రతి ఒక్కటి చదరపు మీటర్లలో వారి కఠినమైన వింగ్ ప్రాంతానికి పేరు పెట్టబడ్డాయి. [1] [2] బెర్ట్రాండ్ నుండి డేటా [1] సాధారణ లక్షణాల పనితీరు")</f>
        <v>అడ్వాన్స్ ఎప్సిలాన్ అనేది స్విస్ సింగిల్-ప్లేస్ పారాగ్లైడర్స్ యొక్క కుటుంబం, ఇది థన్ యొక్క అడ్వాన్స్ థన్ చేత రూపొందించబడింది మరియు ఉత్పత్తి చేయబడింది. [1] ఎప్సిలాన్ థర్మలింగ్ ఫ్లైట్ కోసం ఉద్దేశించిన ప్రాథమిక-ఇంటర్మీడియట్ గ్లైడర్‌గా రూపొందించబడింది. [1] [2] ఈ డిజైన్ తొమ్మిది తరాల మోడల్స్, ఎప్సిలాన్, ఎప్సిలాన్ 2, 3, 4, 5, 6, 7, 8 మరియు 9 ద్వారా అభివృద్ధి చెందింది. మోడల్స్ ప్రతి ఒక్కటి చదరపు మీటర్లలో వారి కఠినమైన వింగ్ ప్రాంతానికి పేరు పెట్టబడ్డాయి. [1] [2] బెర్ట్రాండ్ నుండి డేటా [1] సాధారణ లక్షణాల పనితీరు</v>
      </c>
      <c r="E138" s="1" t="s">
        <v>1844</v>
      </c>
      <c r="F138" s="1" t="str">
        <f>IFERROR(__xludf.DUMMYFUNCTION("GOOGLETRANSLATE(E:E, ""en"", ""te"")"),"పారాగ్లైడర్")</f>
        <v>పారాగ్లైడర్</v>
      </c>
      <c r="G138" s="2" t="s">
        <v>1845</v>
      </c>
      <c r="H138" s="1" t="s">
        <v>865</v>
      </c>
      <c r="I138" s="1" t="str">
        <f>IFERROR(__xludf.DUMMYFUNCTION("GOOGLETRANSLATE(H:H, ""en"", ""te"")"),"స్విట్జర్లాండ్")</f>
        <v>స్విట్జర్లాండ్</v>
      </c>
      <c r="J138" s="2" t="s">
        <v>866</v>
      </c>
      <c r="K138" s="1" t="s">
        <v>1921</v>
      </c>
      <c r="L138" s="1" t="str">
        <f>IFERROR(__xludf.DUMMYFUNCTION("GOOGLETRANSLATE(K:K, ""en"", ""te"")"),"అడ్వాన్స్ థన్ సా")</f>
        <v>అడ్వాన్స్ థన్ సా</v>
      </c>
      <c r="M138" s="1" t="s">
        <v>1922</v>
      </c>
      <c r="P138" s="1" t="s">
        <v>344</v>
      </c>
      <c r="R138" s="1" t="s">
        <v>2246</v>
      </c>
      <c r="T138" s="1" t="s">
        <v>2247</v>
      </c>
      <c r="Y138" s="1" t="s">
        <v>2009</v>
      </c>
      <c r="AI138" s="1" t="s">
        <v>1891</v>
      </c>
      <c r="AO138" s="1" t="s">
        <v>457</v>
      </c>
      <c r="AZ138" s="1">
        <v>4.92</v>
      </c>
    </row>
    <row r="139">
      <c r="A139" s="1" t="s">
        <v>2248</v>
      </c>
      <c r="B139" s="1" t="str">
        <f>IFERROR(__xludf.DUMMYFUNCTION("GOOGLETRANSLATE(A:A, ""en"", ""te"")"),"ఏరోడిన్ టోటెమ్ BI")</f>
        <v>ఏరోడిన్ టోటెమ్ BI</v>
      </c>
      <c r="C139" s="1" t="s">
        <v>2249</v>
      </c>
      <c r="D139" s="1" t="str">
        <f>IFERROR(__xludf.DUMMYFUNCTION("GOOGLETRANSLATE(C:C, ""en"", ""te"")"),"ఏరోడిన్ టోటెమ్ BI (ఇంగ్లీష్: బిప్లేస్ లేదా టూ-సీటర్) అనేది ఒక ఫ్రెంచ్ రెండు-ప్రదేశం, పారాగ్లైడర్, దీనిని మిచెల్ లే బ్లాంక్ రూపొందించారు మరియు టలోయిర్స్ యొక్క ఏరోడిన్ టెక్నాలజీస్ చేత నిర్మించబడింది. [1] టోటెమ్ BI విమాన శిక్షణ కోసం రెండు-ప్రదేశాల పారాగ్లైడర"&amp;"్‌గా రూపొందించబడింది. [1] విమానం యొక్క 14.62 మీ (48.0 అడుగులు) స్పాన్ వింగ్ 53 కణాలు, రెక్క ప్రాంతం 42.60 మీ 2 (458.5 చదరపు అడుగులు) మరియు 5.01: 1 యొక్క కారక నిష్పత్తిని కలిగి ఉంది. పైలట్ బరువు పరిధి 130 నుండి 230 కిలోలు (287 నుండి 507 పౌండ్లు). గ్లైడర్ అ"&amp;"ఫ్నోర్ బిప్లేస్ సర్టిఫికేట్. [1] బెర్ట్రాండ్ నుండి డేటా [1] సాధారణ లక్షణాలు")</f>
        <v>ఏరోడిన్ టోటెమ్ BI (ఇంగ్లీష్: బిప్లేస్ లేదా టూ-సీటర్) అనేది ఒక ఫ్రెంచ్ రెండు-ప్రదేశం, పారాగ్లైడర్, దీనిని మిచెల్ లే బ్లాంక్ రూపొందించారు మరియు టలోయిర్స్ యొక్క ఏరోడిన్ టెక్నాలజీస్ చేత నిర్మించబడింది. [1] టోటెమ్ BI విమాన శిక్షణ కోసం రెండు-ప్రదేశాల పారాగ్లైడర్‌గా రూపొందించబడింది. [1] విమానం యొక్క 14.62 మీ (48.0 అడుగులు) స్పాన్ వింగ్ 53 కణాలు, రెక్క ప్రాంతం 42.60 మీ 2 (458.5 చదరపు అడుగులు) మరియు 5.01: 1 యొక్క కారక నిష్పత్తిని కలిగి ఉంది. పైలట్ బరువు పరిధి 130 నుండి 230 కిలోలు (287 నుండి 507 పౌండ్లు). గ్లైడర్ అఫ్నోర్ బిప్లేస్ సర్టిఫికేట్. [1] బెర్ట్రాండ్ నుండి డేటా [1] సాధారణ లక్షణాలు</v>
      </c>
      <c r="E139" s="1" t="s">
        <v>1844</v>
      </c>
      <c r="F139" s="1" t="str">
        <f>IFERROR(__xludf.DUMMYFUNCTION("GOOGLETRANSLATE(E:E, ""en"", ""te"")"),"పారాగ్లైడర్")</f>
        <v>పారాగ్లైడర్</v>
      </c>
      <c r="G139" s="2" t="s">
        <v>1845</v>
      </c>
      <c r="H139" s="1" t="s">
        <v>484</v>
      </c>
      <c r="I139" s="1" t="str">
        <f>IFERROR(__xludf.DUMMYFUNCTION("GOOGLETRANSLATE(H:H, ""en"", ""te"")"),"ఫ్రాన్స్")</f>
        <v>ఫ్రాన్స్</v>
      </c>
      <c r="J139" s="2" t="s">
        <v>485</v>
      </c>
      <c r="K139" s="1" t="s">
        <v>2167</v>
      </c>
      <c r="L139" s="1" t="str">
        <f>IFERROR(__xludf.DUMMYFUNCTION("GOOGLETRANSLATE(K:K, ""en"", ""te"")"),"ఏరోడిన్ టెక్నాలజీస్")</f>
        <v>ఏరోడిన్ టెక్నాలజీస్</v>
      </c>
      <c r="M139" s="1" t="s">
        <v>2168</v>
      </c>
      <c r="P139" s="1" t="s">
        <v>344</v>
      </c>
      <c r="R139" s="1" t="s">
        <v>2250</v>
      </c>
      <c r="T139" s="1" t="s">
        <v>2251</v>
      </c>
      <c r="AG139" s="1" t="s">
        <v>2172</v>
      </c>
      <c r="AI139" s="1" t="s">
        <v>940</v>
      </c>
      <c r="AT139" s="1" t="s">
        <v>359</v>
      </c>
      <c r="AZ139" s="1">
        <v>5.01</v>
      </c>
    </row>
    <row r="140">
      <c r="A140" s="1" t="s">
        <v>2252</v>
      </c>
      <c r="B140" s="1" t="str">
        <f>IFERROR(__xludf.DUMMYFUNCTION("GOOGLETRANSLATE(A:A, ""en"", ""te"")"),"ఫీరో డాంగే")</f>
        <v>ఫీరో డాంగే</v>
      </c>
      <c r="C140" s="1" t="s">
        <v>2253</v>
      </c>
      <c r="D140" s="1" t="str">
        <f>IFERROR(__xludf.DUMMYFUNCTION("GOOGLETRANSLATE(C:C, ""en"", ""te"")"),"ఫీరో డాంగే (ఇంగ్లీషులో, ఫీరో బంబుల్బీ) హంగేరియన్ సైడ్-బై-సైడ్ ట్రైనర్ బిప్లేన్. ఇది అధిక కారక నిష్పత్తి రెక్కలు, ఏరోడైనమిక్ స్పష్టత మరియు అధిక లిఫ్ట్/డ్రాగ్ నిష్పత్తికి గుర్తించదగినది. గ్యులా మరియు లాస్లే ఫీగ్ల్ సోదరులు సహకారంతో లాజోస్ రోటర్ యొక్క రెండవ ర"&amp;"ూపకల్పన ఫీరో డాంగే. [1] [2] రోటర్ అధిక లిఫ్ట్ టు డ్రాగ్ రేషియో (ఎల్/డి) తో అధిక ఏరోడైనమిక్ శుద్ధీకరణ యొక్క శిక్షణా విమానాన్ని ఉత్పత్తి చేయడమే లక్ష్యంగా ఉంది, ఇది స్థిరంగా ఉంది, కానీ నియంత్రణలకు ప్రతిస్పందిస్తుంది, నిర్మాణాత్మకంగా బలంగా, భూమికి సులభం మరియు"&amp;" కాక్‌పిట్ నుండి మంచి ఆల్ రౌండ్ వీక్షణతో . వినూత్న వింగ్ డిజైన్ ఒక ముఖ్య లక్షణం. డాంగే చాలా ఎక్కువ కారక నిష్పత్తి మరియు సవరించిన ఎలిప్టికల్ ప్లాన్ రెక్కలతో కూడిన బైప్‌లేన్, తద్వారా ప్రేరేపిత డ్రాగ్‌ను తగ్గిస్తుంది. ఎగువ వింగ్ ఆ సమయంలో ఒక కారక నిష్పత్తిని "&amp;"కలిగి ఉంది, ఆ సమయంలో చాలా ఎక్కువ, [3] మరియు రెండు రెక్కలు 800 మిమీ (31.5 అంగుళాలు) మాత్రమే రూట్ తీగను కలిగి ఉన్నాయి, అయితే దిగువ 1.0 మీ (3 అడుగుల 3 అంగుళాలు) తక్కువగా ఉంది. [[ 2] రెండింటిలో మందపాటి ఎయిర్‌ఫాయిల్స్ ఉన్నాయి. [4] చాలా ఇరుకైన రెక్కలు రేఖాంశ స్"&amp;"థిరత్వాన్ని అందిస్తాయని పేర్కొన్నారు, ఎందుకంటే పీడన కేంద్రం చాలా దూరం కదలలేకపోయింది, [3] మరియు మరింత పిచ్ స్థిరత్వం భారీ అస్థిరత ద్వారా అందించబడింది, దిగువ వింగ్ 600 మిమీ (23.6 అంగుళాలు) పైభాగంలో. [2 ] రెండు రెక్కలు దాడి యొక్క వేర్వేరు కోణాలలో, దిగువ భాగం"&amp;"లో 0 మరియు 2 an పైపై 2 at, మళ్ళీ, రోల్ స్థిరత్వాన్ని అందించడానికి రేఖాంశ స్థిరత్వాన్ని మెరుగుపరచాలనే ఉద్దేశ్యంతో ఎగువ వింగ్ ఒక చిన్న మధ్య విభాగానికి మించి డైహెడ్రల్ కలిగి ఉంది. తరువాతి వాటికి స్టీల్ ట్యూబ్ క్యాబనే మద్దతు ఇచ్చింది, ఇది నిలువు, కింక్డ్ స్ట్"&amp;"రట్స్, ఎగువ భాగంలో ఫెయిడ్, మరియు ఫార్వర్డ్, ట్రాన్స్వర్స్ విలోమ-వి, అన్నీ ఎగువ ఫ్యూజ్‌లేజ్‌తో చేరాయి. ఈ నిర్మాణం ఎగువ వింగ్ యొక్క సంభవం మరియు అస్థిరమైన కోణాన్ని మార్చడానికి వీలు కల్పించింది. [3] రెక్కలు 3-ప్లై కవర్ చేయబడ్డాయి, రెండు స్పార్ నిర్మాణాలు. అధి"&amp;"క కారక నిష్పత్తి, మెటల్ కప్పబడిన ఐలెరాన్లు దిగువ రెక్కలపై అమర్చబడ్డాయి. [2] డాంగే యొక్క రెక్కలు ఆనాటి చాలా ద్విపదలతో పోలిస్తే కలుపుతారు, ఇరుకైన తీగ మరియు పెద్ద అస్థిరత ద్వారా ఒక అమరిక సాధ్యమైంది. ప్రతి వైపు ఒకే, నిలువు, ఫెయిర్‌డ్ ఇంటర్‌ప్లేన్ స్ట్రట్ ఎగువ"&amp;" వింగ్ యొక్క వెనుక స్పార్‌ను దిగువ ఫార్వర్డ్ స్పార్‌కు కలుపుతుంది. దాని పైభాగంలో మెటల్ ఫెయిర్డ్-ఇన్ వాలుగా ఉండే స్ట్రట్ ఫార్వర్డ్, ఎగువ స్పార్ మరియు వెనుక స్పార్ వరకు దాని పాదాల వద్ద ఇలాంటి అమరిక ఉంది. డ్రాగ్‌ను తగ్గించడానికి, సాంప్రదాయిక క్రాస్ బ్రేసింగ్"&amp;" ఫ్లయింగ్ వైర్లు లేవు, బదులుగా ప్రతి ఇంటర్‌ప్లేన్ స్ట్రట్‌ల పై నుండి ఒకే, ఫెయిర్‌డ్ డయాగోనల్ స్ట్రట్ సంబంధిత తక్కువ ఫ్యూజ్‌లేజ్ లాంగ్‌కు. [2] డాంగే యొక్క దీర్ఘచతురస్రాకార విభాగం ఫ్యూజ్‌లేజ్ నాలుగు లాంగన్‌ల చుట్టూ నిర్మించబడింది, దిగువ మరియు వైపులా ప్లైవుడ"&amp;"్‌తో కప్పబడి ఉంది. [4] గుండ్రని ఎగువ డెక్కింగ్ లైట్ మెటల్. దీని క్రాస్ సెక్షన్ 1,200 మిమీ (47.2 అంగుళాలు) వెడల్పు కాక్‌పిట్ ద్వారా పక్కపక్కనే సీటింగ్ కలిగి ఉంది. ఇది దిగువ రెక్కలపై ఉంచారు, కానీ ఎగువ వెనుకంజలో ఉన్న అంచు యొక్క వెనుక, పైకి మరియు క్రిందికి అద"&amp;"్భుతమైన వీక్షణను అందిస్తుంది. డాంగే ద్వంద్వ నియంత్రణతో అమర్చవచ్చు లేదా ఒక సెట్‌తో తొలగించబడవచ్చు. అప్పర్ వింగ్ కింద ఉక్కు ఫ్రేమ్డ్ కాబేన్ తారుమారు చేసిన విషయంలో యజమానులకు రక్షణ కల్పించడానికి ఉద్దేశించబడింది. ఇది 100 హెచ్‌పి (75 కిలోవాట్ల) ఒబెరర్సెల్ యు.ఐ "&amp;"తొమ్మిది సిలిండర్ రోటరీ ఇంజిన్, ఫైర్‌వాల్ వెనుక ఉక్కు బేరింగ్‌లపై ముక్కులో అమర్చబడి ఉంది. ఇది స్టాండ్-ఇన్ మోటారు, ఇది ఉత్పత్తి విమానాలలో తేలికైన యూనిట్ ద్వారా భర్తీ చేయబడి ఉంటుంది, కాబట్టి విమాన పరీక్షలు ఒబెరర్సల్ థొరెటల్‌తో 60 హెచ్‌పి (45 కిలోవాట్) కు తి"&amp;"రిగి వచ్చాయి, దీని కోసం డాంగే రూపొందించబడింది. వెనుక భాగంలో ఎంపెనేజ్ సాంప్రదాయకంగా ఉంది, చాలా నిటారుగా ఉన్న ఫిన్ మరియు లోతైన, గుండ్రని చుక్కానితో. ఫ్యూజ్‌లేజ్ పైన అమర్చిన క్షితిజ సమాంతర తోక, నేరుగా, ప్రముఖ అంచులను తుడిచిపెట్టింది మరియు ప్రత్యేక ఎలివేటర్లత"&amp;"ో సెమీ-ఎలిప్టికల్ వెనుకంజలో ఉన్న అంచు రూపాన్ని కలిగి ఉంది. [3] అన్ని వెనుక ఉపరితలాలు సాపేక్షంగా అధిక కారక నిష్పత్తులను కలిగి ఉన్నాయి, మళ్ళీ డ్రాగ్‌ను తగ్గించడానికి. [4] డాంగే ఒక స్థిర టెయిల్‌స్కిడ్ అండర్ క్యారేజీని కలిగి ఉంది, సగం ఆక్సిల్స్‌పై మెయిన్‌వీల్"&amp;"స్ ఒక విలోమ విలోమ-వి స్ట్రట్ నుండి కేంద్రంగా అతుక్కొని, చక్రాల లోపల రెండు విలోమ విలపు రేఖాంశ స్ట్రట్‌లపై అమర్చబడి ఉన్నాయి. [3] దీని ట్రాక్ 1,700 మిమీ (66.9 అంగుళాలు); నోసెవర్ల ప్రమాదాన్ని తగ్గించడానికి చక్రాలు గురుత్వాకర్షణ కేంద్రం కంటే 450 మిమీ (17.7 అంగ"&amp;"ుళాలు) ముందు ఉంచబడ్డాయి. [2] 1924 లో కొంతకాలం చేసిన డాంగే యొక్క మొట్టమొదటి ఫ్లైట్ యొక్క తేదీ ఖచ్చితంగా తెలియదు కాని డిసెంబర్ 1924 మధ్య నాటికి అది అధికారిక కమిషన్ ముందు దాని పరీక్షలను పూర్తి చేసింది. [2] ఇరుకైన రెక్కలు వారి డిజైన్ దృ g త్వం లక్ష్యాలను చేరు"&amp;"కున్నట్లయితే లేదా ""అనూహ్యంగా మంచి"" గరిష్ట లిఫ్ట్/డ్రాగ్ నిష్పత్తి సుమారు 16 యొక్క సుమారు 16, స్థిరమైన అండర్ క్యారేజ్ బిప్‌లేన్‌కు గొప్పది అని డాంగే ఉద్దేశించిన తక్కువ శక్తితో కూడిన ఇంజిన్‌ను అందుకున్నారో తెలియదు. [[(3] ఏరోడైనమిక్ శుద్ధీకరణ ఉన్నప్పటికీ అ"&amp;"ది ఉత్పత్తిలోకి వెళ్ళలేదు మరియు ఒకటి మాత్రమే నిర్మించబడింది. హై లిఫ్ట్/డ్రాగ్ డిజైన్లపై రోటర్ యొక్క ఆసక్తి తరువాత అతన్ని గ్లైడర్‌లకు దారితీసింది; అతని మొట్టమొదటి రూపకల్పన, 1933 కరాకన్, ఒక కారక నిష్పత్తిని కలిగి ఉంది, [5] డాంగే కంటే కొంచెం ఎక్కువ మాత్రమే ఉ"&amp;"ంది, అయితే బిప్‌లేన్ యొక్క అంతర్గత బ్రేస్డ్ గిర్డర్ బలం లేకుండా మోనోప్లేన్ వింగ్ కోసం చాలా ఎక్కువ నిర్మాణాత్మక సవాలు. ఎగురుతూ, రోటర్ హంగరీ యొక్క మొదటి ""సిల్వర్ సి"" గ్లైడర్ పైలట్ అయ్యింది. [5] ఫ్లైట్ నుండి డేటా 22 జనవరి 1925, పేజీలు 39-40 [3] సాధారణ లక్ష"&amp;"ణాల పనితీరు")</f>
        <v>ఫీరో డాంగే (ఇంగ్లీషులో, ఫీరో బంబుల్బీ) హంగేరియన్ సైడ్-బై-సైడ్ ట్రైనర్ బిప్లేన్. ఇది అధిక కారక నిష్పత్తి రెక్కలు, ఏరోడైనమిక్ స్పష్టత మరియు అధిక లిఫ్ట్/డ్రాగ్ నిష్పత్తికి గుర్తించదగినది. గ్యులా మరియు లాస్లే ఫీగ్ల్ సోదరులు సహకారంతో లాజోస్ రోటర్ యొక్క రెండవ రూపకల్పన ఫీరో డాంగే. [1] [2] రోటర్ అధిక లిఫ్ట్ టు డ్రాగ్ రేషియో (ఎల్/డి) తో అధిక ఏరోడైనమిక్ శుద్ధీకరణ యొక్క శిక్షణా విమానాన్ని ఉత్పత్తి చేయడమే లక్ష్యంగా ఉంది, ఇది స్థిరంగా ఉంది, కానీ నియంత్రణలకు ప్రతిస్పందిస్తుంది, నిర్మాణాత్మకంగా బలంగా, భూమికి సులభం మరియు కాక్‌పిట్ నుండి మంచి ఆల్ రౌండ్ వీక్షణతో . వినూత్న వింగ్ డిజైన్ ఒక ముఖ్య లక్షణం. డాంగే చాలా ఎక్కువ కారక నిష్పత్తి మరియు సవరించిన ఎలిప్టికల్ ప్లాన్ రెక్కలతో కూడిన బైప్‌లేన్, తద్వారా ప్రేరేపిత డ్రాగ్‌ను తగ్గిస్తుంది. ఎగువ వింగ్ ఆ సమయంలో ఒక కారక నిష్పత్తిని కలిగి ఉంది, ఆ సమయంలో చాలా ఎక్కువ, [3] మరియు రెండు రెక్కలు 800 మిమీ (31.5 అంగుళాలు) మాత్రమే రూట్ తీగను కలిగి ఉన్నాయి, అయితే దిగువ 1.0 మీ (3 అడుగుల 3 అంగుళాలు) తక్కువగా ఉంది. [[ 2] రెండింటిలో మందపాటి ఎయిర్‌ఫాయిల్స్ ఉన్నాయి. [4] చాలా ఇరుకైన రెక్కలు రేఖాంశ స్థిరత్వాన్ని అందిస్తాయని పేర్కొన్నారు, ఎందుకంటే పీడన కేంద్రం చాలా దూరం కదలలేకపోయింది, [3] మరియు మరింత పిచ్ స్థిరత్వం భారీ అస్థిరత ద్వారా అందించబడింది, దిగువ వింగ్ 600 మిమీ (23.6 అంగుళాలు) పైభాగంలో. [2 ] రెండు రెక్కలు దాడి యొక్క వేర్వేరు కోణాలలో, దిగువ భాగంలో 0 మరియు 2 an పైపై 2 at, మళ్ళీ, రోల్ స్థిరత్వాన్ని అందించడానికి రేఖాంశ స్థిరత్వాన్ని మెరుగుపరచాలనే ఉద్దేశ్యంతో ఎగువ వింగ్ ఒక చిన్న మధ్య విభాగానికి మించి డైహెడ్రల్ కలిగి ఉంది. తరువాతి వాటికి స్టీల్ ట్యూబ్ క్యాబనే మద్దతు ఇచ్చింది, ఇది నిలువు, కింక్డ్ స్ట్రట్స్, ఎగువ భాగంలో ఫెయిడ్, మరియు ఫార్వర్డ్, ట్రాన్స్వర్స్ విలోమ-వి, అన్నీ ఎగువ ఫ్యూజ్‌లేజ్‌తో చేరాయి. ఈ నిర్మాణం ఎగువ వింగ్ యొక్క సంభవం మరియు అస్థిరమైన కోణాన్ని మార్చడానికి వీలు కల్పించింది. [3] రెక్కలు 3-ప్లై కవర్ చేయబడ్డాయి, రెండు స్పార్ నిర్మాణాలు. అధిక కారక నిష్పత్తి, మెటల్ కప్పబడిన ఐలెరాన్లు దిగువ రెక్కలపై అమర్చబడ్డాయి. [2] డాంగే యొక్క రెక్కలు ఆనాటి చాలా ద్విపదలతో పోలిస్తే కలుపుతారు, ఇరుకైన తీగ మరియు పెద్ద అస్థిరత ద్వారా ఒక అమరిక సాధ్యమైంది. ప్రతి వైపు ఒకే, నిలువు, ఫెయిర్‌డ్ ఇంటర్‌ప్లేన్ స్ట్రట్ ఎగువ వింగ్ యొక్క వెనుక స్పార్‌ను దిగువ ఫార్వర్డ్ స్పార్‌కు కలుపుతుంది. దాని పైభాగంలో మెటల్ ఫెయిర్డ్-ఇన్ వాలుగా ఉండే స్ట్రట్ ఫార్వర్డ్, ఎగువ స్పార్ మరియు వెనుక స్పార్ వరకు దాని పాదాల వద్ద ఇలాంటి అమరిక ఉంది. డ్రాగ్‌ను తగ్గించడానికి, సాంప్రదాయిక క్రాస్ బ్రేసింగ్ ఫ్లయింగ్ వైర్లు లేవు, బదులుగా ప్రతి ఇంటర్‌ప్లేన్ స్ట్రట్‌ల పై నుండి ఒకే, ఫెయిర్‌డ్ డయాగోనల్ స్ట్రట్ సంబంధిత తక్కువ ఫ్యూజ్‌లేజ్ లాంగ్‌కు. [2] డాంగే యొక్క దీర్ఘచతురస్రాకార విభాగం ఫ్యూజ్‌లేజ్ నాలుగు లాంగన్‌ల చుట్టూ నిర్మించబడింది, దిగువ మరియు వైపులా ప్లైవుడ్‌తో కప్పబడి ఉంది. [4] గుండ్రని ఎగువ డెక్కింగ్ లైట్ మెటల్. దీని క్రాస్ సెక్షన్ 1,200 మిమీ (47.2 అంగుళాలు) వెడల్పు కాక్‌పిట్ ద్వారా పక్కపక్కనే సీటింగ్ కలిగి ఉంది. ఇది దిగువ రెక్కలపై ఉంచారు, కానీ ఎగువ వెనుకంజలో ఉన్న అంచు యొక్క వెనుక, పైకి మరియు క్రిందికి అద్భుతమైన వీక్షణను అందిస్తుంది. డాంగే ద్వంద్వ నియంత్రణతో అమర్చవచ్చు లేదా ఒక సెట్‌తో తొలగించబడవచ్చు. అప్పర్ వింగ్ కింద ఉక్కు ఫ్రేమ్డ్ కాబేన్ తారుమారు చేసిన విషయంలో యజమానులకు రక్షణ కల్పించడానికి ఉద్దేశించబడింది. ఇది 100 హెచ్‌పి (75 కిలోవాట్ల) ఒబెరర్సెల్ యు.ఐ తొమ్మిది సిలిండర్ రోటరీ ఇంజిన్, ఫైర్‌వాల్ వెనుక ఉక్కు బేరింగ్‌లపై ముక్కులో అమర్చబడి ఉంది. ఇది స్టాండ్-ఇన్ మోటారు, ఇది ఉత్పత్తి విమానాలలో తేలికైన యూనిట్ ద్వారా భర్తీ చేయబడి ఉంటుంది, కాబట్టి విమాన పరీక్షలు ఒబెరర్సల్ థొరెటల్‌తో 60 హెచ్‌పి (45 కిలోవాట్) కు తిరిగి వచ్చాయి, దీని కోసం డాంగే రూపొందించబడింది. వెనుక భాగంలో ఎంపెనేజ్ సాంప్రదాయకంగా ఉంది, చాలా నిటారుగా ఉన్న ఫిన్ మరియు లోతైన, గుండ్రని చుక్కానితో. ఫ్యూజ్‌లేజ్ పైన అమర్చిన క్షితిజ సమాంతర తోక, నేరుగా, ప్రముఖ అంచులను తుడిచిపెట్టింది మరియు ప్రత్యేక ఎలివేటర్లతో సెమీ-ఎలిప్టికల్ వెనుకంజలో ఉన్న అంచు రూపాన్ని కలిగి ఉంది. [3] అన్ని వెనుక ఉపరితలాలు సాపేక్షంగా అధిక కారక నిష్పత్తులను కలిగి ఉన్నాయి, మళ్ళీ డ్రాగ్‌ను తగ్గించడానికి. [4] డాంగే ఒక స్థిర టెయిల్‌స్కిడ్ అండర్ క్యారేజీని కలిగి ఉంది, సగం ఆక్సిల్స్‌పై మెయిన్‌వీల్స్ ఒక విలోమ విలోమ-వి స్ట్రట్ నుండి కేంద్రంగా అతుక్కొని, చక్రాల లోపల రెండు విలోమ విలపు రేఖాంశ స్ట్రట్‌లపై అమర్చబడి ఉన్నాయి. [3] దీని ట్రాక్ 1,700 మిమీ (66.9 అంగుళాలు); నోసెవర్ల ప్రమాదాన్ని తగ్గించడానికి చక్రాలు గురుత్వాకర్షణ కేంద్రం కంటే 450 మిమీ (17.7 అంగుళాలు) ముందు ఉంచబడ్డాయి. [2] 1924 లో కొంతకాలం చేసిన డాంగే యొక్క మొట్టమొదటి ఫ్లైట్ యొక్క తేదీ ఖచ్చితంగా తెలియదు కాని డిసెంబర్ 1924 మధ్య నాటికి అది అధికారిక కమిషన్ ముందు దాని పరీక్షలను పూర్తి చేసింది. [2] ఇరుకైన రెక్కలు వారి డిజైన్ దృ g త్వం లక్ష్యాలను చేరుకున్నట్లయితే లేదా "అనూహ్యంగా మంచి" గరిష్ట లిఫ్ట్/డ్రాగ్ నిష్పత్తి సుమారు 16 యొక్క సుమారు 16, స్థిరమైన అండర్ క్యారేజ్ బిప్‌లేన్‌కు గొప్పది అని డాంగే ఉద్దేశించిన తక్కువ శక్తితో కూడిన ఇంజిన్‌ను అందుకున్నారో తెలియదు. [[(3] ఏరోడైనమిక్ శుద్ధీకరణ ఉన్నప్పటికీ అది ఉత్పత్తిలోకి వెళ్ళలేదు మరియు ఒకటి మాత్రమే నిర్మించబడింది. హై లిఫ్ట్/డ్రాగ్ డిజైన్లపై రోటర్ యొక్క ఆసక్తి తరువాత అతన్ని గ్లైడర్‌లకు దారితీసింది; అతని మొట్టమొదటి రూపకల్పన, 1933 కరాకన్, ఒక కారక నిష్పత్తిని కలిగి ఉంది, [5] డాంగే కంటే కొంచెం ఎక్కువ మాత్రమే ఉంది, అయితే బిప్‌లేన్ యొక్క అంతర్గత బ్రేస్డ్ గిర్డర్ బలం లేకుండా మోనోప్లేన్ వింగ్ కోసం చాలా ఎక్కువ నిర్మాణాత్మక సవాలు. ఎగురుతూ, రోటర్ హంగరీ యొక్క మొదటి "సిల్వర్ సి" గ్లైడర్ పైలట్ అయ్యింది. [5] ఫ్లైట్ నుండి డేటా 22 జనవరి 1925, పేజీలు 39-40 [3] సాధారణ లక్షణాల పనితీరు</v>
      </c>
      <c r="E140" s="1" t="s">
        <v>2254</v>
      </c>
      <c r="F140" s="1" t="str">
        <f>IFERROR(__xludf.DUMMYFUNCTION("GOOGLETRANSLATE(E:E, ""en"", ""te"")"),"సైడ్-బై-సైడ్ ట్రైనర్ విమానం")</f>
        <v>సైడ్-బై-సైడ్ ట్రైనర్ విమానం</v>
      </c>
      <c r="G140" s="1" t="s">
        <v>2255</v>
      </c>
      <c r="H140" s="1" t="s">
        <v>2256</v>
      </c>
      <c r="I140" s="1" t="str">
        <f>IFERROR(__xludf.DUMMYFUNCTION("GOOGLETRANSLATE(H:H, ""en"", ""te"")"),"హంగరీ")</f>
        <v>హంగరీ</v>
      </c>
      <c r="J140" s="2" t="s">
        <v>2257</v>
      </c>
      <c r="K140" s="1" t="s">
        <v>2258</v>
      </c>
      <c r="L140" s="1" t="str">
        <f>IFERROR(__xludf.DUMMYFUNCTION("GOOGLETRANSLATE(K:K, ""en"", ""te"")"),"ఫీగ్ల్ మరియు రోటర్ (ఫీరో)")</f>
        <v>ఫీగ్ల్ మరియు రోటర్ (ఫీరో)</v>
      </c>
      <c r="N140" s="1">
        <v>1924.0</v>
      </c>
      <c r="O140" s="1">
        <v>1.0</v>
      </c>
      <c r="P140" s="1" t="s">
        <v>2259</v>
      </c>
      <c r="Q140" s="1" t="s">
        <v>2260</v>
      </c>
      <c r="S140" s="1" t="s">
        <v>2261</v>
      </c>
      <c r="T140" s="1" t="s">
        <v>2262</v>
      </c>
      <c r="U140" s="1" t="s">
        <v>581</v>
      </c>
      <c r="V140" s="1" t="s">
        <v>2263</v>
      </c>
      <c r="W140" s="1" t="s">
        <v>2264</v>
      </c>
      <c r="X140" s="1" t="s">
        <v>491</v>
      </c>
      <c r="Y140" s="1" t="s">
        <v>1618</v>
      </c>
      <c r="AC140" s="1" t="s">
        <v>2265</v>
      </c>
      <c r="AD140" s="1" t="s">
        <v>2266</v>
      </c>
      <c r="AG140" s="1" t="s">
        <v>2267</v>
      </c>
      <c r="AJ140" s="1" t="s">
        <v>2268</v>
      </c>
      <c r="AX140" s="1" t="s">
        <v>2269</v>
      </c>
      <c r="AZ140" s="1" t="s">
        <v>2270</v>
      </c>
      <c r="BZ140" s="1" t="s">
        <v>2271</v>
      </c>
      <c r="CC140" s="1" t="s">
        <v>2272</v>
      </c>
      <c r="CX140" s="1" t="s">
        <v>2273</v>
      </c>
      <c r="CY140" s="1" t="s">
        <v>2274</v>
      </c>
    </row>
    <row r="141">
      <c r="A141" s="1" t="s">
        <v>2275</v>
      </c>
      <c r="B141" s="1" t="str">
        <f>IFERROR(__xludf.DUMMYFUNCTION("GOOGLETRANSLATE(A:A, ""en"", ""te"")"),"గాడ్బిల్లే gjj")</f>
        <v>గాడ్బిల్లే gjj</v>
      </c>
      <c r="C141" s="1" t="s">
        <v>2276</v>
      </c>
      <c r="D141" s="1" t="str">
        <f>IFERROR(__xludf.DUMMYFUNCTION("GOOGLETRANSLATE(C:C, ""en"", ""te"")"),"గాడ్బిల్లే GJJ పైపర్ PA-20 పేసర్ యొక్క ఫ్రెంచ్ వేరియంట్, ఇది మొట్టమొదట 1961 లో ఎగిరింది. 1961 లో జాక్వెస్ మరియు జూల్స్ గాడ్బిల్లే పైపర్ PA-20 పేసర్ యొక్క నిర్మాణం ఆధారంగా మూడు సీట్ల తేలికపాటి విమానాలను నిర్మించారు. పేసర్ యొక్క సాధారణ 125 హెచ్‌పి (93 కిలోవ"&amp;"ాట్) లైమింగ్ ఓ -290-డి కంటే 115 హెచ్‌పి (86 కిలోవాట్ల) లైమింగ్ ఓ -235-సి ఎయిర్-కూల్డ్ ఫ్లాట్ ఫోర్ ఇంజిన్‌తో నడిచే, దగ్గరి పైపర్ వేరియంట్ PA-20S 115 . గాడ్బిల్లే యొక్క రెక్క చిట్కాలు చదరపు మరియు చిట్కా పలకలతో అమర్చబడి ఉంటాయి, అయితే పైపర్ గుండ్రంగా ఉంటాయి, "&amp;"మరియు గాడ్బిల్లే యొక్క నిలువు తోక పైపర్ కంటే ఎత్తుగా ఉంటుంది మరియు వక్రంగా కాకుండా సూటిగా అంచుగలది. [1] ఏకైక గాడ్బిల్లే GJJ 7 డిసెంబర్ 1961 న నమోదు చేయబడింది [2] మరియు సంవత్సరం ముగిసేలోపు మొదటిసారిగా ప్రయాణించారు. [1] గాడ్బిల్లెస్ దీనిని ఒక దశాబ్దం పాటు న"&amp;"ిలుపుకుంది, కానీ ఆ తరువాత అది 1988 కి ముందు ఎనిమిది వేర్వేరు యజమానులతో వేగంగా చేతులు మారిపోయింది. [2] ఇది 2014 లో ఫ్రెంచ్ సివిల్ ఎయిర్క్రాఫ్ట్ రిజిస్టర్‌లో ఉంది. [3]")</f>
        <v>గాడ్బిల్లే GJJ పైపర్ PA-20 పేసర్ యొక్క ఫ్రెంచ్ వేరియంట్, ఇది మొట్టమొదట 1961 లో ఎగిరింది. 1961 లో జాక్వెస్ మరియు జూల్స్ గాడ్బిల్లే పైపర్ PA-20 పేసర్ యొక్క నిర్మాణం ఆధారంగా మూడు సీట్ల తేలికపాటి విమానాలను నిర్మించారు. పేసర్ యొక్క సాధారణ 125 హెచ్‌పి (93 కిలోవాట్) లైమింగ్ ఓ -290-డి కంటే 115 హెచ్‌పి (86 కిలోవాట్ల) లైమింగ్ ఓ -235-సి ఎయిర్-కూల్డ్ ఫ్లాట్ ఫోర్ ఇంజిన్‌తో నడిచే, దగ్గరి పైపర్ వేరియంట్ PA-20S 115 . గాడ్బిల్లే యొక్క రెక్క చిట్కాలు చదరపు మరియు చిట్కా పలకలతో అమర్చబడి ఉంటాయి, అయితే పైపర్ గుండ్రంగా ఉంటాయి, మరియు గాడ్బిల్లే యొక్క నిలువు తోక పైపర్ కంటే ఎత్తుగా ఉంటుంది మరియు వక్రంగా కాకుండా సూటిగా అంచుగలది. [1] ఏకైక గాడ్బిల్లే GJJ 7 డిసెంబర్ 1961 న నమోదు చేయబడింది [2] మరియు సంవత్సరం ముగిసేలోపు మొదటిసారిగా ప్రయాణించారు. [1] గాడ్బిల్లెస్ దీనిని ఒక దశాబ్దం పాటు నిలుపుకుంది, కానీ ఆ తరువాత అది 1988 కి ముందు ఎనిమిది వేర్వేరు యజమానులతో వేగంగా చేతులు మారిపోయింది. [2] ఇది 2014 లో ఫ్రెంచ్ సివిల్ ఎయిర్క్రాఫ్ట్ రిజిస్టర్‌లో ఉంది. [3]</v>
      </c>
      <c r="E141" s="1" t="s">
        <v>2277</v>
      </c>
      <c r="F141" s="1" t="str">
        <f>IFERROR(__xludf.DUMMYFUNCTION("GOOGLETRANSLATE(E:E, ""en"", ""te"")"),"మూడు సీట్ల తేలికపాటి విమానం")</f>
        <v>మూడు సీట్ల తేలికపాటి విమానం</v>
      </c>
      <c r="H141" s="1" t="s">
        <v>484</v>
      </c>
      <c r="I141" s="1" t="str">
        <f>IFERROR(__xludf.DUMMYFUNCTION("GOOGLETRANSLATE(H:H, ""en"", ""te"")"),"ఫ్రాన్స్")</f>
        <v>ఫ్రాన్స్</v>
      </c>
      <c r="J141" s="2" t="s">
        <v>485</v>
      </c>
      <c r="N141" s="4">
        <v>22616.0</v>
      </c>
      <c r="O141" s="1">
        <v>1.0</v>
      </c>
      <c r="AG141" s="1" t="s">
        <v>2278</v>
      </c>
      <c r="AJ141" s="1" t="s">
        <v>2279</v>
      </c>
    </row>
    <row r="142">
      <c r="A142" s="1" t="s">
        <v>2280</v>
      </c>
      <c r="B142" s="1" t="str">
        <f>IFERROR(__xludf.DUMMYFUNCTION("GOOGLETRANSLATE(A:A, ""en"", ""te"")"),"హీత్ బేబీ బుల్లెట్")</f>
        <v>హీత్ బేబీ బుల్లెట్</v>
      </c>
      <c r="C142" s="1" t="s">
        <v>2281</v>
      </c>
      <c r="D142" s="1" t="str">
        <f>IFERROR(__xludf.DUMMYFUNCTION("GOOGLETRANSLATE(C:C, ""en"", ""te"")"),"హీత్ బేబీ బుల్లెట్ అంతర్యుద్ధ కాలంలో నిర్మించిన రేసింగ్ విమానం. బేబీ బుల్లెట్ ఒకే ప్రదేశం, మిడ్-వింగ్డ్, ఓపెన్ కాక్‌పిట్, సాంప్రదాయ ల్యాండింగ్ గేర్ అమర్చిన విమానంగా ప్రారంభమైంది. బ్రిస్టల్ కెరూబ్ ఇంజిన్ మొదట ఉపయోగించబడింది, తరువాత ఖండాంతర A-40. [1] చరిత్ర"&amp;" యొక్క అతి ముఖ్యమైన రేసింగ్ ఎయిర్క్రాఫ్ట్ జనరల్ లక్షణాల పనితీరు నుండి డేటా")</f>
        <v>హీత్ బేబీ బుల్లెట్ అంతర్యుద్ధ కాలంలో నిర్మించిన రేసింగ్ విమానం. బేబీ బుల్లెట్ ఒకే ప్రదేశం, మిడ్-వింగ్డ్, ఓపెన్ కాక్‌పిట్, సాంప్రదాయ ల్యాండింగ్ గేర్ అమర్చిన విమానంగా ప్రారంభమైంది. బ్రిస్టల్ కెరూబ్ ఇంజిన్ మొదట ఉపయోగించబడింది, తరువాత ఖండాంతర A-40. [1] చరిత్ర యొక్క అతి ముఖ్యమైన రేసింగ్ ఎయిర్క్రాఫ్ట్ జనరల్ లక్షణాల పనితీరు నుండి డేటా</v>
      </c>
      <c r="E142" s="1" t="s">
        <v>1298</v>
      </c>
      <c r="F142" s="1" t="str">
        <f>IFERROR(__xludf.DUMMYFUNCTION("GOOGLETRANSLATE(E:E, ""en"", ""te"")"),"రేసింగ్ విమానం")</f>
        <v>రేసింగ్ విమానం</v>
      </c>
      <c r="G142" s="1" t="s">
        <v>1945</v>
      </c>
      <c r="H142" s="1" t="s">
        <v>386</v>
      </c>
      <c r="I142" s="1" t="str">
        <f>IFERROR(__xludf.DUMMYFUNCTION("GOOGLETRANSLATE(H:H, ""en"", ""te"")"),"అమెరికా")</f>
        <v>అమెరికా</v>
      </c>
      <c r="J142" s="2" t="s">
        <v>425</v>
      </c>
      <c r="P142" s="1">
        <v>1.0</v>
      </c>
      <c r="Q142" s="1" t="s">
        <v>2282</v>
      </c>
      <c r="R142" s="1" t="s">
        <v>2283</v>
      </c>
      <c r="W142" s="1" t="s">
        <v>2284</v>
      </c>
      <c r="Y142" s="1" t="s">
        <v>2285</v>
      </c>
      <c r="AG142" s="1" t="s">
        <v>2286</v>
      </c>
      <c r="AH142" s="1" t="s">
        <v>2287</v>
      </c>
      <c r="AJ142" s="1" t="s">
        <v>2288</v>
      </c>
      <c r="AO142" s="1" t="s">
        <v>457</v>
      </c>
    </row>
    <row r="143">
      <c r="A143" s="1" t="s">
        <v>2289</v>
      </c>
      <c r="B143" s="1" t="str">
        <f>IFERROR(__xludf.DUMMYFUNCTION("GOOGLETRANSLATE(A:A, ""en"", ""te"")"),"జీన్-మాంటెట్ క్వాసార్ 200")</f>
        <v>జీన్-మాంటెట్ క్వాసార్ 200</v>
      </c>
      <c r="C143" s="1" t="s">
        <v>2290</v>
      </c>
      <c r="D143" s="1" t="str">
        <f>IFERROR(__xludf.DUMMYFUNCTION("GOOGLETRANSLATE(C:C, ""en"", ""te"")"),"జీన్-మాంటెట్ క్వాసర్ 200 1980 ల ప్రారంభంలో ఫ్రాన్స్‌లో రూపొందించిన మరియు te త్సాహిక-నిర్మించిన సింగిల్-సీట్ ఏరోబాటిక్ పోటీ విమానం. ఒకటి మాత్రమే పూర్తయింది; ఇది ఒక ఏరోబాటిక్ పోటీని గెలుచుకుంది మరియు మూడు సంవత్సరాల తరువాత నాశనం చేయబడింది. క్వాసర్‌ను జీన్, ప"&amp;"ియరీ మరియు ఫిలిప్ మాంటెట్ రూపొందించారు మరియు నిర్మించారు. ఇది 1967 లో విజయవంతమైన స్టీఫెన్స్ అక్రో ఏరోబాటిక్ పోటీదారు యొక్క అందుబాటులో ఉన్న అనేక డిజైన్లలో ఒకటి. అవి రెండూ మిడ్-వింగ్ మోనోప్లేన్స్, కోణీయ ఎగిరే ఉపరితలాలతో, కాంటిలివర్ రెక్కలు మరియు వైర్-బ్రేస్"&amp;"డ్ టెయిల్‌ప్లాన్‌లతో సహా, మరియు స్థిరమైన, కాంటిలివర్ టెయిల్ వీల్ అండర్‌కారియెజ్‌లు ఉన్నాయి. . ఎక్కువ రెక్కలు మరియు మరింత శక్తివంతమైన లైమింగ్ ఫ్లాట్-ఫోర్ ఇంజిన్‌తో, 149 kW (200 HP) IO-360-A క్వాసార్ అక్రో A. కంటే భారీగా ఉంది. [1] క్వాసార్ మొదట 10 సెప్టెంబర"&amp;"్ 1981 న ప్రయాణించింది. [2] 19 సెప్టెంబర్ 1982 న, పియరీ మాంటెట్ క్వాసార్‌ను ఎగరడానికి మౌలిన్స్ వద్ద ఏరోబాటిక్స్ కోసం మార్సెల్ డోరెట్ కప్‌ను గెలుచుకున్నాడు. [1] ఇది 1 ఏప్రిల్ 1985 న, ఎటంప్స్‌లోని దాని ఇంటి ఎయిర్‌ఫీల్డ్‌లో నాశనం చేయబడింది. [1] గైలార్డ్ (199"&amp;"1), పే .193 [1] సాధారణ లక్షణాల నుండి డేటా")</f>
        <v>జీన్-మాంటెట్ క్వాసర్ 200 1980 ల ప్రారంభంలో ఫ్రాన్స్‌లో రూపొందించిన మరియు te త్సాహిక-నిర్మించిన సింగిల్-సీట్ ఏరోబాటిక్ పోటీ విమానం. ఒకటి మాత్రమే పూర్తయింది; ఇది ఒక ఏరోబాటిక్ పోటీని గెలుచుకుంది మరియు మూడు సంవత్సరాల తరువాత నాశనం చేయబడింది. క్వాసర్‌ను జీన్, పియరీ మరియు ఫిలిప్ మాంటెట్ రూపొందించారు మరియు నిర్మించారు. ఇది 1967 లో విజయవంతమైన స్టీఫెన్స్ అక్రో ఏరోబాటిక్ పోటీదారు యొక్క అందుబాటులో ఉన్న అనేక డిజైన్లలో ఒకటి. అవి రెండూ మిడ్-వింగ్ మోనోప్లేన్స్, కోణీయ ఎగిరే ఉపరితలాలతో, కాంటిలివర్ రెక్కలు మరియు వైర్-బ్రేస్డ్ టెయిల్‌ప్లాన్‌లతో సహా, మరియు స్థిరమైన, కాంటిలివర్ టెయిల్ వీల్ అండర్‌కారియెజ్‌లు ఉన్నాయి. . ఎక్కువ రెక్కలు మరియు మరింత శక్తివంతమైన లైమింగ్ ఫ్లాట్-ఫోర్ ఇంజిన్‌తో, 149 kW (200 HP) IO-360-A క్వాసార్ అక్రో A. కంటే భారీగా ఉంది. [1] క్వాసార్ మొదట 10 సెప్టెంబర్ 1981 న ప్రయాణించింది. [2] 19 సెప్టెంబర్ 1982 న, పియరీ మాంటెట్ క్వాసార్‌ను ఎగరడానికి మౌలిన్స్ వద్ద ఏరోబాటిక్స్ కోసం మార్సెల్ డోరెట్ కప్‌ను గెలుచుకున్నాడు. [1] ఇది 1 ఏప్రిల్ 1985 న, ఎటంప్స్‌లోని దాని ఇంటి ఎయిర్‌ఫీల్డ్‌లో నాశనం చేయబడింది. [1] గైలార్డ్ (1991), పే .193 [1] సాధారణ లక్షణాల నుండి డేటా</v>
      </c>
      <c r="E143" s="1" t="s">
        <v>2291</v>
      </c>
      <c r="F143" s="1" t="str">
        <f>IFERROR(__xludf.DUMMYFUNCTION("GOOGLETRANSLATE(E:E, ""en"", ""te"")"),"ఏరోబాటిక్ పోటీ విమానం")</f>
        <v>ఏరోబాటిక్ పోటీ విమానం</v>
      </c>
      <c r="G143" s="1" t="s">
        <v>2292</v>
      </c>
      <c r="H143" s="1" t="s">
        <v>484</v>
      </c>
      <c r="I143" s="1" t="str">
        <f>IFERROR(__xludf.DUMMYFUNCTION("GOOGLETRANSLATE(H:H, ""en"", ""te"")"),"ఫ్రాన్స్")</f>
        <v>ఫ్రాన్స్</v>
      </c>
      <c r="J143" s="2" t="s">
        <v>485</v>
      </c>
      <c r="N143" s="3">
        <v>29839.0</v>
      </c>
      <c r="O143" s="1">
        <v>1.0</v>
      </c>
      <c r="P143" s="1" t="s">
        <v>344</v>
      </c>
      <c r="Q143" s="1" t="s">
        <v>2293</v>
      </c>
      <c r="R143" s="1" t="s">
        <v>2294</v>
      </c>
      <c r="S143" s="1" t="s">
        <v>1322</v>
      </c>
      <c r="T143" s="1" t="s">
        <v>2295</v>
      </c>
      <c r="U143" s="1" t="s">
        <v>2296</v>
      </c>
      <c r="V143" s="1" t="s">
        <v>2297</v>
      </c>
      <c r="W143" s="1" t="s">
        <v>2298</v>
      </c>
      <c r="X143" s="1" t="s">
        <v>491</v>
      </c>
      <c r="AG143" s="1" t="s">
        <v>2299</v>
      </c>
    </row>
    <row r="144">
      <c r="A144" s="1" t="s">
        <v>2300</v>
      </c>
      <c r="B144" s="1" t="str">
        <f>IFERROR(__xludf.DUMMYFUNCTION("GOOGLETRANSLATE(A:A, ""en"", ""te"")"),"లోరైన్ హాన్రియోట్ LH.41")</f>
        <v>లోరైన్ హాన్రియోట్ LH.41</v>
      </c>
      <c r="C144" s="1" t="s">
        <v>2301</v>
      </c>
      <c r="D144" s="1" t="str">
        <f>IFERROR(__xludf.DUMMYFUNCTION("GOOGLETRANSLATE(C:C, ""en"", ""te"")"),"లోరైన్ హాన్రియోట్ LH.41 అనేది ఫ్రాన్స్‌లో జరిగిన కూపే మిచెలిన్ ఎయిర్ రేసుల్లో పోటీ పడటానికి ప్రత్యేకంగా ఫ్రాన్స్‌లో రూపొందించిన మరియు నిర్మించిన సింగిల్-సీట్ల రేసింగ్ విమానం. LH.41 ఒక చిన్న తక్కువ-వింగ్, కాంటిలివర్ మోనోప్లేన్, ఎక్కువగా చెక్కతో నిర్మించబడి"&amp;"ంది, ఇది ఫాబ్రిక్ మరియు ప్లైవుడ్ స్కిన్నింగ్‌తో. LH.41 కి వైడ్-ట్రాక్ స్ట్రట్ మౌంటెడ్ అండర్ క్యారేజీకి మద్దతు ఉంది, ఒలియో-న్యూమాటిక్ షాక్-అబ్జార్బర్స్, తోక-స్కిడ్తో కలుపుతుంది. [1] [2] ప్రారంభ విమాన పరీక్ష కోసం LH.41 ను 180 kW (240 HP) లోరైన్ 7MB మిజార్ 7"&amp;"-సిలిండర్ రేడియల్ ఇంజిన్‌తో అమర్చారు, కాక్‌పిట్ యొక్క ఫ్యూజ్‌లేజ్ యొక్క ఫ్యూజ్‌లేజ్ యొక్క పోర్ట్ వైపున విలక్షణమైన ఆయిల్ కూలర్‌తో. LH.41 ను ప్రారంభ పరీక్ష చేసిన తరువాత, ఉద్దేశించిన 170 kW (230 HP) లోరైన్ 9NB తో తిరిగి ఇంజిన్ చేయబడింది, సైడ్-మౌంటెడ్ కూలర్ స"&amp;"్థానంలో డోర్సల్ ఆయిల్ కూలర్‌తో అమర్చిన లెవాస్సీర్ మెటల్ ఫిక్స్‌డ్ పిచ్ ప్రొపెల్లర్‌ను డ్రైవింగ్ చేసింది. రేసు ప్రారంభమయ్యే సమయానికి 9NB ఒక చిన్న తీగ టౌనెండ్ రింగ్‌తో అమర్చబడింది. [1] [2] లోరైన్-హాన్రియోట్ ఇంజిన్‌ను LH.41 యొక్క శిధిలాల నుండి స్వాధీనం చేసుక"&amp;"ున్నాడు, దీనిని సేకరించడానికి మరియు దానిని కొత్త ఎయిర్‌ఫ్రేమ్‌కు అమర్చడానికి దీనిని పరీక్షించారు, దీనిని LH.41.02 (AKA LH.41/2, లేదా LH.41-2) గా పిలుస్తారు. ఎయిర్ఫ్రేమ్ తక్కువ డ్రాగ్ ఇవ్వడానికి శుద్ధి చేయబడింది, తోక-యూనిట్ మీద బాహ్య బ్రేసింగ్ కేబుళ్లను తొ"&amp;"లగించి, నాకా కౌలింగ్‌లో ఇంజిన్‌ను పూర్తిగా జతచేస్తుంది. [3] మరొక ఎయిర్ఫ్రేమ్ నిర్మించబడింది, ముఖ్యంగా LH.41.02 కు సమానంగా ఉంటుంది, కానీ మరింత మెరుగుదలలతో, ఫెయిర్డ్-ఇన్ అండర్ క్యారేజ్ కాళ్ళతో సహా. [3] LH.41 మొట్టమొదట మే 1930 లో ప్రయాణించింది మరియు 1929/193"&amp;"0 కూపే మిచెలిన్‌లో మార్సెల్ హేగెలెన్ ఎగిరింది. ఎల్హెచ్ 41 రీమ్స్ వద్ద దిగిన తరువాత ప్రమాదం జరిగినంత వరకు పోటీని ఓడించింది, పొడవైన గడ్డిలో దిగిన తరువాత, విమానం నాశనం చేసి, తీవ్రంగా గాయపడిన హేగెలెన్. [2] రీమ్స్ వద్ద LH.41.01 యొక్క దురదృష్టకర మరణం తరువాత, లో"&amp;"రైన్-హాన్రియోట్ 1930/1931 కూపే మిచెలిన్ ఎయిర్ రేస్‌లో LH.41.02 లోకి ప్రవేశించాడు, హేగెలెన్ సగటున 255.6 km/h (138.0 kn; 158.8 mph) వేగంతో గెలిచాడు. 11 గంటలలో 2,632 కిమీ (1,421 ఎన్ఎమ్ఐ; 1,635 మైళ్ళు) ఎగురుతుంది 37 నిమిషాలు 21 సెకన్లలో, ఇంధనం నింపడం, టేక్-ఆఫ"&amp;"్స్ మరియు ల్యాండింగ్లతో సహా. [3] 12 ఆగస్టు 1932 న 1931/1932 కూపే మిచెలిన్ ఎయిర్ రేసులో LH.42 ను హేగెలెన్ ఎగురవేసింది, మళ్లీ విజయాన్ని సాధించింది, సగటు వేగంతో 254.36 km/h (137.34 kN; 158.05 mph), 2,632 కిమీ (1,421 nmi; 1,635 మైళ్ళు) 10 గంటలలో 20 నిమిషాల్లో"&amp;" 21 సెకన్లలో, టేకాఫ్‌లు మరియు ల్యాండింగ్‌లతో సహా. [3] 1931/1932 కూపే మిచెలిన్ విజయం తరువాత, హేగెలెన్ 500 కిలోమీటర్ల (310 మైళ్ళు) మూసివేయబడిన ప్రపంచ రికార్డు వేగంతో ప్రతిపాదించాడు. 31 ఆగస్టు 1932 న బయలుదేరడం హేగెలెన్ కోర్సు పూర్తి చేశాడు, కాని చెడు వాతావరణ"&amp;"ం కారణంగా తిరిగి వచ్చినప్పుడు, ఎటంపెస్ వద్ద దిగలేకపోయాడు. పర్యటనలకు మళ్లించడం ఫలించలేదు, ఎందుకంటే ఈ ప్రాంతం పొగమంచులో కప్పబడి ఉంది. పొగమంచు ఎత్తాలని ఆశతో సర్క్యూటింగ్ టూర్ తరువాత, ఇంధనం అయిపోయినప్పుడు హేగెలెన్ బెయిల్-అవుట్ చేయవలసి వచ్చింది. LH.42 చాటేయు డ"&amp;"ు లోయిర్ సమీపంలో కూలిపోయే వరకు ఒంటరిగా కొనసాగింది. [3] AVIAFRANCE LH.41 నుండి డేటా [4] [3] [5] సాధారణ లక్షణాల పనితీరు")</f>
        <v>లోరైన్ హాన్రియోట్ LH.41 అనేది ఫ్రాన్స్‌లో జరిగిన కూపే మిచెలిన్ ఎయిర్ రేసుల్లో పోటీ పడటానికి ప్రత్యేకంగా ఫ్రాన్స్‌లో రూపొందించిన మరియు నిర్మించిన సింగిల్-సీట్ల రేసింగ్ విమానం. LH.41 ఒక చిన్న తక్కువ-వింగ్, కాంటిలివర్ మోనోప్లేన్, ఎక్కువగా చెక్కతో నిర్మించబడింది, ఇది ఫాబ్రిక్ మరియు ప్లైవుడ్ స్కిన్నింగ్‌తో. LH.41 కి వైడ్-ట్రాక్ స్ట్రట్ మౌంటెడ్ అండర్ క్యారేజీకి మద్దతు ఉంది, ఒలియో-న్యూమాటిక్ షాక్-అబ్జార్బర్స్, తోక-స్కిడ్తో కలుపుతుంది. [1] [2] ప్రారంభ విమాన పరీక్ష కోసం LH.41 ను 180 kW (240 HP) లోరైన్ 7MB మిజార్ 7-సిలిండర్ రేడియల్ ఇంజిన్‌తో అమర్చారు, కాక్‌పిట్ యొక్క ఫ్యూజ్‌లేజ్ యొక్క ఫ్యూజ్‌లేజ్ యొక్క పోర్ట్ వైపున విలక్షణమైన ఆయిల్ కూలర్‌తో. LH.41 ను ప్రారంభ పరీక్ష చేసిన తరువాత, ఉద్దేశించిన 170 kW (230 HP) లోరైన్ 9NB తో తిరిగి ఇంజిన్ చేయబడింది, సైడ్-మౌంటెడ్ కూలర్ స్థానంలో డోర్సల్ ఆయిల్ కూలర్‌తో అమర్చిన లెవాస్సీర్ మెటల్ ఫిక్స్‌డ్ పిచ్ ప్రొపెల్లర్‌ను డ్రైవింగ్ చేసింది. రేసు ప్రారంభమయ్యే సమయానికి 9NB ఒక చిన్న తీగ టౌనెండ్ రింగ్‌తో అమర్చబడింది. [1] [2] లోరైన్-హాన్రియోట్ ఇంజిన్‌ను LH.41 యొక్క శిధిలాల నుండి స్వాధీనం చేసుకున్నాడు, దీనిని సేకరించడానికి మరియు దానిని కొత్త ఎయిర్‌ఫ్రేమ్‌కు అమర్చడానికి దీనిని పరీక్షించారు, దీనిని LH.41.02 (AKA LH.41/2, లేదా LH.41-2) గా పిలుస్తారు. ఎయిర్ఫ్రేమ్ తక్కువ డ్రాగ్ ఇవ్వడానికి శుద్ధి చేయబడింది, తోక-యూనిట్ మీద బాహ్య బ్రేసింగ్ కేబుళ్లను తొలగించి, నాకా కౌలింగ్‌లో ఇంజిన్‌ను పూర్తిగా జతచేస్తుంది. [3] మరొక ఎయిర్ఫ్రేమ్ నిర్మించబడింది, ముఖ్యంగా LH.41.02 కు సమానంగా ఉంటుంది, కానీ మరింత మెరుగుదలలతో, ఫెయిర్డ్-ఇన్ అండర్ క్యారేజ్ కాళ్ళతో సహా. [3] LH.41 మొట్టమొదట మే 1930 లో ప్రయాణించింది మరియు 1929/1930 కూపే మిచెలిన్‌లో మార్సెల్ హేగెలెన్ ఎగిరింది. ఎల్హెచ్ 41 రీమ్స్ వద్ద దిగిన తరువాత ప్రమాదం జరిగినంత వరకు పోటీని ఓడించింది, పొడవైన గడ్డిలో దిగిన తరువాత, విమానం నాశనం చేసి, తీవ్రంగా గాయపడిన హేగెలెన్. [2] రీమ్స్ వద్ద LH.41.01 యొక్క దురదృష్టకర మరణం తరువాత, లోరైన్-హాన్రియోట్ 1930/1931 కూపే మిచెలిన్ ఎయిర్ రేస్‌లో LH.41.02 లోకి ప్రవేశించాడు, హేగెలెన్ సగటున 255.6 km/h (138.0 kn; 158.8 mph) వేగంతో గెలిచాడు. 11 గంటలలో 2,632 కిమీ (1,421 ఎన్ఎమ్ఐ; 1,635 మైళ్ళు) ఎగురుతుంది 37 నిమిషాలు 21 సెకన్లలో, ఇంధనం నింపడం, టేక్-ఆఫ్స్ మరియు ల్యాండింగ్లతో సహా. [3] 12 ఆగస్టు 1932 న 1931/1932 కూపే మిచెలిన్ ఎయిర్ రేసులో LH.42 ను హేగెలెన్ ఎగురవేసింది, మళ్లీ విజయాన్ని సాధించింది, సగటు వేగంతో 254.36 km/h (137.34 kN; 158.05 mph), 2,632 కిమీ (1,421 nmi; 1,635 మైళ్ళు) 10 గంటలలో 20 నిమిషాల్లో 21 సెకన్లలో, టేకాఫ్‌లు మరియు ల్యాండింగ్‌లతో సహా. [3] 1931/1932 కూపే మిచెలిన్ విజయం తరువాత, హేగెలెన్ 500 కిలోమీటర్ల (310 మైళ్ళు) మూసివేయబడిన ప్రపంచ రికార్డు వేగంతో ప్రతిపాదించాడు. 31 ఆగస్టు 1932 న బయలుదేరడం హేగెలెన్ కోర్సు పూర్తి చేశాడు, కాని చెడు వాతావరణం కారణంగా తిరిగి వచ్చినప్పుడు, ఎటంపెస్ వద్ద దిగలేకపోయాడు. పర్యటనలకు మళ్లించడం ఫలించలేదు, ఎందుకంటే ఈ ప్రాంతం పొగమంచులో కప్పబడి ఉంది. పొగమంచు ఎత్తాలని ఆశతో సర్క్యూటింగ్ టూర్ తరువాత, ఇంధనం అయిపోయినప్పుడు హేగెలెన్ బెయిల్-అవుట్ చేయవలసి వచ్చింది. LH.42 చాటేయు డు లోయిర్ సమీపంలో కూలిపోయే వరకు ఒంటరిగా కొనసాగింది. [3] AVIAFRANCE LH.41 నుండి డేటా [4] [3] [5] సాధారణ లక్షణాల పనితీరు</v>
      </c>
      <c r="E144" s="1" t="s">
        <v>2302</v>
      </c>
      <c r="F144" s="1" t="str">
        <f>IFERROR(__xludf.DUMMYFUNCTION("GOOGLETRANSLATE(E:E, ""en"", ""te"")"),"రేసర్ / ఏరోబాటిక్ / ఫైటర్-ట్రైనర్")</f>
        <v>రేసర్ / ఏరోబాటిక్ / ఫైటర్-ట్రైనర్</v>
      </c>
      <c r="H144" s="1" t="s">
        <v>484</v>
      </c>
      <c r="I144" s="1" t="str">
        <f>IFERROR(__xludf.DUMMYFUNCTION("GOOGLETRANSLATE(H:H, ""en"", ""te"")"),"ఫ్రాన్స్")</f>
        <v>ఫ్రాన్స్</v>
      </c>
      <c r="J144" s="2" t="s">
        <v>485</v>
      </c>
      <c r="K144" s="1" t="s">
        <v>2018</v>
      </c>
      <c r="L144" s="1" t="str">
        <f>IFERROR(__xludf.DUMMYFUNCTION("GOOGLETRANSLATE(K:K, ""en"", ""te"")"),"లోరైన్ హాన్రియోట్")</f>
        <v>లోరైన్ హాన్రియోట్</v>
      </c>
      <c r="M144" s="1" t="s">
        <v>2019</v>
      </c>
      <c r="N144" s="4">
        <v>11079.0</v>
      </c>
      <c r="O144" s="1">
        <v>3.0</v>
      </c>
      <c r="P144" s="1">
        <v>1.0</v>
      </c>
      <c r="Q144" s="1" t="s">
        <v>1465</v>
      </c>
      <c r="R144" s="1" t="s">
        <v>346</v>
      </c>
      <c r="T144" s="1" t="s">
        <v>1672</v>
      </c>
      <c r="U144" s="1" t="s">
        <v>2303</v>
      </c>
      <c r="V144" s="1" t="s">
        <v>2304</v>
      </c>
      <c r="W144" s="1" t="s">
        <v>2305</v>
      </c>
      <c r="X144" s="1" t="s">
        <v>2306</v>
      </c>
      <c r="Y144" s="1" t="s">
        <v>363</v>
      </c>
      <c r="AJ144" s="1" t="s">
        <v>2307</v>
      </c>
      <c r="AO144" s="1" t="s">
        <v>457</v>
      </c>
      <c r="AX144" s="1" t="s">
        <v>2308</v>
      </c>
      <c r="BA144" s="1" t="s">
        <v>2309</v>
      </c>
      <c r="BI144" s="1" t="s">
        <v>2310</v>
      </c>
    </row>
    <row r="145">
      <c r="A145" s="1" t="s">
        <v>2311</v>
      </c>
      <c r="B145" s="1" t="str">
        <f>IFERROR(__xludf.DUMMYFUNCTION("GOOGLETRANSLATE(A:A, ""en"", ""te"")"),"సౌర రెక్కలు గాలి")</f>
        <v>సౌర రెక్కలు గాలి</v>
      </c>
      <c r="C145" s="1" t="s">
        <v>2312</v>
      </c>
      <c r="D145" s="1" t="str">
        <f>IFERROR(__xludf.DUMMYFUNCTION("GOOGLETRANSLATE(C:C, ""en"", ""te"")"),"సోలార్ వింగ్స్ బ్రీజ్ ఒక బ్రిటిష్ హై-వింగ్, సింగిల్-ప్లేస్, హాంగ్ గ్లైడర్, ఇది 1996 నుండి విల్ట్‌షైర్‌లోని మాంటన్ యొక్క సౌర వింగ్స్ చేత రూపొందించబడింది మరియు ఉత్పత్తి చేయబడింది. ఇప్పుడు ఉత్పత్తికి దూరంగా ఉంది, ఇది అందుబాటులో ఉన్నప్పుడు విమానం పూర్తి మరియు"&amp;" సిద్ధంగా ఉంది- టు-ఫ్లై. [1] [2] బ్రీజ్ ఇంటర్మీడియట్ గ్లైడర్‌ను ఎగరడానికి సులభమైనదిగా రూపొందించబడింది. ఇది అల్యూమినియం గొట్టాల నుండి తయారవుతుంది, డబుల్-ఉపరితల వింగ్ డాక్రాన్ సెయిల్‌క్లాత్‌లో కప్పబడి ఉంటుంది. దాని 9.4 మీ (30.8 అడుగులు) స్పాన్ వింగ్ ఒకే కిం"&amp;"గ్‌పోస్ట్ నుండి బ్రేస్ చేయబడిన కేబుల్. ముక్కు కోణం 125 °, వింగ్ ప్రాంతం 15 మీ 2 (160 చదరపు అడుగులు) మరియు కారక నిష్పత్తి 5.6: 1. పైలట్ హుక్-ఇన్ బరువు పరిధి 65 నుండి 80 కిలోలు (143 నుండి 176 పౌండ్లు). [1] గాలి ఒక పరిమాణంలో మాత్రమే ఉత్పత్తి చేయబడింది మరియు "&amp;"BHPA ధృవీకరించబడింది. [1] బెర్ట్రాండ్ మరియు డెల్టా క్లబ్ 82 నుండి డేటా [1] [2] సాధారణ లక్షణాల పనితీరు")</f>
        <v>సోలార్ వింగ్స్ బ్రీజ్ ఒక బ్రిటిష్ హై-వింగ్, సింగిల్-ప్లేస్, హాంగ్ గ్లైడర్, ఇది 1996 నుండి విల్ట్‌షైర్‌లోని మాంటన్ యొక్క సౌర వింగ్స్ చేత రూపొందించబడింది మరియు ఉత్పత్తి చేయబడింది. ఇప్పుడు ఉత్పత్తికి దూరంగా ఉంది, ఇది అందుబాటులో ఉన్నప్పుడు విమానం పూర్తి మరియు సిద్ధంగా ఉంది- టు-ఫ్లై. [1] [2] బ్రీజ్ ఇంటర్మీడియట్ గ్లైడర్‌ను ఎగరడానికి సులభమైనదిగా రూపొందించబడింది. ఇది అల్యూమినియం గొట్టాల నుండి తయారవుతుంది, డబుల్-ఉపరితల వింగ్ డాక్రాన్ సెయిల్‌క్లాత్‌లో కప్పబడి ఉంటుంది. దాని 9.4 మీ (30.8 అడుగులు) స్పాన్ వింగ్ ఒకే కింగ్‌పోస్ట్ నుండి బ్రేస్ చేయబడిన కేబుల్. ముక్కు కోణం 125 °, వింగ్ ప్రాంతం 15 మీ 2 (160 చదరపు అడుగులు) మరియు కారక నిష్పత్తి 5.6: 1. పైలట్ హుక్-ఇన్ బరువు పరిధి 65 నుండి 80 కిలోలు (143 నుండి 176 పౌండ్లు). [1] గాలి ఒక పరిమాణంలో మాత్రమే ఉత్పత్తి చేయబడింది మరియు BHPA ధృవీకరించబడింది. [1] బెర్ట్రాండ్ మరియు డెల్టా క్లబ్ 82 నుండి డేటా [1] [2] సాధారణ లక్షణాల పనితీరు</v>
      </c>
      <c r="E145" s="1" t="s">
        <v>1836</v>
      </c>
      <c r="F145" s="1" t="str">
        <f>IFERROR(__xludf.DUMMYFUNCTION("GOOGLETRANSLATE(E:E, ""en"", ""te"")"),"గ్లైడర్ హాంగ్")</f>
        <v>గ్లైడర్ హాంగ్</v>
      </c>
      <c r="G145" s="1" t="s">
        <v>1837</v>
      </c>
      <c r="H145" s="1" t="s">
        <v>367</v>
      </c>
      <c r="I145" s="1" t="str">
        <f>IFERROR(__xludf.DUMMYFUNCTION("GOOGLETRANSLATE(H:H, ""en"", ""te"")"),"యునైటెడ్ కింగ్‌డమ్")</f>
        <v>యునైటెడ్ కింగ్‌డమ్</v>
      </c>
      <c r="J145" s="1" t="s">
        <v>596</v>
      </c>
      <c r="K145" s="1" t="s">
        <v>1915</v>
      </c>
      <c r="L145" s="1" t="str">
        <f>IFERROR(__xludf.DUMMYFUNCTION("GOOGLETRANSLATE(K:K, ""en"", ""te"")"),"సౌర రెక్కలు")</f>
        <v>సౌర రెక్కలు</v>
      </c>
      <c r="M145" s="1" t="s">
        <v>1916</v>
      </c>
      <c r="P145" s="1" t="s">
        <v>344</v>
      </c>
      <c r="R145" s="1" t="s">
        <v>2313</v>
      </c>
      <c r="T145" s="1" t="s">
        <v>580</v>
      </c>
      <c r="U145" s="1" t="s">
        <v>2314</v>
      </c>
      <c r="Y145" s="1" t="s">
        <v>2315</v>
      </c>
      <c r="AA145" s="1" t="s">
        <v>2316</v>
      </c>
      <c r="AI145" s="1" t="s">
        <v>940</v>
      </c>
      <c r="AY145" s="1">
        <v>1996.0</v>
      </c>
      <c r="AZ145" s="1">
        <v>5.6</v>
      </c>
      <c r="BC145" s="1">
        <v>10.0</v>
      </c>
      <c r="BD145" s="1" t="s">
        <v>2317</v>
      </c>
    </row>
    <row r="146">
      <c r="A146" s="1" t="s">
        <v>2318</v>
      </c>
      <c r="B146" s="1" t="str">
        <f>IFERROR(__xludf.DUMMYFUNCTION("GOOGLETRANSLATE(A:A, ""en"", ""te"")"),"Calipt'air vectis")</f>
        <v>Calipt'air vectis</v>
      </c>
      <c r="C146" s="1" t="s">
        <v>2319</v>
      </c>
      <c r="D146" s="1" t="str">
        <f>IFERROR(__xludf.DUMMYFUNCTION("GOOGLETRANSLATE(C:C, ""en"", ""te"")"),"కాలిప్టైర్ వెక్టిస్ ఒక స్విస్ సింగిల్-ప్లేస్, పారాగ్లైడర్, దీనిని స్పీజ్ యొక్క కాలిప్టేర్ రూపొందించారు మరియు ఉత్పత్తి చేశారు. ఇది ఇప్పుడు ఉత్పత్తికి దూరంగా ఉంది. [1] వెక్టిస్ పనితీరు ఇంటర్మీడియట్ మరియు పోటీ గ్లైడర్‌గా రూపొందించబడింది. మోడల్స్ వాటి సాపేక్ష"&amp;" పరిమాణానికి పేరు పెట్టబడ్డాయి. [1] సమీక్షకుడు నోయెల్ బెర్ట్రాండ్ 2003 సమీక్షలో వెక్టిస్‌ను సంస్థ యొక్క ""రేంజ్ వింగ్ యొక్క టాప్"" గా అభివర్ణించారు. [1] బెర్ట్రాండ్ నుండి డేటా [1] సాధారణ లక్షణాల పనితీరు")</f>
        <v>కాలిప్టైర్ వెక్టిస్ ఒక స్విస్ సింగిల్-ప్లేస్, పారాగ్లైడర్, దీనిని స్పీజ్ యొక్క కాలిప్టేర్ రూపొందించారు మరియు ఉత్పత్తి చేశారు. ఇది ఇప్పుడు ఉత్పత్తికి దూరంగా ఉంది. [1] వెక్టిస్ పనితీరు ఇంటర్మీడియట్ మరియు పోటీ గ్లైడర్‌గా రూపొందించబడింది. మోడల్స్ వాటి సాపేక్ష పరిమాణానికి పేరు పెట్టబడ్డాయి. [1] సమీక్షకుడు నోయెల్ బెర్ట్రాండ్ 2003 సమీక్షలో వెక్టిస్‌ను సంస్థ యొక్క "రేంజ్ వింగ్ యొక్క టాప్" గా అభివర్ణించారు. [1] బెర్ట్రాండ్ నుండి డేటా [1] సాధారణ లక్షణాల పనితీరు</v>
      </c>
      <c r="E146" s="1" t="s">
        <v>1844</v>
      </c>
      <c r="F146" s="1" t="str">
        <f>IFERROR(__xludf.DUMMYFUNCTION("GOOGLETRANSLATE(E:E, ""en"", ""te"")"),"పారాగ్లైడర్")</f>
        <v>పారాగ్లైడర్</v>
      </c>
      <c r="G146" s="2" t="s">
        <v>1845</v>
      </c>
      <c r="H146" s="1" t="s">
        <v>865</v>
      </c>
      <c r="I146" s="1" t="str">
        <f>IFERROR(__xludf.DUMMYFUNCTION("GOOGLETRANSLATE(H:H, ""en"", ""te"")"),"స్విట్జర్లాండ్")</f>
        <v>స్విట్జర్లాండ్</v>
      </c>
      <c r="J146" s="2" t="s">
        <v>866</v>
      </c>
      <c r="K146" s="1" t="s">
        <v>1846</v>
      </c>
      <c r="L146" s="1" t="str">
        <f>IFERROR(__xludf.DUMMYFUNCTION("GOOGLETRANSLATE(K:K, ""en"", ""te"")"),"Calipt'air")</f>
        <v>Calipt'air</v>
      </c>
      <c r="M146" s="2" t="s">
        <v>1847</v>
      </c>
      <c r="P146" s="1" t="s">
        <v>344</v>
      </c>
      <c r="R146" s="1" t="s">
        <v>2320</v>
      </c>
      <c r="T146" s="1" t="s">
        <v>2321</v>
      </c>
      <c r="Y146" s="1" t="s">
        <v>2322</v>
      </c>
      <c r="AI146" s="1" t="s">
        <v>940</v>
      </c>
      <c r="AO146" s="1" t="s">
        <v>457</v>
      </c>
      <c r="AZ146" s="1">
        <v>5.45</v>
      </c>
      <c r="BD146" s="1" t="s">
        <v>2075</v>
      </c>
      <c r="CP146" s="1" t="s">
        <v>1841</v>
      </c>
    </row>
    <row r="147">
      <c r="A147" s="1" t="s">
        <v>2323</v>
      </c>
      <c r="B147" s="1" t="str">
        <f>IFERROR(__xludf.DUMMYFUNCTION("GOOGLETRANSLATE(A:A, ""en"", ""te"")"),"ఏరోనీర్ 1-బి")</f>
        <v>ఏరోనీర్ 1-బి</v>
      </c>
      <c r="C147" s="1" t="s">
        <v>2324</v>
      </c>
      <c r="D147" s="1" t="str">
        <f>IFERROR(__xludf.DUMMYFUNCTION("GOOGLETRANSLATE(C:C, ""en"", ""te"")"),"ఏరోనీర్ 1-బి అనేది 1936 లో అమెరికాలో నిర్మించిన ఆల్-మెటల్ లైట్ విమానం. ఇది యుఎస్‌ఎఎసిపై శిక్షకుడిగా ఆసక్తి చూపే ప్రయత్నం చేసినప్పటికీ, ఇది ఉత్పత్తికి చేరుకోలేదు, అయితే ఇది మూడు హాలీవుడ్ చిత్రాలలో కనిపించింది. ఏరోనీర్ 1-బి ప్రారంభంలో ఏరో ఇంజనీరింగ్ కార్ప్ "&amp;"చేత అభివృద్ధి చేయబడింది, దీనికి పేరు పెట్టారు. దాని తరువాతి అభివృద్ధిని ఫిలిప్స్ ఏవియేషన్ కంపెనీ తీసుకుంది, [1] కాబట్టి ఇది సమకాలీన ప్రచురణలలో ఏరోనీర్ 1-బిగా కనిపిస్తుంది, [1] [2] అయితే తరువాత మూలాలు దీనిని ఫిలిప్స్ ఏరోనీర్ 1-బిగా సూచిస్తాయి. [ 3] ఏరోనీర్"&amp;" తక్కువ వింగ్ కాంటిలివర్ డిజైన్. దీని రెక్క ఐదు వేర్వేరు భాగాలలో ఉంది: ఒక స్వల్ప వ్యవధి, దీర్ఘచతురస్రాకార కేంద్ర విభాగం, చాలా స్పాన్ మరియు గుండ్రని చిట్కాలపై ట్రాపెజోయిడల్ ప్యానెల్లు. బయటి ప్యానెల్లు కొన్ని డైహెడ్రల్ కలిగి ఉంటాయి. ఇది 30% తీగ వద్ద ఉంచిన ఒ"&amp;"కే స్పార్ చుట్టూ నిర్మించబడింది. టోర్షనల్ లోడ్లు రివర్టెడ్ ఆల్క్లాడ్ చర్మం ద్వారా ఏర్పడిన టోర్షన్ బాక్స్ ద్వారా నిరోధించబడతాయి, ఇది మొత్తం రెక్కను మరియు 65% తీగ వద్ద సహాయక స్పార్ను కప్పివేస్తుంది. [1] [2] [4] దీని ఐలెరాన్లు మెటల్ ఫ్రేమ్ చేయబడినవి కాని ఫాబ"&amp;"్రిక్ కప్పబడి ఉంటాయి, ఎగువ ఉపరితలం నుండి పియానో ​​అతుకులు అమర్చబడి ఉంటాయి. [4] 24 చదరపు అడుగుల (2.2 మీ 2) విస్తీర్ణంలో స్ప్లిట్ ఫ్లాప్‌లు ఐలెరాన్ నుండి ఐలెరాన్ వరకు వెనుకంజలో ఉన్న అంచు కింద నడుస్తాయి. [1] [4] ఈ ఇంజిన్ 125 హెచ్‌పి (93 కిలోవాట్ల) మెనాస్కో స"&amp;"ి -4, ఎయిర్-కూల్డ్, విలోమ నాలుగు-సిలిండర్ ఇన్లైన్, అయితే ఇతర 85–150 హెచ్‌పి (63–112 కిలోవాట్) మెనాస్కో ఇంజన్లు కూడా అమర్చబడి ఉండవచ్చు. ఫ్యూజ్‌లేజ్ ఆల్-మెటల్, ఎసిలాడ్ స్కిన్డ్ మరియు గట్టిపడినది, అయితే ఇంజిన్ వెనుక మరియు కాక్‌పిట్ చుట్టూ ఉన్నప్పటికీ నిర్మాణ"&amp;"ం క్రోమ్-మాలిబ్డినం స్టీల్ ట్యూబ్‌లతో బలోపేతం అవుతుంది. [1] [4] పరివేష్టిత కాక్‌పిట్, స్లైడింగ్ పందిరి కింద మరియు ద్వంద్వ నియంత్రణలతో రెండు పక్కపక్కనే కూర్చునేది రెక్కపై ఉంది. [2] [4] సామ్రాజ్యం సాంప్రదాయికమైనది, మధ్య-ఫ్యూజ్‌లేజ్ వద్ద టెయిల్‌ప్లేన్ సెట్ చ"&amp;"ేయబడింది; దీని ఎలివేటర్లు సమతుల్యత మరియు ట్రిమ్ ట్యాబ్‌లతో అమర్చబడి ఉంటాయి. ఫిన్ నేరుగా అంచుగలది కాని చిన్న, విశాలమైన, సమతుల్య చుక్కాని వక్రంగా ఉంటుంది. [1] [2] ఏరోనెయర్‌లో టెయిల్‌విల్ అండర్ క్యారేజ్ ఉంది. దీని మెయిన్‌వీల్స్ సమాంతర, ఫార్వర్డ్-ర్యాక్డ్ ఒలి"&amp;"యో స్ట్రట్ కాళ్ళలో ఉన్నాయి. చక్రాలలో హైడ్రాలిక్ బ్రేక్‌లు ఉన్నాయి మరియు అవి మరియు కాళ్ళు రెండూ ఫెయిర్‌గా ఉన్నాయి. [1] షాక్ అబ్జార్బర్‌తో కూడా అమర్చిన టెయిల్‌వెహెల్ కాస్టర్‌కు ఉచితం. ఫ్లోట్లు లేదా స్కిస్ చక్రాలను భర్తీ చేయగలవు. [2] ఏరోనీర్ యొక్క మొదటి ఫ్లై"&amp;"ట్ యొక్క తేదీ తెలియదు కాని ఫిబ్రవరి 1937 నాటికి ఇది ""విస్తృతమైన పరీక్షలు"" పూర్తి చేసింది మరియు ""ఉత్పత్తికి సిద్ధంగా ఉంది"". [4] ఏదేమైనా, ఇది 1938 వేసవి వరకు దాని ఆమోదించబడిన రకం ధృవీకరణ పత్రాన్ని అందుకోలేదు. [1] సివిల్ ఆర్డర్లు లేనప్పుడు, యుఎస్‌ఎఎసి దీ"&amp;"నిని ప్రాథమిక శిక్షకుడిగా ఆదేశిస్తుందనే ఆశతో, ఫిలిప్స్ దాని శక్తిని కొద్దిగా పెంచింది. [3] 160 హెచ్‌పి (120 కిలోవాట్ ఏ ఉత్తర్వు ఉంచబడలేదు మరియు ఏరోనెర్ MGM కు అమ్ముడై ఉండవచ్చు; ఇది హౌస్ ఆఫ్ ది బే (1940) తో సహా అనేక చిత్రాలలో కనిపిస్తుంది, ఇక్కడ ఇది క్రేన్"&amp;" ఎక్స్-పిటి, పవర్ డైవ్ (1941), మరియు స్కై రైడర్స్ (1941) యొక్క రీల్ తీసుకుంది. [3] [5] ఏరోనీర్ కనీసం 2005 వరకు అరిజోనాలో నిల్వలో ఉన్నారని నివేదించబడింది. 2007 లో ఇది అమ్మకం కోసం ప్రచారం చేయబడింది [3] మరియు దాని ప్రస్తుత స్థితి తెలియదు. జేన్ యొక్క అన్ని ప్"&amp;"రపంచ విమానాల నుండి డేటా 1938 [1] సాధారణ లక్షణాల పనితీరు")</f>
        <v>ఏరోనీర్ 1-బి అనేది 1936 లో అమెరికాలో నిర్మించిన ఆల్-మెటల్ లైట్ విమానం. ఇది యుఎస్‌ఎఎసిపై శిక్షకుడిగా ఆసక్తి చూపే ప్రయత్నం చేసినప్పటికీ, ఇది ఉత్పత్తికి చేరుకోలేదు, అయితే ఇది మూడు హాలీవుడ్ చిత్రాలలో కనిపించింది. ఏరోనీర్ 1-బి ప్రారంభంలో ఏరో ఇంజనీరింగ్ కార్ప్ చేత అభివృద్ధి చేయబడింది, దీనికి పేరు పెట్టారు. దాని తరువాతి అభివృద్ధిని ఫిలిప్స్ ఏవియేషన్ కంపెనీ తీసుకుంది, [1] కాబట్టి ఇది సమకాలీన ప్రచురణలలో ఏరోనీర్ 1-బిగా కనిపిస్తుంది, [1] [2] అయితే తరువాత మూలాలు దీనిని ఫిలిప్స్ ఏరోనీర్ 1-బిగా సూచిస్తాయి. [ 3] ఏరోనీర్ తక్కువ వింగ్ కాంటిలివర్ డిజైన్. దీని రెక్క ఐదు వేర్వేరు భాగాలలో ఉంది: ఒక స్వల్ప వ్యవధి, దీర్ఘచతురస్రాకార కేంద్ర విభాగం, చాలా స్పాన్ మరియు గుండ్రని చిట్కాలపై ట్రాపెజోయిడల్ ప్యానెల్లు. బయటి ప్యానెల్లు కొన్ని డైహెడ్రల్ కలిగి ఉంటాయి. ఇది 30% తీగ వద్ద ఉంచిన ఒకే స్పార్ చుట్టూ నిర్మించబడింది. టోర్షనల్ లోడ్లు రివర్టెడ్ ఆల్క్లాడ్ చర్మం ద్వారా ఏర్పడిన టోర్షన్ బాక్స్ ద్వారా నిరోధించబడతాయి, ఇది మొత్తం రెక్కను మరియు 65% తీగ వద్ద సహాయక స్పార్ను కప్పివేస్తుంది. [1] [2] [4] దీని ఐలెరాన్లు మెటల్ ఫ్రేమ్ చేయబడినవి కాని ఫాబ్రిక్ కప్పబడి ఉంటాయి, ఎగువ ఉపరితలం నుండి పియానో ​​అతుకులు అమర్చబడి ఉంటాయి. [4] 24 చదరపు అడుగుల (2.2 మీ 2) విస్తీర్ణంలో స్ప్లిట్ ఫ్లాప్‌లు ఐలెరాన్ నుండి ఐలెరాన్ వరకు వెనుకంజలో ఉన్న అంచు కింద నడుస్తాయి. [1] [4] ఈ ఇంజిన్ 125 హెచ్‌పి (93 కిలోవాట్ల) మెనాస్కో సి -4, ఎయిర్-కూల్డ్, విలోమ నాలుగు-సిలిండర్ ఇన్లైన్, అయితే ఇతర 85–150 హెచ్‌పి (63–112 కిలోవాట్) మెనాస్కో ఇంజన్లు కూడా అమర్చబడి ఉండవచ్చు. ఫ్యూజ్‌లేజ్ ఆల్-మెటల్, ఎసిలాడ్ స్కిన్డ్ మరియు గట్టిపడినది, అయితే ఇంజిన్ వెనుక మరియు కాక్‌పిట్ చుట్టూ ఉన్నప్పటికీ నిర్మాణం క్రోమ్-మాలిబ్డినం స్టీల్ ట్యూబ్‌లతో బలోపేతం అవుతుంది. [1] [4] పరివేష్టిత కాక్‌పిట్, స్లైడింగ్ పందిరి కింద మరియు ద్వంద్వ నియంత్రణలతో రెండు పక్కపక్కనే కూర్చునేది రెక్కపై ఉంది. [2] [4] సామ్రాజ్యం సాంప్రదాయికమైనది, మధ్య-ఫ్యూజ్‌లేజ్ వద్ద టెయిల్‌ప్లేన్ సెట్ చేయబడింది; దీని ఎలివేటర్లు సమతుల్యత మరియు ట్రిమ్ ట్యాబ్‌లతో అమర్చబడి ఉంటాయి. ఫిన్ నేరుగా అంచుగలది కాని చిన్న, విశాలమైన, సమతుల్య చుక్కాని వక్రంగా ఉంటుంది. [1] [2] ఏరోనెయర్‌లో టెయిల్‌విల్ అండర్ క్యారేజ్ ఉంది. దీని మెయిన్‌వీల్స్ సమాంతర, ఫార్వర్డ్-ర్యాక్డ్ ఒలియో స్ట్రట్ కాళ్ళలో ఉన్నాయి. చక్రాలలో హైడ్రాలిక్ బ్రేక్‌లు ఉన్నాయి మరియు అవి మరియు కాళ్ళు రెండూ ఫెయిర్‌గా ఉన్నాయి. [1] షాక్ అబ్జార్బర్‌తో కూడా అమర్చిన టెయిల్‌వెహెల్ కాస్టర్‌కు ఉచితం. ఫ్లోట్లు లేదా స్కిస్ చక్రాలను భర్తీ చేయగలవు. [2] ఏరోనీర్ యొక్క మొదటి ఫ్లైట్ యొక్క తేదీ తెలియదు కాని ఫిబ్రవరి 1937 నాటికి ఇది "విస్తృతమైన పరీక్షలు" పూర్తి చేసింది మరియు "ఉత్పత్తికి సిద్ధంగా ఉంది". [4] ఏదేమైనా, ఇది 1938 వేసవి వరకు దాని ఆమోదించబడిన రకం ధృవీకరణ పత్రాన్ని అందుకోలేదు. [1] సివిల్ ఆర్డర్లు లేనప్పుడు, యుఎస్‌ఎఎసి దీనిని ప్రాథమిక శిక్షకుడిగా ఆదేశిస్తుందనే ఆశతో, ఫిలిప్స్ దాని శక్తిని కొద్దిగా పెంచింది. [3] 160 హెచ్‌పి (120 కిలోవాట్ ఏ ఉత్తర్వు ఉంచబడలేదు మరియు ఏరోనెర్ MGM కు అమ్ముడై ఉండవచ్చు; ఇది హౌస్ ఆఫ్ ది బే (1940) తో సహా అనేక చిత్రాలలో కనిపిస్తుంది, ఇక్కడ ఇది క్రేన్ ఎక్స్-పిటి, పవర్ డైవ్ (1941), మరియు స్కై రైడర్స్ (1941) యొక్క రీల్ తీసుకుంది. [3] [5] ఏరోనీర్ కనీసం 2005 వరకు అరిజోనాలో నిల్వలో ఉన్నారని నివేదించబడింది. 2007 లో ఇది అమ్మకం కోసం ప్రచారం చేయబడింది [3] మరియు దాని ప్రస్తుత స్థితి తెలియదు. జేన్ యొక్క అన్ని ప్రపంచ విమానాల నుండి డేటా 1938 [1] సాధారణ లక్షణాల పనితీరు</v>
      </c>
      <c r="E147" s="1" t="s">
        <v>2325</v>
      </c>
      <c r="F147" s="1" t="str">
        <f>IFERROR(__xludf.DUMMYFUNCTION("GOOGLETRANSLATE(E:E, ""en"", ""te"")"),"రెండు సీట్ల క్రీడ మరియు శిక్షణా విమానం")</f>
        <v>రెండు సీట్ల క్రీడ మరియు శిక్షణా విమానం</v>
      </c>
      <c r="G147" s="1" t="s">
        <v>2326</v>
      </c>
      <c r="H147" s="1" t="s">
        <v>386</v>
      </c>
      <c r="I147" s="1" t="str">
        <f>IFERROR(__xludf.DUMMYFUNCTION("GOOGLETRANSLATE(H:H, ""en"", ""te"")"),"అమెరికా")</f>
        <v>అమెరికా</v>
      </c>
      <c r="K147" s="1" t="s">
        <v>2327</v>
      </c>
      <c r="L147" s="1" t="str">
        <f>IFERROR(__xludf.DUMMYFUNCTION("GOOGLETRANSLATE(K:K, ""en"", ""te"")"),"ఏరో ఇంజనీరింగ్ కార్పొరేషన్")</f>
        <v>ఏరో ఇంజనీరింగ్ కార్పొరేషన్</v>
      </c>
      <c r="N147" s="1">
        <v>1936.0</v>
      </c>
      <c r="P147" s="1" t="s">
        <v>521</v>
      </c>
      <c r="Q147" s="1" t="s">
        <v>2328</v>
      </c>
      <c r="R147" s="1" t="s">
        <v>2329</v>
      </c>
      <c r="S147" s="1" t="s">
        <v>2330</v>
      </c>
      <c r="T147" s="1" t="s">
        <v>2331</v>
      </c>
      <c r="U147" s="1" t="s">
        <v>2332</v>
      </c>
      <c r="V147" s="1" t="s">
        <v>2333</v>
      </c>
      <c r="W147" s="1" t="s">
        <v>2334</v>
      </c>
      <c r="Y147" s="1" t="s">
        <v>2335</v>
      </c>
      <c r="Z147" s="1" t="s">
        <v>830</v>
      </c>
      <c r="AB147" s="1" t="s">
        <v>2336</v>
      </c>
      <c r="AC147" s="1" t="s">
        <v>2337</v>
      </c>
      <c r="AJ147" s="1" t="s">
        <v>2338</v>
      </c>
      <c r="AP147" s="1" t="s">
        <v>2339</v>
      </c>
      <c r="AT147" s="1" t="s">
        <v>532</v>
      </c>
      <c r="AW147" s="1" t="s">
        <v>2340</v>
      </c>
      <c r="BA147" s="1" t="s">
        <v>2341</v>
      </c>
    </row>
    <row r="148">
      <c r="A148" s="1" t="s">
        <v>2342</v>
      </c>
      <c r="B148" s="1" t="str">
        <f>IFERROR(__xludf.DUMMYFUNCTION("GOOGLETRANSLATE(A:A, ""en"", ""te"")"),"Apco ప్రిమా")</f>
        <v>Apco ప్రిమా</v>
      </c>
      <c r="C148" s="1" t="s">
        <v>2343</v>
      </c>
      <c r="D148" s="1" t="str">
        <f>IFERROR(__xludf.DUMMYFUNCTION("GOOGLETRANSLATE(C:C, ""en"", ""te"")"),"APCO ప్రిమా (ఇంగ్లీష్: ఫస్ట్) అనేది ఇజ్రాయెల్ సింగిల్ ప్లేస్, పారాగ్లైడర్, దీనిని సిజేరియా యొక్క APCO ఏవియేషన్ రూపొందించారు మరియు ఉత్పత్తి చేసింది. ఇది 1990 ల ప్రారంభం నుండి ఉత్పత్తిలో ఉంది మరియు 2016 వరకు ఉత్పత్తిలో ఉంది. [1] [2] గ్లైడింగ్ మరియు పారామోటర"&amp;"్ ఫ్లయింగ్ రెండింటికీ విద్యార్థుల విమాన శిక్షణలో ఉపయోగం కోసం ప్రిమా ఒక అనుభవశూన్యుడు గ్లైడర్‌గా రూపొందించబడింది. [1] [2] గ్లైడర్ గెల్వెనర్ 42 g/m2 ""జీరో సచ్ఛిద్రత"" రిప్‌స్టాప్ నైలాన్ నుండి తయారవుతుంది. [2] ఈ డిజైన్ నాలుగు తరాల మోడళ్ల ద్వారా అభివృద్ధి చె"&amp;"ందింది, ప్రిమా, ప్రిమా 2, 3 మరియు 4, ప్రతి ఒక్కటి చివరిగా మెరుగుపడుతుంది. ప్రిమా 4 ప్రముఖ ఎడ్జ్ బాటెన్లు మరియు మెరుగైన ల్యాండింగ్ మంట సామర్థ్యాన్ని కలిగి ఉంటుంది. మోడల్స్ ప్రతి ఒక్కటి చదరపు మీటర్లలో వారి కఠినమైన వింగ్ ప్రాంతానికి పేరు పెట్టబడ్డాయి. [1] [2"&amp;"] బెర్ట్రాండ్ నుండి డేటా [1] సాధారణ లక్షణాల పనితీరు")</f>
        <v>APCO ప్రిమా (ఇంగ్లీష్: ఫస్ట్) అనేది ఇజ్రాయెల్ సింగిల్ ప్లేస్, పారాగ్లైడర్, దీనిని సిజేరియా యొక్క APCO ఏవియేషన్ రూపొందించారు మరియు ఉత్పత్తి చేసింది. ఇది 1990 ల ప్రారంభం నుండి ఉత్పత్తిలో ఉంది మరియు 2016 వరకు ఉత్పత్తిలో ఉంది. [1] [2] గ్లైడింగ్ మరియు పారామోటర్ ఫ్లయింగ్ రెండింటికీ విద్యార్థుల విమాన శిక్షణలో ఉపయోగం కోసం ప్రిమా ఒక అనుభవశూన్యుడు గ్లైడర్‌గా రూపొందించబడింది. [1] [2] గ్లైడర్ గెల్వెనర్ 42 g/m2 "జీరో సచ్ఛిద్రత" రిప్‌స్టాప్ నైలాన్ నుండి తయారవుతుంది. [2] ఈ డిజైన్ నాలుగు తరాల మోడళ్ల ద్వారా అభివృద్ధి చెందింది, ప్రిమా, ప్రిమా 2, 3 మరియు 4, ప్రతి ఒక్కటి చివరిగా మెరుగుపడుతుంది. ప్రిమా 4 ప్రముఖ ఎడ్జ్ బాటెన్లు మరియు మెరుగైన ల్యాండింగ్ మంట సామర్థ్యాన్ని కలిగి ఉంటుంది. మోడల్స్ ప్రతి ఒక్కటి చదరపు మీటర్లలో వారి కఠినమైన వింగ్ ప్రాంతానికి పేరు పెట్టబడ్డాయి. [1] [2] బెర్ట్రాండ్ నుండి డేటా [1] సాధారణ లక్షణాల పనితీరు</v>
      </c>
      <c r="E148" s="1" t="s">
        <v>1844</v>
      </c>
      <c r="F148" s="1" t="str">
        <f>IFERROR(__xludf.DUMMYFUNCTION("GOOGLETRANSLATE(E:E, ""en"", ""te"")"),"పారాగ్లైడర్")</f>
        <v>పారాగ్లైడర్</v>
      </c>
      <c r="G148" s="2" t="s">
        <v>1845</v>
      </c>
      <c r="H148" s="1" t="s">
        <v>1897</v>
      </c>
      <c r="I148" s="1" t="str">
        <f>IFERROR(__xludf.DUMMYFUNCTION("GOOGLETRANSLATE(H:H, ""en"", ""te"")"),"ఇజ్రాయెల్")</f>
        <v>ఇజ్రాయెల్</v>
      </c>
      <c r="J148" s="2" t="s">
        <v>1898</v>
      </c>
      <c r="K148" s="1" t="s">
        <v>1899</v>
      </c>
      <c r="L148" s="1" t="str">
        <f>IFERROR(__xludf.DUMMYFUNCTION("GOOGLETRANSLATE(K:K, ""en"", ""te"")"),"APCO ఏవియేషన్")</f>
        <v>APCO ఏవియేషన్</v>
      </c>
      <c r="M148" s="1" t="s">
        <v>1900</v>
      </c>
      <c r="P148" s="1" t="s">
        <v>344</v>
      </c>
      <c r="R148" s="1" t="s">
        <v>2344</v>
      </c>
      <c r="T148" s="1" t="s">
        <v>2345</v>
      </c>
      <c r="Y148" s="1" t="s">
        <v>2346</v>
      </c>
      <c r="AI148" s="1" t="s">
        <v>2347</v>
      </c>
      <c r="AO148" s="1" t="s">
        <v>457</v>
      </c>
      <c r="AZ148" s="1">
        <v>3.94</v>
      </c>
      <c r="BD148" s="1" t="s">
        <v>2348</v>
      </c>
      <c r="CP148" s="1" t="s">
        <v>2349</v>
      </c>
    </row>
    <row r="149">
      <c r="A149" s="1" t="s">
        <v>2350</v>
      </c>
      <c r="B149" s="1" t="str">
        <f>IFERROR(__xludf.DUMMYFUNCTION("GOOGLETRANSLATE(A:A, ""en"", ""te"")"),"Apco సింబా")</f>
        <v>Apco సింబా</v>
      </c>
      <c r="C149" s="1" t="s">
        <v>2351</v>
      </c>
      <c r="D149" s="1" t="str">
        <f>IFERROR(__xludf.DUMMYFUNCTION("GOOGLETRANSLATE(C:C, ""en"", ""te"")"),"APCO సింబా (ఇంగ్లీష్: లయన్) ఒక ఇజ్రాయెల్ సింగిల్ ప్లేస్, పారాగ్లైడర్, దీనిని సిజేరియా యొక్క APCO ఏవియేషన్ రూపొందించారు మరియు ఉత్పత్తి చేసింది. ఇది ఇప్పుడు ఉత్పత్తికి దూరంగా ఉంది. [1] సింబా సీరియల్ క్లాస్ మరియు ఓపెన్ క్లాస్ కోసం పోటీ గ్లైడర్‌గా రూపొందించబడ"&amp;"ింది, ఆ పాత్రలో APCO బాగీరాను భర్తీ చేసింది. [1] [2] సింబా 46gr/m2 ""జీరో సచ్ఛిద్రత"" రిప్‌స్టాప్ నైలాన్ నుండి తయారవుతుంది. సింబా రెగ్యులర్ మరియు పోటీ మోడళ్లలో ఉత్పత్తి చేయబడింది, పోటీ వెర్షన్ ఉపయోగించిన పంక్తి రకంలో మాత్రమే భిన్నంగా ఉంటుంది. పోటీ మోడల్ ఒ"&amp;"కేలా పొడవు మరియు లేఅవుట్ యొక్క అరామిడ్ పంక్తులను ఉపయోగించని అరామిడ్ పంక్తులను సాధారణ మోడల్ యొక్క షీట్డ్ పంక్తులకు ఉపయోగిస్తుంది. [2] ఈ డిజైన్ రెండు తరాల మోడళ్ల ద్వారా అభివృద్ధి చెందింది, సింబా మరియు సింబా II. సింబా II 2002 లో అసలు సింబా డిజైన్ యొక్క నవీకర"&amp;"ణగా ప్రవేశపెట్టబడింది. ఇది కొత్త చిట్కా ఎ-లైన్ లేఅవుట్‌తో పాటు మెరుగైన స్పీడ్ సిస్టమ్‌ను కలిగి ఉంటుంది. ఇది ఎగువ వేగంతో మెరుగైన గ్లైడ్ మరియు స్థిరత్వాన్ని ఇస్తుంది, అలాగే ఎగువ వేగంతో పెరుగుతుంది. మెరుగైన చిట్కా లైన్ లేఅవుట్ సులభమైన ""పెద్ద చెవి"" విస్తరణన"&amp;"ు ఇస్తుంది. [1] [2] నమూనాలు వాటి సాపేక్ష పరిమాణానికి పేరు పెట్టబడ్డాయి. [1] [2] బెర్ట్రాండ్ నుండి డేటా [1] సాధారణ లక్షణాల పనితీరు")</f>
        <v>APCO సింబా (ఇంగ్లీష్: లయన్) ఒక ఇజ్రాయెల్ సింగిల్ ప్లేస్, పారాగ్లైడర్, దీనిని సిజేరియా యొక్క APCO ఏవియేషన్ రూపొందించారు మరియు ఉత్పత్తి చేసింది. ఇది ఇప్పుడు ఉత్పత్తికి దూరంగా ఉంది. [1] సింబా సీరియల్ క్లాస్ మరియు ఓపెన్ క్లాస్ కోసం పోటీ గ్లైడర్‌గా రూపొందించబడింది, ఆ పాత్రలో APCO బాగీరాను భర్తీ చేసింది. [1] [2] సింబా 46gr/m2 "జీరో సచ్ఛిద్రత" రిప్‌స్టాప్ నైలాన్ నుండి తయారవుతుంది. సింబా రెగ్యులర్ మరియు పోటీ మోడళ్లలో ఉత్పత్తి చేయబడింది, పోటీ వెర్షన్ ఉపయోగించిన పంక్తి రకంలో మాత్రమే భిన్నంగా ఉంటుంది. పోటీ మోడల్ ఒకేలా పొడవు మరియు లేఅవుట్ యొక్క అరామిడ్ పంక్తులను ఉపయోగించని అరామిడ్ పంక్తులను సాధారణ మోడల్ యొక్క షీట్డ్ పంక్తులకు ఉపయోగిస్తుంది. [2] ఈ డిజైన్ రెండు తరాల మోడళ్ల ద్వారా అభివృద్ధి చెందింది, సింబా మరియు సింబా II. సింబా II 2002 లో అసలు సింబా డిజైన్ యొక్క నవీకరణగా ప్రవేశపెట్టబడింది. ఇది కొత్త చిట్కా ఎ-లైన్ లేఅవుట్‌తో పాటు మెరుగైన స్పీడ్ సిస్టమ్‌ను కలిగి ఉంటుంది. ఇది ఎగువ వేగంతో మెరుగైన గ్లైడ్ మరియు స్థిరత్వాన్ని ఇస్తుంది, అలాగే ఎగువ వేగంతో పెరుగుతుంది. మెరుగైన చిట్కా లైన్ లేఅవుట్ సులభమైన "పెద్ద చెవి" విస్తరణను ఇస్తుంది. [1] [2] నమూనాలు వాటి సాపేక్ష పరిమాణానికి పేరు పెట్టబడ్డాయి. [1] [2] బెర్ట్రాండ్ నుండి డేటా [1] సాధారణ లక్షణాల పనితీరు</v>
      </c>
      <c r="E149" s="1" t="s">
        <v>1844</v>
      </c>
      <c r="F149" s="1" t="str">
        <f>IFERROR(__xludf.DUMMYFUNCTION("GOOGLETRANSLATE(E:E, ""en"", ""te"")"),"పారాగ్లైడర్")</f>
        <v>పారాగ్లైడర్</v>
      </c>
      <c r="G149" s="2" t="s">
        <v>1845</v>
      </c>
      <c r="H149" s="1" t="s">
        <v>1897</v>
      </c>
      <c r="I149" s="1" t="str">
        <f>IFERROR(__xludf.DUMMYFUNCTION("GOOGLETRANSLATE(H:H, ""en"", ""te"")"),"ఇజ్రాయెల్")</f>
        <v>ఇజ్రాయెల్</v>
      </c>
      <c r="J149" s="2" t="s">
        <v>1898</v>
      </c>
      <c r="K149" s="1" t="s">
        <v>1899</v>
      </c>
      <c r="L149" s="1" t="str">
        <f>IFERROR(__xludf.DUMMYFUNCTION("GOOGLETRANSLATE(K:K, ""en"", ""te"")"),"APCO ఏవియేషన్")</f>
        <v>APCO ఏవియేషన్</v>
      </c>
      <c r="M149" s="1" t="s">
        <v>1900</v>
      </c>
      <c r="P149" s="1" t="s">
        <v>344</v>
      </c>
      <c r="R149" s="1" t="s">
        <v>2352</v>
      </c>
      <c r="T149" s="1" t="s">
        <v>2353</v>
      </c>
      <c r="Y149" s="1" t="s">
        <v>1986</v>
      </c>
      <c r="AI149" s="1" t="s">
        <v>940</v>
      </c>
      <c r="AO149" s="1" t="s">
        <v>457</v>
      </c>
      <c r="AZ149" s="1">
        <v>5.7</v>
      </c>
      <c r="BD149" s="1" t="s">
        <v>1987</v>
      </c>
      <c r="CP149" s="1" t="s">
        <v>1841</v>
      </c>
    </row>
    <row r="150">
      <c r="A150" s="1" t="s">
        <v>2354</v>
      </c>
      <c r="B150" s="1" t="str">
        <f>IFERROR(__xludf.DUMMYFUNCTION("GOOGLETRANSLATE(A:A, ""en"", ""te"")"),"Weymann- లెపెర్ వెల్ -80")</f>
        <v>Weymann- లెపెర్ వెల్ -80</v>
      </c>
      <c r="C150" s="1" t="s">
        <v>2355</v>
      </c>
      <c r="D150" s="1" t="str">
        <f>IFERROR(__xludf.DUMMYFUNCTION("GOOGLETRANSLATE(C:C, ""en"", ""te"")"),"వేమాన్-లెపెర్ వెల్ -80 R.2 అనేది ఫ్రెంచ్ రెండు సీట్ల నిఘా విమానం, ఇది 1928 ప్రభుత్వ ఒప్పందం కోసం పోటీ పడటానికి నిర్మించబడింది. ఇది విజయవంతం కాలేదు మరియు ఉత్పత్తిలోకి ప్రవేశించలేదు. 1928 యొక్క ఫ్రెంచ్ R.2 స్పెసిఫికేషన్ ఆల్-మెటల్, రెండు సీట్ల నిఘా విమానం, వ"&amp;"ేగంగా మరియు వేగంగా ఎక్కే రేటు మరియు పెద్ద వ్యాసార్థం కోసం పిలుపునిచ్చింది. ఇది ఎనిమిది తయారీదారులు, అమియోట్ 130, బ్రెగెట్ 33, లాటకోర్ 490, లెస్ మురియక్స్ 111, న్యూపోర్ట్-డిలేజ్ ని-డి 580, పోటెజ్ 37, విబాల్ట్ 260 మరియు వీమాన్ వెల్ -80 ఆర్ 2 నుండి ప్రోటోటైప"&amp;"్‌లకు దారితీసింది. స్పెసిఫికేషన్ యొక్క నిబంధనలలో ఒకటి తయారీదారులు హిస్పానో-సుయిజా 12 ఎన్బి వాటర్-కూల్డ్ వి -12 ఇంజిన్‌ను ఉపయోగించాల్సిన అవసరం ఉంది. [1] [2] వేమాన్ వెల్ -80 అసమాన స్పాన్ సింగిల్ బే బిప్‌లేన్. ఇది బలమైన అస్థిరంగా ఉంది, డైహెడ్రల్ మరియు దిగువ "&amp;"వింగ్ లేదు, ఇది స్పాన్ (14%) లో మాత్రమే కాకుండా, తీగ (20%) మరియు అందువల్ల విస్తీర్ణంలో (40%) చిన్నది. రెక్కలు ప్రణాళికలో సమానంగా ఉన్నాయి, దీర్ఘచతురస్రాకారంగా కోణ, మొద్దుబారిన చిట్కాలకు, కాక్‌పిట్ నుండి మెరుగైన పైకి మరియు క్రిందికి వీక్షణల కోసం విభిన్న ఆకా"&amp;"రంలో ఉన్న కటౌట్‌లతో. [3] వారు రెండు ఐ-సెక్షన్ స్పార్‌లతో ఆల్-డ్యూరల్ నిర్మాణాలను కలిగి ఉన్నారు మరియు ఫాబ్రిక్ కప్పబడి ఉన్నారు. [1] ఎగువ మరియు దిగువ రెక్కలపై ఐలెరన్లు ఉన్నాయి, ఇవి ప్రతి వెనుకంజలో ఉన్న అంచుని ఆక్రమించాయి మరియు బాహ్య రాడ్ల ద్వారా అనుసంధానించ"&amp;"బడ్డాయి. ఎగువ మరియు దిగువ రెక్కలు బాహ్యంగా లీనింగ్ డ్యూరాలిమిన్ ఎన్-ఫారమ్ ఇంటర్‌ప్లేన్ స్ట్రట్‌ల ద్వారా కలుపుతారు; దిగువ రెక్కను దిగువ ఫ్యూజ్‌లేజ్‌పై అమర్చారు మరియు ఎగువ ఎగువ ఫ్యూజ్‌లేజ్‌కు బాహ్య వాలు, ప్రతి వైపు క్యాబనే స్ట్రట్‌ల సమాంతర జతలతో చేరింది. వై"&amp;"ర్ బ్రేసింగ్ నిర్మాణాన్ని పూర్తి చేసింది. [3] V-12 హిస్పానో ఇంజిన్ ఇంజిన్ ఉష్ణోగ్రతను నియంత్రించడానికి వ్యాన్‌లతో అమర్చిన పెద్ద రేడియేటర్ వెనుక ముక్కులో అమర్చబడింది. ఇంజిన్ మౌంటు మరియు మిగిలిన ఫ్యూజ్‌లేజ్ నిర్మాణం మాలిబ్డినం-క్రోమ్ స్టీల్ గొట్టాల నుండి ని"&amp;"ర్మించబడింది. మెటల్ కౌలింగ్ ఉన్న ఇంజిన్ వెనుక, బయటి ఫ్యూజ్‌లేజ్ రూపాన్ని చెక్క ఫ్రేమ్‌లు మరియు స్ట్రింగర్‌ల ద్వారా అమర్చారు, తరువాత ఫాబ్రిక్‌తో కప్పబడి ఉంటుంది. రెండు ఓపెన్ కాక్‌పిట్‌లు కలిసి ఉన్నాయి, పైలట్ అప్పర్ వింగ్ యొక్క వెనుక మరియు పరిశీలకుడు వెనుకబ"&amp;"డి ఉన్నారు. అతని స్థానం వైర్‌లెస్ మరియు ఫోటోగ్రఫీకి అలాగే ఒక జత సరళమైన మౌంటెడ్ మెషిన్ గన్‌లతో అమర్చబడి ఉంది. పైలట్ మరో రెండు స్థిర తుపాకులను నియంత్రించాడు, ఇవి ప్రొపెల్లర్ డిస్క్ ద్వారా కాల్పులు జరిపాడు. వెనుక భాగంలో సామ్రాజ్యం సాంప్రదాయకంగా ఉంది, ఇరుకైన "&amp;"తీగ, దీర్ఘచతురస్రాకార టెయిల్‌ప్లేన్ విస్తృతంగా, మొద్దుబారిన, సమతుల్య, ప్రత్యేక ఎలివేటర్లు. దాని చాలా పెద్ద, గుండ్రని నిలువు తోకలో విస్తృత-తీగ ఫిన్ మరియు ఉదారంగా, సమతుల్య చుక్కాని ఉన్నాయి, ఇది కీల్‌కు విస్తరించింది. ఫిన్ మరియు టెయిల్‌ప్లేన్ ప్రతి వైపు జంట "&amp;"సమాంతర వైర్లతో కలుపుతారు. [1] [3] 80 R.2 లో సాంప్రదాయిక స్థిర, టెయిల్‌వీల్ అండర్ క్యారేజ్ ఉంది. దీని చక్రాలు స్వతంత్రంగా అమర్చబడ్డాయి, V- స్ట్రట్స్ యొక్క శీర్షాల వద్ద ఇరుసులు కేంద్ర దిగువ ఫ్యూజ్‌లేజ్ మరియు ఒలియో స్ట్రట్ షాక్ అబ్జార్బర్‌లకు ఇరుసుల నుండి ఎగ"&amp;"ువ ఫ్యూజ్‌లేజ్ వరకు ఉన్నాయి. చక్రాలు, 3.0 మీ (9 అడుగుల 10 అంగుళాలు) వేరుగా ఉన్నాయి, బ్రేక్‌లు మరియు ఫెయిరింగ్‌లతో అమర్చారు. దాని టెయిల్‌వీల్ నడిచేది. [3] వేమాన్ వెల్ -80 మొదట జనవరి 1931 లో ఎగిరింది. [4] విల్లాకౌబ్లేలో S.T.I.Aé కాంకోర్స్ డెస్ ఏవియన్స్ డి గ"&amp;"్రాండే రికనైసెన్స్ (లాంగ్ రేంజ్ రికనైసెన్స్ ఎయిర్క్రాఫ్ట్ కాంపిటీషన్) ఏప్రిల్ 1931 లో ప్రారంభమైంది [2] మరియు అసాధారణంగా, ఒక సంవత్సరం పాటు కొనసాగింది. పోటీ విజేత ANF లెస్ మురియక్స్ 111. [5] రెండవ వీమాన్ 80 రెక్కలతో నిర్మించబడింది, అది చెక్క నిర్మాణాలను కలి"&amp;"గి ఉంది మరియు ప్లైవుడ్ కప్పబడి ఉంది. చెక్కలో నిర్మాణం సరళమైనదని, చౌకైనది మరియు పౌర విమాన పరిశ్రమ నుండి కార్మికులకు బాగా తెలిసినదని మరియు పనితీరును క్షీణించలేదని వేమాన్ వాదించారు. ఈ సంస్కరణ కాంకోర్స్ యొక్క ఆల్-మెటల్ విమానాల కోసం పేర్కొన్న వాటి కంటే పనితీరు"&amp;" బొమ్మలను కలిగి ఉంది. [3] ఈ డిజైన్ మొదట డిసెంబర్ 1932 లో ఎగిరింది [6] మరియు తరువాతి నెలలో విల్లాకౌబ్లేలో పరీక్షలో ఉంది. [7] లెస్ ఐల్స్ నుండి డేటా జనవరి 1932 [3] సాధారణ లక్షణాలు పనితీరు ఆయుధాలు")</f>
        <v>వేమాన్-లెపెర్ వెల్ -80 R.2 అనేది ఫ్రెంచ్ రెండు సీట్ల నిఘా విమానం, ఇది 1928 ప్రభుత్వ ఒప్పందం కోసం పోటీ పడటానికి నిర్మించబడింది. ఇది విజయవంతం కాలేదు మరియు ఉత్పత్తిలోకి ప్రవేశించలేదు. 1928 యొక్క ఫ్రెంచ్ R.2 స్పెసిఫికేషన్ ఆల్-మెటల్, రెండు సీట్ల నిఘా విమానం, వేగంగా మరియు వేగంగా ఎక్కే రేటు మరియు పెద్ద వ్యాసార్థం కోసం పిలుపునిచ్చింది. ఇది ఎనిమిది తయారీదారులు, అమియోట్ 130, బ్రెగెట్ 33, లాటకోర్ 490, లెస్ మురియక్స్ 111, న్యూపోర్ట్-డిలేజ్ ని-డి 580, పోటెజ్ 37, విబాల్ట్ 260 మరియు వీమాన్ వెల్ -80 ఆర్ 2 నుండి ప్రోటోటైప్‌లకు దారితీసింది. స్పెసిఫికేషన్ యొక్క నిబంధనలలో ఒకటి తయారీదారులు హిస్పానో-సుయిజా 12 ఎన్బి వాటర్-కూల్డ్ వి -12 ఇంజిన్‌ను ఉపయోగించాల్సిన అవసరం ఉంది. [1] [2] వేమాన్ వెల్ -80 అసమాన స్పాన్ సింగిల్ బే బిప్‌లేన్. ఇది బలమైన అస్థిరంగా ఉంది, డైహెడ్రల్ మరియు దిగువ వింగ్ లేదు, ఇది స్పాన్ (14%) లో మాత్రమే కాకుండా, తీగ (20%) మరియు అందువల్ల విస్తీర్ణంలో (40%) చిన్నది. రెక్కలు ప్రణాళికలో సమానంగా ఉన్నాయి, దీర్ఘచతురస్రాకారంగా కోణ, మొద్దుబారిన చిట్కాలకు, కాక్‌పిట్ నుండి మెరుగైన పైకి మరియు క్రిందికి వీక్షణల కోసం విభిన్న ఆకారంలో ఉన్న కటౌట్‌లతో. [3] వారు రెండు ఐ-సెక్షన్ స్పార్‌లతో ఆల్-డ్యూరల్ నిర్మాణాలను కలిగి ఉన్నారు మరియు ఫాబ్రిక్ కప్పబడి ఉన్నారు. [1] ఎగువ మరియు దిగువ రెక్కలపై ఐలెరన్లు ఉన్నాయి, ఇవి ప్రతి వెనుకంజలో ఉన్న అంచుని ఆక్రమించాయి మరియు బాహ్య రాడ్ల ద్వారా అనుసంధానించబడ్డాయి. ఎగువ మరియు దిగువ రెక్కలు బాహ్యంగా లీనింగ్ డ్యూరాలిమిన్ ఎన్-ఫారమ్ ఇంటర్‌ప్లేన్ స్ట్రట్‌ల ద్వారా కలుపుతారు; దిగువ రెక్కను దిగువ ఫ్యూజ్‌లేజ్‌పై అమర్చారు మరియు ఎగువ ఎగువ ఫ్యూజ్‌లేజ్‌కు బాహ్య వాలు, ప్రతి వైపు క్యాబనే స్ట్రట్‌ల సమాంతర జతలతో చేరింది. వైర్ బ్రేసింగ్ నిర్మాణాన్ని పూర్తి చేసింది. [3] V-12 హిస్పానో ఇంజిన్ ఇంజిన్ ఉష్ణోగ్రతను నియంత్రించడానికి వ్యాన్‌లతో అమర్చిన పెద్ద రేడియేటర్ వెనుక ముక్కులో అమర్చబడింది. ఇంజిన్ మౌంటు మరియు మిగిలిన ఫ్యూజ్‌లేజ్ నిర్మాణం మాలిబ్డినం-క్రోమ్ స్టీల్ గొట్టాల నుండి నిర్మించబడింది. మెటల్ కౌలింగ్ ఉన్న ఇంజిన్ వెనుక, బయటి ఫ్యూజ్‌లేజ్ రూపాన్ని చెక్క ఫ్రేమ్‌లు మరియు స్ట్రింగర్‌ల ద్వారా అమర్చారు, తరువాత ఫాబ్రిక్‌తో కప్పబడి ఉంటుంది. రెండు ఓపెన్ కాక్‌పిట్‌లు కలిసి ఉన్నాయి, పైలట్ అప్పర్ వింగ్ యొక్క వెనుక మరియు పరిశీలకుడు వెనుకబడి ఉన్నారు. అతని స్థానం వైర్‌లెస్ మరియు ఫోటోగ్రఫీకి అలాగే ఒక జత సరళమైన మౌంటెడ్ మెషిన్ గన్‌లతో అమర్చబడి ఉంది. పైలట్ మరో రెండు స్థిర తుపాకులను నియంత్రించాడు, ఇవి ప్రొపెల్లర్ డిస్క్ ద్వారా కాల్పులు జరిపాడు. వెనుక భాగంలో సామ్రాజ్యం సాంప్రదాయకంగా ఉంది, ఇరుకైన తీగ, దీర్ఘచతురస్రాకార టెయిల్‌ప్లేన్ విస్తృతంగా, మొద్దుబారిన, సమతుల్య, ప్రత్యేక ఎలివేటర్లు. దాని చాలా పెద్ద, గుండ్రని నిలువు తోకలో విస్తృత-తీగ ఫిన్ మరియు ఉదారంగా, సమతుల్య చుక్కాని ఉన్నాయి, ఇది కీల్‌కు విస్తరించింది. ఫిన్ మరియు టెయిల్‌ప్లేన్ ప్రతి వైపు జంట సమాంతర వైర్లతో కలుపుతారు. [1] [3] 80 R.2 లో సాంప్రదాయిక స్థిర, టెయిల్‌వీల్ అండర్ క్యారేజ్ ఉంది. దీని చక్రాలు స్వతంత్రంగా అమర్చబడ్డాయి, V- స్ట్రట్స్ యొక్క శీర్షాల వద్ద ఇరుసులు కేంద్ర దిగువ ఫ్యూజ్‌లేజ్ మరియు ఒలియో స్ట్రట్ షాక్ అబ్జార్బర్‌లకు ఇరుసుల నుండి ఎగువ ఫ్యూజ్‌లేజ్ వరకు ఉన్నాయి. చక్రాలు, 3.0 మీ (9 అడుగుల 10 అంగుళాలు) వేరుగా ఉన్నాయి, బ్రేక్‌లు మరియు ఫెయిరింగ్‌లతో అమర్చారు. దాని టెయిల్‌వీల్ నడిచేది. [3] వేమాన్ వెల్ -80 మొదట జనవరి 1931 లో ఎగిరింది. [4] విల్లాకౌబ్లేలో S.T.I.Aé కాంకోర్స్ డెస్ ఏవియన్స్ డి గ్రాండే రికనైసెన్స్ (లాంగ్ రేంజ్ రికనైసెన్స్ ఎయిర్క్రాఫ్ట్ కాంపిటీషన్) ఏప్రిల్ 1931 లో ప్రారంభమైంది [2] మరియు అసాధారణంగా, ఒక సంవత్సరం పాటు కొనసాగింది. పోటీ విజేత ANF లెస్ మురియక్స్ 111. [5] రెండవ వీమాన్ 80 రెక్కలతో నిర్మించబడింది, అది చెక్క నిర్మాణాలను కలిగి ఉంది మరియు ప్లైవుడ్ కప్పబడి ఉంది. చెక్కలో నిర్మాణం సరళమైనదని, చౌకైనది మరియు పౌర విమాన పరిశ్రమ నుండి కార్మికులకు బాగా తెలిసినదని మరియు పనితీరును క్షీణించలేదని వేమాన్ వాదించారు. ఈ సంస్కరణ కాంకోర్స్ యొక్క ఆల్-మెటల్ విమానాల కోసం పేర్కొన్న వాటి కంటే పనితీరు బొమ్మలను కలిగి ఉంది. [3] ఈ డిజైన్ మొదట డిసెంబర్ 1932 లో ఎగిరింది [6] మరియు తరువాతి నెలలో విల్లాకౌబ్లేలో పరీక్షలో ఉంది. [7] లెస్ ఐల్స్ నుండి డేటా జనవరి 1932 [3] సాధారణ లక్షణాలు పనితీరు ఆయుధాలు</v>
      </c>
      <c r="E150" s="1" t="s">
        <v>2356</v>
      </c>
      <c r="F150" s="1" t="str">
        <f>IFERROR(__xludf.DUMMYFUNCTION("GOOGLETRANSLATE(E:E, ""en"", ""te"")"),"నిఘా విమానం")</f>
        <v>నిఘా విమానం</v>
      </c>
      <c r="G150" s="1" t="s">
        <v>2357</v>
      </c>
      <c r="H150" s="1" t="s">
        <v>484</v>
      </c>
      <c r="I150" s="1" t="str">
        <f>IFERROR(__xludf.DUMMYFUNCTION("GOOGLETRANSLATE(H:H, ""en"", ""te"")"),"ఫ్రాన్స్")</f>
        <v>ఫ్రాన్స్</v>
      </c>
      <c r="J150" s="2" t="s">
        <v>485</v>
      </c>
      <c r="K150" s="1" t="s">
        <v>2358</v>
      </c>
      <c r="L150" s="1" t="str">
        <f>IFERROR(__xludf.DUMMYFUNCTION("GOOGLETRANSLATE(K:K, ""en"", ""te"")"),"Société des avions C.T. Weymann")</f>
        <v>Société des avions C.T. Weymann</v>
      </c>
      <c r="M150" s="1" t="s">
        <v>2359</v>
      </c>
      <c r="N150" s="1">
        <v>1931.0</v>
      </c>
      <c r="O150" s="1">
        <v>2.0</v>
      </c>
      <c r="P150" s="1" t="s">
        <v>120</v>
      </c>
      <c r="Q150" s="1" t="s">
        <v>2360</v>
      </c>
      <c r="S150" s="1" t="s">
        <v>2361</v>
      </c>
      <c r="T150" s="1" t="s">
        <v>2362</v>
      </c>
      <c r="U150" s="1" t="s">
        <v>2363</v>
      </c>
      <c r="V150" s="1" t="s">
        <v>2364</v>
      </c>
      <c r="W150" s="1" t="s">
        <v>2365</v>
      </c>
      <c r="X150" s="1" t="s">
        <v>2366</v>
      </c>
      <c r="Y150" s="1" t="s">
        <v>2367</v>
      </c>
      <c r="AB150" s="1" t="s">
        <v>132</v>
      </c>
      <c r="AC150" s="1" t="s">
        <v>2368</v>
      </c>
      <c r="AD150" s="1" t="s">
        <v>2369</v>
      </c>
      <c r="AG150" s="1" t="s">
        <v>2370</v>
      </c>
      <c r="AJ150" s="1" t="s">
        <v>2371</v>
      </c>
      <c r="BK150" s="1" t="s">
        <v>2372</v>
      </c>
      <c r="BZ150" s="1" t="s">
        <v>2373</v>
      </c>
      <c r="CC150" s="1" t="s">
        <v>2374</v>
      </c>
      <c r="CV150" s="1" t="s">
        <v>2375</v>
      </c>
      <c r="CW150" s="1" t="s">
        <v>2375</v>
      </c>
    </row>
    <row r="151">
      <c r="A151" s="1" t="s">
        <v>2376</v>
      </c>
      <c r="B151" s="1" t="str">
        <f>IFERROR(__xludf.DUMMYFUNCTION("GOOGLETRANSLATE(A:A, ""en"", ""te"")"),"విబాల్ట్ 260")</f>
        <v>విబాల్ట్ 260</v>
      </c>
      <c r="C151" s="1" t="s">
        <v>2377</v>
      </c>
      <c r="D151" s="1" t="str">
        <f>IFERROR(__xludf.DUMMYFUNCTION("GOOGLETRANSLATE(C:C, ""en"", ""te"")"),"విబాల్ట్ 260 R.2 1928 లో జారీ చేసిన సుదూర, రెండు సీట్ల నిఘా విమానం కోసం ఒక ఫ్రెంచ్ ప్రభుత్వ ఒప్పందానికి పోటీదారు. 1931-2 పోటీలో ఎనిమిది ప్రోటోటైప్‌లు ఉన్నాయి మరియు విబాల్ట్ ఉత్పత్తికి ఎంపిక కాలేదు. 1928 యొక్క ఫ్రెంచ్ R.2 స్పెసిఫికేషన్ ఆల్-మెటల్ రెండు సీట్"&amp;"ల నిఘా విమానం, వేగంగా మరియు వేగవంతమైన ఆరోహణ రేటు మరియు పెద్ద వ్యాసార్థం కోసం పిలుపునిచ్చింది. ఇది ఎనిమిది మంది తయారీదారులు, అమియోట్ 130, బ్రెగెట్ 33, లాటకోర్ 490, లెస్ మురియక్స్ 111, న్యూపోర్ట్-డిలేజ్ ని-డి 580, పోటెజ్ 37, వీమాన్ వెల్ -80 మరియు విబాల్ట్ 2"&amp;"60 నుండి ప్రోటోటైప్‌లకు దారితీసింది. అవసరమైన నిబంధనలలో ఒకటి తయారీదారులు హిస్పానో-సుయిజా 12 ఎన్బి వాటర్-కూల్డ్ వి -12 ఇంజిన్‌ను ఉపయోగించటానికి. [1] [2] విబాల్ట్ 260 అనేది కాంటిలివర్ వింగ్ అనే పారాసోల్ ఉన్న ఆల్-మెటల్ మోనోప్లేన్. ప్రణాళికలో రెక్కలు ఎక్కువగా "&amp;"మొద్దుబారిన చిట్కాలకు ట్రాపెజోయిడల్ అవుతున్నాయి, వెనుకంజలో ఉన్న అంచులలో చాలా స్వీప్ ఉంది, అయినప్పటికీ ఇది ఒక స్వల్పకాలిక సెంటర్-సెక్షన్‌ను కలిగి ఉంది, వీటిని అవాంఛనీయ ప్రముఖ అంచుతో మరియు ఫీల్డ్‌ను మెరుగుపరచడానికి వెనుకంజలో ఉన్న అంచులో లోతైన కటౌట్ కాక్‌పిట"&amp;"్ నుండి వీక్షణ. బయటి ప్యానెళ్ల మందం/తీగ నిష్పత్తి చిట్కాల వైపు క్రమంగా తగ్గింది. డైహెడ్రల్ లేదు. హై కారక నిష్పత్తి ఐలెరాన్స్ మొత్తం వెనుకంజలో ఉన్న అంచులను నింపాయి. రెక్క మరియు ఫ్యూజ్‌లేజ్ ఒక జత బాహ్య వాలు, సెంటర్-సెక్షన్ యొక్క బయటి చివరలు మరియు ఎగువ ఫ్యూజ"&amp;"్‌లేజ్ మధ్య సుమారుగా N- రూపం క్యాబన్ స్ట్రట్‌లతో చేరారు. రెక్కలు రెండు స్పార్స్ మరియు డ్యూరల్ స్కిన్డ్ చుట్టూ నిర్మించబడ్డాయి. [3] దీని ఫ్యూజ్‌లేజ్ పూర్తిగా డ్యూరాలిమిన్లో నిర్మించబడింది, దాని దీర్ఘచతురస్రాకార క్రాస్-సెక్షన్‌ను నిర్వచించిన నలుగురు లాంగన్ల"&amp;"ు. దాని వాటర్-కూల్డ్ 480 కిలోవాట్ల (650 హెచ్‌పి) హిస్పానో-సుయిజా 12 ఎన్బి నిటారుగా ఉన్న వి -12 ఇంజిన్ రెండు సిలిండర్ బ్లాకుల చుట్టూ ఉబ్బెత్తులతో ఒక కోణాల ఇంజిన్ కౌలింగ్‌లో ముక్కులో ఉంది. దాని నిస్సార రేడియేటర్ ఇంజిన్ వెనుక భాగంలో ఫార్వర్డ్ ఫ్యూజ్‌లేజ్ యొక"&amp;"్క దిగువ భాగంలో వక్రంగా ఉంటుంది. ఫైర్ వాల్ వెనుక 500 ఎల్ (110 ఇంప్ గల్; 130 యుఎస్ గాల్) ఇంధన ట్యాంక్ ఉంది. AFT, పైలట్ యొక్క కాక్‌పిట్ రెక్కల క్రింద ఫార్వర్డ్ వ్యూతో రెక్క కటౌట్ కింద ఉంది మరియు ప్రొపెల్లర్ డిస్క్ ద్వారా రెండు స్థిర మెషిన్ గన్స్ కాల్పులు జర"&amp;"ిగాయి. పరిశీలకుడు/గన్నర్ యొక్క స్థానం వెంటనే పైలట్ వెనుక ఉంది మరియు ఫోటోగ్రాఫిక్ మరియు రేడియో పరికరాలను కలిగి ఉంది, రెండు సరళమైన మౌంటెడ్ మెషిన్ గన్స్. [3] సామ్రాజ్యం సాంప్రదాయికమైనది, త్రిభుజాకార ప్రణాళిక టెయిల్‌ప్లేన్ ఫ్యూజ్‌లేజ్ పైభాగంలో అమర్చబడి, ప్రతి"&amp;" వైపు బ్రేస్డ్ దిగువ ఫ్యూజ్‌లేజ్‌కు స్ట్రట్‌తో. దాని సంఘటనల కోణాన్ని పైలట్ విమానంలో సర్దుబాటు చేయవచ్చు. ట్రాపెజోయిడల్ చుక్కాని యొక్క ఆపరేషన్‌ను అనుమతించడానికి ఎలివేటర్లు సెంట్రల్ కటౌట్‌ల నుండి ఇరుకైనవి మరియు దీర్ఘచతురస్రాకారంగా ఉన్నాయి, ఇది కీల్‌కు విస్తర"&amp;"ించింది మరియు త్రిభుజాకార ఫిన్ మీద అమర్చబడింది. [3] విబాల్ట్ 260 స్థిర, సాంప్రదాయ స్టీల్ ల్యాండింగ్ గేర్‌ను 2.60 మీ (8 అడుగుల 6 అంగుళాలు) ట్రాక్‌తో కలిగి ఉంది, దాని చక్రాలు బ్రేక్‌లతో అమర్చబడి ఉన్నాయి. పైకి వాలుగా ఉన్న సగం-ఆక్సిల్స్ ఒక విలోమ V- స్ట్రట్ యొ"&amp;"క్క శీర్షం వద్ద ఫ్యూజ్‌లేజ్ కింద కేంద్రంగా కలుసుకున్నాయి మరియు ప్రతి వైపు, ఫెయిర్‌డ్, పొడవైన స్థానభ్రంశం ఒలియో లెగ్ మరియు ఫెయిర్‌డ్ డ్రాగ్ స్ట్రట్, రెండూ దిగువ ఫ్యూజ్‌లేజ్ లాంగన్ నుండి, యొక్క బయటి చివరను తీసుకువెళ్ళాయి ఇరుసు. టెయిల్‌స్కిడ్‌కు ఒలియో స్ట్రట"&amp;"్ కూడా ఉంది. [3] విబాల్ట్ 260 యొక్క మొదటి ఫ్లైట్ యొక్క తేదీ తెలియదు కాని ఇది 1930 మధ్య నాటికి ఎగురుతోంది. [4] నవంబర్ 1930 ప్రారంభంలో, రిబియెర్ విల్లాకౌబ్లే వద్ద ""ట్రెస్ బెల్లె"" (చాలా చక్కని) ప్రదర్శన ఇచ్చాడు. [5] విల్లాకౌబ్లేలో S.T.I.Aé కాంకోర్స్ డెస్ ఏ"&amp;"వియన్స్ డి గ్రాండే రికనైసెన్స్ (లాంగ్ రేంజ్ రికనైసెన్స్ ఎయిర్క్రాఫ్ట్ కాంపిటీషన్) ఏప్రిల్ 1931 లో ప్రారంభమైంది [2] మరియు, అసాధారణంగా, ఒక సంవత్సరం పాటు కొనసాగింది. [6] ఫ్రెంచ్ ప్రభుత్వం మార్చి 1930 లో రెండు విబాల్ట్ 260 లకు పోటీ కోసం నిర్మించటానికి చెల్లిం"&amp;"చింది [7] కానీ విజేత ANF లెస్ మురియక్స్ 111, [6] కాబట్టి విబాల్ట్ ఉత్పత్తిలోకి వెళ్ళలేదు. లెస్ ఐల్స్ నుండి డేటా ఆగస్టు 1930 [3] సాధారణ లక్షణాలు పనితీరు ఆయుధాలు")</f>
        <v>విబాల్ట్ 260 R.2 1928 లో జారీ చేసిన సుదూర, రెండు సీట్ల నిఘా విమానం కోసం ఒక ఫ్రెంచ్ ప్రభుత్వ ఒప్పందానికి పోటీదారు. 1931-2 పోటీలో ఎనిమిది ప్రోటోటైప్‌లు ఉన్నాయి మరియు విబాల్ట్ ఉత్పత్తికి ఎంపిక కాలేదు. 1928 యొక్క ఫ్రెంచ్ R.2 స్పెసిఫికేషన్ ఆల్-మెటల్ రెండు సీట్ల నిఘా విమానం, వేగంగా మరియు వేగవంతమైన ఆరోహణ రేటు మరియు పెద్ద వ్యాసార్థం కోసం పిలుపునిచ్చింది. ఇది ఎనిమిది మంది తయారీదారులు, అమియోట్ 130, బ్రెగెట్ 33, లాటకోర్ 490, లెస్ మురియక్స్ 111, న్యూపోర్ట్-డిలేజ్ ని-డి 580, పోటెజ్ 37, వీమాన్ వెల్ -80 మరియు విబాల్ట్ 260 నుండి ప్రోటోటైప్‌లకు దారితీసింది. అవసరమైన నిబంధనలలో ఒకటి తయారీదారులు హిస్పానో-సుయిజా 12 ఎన్బి వాటర్-కూల్డ్ వి -12 ఇంజిన్‌ను ఉపయోగించటానికి. [1] [2] విబాల్ట్ 260 అనేది కాంటిలివర్ వింగ్ అనే పారాసోల్ ఉన్న ఆల్-మెటల్ మోనోప్లేన్. ప్రణాళికలో రెక్కలు ఎక్కువగా మొద్దుబారిన చిట్కాలకు ట్రాపెజోయిడల్ అవుతున్నాయి, వెనుకంజలో ఉన్న అంచులలో చాలా స్వీప్ ఉంది, అయినప్పటికీ ఇది ఒక స్వల్పకాలిక సెంటర్-సెక్షన్‌ను కలిగి ఉంది, వీటిని అవాంఛనీయ ప్రముఖ అంచుతో మరియు ఫీల్డ్‌ను మెరుగుపరచడానికి వెనుకంజలో ఉన్న అంచులో లోతైన కటౌట్ కాక్‌పిట్ నుండి వీక్షణ. బయటి ప్యానెళ్ల మందం/తీగ నిష్పత్తి చిట్కాల వైపు క్రమంగా తగ్గింది. డైహెడ్రల్ లేదు. హై కారక నిష్పత్తి ఐలెరాన్స్ మొత్తం వెనుకంజలో ఉన్న అంచులను నింపాయి. రెక్క మరియు ఫ్యూజ్‌లేజ్ ఒక జత బాహ్య వాలు, సెంటర్-సెక్షన్ యొక్క బయటి చివరలు మరియు ఎగువ ఫ్యూజ్‌లేజ్ మధ్య సుమారుగా N- రూపం క్యాబన్ స్ట్రట్‌లతో చేరారు. రెక్కలు రెండు స్పార్స్ మరియు డ్యూరల్ స్కిన్డ్ చుట్టూ నిర్మించబడ్డాయి. [3] దీని ఫ్యూజ్‌లేజ్ పూర్తిగా డ్యూరాలిమిన్లో నిర్మించబడింది, దాని దీర్ఘచతురస్రాకార క్రాస్-సెక్షన్‌ను నిర్వచించిన నలుగురు లాంగన్లు. దాని వాటర్-కూల్డ్ 480 కిలోవాట్ల (650 హెచ్‌పి) హిస్పానో-సుయిజా 12 ఎన్బి నిటారుగా ఉన్న వి -12 ఇంజిన్ రెండు సిలిండర్ బ్లాకుల చుట్టూ ఉబ్బెత్తులతో ఒక కోణాల ఇంజిన్ కౌలింగ్‌లో ముక్కులో ఉంది. దాని నిస్సార రేడియేటర్ ఇంజిన్ వెనుక భాగంలో ఫార్వర్డ్ ఫ్యూజ్‌లేజ్ యొక్క దిగువ భాగంలో వక్రంగా ఉంటుంది. ఫైర్ వాల్ వెనుక 500 ఎల్ (110 ఇంప్ గల్; 130 యుఎస్ గాల్) ఇంధన ట్యాంక్ ఉంది. AFT, పైలట్ యొక్క కాక్‌పిట్ రెక్కల క్రింద ఫార్వర్డ్ వ్యూతో రెక్క కటౌట్ కింద ఉంది మరియు ప్రొపెల్లర్ డిస్క్ ద్వారా రెండు స్థిర మెషిన్ గన్స్ కాల్పులు జరిగాయి. పరిశీలకుడు/గన్నర్ యొక్క స్థానం వెంటనే పైలట్ వెనుక ఉంది మరియు ఫోటోగ్రాఫిక్ మరియు రేడియో పరికరాలను కలిగి ఉంది, రెండు సరళమైన మౌంటెడ్ మెషిన్ గన్స్. [3] సామ్రాజ్యం సాంప్రదాయికమైనది, త్రిభుజాకార ప్రణాళిక టెయిల్‌ప్లేన్ ఫ్యూజ్‌లేజ్ పైభాగంలో అమర్చబడి, ప్రతి వైపు బ్రేస్డ్ దిగువ ఫ్యూజ్‌లేజ్‌కు స్ట్రట్‌తో. దాని సంఘటనల కోణాన్ని పైలట్ విమానంలో సర్దుబాటు చేయవచ్చు. ట్రాపెజోయిడల్ చుక్కాని యొక్క ఆపరేషన్‌ను అనుమతించడానికి ఎలివేటర్లు సెంట్రల్ కటౌట్‌ల నుండి ఇరుకైనవి మరియు దీర్ఘచతురస్రాకారంగా ఉన్నాయి, ఇది కీల్‌కు విస్తరించింది మరియు త్రిభుజాకార ఫిన్ మీద అమర్చబడింది. [3] విబాల్ట్ 260 స్థిర, సాంప్రదాయ స్టీల్ ల్యాండింగ్ గేర్‌ను 2.60 మీ (8 అడుగుల 6 అంగుళాలు) ట్రాక్‌తో కలిగి ఉంది, దాని చక్రాలు బ్రేక్‌లతో అమర్చబడి ఉన్నాయి. పైకి వాలుగా ఉన్న సగం-ఆక్సిల్స్ ఒక విలోమ V- స్ట్రట్ యొక్క శీర్షం వద్ద ఫ్యూజ్‌లేజ్ కింద కేంద్రంగా కలుసుకున్నాయి మరియు ప్రతి వైపు, ఫెయిర్‌డ్, పొడవైన స్థానభ్రంశం ఒలియో లెగ్ మరియు ఫెయిర్‌డ్ డ్రాగ్ స్ట్రట్, రెండూ దిగువ ఫ్యూజ్‌లేజ్ లాంగన్ నుండి, యొక్క బయటి చివరను తీసుకువెళ్ళాయి ఇరుసు. టెయిల్‌స్కిడ్‌కు ఒలియో స్ట్రట్ కూడా ఉంది. [3] విబాల్ట్ 260 యొక్క మొదటి ఫ్లైట్ యొక్క తేదీ తెలియదు కాని ఇది 1930 మధ్య నాటికి ఎగురుతోంది. [4] నవంబర్ 1930 ప్రారంభంలో, రిబియెర్ విల్లాకౌబ్లే వద్ద "ట్రెస్ బెల్లె" (చాలా చక్కని) ప్రదర్శన ఇచ్చాడు. [5] విల్లాకౌబ్లేలో S.T.I.Aé కాంకోర్స్ డెస్ ఏవియన్స్ డి గ్రాండే రికనైసెన్స్ (లాంగ్ రేంజ్ రికనైసెన్స్ ఎయిర్క్రాఫ్ట్ కాంపిటీషన్) ఏప్రిల్ 1931 లో ప్రారంభమైంది [2] మరియు, అసాధారణంగా, ఒక సంవత్సరం పాటు కొనసాగింది. [6] ఫ్రెంచ్ ప్రభుత్వం మార్చి 1930 లో రెండు విబాల్ట్ 260 లకు పోటీ కోసం నిర్మించటానికి చెల్లించింది [7] కానీ విజేత ANF లెస్ మురియక్స్ 111, [6] కాబట్టి విబాల్ట్ ఉత్పత్తిలోకి వెళ్ళలేదు. లెస్ ఐల్స్ నుండి డేటా ఆగస్టు 1930 [3] సాధారణ లక్షణాలు పనితీరు ఆయుధాలు</v>
      </c>
      <c r="E151" s="1" t="s">
        <v>1803</v>
      </c>
      <c r="F151" s="1" t="str">
        <f>IFERROR(__xludf.DUMMYFUNCTION("GOOGLETRANSLATE(E:E, ""en"", ""te"")"),"లాంగ్ రేంజ్ నిఘా విమానం")</f>
        <v>లాంగ్ రేంజ్ నిఘా విమానం</v>
      </c>
      <c r="G151" s="1" t="s">
        <v>1804</v>
      </c>
      <c r="H151" s="1" t="s">
        <v>484</v>
      </c>
      <c r="I151" s="1" t="str">
        <f>IFERROR(__xludf.DUMMYFUNCTION("GOOGLETRANSLATE(H:H, ""en"", ""te"")"),"ఫ్రాన్స్")</f>
        <v>ఫ్రాన్స్</v>
      </c>
      <c r="J151" s="2" t="s">
        <v>485</v>
      </c>
      <c r="K151" s="1" t="s">
        <v>2378</v>
      </c>
      <c r="L151" s="1" t="str">
        <f>IFERROR(__xludf.DUMMYFUNCTION("GOOGLETRANSLATE(K:K, ""en"", ""te"")"),"Société des avions మిచెల్ విబాల్ట్")</f>
        <v>Société des avions మిచెల్ విబాల్ట్</v>
      </c>
      <c r="M151" s="1" t="s">
        <v>2379</v>
      </c>
      <c r="N151" s="1" t="s">
        <v>2380</v>
      </c>
      <c r="O151" s="1">
        <v>2.0</v>
      </c>
      <c r="P151" s="1" t="s">
        <v>120</v>
      </c>
      <c r="Q151" s="1" t="s">
        <v>2381</v>
      </c>
      <c r="R151" s="1" t="s">
        <v>2382</v>
      </c>
      <c r="S151" s="1" t="s">
        <v>2383</v>
      </c>
      <c r="T151" s="1" t="s">
        <v>2384</v>
      </c>
      <c r="U151" s="1" t="s">
        <v>2385</v>
      </c>
      <c r="V151" s="1" t="s">
        <v>2386</v>
      </c>
      <c r="W151" s="1" t="s">
        <v>2387</v>
      </c>
      <c r="X151" s="1" t="s">
        <v>491</v>
      </c>
      <c r="AB151" s="1" t="s">
        <v>2388</v>
      </c>
      <c r="AC151" s="1" t="s">
        <v>2389</v>
      </c>
      <c r="AG151" s="1" t="s">
        <v>2390</v>
      </c>
      <c r="AH151" s="1" t="s">
        <v>2391</v>
      </c>
      <c r="AJ151" s="1" t="s">
        <v>2392</v>
      </c>
      <c r="BA151" s="1" t="s">
        <v>2393</v>
      </c>
    </row>
    <row r="152">
      <c r="A152" s="1" t="s">
        <v>2394</v>
      </c>
      <c r="B152" s="1" t="str">
        <f>IFERROR(__xludf.DUMMYFUNCTION("GOOGLETRANSLATE(A:A, ""en"", ""te"")"),"సీడ్‌వింగ్స్ యూరప్ వెర్టిగో")</f>
        <v>సీడ్‌వింగ్స్ యూరప్ వెర్టిగో</v>
      </c>
      <c r="C152" s="1" t="s">
        <v>2395</v>
      </c>
      <c r="D152" s="1" t="str">
        <f>IFERROR(__xludf.DUMMYFUNCTION("GOOGLETRANSLATE(C:C, ""en"", ""te"")"),"సీడ్‌వింగ్స్ యూరప్ వెర్టిగో ఒక ఆస్ట్రియన్ హై-వింగ్, సింగిల్-ప్లేస్, హాంగ్ గ్లైడర్, దీనిని సీడ్‌వింగ్స్ యూరప్ ఆఫ్ ష్లిటర్స్ రూపొందించారు మరియు ఉత్పత్తి చేసింది. ఇప్పుడు ఉత్పత్తిలో లేదు, ఇది అందుబాటులో ఉన్నప్పుడు విమానం పూర్తి మరియు సిద్ధంగా ఉండటానికి సిద్ధ"&amp;"ంగా ఉంది. [1] వెర్టిగోను టాప్‌లెస్ డిజైన్‌తో అధిక పనితీరు గల పోటీ హాంగ్ గ్లైడర్‌గా రూపొందించారు, కింగ్‌పోస్ట్ మరియు ఎగువ రిగ్గింగ్ లేదు. ఇది అల్యూమినియం గొట్టాల నుండి తయారవుతుంది, క్రాస్ బార్ ఐచ్ఛికంగా కార్బన్ ఫైబర్‌లో పెరిగిన బలం మరియు బరువు తగ్గడానికి ల"&amp;"భిస్తుంది. డబుల్-ఉపరితల వింగ్ దిగువన ఉన్న డాక్రాన్ సెయిల్‌క్లాత్‌లో మరియు పైన ఉన్న మైలార్‌లో, ప్రత్యేక లోపలి-లాగిన ప్రముఖ ఎడ్జ్ డిజైన్ సెయిల్‌తో కప్పబడి ఉంటుంది. [1] మోడల్స్ ప్రతి ఒక్కటి చదరపు మీటర్లలో వారి కఠినమైన వింగ్ ప్రాంతానికి పేరు పెట్టబడ్డాయి. [1]"&amp;" బెర్ట్రాండ్ నుండి డేటా [1] సాధారణ లక్షణాలు")</f>
        <v>సీడ్‌వింగ్స్ యూరప్ వెర్టిగో ఒక ఆస్ట్రియన్ హై-వింగ్, సింగిల్-ప్లేస్, హాంగ్ గ్లైడర్, దీనిని సీడ్‌వింగ్స్ యూరప్ ఆఫ్ ష్లిటర్స్ రూపొందించారు మరియు ఉత్పత్తి చేసింది. ఇప్పుడు ఉత్పత్తిలో లేదు, ఇది అందుబాటులో ఉన్నప్పుడు విమానం పూర్తి మరియు సిద్ధంగా ఉండటానికి సిద్ధంగా ఉంది. [1] వెర్టిగోను టాప్‌లెస్ డిజైన్‌తో అధిక పనితీరు గల పోటీ హాంగ్ గ్లైడర్‌గా రూపొందించారు, కింగ్‌పోస్ట్ మరియు ఎగువ రిగ్గింగ్ లేదు. ఇది అల్యూమినియం గొట్టాల నుండి తయారవుతుంది, క్రాస్ బార్ ఐచ్ఛికంగా కార్బన్ ఫైబర్‌లో పెరిగిన బలం మరియు బరువు తగ్గడానికి లభిస్తుంది. డబుల్-ఉపరితల వింగ్ దిగువన ఉన్న డాక్రాన్ సెయిల్‌క్లాత్‌లో మరియు పైన ఉన్న మైలార్‌లో, ప్రత్యేక లోపలి-లాగిన ప్రముఖ ఎడ్జ్ డిజైన్ సెయిల్‌తో కప్పబడి ఉంటుంది. [1] మోడల్స్ ప్రతి ఒక్కటి చదరపు మీటర్లలో వారి కఠినమైన వింగ్ ప్రాంతానికి పేరు పెట్టబడ్డాయి. [1] బెర్ట్రాండ్ నుండి డేటా [1] సాధారణ లక్షణాలు</v>
      </c>
      <c r="E152" s="1" t="s">
        <v>1836</v>
      </c>
      <c r="F152" s="1" t="str">
        <f>IFERROR(__xludf.DUMMYFUNCTION("GOOGLETRANSLATE(E:E, ""en"", ""te"")"),"గ్లైడర్ హాంగ్")</f>
        <v>గ్లైడర్ హాంగ్</v>
      </c>
      <c r="G152" s="1" t="s">
        <v>1837</v>
      </c>
      <c r="H152" s="1" t="s">
        <v>1110</v>
      </c>
      <c r="I152" s="1" t="str">
        <f>IFERROR(__xludf.DUMMYFUNCTION("GOOGLETRANSLATE(H:H, ""en"", ""te"")"),"ఆస్ట్రియా")</f>
        <v>ఆస్ట్రియా</v>
      </c>
      <c r="J152" s="2" t="s">
        <v>1111</v>
      </c>
      <c r="K152" s="1" t="s">
        <v>1838</v>
      </c>
      <c r="L152" s="1" t="str">
        <f>IFERROR(__xludf.DUMMYFUNCTION("GOOGLETRANSLATE(K:K, ""en"", ""te"")"),"సీడ్‌వింగ్స్ యూరప్")</f>
        <v>సీడ్‌వింగ్స్ యూరప్</v>
      </c>
      <c r="M152" s="1" t="s">
        <v>1839</v>
      </c>
      <c r="P152" s="1" t="s">
        <v>344</v>
      </c>
      <c r="R152" s="1" t="s">
        <v>782</v>
      </c>
      <c r="T152" s="1" t="s">
        <v>2396</v>
      </c>
      <c r="AI152" s="1" t="s">
        <v>940</v>
      </c>
      <c r="AO152" s="1" t="s">
        <v>457</v>
      </c>
      <c r="CP152" s="1" t="s">
        <v>1841</v>
      </c>
    </row>
    <row r="153">
      <c r="A153" s="1" t="s">
        <v>2397</v>
      </c>
      <c r="B153" s="1" t="str">
        <f>IFERROR(__xludf.DUMMYFUNCTION("GOOGLETRANSLATE(A:A, ""en"", ""te"")"),"అడ్వాన్స్ ఆల్ఫా")</f>
        <v>అడ్వాన్స్ ఆల్ఫా</v>
      </c>
      <c r="C153" s="1" t="s">
        <v>2398</v>
      </c>
      <c r="D153" s="1" t="str">
        <f>IFERROR(__xludf.DUMMYFUNCTION("GOOGLETRANSLATE(C:C, ""en"", ""te"")"),"అడ్వాన్స్ ఆల్ఫా అనేది స్విస్ సింగిల్-ప్లేస్, పారాగ్లైడర్స్ యొక్క కుటుంబం, ఇది థన్ యొక్క అడ్వాన్స్ థన్ చేత రూపొందించబడింది మరియు ఉత్పత్తి చేయబడింది. [1] ఆల్ఫా కొత్త పైలట్ల కోసం ఒక అనుభవశూన్యుడు గ్లైడర్‌గా రూపొందించబడింది. [1] ఈ డిజైన్ ఆరు తరాల మోడళ్ల ద్వార"&amp;"ా అభివృద్ధి చెందింది, ఆల్ఫా, ఆల్ఫా 2, 3, 4, 5 మరియు 6, ప్రతి ఒక్కటి చివరిగా మెరుగుపడుతుంది. మోడల్ పరిమాణాలు ప్రతి ఒక్కటి చదరపు మీటర్లలో వారి కఠినమైన వింగ్ ప్రాంతానికి పేరు పెట్టబడ్డాయి. [1] [2] బెర్ట్రాండ్ నుండి డేటా [1] సాధారణ లక్షణాల పనితీరు")</f>
        <v>అడ్వాన్స్ ఆల్ఫా అనేది స్విస్ సింగిల్-ప్లేస్, పారాగ్లైడర్స్ యొక్క కుటుంబం, ఇది థన్ యొక్క అడ్వాన్స్ థన్ చేత రూపొందించబడింది మరియు ఉత్పత్తి చేయబడింది. [1] ఆల్ఫా కొత్త పైలట్ల కోసం ఒక అనుభవశూన్యుడు గ్లైడర్‌గా రూపొందించబడింది. [1] ఈ డిజైన్ ఆరు తరాల మోడళ్ల ద్వారా అభివృద్ధి చెందింది, ఆల్ఫా, ఆల్ఫా 2, 3, 4, 5 మరియు 6, ప్రతి ఒక్కటి చివరిగా మెరుగుపడుతుంది. మోడల్ పరిమాణాలు ప్రతి ఒక్కటి చదరపు మీటర్లలో వారి కఠినమైన వింగ్ ప్రాంతానికి పేరు పెట్టబడ్డాయి. [1] [2] బెర్ట్రాండ్ నుండి డేటా [1] సాధారణ లక్షణాల పనితీరు</v>
      </c>
      <c r="E153" s="1" t="s">
        <v>1844</v>
      </c>
      <c r="F153" s="1" t="str">
        <f>IFERROR(__xludf.DUMMYFUNCTION("GOOGLETRANSLATE(E:E, ""en"", ""te"")"),"పారాగ్లైడర్")</f>
        <v>పారాగ్లైడర్</v>
      </c>
      <c r="G153" s="2" t="s">
        <v>1845</v>
      </c>
      <c r="H153" s="1" t="s">
        <v>865</v>
      </c>
      <c r="I153" s="1" t="str">
        <f>IFERROR(__xludf.DUMMYFUNCTION("GOOGLETRANSLATE(H:H, ""en"", ""te"")"),"స్విట్జర్లాండ్")</f>
        <v>స్విట్జర్లాండ్</v>
      </c>
      <c r="J153" s="2" t="s">
        <v>866</v>
      </c>
      <c r="K153" s="1" t="s">
        <v>1921</v>
      </c>
      <c r="L153" s="1" t="str">
        <f>IFERROR(__xludf.DUMMYFUNCTION("GOOGLETRANSLATE(K:K, ""en"", ""te"")"),"అడ్వాన్స్ థన్ సా")</f>
        <v>అడ్వాన్స్ థన్ సా</v>
      </c>
      <c r="M153" s="1" t="s">
        <v>1922</v>
      </c>
      <c r="P153" s="1" t="s">
        <v>344</v>
      </c>
      <c r="R153" s="1" t="s">
        <v>2399</v>
      </c>
      <c r="T153" s="1" t="s">
        <v>2400</v>
      </c>
      <c r="Y153" s="1" t="s">
        <v>2401</v>
      </c>
      <c r="AI153" s="1" t="s">
        <v>2402</v>
      </c>
      <c r="AJ153" s="1" t="s">
        <v>2403</v>
      </c>
      <c r="AO153" s="1" t="s">
        <v>457</v>
      </c>
      <c r="AZ153" s="1">
        <v>4.65</v>
      </c>
    </row>
    <row r="154">
      <c r="A154" s="1" t="s">
        <v>2404</v>
      </c>
      <c r="B154" s="1" t="str">
        <f>IFERROR(__xludf.DUMMYFUNCTION("GOOGLETRANSLATE(A:A, ""en"", ""te"")"),"పైల్ సిపి -10 పినోచియో")</f>
        <v>పైల్ సిపి -10 పినోచియో</v>
      </c>
      <c r="C154" s="1" t="s">
        <v>2405</v>
      </c>
      <c r="D154" s="1" t="str">
        <f>IFERROR(__xludf.DUMMYFUNCTION("GOOGLETRANSLATE(C:C, ""en"", ""te"")"),"పైల్ సిపి -10 పౌ డు సియల్ సంప్రదాయంలో యుద్ధానంతర ఫ్రెంచ్ స్పోర్ట్స్ విమానం మరియు క్లాడ్ పైల్ నుండి ఎగరడానికి మొదటి డిజైన్. CP-10 పినోచియో క్లాడ్ పైల్ యొక్క పొడవైన లైట్ లైట్ లైట్ ఎయిర్క్రాఫ్ట్ డిజైన్లలో మొదటిది. సాధారణ పేరు ఉన్నప్పటికీ, ఇది అతని రెండవ డిజై"&amp;"న్, సిపి -20 పినోచియోకు పూర్తిగా భిన్నంగా ఉంది. పైల్ మరియు రోజర్ హోల్లేవిల్లే నిర్మించిన సిపి -10 ఒక పౌ డు సీల్ స్టైల్, సింగిల్ సీట్ టాండెమ్-వింగ్ విమానం, 19 కిలోవాట్ల (25 హెచ్‌పి) మెంగిన్ బి ఫ్లాట్-ట్విన్ ఇంజిన్‌తో శక్తితో ముక్కులో అమర్చబడి ఉంటుంది. రెండ"&amp;"ు బ్లేడెడ్ ప్రొపెల్లర్‌ను శీతలీకరణ మరియు నడపడం. [1] పెద్ద, ఫార్వర్డ్ వింగ్ ప్రతి వైపు ఫ్లాట్ సైడెడ్ ఫ్యూజ్‌లేజ్ పైన రెండు జతల చిన్న, విలోమ-వి స్ట్రట్‌లతో ఫ్యూజ్‌లేజ్ నుండి రెక్కల భ్రమణ అక్షం వరకు అమర్చబడింది. సంభవం యొక్క కోణం ఓపెన్ కాక్‌పిట్ నుండి పొడవైన "&amp;"రాడ్ల ద్వారా దిగువ ఫ్యూజ్‌లేజ్ నుండి రెక్కల దిగువకు వెనుకంజలో ఉన్న అంచు దగ్గర నియంత్రించబడుతుంది. కాక్‌పిట్ వెనుక వెంటనే ఫ్యూజ్‌లేజ్ పైన చిన్న స్పాన్ రియర్ వింగ్ అమర్చబడింది. CP-10 లో నేరుగా అంచుగల ఫిన్ మరియు గుండ్రని, సమతుల్య చుక్కాని ఉంది. దాని స్థిర, త"&amp;"ోక చక్రం యొక్క ప్రతి ప్రధాన చక్రం దిగువ ఫ్యూజ్‌లేజ్‌కు అతుక్కొని ఉన్న V- స్ట్రట్‌లో మరియు ఎగువ ఫ్యూజ్‌లేజ్‌కు ఒక స్ట్రట్‌పై షాక్ అబ్జార్బర్‌తో అమర్చబడింది. [1] సిపి -10 పినోచియో మొదట 25 సెప్టెంబర్ 1948 న మొయిసెల్లెస్ వద్ద ప్రయాణించింది, కాని 17 జనవరి 1949"&amp;" న అక్కడ జరిగిన ప్రమాదంలో దెబ్బతింది. [1] సాధారణ లక్షణాలు")</f>
        <v>పైల్ సిపి -10 పౌ డు సియల్ సంప్రదాయంలో యుద్ధానంతర ఫ్రెంచ్ స్పోర్ట్స్ విమానం మరియు క్లాడ్ పైల్ నుండి ఎగరడానికి మొదటి డిజైన్. CP-10 పినోచియో క్లాడ్ పైల్ యొక్క పొడవైన లైట్ లైట్ లైట్ ఎయిర్క్రాఫ్ట్ డిజైన్లలో మొదటిది. సాధారణ పేరు ఉన్నప్పటికీ, ఇది అతని రెండవ డిజైన్, సిపి -20 పినోచియోకు పూర్తిగా భిన్నంగా ఉంది. పైల్ మరియు రోజర్ హోల్లేవిల్లే నిర్మించిన సిపి -10 ఒక పౌ డు సీల్ స్టైల్, సింగిల్ సీట్ టాండెమ్-వింగ్ విమానం, 19 కిలోవాట్ల (25 హెచ్‌పి) మెంగిన్ బి ఫ్లాట్-ట్విన్ ఇంజిన్‌తో శక్తితో ముక్కులో అమర్చబడి ఉంటుంది. రెండు బ్లేడెడ్ ప్రొపెల్లర్‌ను శీతలీకరణ మరియు నడపడం. [1] పెద్ద, ఫార్వర్డ్ వింగ్ ప్రతి వైపు ఫ్లాట్ సైడెడ్ ఫ్యూజ్‌లేజ్ పైన రెండు జతల చిన్న, విలోమ-వి స్ట్రట్‌లతో ఫ్యూజ్‌లేజ్ నుండి రెక్కల భ్రమణ అక్షం వరకు అమర్చబడింది. సంభవం యొక్క కోణం ఓపెన్ కాక్‌పిట్ నుండి పొడవైన రాడ్ల ద్వారా దిగువ ఫ్యూజ్‌లేజ్ నుండి రెక్కల దిగువకు వెనుకంజలో ఉన్న అంచు దగ్గర నియంత్రించబడుతుంది. కాక్‌పిట్ వెనుక వెంటనే ఫ్యూజ్‌లేజ్ పైన చిన్న స్పాన్ రియర్ వింగ్ అమర్చబడింది. CP-10 లో నేరుగా అంచుగల ఫిన్ మరియు గుండ్రని, సమతుల్య చుక్కాని ఉంది. దాని స్థిర, తోక చక్రం యొక్క ప్రతి ప్రధాన చక్రం దిగువ ఫ్యూజ్‌లేజ్‌కు అతుక్కొని ఉన్న V- స్ట్రట్‌లో మరియు ఎగువ ఫ్యూజ్‌లేజ్‌కు ఒక స్ట్రట్‌పై షాక్ అబ్జార్బర్‌తో అమర్చబడింది. [1] సిపి -10 పినోచియో మొదట 25 సెప్టెంబర్ 1948 న మొయిసెల్లెస్ వద్ద ప్రయాణించింది, కాని 17 జనవరి 1949 న అక్కడ జరిగిన ప్రమాదంలో దెబ్బతింది. [1] సాధారణ లక్షణాలు</v>
      </c>
      <c r="E154" s="1" t="s">
        <v>2406</v>
      </c>
      <c r="F154" s="1" t="str">
        <f>IFERROR(__xludf.DUMMYFUNCTION("GOOGLETRANSLATE(E:E, ""en"", ""te"")"),"సింగిల్ సీట్, టెన్డం వింగ్ స్పోర్ట్ ఎయిర్క్రాఫ్ట్")</f>
        <v>సింగిల్ సీట్, టెన్డం వింగ్ స్పోర్ట్ ఎయిర్క్రాఫ్ట్</v>
      </c>
      <c r="H154" s="1" t="s">
        <v>484</v>
      </c>
      <c r="I154" s="1" t="str">
        <f>IFERROR(__xludf.DUMMYFUNCTION("GOOGLETRANSLATE(H:H, ""en"", ""te"")"),"ఫ్రాన్స్")</f>
        <v>ఫ్రాన్స్</v>
      </c>
      <c r="J154" s="2" t="s">
        <v>485</v>
      </c>
      <c r="N154" s="3">
        <v>17801.0</v>
      </c>
      <c r="O154" s="1">
        <v>1.0</v>
      </c>
      <c r="P154" s="1" t="s">
        <v>521</v>
      </c>
      <c r="Q154" s="1" t="s">
        <v>2407</v>
      </c>
      <c r="R154" s="1" t="s">
        <v>2408</v>
      </c>
      <c r="S154" s="1" t="s">
        <v>948</v>
      </c>
      <c r="T154" s="1" t="s">
        <v>2409</v>
      </c>
      <c r="U154" s="1" t="s">
        <v>2410</v>
      </c>
      <c r="W154" s="1" t="s">
        <v>2411</v>
      </c>
      <c r="X154" s="1" t="s">
        <v>491</v>
      </c>
      <c r="AG154" s="1" t="s">
        <v>2115</v>
      </c>
      <c r="AH154" s="1" t="s">
        <v>2116</v>
      </c>
      <c r="AM154" s="1" t="s">
        <v>2412</v>
      </c>
    </row>
    <row r="155">
      <c r="A155" s="1" t="s">
        <v>2413</v>
      </c>
      <c r="B155" s="1" t="str">
        <f>IFERROR(__xludf.DUMMYFUNCTION("GOOGLETRANSLATE(A:A, ""en"", ""te"")"),"స్లింగ్ ఎయిర్క్రాఫ్ట్ స్లింగ్ 4")</f>
        <v>స్లింగ్ ఎయిర్క్రాఫ్ట్ స్లింగ్ 4</v>
      </c>
      <c r="C155" s="1" t="s">
        <v>2414</v>
      </c>
      <c r="D155" s="1" t="str">
        <f>IFERROR(__xludf.DUMMYFUNCTION("GOOGLETRANSLATE(C:C, ""en"", ""te"")"),"స్లింగ్ ఎయిర్క్రాఫ్ట్ స్లింగ్ 4 దక్షిణాఫ్రికా కిట్ విమానం. దక్షిణాఫ్రికాలోని జోహన్నెస్‌బర్గ్ యొక్క స్లింగ్ విమానాల ద్వారా ఉత్పత్తి చేయబడిన నలుగురికి వసతి కల్పించడానికి ఇది స్లింగ్ 2 యొక్క అభివృద్ధి. [1] స్లింగ్ 4 అనేది ఆల్-మెటల్, తక్కువ-వింగ్, స్థిర ట్రైస"&amp;"ైకిల్ గేర్ కిట్ విమానం, ఇది 2011 లో అభివృద్ధి చేయబడింది. గల్-వింగ్ తలుపులను చేర్చడానికి పందిరి సవరించబడింది. ఈ విమానం 40 డిగ్రీల ప్రయాణంతో ఫ్లాప్‌లను కలిగి ఉంది. [2] [3] స్లింగ్ 4 ను నిర్మించటానికి 900-1,200 పురుషుల పని అవసరం అని అంచనా వేయబడింది. ఈ విమానం"&amp;" కిట్‌గా లేదా ఫ్యాక్టరీ నిర్మించవచ్చు. [4] యుఎస్ ఎయిర్క్రాఫ్ట్ ఓనర్స్ అండ్ పైలట్స్ అసోసియేషన్ (AOPA) 2016 లో స్లింగ్ 4 ను పరీక్షించింది, పూర్తి చేసిన మూల ధర US $ 123,417 ను పేర్కొంది, చాలా ఎంపికలతో 2,000 192,000 కు పెరిగింది. [4] జూలై 2013 లో, అమెరికాలోని"&amp;" విస్కాన్సిన్‌లోని ఓష్కోష్‌లోని ఓష్కోష్‌లోని ఎయిర్‌వెంచర్‌కు మైక్ బ్లైత్ మరియు అతని కుమారుడు దక్షిణాఫ్రికా నుండి అతని కుమారుడు స్లింగ్ 4 ను ఎగురవేసాడు, ఇంధనంలో 20 గంటల ఓర్పును మోసుకున్నారు. ఈ విమానంలో నీటిపై 14 గంటల కాలు ఉంది. [5] కర్మాగారం నుండి 40 మంది "&amp;"కార్మికులు నాలుగు రోజుల్లో స్లింగ్ 4 కిట్ పూర్తయింది మరియు 2014 దక్షిణాఫ్రికా ఎయిర్‌షోలో ప్రయాణించారు. [4] ఫ్లయింగ్ మ్యాగజైన్ కోసం 2016 వివరణాత్మక సమీక్షలో, రచయిత మార్క్ సి. లీ డిజైన్ యొక్క నియంత్రణలు, నిర్వహణ, సౌందర్యం మరియు లోడ్ -కార్డింగ్ సామర్థ్యాలను "&amp;"ప్రశంసించారు, అదే సమయంలో క్రూయిజ్ వేగం, సమర్థవంతమైన హీటర్, పేలవమైన రబ్బరు అచ్చును కలిగి ఉంది మరియు USB జాక్ లేదు వ్యవస్థ. గల్-వింగ్ డోర్స్ సగం ఓపెన్ లేదా పగుళ్లు తో టాక్సీ చేయగల ఎటువంటి యంత్రాంగం లేదని ఆయన గుర్తించారు. [6] సుమారు 20 మంది దక్షిణాఫ్రికా యువ"&amp;"కుల బృందం 2019 లో సుమారు మూడు వారాల్లో స్లింగ్ 4 ను నిర్మించింది, నిపుణులు అమర్చిన ఇంజిన్ మరియు ఏవియానిక్స్. మరియు దానిని కైరోకు ఎగరాలని అనుకున్నారు. [7] AOPA మరియు మాన్యుఫ్యాక్టరర్ నుండి డేటా [4] [1] సాధారణ లక్షణాల పనితీరు")</f>
        <v>స్లింగ్ ఎయిర్క్రాఫ్ట్ స్లింగ్ 4 దక్షిణాఫ్రికా కిట్ విమానం. దక్షిణాఫ్రికాలోని జోహన్నెస్‌బర్గ్ యొక్క స్లింగ్ విమానాల ద్వారా ఉత్పత్తి చేయబడిన నలుగురికి వసతి కల్పించడానికి ఇది స్లింగ్ 2 యొక్క అభివృద్ధి. [1] స్లింగ్ 4 అనేది ఆల్-మెటల్, తక్కువ-వింగ్, స్థిర ట్రైసైకిల్ గేర్ కిట్ విమానం, ఇది 2011 లో అభివృద్ధి చేయబడింది. గల్-వింగ్ తలుపులను చేర్చడానికి పందిరి సవరించబడింది. ఈ విమానం 40 డిగ్రీల ప్రయాణంతో ఫ్లాప్‌లను కలిగి ఉంది. [2] [3] స్లింగ్ 4 ను నిర్మించటానికి 900-1,200 పురుషుల పని అవసరం అని అంచనా వేయబడింది. ఈ విమానం కిట్‌గా లేదా ఫ్యాక్టరీ నిర్మించవచ్చు. [4] యుఎస్ ఎయిర్క్రాఫ్ట్ ఓనర్స్ అండ్ పైలట్స్ అసోసియేషన్ (AOPA) 2016 లో స్లింగ్ 4 ను పరీక్షించింది, పూర్తి చేసిన మూల ధర US $ 123,417 ను పేర్కొంది, చాలా ఎంపికలతో 2,000 192,000 కు పెరిగింది. [4] జూలై 2013 లో, అమెరికాలోని విస్కాన్సిన్‌లోని ఓష్కోష్‌లోని ఓష్కోష్‌లోని ఎయిర్‌వెంచర్‌కు మైక్ బ్లైత్ మరియు అతని కుమారుడు దక్షిణాఫ్రికా నుండి అతని కుమారుడు స్లింగ్ 4 ను ఎగురవేసాడు, ఇంధనంలో 20 గంటల ఓర్పును మోసుకున్నారు. ఈ విమానంలో నీటిపై 14 గంటల కాలు ఉంది. [5] కర్మాగారం నుండి 40 మంది కార్మికులు నాలుగు రోజుల్లో స్లింగ్ 4 కిట్ పూర్తయింది మరియు 2014 దక్షిణాఫ్రికా ఎయిర్‌షోలో ప్రయాణించారు. [4] ఫ్లయింగ్ మ్యాగజైన్ కోసం 2016 వివరణాత్మక సమీక్షలో, రచయిత మార్క్ సి. లీ డిజైన్ యొక్క నియంత్రణలు, నిర్వహణ, సౌందర్యం మరియు లోడ్ -కార్డింగ్ సామర్థ్యాలను ప్రశంసించారు, అదే సమయంలో క్రూయిజ్ వేగం, సమర్థవంతమైన హీటర్, పేలవమైన రబ్బరు అచ్చును కలిగి ఉంది మరియు USB జాక్ లేదు వ్యవస్థ. గల్-వింగ్ డోర్స్ సగం ఓపెన్ లేదా పగుళ్లు తో టాక్సీ చేయగల ఎటువంటి యంత్రాంగం లేదని ఆయన గుర్తించారు. [6] సుమారు 20 మంది దక్షిణాఫ్రికా యువకుల బృందం 2019 లో సుమారు మూడు వారాల్లో స్లింగ్ 4 ను నిర్మించింది, నిపుణులు అమర్చిన ఇంజిన్ మరియు ఏవియానిక్స్. మరియు దానిని కైరోకు ఎగరాలని అనుకున్నారు. [7] AOPA మరియు మాన్యుఫ్యాక్టరర్ నుండి డేటా [4] [1] సాధారణ లక్షణాల పనితీరు</v>
      </c>
      <c r="E155" s="1" t="s">
        <v>1233</v>
      </c>
      <c r="F155" s="1" t="str">
        <f>IFERROR(__xludf.DUMMYFUNCTION("GOOGLETRANSLATE(E:E, ""en"", ""te"")"),"హోమ్‌బిల్ట్ విమానం")</f>
        <v>హోమ్‌బిల్ట్ విమానం</v>
      </c>
      <c r="G155" s="1" t="s">
        <v>1234</v>
      </c>
      <c r="H155" s="1" t="s">
        <v>909</v>
      </c>
      <c r="I155" s="1" t="str">
        <f>IFERROR(__xludf.DUMMYFUNCTION("GOOGLETRANSLATE(H:H, ""en"", ""te"")"),"దక్షిణ ఆఫ్రికా")</f>
        <v>దక్షిణ ఆఫ్రికా</v>
      </c>
      <c r="K155" s="1" t="s">
        <v>2415</v>
      </c>
      <c r="L155" s="1" t="str">
        <f>IFERROR(__xludf.DUMMYFUNCTION("GOOGLETRANSLATE(K:K, ""en"", ""te"")"),"స్లింగ్ విమానం")</f>
        <v>స్లింగ్ విమానం</v>
      </c>
      <c r="M155" s="1" t="s">
        <v>2416</v>
      </c>
      <c r="P155" s="1" t="s">
        <v>344</v>
      </c>
      <c r="Q155" s="1" t="s">
        <v>2417</v>
      </c>
      <c r="R155" s="1" t="s">
        <v>2418</v>
      </c>
      <c r="S155" s="1" t="s">
        <v>2419</v>
      </c>
      <c r="T155" s="1" t="s">
        <v>2420</v>
      </c>
      <c r="U155" s="1" t="s">
        <v>2421</v>
      </c>
      <c r="V155" s="1" t="s">
        <v>2422</v>
      </c>
      <c r="W155" s="1" t="s">
        <v>2423</v>
      </c>
      <c r="X155" s="1" t="s">
        <v>2424</v>
      </c>
      <c r="Z155" s="1" t="s">
        <v>2425</v>
      </c>
      <c r="AA155" s="1" t="s">
        <v>2426</v>
      </c>
      <c r="AB155" s="1" t="s">
        <v>2427</v>
      </c>
      <c r="AC155" s="1" t="s">
        <v>2428</v>
      </c>
      <c r="AJ155" s="1" t="s">
        <v>2429</v>
      </c>
      <c r="AK155" s="1" t="s">
        <v>2430</v>
      </c>
      <c r="AL155" s="1" t="s">
        <v>2431</v>
      </c>
      <c r="AO155" s="1" t="s">
        <v>457</v>
      </c>
      <c r="AP155" s="1" t="s">
        <v>2432</v>
      </c>
      <c r="AT155" s="1" t="s">
        <v>2433</v>
      </c>
      <c r="AU155" s="1" t="s">
        <v>2434</v>
      </c>
      <c r="AX155" s="1" t="s">
        <v>2435</v>
      </c>
      <c r="AY155" s="1">
        <v>2011.0</v>
      </c>
      <c r="BA155" s="1" t="s">
        <v>2436</v>
      </c>
      <c r="BB155" s="1" t="s">
        <v>2437</v>
      </c>
    </row>
    <row r="156">
      <c r="A156" s="1" t="s">
        <v>2438</v>
      </c>
      <c r="B156" s="1" t="str">
        <f>IFERROR(__xludf.DUMMYFUNCTION("GOOGLETRANSLATE(A:A, ""en"", ""te"")"),"EMSCO B-8 ఫ్లయింగ్ వింగ్")</f>
        <v>EMSCO B-8 ఫ్లయింగ్ వింగ్</v>
      </c>
      <c r="C156" s="1" t="s">
        <v>2439</v>
      </c>
      <c r="D156" s="1" t="str">
        <f>IFERROR(__xludf.DUMMYFUNCTION("GOOGLETRANSLATE(C:C, ""en"", ""te"")"),"EMSCO B-8 అనేది రెండు-సీట్ల, సింగిల్-ఇంజిన్, లో-వింగ్, 1930 లో చార్లెస్ ఎఫ్. రోచెవిల్లే రూపొందించిన జంట బూమ్ ప్రయోగాత్మక విమానం, అతను కాలిఫోర్నియాలోని లాంగ్ బీచ్ లోని EMSCO ఎయిర్క్రాఫ్ట్ కార్పొరేషన్ వైస్ ప్రెసిడెంట్. [సైటేషన్ అవసరం] రోచెవిల్లే అసాధారణమైన "&amp;"పరిధి, ఓర్పు మరియు పేలోడ్‌తో సురక్షితమైన, ఫూల్ ప్రూఫ్ విమానం కోసం కోరింది. అతను టోక్యో నుండి సీటెల్‌కు నావిగేటర్ థియో లుండ్‌గ్రెన్‌తో కలిసి నాన్‌స్టాప్ ఫ్లైట్ చేయాలని అనుకున్నాడు, సుమారు 5,000 మైళ్ళు (8,000 కిమీ) దూరం. [1] విమానం, రిజిస్టర్డ్ NX55W, మొదట "&amp;"17 ఏప్రిల్ 1930 న ప్రయాణించింది. [2] జూన్ 1930 నాటికి దీనికి 300 హెచ్‌పి (220 కిలోవాట్) ప్రాట్ &amp; విట్నీ ఆర్ -985 కందిరీగ జూనియర్ తొమ్మిది సిలిండర్ రేడియల్ ఇంజిన్‌తో అమర్చారు. [1] నిధుల కొరత కారణంగా అభివృద్ధి నవంబర్ 1930 లో ముగిసింది మరియు B-8 రద్దు చేయబడి"&amp;"ంది. [2] దాని పేరు 'ఫ్లయింగ్ వింగ్' ఉన్నప్పటికీ, విమానం ఒకే నిలువు ఫిన్‌తో ట్విన్-బూమ్ ఎంపెనేజ్‌ను తీసుకువెళ్ళింది. ఇద్దరు సిబ్బంది వృత్తాకార క్రాస్-సెక్షన్‌తో సెంట్రల్ నాసెల్లెలో ఓపెన్ టెన్డం కాక్‌పిట్స్‌లో కూర్చున్నారు, ప్రారంభంలో ట్రాక్టర్ కాన్ఫిగరేషన్"&amp;"‌లో 165 హెచ్‌పి (123 కిలోవాట్) కాంటినెంటల్ ఎ -70 తో. నాసెల్ దాని వెనుక భాగంలో 'ఎగ్జాస్ట్' నాజిల్ వంటి జెట్-ఇంజిన్లో ముగిసింది, ఇది వాస్తవానికి ఇంజిన్ చేత నడపబడే సరిహద్దు-పొర రక్తస్రావం వ్యవస్థకు తీసుకోవడం, ఇది 'ఫ్లయింగ్ వింగ్' వెనుక భాగంలో స్పాన్వైస్ స్లా"&amp;"ట్ల ద్వారా గాలిని పేల్చివేసింది రెక్కల పనితీరును పెంచే ప్రయత్నం. డిజైన్ యొక్క మరొక అసాధారణ లక్షణం దాని “రివర్స్డ్ ట్రైసైకిల్ ల్యాండింగ్ గేర్” ఫ్రంట్ వింగ్ కింద రెండు ప్రధాన చక్రాలు మరియు నాసెల్లె వెనుక భాగంలో ఒకే వెనుక చక్రం. [1] [2] ఏరోఫైల్స్ నుండి డేటా "&amp;"[2] పోల్చదగిన పాత్ర, కాన్ఫిగరేషన్ మరియు ERA యొక్క సాధారణ లక్షణాల పనితీరు విమానం")</f>
        <v>EMSCO B-8 అనేది రెండు-సీట్ల, సింగిల్-ఇంజిన్, లో-వింగ్, 1930 లో చార్లెస్ ఎఫ్. రోచెవిల్లే రూపొందించిన జంట బూమ్ ప్రయోగాత్మక విమానం, అతను కాలిఫోర్నియాలోని లాంగ్ బీచ్ లోని EMSCO ఎయిర్క్రాఫ్ట్ కార్పొరేషన్ వైస్ ప్రెసిడెంట్. [సైటేషన్ అవసరం] రోచెవిల్లే అసాధారణమైన పరిధి, ఓర్పు మరియు పేలోడ్‌తో సురక్షితమైన, ఫూల్ ప్రూఫ్ విమానం కోసం కోరింది. అతను టోక్యో నుండి సీటెల్‌కు నావిగేటర్ థియో లుండ్‌గ్రెన్‌తో కలిసి నాన్‌స్టాప్ ఫ్లైట్ చేయాలని అనుకున్నాడు, సుమారు 5,000 మైళ్ళు (8,000 కిమీ) దూరం. [1] విమానం, రిజిస్టర్డ్ NX55W, మొదట 17 ఏప్రిల్ 1930 న ప్రయాణించింది. [2] జూన్ 1930 నాటికి దీనికి 300 హెచ్‌పి (220 కిలోవాట్) ప్రాట్ &amp; విట్నీ ఆర్ -985 కందిరీగ జూనియర్ తొమ్మిది సిలిండర్ రేడియల్ ఇంజిన్‌తో అమర్చారు. [1] నిధుల కొరత కారణంగా అభివృద్ధి నవంబర్ 1930 లో ముగిసింది మరియు B-8 రద్దు చేయబడింది. [2] దాని పేరు 'ఫ్లయింగ్ వింగ్' ఉన్నప్పటికీ, విమానం ఒకే నిలువు ఫిన్‌తో ట్విన్-బూమ్ ఎంపెనేజ్‌ను తీసుకువెళ్ళింది. ఇద్దరు సిబ్బంది వృత్తాకార క్రాస్-సెక్షన్‌తో సెంట్రల్ నాసెల్లెలో ఓపెన్ టెన్డం కాక్‌పిట్స్‌లో కూర్చున్నారు, ప్రారంభంలో ట్రాక్టర్ కాన్ఫిగరేషన్‌లో 165 హెచ్‌పి (123 కిలోవాట్) కాంటినెంటల్ ఎ -70 తో. నాసెల్ దాని వెనుక భాగంలో 'ఎగ్జాస్ట్' నాజిల్ వంటి జెట్-ఇంజిన్లో ముగిసింది, ఇది వాస్తవానికి ఇంజిన్ చేత నడపబడే సరిహద్దు-పొర రక్తస్రావం వ్యవస్థకు తీసుకోవడం, ఇది 'ఫ్లయింగ్ వింగ్' వెనుక భాగంలో స్పాన్వైస్ స్లాట్ల ద్వారా గాలిని పేల్చివేసింది రెక్కల పనితీరును పెంచే ప్రయత్నం. డిజైన్ యొక్క మరొక అసాధారణ లక్షణం దాని “రివర్స్డ్ ట్రైసైకిల్ ల్యాండింగ్ గేర్” ఫ్రంట్ వింగ్ కింద రెండు ప్రధాన చక్రాలు మరియు నాసెల్లె వెనుక భాగంలో ఒకే వెనుక చక్రం. [1] [2] ఏరోఫైల్స్ నుండి డేటా [2] పోల్చదగిన పాత్ర, కాన్ఫిగరేషన్ మరియు ERA యొక్క సాధారణ లక్షణాల పనితీరు విమానం</v>
      </c>
      <c r="E156" s="1" t="s">
        <v>179</v>
      </c>
      <c r="F156" s="1" t="str">
        <f>IFERROR(__xludf.DUMMYFUNCTION("GOOGLETRANSLATE(E:E, ""en"", ""te"")"),"ప్రయోగాత్మక విమానం")</f>
        <v>ప్రయోగాత్మక విమానం</v>
      </c>
      <c r="G156" s="1" t="s">
        <v>2440</v>
      </c>
      <c r="H156" s="1" t="s">
        <v>386</v>
      </c>
      <c r="I156" s="1" t="str">
        <f>IFERROR(__xludf.DUMMYFUNCTION("GOOGLETRANSLATE(H:H, ""en"", ""te"")"),"అమెరికా")</f>
        <v>అమెరికా</v>
      </c>
      <c r="K156" s="1" t="s">
        <v>2441</v>
      </c>
      <c r="L156" s="1" t="str">
        <f>IFERROR(__xludf.DUMMYFUNCTION("GOOGLETRANSLATE(K:K, ""en"", ""te"")"),"EMSCO ఎయిర్క్రాఫ్ట్ కార్పొరేషన్")</f>
        <v>EMSCO ఎయిర్క్రాఫ్ట్ కార్పొరేషన్</v>
      </c>
      <c r="M156" s="1" t="s">
        <v>2442</v>
      </c>
      <c r="N156" s="3">
        <v>11065.0</v>
      </c>
      <c r="O156" s="1">
        <v>1.0</v>
      </c>
      <c r="P156" s="1">
        <v>2.0</v>
      </c>
      <c r="Q156" s="1" t="s">
        <v>2128</v>
      </c>
      <c r="R156" s="1" t="s">
        <v>2443</v>
      </c>
      <c r="W156" s="1" t="s">
        <v>2444</v>
      </c>
      <c r="X156" s="1" t="s">
        <v>491</v>
      </c>
      <c r="Y156" s="1" t="s">
        <v>2445</v>
      </c>
      <c r="Z156" s="1" t="s">
        <v>2446</v>
      </c>
      <c r="AG156" s="1" t="s">
        <v>2447</v>
      </c>
      <c r="AH156" s="1" t="s">
        <v>2448</v>
      </c>
      <c r="AJ156" s="1" t="s">
        <v>2449</v>
      </c>
      <c r="AV156" s="1" t="s">
        <v>2450</v>
      </c>
      <c r="BA156" s="1" t="s">
        <v>2451</v>
      </c>
    </row>
    <row r="157">
      <c r="A157" s="1" t="s">
        <v>2452</v>
      </c>
      <c r="B157" s="1" t="str">
        <f>IFERROR(__xludf.DUMMYFUNCTION("GOOGLETRANSLATE(A:A, ""en"", ""te"")"),"ఎయిర్‌వేవ్ సీనిక్")</f>
        <v>ఎయిర్‌వేవ్ సీనిక్</v>
      </c>
      <c r="C157" s="1" t="s">
        <v>2453</v>
      </c>
      <c r="D157" s="1" t="str">
        <f>IFERROR(__xludf.DUMMYFUNCTION("GOOGLETRANSLATE(C:C, ""en"", ""te"")"),"ఎయిర్‌వేవ్ సీనిక్ ఒక ఆస్ట్రియన్ రెండు-ప్రదేశం, పారాగ్లైడర్, దీనిని బ్రూస్ గోల్డ్ స్మిత్ రూపొందించారు మరియు ఫుల్‌మెస్ యొక్క ఎయిర్‌వేవ్ గ్లైడర్‌లచే నిర్మించబడింది. ఇది ఇప్పుడు ఉత్పత్తికి దూరంగా ఉంది. [1] ఈ సుందరమైనది విమాన శిక్షణ కోసం టెన్డం గ్లైడర్‌గా రూపొ"&amp;"ందించబడింది మరియు దీనిని సుందరమైన BI అని పిలుస్తారు, దీనిని ""ద్వి-స్థలం"" లేదా రెండు సీటర్లను సూచిస్తుంది. [1] విమానం యొక్క 14.81 మీ (48.6 అడుగులు) స్పాన్ వింగ్ 77 కణాలు, 43 మీ 2 (460 చదరపు అడుగులు) రెక్క ప్రాంతం మరియు 5.1: 1 కారక నిష్పత్తిని కలిగి ఉంది."&amp;" పైలట్ బరువు పరిధి 140 నుండి 220 కిలోలు (309 నుండి 485 పౌండ్లు). గ్లైడర్ DHV 1-2 ధృవీకరించబడింది. [1] బెర్ట్రాండ్ నుండి డేటా [1] సాధారణ లక్షణాల పనితీరు")</f>
        <v>ఎయిర్‌వేవ్ సీనిక్ ఒక ఆస్ట్రియన్ రెండు-ప్రదేశం, పారాగ్లైడర్, దీనిని బ్రూస్ గోల్డ్ స్మిత్ రూపొందించారు మరియు ఫుల్‌మెస్ యొక్క ఎయిర్‌వేవ్ గ్లైడర్‌లచే నిర్మించబడింది. ఇది ఇప్పుడు ఉత్పత్తికి దూరంగా ఉంది. [1] ఈ సుందరమైనది విమాన శిక్షణ కోసం టెన్డం గ్లైడర్‌గా రూపొందించబడింది మరియు దీనిని సుందరమైన BI అని పిలుస్తారు, దీనిని "ద్వి-స్థలం" లేదా రెండు సీటర్లను సూచిస్తుంది. [1] విమానం యొక్క 14.81 మీ (48.6 అడుగులు) స్పాన్ వింగ్ 77 కణాలు, 43 మీ 2 (460 చదరపు అడుగులు) రెక్క ప్రాంతం మరియు 5.1: 1 కారక నిష్పత్తిని కలిగి ఉంది. పైలట్ బరువు పరిధి 140 నుండి 220 కిలోలు (309 నుండి 485 పౌండ్లు). గ్లైడర్ DHV 1-2 ధృవీకరించబడింది. [1] బెర్ట్రాండ్ నుండి డేటా [1] సాధారణ లక్షణాల పనితీరు</v>
      </c>
      <c r="E157" s="1" t="s">
        <v>1844</v>
      </c>
      <c r="F157" s="1" t="str">
        <f>IFERROR(__xludf.DUMMYFUNCTION("GOOGLETRANSLATE(E:E, ""en"", ""te"")"),"పారాగ్లైడర్")</f>
        <v>పారాగ్లైడర్</v>
      </c>
      <c r="G157" s="2" t="s">
        <v>1845</v>
      </c>
      <c r="H157" s="1" t="s">
        <v>1110</v>
      </c>
      <c r="I157" s="1" t="str">
        <f>IFERROR(__xludf.DUMMYFUNCTION("GOOGLETRANSLATE(H:H, ""en"", ""te"")"),"ఆస్ట్రియా")</f>
        <v>ఆస్ట్రియా</v>
      </c>
      <c r="J157" s="2" t="s">
        <v>1111</v>
      </c>
      <c r="K157" s="1" t="s">
        <v>2071</v>
      </c>
      <c r="L157" s="1" t="str">
        <f>IFERROR(__xludf.DUMMYFUNCTION("GOOGLETRANSLATE(K:K, ""en"", ""te"")"),"ఎయిర్‌వేవ్ గ్లైడర్‌లు")</f>
        <v>ఎయిర్‌వేవ్ గ్లైడర్‌లు</v>
      </c>
      <c r="M157" s="1" t="s">
        <v>2072</v>
      </c>
      <c r="P157" s="1" t="s">
        <v>344</v>
      </c>
      <c r="R157" s="1" t="s">
        <v>2454</v>
      </c>
      <c r="T157" s="1" t="s">
        <v>2455</v>
      </c>
      <c r="Y157" s="1" t="s">
        <v>2401</v>
      </c>
      <c r="AG157" s="1" t="s">
        <v>2238</v>
      </c>
      <c r="AH157" s="1" t="s">
        <v>2239</v>
      </c>
      <c r="AI157" s="1" t="s">
        <v>940</v>
      </c>
      <c r="AT157" s="1" t="s">
        <v>359</v>
      </c>
      <c r="AZ157" s="1">
        <v>5.1</v>
      </c>
      <c r="CP157" s="1" t="s">
        <v>1841</v>
      </c>
    </row>
    <row r="158">
      <c r="A158" s="1" t="s">
        <v>2456</v>
      </c>
      <c r="B158" s="1" t="str">
        <f>IFERROR(__xludf.DUMMYFUNCTION("GOOGLETRANSLATE(A:A, ""en"", ""te"")"),"ఎయిర్‌వేవ్ టెన్")</f>
        <v>ఎయిర్‌వేవ్ టెన్</v>
      </c>
      <c r="C158" s="1" t="s">
        <v>2457</v>
      </c>
      <c r="D158" s="1" t="str">
        <f>IFERROR(__xludf.DUMMYFUNCTION("GOOGLETRANSLATE(C:C, ""en"", ""te"")"),"ఎయిర్‌వేవ్ టెన్ ఒక ఆస్ట్రియన్ సింగిల్-ప్లేస్, పారాగ్లైడర్, దీనిని బ్రూస్ గోల్డ్ స్మిత్ రూపొందించారు మరియు ఫుల్‌మెస్ యొక్క ఎయిర్‌వేవ్ గ్లైడర్‌లచే నిర్మించబడింది. ఇది ఇప్పుడు ఉత్పత్తికి దూరంగా ఉంది. [1] ఈ పది పోటీ గ్లైడర్‌గా రూపొందించబడింది మరియు 65 కిమీ/గం"&amp;" (40 mph) వేగంతో ఉంది. 10: 1 ఉంటే దాని గ్లైడ్ నిష్పత్తికి దీనికి పేరు పెట్టారు. మోడల్స్ వాటి సాపేక్ష పరిమాణానికి పేరు పెట్టబడ్డాయి. [1] బెర్ట్రాండ్ నుండి డేటా [1] సాధారణ లక్షణాల పనితీరు")</f>
        <v>ఎయిర్‌వేవ్ టెన్ ఒక ఆస్ట్రియన్ సింగిల్-ప్లేస్, పారాగ్లైడర్, దీనిని బ్రూస్ గోల్డ్ స్మిత్ రూపొందించారు మరియు ఫుల్‌మెస్ యొక్క ఎయిర్‌వేవ్ గ్లైడర్‌లచే నిర్మించబడింది. ఇది ఇప్పుడు ఉత్పత్తికి దూరంగా ఉంది. [1] ఈ పది పోటీ గ్లైడర్‌గా రూపొందించబడింది మరియు 65 కిమీ/గం (40 mph) వేగంతో ఉంది. 10: 1 ఉంటే దాని గ్లైడ్ నిష్పత్తికి దీనికి పేరు పెట్టారు. మోడల్స్ వాటి సాపేక్ష పరిమాణానికి పేరు పెట్టబడ్డాయి. [1] బెర్ట్రాండ్ నుండి డేటా [1] సాధారణ లక్షణాల పనితీరు</v>
      </c>
      <c r="E158" s="1" t="s">
        <v>1844</v>
      </c>
      <c r="F158" s="1" t="str">
        <f>IFERROR(__xludf.DUMMYFUNCTION("GOOGLETRANSLATE(E:E, ""en"", ""te"")"),"పారాగ్లైడర్")</f>
        <v>పారాగ్లైడర్</v>
      </c>
      <c r="G158" s="2" t="s">
        <v>1845</v>
      </c>
      <c r="H158" s="1" t="s">
        <v>1110</v>
      </c>
      <c r="I158" s="1" t="str">
        <f>IFERROR(__xludf.DUMMYFUNCTION("GOOGLETRANSLATE(H:H, ""en"", ""te"")"),"ఆస్ట్రియా")</f>
        <v>ఆస్ట్రియా</v>
      </c>
      <c r="J158" s="2" t="s">
        <v>1111</v>
      </c>
      <c r="K158" s="1" t="s">
        <v>2071</v>
      </c>
      <c r="L158" s="1" t="str">
        <f>IFERROR(__xludf.DUMMYFUNCTION("GOOGLETRANSLATE(K:K, ""en"", ""te"")"),"ఎయిర్‌వేవ్ గ్లైడర్‌లు")</f>
        <v>ఎయిర్‌వేవ్ గ్లైడర్‌లు</v>
      </c>
      <c r="M158" s="1" t="s">
        <v>2072</v>
      </c>
      <c r="P158" s="1" t="s">
        <v>344</v>
      </c>
      <c r="T158" s="1" t="s">
        <v>2237</v>
      </c>
      <c r="Y158" s="1" t="s">
        <v>548</v>
      </c>
      <c r="AG158" s="1" t="s">
        <v>2238</v>
      </c>
      <c r="AH158" s="1" t="s">
        <v>2239</v>
      </c>
      <c r="AI158" s="1" t="s">
        <v>940</v>
      </c>
      <c r="AO158" s="1" t="s">
        <v>457</v>
      </c>
      <c r="AZ158" s="1">
        <v>6.25</v>
      </c>
      <c r="BC158" s="1">
        <v>10.0</v>
      </c>
      <c r="CP158" s="1" t="s">
        <v>1841</v>
      </c>
    </row>
    <row r="159">
      <c r="A159" s="1" t="s">
        <v>2458</v>
      </c>
      <c r="B159" s="1" t="str">
        <f>IFERROR(__xludf.DUMMYFUNCTION("GOOGLETRANSLATE(A:A, ""en"", ""te"")"),"సీడ్‌వింగ్స్ యూరప్ మెర్లిన్")</f>
        <v>సీడ్‌వింగ్స్ యూరప్ మెర్లిన్</v>
      </c>
      <c r="C159" s="1" t="s">
        <v>2459</v>
      </c>
      <c r="D159" s="1" t="str">
        <f>IFERROR(__xludf.DUMMYFUNCTION("GOOGLETRANSLATE(C:C, ""en"", ""te"")"),"సీడ్‌వింగ్స్ యూరప్ మెర్లిన్ ఒక ఆస్ట్రియన్ హై-వింగ్, సింగిల్-ప్లేస్, హాంగ్ గ్లైడర్, దీనిని సీడ్‌వింగ్స్ యూరప్ ఆఫ్ ష్లిటర్స్ రూపొందించారు మరియు ఉత్పత్తి చేసింది. ఇప్పుడు ఉత్పత్తిలో లేదు, ఇది అందుబాటులో ఉన్నప్పుడు విమానం పూర్తి మరియు సిద్ధంగా ఉండటానికి సిద్ధ"&amp;"ంగా ఉంది. [1] మెర్లిన్ ఇంటర్మీడియట్-లెవల్ హాంగ్ గ్లైడర్‌గా రూపొందించబడింది, అన్ని వేగంతో ట్విస్ట్‌ను తొలగించడానికి ఆప్టిమైజ్డ్ సెయిల్ డిజైన్‌కు ప్రాధాన్యత ఇవ్వబడింది. ఇది అల్యూమినియం గొట్టాల నుండి తయారవుతుంది, డబుల్-ఉపరితల వింగ్ డాక్రాన్ సెయిల్‌క్లాత్‌లో "&amp;"కప్పబడి ఉంటుంది. [1] మోడల్స్ ప్రతి ఒక్కటి చదరపు అడుగులలో వారి కఠినమైన వింగ్ ప్రాంతానికి పేరు పెట్టబడ్డాయి. [1] బెర్ట్రాండ్ నుండి డేటా [1] సాధారణ లక్షణాలు")</f>
        <v>సీడ్‌వింగ్స్ యూరప్ మెర్లిన్ ఒక ఆస్ట్రియన్ హై-వింగ్, సింగిల్-ప్లేస్, హాంగ్ గ్లైడర్, దీనిని సీడ్‌వింగ్స్ యూరప్ ఆఫ్ ష్లిటర్స్ రూపొందించారు మరియు ఉత్పత్తి చేసింది. ఇప్పుడు ఉత్పత్తిలో లేదు, ఇది అందుబాటులో ఉన్నప్పుడు విమానం పూర్తి మరియు సిద్ధంగా ఉండటానికి సిద్ధంగా ఉంది. [1] మెర్లిన్ ఇంటర్మీడియట్-లెవల్ హాంగ్ గ్లైడర్‌గా రూపొందించబడింది, అన్ని వేగంతో ట్విస్ట్‌ను తొలగించడానికి ఆప్టిమైజ్డ్ సెయిల్ డిజైన్‌కు ప్రాధాన్యత ఇవ్వబడింది. ఇది అల్యూమినియం గొట్టాల నుండి తయారవుతుంది, డబుల్-ఉపరితల వింగ్ డాక్రాన్ సెయిల్‌క్లాత్‌లో కప్పబడి ఉంటుంది. [1] మోడల్స్ ప్రతి ఒక్కటి చదరపు అడుగులలో వారి కఠినమైన వింగ్ ప్రాంతానికి పేరు పెట్టబడ్డాయి. [1] బెర్ట్రాండ్ నుండి డేటా [1] సాధారణ లక్షణాలు</v>
      </c>
      <c r="E159" s="1" t="s">
        <v>1836</v>
      </c>
      <c r="F159" s="1" t="str">
        <f>IFERROR(__xludf.DUMMYFUNCTION("GOOGLETRANSLATE(E:E, ""en"", ""te"")"),"గ్లైడర్ హాంగ్")</f>
        <v>గ్లైడర్ హాంగ్</v>
      </c>
      <c r="G159" s="1" t="s">
        <v>1837</v>
      </c>
      <c r="H159" s="1" t="s">
        <v>1110</v>
      </c>
      <c r="I159" s="1" t="str">
        <f>IFERROR(__xludf.DUMMYFUNCTION("GOOGLETRANSLATE(H:H, ""en"", ""te"")"),"ఆస్ట్రియా")</f>
        <v>ఆస్ట్రియా</v>
      </c>
      <c r="J159" s="2" t="s">
        <v>1111</v>
      </c>
      <c r="K159" s="1" t="s">
        <v>1838</v>
      </c>
      <c r="L159" s="1" t="str">
        <f>IFERROR(__xludf.DUMMYFUNCTION("GOOGLETRANSLATE(K:K, ""en"", ""te"")"),"సీడ్‌వింగ్స్ యూరప్")</f>
        <v>సీడ్‌వింగ్స్ యూరప్</v>
      </c>
      <c r="M159" s="1" t="s">
        <v>1839</v>
      </c>
      <c r="P159" s="1" t="s">
        <v>344</v>
      </c>
      <c r="R159" s="1" t="s">
        <v>2460</v>
      </c>
      <c r="T159" s="1" t="s">
        <v>1840</v>
      </c>
      <c r="AI159" s="1" t="s">
        <v>940</v>
      </c>
      <c r="AO159" s="1" t="s">
        <v>457</v>
      </c>
      <c r="AZ159" s="1">
        <v>8.0</v>
      </c>
      <c r="CP159" s="1" t="s">
        <v>1841</v>
      </c>
    </row>
    <row r="160">
      <c r="A160" s="1" t="s">
        <v>2461</v>
      </c>
      <c r="B160" s="1" t="str">
        <f>IFERROR(__xludf.DUMMYFUNCTION("GOOGLETRANSLATE(A:A, ""en"", ""te"")"),"ఏరోడిన్ యోగి")</f>
        <v>ఏరోడిన్ యోగి</v>
      </c>
      <c r="C160" s="1" t="s">
        <v>2462</v>
      </c>
      <c r="D160" s="1" t="str">
        <f>IFERROR(__xludf.DUMMYFUNCTION("GOOGLETRANSLATE(C:C, ""en"", ""te"")"),"ఏరోడిన్ యోగి అనేది ఫ్రెంచ్ సింగిల్-ప్లేస్, పారాగ్లైడర్స్, దీనిని మిచెల్ లే బ్లాంక్ రూపొందించారు మరియు టాలోయిర్స్ యొక్క ఏరోడిన్ టెక్నాలజీస్ నిర్మించారు. [1] యోగి పాఠశాల కోసం ఒక అనుభవశూన్యుడు గ్లైడర్‌గా రూపొందించబడింది, నాలుగు మోడళ్లు వాటి సాపేక్ష పరిమాణాని"&amp;"కి పేరు పెట్టబడ్డాయి. ఇతర బిగినర్స్ గ్లైడర్‌లతో పోలిస్తే ఇది మెరుగైన ప్రగతిశీల ప్రయోగ ప్రవర్తనను ప్రదర్శించడానికి మరియు తక్కువ భౌతిక ప్రయోగ ప్రయత్నం అవసరం. ఇది బ్రేక్ అనువర్తనాలపై మరింత సులభంగా చుట్టబడుతుంది మరియు మంచి స్థిరత్వాన్ని కలిగి ఉంటుంది, శిక్షణా"&amp;" గ్లైడర్ కోసం అన్ని కావాల్సిన లక్షణాలు. [1] [2] బెర్ట్రాండ్ నుండి డేటా [1] సాధారణ లక్షణాలు")</f>
        <v>ఏరోడిన్ యోగి అనేది ఫ్రెంచ్ సింగిల్-ప్లేస్, పారాగ్లైడర్స్, దీనిని మిచెల్ లే బ్లాంక్ రూపొందించారు మరియు టాలోయిర్స్ యొక్క ఏరోడిన్ టెక్నాలజీస్ నిర్మించారు. [1] యోగి పాఠశాల కోసం ఒక అనుభవశూన్యుడు గ్లైడర్‌గా రూపొందించబడింది, నాలుగు మోడళ్లు వాటి సాపేక్ష పరిమాణానికి పేరు పెట్టబడ్డాయి. ఇతర బిగినర్స్ గ్లైడర్‌లతో పోలిస్తే ఇది మెరుగైన ప్రగతిశీల ప్రయోగ ప్రవర్తనను ప్రదర్శించడానికి మరియు తక్కువ భౌతిక ప్రయోగ ప్రయత్నం అవసరం. ఇది బ్రేక్ అనువర్తనాలపై మరింత సులభంగా చుట్టబడుతుంది మరియు మంచి స్థిరత్వాన్ని కలిగి ఉంటుంది, శిక్షణా గ్లైడర్ కోసం అన్ని కావాల్సిన లక్షణాలు. [1] [2] బెర్ట్రాండ్ నుండి డేటా [1] సాధారణ లక్షణాలు</v>
      </c>
      <c r="E160" s="1" t="s">
        <v>1844</v>
      </c>
      <c r="F160" s="1" t="str">
        <f>IFERROR(__xludf.DUMMYFUNCTION("GOOGLETRANSLATE(E:E, ""en"", ""te"")"),"పారాగ్లైడర్")</f>
        <v>పారాగ్లైడర్</v>
      </c>
      <c r="G160" s="2" t="s">
        <v>1845</v>
      </c>
      <c r="H160" s="1" t="s">
        <v>484</v>
      </c>
      <c r="I160" s="1" t="str">
        <f>IFERROR(__xludf.DUMMYFUNCTION("GOOGLETRANSLATE(H:H, ""en"", ""te"")"),"ఫ్రాన్స్")</f>
        <v>ఫ్రాన్స్</v>
      </c>
      <c r="J160" s="2" t="s">
        <v>485</v>
      </c>
      <c r="K160" s="1" t="s">
        <v>2167</v>
      </c>
      <c r="L160" s="1" t="str">
        <f>IFERROR(__xludf.DUMMYFUNCTION("GOOGLETRANSLATE(K:K, ""en"", ""te"")"),"ఏరోడిన్ టెక్నాలజీస్")</f>
        <v>ఏరోడిన్ టెక్నాలజీస్</v>
      </c>
      <c r="M160" s="1" t="s">
        <v>2168</v>
      </c>
      <c r="P160" s="1" t="s">
        <v>344</v>
      </c>
      <c r="R160" s="1" t="s">
        <v>2087</v>
      </c>
      <c r="T160" s="1" t="s">
        <v>2463</v>
      </c>
      <c r="AG160" s="1" t="s">
        <v>2172</v>
      </c>
      <c r="AI160" s="1" t="s">
        <v>940</v>
      </c>
      <c r="AO160" s="1" t="s">
        <v>457</v>
      </c>
      <c r="AZ160" s="1">
        <v>4.62</v>
      </c>
    </row>
    <row r="161">
      <c r="A161" s="1" t="s">
        <v>2464</v>
      </c>
      <c r="B161" s="1" t="str">
        <f>IFERROR(__xludf.DUMMYFUNCTION("GOOGLETRANSLATE(A:A, ""en"", ""te"")"),"ఫీరో i")</f>
        <v>ఫీరో i</v>
      </c>
      <c r="C161" s="1" t="s">
        <v>2465</v>
      </c>
      <c r="D161" s="1" t="str">
        <f>IFERROR(__xludf.DUMMYFUNCTION("GOOGLETRANSLATE(C:C, ""en"", ""te"")"),"1923 ఫీరో I మొట్టమొదటి హంగేరియన్ రూపకల్పన మరియు నిర్మించిన పౌర రవాణా విమానాలు, 1925 లో ఫ్యూరు దారు (క్రేన్) లోకి ఇంజిన్ మార్పు ద్వారా సవరించబడింది. వాణిజ్యపరంగా విజయం సాధించలేదు. బ్రదర్స్ గ్యులా మరియు లాస్లే ఫీగ్ల్ తో కలిసి లాజోస్ రోటర్ యొక్క మొదటి రూపకల్"&amp;"పన ఫీరో నేను. [1] ఇది 1923-4 శీతాకాలంలో ఎగురుతున్న హంగేరిలో రూపొందించిన మొట్టమొదటి పౌర రవాణా. ఇది నాలుగు సీట్లను కలిగి ఉంది మరియు 120 హెచ్‌పి (89 కిలోవాట్ల) లే రోన్ 9 జె రోటరీ ఇంజిన్‌తో శక్తిని పొందింది, అయినప్పటికీ దీని స్థానంలో హాక్ లేదా సిమెన్స్-హాల్స్"&amp;"కే రేడియల్ ఇంజన్లు ఉత్పత్తి విమానంలో సారూప్య శక్తితో భర్తీ చేయబడతాయి. [2] ఇది అధిక వింగ్ మోనోప్లేన్, ఏరోడైనమిక్‌గా మందపాటి (మందపాటి/తీగ నిష్పత్తి 14%) జౌకోవ్స్కీ-గోటింగెన్ ""టాడ్‌పోల్ ఆకారపు"" ఎయిర్‌ఫాయిల్ మొత్తం వ్యవధిలో ఉంది. రెండు ముక్కలు, 3-ప్లై కవర్ "&amp;"వింగ్ 3-ప్లై వెబ్‌లతో ట్విన్ స్ప్రూస్ ఫ్లాంగెడ్ బాక్స్ స్పార్‌ల చుట్టూ నిర్మించబడింది. ప్రణాళికలో ఇది స్థిరమైన తీగను కలిగి ఉంది మరియు అన్‌వెప్ట్; వింగ్‌టిప్‌లు కోణం మరియు చిన్న ఐలెరాన్‌లు కొద్దిగా అవుట్‌బోర్డును దెబ్బతీశాయి. ప్రతి రెక్కలు ఫ్యూజ్‌లేజ్‌కు స"&amp;"మాంతర జత ఎయిర్‌ఫాయిల్ విభాగం వింగ్ స్పార్స్ నుండి దిగువ ఫ్యూజ్‌లేజ్ కోసం స్ట్రట్‌లతో కలుపుతారు. [2] [3] ఇంజిన్ వెనుక ఫ్యూజ్‌లేజ్ క్రాస్-సెక్షన్‌లో దీర్ఘచతురస్రాకారంగా ఉంది, నలుగురు లాంగన్స్ మరియు 3-ప్లై కప్పబడి ఉన్నాయి. లే రోన్ రోటరీ పాక్షికంగా ఓపెన్-బాటమ"&amp;"్డ్ ఇంజిన్ కౌలింగ్‌లో ఉంది మరియు స్టీల్ ట్యూబ్ బేరింగ్‌లపై అమర్చబడింది. అల్యూమినియం షీట్, ఎగువ ఉపరితలంపై గుండ్రంగా, ఫ్యూజ్‌లేజ్‌ను వెనుకకు క్యాబిన్‌కు కప్పారు. ఇంజిన్ మరియు క్యాబిన్ మరియు కార్బ్యురేటర్ మధ్య రెండు ఫైర్‌వాల్స్ ఉన్నాయి, సెంట్రల్ వింగ్‌లోని ట"&amp;"్యాంక్ నుండి గురుత్వాకర్షణ తినిపించిన ఇంధనం వాటి మధ్య వెంటిలేటెడ్ ప్రదేశంలో ఉంచబడింది. [2] ఫీరో యొక్క లోతైన క్యాబిన్ నాకు రెండు వరుసలు పక్కపక్కనే సీట్లు ఉన్నాయి; ఫ్రంట్ జత రెండూ విమాన నియంత్రణలతో అమర్చవచ్చు లేదా అప్పుడు ఒకటి మూడవ ప్యాసింజర్ సీటుగా ఉపయోగపడ"&amp;"ుతుంది. హై ఇంజిన్ ఫెయిరింగ్ వింగ్ లీడింగ్ ఎడ్జ్ యొక్క దిగువ భాగంలో చేరుకున్నందున, నియంత్రణల నుండి కేంద్ర ఫార్వర్డ్ వీక్షణ లేదు; బదులుగా, ఇరువైపులా లోతైన ఓపెనింగ్స్ ఉన్నాయి. క్యాబిన్‌కు ప్రాప్యత పోర్ట్ సైడ్ డోర్ ద్వారా ఉంది. క్యాబిన్ వెనుక ఫ్యూజ్‌లేజ్ తోకక"&amp;"ు దెబ్బతింది, అక్కడ ఒక చిన్న, విశాలమైన ఫిన్ లోతైన చుక్కాని తీసుకున్నాడు. టెయిల్‌ప్లేన్ కూడా ఫిన్ మీద అమర్చబడింది, ఫ్యూజ్‌లేజ్ పైన, దాని సంఘటనల కోణాన్ని మార్చడం ద్వారా విమానం కత్తిరించడానికి దీనిని ఉపయోగించవచ్చు. ఇది ప్రముఖ అంచులు, చదరపు చిట్కాలను తుడిచిపె"&amp;"ట్టింది మరియు చుక్కాని ఉద్యమానికి కటౌట్‌తో ఎలివేటర్లను తీసుకువెళ్ళింది. స్థిర తోక ఉపరితలాలు ప్లై చర్మం మరియు నియంత్రణ ఉపరితలాలు ఫాబ్రిక్ కప్పబడి ఉన్నాయి. [2] ఫీరో నేను మెయిన్‌వీల్స్ 2 మీ (6 అడుగుల 7 అంగుళాలు) వేరుగా మరియు రబ్బరు ఒకే ఇరుసుపై పుట్టుకొచ్చాయి"&amp;", దాని చివరలను రేఖాంశ వి-స్ట్రట్‌లచే మద్దతు ఇస్తుంది మరియు స్టీల్ వి-స్ట్రట్ ద్వారా పార్శ్వంగా ఉంచబడింది; అన్ని స్ట్రట్‌లు తక్కువ ఫ్యూజ్‌లేజ్ లెర్న్స్ నుండి వచ్చాయి. [2] [4] మొదటి ఫ్లైట్ 1923 చివరిలో లేదా జనవరి 1924 లో జరిగింది, అయినప్పటికీ ఖచ్చితమైన తేదీ"&amp;" తెలియదు. కొన్ని పరీక్షలు ఫిబ్రవరి మధ్య నాటికి జరిగాయి, మంచి నిర్వహణ మరియు సుమారు 46 మీ (150 అడుగులు) టేకాఫ్ దూరాన్ని ఏర్పాటు చేసింది, కాని వివరణాత్మక పనితీరు గణాంకాలు ఇంకా స్థాపించబడలేదు. [2] మార్చి నాటికి గరిష్టంగా 160 కిమీ/గం (99 mph) గరిష్ట వేగం నిర్ధ"&amp;"ారించబడింది. [3] ఫీరో యొక్క వనరులు పరిమితం మరియు కొన్ని ముఖ్యమైన ముడి పదార్థాలను పొందడంలో వారికి ఇబ్బంది ఉంది, చిన్న పరిమాణంలో కూడా, ఫీరో I యొక్క అభివృద్ధికి ప్రజల మద్దతు లభించలేదు. [4] మొదటి ప్రపంచ యుద్ధం ముగిసిన తరువాత దేశ సరిహద్దులు ట్రైయానన్ ఒప్పందం ద"&amp;"్వారా కుదించబడినప్పుడు హంగరీ తయారీదారులు తమ భౌతిక సరఫరాదారులను కోల్పోయారు. ఈ సమస్యలు ఉన్నప్పటికీ, రెండు సంవత్సరాల తరువాత మరియు వారి వినూత్న అధిక కారక నిష్పత్తి బిప్‌ప్లేన్ ట్రైనర్ విమానం, ఫీరో డోంగో, ఫీరో తరువాత ఒక ఫీరో ఐ ప్రొడక్షన్ డెవలప్‌మెంట్‌ను ఎగరవేస"&amp;"ింది, ఎక్కువగా మారదు, కానీ మరింత ఆధునిక, 180 హెచ్‌పి (134 కిలోవాట్) హిస్పానో-సుజా 8 ఎ వాటర్-కూల్డ్ వి -8 ఇంజిన్‌తో సవరించిన ముక్కులో ఇది ముందు ముఖాల విండ్‌స్క్రీన్ ద్వారా మెరుగైన ఫార్వర్డ్ దృశ్యమానతను అందించింది. [4 ] దీనికి ఫీరో దారు అనే పేరు ఇవ్వబడింది."&amp;" దాని మరియు ఫీరో I ల మధ్య ఇతర తేడాలు రెక్కకు 2º స్వీప్, పీడన మధ్యలో వెనుక భాగంలో కదులుతాయి మరియు ఫిరో డాంగేలో ఉపయోగించిన ఆకారంలో ఉన్న సవరించిన తోక, సూటిగా అంచుగల ఫిన్ మరియు లోతైన, వక్ర, సమతుల్య చుక్కాని. దీని ఖాళీ బరువు 70 కిలోల (154 పౌండ్లు) పెరిగింది, అ"&amp;"యితే దీని ఉపయోగకరమైన లోడ్ కూడా 30 కిలోల (66 పౌండ్లు) పెరిగింది. ఇది వేగంగా ఉంది, గరిష్ట వేగం 10-20 కిమీ/గం (6–12 mph) పెరిగింది, 8 నిమిషాల్లో 1,000 మీ (3,281 అడుగులు) కు పెరిగింది మరియు 1,000 మీ (3,281 అడుగులు) పైకప్పును కలిగి ఉంది. [4] మెరుగుదలలు ఉన్నప్ప"&amp;"టికీ, దారు ఇప్పటికీ కస్టమర్లను కనుగొనడంలో విఫలమయ్యారు మరియు ఒకటి మాత్రమే నిర్మించబడింది; ఇది మొదట ఏకైక ఫీరో I గా ఉండవచ్చు. శక్తితో కూడిన డిజైన్లతో ఈ వాణిజ్య వైఫల్యాల తరువాత, రోటర్ బదులుగా విజయవంతమైన గ్లైడర్ పైలట్ మరియు డిజైనర్‌గా మారింది. అతని మొట్టమొదటి "&amp;"డిజైన్, 1933 కరాకన్, రోటర్ హంగరీ యొక్క మొదటి ""సిల్వర్ సి"" గ్లైడర్ పైలట్ అయ్యారు. [5] ఫ్లైట్ నుండి డేటా 14 ఫిబ్రవరి 1924, పేజీలు 86-7 [2] సాధారణ లక్షణాల పనితీరు")</f>
        <v>1923 ఫీరో I మొట్టమొదటి హంగేరియన్ రూపకల్పన మరియు నిర్మించిన పౌర రవాణా విమానాలు, 1925 లో ఫ్యూరు దారు (క్రేన్) లోకి ఇంజిన్ మార్పు ద్వారా సవరించబడింది. వాణిజ్యపరంగా విజయం సాధించలేదు. బ్రదర్స్ గ్యులా మరియు లాస్లే ఫీగ్ల్ తో కలిసి లాజోస్ రోటర్ యొక్క మొదటి రూపకల్పన ఫీరో నేను. [1] ఇది 1923-4 శీతాకాలంలో ఎగురుతున్న హంగేరిలో రూపొందించిన మొట్టమొదటి పౌర రవాణా. ఇది నాలుగు సీట్లను కలిగి ఉంది మరియు 120 హెచ్‌పి (89 కిలోవాట్ల) లే రోన్ 9 జె రోటరీ ఇంజిన్‌తో శక్తిని పొందింది, అయినప్పటికీ దీని స్థానంలో హాక్ లేదా సిమెన్స్-హాల్స్కే రేడియల్ ఇంజన్లు ఉత్పత్తి విమానంలో సారూప్య శక్తితో భర్తీ చేయబడతాయి. [2] ఇది అధిక వింగ్ మోనోప్లేన్, ఏరోడైనమిక్‌గా మందపాటి (మందపాటి/తీగ నిష్పత్తి 14%) జౌకోవ్స్కీ-గోటింగెన్ "టాడ్‌పోల్ ఆకారపు" ఎయిర్‌ఫాయిల్ మొత్తం వ్యవధిలో ఉంది. రెండు ముక్కలు, 3-ప్లై కవర్ వింగ్ 3-ప్లై వెబ్‌లతో ట్విన్ స్ప్రూస్ ఫ్లాంగెడ్ బాక్స్ స్పార్‌ల చుట్టూ నిర్మించబడింది. ప్రణాళికలో ఇది స్థిరమైన తీగను కలిగి ఉంది మరియు అన్‌వెప్ట్; వింగ్‌టిప్‌లు కోణం మరియు చిన్న ఐలెరాన్‌లు కొద్దిగా అవుట్‌బోర్డును దెబ్బతీశాయి. ప్రతి రెక్కలు ఫ్యూజ్‌లేజ్‌కు సమాంతర జత ఎయిర్‌ఫాయిల్ విభాగం వింగ్ స్పార్స్ నుండి దిగువ ఫ్యూజ్‌లేజ్ కోసం స్ట్రట్‌లతో కలుపుతారు. [2] [3] ఇంజిన్ వెనుక ఫ్యూజ్‌లేజ్ క్రాస్-సెక్షన్‌లో దీర్ఘచతురస్రాకారంగా ఉంది, నలుగురు లాంగన్స్ మరియు 3-ప్లై కప్పబడి ఉన్నాయి. లే రోన్ రోటరీ పాక్షికంగా ఓపెన్-బాటమ్డ్ ఇంజిన్ కౌలింగ్‌లో ఉంది మరియు స్టీల్ ట్యూబ్ బేరింగ్‌లపై అమర్చబడింది. అల్యూమినియం షీట్, ఎగువ ఉపరితలంపై గుండ్రంగా, ఫ్యూజ్‌లేజ్‌ను వెనుకకు క్యాబిన్‌కు కప్పారు. ఇంజిన్ మరియు క్యాబిన్ మరియు కార్బ్యురేటర్ మధ్య రెండు ఫైర్‌వాల్స్ ఉన్నాయి, సెంట్రల్ వింగ్‌లోని ట్యాంక్ నుండి గురుత్వాకర్షణ తినిపించిన ఇంధనం వాటి మధ్య వెంటిలేటెడ్ ప్రదేశంలో ఉంచబడింది. [2] ఫీరో యొక్క లోతైన క్యాబిన్ నాకు రెండు వరుసలు పక్కపక్కనే సీట్లు ఉన్నాయి; ఫ్రంట్ జత రెండూ విమాన నియంత్రణలతో అమర్చవచ్చు లేదా అప్పుడు ఒకటి మూడవ ప్యాసింజర్ సీటుగా ఉపయోగపడుతుంది. హై ఇంజిన్ ఫెయిరింగ్ వింగ్ లీడింగ్ ఎడ్జ్ యొక్క దిగువ భాగంలో చేరుకున్నందున, నియంత్రణల నుండి కేంద్ర ఫార్వర్డ్ వీక్షణ లేదు; బదులుగా, ఇరువైపులా లోతైన ఓపెనింగ్స్ ఉన్నాయి. క్యాబిన్‌కు ప్రాప్యత పోర్ట్ సైడ్ డోర్ ద్వారా ఉంది. క్యాబిన్ వెనుక ఫ్యూజ్‌లేజ్ తోకకు దెబ్బతింది, అక్కడ ఒక చిన్న, విశాలమైన ఫిన్ లోతైన చుక్కాని తీసుకున్నాడు. టెయిల్‌ప్లేన్ కూడా ఫిన్ మీద అమర్చబడింది, ఫ్యూజ్‌లేజ్ పైన, దాని సంఘటనల కోణాన్ని మార్చడం ద్వారా విమానం కత్తిరించడానికి దీనిని ఉపయోగించవచ్చు. ఇది ప్రముఖ అంచులు, చదరపు చిట్కాలను తుడిచిపెట్టింది మరియు చుక్కాని ఉద్యమానికి కటౌట్‌తో ఎలివేటర్లను తీసుకువెళ్ళింది. స్థిర తోక ఉపరితలాలు ప్లై చర్మం మరియు నియంత్రణ ఉపరితలాలు ఫాబ్రిక్ కప్పబడి ఉన్నాయి. [2] ఫీరో నేను మెయిన్‌వీల్స్ 2 మీ (6 అడుగుల 7 అంగుళాలు) వేరుగా మరియు రబ్బరు ఒకే ఇరుసుపై పుట్టుకొచ్చాయి, దాని చివరలను రేఖాంశ వి-స్ట్రట్‌లచే మద్దతు ఇస్తుంది మరియు స్టీల్ వి-స్ట్రట్ ద్వారా పార్శ్వంగా ఉంచబడింది; అన్ని స్ట్రట్‌లు తక్కువ ఫ్యూజ్‌లేజ్ లెర్న్స్ నుండి వచ్చాయి. [2] [4] మొదటి ఫ్లైట్ 1923 చివరిలో లేదా జనవరి 1924 లో జరిగింది, అయినప్పటికీ ఖచ్చితమైన తేదీ తెలియదు. కొన్ని పరీక్షలు ఫిబ్రవరి మధ్య నాటికి జరిగాయి, మంచి నిర్వహణ మరియు సుమారు 46 మీ (150 అడుగులు) టేకాఫ్ దూరాన్ని ఏర్పాటు చేసింది, కాని వివరణాత్మక పనితీరు గణాంకాలు ఇంకా స్థాపించబడలేదు. [2] మార్చి నాటికి గరిష్టంగా 160 కిమీ/గం (99 mph) గరిష్ట వేగం నిర్ధారించబడింది. [3] ఫీరో యొక్క వనరులు పరిమితం మరియు కొన్ని ముఖ్యమైన ముడి పదార్థాలను పొందడంలో వారికి ఇబ్బంది ఉంది, చిన్న పరిమాణంలో కూడా, ఫీరో I యొక్క అభివృద్ధికి ప్రజల మద్దతు లభించలేదు. [4] మొదటి ప్రపంచ యుద్ధం ముగిసిన తరువాత దేశ సరిహద్దులు ట్రైయానన్ ఒప్పందం ద్వారా కుదించబడినప్పుడు హంగరీ తయారీదారులు తమ భౌతిక సరఫరాదారులను కోల్పోయారు. ఈ సమస్యలు ఉన్నప్పటికీ, రెండు సంవత్సరాల తరువాత మరియు వారి వినూత్న అధిక కారక నిష్పత్తి బిప్‌ప్లేన్ ట్రైనర్ విమానం, ఫీరో డోంగో, ఫీరో తరువాత ఒక ఫీరో ఐ ప్రొడక్షన్ డెవలప్‌మెంట్‌ను ఎగరవేసింది, ఎక్కువగా మారదు, కానీ మరింత ఆధునిక, 180 హెచ్‌పి (134 కిలోవాట్) హిస్పానో-సుజా 8 ఎ వాటర్-కూల్డ్ వి -8 ఇంజిన్‌తో సవరించిన ముక్కులో ఇది ముందు ముఖాల విండ్‌స్క్రీన్ ద్వారా మెరుగైన ఫార్వర్డ్ దృశ్యమానతను అందించింది. [4 ] దీనికి ఫీరో దారు అనే పేరు ఇవ్వబడింది. దాని మరియు ఫీరో I ల మధ్య ఇతర తేడాలు రెక్కకు 2º స్వీప్, పీడన మధ్యలో వెనుక భాగంలో కదులుతాయి మరియు ఫిరో డాంగేలో ఉపయోగించిన ఆకారంలో ఉన్న సవరించిన తోక, సూటిగా అంచుగల ఫిన్ మరియు లోతైన, వక్ర, సమతుల్య చుక్కాని. దీని ఖాళీ బరువు 70 కిలోల (154 పౌండ్లు) పెరిగింది, అయితే దీని ఉపయోగకరమైన లోడ్ కూడా 30 కిలోల (66 పౌండ్లు) పెరిగింది. ఇది వేగంగా ఉంది, గరిష్ట వేగం 10-20 కిమీ/గం (6–12 mph) పెరిగింది, 8 నిమిషాల్లో 1,000 మీ (3,281 అడుగులు) కు పెరిగింది మరియు 1,000 మీ (3,281 అడుగులు) పైకప్పును కలిగి ఉంది. [4] మెరుగుదలలు ఉన్నప్పటికీ, దారు ఇప్పటికీ కస్టమర్లను కనుగొనడంలో విఫలమయ్యారు మరియు ఒకటి మాత్రమే నిర్మించబడింది; ఇది మొదట ఏకైక ఫీరో I గా ఉండవచ్చు. శక్తితో కూడిన డిజైన్లతో ఈ వాణిజ్య వైఫల్యాల తరువాత, రోటర్ బదులుగా విజయవంతమైన గ్లైడర్ పైలట్ మరియు డిజైనర్‌గా మారింది. అతని మొట్టమొదటి డిజైన్, 1933 కరాకన్, రోటర్ హంగరీ యొక్క మొదటి "సిల్వర్ సి" గ్లైడర్ పైలట్ అయ్యారు. [5] ఫ్లైట్ నుండి డేటా 14 ఫిబ్రవరి 1924, పేజీలు 86-7 [2] సాధారణ లక్షణాల పనితీరు</v>
      </c>
      <c r="E161" s="1" t="s">
        <v>2466</v>
      </c>
      <c r="F161" s="1" t="str">
        <f>IFERROR(__xludf.DUMMYFUNCTION("GOOGLETRANSLATE(E:E, ""en"", ""te"")"),"నాలుగు సీట్ల పౌర రవాణా")</f>
        <v>నాలుగు సీట్ల పౌర రవాణా</v>
      </c>
      <c r="H161" s="1" t="s">
        <v>2256</v>
      </c>
      <c r="I161" s="1" t="str">
        <f>IFERROR(__xludf.DUMMYFUNCTION("GOOGLETRANSLATE(H:H, ""en"", ""te"")"),"హంగరీ")</f>
        <v>హంగరీ</v>
      </c>
      <c r="J161" s="2" t="s">
        <v>2257</v>
      </c>
      <c r="K161" s="1" t="s">
        <v>2467</v>
      </c>
      <c r="L161" s="1" t="str">
        <f>IFERROR(__xludf.DUMMYFUNCTION("GOOGLETRANSLATE(K:K, ""en"", ""te"")"),"ఫీగ్ల్ మరియు రోటర్")</f>
        <v>ఫీగ్ల్ మరియు రోటర్</v>
      </c>
      <c r="N161" s="1" t="s">
        <v>2468</v>
      </c>
      <c r="O161" s="1">
        <v>1.0</v>
      </c>
      <c r="P161" s="1" t="s">
        <v>1302</v>
      </c>
      <c r="Q161" s="1" t="s">
        <v>1230</v>
      </c>
      <c r="R161" s="1" t="s">
        <v>197</v>
      </c>
      <c r="T161" s="1" t="s">
        <v>2237</v>
      </c>
      <c r="U161" s="1" t="s">
        <v>2469</v>
      </c>
      <c r="V161" s="1" t="s">
        <v>2470</v>
      </c>
      <c r="W161" s="1" t="s">
        <v>2471</v>
      </c>
      <c r="X161" s="1" t="s">
        <v>2472</v>
      </c>
      <c r="Y161" s="1" t="s">
        <v>2473</v>
      </c>
      <c r="AD161" s="1" t="s">
        <v>2474</v>
      </c>
      <c r="AG161" s="1" t="s">
        <v>2267</v>
      </c>
      <c r="AJ161" s="1" t="s">
        <v>2475</v>
      </c>
      <c r="AO161" s="1" t="s">
        <v>2476</v>
      </c>
      <c r="AT161" s="1" t="s">
        <v>1589</v>
      </c>
      <c r="BE161" s="1" t="s">
        <v>2477</v>
      </c>
      <c r="BK161" s="1" t="s">
        <v>2478</v>
      </c>
      <c r="CW161" s="1" t="s">
        <v>2479</v>
      </c>
    </row>
    <row r="162">
      <c r="A162" s="1" t="s">
        <v>2480</v>
      </c>
      <c r="B162" s="1" t="str">
        <f>IFERROR(__xludf.DUMMYFUNCTION("GOOGLETRANSLATE(A:A, ""en"", ""te"")"),"పైల్ సిపి -40 డోనాల్డ్")</f>
        <v>పైల్ సిపి -40 డోనాల్డ్</v>
      </c>
      <c r="C162" s="1" t="s">
        <v>2481</v>
      </c>
      <c r="D162" s="1" t="str">
        <f>IFERROR(__xludf.DUMMYFUNCTION("GOOGLETRANSLATE(C:C, ""en"", ""te"")"),"పైల్ సిపి -40 డోనాల్డ్ ఒక ఫ్రెంచ్ హోమ్‌బిల్ట్, సింగిల్ ఇంజిన్, సింగిల్ సీట్, హై వింగ్ విమానం. ఇది మొట్టమొదట 1950 ల ప్రారంభంలో ఎగురవేయబడింది, అయినప్పటికీ పూర్తయిన మూడు ఉదాహరణలలో చివరిది దాదాపు నలభై సంవత్సరాల తరువాత వరకు ఎగరలేదు. డోనాల్డ్ సాంప్రదాయకంగా ఉంచి"&amp;"న సింగిల్ ఇంజిన్, బ్రేస్డ్ హై వింగ్ మోనోప్లేన్. దాని తక్కువ కారక నిష్పత్తి (5.1) రెక్కలు అస్పష్టమైనవి మరియు స్థిరమైన తీగ, మొద్దుబారిన, గుండ్రని చిట్కాలతో ఉంటాయి; అవి చిన్న, విస్తృత ఐలెరాన్లను కలిగి ఉంటాయి కాని ఫ్లాప్స్ లేవు. ప్రతి వైపు రెక్క మరియు దిగువ ఫ"&amp;"్యూజ్‌లేజ్ మధ్య వి-రూపం స్ట్రట్‌లు ఉన్నాయి. వెనుక భాగంలో నిలువు ఉపరితలాలు గుండ్రంగా ఉంటాయి మరియు సమతుల్య చుక్కాని కీల్‌కు విస్తరించి ఉంటుంది. క్షితిజ సమాంతర తోక గుండ్రని చిట్కాలతో దెబ్బతింటుంది మరియు ఎలివేటర్లు చుక్కాని కదలిక కోసం కటౌట్ కలిగి ఉంటాయి. [1] "&amp;"ఇంజిన్ వెనుక ఫ్యూజ్‌లేజ్ ఫ్లాట్ సైడెడ్. పైలట్ యొక్క విండ్‌స్క్రీన్ వింగ్ లీడింగ్ ఎడ్జ్ కంటే కొంచెం ముందుంది, కాని సింగిల్-సీట్ క్యాబిన్ యొక్క సైడ్ గ్లేజింగ్ మూడింట రెండు వంతుల తీగ వరకు విస్తరించి ఉంది. క్యాబిన్ పైకప్పు పెరిగిన వెనుక ఫ్యూజ్‌లేజ్ డెక్కింగ్‌"&amp;"లోకి విస్తరించి ఉంది, ఇది తోకకు నెమ్మదిగా పడిపోతుంది. డోనాల్డ్ ఒక టెయిల్‌స్కిడ్ అండర్ క్యారేజీని కలిగి ఉంది, ప్రధాన చక్రాలతో స్ప్లిట్ ఇరుసులపై అమర్చబడి, ఫ్యూజ్‌లేజ్ దిగువ భాగంలో జతచేయబడిన నిస్సార V- స్ట్రట్‌పై ఆధారపడి ఉంటుంది. ఫెయిర్‌డ్, దెబ్బతిన్న కాళ్ళు"&amp;" దిగువ ఫ్యూజ్‌లేజ్ లాన్స్‌పై అమర్చబడి ఉంటాయి. వోక్స్వ్యాగన్ 1.1-లీటర్ ఎయిర్-కూల్డ్ ఫ్లాట్-ఫోర్ ఇంజిన్ నుండి కేవలం 19 కిలోవాట్ల (25 హెచ్‌పి) ఉన్న మొదటి నమూనా, 16 జూన్ 1953 న మొదట ప్రయాణించింది. మరో ఇద్దరు డోనాల్డ్‌లు వేర్వేరు te త్సాహికుల ప్రణాళికల నుండి హ"&amp;"ోమ్‌బిల్ట్ చేయబడ్డాయి. ఎయిర్-కూల్డ్ ఫ్లాట్-ఫోర్ ఇంజిన్ ఎంపిక ద్వారా ఇవి ప్రధానంగా గుర్తించబడ్డాయి, వీటిలో ఎక్కువ భాగం వోక్స్వ్యాగన్ ఆధారితవి. ఇంజిన్ వివరాలు, తేదీలు మరియు రకం సంఖ్యలు క్రింద ఇవ్వబడ్డాయి. [1] చివరిగా నిర్మించిన, సిపి -402 నెం .9 ఎఫ్-ప్రక్, "&amp;"2014 లో ఫ్రెంచ్ సివిల్ రిజిస్టర్‌లో ఉంది, [2] 2005 లో యాంగర్స్‌కు వెళ్లారు. మాస్ (2004) [1] మరియు గైలార్డ్ (1990) [4] డేటా నుండి డేటా మాస్ (2004) pp.29-33 [1] సాధారణ లక్షణాల పనితీరు")</f>
        <v>పైల్ సిపి -40 డోనాల్డ్ ఒక ఫ్రెంచ్ హోమ్‌బిల్ట్, సింగిల్ ఇంజిన్, సింగిల్ సీట్, హై వింగ్ విమానం. ఇది మొట్టమొదట 1950 ల ప్రారంభంలో ఎగురవేయబడింది, అయినప్పటికీ పూర్తయిన మూడు ఉదాహరణలలో చివరిది దాదాపు నలభై సంవత్సరాల తరువాత వరకు ఎగరలేదు. డోనాల్డ్ సాంప్రదాయకంగా ఉంచిన సింగిల్ ఇంజిన్, బ్రేస్డ్ హై వింగ్ మోనోప్లేన్. దాని తక్కువ కారక నిష్పత్తి (5.1) రెక్కలు అస్పష్టమైనవి మరియు స్థిరమైన తీగ, మొద్దుబారిన, గుండ్రని చిట్కాలతో ఉంటాయి; అవి చిన్న, విస్తృత ఐలెరాన్లను కలిగి ఉంటాయి కాని ఫ్లాప్స్ లేవు. ప్రతి వైపు రెక్క మరియు దిగువ ఫ్యూజ్‌లేజ్ మధ్య వి-రూపం స్ట్రట్‌లు ఉన్నాయి. వెనుక భాగంలో నిలువు ఉపరితలాలు గుండ్రంగా ఉంటాయి మరియు సమతుల్య చుక్కాని కీల్‌కు విస్తరించి ఉంటుంది. క్షితిజ సమాంతర తోక గుండ్రని చిట్కాలతో దెబ్బతింటుంది మరియు ఎలివేటర్లు చుక్కాని కదలిక కోసం కటౌట్ కలిగి ఉంటాయి. [1] ఇంజిన్ వెనుక ఫ్యూజ్‌లేజ్ ఫ్లాట్ సైడెడ్. పైలట్ యొక్క విండ్‌స్క్రీన్ వింగ్ లీడింగ్ ఎడ్జ్ కంటే కొంచెం ముందుంది, కాని సింగిల్-సీట్ క్యాబిన్ యొక్క సైడ్ గ్లేజింగ్ మూడింట రెండు వంతుల తీగ వరకు విస్తరించి ఉంది. క్యాబిన్ పైకప్పు పెరిగిన వెనుక ఫ్యూజ్‌లేజ్ డెక్కింగ్‌లోకి విస్తరించి ఉంది, ఇది తోకకు నెమ్మదిగా పడిపోతుంది. డోనాల్డ్ ఒక టెయిల్‌స్కిడ్ అండర్ క్యారేజీని కలిగి ఉంది, ప్రధాన చక్రాలతో స్ప్లిట్ ఇరుసులపై అమర్చబడి, ఫ్యూజ్‌లేజ్ దిగువ భాగంలో జతచేయబడిన నిస్సార V- స్ట్రట్‌పై ఆధారపడి ఉంటుంది. ఫెయిర్‌డ్, దెబ్బతిన్న కాళ్ళు దిగువ ఫ్యూజ్‌లేజ్ లాన్స్‌పై అమర్చబడి ఉంటాయి. వోక్స్వ్యాగన్ 1.1-లీటర్ ఎయిర్-కూల్డ్ ఫ్లాట్-ఫోర్ ఇంజిన్ నుండి కేవలం 19 కిలోవాట్ల (25 హెచ్‌పి) ఉన్న మొదటి నమూనా, 16 జూన్ 1953 న మొదట ప్రయాణించింది. మరో ఇద్దరు డోనాల్డ్‌లు వేర్వేరు te త్సాహికుల ప్రణాళికల నుండి హోమ్‌బిల్ట్ చేయబడ్డాయి. ఎయిర్-కూల్డ్ ఫ్లాట్-ఫోర్ ఇంజిన్ ఎంపిక ద్వారా ఇవి ప్రధానంగా గుర్తించబడ్డాయి, వీటిలో ఎక్కువ భాగం వోక్స్వ్యాగన్ ఆధారితవి. ఇంజిన్ వివరాలు, తేదీలు మరియు రకం సంఖ్యలు క్రింద ఇవ్వబడ్డాయి. [1] చివరిగా నిర్మించిన, సిపి -402 నెం .9 ఎఫ్-ప్రక్, 2014 లో ఫ్రెంచ్ సివిల్ రిజిస్టర్‌లో ఉంది, [2] 2005 లో యాంగర్స్‌కు వెళ్లారు. మాస్ (2004) [1] మరియు గైలార్డ్ (1990) [4] డేటా నుండి డేటా మాస్ (2004) pp.29-33 [1] సాధారణ లక్షణాల పనితీరు</v>
      </c>
      <c r="E162" s="1" t="s">
        <v>2482</v>
      </c>
      <c r="F162" s="1" t="str">
        <f>IFERROR(__xludf.DUMMYFUNCTION("GOOGLETRANSLATE(E:E, ""en"", ""te"")"),"సింగిల్ సీట్ స్పోర్ట్స్ హోమ్‌బిల్ట్ విమానం")</f>
        <v>సింగిల్ సీట్ స్పోర్ట్స్ హోమ్‌బిల్ట్ విమానం</v>
      </c>
      <c r="G162" s="1" t="s">
        <v>2483</v>
      </c>
      <c r="H162" s="1" t="s">
        <v>484</v>
      </c>
      <c r="I162" s="1" t="str">
        <f>IFERROR(__xludf.DUMMYFUNCTION("GOOGLETRANSLATE(H:H, ""en"", ""te"")"),"ఫ్రాన్స్")</f>
        <v>ఫ్రాన్స్</v>
      </c>
      <c r="J162" s="2" t="s">
        <v>485</v>
      </c>
      <c r="N162" s="3">
        <v>19526.0</v>
      </c>
      <c r="O162" s="1">
        <v>3.0</v>
      </c>
      <c r="P162" s="1" t="s">
        <v>521</v>
      </c>
      <c r="Q162" s="1" t="s">
        <v>1930</v>
      </c>
      <c r="R162" s="1" t="s">
        <v>2484</v>
      </c>
      <c r="S162" s="1" t="s">
        <v>2485</v>
      </c>
      <c r="T162" s="1" t="s">
        <v>2486</v>
      </c>
      <c r="U162" s="1" t="s">
        <v>2487</v>
      </c>
      <c r="W162" s="1" t="s">
        <v>2488</v>
      </c>
      <c r="X162" s="1" t="s">
        <v>2489</v>
      </c>
      <c r="Z162" s="1" t="s">
        <v>724</v>
      </c>
      <c r="AA162" s="1" t="s">
        <v>1039</v>
      </c>
      <c r="AB162" s="1" t="s">
        <v>2490</v>
      </c>
      <c r="AC162" s="1" t="s">
        <v>1206</v>
      </c>
      <c r="AG162" s="1" t="s">
        <v>2115</v>
      </c>
      <c r="AH162" s="1" t="s">
        <v>2116</v>
      </c>
      <c r="AM162" s="1" t="s">
        <v>505</v>
      </c>
      <c r="AO162" s="1" t="s">
        <v>2491</v>
      </c>
      <c r="BA162" s="1" t="s">
        <v>2492</v>
      </c>
      <c r="BB162" s="1" t="s">
        <v>473</v>
      </c>
      <c r="BO162" s="1" t="s">
        <v>2493</v>
      </c>
    </row>
    <row r="163">
      <c r="A163" s="1" t="s">
        <v>2494</v>
      </c>
      <c r="B163" s="1" t="str">
        <f>IFERROR(__xludf.DUMMYFUNCTION("GOOGLETRANSLATE(A:A, ""en"", ""te"")"),"టెక్మా మాధ్యమం")</f>
        <v>టెక్మా మాధ్యమం</v>
      </c>
      <c r="C163" s="1" t="s">
        <v>2495</v>
      </c>
      <c r="D163" s="1" t="str">
        <f>IFERROR(__xludf.DUMMYFUNCTION("GOOGLETRANSLATE(C:C, ""en"", ""te"")"),"టెక్మా మాధ్యమం ఒక ఫ్రెంచ్ హై-వింగ్, రెండు-ప్రదేశం, హాంగ్ గ్లైడర్, ఇది 1985 లో ప్రవేశపెట్టిన సెయింట్-పియరీ-ఎన్-ఫౌసిగ్ని యొక్క టెక్మా స్పోర్ట్స్ రూపొందించింది మరియు నిర్మించింది. ఈ విమానం పూర్తి మరియు రెడీ-ఫ్లై సరఫరా చేయబడుతుంది. [1 నటించు మాధ్యమం విమాన శిక"&amp;"్షణ మరియు ప్రయాణీకుల విమానాల కోసం రూపొందించబడింది మరియు అల్యూమినియం గొట్టాల నుండి తయారవుతుంది, సింగిల్-ఉపరితల విభాగం 4 oz డాక్రాన్ సెయిల్‌క్లాత్‌లో కప్పబడి ఉంటుంది. దాని 10.8 మీ (35.4 అడుగులు) స్పాన్ వింగ్ ఒకే కింగ్‌పోస్ట్ నుండి కేబుల్. ముక్కు కోణం 124 °,"&amp;" వింగ్ ప్రాంతం 20.8 మీ 2 (224 చదరపు అడుగులు) మరియు కారక నిష్పత్తి 5.7: 1. పైలట్ హుక్-ఇన్ బరువు పరిధి 100 నుండి 170 కిలోలు (220 నుండి 375 పౌండ్లు). [1] ఏకైక మోడల్, మీడియం 21, చదరపు మీటర్లలో దాని కఠినమైన వింగ్ ప్రాంతానికి పేరు పెట్టబడింది. గ్లైడర్ మోడల్ DHV"&amp;" మరియు SHV ధృవీకరించబడింది. [1] [3] బెర్ట్రాండ్ మరియు తయారీదారు నుండి డేటా [1] [3] సాధారణ లక్షణాల పనితీరు")</f>
        <v>టెక్మా మాధ్యమం ఒక ఫ్రెంచ్ హై-వింగ్, రెండు-ప్రదేశం, హాంగ్ గ్లైడర్, ఇది 1985 లో ప్రవేశపెట్టిన సెయింట్-పియరీ-ఎన్-ఫౌసిగ్ని యొక్క టెక్మా స్పోర్ట్స్ రూపొందించింది మరియు నిర్మించింది. ఈ విమానం పూర్తి మరియు రెడీ-ఫ్లై సరఫరా చేయబడుతుంది. [1 నటించు మాధ్యమం విమాన శిక్షణ మరియు ప్రయాణీకుల విమానాల కోసం రూపొందించబడింది మరియు అల్యూమినియం గొట్టాల నుండి తయారవుతుంది, సింగిల్-ఉపరితల విభాగం 4 oz డాక్రాన్ సెయిల్‌క్లాత్‌లో కప్పబడి ఉంటుంది. దాని 10.8 మీ (35.4 అడుగులు) స్పాన్ వింగ్ ఒకే కింగ్‌పోస్ట్ నుండి కేబుల్. ముక్కు కోణం 124 °, వింగ్ ప్రాంతం 20.8 మీ 2 (224 చదరపు అడుగులు) మరియు కారక నిష్పత్తి 5.7: 1. పైలట్ హుక్-ఇన్ బరువు పరిధి 100 నుండి 170 కిలోలు (220 నుండి 375 పౌండ్లు). [1] ఏకైక మోడల్, మీడియం 21, చదరపు మీటర్లలో దాని కఠినమైన వింగ్ ప్రాంతానికి పేరు పెట్టబడింది. గ్లైడర్ మోడల్ DHV మరియు SHV ధృవీకరించబడింది. [1] [3] బెర్ట్రాండ్ మరియు తయారీదారు నుండి డేటా [1] [3] సాధారణ లక్షణాల పనితీరు</v>
      </c>
      <c r="E163" s="1" t="s">
        <v>1836</v>
      </c>
      <c r="F163" s="1" t="str">
        <f>IFERROR(__xludf.DUMMYFUNCTION("GOOGLETRANSLATE(E:E, ""en"", ""te"")"),"గ్లైడర్ హాంగ్")</f>
        <v>గ్లైడర్ హాంగ్</v>
      </c>
      <c r="G163" s="1" t="s">
        <v>1837</v>
      </c>
      <c r="H163" s="1" t="s">
        <v>484</v>
      </c>
      <c r="I163" s="1" t="str">
        <f>IFERROR(__xludf.DUMMYFUNCTION("GOOGLETRANSLATE(H:H, ""en"", ""te"")"),"ఫ్రాన్స్")</f>
        <v>ఫ్రాన్స్</v>
      </c>
      <c r="J163" s="2" t="s">
        <v>485</v>
      </c>
      <c r="K163" s="1" t="s">
        <v>1963</v>
      </c>
      <c r="L163" s="1" t="str">
        <f>IFERROR(__xludf.DUMMYFUNCTION("GOOGLETRANSLATE(K:K, ""en"", ""te"")"),"టెక్మా స్పోర్ట్")</f>
        <v>టెక్మా స్పోర్ట్</v>
      </c>
      <c r="M163" s="1" t="s">
        <v>1964</v>
      </c>
      <c r="P163" s="1" t="s">
        <v>344</v>
      </c>
      <c r="R163" s="1" t="s">
        <v>2038</v>
      </c>
      <c r="T163" s="1" t="s">
        <v>2496</v>
      </c>
      <c r="U163" s="1" t="s">
        <v>2040</v>
      </c>
      <c r="AI163" s="1" t="s">
        <v>433</v>
      </c>
      <c r="AT163" s="1" t="s">
        <v>359</v>
      </c>
      <c r="AZ163" s="1">
        <v>5.7</v>
      </c>
      <c r="BB163" s="1" t="s">
        <v>548</v>
      </c>
      <c r="CP163" s="1" t="s">
        <v>2497</v>
      </c>
    </row>
    <row r="164">
      <c r="A164" s="1" t="s">
        <v>2498</v>
      </c>
      <c r="B164" s="1" t="str">
        <f>IFERROR(__xludf.DUMMYFUNCTION("GOOGLETRANSLATE(A:A, ""en"", ""te"")"),"వైజ్ జిటి -400")</f>
        <v>వైజ్ జిటి -400</v>
      </c>
      <c r="C164" s="1" t="s">
        <v>2499</v>
      </c>
      <c r="D164" s="1" t="str">
        <f>IFERROR(__xludf.DUMMYFUNCTION("GOOGLETRANSLATE(C:C, ""en"", ""te"")"),"వైజ్ జిటి -400 ""స్నార్ట్"" అనేది రాల్ఫ్ వైజ్ చేత రూపొందించబడిన ఒక అమెరికన్ టూ ప్లేస్ రేసింగ్ విమానం. GT-400 ఒక టెన్డం సీటు, తక్కువ వింగ్, ముడుచుకునే ట్రైసైకిల్ గేర్ మోనోప్లేన్. ఫ్యూజ్‌లేజ్ అల్యూమినియం రెక్కలతో మిశ్రమ నిర్మాణం. [1] సాధారణ లక్షణాల పనితీరు")</f>
        <v>వైజ్ జిటి -400 "స్నార్ట్" అనేది రాల్ఫ్ వైజ్ చేత రూపొందించబడిన ఒక అమెరికన్ టూ ప్లేస్ రేసింగ్ విమానం. GT-400 ఒక టెన్డం సీటు, తక్కువ వింగ్, ముడుచుకునే ట్రైసైకిల్ గేర్ మోనోప్లేన్. ఫ్యూజ్‌లేజ్ అల్యూమినియం రెక్కలతో మిశ్రమ నిర్మాణం. [1] సాధారణ లక్షణాల పనితీరు</v>
      </c>
      <c r="E164" s="1" t="s">
        <v>1298</v>
      </c>
      <c r="F164" s="1" t="str">
        <f>IFERROR(__xludf.DUMMYFUNCTION("GOOGLETRANSLATE(E:E, ""en"", ""te"")"),"రేసింగ్ విమానం")</f>
        <v>రేసింగ్ విమానం</v>
      </c>
      <c r="G164" s="1" t="s">
        <v>1945</v>
      </c>
      <c r="H164" s="1" t="s">
        <v>386</v>
      </c>
      <c r="I164" s="1" t="str">
        <f>IFERROR(__xludf.DUMMYFUNCTION("GOOGLETRANSLATE(H:H, ""en"", ""te"")"),"అమెరికా")</f>
        <v>అమెరికా</v>
      </c>
      <c r="J164" s="2" t="s">
        <v>425</v>
      </c>
      <c r="P164" s="1" t="s">
        <v>2500</v>
      </c>
      <c r="R164" s="1" t="s">
        <v>2501</v>
      </c>
      <c r="U164" s="1" t="s">
        <v>2502</v>
      </c>
      <c r="V164" s="1" t="s">
        <v>2503</v>
      </c>
      <c r="W164" s="1" t="s">
        <v>2504</v>
      </c>
      <c r="Z164" s="1" t="s">
        <v>2505</v>
      </c>
      <c r="AG164" s="1" t="s">
        <v>2506</v>
      </c>
      <c r="AJ164" s="1" t="s">
        <v>2507</v>
      </c>
      <c r="AT164" s="1" t="s">
        <v>772</v>
      </c>
    </row>
    <row r="165">
      <c r="A165" s="1" t="s">
        <v>2508</v>
      </c>
      <c r="B165" s="1" t="str">
        <f>IFERROR(__xludf.DUMMYFUNCTION("GOOGLETRANSLATE(A:A, ""en"", ""te"")"),"DS-1 ని అమర్చారు")</f>
        <v>DS-1 ని అమర్చారు</v>
      </c>
      <c r="C165" s="1" t="s">
        <v>2509</v>
      </c>
      <c r="D165" s="1" t="str">
        <f>IFERROR(__xludf.DUMMYFUNCTION("GOOGLETRANSLATE(C:C, ""en"", ""te"")"),"స్టిట్స్ DS-1 బేబీ బర్డ్ అనేది ""ప్రపంచంలోని అతిచిన్న"" స్థితిని సాధించడానికి నిర్మించిన హోమ్‌బిల్ట్ విమానం. బేబీ బర్డ్ గిన్నిస్ బుక్ ఆఫ్ వరల్డ్ రికార్డ్స్‌లో “ప్రపంచంలో అతిచిన్న విమానం” గా ఉంది. 1984 నాటికి. రాబర్ట్ హెచ్. స్టార్ యొక్క బంబుల్ బీను ప్రపంచం"&amp;"లోని అతిచిన్న బిప్‌లేన్‌గా గుర్తించడానికి ఈ శీర్షిక తరువాత ""ప్రపంచంలోని అతిచిన్న మోనోప్లేన్"" గా నిర్వచించబడింది. [1] DS-1 సింగిల్-ఇంజిన్, సింగిల్-సీట్ హైవింగ్ విమానం. ప్రపంచంలోని అతిచిన్న విమానాల కోసం రే స్టిట్స్ రికార్డును ఓడించటానికి 1980 లో అభివృద్ధి"&amp;" ప్రారంభమైంది, SA-2A స్కై బేబీ. ఫ్యూజ్‌లేజ్ ఫాబ్రిక్ కవరింగ్‌తో స్టీల్ గొట్టాలను వెల్డింగ్ చేస్తుంది. రెక్క ఆల్-వుడ్ నిర్మాణం. [2] ముప్పై నాలుగు విమానాలు 1984 లో అమెరికా నేవీ పైలట్ హెరాల్డ్ నెమెర్‌తో నియంత్రణలో జరిగాయి. [3] పోల్చదగిన పాత్ర, కాన్ఫిగరేషన్ మ"&amp;"రియు ERA యొక్క పనితీరు విమానం ఈజెనరల్ లక్షణాల నుండి డేటా")</f>
        <v>స్టిట్స్ DS-1 బేబీ బర్డ్ అనేది "ప్రపంచంలోని అతిచిన్న" స్థితిని సాధించడానికి నిర్మించిన హోమ్‌బిల్ట్ విమానం. బేబీ బర్డ్ గిన్నిస్ బుక్ ఆఫ్ వరల్డ్ రికార్డ్స్‌లో “ప్రపంచంలో అతిచిన్న విమానం” గా ఉంది. 1984 నాటికి. రాబర్ట్ హెచ్. స్టార్ యొక్క బంబుల్ బీను ప్రపంచంలోని అతిచిన్న బిప్‌లేన్‌గా గుర్తించడానికి ఈ శీర్షిక తరువాత "ప్రపంచంలోని అతిచిన్న మోనోప్లేన్" గా నిర్వచించబడింది. [1] DS-1 సింగిల్-ఇంజిన్, సింగిల్-సీట్ హైవింగ్ విమానం. ప్రపంచంలోని అతిచిన్న విమానాల కోసం రే స్టిట్స్ రికార్డును ఓడించటానికి 1980 లో అభివృద్ధి ప్రారంభమైంది, SA-2A స్కై బేబీ. ఫ్యూజ్‌లేజ్ ఫాబ్రిక్ కవరింగ్‌తో స్టీల్ గొట్టాలను వెల్డింగ్ చేస్తుంది. రెక్క ఆల్-వుడ్ నిర్మాణం. [2] ముప్పై నాలుగు విమానాలు 1984 లో అమెరికా నేవీ పైలట్ హెరాల్డ్ నెమెర్‌తో నియంత్రణలో జరిగాయి. [3] పోల్చదగిన పాత్ర, కాన్ఫిగరేషన్ మరియు ERA యొక్క పనితీరు విమానం ఈజెనరల్ లక్షణాల నుండి డేటా</v>
      </c>
      <c r="E165" s="1" t="s">
        <v>1233</v>
      </c>
      <c r="F165" s="1" t="str">
        <f>IFERROR(__xludf.DUMMYFUNCTION("GOOGLETRANSLATE(E:E, ""en"", ""te"")"),"హోమ్‌బిల్ట్ విమానం")</f>
        <v>హోమ్‌బిల్ట్ విమానం</v>
      </c>
      <c r="G165" s="1" t="s">
        <v>1234</v>
      </c>
      <c r="H165" s="1" t="s">
        <v>386</v>
      </c>
      <c r="I165" s="1" t="str">
        <f>IFERROR(__xludf.DUMMYFUNCTION("GOOGLETRANSLATE(H:H, ""en"", ""te"")"),"అమెరికా")</f>
        <v>అమెరికా</v>
      </c>
      <c r="N165" s="3">
        <v>30919.0</v>
      </c>
      <c r="O165" s="1">
        <v>1.0</v>
      </c>
      <c r="P165" s="1">
        <v>1.0</v>
      </c>
      <c r="Q165" s="1" t="s">
        <v>2510</v>
      </c>
      <c r="R165" s="1" t="s">
        <v>2511</v>
      </c>
      <c r="S165" s="1" t="s">
        <v>2512</v>
      </c>
      <c r="U165" s="1" t="s">
        <v>740</v>
      </c>
      <c r="V165" s="1" t="s">
        <v>2513</v>
      </c>
      <c r="W165" s="1" t="s">
        <v>2514</v>
      </c>
      <c r="X165" s="1" t="s">
        <v>491</v>
      </c>
      <c r="Y165" s="1" t="s">
        <v>2515</v>
      </c>
      <c r="AA165" s="1" t="s">
        <v>2516</v>
      </c>
      <c r="AG165" s="1" t="s">
        <v>2517</v>
      </c>
      <c r="AH165" s="1" t="s">
        <v>2518</v>
      </c>
      <c r="AJ165" s="1" t="s">
        <v>2519</v>
      </c>
    </row>
    <row r="166">
      <c r="A166" s="1" t="s">
        <v>2520</v>
      </c>
      <c r="B166" s="1" t="str">
        <f>IFERROR(__xludf.DUMMYFUNCTION("GOOGLETRANSLATE(A:A, ""en"", ""te"")"),"సినైర్జీ జెట్ రేంజర్")</f>
        <v>సినైర్జీ జెట్ రేంజర్</v>
      </c>
      <c r="C166" s="1" t="s">
        <v>2521</v>
      </c>
      <c r="D166" s="1" t="str">
        <f>IFERROR(__xludf.DUMMYFUNCTION("GOOGLETRANSLATE(C:C, ""en"", ""te"")"),"సినైర్జీ జెట్ రేంజర్ ఒక ఫ్రెంచ్ హోమ్‌ -నిర్మిత అల్ట్రాలైట్ విమానం, దీనిని 1990 లలో ప్రవేశపెట్టిన మాంటౌబన్ యొక్క సినైర్జీ రూపొందించి ఉత్పత్తి చేసింది. ఇది అందుబాటులో ఉన్నప్పుడు విమానం te త్సాహిక నిర్మాణానికి కిట్‌గా సరఫరా చేయబడింది. [1] పేరు ఉన్నప్పటికీ, వ"&amp;"ిమానం టర్బైన్ ఇంజిన్ ద్వారా శక్తినివ్వదు, కానీ పిస్టన్ రెండు స్ట్రోక్ మరియు నాలుగు స్ట్రోక్ విమాన ఇంజిన్ల ఎంపిక ద్వారా. [1] ఈ విమానం ఫెడరేషన్ ఏరోనటిక్ ఇంటర్నేషనల్ మైక్రోలైట్ వర్గానికి అనుగుణంగా రూపొందించబడింది, ఇందులో వర్గం యొక్క గరిష్ట స్థూల బరువు 450 కి"&amp;"లోలు (992 పౌండ్లు). [1] సినైర్జీ స్కై రేంజర్ యొక్క అభివృద్ధి, జెట్ రేంజర్‌లో స్ట్రట్-బ్రేస్డ్ హై-వింగ్, రెండు-సీట్ల-రుచిగల పరివేష్టిత కాక్‌పిట్ తలుపుల ద్వారా యాక్సెస్ చేయబడింది, స్థిర ట్రైసైకిల్ ల్యాండింగ్ గేర్‌విత్ వీల్ ప్యాంటు మరియు ట్రాక్టర్ కాన్ఫిగరేష"&amp;"న్‌లో ఒకే ఇంజిన్. [1 ] ఈ విమానం బోల్ట్-కలిసి అల్యూమినియం గొట్టాల నుండి తయారవుతుంది, దాని ఎగిరే ఉపరితలాలు డాక్రాన్ సెయిల్‌క్లాత్‌లో కప్పబడి ఉంటాయి. కల్పన మరియు మరమ్మతులను సరళీకృతం చేయడానికి ఉపయోగించిన గొట్టాలు నిటారుగా ఉంటాయి. దీని 9.14 మీ (30.0 అడుగులు) స"&amp;"్పాన్ వింగ్, జ్యూరీ స్ట్రట్‌లతో ""వి"" -స్ట్రట్స్ మద్దతు ఇస్తుంది, ఫ్లాప్‌లను మౌంట్ చేస్తుంది మరియు 13.94 మీ 2 (150.0 చదరపు అడుగులు) రెక్క ప్రాంతం కలిగి ఉంది. క్యాబిన్ వెడల్పు 94 సెం.మీ (37 అంగుళాలు). ఆమోదయోగ్యమైన శక్తి పరిధి 50 నుండి 80 హెచ్‌పి (37 నుండి"&amp;" 60 కిలోవాట్) మరియు ఉపయోగించిన ప్రామాణిక ఇంజన్లు 50 హెచ్‌పి (37 కిలోవాట్) రోటాక్స్ 503, 64 హెచ్‌పి (48 కిలోవాట్ ) రోటాక్స్ 912UL ఫోర్-స్ట్రోక్ ఇంజిన్. [1] జెట్ రేంజర్ 185 కిలోల (408 పౌండ్లు) మరియు స్థూల బరువు 450 కిలోల (990 ఎల్బి) ఖాళీ బరువును కలిగి ఉంది,"&amp;" ఇది 265 కిలోల (584 పౌండ్లు) ఉపయోగకరమైన లోడ్ ఇస్తుంది. 60.5 లీటర్ల పూర్తి ఇంధనంతో (13.3 ఇంప్ గల్; 16.0 యుఎస్ గాల్) పైలట్, ప్రయాణీకుడు మరియు సామాను 221 కిలోలు (487 ఎల్బి). [1] ప్రామాణిక రోజు, సముద్ర మట్టం, గాలి లేదు, 64 హెచ్‌పి (48 కిలోవాట్) ఇంజిన్‌తో ల్యా"&amp;"ండింగ్ రోల్ 100 మీ (328 అడుగులు). [1] తయారీదారు నిర్మాణ సమయాన్ని సరఫరా చేసిన కిట్ నుండి 100 గంటలుగా అంచనా వేశారు. [1] 1998 నాటికి 15 కిట్లు అమ్ముడయ్యాయని మరియు 12 విమానాలు పూర్తయ్యాయని మరియు ఎగురుతున్నాయని కంపెనీ నివేదించింది. [1] ఏరోక్రాఫ్టర్ నుండి డేటా "&amp;"[1] సాధారణ లక్షణాల పనితీరు")</f>
        <v>సినైర్జీ జెట్ రేంజర్ ఒక ఫ్రెంచ్ హోమ్‌ -నిర్మిత అల్ట్రాలైట్ విమానం, దీనిని 1990 లలో ప్రవేశపెట్టిన మాంటౌబన్ యొక్క సినైర్జీ రూపొందించి ఉత్పత్తి చేసింది. ఇది అందుబాటులో ఉన్నప్పుడు విమానం te త్సాహిక నిర్మాణానికి కిట్‌గా సరఫరా చేయబడింది. [1] పేరు ఉన్నప్పటికీ, విమానం టర్బైన్ ఇంజిన్ ద్వారా శక్తినివ్వదు, కానీ పిస్టన్ రెండు స్ట్రోక్ మరియు నాలుగు స్ట్రోక్ విమాన ఇంజిన్ల ఎంపిక ద్వారా. [1] ఈ విమానం ఫెడరేషన్ ఏరోనటిక్ ఇంటర్నేషనల్ మైక్రోలైట్ వర్గానికి అనుగుణంగా రూపొందించబడింది, ఇందులో వర్గం యొక్క గరిష్ట స్థూల బరువు 450 కిలోలు (992 పౌండ్లు). [1] సినైర్జీ స్కై రేంజర్ యొక్క అభివృద్ధి, జెట్ రేంజర్‌లో స్ట్రట్-బ్రేస్డ్ హై-వింగ్, రెండు-సీట్ల-రుచిగల పరివేష్టిత కాక్‌పిట్ తలుపుల ద్వారా యాక్సెస్ చేయబడింది, స్థిర ట్రైసైకిల్ ల్యాండింగ్ గేర్‌విత్ వీల్ ప్యాంటు మరియు ట్రాక్టర్ కాన్ఫిగరేషన్‌లో ఒకే ఇంజిన్. [1 ] ఈ విమానం బోల్ట్-కలిసి అల్యూమినియం గొట్టాల నుండి తయారవుతుంది, దాని ఎగిరే ఉపరితలాలు డాక్రాన్ సెయిల్‌క్లాత్‌లో కప్పబడి ఉంటాయి. కల్పన మరియు మరమ్మతులను సరళీకృతం చేయడానికి ఉపయోగించిన గొట్టాలు నిటారుగా ఉంటాయి. దీని 9.14 మీ (30.0 అడుగులు) స్పాన్ వింగ్, జ్యూరీ స్ట్రట్‌లతో "వి" -స్ట్రట్స్ మద్దతు ఇస్తుంది, ఫ్లాప్‌లను మౌంట్ చేస్తుంది మరియు 13.94 మీ 2 (150.0 చదరపు అడుగులు) రెక్క ప్రాంతం కలిగి ఉంది. క్యాబిన్ వెడల్పు 94 సెం.మీ (37 అంగుళాలు). ఆమోదయోగ్యమైన శక్తి పరిధి 50 నుండి 80 హెచ్‌పి (37 నుండి 60 కిలోవాట్) మరియు ఉపయోగించిన ప్రామాణిక ఇంజన్లు 50 హెచ్‌పి (37 కిలోవాట్) రోటాక్స్ 503, 64 హెచ్‌పి (48 కిలోవాట్ ) రోటాక్స్ 912UL ఫోర్-స్ట్రోక్ ఇంజిన్. [1] జెట్ రేంజర్ 185 కిలోల (408 పౌండ్లు) మరియు స్థూల బరువు 450 కిలోల (990 ఎల్బి) ఖాళీ బరువును కలిగి ఉంది, ఇది 265 కిలోల (584 పౌండ్లు) ఉపయోగకరమైన లోడ్ ఇస్తుంది. 60.5 లీటర్ల పూర్తి ఇంధనంతో (13.3 ఇంప్ గల్; 16.0 యుఎస్ గాల్) పైలట్, ప్రయాణీకుడు మరియు సామాను 221 కిలోలు (487 ఎల్బి). [1] ప్రామాణిక రోజు, సముద్ర మట్టం, గాలి లేదు, 64 హెచ్‌పి (48 కిలోవాట్) ఇంజిన్‌తో ల్యాండింగ్ రోల్ 100 మీ (328 అడుగులు). [1] తయారీదారు నిర్మాణ సమయాన్ని సరఫరా చేసిన కిట్ నుండి 100 గంటలుగా అంచనా వేశారు. [1] 1998 నాటికి 15 కిట్లు అమ్ముడయ్యాయని మరియు 12 విమానాలు పూర్తయ్యాయని మరియు ఎగురుతున్నాయని కంపెనీ నివేదించింది. [1] ఏరోక్రాఫ్టర్ నుండి డేటా [1] సాధారణ లక్షణాల పనితీరు</v>
      </c>
      <c r="E166" s="1" t="s">
        <v>1233</v>
      </c>
      <c r="F166" s="1" t="str">
        <f>IFERROR(__xludf.DUMMYFUNCTION("GOOGLETRANSLATE(E:E, ""en"", ""te"")"),"హోమ్‌బిల్ట్ విమానం")</f>
        <v>హోమ్‌బిల్ట్ విమానం</v>
      </c>
      <c r="G166" s="1" t="s">
        <v>1234</v>
      </c>
      <c r="H166" s="1" t="s">
        <v>484</v>
      </c>
      <c r="I166" s="1" t="str">
        <f>IFERROR(__xludf.DUMMYFUNCTION("GOOGLETRANSLATE(H:H, ""en"", ""te"")"),"ఫ్రాన్స్")</f>
        <v>ఫ్రాన్స్</v>
      </c>
      <c r="J166" s="2" t="s">
        <v>485</v>
      </c>
      <c r="K166" s="1" t="s">
        <v>2522</v>
      </c>
      <c r="L166" s="1" t="str">
        <f>IFERROR(__xludf.DUMMYFUNCTION("GOOGLETRANSLATE(K:K, ""en"", ""te"")"),"సినైర్జీ")</f>
        <v>సినైర్జీ</v>
      </c>
      <c r="M166" s="2" t="s">
        <v>2523</v>
      </c>
      <c r="O166" s="1" t="s">
        <v>2524</v>
      </c>
      <c r="P166" s="1" t="s">
        <v>344</v>
      </c>
      <c r="Q166" s="1" t="s">
        <v>2525</v>
      </c>
      <c r="R166" s="1" t="s">
        <v>2526</v>
      </c>
      <c r="T166" s="1" t="s">
        <v>1672</v>
      </c>
      <c r="U166" s="1" t="s">
        <v>2527</v>
      </c>
      <c r="V166" s="1" t="s">
        <v>581</v>
      </c>
      <c r="W166" s="1" t="s">
        <v>872</v>
      </c>
      <c r="X166" s="1" t="s">
        <v>352</v>
      </c>
      <c r="Y166" s="1" t="s">
        <v>2528</v>
      </c>
      <c r="Z166" s="1" t="s">
        <v>2529</v>
      </c>
      <c r="AA166" s="1" t="s">
        <v>2530</v>
      </c>
      <c r="AB166" s="1" t="s">
        <v>2531</v>
      </c>
      <c r="AC166" s="1" t="s">
        <v>2532</v>
      </c>
      <c r="AI166" s="1" t="s">
        <v>940</v>
      </c>
      <c r="AK166" s="1" t="s">
        <v>2533</v>
      </c>
      <c r="AL166" s="1" t="s">
        <v>2534</v>
      </c>
      <c r="AP166" s="1" t="s">
        <v>2535</v>
      </c>
      <c r="AT166" s="1" t="s">
        <v>359</v>
      </c>
      <c r="AX166" s="1" t="s">
        <v>2536</v>
      </c>
      <c r="AY166" s="1" t="s">
        <v>923</v>
      </c>
      <c r="BA166" s="1" t="s">
        <v>2537</v>
      </c>
    </row>
    <row r="167">
      <c r="A167" s="1" t="s">
        <v>2538</v>
      </c>
      <c r="B167" s="1" t="str">
        <f>IFERROR(__xludf.DUMMYFUNCTION("GOOGLETRANSLATE(A:A, ""en"", ""te"")"),"అల్ట్రాక్రాఫ్ట్ కాలిప్సో")</f>
        <v>అల్ట్రాక్రాఫ్ట్ కాలిప్సో</v>
      </c>
      <c r="C167" s="1" t="s">
        <v>2539</v>
      </c>
      <c r="D167" s="1" t="str">
        <f>IFERROR(__xludf.DUMMYFUNCTION("GOOGLETRANSLATE(C:C, ""en"", ""te"")"),"అల్ట్రాక్రాఫ్ట్ కాలిప్సో 1990 లలో ప్రవేశపెట్టిన హ్యూస్డెన్-జోల్డర్ యొక్క అల్ట్రాక్రాఫ్ట్ రూపొందించిన మరియు ఉత్పత్తి చేసిన బెల్జియన్ హోమ్‌బిల్ట్ విమానం యొక్క కుటుంబం. ఈ విమానం పూర్తి రెడీ-టు-ఫ్లై విమానంగా లేదా te త్సాహిక నిర్మాణానికి కిట్‌గా సరఫరా చేయబడుతు"&amp;"ంది. [1] కాలిప్సో లైన్ అన్నీ స్ట్రట్-బ్రేస్డ్ హై వింగ్, ఐచ్ఛిక చక్రాల ప్యాంటుతో స్థిర సాంప్రదాయ ల్యాండింగ్ గేర్ మరియు ట్రాక్టర్ కాన్ఫిగరేషన్‌లో ఒకే ఇంజిన్ కలిగి ఉంటాయి. [1] సింగిల్-సీట్ల కాలిప్సో 1 కలప మరియు లోహాల కలయికతో తయారు చేయబడింది, దాని ఎగిరే ఉపరిత"&amp;"లాలు డోప్డ్ ఎయిర్క్రాఫ్ట్ ఫాబ్రిక్ మరియు ఫైబర్గ్లాస్ కౌలింగ్‌తో కప్పబడి ఉంటాయి. దాని 8.84 మీ (29.0 అడుగులు) స్పాన్ వింగ్ రెక్క ప్రాంతం 11.6 మీ 2 (125 చదరపు అడుగులు) కలిగి ఉంది మరియు దీనికి ""వి"" స్ట్రట్స్ మరియు జ్యూరీ స్ట్రట్స్ మద్దతు ఇస్తున్నాయి. క్యాబి"&amp;"న్ వెడల్పు 61 సెం.మీ (24 అంగుళాలు). ఆమోదయోగ్యమైన శక్తి పరిధి 40 నుండి 65 హెచ్‌పి (30 నుండి 48 కిలోవాట్) మరియు ఉపయోగించిన ప్రామాణిక ఇంజన్లు 40 హెచ్‌పి (30 కిలోవాట్) రోటాక్స్ 447 లేదా 50 హెచ్‌పి (37 కిలోవాట్ కాలిప్సో 1A ఒక సాధారణ ఖాళీ బరువు 155 కిలోల (342 ప"&amp;"ౌండ్లు) మరియు స్థూల బరువు 285 కిలోలు (628 పౌండ్లు), ఇది 130 కిలోల (290 పౌండ్లు) ఉపయోగకరమైన లోడ్‌ను ఇస్తుంది. 40 లీటర్ల పూర్తి ఇంధనంతో (8.8 ఇంప్ గల్; 11 యుఎస్ గాల్) పైలట్ మరియు సామాను కోసం పేలోడ్ 103 కిలోలు (227 ఎల్బి). [1] ప్రామాణిక రోజు, సముద్ర మట్టం, వి"&amp;"ండ్, 40 హెచ్‌పి (30 కిలోవాట్) ఇంజిన్‌తో టేకాఫ్ 61 మీ (200 అడుగులు) మరియు ల్యాండింగ్ రోల్ 46 మీ (151 అడుగులు). [1] తయారీదారు సరఫరా చేసిన కిట్ నుండి కాలిప్సో 1 ఎ నిర్మాణ సమయాన్ని 300 గంటలుగా అంచనా వేస్తాడు. [1] 1998 నాటికి 12 కిట్లు అమ్ముడయ్యాయని మరియు ఐదు "&amp;"కాలిప్సో 1 లు పూర్తయ్యాయని మరియు ఎగురుతున్నాయని కంపెనీ నివేదించింది. [1] అల్ట్రాక్రాఫ్ట్ నుండి డేటా [2] సాధారణ లక్షణాల పనితీరు")</f>
        <v>అల్ట్రాక్రాఫ్ట్ కాలిప్సో 1990 లలో ప్రవేశపెట్టిన హ్యూస్డెన్-జోల్డర్ యొక్క అల్ట్రాక్రాఫ్ట్ రూపొందించిన మరియు ఉత్పత్తి చేసిన బెల్జియన్ హోమ్‌బిల్ట్ విమానం యొక్క కుటుంబం. ఈ విమానం పూర్తి రెడీ-టు-ఫ్లై విమానంగా లేదా te త్సాహిక నిర్మాణానికి కిట్‌గా సరఫరా చేయబడుతుంది. [1] కాలిప్సో లైన్ అన్నీ స్ట్రట్-బ్రేస్డ్ హై వింగ్, ఐచ్ఛిక చక్రాల ప్యాంటుతో స్థిర సాంప్రదాయ ల్యాండింగ్ గేర్ మరియు ట్రాక్టర్ కాన్ఫిగరేషన్‌లో ఒకే ఇంజిన్ కలిగి ఉంటాయి. [1] సింగిల్-సీట్ల కాలిప్సో 1 కలప మరియు లోహాల కలయికతో తయారు చేయబడింది, దాని ఎగిరే ఉపరితలాలు డోప్డ్ ఎయిర్క్రాఫ్ట్ ఫాబ్రిక్ మరియు ఫైబర్గ్లాస్ కౌలింగ్‌తో కప్పబడి ఉంటాయి. దాని 8.84 మీ (29.0 అడుగులు) స్పాన్ వింగ్ రెక్క ప్రాంతం 11.6 మీ 2 (125 చదరపు అడుగులు) కలిగి ఉంది మరియు దీనికి "వి" స్ట్రట్స్ మరియు జ్యూరీ స్ట్రట్స్ మద్దతు ఇస్తున్నాయి. క్యాబిన్ వెడల్పు 61 సెం.మీ (24 అంగుళాలు). ఆమోదయోగ్యమైన శక్తి పరిధి 40 నుండి 65 హెచ్‌పి (30 నుండి 48 కిలోవాట్) మరియు ఉపయోగించిన ప్రామాణిక ఇంజన్లు 40 హెచ్‌పి (30 కిలోవాట్) రోటాక్స్ 447 లేదా 50 హెచ్‌పి (37 కిలోవాట్ కాలిప్సో 1A ఒక సాధారణ ఖాళీ బరువు 155 కిలోల (342 పౌండ్లు) మరియు స్థూల బరువు 285 కిలోలు (628 పౌండ్లు), ఇది 130 కిలోల (290 పౌండ్లు) ఉపయోగకరమైన లోడ్‌ను ఇస్తుంది. 40 లీటర్ల పూర్తి ఇంధనంతో (8.8 ఇంప్ గల్; 11 యుఎస్ గాల్) పైలట్ మరియు సామాను కోసం పేలోడ్ 103 కిలోలు (227 ఎల్బి). [1] ప్రామాణిక రోజు, సముద్ర మట్టం, విండ్, 40 హెచ్‌పి (30 కిలోవాట్) ఇంజిన్‌తో టేకాఫ్ 61 మీ (200 అడుగులు) మరియు ల్యాండింగ్ రోల్ 46 మీ (151 అడుగులు). [1] తయారీదారు సరఫరా చేసిన కిట్ నుండి కాలిప్సో 1 ఎ నిర్మాణ సమయాన్ని 300 గంటలుగా అంచనా వేస్తాడు. [1] 1998 నాటికి 12 కిట్లు అమ్ముడయ్యాయని మరియు ఐదు కాలిప్సో 1 లు పూర్తయ్యాయని మరియు ఎగురుతున్నాయని కంపెనీ నివేదించింది. [1] అల్ట్రాక్రాఫ్ట్ నుండి డేటా [2] సాధారణ లక్షణాల పనితీరు</v>
      </c>
      <c r="E167" s="1" t="s">
        <v>1233</v>
      </c>
      <c r="F167" s="1" t="str">
        <f>IFERROR(__xludf.DUMMYFUNCTION("GOOGLETRANSLATE(E:E, ""en"", ""te"")"),"హోమ్‌బిల్ట్ విమానం")</f>
        <v>హోమ్‌బిల్ట్ విమానం</v>
      </c>
      <c r="G167" s="1" t="s">
        <v>1234</v>
      </c>
      <c r="H167" s="1" t="s">
        <v>2540</v>
      </c>
      <c r="I167" s="1" t="str">
        <f>IFERROR(__xludf.DUMMYFUNCTION("GOOGLETRANSLATE(H:H, ""en"", ""te"")"),"బెల్జియం")</f>
        <v>బెల్జియం</v>
      </c>
      <c r="J167" s="2" t="s">
        <v>2541</v>
      </c>
      <c r="K167" s="1" t="s">
        <v>2542</v>
      </c>
      <c r="L167" s="1" t="str">
        <f>IFERROR(__xludf.DUMMYFUNCTION("GOOGLETRANSLATE(K:K, ""en"", ""te"")"),"అల్ట్రాక్రాఫ్ట్")</f>
        <v>అల్ట్రాక్రాఫ్ట్</v>
      </c>
      <c r="M167" s="2" t="s">
        <v>2543</v>
      </c>
      <c r="P167" s="1" t="s">
        <v>344</v>
      </c>
      <c r="Q167" s="1" t="s">
        <v>2544</v>
      </c>
      <c r="R167" s="1" t="s">
        <v>2545</v>
      </c>
      <c r="T167" s="1" t="s">
        <v>2546</v>
      </c>
      <c r="U167" s="1" t="s">
        <v>2098</v>
      </c>
      <c r="V167" s="1" t="s">
        <v>2547</v>
      </c>
      <c r="W167" s="1" t="s">
        <v>2548</v>
      </c>
      <c r="X167" s="1" t="s">
        <v>2549</v>
      </c>
      <c r="Z167" s="1" t="s">
        <v>874</v>
      </c>
      <c r="AA167" s="1" t="s">
        <v>1345</v>
      </c>
      <c r="AI167" s="1" t="s">
        <v>2550</v>
      </c>
      <c r="AJ167" s="1" t="s">
        <v>2551</v>
      </c>
      <c r="AO167" s="1" t="s">
        <v>2552</v>
      </c>
      <c r="AP167" s="1" t="s">
        <v>592</v>
      </c>
      <c r="AT167" s="1" t="s">
        <v>359</v>
      </c>
      <c r="AX167" s="1" t="s">
        <v>2553</v>
      </c>
      <c r="AY167" s="1" t="s">
        <v>923</v>
      </c>
      <c r="BA167" s="1" t="s">
        <v>593</v>
      </c>
      <c r="BB167" s="1" t="s">
        <v>2554</v>
      </c>
      <c r="BC167" s="1">
        <v>11.0</v>
      </c>
      <c r="BO167" s="1" t="s">
        <v>735</v>
      </c>
    </row>
    <row r="168">
      <c r="A168" s="1" t="s">
        <v>2555</v>
      </c>
      <c r="B168" s="1" t="str">
        <f>IFERROR(__xludf.DUMMYFUNCTION("GOOGLETRANSLATE(A:A, ""en"", ""te"")"),"జంకర్స్ ప్రముఖ అల్టిమా")</f>
        <v>జంకర్స్ ప్రముఖ అల్టిమా</v>
      </c>
      <c r="C168" s="1" t="s">
        <v>2556</v>
      </c>
      <c r="D168" s="1" t="str">
        <f>IFERROR(__xludf.DUMMYFUNCTION("GOOGLETRANSLATE(C:C, ""en"", ""te"")"),"జంకర్స్ ప్రముఖ అల్టిమా అనేది జర్మన్ ఏరోబాటిక్ హోమ్‌బిల్ట్ విమానం, దీనిని ఆండ్రీ కొనిగ్ రూపొందించారు మరియు 1993 లో ప్రవేశపెట్టిన కోడ్నిట్జ్ యొక్క జంకర్లచే నిర్మించబడింది. ఇది అందుబాటులో ఉన్నప్పుడు ఈ విమానం te త్సాహిక నిర్మాణానికి కిట్‌గా సరఫరా చేయబడింది. ["&amp;"1] జనవరి 2014 నాటికి ఈ విమానం ఇకపై సంస్థ అందించలేదు. [2] అల్టిమాలో కాంటిలివర్ లో-వింగ్, బబుల్ పందిరి కింద రెండు-సైడ్-సైడ్-సైడ్ కాన్ఫిగరేషన్ పరివేష్టిత కాక్‌పిట్, వీల్ ప్యాంటుతో స్థిర ట్రైసైకిల్ ల్యాండింగ్ గేర్ మరియు ట్రాక్టర్ కాన్ఫిగరేషన్‌లో ఒకే ఇంజిన్ ఉన"&amp;"్నాయి. [1] విమానం యొక్క 8.2 మీ (26.9 అడుగులు) స్పాన్ వింగ్ ఫ్లాప్‌లను మౌంట్ చేస్తుంది మరియు 10.5 మీ 2 (113 చదరపు అడుగులు) రెక్క ప్రాంతం ఉంది. క్యాబిన్ వెడల్పు 101 సెం.మీ (40 అంగుళాలు). ఆమోదయోగ్యమైన విద్యుత్ పరిధి 50 నుండి 80 హెచ్‌పి (37 నుండి 60 కిలోవాట్)"&amp;" మరియు ఉపయోగించిన ప్రామాణిక ఇంజిన్ 80 హెచ్‌పి (60 కిలోవాట్) రోటాక్స్ 912 ఎల్ ఫోర్ స్ట్రోక్ పవర్‌ప్లాంట్. దాని ఏరోబాటిక్ పాత్ర కోసం అల్టిమా +6 మరియు -4 గ్రా. [1] అల్టిమాలో 260 కిలోల (570 ఎల్బి) యొక్క విలక్షణమైన ఖాళీ బరువు మరియు స్థూల బరువు 450 కిలోలు (990 "&amp;"ఎల్బి), 190 పౌండ్లు (86 కిలోలు) ఉపయోగకరమైన లోడ్ ఇస్తుంది. 120 లీటర్ల పూర్తి ఇంధనంతో (26 ఇంప్ గల్; 32 యుఎస్ గాల్) పైలట్, ప్రయాణీకుడు మరియు సామాను కేవలం 103 కిలోలు (227 ఎల్బి). [1] తయారీదారు సరఫరా చేసిన కిట్ నుండి నిర్మాణ సమయాన్ని 400 గంటలుగా అంచనా వేశారు. "&amp;"[1] ఏరోక్రాఫ్టర్ నుండి డేటా [1] సాధారణ లక్షణాల పనితీరు")</f>
        <v>జంకర్స్ ప్రముఖ అల్టిమా అనేది జర్మన్ ఏరోబాటిక్ హోమ్‌బిల్ట్ విమానం, దీనిని ఆండ్రీ కొనిగ్ రూపొందించారు మరియు 1993 లో ప్రవేశపెట్టిన కోడ్నిట్జ్ యొక్క జంకర్లచే నిర్మించబడింది. ఇది అందుబాటులో ఉన్నప్పుడు ఈ విమానం te త్సాహిక నిర్మాణానికి కిట్‌గా సరఫరా చేయబడింది. [1] జనవరి 2014 నాటికి ఈ విమానం ఇకపై సంస్థ అందించలేదు. [2] అల్టిమాలో కాంటిలివర్ లో-వింగ్, బబుల్ పందిరి కింద రెండు-సైడ్-సైడ్-సైడ్ కాన్ఫిగరేషన్ పరివేష్టిత కాక్‌పిట్, వీల్ ప్యాంటుతో స్థిర ట్రైసైకిల్ ల్యాండింగ్ గేర్ మరియు ట్రాక్టర్ కాన్ఫిగరేషన్‌లో ఒకే ఇంజిన్ ఉన్నాయి. [1] విమానం యొక్క 8.2 మీ (26.9 అడుగులు) స్పాన్ వింగ్ ఫ్లాప్‌లను మౌంట్ చేస్తుంది మరియు 10.5 మీ 2 (113 చదరపు అడుగులు) రెక్క ప్రాంతం ఉంది. క్యాబిన్ వెడల్పు 101 సెం.మీ (40 అంగుళాలు). ఆమోదయోగ్యమైన విద్యుత్ పరిధి 50 నుండి 80 హెచ్‌పి (37 నుండి 60 కిలోవాట్) మరియు ఉపయోగించిన ప్రామాణిక ఇంజిన్ 80 హెచ్‌పి (60 కిలోవాట్) రోటాక్స్ 912 ఎల్ ఫోర్ స్ట్రోక్ పవర్‌ప్లాంట్. దాని ఏరోబాటిక్ పాత్ర కోసం అల్టిమా +6 మరియు -4 గ్రా. [1] అల్టిమాలో 260 కిలోల (570 ఎల్బి) యొక్క విలక్షణమైన ఖాళీ బరువు మరియు స్థూల బరువు 450 కిలోలు (990 ఎల్బి), 190 పౌండ్లు (86 కిలోలు) ఉపయోగకరమైన లోడ్ ఇస్తుంది. 120 లీటర్ల పూర్తి ఇంధనంతో (26 ఇంప్ గల్; 32 యుఎస్ గాల్) పైలట్, ప్రయాణీకుడు మరియు సామాను కేవలం 103 కిలోలు (227 ఎల్బి). [1] తయారీదారు సరఫరా చేసిన కిట్ నుండి నిర్మాణ సమయాన్ని 400 గంటలుగా అంచనా వేశారు. [1] ఏరోక్రాఫ్టర్ నుండి డేటా [1] సాధారణ లక్షణాల పనితీరు</v>
      </c>
      <c r="E168" s="1" t="s">
        <v>1233</v>
      </c>
      <c r="F168" s="1" t="str">
        <f>IFERROR(__xludf.DUMMYFUNCTION("GOOGLETRANSLATE(E:E, ""en"", ""te"")"),"హోమ్‌బిల్ట్ విమానం")</f>
        <v>హోమ్‌బిల్ట్ విమానం</v>
      </c>
      <c r="G168" s="1" t="s">
        <v>1234</v>
      </c>
      <c r="H168" s="1" t="s">
        <v>537</v>
      </c>
      <c r="I168" s="1" t="str">
        <f>IFERROR(__xludf.DUMMYFUNCTION("GOOGLETRANSLATE(H:H, ""en"", ""te"")"),"జర్మనీ")</f>
        <v>జర్మనీ</v>
      </c>
      <c r="J168" s="2" t="s">
        <v>1336</v>
      </c>
      <c r="K168" s="1" t="s">
        <v>2557</v>
      </c>
      <c r="L168" s="1" t="str">
        <f>IFERROR(__xludf.DUMMYFUNCTION("GOOGLETRANSLATE(K:K, ""en"", ""te"")"),"జంకర్లు")</f>
        <v>జంకర్లు</v>
      </c>
      <c r="M168" s="1" t="s">
        <v>2558</v>
      </c>
      <c r="P168" s="1" t="s">
        <v>344</v>
      </c>
      <c r="Q168" s="1" t="s">
        <v>2559</v>
      </c>
      <c r="R168" s="1" t="s">
        <v>2560</v>
      </c>
      <c r="T168" s="1" t="s">
        <v>2561</v>
      </c>
      <c r="U168" s="1" t="s">
        <v>2562</v>
      </c>
      <c r="V168" s="1" t="s">
        <v>581</v>
      </c>
      <c r="W168" s="1" t="s">
        <v>2563</v>
      </c>
      <c r="X168" s="1" t="s">
        <v>2564</v>
      </c>
      <c r="Y168" s="1" t="s">
        <v>2565</v>
      </c>
      <c r="Z168" s="1" t="s">
        <v>733</v>
      </c>
      <c r="AA168" s="1" t="s">
        <v>2566</v>
      </c>
      <c r="AB168" s="1" t="s">
        <v>2567</v>
      </c>
      <c r="AC168" s="1" t="s">
        <v>2568</v>
      </c>
      <c r="AG168" s="1" t="s">
        <v>2569</v>
      </c>
      <c r="AI168" s="1" t="s">
        <v>940</v>
      </c>
      <c r="AT168" s="1" t="s">
        <v>359</v>
      </c>
      <c r="AX168" s="1" t="s">
        <v>2570</v>
      </c>
      <c r="AY168" s="1">
        <v>1993.0</v>
      </c>
      <c r="BA168" s="1" t="s">
        <v>2571</v>
      </c>
      <c r="BO168" s="1" t="s">
        <v>558</v>
      </c>
    </row>
    <row r="169">
      <c r="A169" s="1" t="s">
        <v>2572</v>
      </c>
      <c r="B169" s="1" t="str">
        <f>IFERROR(__xludf.DUMMYFUNCTION("GOOGLETRANSLATE(A:A, ""en"", ""te"")"),"నార్త్‌వెస్ట్ రేంజర్")</f>
        <v>నార్త్‌వెస్ట్ రేంజర్</v>
      </c>
      <c r="C169" s="1" t="s">
        <v>2573</v>
      </c>
      <c r="D169" s="1" t="str">
        <f>IFERROR(__xludf.DUMMYFUNCTION("GOOGLETRANSLATE(C:C, ""en"", ""te"")"),"నార్త్‌వెస్ట్ రేంజర్ కెనడియన్ బుష్ విమానం, ఇది 1968-1972 మధ్య అల్బెర్టాలోని ఎడ్మొంటన్‌కు చెందిన నార్త్‌వెస్ట్ ఇండస్ట్రీస్ (NWI) అభివృద్ధిలో ఉంది. ఈ విమానం ఒక రకం ధృవీకరించబడిన డిజైన్, మరియు పూర్తి రెడీ-టు-ఫ్లై-విమానయానంగా సరఫరా చేయటానికి ఉద్దేశించబడింది. "&amp;"[1] [2] [3] రేంజర్ ఎర్మాచి AL-60 యొక్క అభివృద్ధి, ఇది లాక్‌హీడ్ మోడల్ 60 పై ఆధారపడింది. NWI ఒక విమాన సమగ్ర మరియు నిర్వహణ సదుపాయంగా తన ఖ్యాతిని స్థాపించింది, కాని అల్- కోసం హక్కులను కొనుగోలు చేయడం ద్వారా విమాన తయారీ వ్యాపారంలోకి ప్రవేశించాలని నిర్ణయించుకుం"&amp;"ది. 60 1968 లో. [1] [2] [3] ఈ విమానంలో స్ట్రట్-బ్రేస్డ్ హై-వింగ్, ఆరు నుండి ఎనిమిది సీట్ల పరివేష్టిత క్యాబిన్ మరియు ఐచ్ఛిక స్థిర ట్రైసైకిల్ ల్యాండింగ్ గేర్, సాంప్రదాయ ల్యాండింగ్ గేర్, ఫ్లోట్లు లేదా స్కిస్ మరియు ట్రాక్టర్ కాన్ఫిగరేషన్‌లో ఒకే ఇంజిన్ ఉన్నాయి"&amp;". రేంజర్ అల్ -60 నుండి మెయిన్ ల్యాండింగ్ గేర్ లెగ్ ఫెయిరింగ్స్ మరియు హోయెర్నర్ వింగ్ చిట్కాలను కలిగి ఉంది. [1] [2] [3] రేంజర్ యొక్క విభాగం పెద్ద ఫ్లాప్‌లను ఉపయోగించింది. ఆమోదించబడిన ఫ్లోట్లు ఎడో ఎయిర్క్రాఫ్ట్ కార్పొరేషన్ మోడల్స్ మరియు స్ట్రెయిట్ స్కిస్ మర"&amp;"ియు జెనైర్ లిమిటెడ్ కెనడా ఫ్లూయిడీన్ ఇంజనీరింగ్ వీల్ స్కిస్ రెండూ కూడా అమర్చవచ్చు. క్యాబిన్ యాక్సెస్ చిన్న ఎడమ ఫ్రంట్ పైలట్ తలుపు లేదా పెద్ద క్యాబిన్ ప్రయాణీకుడు మరియు సరుకు తలుపు ద్వారా. [1] ప్రారంభ సంస్కరణ ప్రతిపాదించిన 400 హెచ్‌పి (298 కిలోవాట్ రేంజర్ "&amp;"సి -6 దానిని చివరి ఉత్పత్తి AERMACHI AL-60C-5 మోడల్ నుండి వేరు చేయడానికి. పెరిగిన శక్తి 915 అడుగుల (279 మీ) యొక్క 50 అడుగుల (15 మీ) మరియు 920 అడుగుల (280 మీ) యొక్క 50 అడుగుల (15 మీ) నుండి ల్యాండింగ్ దూరం ఇచ్చింది. [1] [2] [3 ] 520 హెచ్‌పి (388 కిలోవాట్ల) "&amp;"ఇంజిన్‌తో ఈ విమానం ఖాళీ బరువు 2,848 ఎల్బి (1,292 కిలోలు) మరియు స్థూల బరువు 4,700 ఎల్బి (2,100 కిలోలు), 1,852 ఎల్బి (840 కిలోల) ఉపయోగకరమైన లోడ్‌ను ఇస్తుంది. 91 యు.ఎస్. గ్యాలన్ల పూర్తి ఇంధనంతో (340 ఎల్; 76 ఇంప్ గల్) పేలోడ్ 1,306 ఎల్బి (592 కిలోలు). [1] ప్రా"&amp;"రంభ సంస్కరణ 1968 లో ప్రోటోటైప్ చేయబడింది, అయితే పనితీరు మరియు వినియోగదారు ట్రయల్స్ యొక్క సుదీర్ఘ కాలం తరువాత డిజైన్ మార్పులు మరియు మెరుగైన సి -6 మోడల్, ఉత్పత్తి ప్రారంభమయ్యే ముందు. అభివృద్ధి 1972 నాటికి ముగిసింది, కాని ఎంతమంది పూర్తయ్యాయో స్పష్టంగా తెలియద"&amp;"ు, అయినప్పటికీ కనీసం నాలుగు బోర్ కెనడియన్ రిజిస్ట్రేషన్ ఒకేసారి. NWI ప్రోటోటైప్ CF-XED యొక్క విధి తెలియదు మరియు ఈ రోజు రేంజర్లు ఏవీ లేవు. [1] [2] [3] సెప్టెంబర్ 2013 నాటికి ఏదీ ట్రాన్స్పోర్ట్ కెనడాతో లేదా అమెరికాలోని ఫెడరల్ ఏవియేషన్ అడ్మినిస్ట్రేషన్తో నమో"&amp;"దు కాలేదు. [4] [5] విమానం మరియు పైలట్ మరియు జేన్ యొక్క ప్రపంచ విమానాల నుండి డేటా [1] [2] [3] సాధారణ లక్షణాల పనితీరు")</f>
        <v>నార్త్‌వెస్ట్ రేంజర్ కెనడియన్ బుష్ విమానం, ఇది 1968-1972 మధ్య అల్బెర్టాలోని ఎడ్మొంటన్‌కు చెందిన నార్త్‌వెస్ట్ ఇండస్ట్రీస్ (NWI) అభివృద్ధిలో ఉంది. ఈ విమానం ఒక రకం ధృవీకరించబడిన డిజైన్, మరియు పూర్తి రెడీ-టు-ఫ్లై-విమానయానంగా సరఫరా చేయటానికి ఉద్దేశించబడింది. [1] [2] [3] రేంజర్ ఎర్మాచి AL-60 యొక్క అభివృద్ధి, ఇది లాక్‌హీడ్ మోడల్ 60 పై ఆధారపడింది. NWI ఒక విమాన సమగ్ర మరియు నిర్వహణ సదుపాయంగా తన ఖ్యాతిని స్థాపించింది, కాని అల్- కోసం హక్కులను కొనుగోలు చేయడం ద్వారా విమాన తయారీ వ్యాపారంలోకి ప్రవేశించాలని నిర్ణయించుకుంది. 60 1968 లో. [1] [2] [3] ఈ విమానంలో స్ట్రట్-బ్రేస్డ్ హై-వింగ్, ఆరు నుండి ఎనిమిది సీట్ల పరివేష్టిత క్యాబిన్ మరియు ఐచ్ఛిక స్థిర ట్రైసైకిల్ ల్యాండింగ్ గేర్, సాంప్రదాయ ల్యాండింగ్ గేర్, ఫ్లోట్లు లేదా స్కిస్ మరియు ట్రాక్టర్ కాన్ఫిగరేషన్‌లో ఒకే ఇంజిన్ ఉన్నాయి. రేంజర్ అల్ -60 నుండి మెయిన్ ల్యాండింగ్ గేర్ లెగ్ ఫెయిరింగ్స్ మరియు హోయెర్నర్ వింగ్ చిట్కాలను కలిగి ఉంది. [1] [2] [3] రేంజర్ యొక్క విభాగం పెద్ద ఫ్లాప్‌లను ఉపయోగించింది. ఆమోదించబడిన ఫ్లోట్లు ఎడో ఎయిర్క్రాఫ్ట్ కార్పొరేషన్ మోడల్స్ మరియు స్ట్రెయిట్ స్కిస్ మరియు జెనైర్ లిమిటెడ్ కెనడా ఫ్లూయిడీన్ ఇంజనీరింగ్ వీల్ స్కిస్ రెండూ కూడా అమర్చవచ్చు. క్యాబిన్ యాక్సెస్ చిన్న ఎడమ ఫ్రంట్ పైలట్ తలుపు లేదా పెద్ద క్యాబిన్ ప్రయాణీకుడు మరియు సరుకు తలుపు ద్వారా. [1] ప్రారంభ సంస్కరణ ప్రతిపాదించిన 400 హెచ్‌పి (298 కిలోవాట్ రేంజర్ సి -6 దానిని చివరి ఉత్పత్తి AERMACHI AL-60C-5 మోడల్ నుండి వేరు చేయడానికి. పెరిగిన శక్తి 915 అడుగుల (279 మీ) యొక్క 50 అడుగుల (15 మీ) మరియు 920 అడుగుల (280 మీ) యొక్క 50 అడుగుల (15 మీ) నుండి ల్యాండింగ్ దూరం ఇచ్చింది. [1] [2] [3 ] 520 హెచ్‌పి (388 కిలోవాట్ల) ఇంజిన్‌తో ఈ విమానం ఖాళీ బరువు 2,848 ఎల్బి (1,292 కిలోలు) మరియు స్థూల బరువు 4,700 ఎల్బి (2,100 కిలోలు), 1,852 ఎల్బి (840 కిలోల) ఉపయోగకరమైన లోడ్‌ను ఇస్తుంది. 91 యు.ఎస్. గ్యాలన్ల పూర్తి ఇంధనంతో (340 ఎల్; 76 ఇంప్ గల్) పేలోడ్ 1,306 ఎల్బి (592 కిలోలు). [1] ప్రారంభ సంస్కరణ 1968 లో ప్రోటోటైప్ చేయబడింది, అయితే పనితీరు మరియు వినియోగదారు ట్రయల్స్ యొక్క సుదీర్ఘ కాలం తరువాత డిజైన్ మార్పులు మరియు మెరుగైన సి -6 మోడల్, ఉత్పత్తి ప్రారంభమయ్యే ముందు. అభివృద్ధి 1972 నాటికి ముగిసింది, కాని ఎంతమంది పూర్తయ్యాయో స్పష్టంగా తెలియదు, అయినప్పటికీ కనీసం నాలుగు బోర్ కెనడియన్ రిజిస్ట్రేషన్ ఒకేసారి. NWI ప్రోటోటైప్ CF-XED యొక్క విధి తెలియదు మరియు ఈ రోజు రేంజర్లు ఏవీ లేవు. [1] [2] [3] సెప్టెంబర్ 2013 నాటికి ఏదీ ట్రాన్స్పోర్ట్ కెనడాతో లేదా అమెరికాలోని ఫెడరల్ ఏవియేషన్ అడ్మినిస్ట్రేషన్తో నమోదు కాలేదు. [4] [5] విమానం మరియు పైలట్ మరియు జేన్ యొక్క ప్రపంచ విమానాల నుండి డేటా [1] [2] [3] సాధారణ లక్షణాల పనితీరు</v>
      </c>
      <c r="E169" s="1" t="s">
        <v>1990</v>
      </c>
      <c r="F169" s="1" t="str">
        <f>IFERROR(__xludf.DUMMYFUNCTION("GOOGLETRANSLATE(E:E, ""en"", ""te"")"),"తేలికపాటి విమానం")</f>
        <v>తేలికపాటి విమానం</v>
      </c>
      <c r="G169" s="1" t="s">
        <v>1991</v>
      </c>
      <c r="H169" s="1" t="s">
        <v>438</v>
      </c>
      <c r="I169" s="1" t="str">
        <f>IFERROR(__xludf.DUMMYFUNCTION("GOOGLETRANSLATE(H:H, ""en"", ""te"")"),"కెనడా")</f>
        <v>కెనడా</v>
      </c>
      <c r="J169" s="2" t="s">
        <v>439</v>
      </c>
      <c r="K169" s="1" t="s">
        <v>2574</v>
      </c>
      <c r="L169" s="1" t="str">
        <f>IFERROR(__xludf.DUMMYFUNCTION("GOOGLETRANSLATE(K:K, ""en"", ""te"")"),"వాయువ్య పరిశ్రమలు")</f>
        <v>వాయువ్య పరిశ్రమలు</v>
      </c>
      <c r="M169" s="1" t="s">
        <v>2575</v>
      </c>
      <c r="O169" s="1" t="s">
        <v>2576</v>
      </c>
      <c r="P169" s="1" t="s">
        <v>344</v>
      </c>
      <c r="U169" s="1" t="s">
        <v>2577</v>
      </c>
      <c r="V169" s="1" t="s">
        <v>2578</v>
      </c>
      <c r="W169" s="1" t="s">
        <v>2579</v>
      </c>
      <c r="Y169" s="1" t="s">
        <v>2580</v>
      </c>
      <c r="Z169" s="1" t="s">
        <v>2581</v>
      </c>
      <c r="AA169" s="1" t="s">
        <v>935</v>
      </c>
      <c r="AB169" s="1" t="s">
        <v>2582</v>
      </c>
      <c r="AC169" s="1" t="s">
        <v>2583</v>
      </c>
      <c r="AI169" s="1" t="s">
        <v>2584</v>
      </c>
      <c r="AJ169" s="1" t="s">
        <v>2585</v>
      </c>
      <c r="AK169" s="1" t="s">
        <v>2586</v>
      </c>
      <c r="AL169" s="1" t="s">
        <v>2587</v>
      </c>
      <c r="AO169" s="1" t="s">
        <v>457</v>
      </c>
      <c r="AP169" s="1" t="s">
        <v>2588</v>
      </c>
      <c r="AT169" s="1" t="s">
        <v>2589</v>
      </c>
      <c r="AY169" s="1">
        <v>1968.0</v>
      </c>
      <c r="BA169" s="1" t="s">
        <v>2590</v>
      </c>
      <c r="CP169" s="1" t="s">
        <v>2591</v>
      </c>
    </row>
    <row r="170">
      <c r="A170" s="1" t="s">
        <v>2592</v>
      </c>
      <c r="B170" s="1" t="str">
        <f>IFERROR(__xludf.DUMMYFUNCTION("GOOGLETRANSLATE(A:A, ""en"", ""te"")"),"పొలారిస్ ఫైబ్")</f>
        <v>పొలారిస్ ఫైబ్</v>
      </c>
      <c r="C170" s="1" t="s">
        <v>2593</v>
      </c>
      <c r="D170" s="1" t="str">
        <f>IFERROR(__xludf.DUMMYFUNCTION("GOOGLETRANSLATE(C:C, ""en"", ""te"")"),"పొలారిస్ ఫైబ్ (""ఎగిరే గాలితో కూడిన పడవ"") ఒక ఇటాలియన్ ఫ్లయింగ్ బోట్ అల్ట్రాలైట్ ట్రైక్, దీనిని గుబ్బియో యొక్క పొలారిస్ మోటార్ రూపొందించి ఉత్పత్తి చేసింది. ఈ విమానం 1980 ల మధ్యలో ప్రవేశపెట్టబడింది మరియు 2014 వరకు ఉత్పత్తిలో ఉంది. ఇది పూర్తి రెడీ-టు-ఫ్లై-ఎ"&amp;"యిర్‌క్రాఫ్ట్‌గా సరఫరా చేయబడింది. [1] [2] 2014 నాటికి కంపెనీ వెబ్‌సైట్ ""నిర్మాణంలో ఉంది"" గా జాబితా చేయబడింది మరియు తరువాత తీసివేయబడింది, కాబట్టి కంపెనీ వ్యాపారానికి దూరంగా ఉంటుంది. [3] FIB Fériation Aéronautique ఇంటర్నేషనల్ మైక్రోలైట్ వర్గానికి అనుగుణంగ"&amp;"ా ఉంటుంది, వర్గం యొక్క గరిష్ట స్థూల బరువు 450 కిలోల (992 lb) తో సహా. FIB గరిష్ట స్థూల బరువు 406 kg (895 lb). [1] [2] ఈ విమానం కేబుల్-బ్రేస్డ్ హాంగ్ గ్లైడర్-స్టైల్ హై-వింగ్, వెయిట్-షిఫ్ట్ కంట్రోల్స్, రెండు-సీట్ల తేమ ఓపెన్ కాక్‌పిట్, గాలితో కూడిన పడవ పొట్టు"&amp;" మరియు పషర్ కాన్ఫిగరేషన్‌లో ఒకే ఇంజిన్ ఉన్నాయి. FIB కి చక్రాల ల్యాండింగ్ గేర్ లేదు, కానీ కస్టమర్ డిమాండ్ ఫలితంగా దీనిని తరువాత ఉభయచర పొలారిస్ AM-FIB లోకి అభివృద్ధి చేశారు. [1] FIB యొక్క సింగిల్ ఉపరితల రెక్క బోల్ట్-టుగెథర్ అల్యూమినియం గొట్టాల నుండి తయారవుత"&amp;"ుంది మరియు డాక్రాన్ సెయిల్‌క్లాత్‌లో కప్పబడి ఉంటుంది. 11.15 మీ (36.6 అడుగులు) స్పాన్ వింగ్‌కు ఒకే ట్యూబ్-రకం కింగ్‌పోస్ట్ మద్దతు ఇస్తుంది మరియు ""ఎ"" ఫ్రేమ్ వెయిట్-షిఫ్ట్ కంట్రోల్ బార్‌ను ఉపయోగిస్తుంది. పవర్‌ప్లాంట్ ఒక ట్విన్ సిలిండర్, లిక్విడ్-కూల్డ్, టూ"&amp;"-స్ట్రోక్, డ్యూయల్-ఇగ్నిషన్ 64 హెచ్‌పి (48 కిలోవాట్) రోటాక్స్ 582 ఇంజిన్. [1] ఈ విమానం ఖాళీ బరువు 216 కిలోలు (476 పౌండ్లు) మరియు స్థూల బరువు 406 కిలోల (895 పౌండ్లు), ఇది 190 కిలోల (419 పౌండ్లు) ఉపయోగకరమైన లోడ్ ఇస్తుంది. 40 లీటర్ల పూర్తి ఇంధనంతో (8.8 ఇంప్ "&amp;"గల్; 11 యుఎస్ గాల్) పేలోడ్ 161 కిలోలు (355 ఎల్బి). [1] [2] సంస్థ డిజైన్‌ను అభివృద్ధి చేస్తూనే ఉంది మరియు 2010 లో నీటిలో మరియు గాలిలో పనితీరును పెంచడానికి కొత్త పొట్టు ఆకారాన్ని ప్రవేశపెట్టింది. [1] వరల్డ్ డైరెక్టరీ ఆఫ్ లీజర్ ఏవియేషన్ 2011-12 లో వ్రాస్తున్"&amp;"న డిమిత్రి డెలెమరీ, ""ఇది ఎప్పటికీ స్పీడ్ రికార్డులను గెలుచుకోదు, కానీ వినోదం కోసం ఒక అవార్డు ఉంటే, అది అగ్రస్థానంలో ఉంటుంది."" 1] ఫైబ్‌ను పోలీసులు మరియు తీరప్రాంతాలతో సహా పలువురు ప్రభుత్వ ఆపరేటర్లు ఉపయోగిస్తున్నారు. [2] 2000 ల ప్రారంభంలో, కంపెనీ అదే రెక్"&amp;"కతో ఒక సంస్కరణను అందించింది, కానీ పడవ పొట్టు లేకుండా, చక్రాల ల్యాండింగ్ గేర్ లేదా ఐచ్ఛికంగా స్కిస్‌పై అమర్చిన సాంప్రదాయ మినిమలిస్ట్ ట్రైక్ ఫ్రేమ్ ఉపయోగించి. దీనికి పడవ పొట్టు లేనప్పటికీ, అది ఇప్పటికీ FIB పేరుతో విక్రయించబడింది. [2] బేయర్ల్ నుండి డేటా [1] "&amp;"సాధారణ లక్షణాల పనితీరు")</f>
        <v>పొలారిస్ ఫైబ్ ("ఎగిరే గాలితో కూడిన పడవ") ఒక ఇటాలియన్ ఫ్లయింగ్ బోట్ అల్ట్రాలైట్ ట్రైక్, దీనిని గుబ్బియో యొక్క పొలారిస్ మోటార్ రూపొందించి ఉత్పత్తి చేసింది. ఈ విమానం 1980 ల మధ్యలో ప్రవేశపెట్టబడింది మరియు 2014 వరకు ఉత్పత్తిలో ఉంది. ఇది పూర్తి రెడీ-టు-ఫ్లై-ఎయిర్‌క్రాఫ్ట్‌గా సరఫరా చేయబడింది. [1] [2] 2014 నాటికి కంపెనీ వెబ్‌సైట్ "నిర్మాణంలో ఉంది" గా జాబితా చేయబడింది మరియు తరువాత తీసివేయబడింది, కాబట్టి కంపెనీ వ్యాపారానికి దూరంగా ఉంటుంది. [3] FIB Fériation Aéronautique ఇంటర్నేషనల్ మైక్రోలైట్ వర్గానికి అనుగుణంగా ఉంటుంది, వర్గం యొక్క గరిష్ట స్థూల బరువు 450 కిలోల (992 lb) తో సహా. FIB గరిష్ట స్థూల బరువు 406 kg (895 lb). [1] [2] ఈ విమానం కేబుల్-బ్రేస్డ్ హాంగ్ గ్లైడర్-స్టైల్ హై-వింగ్, వెయిట్-షిఫ్ట్ కంట్రోల్స్, రెండు-సీట్ల తేమ ఓపెన్ కాక్‌పిట్, గాలితో కూడిన పడవ పొట్టు మరియు పషర్ కాన్ఫిగరేషన్‌లో ఒకే ఇంజిన్ ఉన్నాయి. FIB కి చక్రాల ల్యాండింగ్ గేర్ లేదు, కానీ కస్టమర్ డిమాండ్ ఫలితంగా దీనిని తరువాత ఉభయచర పొలారిస్ AM-FIB లోకి అభివృద్ధి చేశారు. [1] FIB యొక్క సింగిల్ ఉపరితల రెక్క బోల్ట్-టుగెథర్ అల్యూమినియం గొట్టాల నుండి తయారవుతుంది మరియు డాక్రాన్ సెయిల్‌క్లాత్‌లో కప్పబడి ఉంటుంది. 11.15 మీ (36.6 అడుగులు) స్పాన్ వింగ్‌కు ఒకే ట్యూబ్-రకం కింగ్‌పోస్ట్ మద్దతు ఇస్తుంది మరియు "ఎ" ఫ్రేమ్ వెయిట్-షిఫ్ట్ కంట్రోల్ బార్‌ను ఉపయోగిస్తుంది. పవర్‌ప్లాంట్ ఒక ట్విన్ సిలిండర్, లిక్విడ్-కూల్డ్, టూ-స్ట్రోక్, డ్యూయల్-ఇగ్నిషన్ 64 హెచ్‌పి (48 కిలోవాట్) రోటాక్స్ 582 ఇంజిన్. [1] ఈ విమానం ఖాళీ బరువు 216 కిలోలు (476 పౌండ్లు) మరియు స్థూల బరువు 406 కిలోల (895 పౌండ్లు), ఇది 190 కిలోల (419 పౌండ్లు) ఉపయోగకరమైన లోడ్ ఇస్తుంది. 40 లీటర్ల పూర్తి ఇంధనంతో (8.8 ఇంప్ గల్; 11 యుఎస్ గాల్) పేలోడ్ 161 కిలోలు (355 ఎల్బి). [1] [2] సంస్థ డిజైన్‌ను అభివృద్ధి చేస్తూనే ఉంది మరియు 2010 లో నీటిలో మరియు గాలిలో పనితీరును పెంచడానికి కొత్త పొట్టు ఆకారాన్ని ప్రవేశపెట్టింది. [1] వరల్డ్ డైరెక్టరీ ఆఫ్ లీజర్ ఏవియేషన్ 2011-12 లో వ్రాస్తున్న డిమిత్రి డెలెమరీ, "ఇది ఎప్పటికీ స్పీడ్ రికార్డులను గెలుచుకోదు, కానీ వినోదం కోసం ఒక అవార్డు ఉంటే, అది అగ్రస్థానంలో ఉంటుంది." 1] ఫైబ్‌ను పోలీసులు మరియు తీరప్రాంతాలతో సహా పలువురు ప్రభుత్వ ఆపరేటర్లు ఉపయోగిస్తున్నారు. [2] 2000 ల ప్రారంభంలో, కంపెనీ అదే రెక్కతో ఒక సంస్కరణను అందించింది, కానీ పడవ పొట్టు లేకుండా, చక్రాల ల్యాండింగ్ గేర్ లేదా ఐచ్ఛికంగా స్కిస్‌పై అమర్చిన సాంప్రదాయ మినిమలిస్ట్ ట్రైక్ ఫ్రేమ్ ఉపయోగించి. దీనికి పడవ పొట్టు లేనప్పటికీ, అది ఇప్పటికీ FIB పేరుతో విక్రయించబడింది. [2] బేయర్ల్ నుండి డేటా [1] సాధారణ లక్షణాల పనితీరు</v>
      </c>
      <c r="E170" s="1" t="s">
        <v>907</v>
      </c>
      <c r="F170" s="1" t="str">
        <f>IFERROR(__xludf.DUMMYFUNCTION("GOOGLETRANSLATE(E:E, ""en"", ""te"")"),"అల్ట్రాలైట్ ట్రైక్")</f>
        <v>అల్ట్రాలైట్ ట్రైక్</v>
      </c>
      <c r="G170" s="1" t="s">
        <v>908</v>
      </c>
      <c r="H170" s="1" t="s">
        <v>116</v>
      </c>
      <c r="I170" s="1" t="str">
        <f>IFERROR(__xludf.DUMMYFUNCTION("GOOGLETRANSLATE(H:H, ""en"", ""te"")"),"ఇటలీ")</f>
        <v>ఇటలీ</v>
      </c>
      <c r="J170" s="2" t="s">
        <v>117</v>
      </c>
      <c r="K170" s="1" t="s">
        <v>2594</v>
      </c>
      <c r="L170" s="1" t="str">
        <f>IFERROR(__xludf.DUMMYFUNCTION("GOOGLETRANSLATE(K:K, ""en"", ""te"")"),"పొలారిస్ మోటారు")</f>
        <v>పొలారిస్ మోటారు</v>
      </c>
      <c r="M170" s="1" t="s">
        <v>2595</v>
      </c>
      <c r="P170" s="1" t="s">
        <v>344</v>
      </c>
      <c r="R170" s="1" t="s">
        <v>2596</v>
      </c>
      <c r="T170" s="1" t="s">
        <v>2597</v>
      </c>
      <c r="U170" s="1" t="s">
        <v>2598</v>
      </c>
      <c r="V170" s="1" t="s">
        <v>2599</v>
      </c>
      <c r="W170" s="1" t="s">
        <v>872</v>
      </c>
      <c r="X170" s="1" t="s">
        <v>2600</v>
      </c>
      <c r="Y170" s="1" t="s">
        <v>2315</v>
      </c>
      <c r="Z170" s="1" t="s">
        <v>1675</v>
      </c>
      <c r="AA170" s="1" t="s">
        <v>1850</v>
      </c>
      <c r="AI170" s="1" t="s">
        <v>1347</v>
      </c>
      <c r="AJ170" s="1" t="s">
        <v>2601</v>
      </c>
      <c r="AO170" s="1" t="s">
        <v>457</v>
      </c>
      <c r="AP170" s="1" t="s">
        <v>2602</v>
      </c>
      <c r="AT170" s="1" t="s">
        <v>359</v>
      </c>
      <c r="AU170" s="1" t="s">
        <v>2603</v>
      </c>
      <c r="AX170" s="1" t="s">
        <v>2604</v>
      </c>
      <c r="AY170" s="1" t="s">
        <v>2605</v>
      </c>
      <c r="BA170" s="1" t="s">
        <v>593</v>
      </c>
    </row>
    <row r="171">
      <c r="A171" s="1" t="s">
        <v>2606</v>
      </c>
      <c r="B171" s="1" t="str">
        <f>IFERROR(__xludf.DUMMYFUNCTION("GOOGLETRANSLATE(A:A, ""en"", ""te"")"),"స్టెర్న్ సెయింట్ 87 వేగా")</f>
        <v>స్టెర్న్ సెయింట్ 87 వేగా</v>
      </c>
      <c r="C171" s="1" t="s">
        <v>2607</v>
      </c>
      <c r="D171" s="1" t="str">
        <f>IFERROR(__xludf.DUMMYFUNCTION("GOOGLETRANSLATE(C:C, ""en"", ""te"")"),"స్టెర్న్ సెయింట్ 87 వేగా (కొన్నిసార్లు ST-87) అనేది ఫ్రెంచ్ హోమ్‌బిల్ట్ విమానం, ఇది రెనే స్టెర్న్ చేత రూపొందించబడింది, ఇది మొదట జూలై 1992 లో ఎగురుతుంది. ఈ విమానం te త్సాహిక నిర్మాణానికి ప్రణాళికల రూపంలో సరఫరా చేయబడుతుంది. [1] ST 87 VEGA లో కాంటిలివర్ లో-వ"&amp;"ింగ్, బబుల్ పందిరి కింద రెండు-సీట్ల-సైడ్-సైడ్-సైడ్ కాన్ఫిగరేషన్ పరివేష్టిత కాక్‌పిట్, వీల్ ప్యాంటుతో స్థిర సాంప్రదాయ ల్యాండింగ్ గేర్ మరియు ట్రాక్టర్ కాన్ఫిగరేషన్‌లో ఒకే ఇంజిన్ ఉన్నాయి. [1] ఈ విమానం చెక్కతో తయారు చేయబడింది, దాని ఎగిరే ఉపరితలాలు డోప్డ్ ఎయిర"&amp;"్క్రాఫ్ట్ ఫాబ్రిక్‌లో కప్పబడి ఉంటాయి. దీని 7.62 మీ (25.0 అడుగులు) స్పాన్ వింగ్ ఫ్లాప్‌లను మౌంట్ చేస్తుంది మరియు 10.0 మీ 2 (108 చదరపు అడుగులు) రెక్కల వైశాల్యాన్ని కలిగి ఉంది. క్యాబిన్ వెడల్పు 110 సెం.మీ (43 అంగుళాలు). ఆమోదయోగ్యమైన శక్తి పరిధి 85 నుండి 125 "&amp;"హెచ్‌పి (63 నుండి 93 కిలోవాట్) మరియు ఉపయోగించిన ప్రామాణిక ఇంజిన్ 108 హెచ్‌పి (81 కిలోవాట్) లైమింగ్ ఓ -235 పవర్‌ప్లాంట్. [1] ST 87 VEGA లో 469 కిలోల (1,034 పౌండ్లు) మరియు 726 కిలోల (1,601 పౌండ్లు) స్థూల బరువును కలిగి ఉంది, ఇది 257 కిలోల (567 పౌండ్లు) ఉపయోగ"&amp;"కరమైన లోడ్ ఇస్తుంది. 110 లీటర్ల పూర్తి ఇంధనంతో (24 ఇంప్ గల్; 29 యుఎస్ గాల్) పైలట్, ప్రయాణీకుడు మరియు సామాను 175 కిలోలు (386 ఎల్బి). [1] తయారీదారు నిర్మాణ సమయాన్ని సరఫరా చేసిన కిట్ నుండి 2000 గంటలుగా అంచనా వేస్తాడు. [1] 1998 నాటికి కంపెనీ నాలుగు కిట్లు విక"&amp;"్రయించబడిందని మరియు రెండు విమానాలు పూర్తయ్యాయని మరియు ఎగురుతున్నాయని కంపెనీ నివేదించింది. [1] ఏరోక్రాఫ్టర్ నుండి డేటా [1] సాధారణ లక్షణాల పనితీరు")</f>
        <v>స్టెర్న్ సెయింట్ 87 వేగా (కొన్నిసార్లు ST-87) అనేది ఫ్రెంచ్ హోమ్‌బిల్ట్ విమానం, ఇది రెనే స్టెర్న్ చేత రూపొందించబడింది, ఇది మొదట జూలై 1992 లో ఎగురుతుంది. ఈ విమానం te త్సాహిక నిర్మాణానికి ప్రణాళికల రూపంలో సరఫరా చేయబడుతుంది. [1] ST 87 VEGA లో కాంటిలివర్ లో-వింగ్, బబుల్ పందిరి కింద రెండు-సీట్ల-సైడ్-సైడ్-సైడ్ కాన్ఫిగరేషన్ పరివేష్టిత కాక్‌పిట్, వీల్ ప్యాంటుతో స్థిర సాంప్రదాయ ల్యాండింగ్ గేర్ మరియు ట్రాక్టర్ కాన్ఫిగరేషన్‌లో ఒకే ఇంజిన్ ఉన్నాయి. [1] ఈ విమానం చెక్కతో తయారు చేయబడింది, దాని ఎగిరే ఉపరితలాలు డోప్డ్ ఎయిర్క్రాఫ్ట్ ఫాబ్రిక్‌లో కప్పబడి ఉంటాయి. దీని 7.62 మీ (25.0 అడుగులు) స్పాన్ వింగ్ ఫ్లాప్‌లను మౌంట్ చేస్తుంది మరియు 10.0 మీ 2 (108 చదరపు అడుగులు) రెక్కల వైశాల్యాన్ని కలిగి ఉంది. క్యాబిన్ వెడల్పు 110 సెం.మీ (43 అంగుళాలు). ఆమోదయోగ్యమైన శక్తి పరిధి 85 నుండి 125 హెచ్‌పి (63 నుండి 93 కిలోవాట్) మరియు ఉపయోగించిన ప్రామాణిక ఇంజిన్ 108 హెచ్‌పి (81 కిలోవాట్) లైమింగ్ ఓ -235 పవర్‌ప్లాంట్. [1] ST 87 VEGA లో 469 కిలోల (1,034 పౌండ్లు) మరియు 726 కిలోల (1,601 పౌండ్లు) స్థూల బరువును కలిగి ఉంది, ఇది 257 కిలోల (567 పౌండ్లు) ఉపయోగకరమైన లోడ్ ఇస్తుంది. 110 లీటర్ల పూర్తి ఇంధనంతో (24 ఇంప్ గల్; 29 యుఎస్ గాల్) పైలట్, ప్రయాణీకుడు మరియు సామాను 175 కిలోలు (386 ఎల్బి). [1] తయారీదారు నిర్మాణ సమయాన్ని సరఫరా చేసిన కిట్ నుండి 2000 గంటలుగా అంచనా వేస్తాడు. [1] 1998 నాటికి కంపెనీ నాలుగు కిట్లు విక్రయించబడిందని మరియు రెండు విమానాలు పూర్తయ్యాయని మరియు ఎగురుతున్నాయని కంపెనీ నివేదించింది. [1] ఏరోక్రాఫ్టర్ నుండి డేటా [1] సాధారణ లక్షణాల పనితీరు</v>
      </c>
      <c r="E171" s="1" t="s">
        <v>1233</v>
      </c>
      <c r="F171" s="1" t="str">
        <f>IFERROR(__xludf.DUMMYFUNCTION("GOOGLETRANSLATE(E:E, ""en"", ""te"")"),"హోమ్‌బిల్ట్ విమానం")</f>
        <v>హోమ్‌బిల్ట్ విమానం</v>
      </c>
      <c r="G171" s="1" t="s">
        <v>1234</v>
      </c>
      <c r="H171" s="1" t="s">
        <v>484</v>
      </c>
      <c r="I171" s="1" t="str">
        <f>IFERROR(__xludf.DUMMYFUNCTION("GOOGLETRANSLATE(H:H, ""en"", ""te"")"),"ఫ్రాన్స్")</f>
        <v>ఫ్రాన్స్</v>
      </c>
      <c r="J171" s="2" t="s">
        <v>485</v>
      </c>
      <c r="N171" s="4">
        <v>33786.0</v>
      </c>
      <c r="O171" s="1" t="s">
        <v>2608</v>
      </c>
      <c r="P171" s="1" t="s">
        <v>344</v>
      </c>
      <c r="R171" s="1" t="s">
        <v>2609</v>
      </c>
      <c r="T171" s="1" t="s">
        <v>2610</v>
      </c>
      <c r="U171" s="1" t="s">
        <v>2611</v>
      </c>
      <c r="V171" s="1" t="s">
        <v>2612</v>
      </c>
      <c r="W171" s="1" t="s">
        <v>2613</v>
      </c>
      <c r="X171" s="1" t="s">
        <v>2614</v>
      </c>
      <c r="Y171" s="1" t="s">
        <v>2615</v>
      </c>
      <c r="Z171" s="1" t="s">
        <v>954</v>
      </c>
      <c r="AA171" s="1" t="s">
        <v>2616</v>
      </c>
      <c r="AB171" s="1" t="s">
        <v>2617</v>
      </c>
      <c r="AC171" s="1" t="s">
        <v>1552</v>
      </c>
      <c r="AG171" s="1" t="s">
        <v>2618</v>
      </c>
      <c r="AI171" s="1" t="s">
        <v>2619</v>
      </c>
      <c r="AP171" s="1" t="s">
        <v>2620</v>
      </c>
      <c r="AT171" s="1" t="s">
        <v>359</v>
      </c>
      <c r="AX171" s="1" t="s">
        <v>2621</v>
      </c>
      <c r="BA171" s="1" t="s">
        <v>2622</v>
      </c>
    </row>
    <row r="172">
      <c r="A172" s="1" t="s">
        <v>2623</v>
      </c>
      <c r="B172" s="1" t="str">
        <f>IFERROR(__xludf.DUMMYFUNCTION("GOOGLETRANSLATE(A:A, ""en"", ""te"")"),"మెర్లిన్ తీయండి")</f>
        <v>మెర్లిన్ తీయండి</v>
      </c>
      <c r="C172" s="1" t="s">
        <v>2624</v>
      </c>
      <c r="D172" s="1" t="str">
        <f>IFERROR(__xludf.DUMMYFUNCTION("GOOGLETRANSLATE(C:C, ""en"", ""te"")"),"టేక్ ఆఫ్ మెర్లిన్ ఒక జర్మన్ అల్ట్రాలైట్ ట్రైక్, ఇది హామ్ యొక్క GMBH ను తీసివేసి నిర్మించింది. విమానం పూర్తి రెడీ-టు-ఫ్లై-ఎయిర్‌క్రాఫ్ట్‌గా సరఫరా చేయబడుతుంది. [1] వర్గం యొక్క గరిష్ట స్థూల బరువు 450 కిలోల (992 పౌండ్లు) తో సహా, ఫెడెరేషన్ ఏరోనటిక్ ఇంటర్నేషనల్"&amp;" మైక్రోలైట్ వర్గానికి అనుగుణంగా మెర్లిన్ రూపొందించబడింది. ఈ విమానం కేబుల్-బ్రేస్డ్ హాంగ్ గ్లైడర్-స్టైల్ హై-వింగ్, వెయిట్-షిఫ్ట్ కంట్రోల్స్, కాక్‌పిట్ ఫెయిరింగ్ ఉన్న రెండు-సీట్ల తేమ ఓపెన్ కాక్‌పిట్, వీల్ ప్యాంటుతో ట్రైసైకిల్ ల్యాండింగ్ గేర్ మరియు పషర్ కాన్"&amp;"ఫిగరేషన్‌లో ఒకే ఇంజిన్ ఉన్నాయి. 1] ఈ విమానం వెల్డెడ్ స్టెయిన్లెస్ స్టీల్ గొట్టాల నుండి తయారవుతుంది, దాని డబుల్ ఉపరితల వింగ్ డాక్రాన్ సెయిల్‌క్లాత్‌లో కప్పబడి ఉంటుంది. దాని 10 మీ (32.8 అడుగుల) స్పాన్ వింగ్‌కు ఒకే ట్యూబ్-రకం కింగ్‌పోస్ట్ మద్దతు ఇస్తుంది మరి"&amp;"యు ""ఎ"" ఫ్రేమ్ వెయిట్-షిఫ్ట్ కంట్రోల్ బార్‌ను ఉపయోగిస్తుంది. పవర్‌ప్లాంట్లు వివిధ BMW మోటారుసైకిల్ ఇంజన్లు, ఇవి మోడల్ ద్వారా మారుతూ ఉంటాయి. [1] డ్రాచెన్ స్టూడియో అవెంట్ మరియు ఎయిర్ క్రియేషన్ ixess తో సహా అనేక విభిన్న రెక్కలను ప్రాథమిక క్యారేజీకి అమర్చవచ్"&amp;"చు. [1] బేయర్ల్ నుండి డేటా [1] సాధారణ లక్షణాల పనితీరు")</f>
        <v>టేక్ ఆఫ్ మెర్లిన్ ఒక జర్మన్ అల్ట్రాలైట్ ట్రైక్, ఇది హామ్ యొక్క GMBH ను తీసివేసి నిర్మించింది. విమానం పూర్తి రెడీ-టు-ఫ్లై-ఎయిర్‌క్రాఫ్ట్‌గా సరఫరా చేయబడుతుంది. [1] వర్గం యొక్క గరిష్ట స్థూల బరువు 450 కిలోల (992 పౌండ్లు) తో సహా, ఫెడెరేషన్ ఏరోనటిక్ ఇంటర్నేషనల్ మైక్రోలైట్ వర్గానికి అనుగుణంగా మెర్లిన్ రూపొందించబడింది. ఈ విమానం కేబుల్-బ్రేస్డ్ హాంగ్ గ్లైడర్-స్టైల్ హై-వింగ్, వెయిట్-షిఫ్ట్ కంట్రోల్స్, కాక్‌పిట్ ఫెయిరింగ్ ఉన్న రెండు-సీట్ల తేమ ఓపెన్ కాక్‌పిట్, వీల్ ప్యాంటుతో ట్రైసైకిల్ ల్యాండింగ్ గేర్ మరియు పషర్ కాన్ఫిగరేషన్‌లో ఒకే ఇంజిన్ ఉన్నాయి. 1] ఈ విమానం వెల్డెడ్ స్టెయిన్లెస్ స్టీల్ గొట్టాల నుండి తయారవుతుంది, దాని డబుల్ ఉపరితల వింగ్ డాక్రాన్ సెయిల్‌క్లాత్‌లో కప్పబడి ఉంటుంది. దాని 10 మీ (32.8 అడుగుల) స్పాన్ వింగ్‌కు ఒకే ట్యూబ్-రకం కింగ్‌పోస్ట్ మద్దతు ఇస్తుంది మరియు "ఎ" ఫ్రేమ్ వెయిట్-షిఫ్ట్ కంట్రోల్ బార్‌ను ఉపయోగిస్తుంది. పవర్‌ప్లాంట్లు వివిధ BMW మోటారుసైకిల్ ఇంజన్లు, ఇవి మోడల్ ద్వారా మారుతూ ఉంటాయి. [1] డ్రాచెన్ స్టూడియో అవెంట్ మరియు ఎయిర్ క్రియేషన్ ixess తో సహా అనేక విభిన్న రెక్కలను ప్రాథమిక క్యారేజీకి అమర్చవచ్చు. [1] బేయర్ల్ నుండి డేటా [1] సాధారణ లక్షణాల పనితీరు</v>
      </c>
      <c r="E172" s="1" t="s">
        <v>907</v>
      </c>
      <c r="F172" s="1" t="str">
        <f>IFERROR(__xludf.DUMMYFUNCTION("GOOGLETRANSLATE(E:E, ""en"", ""te"")"),"అల్ట్రాలైట్ ట్రైక్")</f>
        <v>అల్ట్రాలైట్ ట్రైక్</v>
      </c>
      <c r="G172" s="1" t="s">
        <v>908</v>
      </c>
      <c r="H172" s="1" t="s">
        <v>537</v>
      </c>
      <c r="I172" s="1" t="str">
        <f>IFERROR(__xludf.DUMMYFUNCTION("GOOGLETRANSLATE(H:H, ""en"", ""te"")"),"జర్మనీ")</f>
        <v>జర్మనీ</v>
      </c>
      <c r="J172" s="2" t="s">
        <v>1336</v>
      </c>
      <c r="K172" s="1" t="s">
        <v>2625</v>
      </c>
      <c r="L172" s="1" t="str">
        <f>IFERROR(__xludf.DUMMYFUNCTION("GOOGLETRANSLATE(K:K, ""en"", ""te"")"),"Gmbh ను తీసివేయండి")</f>
        <v>Gmbh ను తీసివేయండి</v>
      </c>
      <c r="M172" s="1" t="s">
        <v>2626</v>
      </c>
      <c r="P172" s="1" t="s">
        <v>344</v>
      </c>
      <c r="R172" s="1" t="s">
        <v>782</v>
      </c>
      <c r="T172" s="1" t="s">
        <v>2627</v>
      </c>
      <c r="U172" s="1" t="s">
        <v>2628</v>
      </c>
      <c r="W172" s="1" t="s">
        <v>2629</v>
      </c>
      <c r="X172" s="1" t="s">
        <v>2600</v>
      </c>
      <c r="Y172" s="1" t="s">
        <v>2630</v>
      </c>
      <c r="Z172" s="1" t="s">
        <v>874</v>
      </c>
      <c r="AA172" s="1" t="s">
        <v>2041</v>
      </c>
      <c r="AI172" s="1" t="s">
        <v>2631</v>
      </c>
      <c r="AO172" s="1" t="s">
        <v>457</v>
      </c>
      <c r="AP172" s="1" t="s">
        <v>2632</v>
      </c>
      <c r="AT172" s="1" t="s">
        <v>359</v>
      </c>
      <c r="AX172" s="1" t="s">
        <v>2633</v>
      </c>
      <c r="AY172" s="1">
        <v>1994.0</v>
      </c>
      <c r="BA172" s="1" t="s">
        <v>2634</v>
      </c>
      <c r="CP172" s="1" t="s">
        <v>1978</v>
      </c>
    </row>
    <row r="173">
      <c r="A173" s="1" t="s">
        <v>2635</v>
      </c>
      <c r="B173" s="1" t="str">
        <f>IFERROR(__xludf.DUMMYFUNCTION("GOOGLETRANSLATE(A:A, ""en"", ""te"")"),"ఇతిహాసం E1000")</f>
        <v>ఇతిహాసం E1000</v>
      </c>
      <c r="C173" s="1" t="s">
        <v>2636</v>
      </c>
      <c r="D173" s="1" t="str">
        <f>IFERROR(__xludf.DUMMYFUNCTION("GOOGLETRANSLATE(C:C, ""en"", ""te"")"),"ఇతిహాసం E1000 అనేది ఒక అమెరికన్ సింగిల్-ఇంజిన్, ఆరు-సీట్ల, టర్బోప్రాప్ లైట్ విమానాలు, ఇది ఎపిక్ ఎయిర్క్రాఫ్ట్ ఆఫ్ బెండ్, ఒరెగాన్. [3] [4] [5] ప్రాజెక్ట్ యొక్క లక్ష్యం ఏమిటంటే, E1000 పరిచయం సమయంలో వేగవంతమైన సింగిల్-ఇంజిన్ సివిల్ ఎయిర్క్రాఫ్ట్ అవుతుంది. [6]"&amp;" కిట్-నిర్మించిన ఇతిహాసం LT యొక్క అభివృద్ధి, E1000 విమానంలో ఒక కాంటిలివర్ లో-వింగ్, 6.5 psi ప్రెజరైజ్డ్ క్యాబిన్, వెనుక సీట్ల ముందు ఎయిర్‌స్టైర్ తలుపు, ముడుచుకునే ట్రైసైకిల్ ల్యాండింగ్ గేర్ మరియు ఒకే 1,825 హెచ్‌పి (1,361 కిలోవాట్) &amp; విట్నీ కెనడా PT6-67A ట"&amp;"ర్బోప్రాప్ ఎయిర్క్రాఫ్ట్ ఇంజిన్, ట్రాక్టర్ కాన్ఫిగరేషన్‌లో 1,200 HP (895 kW) ఇంజిన్‌కు డి-రేట్ చేయబడింది. ఈ విమానం ప్రధానంగా కార్బన్ ఫైబర్ మరియు దాని 43 అడుగుల (13.1 మీ) స్పాన్ వింగ్ మౌంట్స్ ఫ్లాప్స్ మరియు వింగ్లెట్స్ నుండి తయారు చేయబడింది. [3] E1000 లో డ"&amp;"ీసింగ్ బూట్లు మరియు తెలిసిన ఐసింగ్ పరిస్థితులలో ధృవీకరణ కోసం వేడిచేసిన విండ్‌షీల్డ్ ఉంటుంది. [3] ఈ విమానం గోల్ ఖాళీ బరువు 4,400 ఎల్బి (2,000 కిలోలు) మరియు స్థూల బరువు 7,500 ఎల్బి (3,400 కిలోలు), ఇది 3,100 ఎల్బి (1,400 కిలోల) మరియు 1,100 ఎల్బి (500 కిలోల) "&amp;"యొక్క పూర్తి-ఇంధన పేలోడ్‌ను ఇస్తుంది , ఇంధన ట్యాంకులు మరియు సీట్లు అందరికీ నింపడానికి అనుమతించడం. [3] ప్రాథమిక పనితీరు డేటా 325kt (600 కిమీ/గం) గరిష్ట ఎయిర్‌స్పీడ్, 1,650 ఎన్ఎమ్ఐ (3,050 కిమీ) పరిధి, క్రూయిజ్ ఎత్తులో 45 యుస్గల్/హెచ్ ఇంధన వినియోగం మరియు 34,"&amp;"000 అడుగుల ఆపరేటింగ్ సీలింగ్ చూపిస్తుంది. [7] 2013 లో, E1000 ప్రారంభించబడింది, ఇది ఒక రకం సర్టిఫికేట్, అప్‌గ్రేడ్ ఎపిక్ LT కిట్ విమానం. 2014 లో, ఎపిక్ కిట్ విమానం అమ్మడం మానేసింది, 54 వ మరియు చివరిది 2019 రెండవ త్రైమాసికంలో పంపిణీ చేయబడింది. [8] ఫిబ్రవరి "&amp;"2014 లో ఎపిక్ ఈ రకానికి పది ఆర్డర్లు కలిగి ఉంది మరియు ప్రారంభ డెలివరీలు 2015 రెండవ భాగంలో లక్ష్యంగా ఉన్నాయి. [9] 2014 ప్రారంభంలో, డిజైన్ జూన్ 2015 లో మొదటి విమానానికి అంచనా వేయబడింది, తరువాత ధృవీకరణ తరువాత 2015 లో expected హించబడింది. [3] అక్టోబర్ 2014 నా"&amp;"టికి, దీనికి 60 ఆర్డర్లు ఉన్నాయి మరియు ఎపిక్ సంవత్సరానికి 50 అమ్మకాలను లక్ష్యంగా చేసుకుంది. [10] అక్టోబర్ 2014 లో, తయారీదారు ఇంటీరియర్ డిజైన్‌ను ప్రవేశపెట్టాడు, ఇందులో క్లబ్ సీటింగ్, క్యాబిన్ సైడ్‌వాల్స్‌లో సర్దుబాటు చేయగల ట్రే టేబుల్స్, టాబ్లెట్ కంప్యూటర"&amp;"్, యుఎస్‌బి పవర్ అవుట్‌లెట్‌లు, కప్ హోల్డర్లు మరియు లైట్-ఉద్గార డయోడ్ లైట్ స్విచ్‌లు వంటి పెద్ద పాకెట్స్ వంటి లక్షణాలు ఉన్నాయి. గార్మిన్ G1000 నావిగేషన్ సిస్టమ్‌లో సింథటిక్ దృష్టి వ్యవస్థ ఉంటుంది. [11] ఇది SPD- స్మార్ట్ ఎలక్ట్రానిక్ మసకబారిన విండో (EDW) వ"&amp;"్యవస్థలను కలిగి ఉంటుంది. [12] 2015 లో, ధృవీకరణ 2016 కి పడిపోయింది. [4] [5] [13] మరియు సంస్థ 2016 లో డెలివరీలను ప్రారంభిస్తుందని అంచనా. [4] [14] మొదటి ఫ్లైట్ 19 డిసెంబర్ 2015 న సంభవించింది మరియు ఎపిక్ 60 కంటే ఎక్కువ ""ఆర్డర్‌లను నివేదించింది. [1] మే 2016 ల"&amp;"ో మొట్టమొదటి కన్ఫార్మింగ్ ప్రోటోటైప్ నిర్మాణంలో ఉంది మరియు 2016 నాల్గవ త్రైమాసికంలో ధృవీకరణ పూర్తవుతుందని భావిస్తున్నారు, 2017 ప్రారంభంలో కస్టమర్ డెలివరీ సూచనతో. [15] అక్టోబర్ 2017 లో ఎపిక్ US $ 3.25M విమానం యొక్క 76 అత్యుత్తమ ఆర్డర్‌లను నివేదించింది. మొద"&amp;"టి నమూనా 400 గంటలు సేకరించింది, అయితే ఉత్పత్తిని ధృవీకరించే రెండవ నమూనా మొదటి విమానానికి చేరుకుంది. రష్యన్ యాజమాన్యంలోని ఇతిహాసం ఆ సమయంలో 2018 లో రకం ధృవీకరణను పూర్తి చేయాలని ఆశిస్తోంది. [16] రెండవ నమూనా జనవరి 2018 లో ఎగిరింది. [17] 2018 లో కంపెనీ తన 85 ర"&amp;"ిజర్వేషన్లను సంస్థ ఆర్డర్‌లుగా మార్చాలని భావించింది మరియు సంవత్సరానికి 50 విమానాల ఉత్పత్తి సామర్థ్యాన్ని ప్లాన్ చేసింది. [7] 2018 నాటికి కంపెనీకి 250 మంది ఉద్యోగులు ఉన్నారు, ధృవీకరణ కోసం తగినంత నిధులు మరియు ప్రారంభ ఉత్పత్తి సంవత్సరాలు. ఎనిమిది నుండి 12 వి"&amp;"మానాలను 2019 లో, 2020 లో 24, 2021 లో 36 మరియు తరువాత 50, అంతిమ మార్కెట్ అంచనా సంవత్సరానికి 80 నుండి 90 యూనిట్ల వరకు పంపిణీ చేయబడుతోంది. ఫ్యూజ్‌లేజ్ 18 పిఎస్‌ఐకి పరీక్షించబడింది, దాని సాధారణ 6.6 పిఎస్‌ఐ ఒత్తిడిలో దాదాపు మూడు రెట్లు ఎక్కువ, రెక్కను 19,044 ఎ"&amp;"ల్బి (8,638 కిలోలు) కు పరీక్షించారు, ఇది 31 లో (79 సెం.మీ) కు విక్షేపం చెందింది. [18] సెప్టెంబర్ 2018 నాటికి, 700 గంటల విమాన పరీక్షల తరువాత, ఎపిక్ విమానం దాని సంవత్సర-ముగింపు రకం ధృవీకరణ లక్ష్యాన్ని సాధిస్తుందని, ఆరు నెలల తరువాత ఉత్పత్తి ధృవీకరణతో. [8] నవ"&amp;"ంబర్ 2018 నాటికి, రెండు ప్రోటోటైప్‌లు 800 గంటలు సేకరించింది మరియు ఎపిక్ డిసెంబరులో 2019 టైప్ సర్టిఫికేషన్ మరియు డెలివరీల కోసం డిసెంబరులో యుఎస్ రకం తనిఖీ అధికారాన్ని అంచనా వేసింది, మునుపటి సూచనల నుండి రెండేళ్ల ఆలస్యం. [19] చివరి ఎపిక్ ఎల్టి కిట్ విమానం జూన"&amp;"్ 2019 లో పూర్తయింది. [20] నవంబర్ 2019 లో, ఏడు సంవత్సరాల అభివృద్ధి ప్రయత్నం తర్వాత ఈ డిజైన్ FAA రకం ధృవీకరించబడింది, రెండు ప్రోటోటైప్‌లు 1,000 గంటలకు పైగా విమాన పరీక్షను పూర్తి చేశాయి. ప్రస్తుత 80 విమానాలకు వ్యతిరేకంగా ప్రారంభ కస్టమర్ డెలివరీలు 2019 చివరి"&amp;"లోపు ప్రణాళిక చేయబడ్డాయి. [20] COVID-19 మహమ్మారి విధించిన ఆలస్యం తరువాత, జూలై 2020 లో కంపెనీ విమానం కోసం తన FAA ఉత్పత్తి ధృవీకరణ పత్రాన్ని అందుకుంది. [21] ఇంజనీరింగ్ ప్రాజెక్టులకు మద్దతు ఇవ్వడానికి మొదటి విమానం ఫిబ్రవరి 2020 లో తిరిగి ఇతిహాసానికి లీజుకు ఇ"&amp;"వ్వడానికి ముందు పంపిణీ చేయబడింది మరియు రెండవ విమానం మేలో పంపిణీ చేయబడింది. [2] 2021 లో, దాని అమర్చిన ధర 85 3.85 మిలియన్. [22] జూలై 2020 లో E1000 ఫ్లయింగ్ మ్యాగజైన్ యొక్క 2020 ఇన్నోవేషన్ అవార్డు విజేతగా పేరు పెట్టారు. ఫ్లయింగ్ యొక్క ఎడిటర్-ఇన్-చీఫ్ జూలీ బో"&amp;"ట్మాన్, కోవిడ్ -19 మహమ్మారి సమయంలో ప్రారంభమయ్యే విమానం యొక్క డెలివరీలను గుర్తించారు, ""మీరు చేసిన అసాధారణమైన ఉద్యోగం కోసం 2020 ఇన్నోవేషన్ అవార్డును పురాణ విమానాలకు అవార్డు ఇచ్చే స్థితిలో ఉండటం మాకు చాలా సంతోషంగా ఉంది . చాలా సంతోషకరమైన పైలట్ల చేతుల్లోకి """&amp;". [23] పురాణ విమానం నుండి డేటా [24] సాధారణ లక్షణాలు పనితీరు ఏవియానిక్స్")</f>
        <v>ఇతిహాసం E1000 అనేది ఒక అమెరికన్ సింగిల్-ఇంజిన్, ఆరు-సీట్ల, టర్బోప్రాప్ లైట్ విమానాలు, ఇది ఎపిక్ ఎయిర్క్రాఫ్ట్ ఆఫ్ బెండ్, ఒరెగాన్. [3] [4] [5] ప్రాజెక్ట్ యొక్క లక్ష్యం ఏమిటంటే, E1000 పరిచయం సమయంలో వేగవంతమైన సింగిల్-ఇంజిన్ సివిల్ ఎయిర్క్రాఫ్ట్ అవుతుంది. [6] కిట్-నిర్మించిన ఇతిహాసం LT యొక్క అభివృద్ధి, E1000 విమానంలో ఒక కాంటిలివర్ లో-వింగ్, 6.5 psi ప్రెజరైజ్డ్ క్యాబిన్, వెనుక సీట్ల ముందు ఎయిర్‌స్టైర్ తలుపు, ముడుచుకునే ట్రైసైకిల్ ల్యాండింగ్ గేర్ మరియు ఒకే 1,825 హెచ్‌పి (1,361 కిలోవాట్) &amp; విట్నీ కెనడా PT6-67A టర్బోప్రాప్ ఎయిర్క్రాఫ్ట్ ఇంజిన్, ట్రాక్టర్ కాన్ఫిగరేషన్‌లో 1,200 HP (895 kW) ఇంజిన్‌కు డి-రేట్ చేయబడింది. ఈ విమానం ప్రధానంగా కార్బన్ ఫైబర్ మరియు దాని 43 అడుగుల (13.1 మీ) స్పాన్ వింగ్ మౌంట్స్ ఫ్లాప్స్ మరియు వింగ్లెట్స్ నుండి తయారు చేయబడింది. [3] E1000 లో డీసింగ్ బూట్లు మరియు తెలిసిన ఐసింగ్ పరిస్థితులలో ధృవీకరణ కోసం వేడిచేసిన విండ్‌షీల్డ్ ఉంటుంది. [3] ఈ విమానం గోల్ ఖాళీ బరువు 4,400 ఎల్బి (2,000 కిలోలు) మరియు స్థూల బరువు 7,500 ఎల్బి (3,400 కిలోలు), ఇది 3,100 ఎల్బి (1,400 కిలోల) మరియు 1,100 ఎల్బి (500 కిలోల) యొక్క పూర్తి-ఇంధన పేలోడ్‌ను ఇస్తుంది , ఇంధన ట్యాంకులు మరియు సీట్లు అందరికీ నింపడానికి అనుమతించడం. [3] ప్రాథమిక పనితీరు డేటా 325kt (600 కిమీ/గం) గరిష్ట ఎయిర్‌స్పీడ్, 1,650 ఎన్ఎమ్ఐ (3,050 కిమీ) పరిధి, క్రూయిజ్ ఎత్తులో 45 యుస్గల్/హెచ్ ఇంధన వినియోగం మరియు 34,000 అడుగుల ఆపరేటింగ్ సీలింగ్ చూపిస్తుంది. [7] 2013 లో, E1000 ప్రారంభించబడింది, ఇది ఒక రకం సర్టిఫికేట్, అప్‌గ్రేడ్ ఎపిక్ LT కిట్ విమానం. 2014 లో, ఎపిక్ కిట్ విమానం అమ్మడం మానేసింది, 54 వ మరియు చివరిది 2019 రెండవ త్రైమాసికంలో పంపిణీ చేయబడింది. [8] ఫిబ్రవరి 2014 లో ఎపిక్ ఈ రకానికి పది ఆర్డర్లు కలిగి ఉంది మరియు ప్రారంభ డెలివరీలు 2015 రెండవ భాగంలో లక్ష్యంగా ఉన్నాయి. [9] 2014 ప్రారంభంలో, డిజైన్ జూన్ 2015 లో మొదటి విమానానికి అంచనా వేయబడింది, తరువాత ధృవీకరణ తరువాత 2015 లో expected హించబడింది. [3] అక్టోబర్ 2014 నాటికి, దీనికి 60 ఆర్డర్లు ఉన్నాయి మరియు ఎపిక్ సంవత్సరానికి 50 అమ్మకాలను లక్ష్యంగా చేసుకుంది. [10] అక్టోబర్ 2014 లో, తయారీదారు ఇంటీరియర్ డిజైన్‌ను ప్రవేశపెట్టాడు, ఇందులో క్లబ్ సీటింగ్, క్యాబిన్ సైడ్‌వాల్స్‌లో సర్దుబాటు చేయగల ట్రే టేబుల్స్, టాబ్లెట్ కంప్యూటర్, యుఎస్‌బి పవర్ అవుట్‌లెట్‌లు, కప్ హోల్డర్లు మరియు లైట్-ఉద్గార డయోడ్ లైట్ స్విచ్‌లు వంటి పెద్ద పాకెట్స్ వంటి లక్షణాలు ఉన్నాయి. గార్మిన్ G1000 నావిగేషన్ సిస్టమ్‌లో సింథటిక్ దృష్టి వ్యవస్థ ఉంటుంది. [11] ఇది SPD- స్మార్ట్ ఎలక్ట్రానిక్ మసకబారిన విండో (EDW) వ్యవస్థలను కలిగి ఉంటుంది. [12] 2015 లో, ధృవీకరణ 2016 కి పడిపోయింది. [4] [5] [13] మరియు సంస్థ 2016 లో డెలివరీలను ప్రారంభిస్తుందని అంచనా. [4] [14] మొదటి ఫ్లైట్ 19 డిసెంబర్ 2015 న సంభవించింది మరియు ఎపిక్ 60 కంటే ఎక్కువ "ఆర్డర్‌లను నివేదించింది. [1] మే 2016 లో మొట్టమొదటి కన్ఫార్మింగ్ ప్రోటోటైప్ నిర్మాణంలో ఉంది మరియు 2016 నాల్గవ త్రైమాసికంలో ధృవీకరణ పూర్తవుతుందని భావిస్తున్నారు, 2017 ప్రారంభంలో కస్టమర్ డెలివరీ సూచనతో. [15] అక్టోబర్ 2017 లో ఎపిక్ US $ 3.25M విమానం యొక్క 76 అత్యుత్తమ ఆర్డర్‌లను నివేదించింది. మొదటి నమూనా 400 గంటలు సేకరించింది, అయితే ఉత్పత్తిని ధృవీకరించే రెండవ నమూనా మొదటి విమానానికి చేరుకుంది. రష్యన్ యాజమాన్యంలోని ఇతిహాసం ఆ సమయంలో 2018 లో రకం ధృవీకరణను పూర్తి చేయాలని ఆశిస్తోంది. [16] రెండవ నమూనా జనవరి 2018 లో ఎగిరింది. [17] 2018 లో కంపెనీ తన 85 రిజర్వేషన్లను సంస్థ ఆర్డర్‌లుగా మార్చాలని భావించింది మరియు సంవత్సరానికి 50 విమానాల ఉత్పత్తి సామర్థ్యాన్ని ప్లాన్ చేసింది. [7] 2018 నాటికి కంపెనీకి 250 మంది ఉద్యోగులు ఉన్నారు, ధృవీకరణ కోసం తగినంత నిధులు మరియు ప్రారంభ ఉత్పత్తి సంవత్సరాలు. ఎనిమిది నుండి 12 విమానాలను 2019 లో, 2020 లో 24, 2021 లో 36 మరియు తరువాత 50, అంతిమ మార్కెట్ అంచనా సంవత్సరానికి 80 నుండి 90 యూనిట్ల వరకు పంపిణీ చేయబడుతోంది. ఫ్యూజ్‌లేజ్ 18 పిఎస్‌ఐకి పరీక్షించబడింది, దాని సాధారణ 6.6 పిఎస్‌ఐ ఒత్తిడిలో దాదాపు మూడు రెట్లు ఎక్కువ, రెక్కను 19,044 ఎల్బి (8,638 కిలోలు) కు పరీక్షించారు, ఇది 31 లో (79 సెం.మీ) కు విక్షేపం చెందింది. [18] సెప్టెంబర్ 2018 నాటికి, 700 గంటల విమాన పరీక్షల తరువాత, ఎపిక్ విమానం దాని సంవత్సర-ముగింపు రకం ధృవీకరణ లక్ష్యాన్ని సాధిస్తుందని, ఆరు నెలల తరువాత ఉత్పత్తి ధృవీకరణతో. [8] నవంబర్ 2018 నాటికి, రెండు ప్రోటోటైప్‌లు 800 గంటలు సేకరించింది మరియు ఎపిక్ డిసెంబరులో 2019 టైప్ సర్టిఫికేషన్ మరియు డెలివరీల కోసం డిసెంబరులో యుఎస్ రకం తనిఖీ అధికారాన్ని అంచనా వేసింది, మునుపటి సూచనల నుండి రెండేళ్ల ఆలస్యం. [19] చివరి ఎపిక్ ఎల్టి కిట్ విమానం జూన్ 2019 లో పూర్తయింది. [20] నవంబర్ 2019 లో, ఏడు సంవత్సరాల అభివృద్ధి ప్రయత్నం తర్వాత ఈ డిజైన్ FAA రకం ధృవీకరించబడింది, రెండు ప్రోటోటైప్‌లు 1,000 గంటలకు పైగా విమాన పరీక్షను పూర్తి చేశాయి. ప్రస్తుత 80 విమానాలకు వ్యతిరేకంగా ప్రారంభ కస్టమర్ డెలివరీలు 2019 చివరిలోపు ప్రణాళిక చేయబడ్డాయి. [20] COVID-19 మహమ్మారి విధించిన ఆలస్యం తరువాత, జూలై 2020 లో కంపెనీ విమానం కోసం తన FAA ఉత్పత్తి ధృవీకరణ పత్రాన్ని అందుకుంది. [21] ఇంజనీరింగ్ ప్రాజెక్టులకు మద్దతు ఇవ్వడానికి మొదటి విమానం ఫిబ్రవరి 2020 లో తిరిగి ఇతిహాసానికి లీజుకు ఇవ్వడానికి ముందు పంపిణీ చేయబడింది మరియు రెండవ విమానం మేలో పంపిణీ చేయబడింది. [2] 2021 లో, దాని అమర్చిన ధర 85 3.85 మిలియన్. [22] జూలై 2020 లో E1000 ఫ్లయింగ్ మ్యాగజైన్ యొక్క 2020 ఇన్నోవేషన్ అవార్డు విజేతగా పేరు పెట్టారు. ఫ్లయింగ్ యొక్క ఎడిటర్-ఇన్-చీఫ్ జూలీ బోట్మాన్, కోవిడ్ -19 మహమ్మారి సమయంలో ప్రారంభమయ్యే విమానం యొక్క డెలివరీలను గుర్తించారు, "మీరు చేసిన అసాధారణమైన ఉద్యోగం కోసం 2020 ఇన్నోవేషన్ అవార్డును పురాణ విమానాలకు అవార్డు ఇచ్చే స్థితిలో ఉండటం మాకు చాలా సంతోషంగా ఉంది . చాలా సంతోషకరమైన పైలట్ల చేతుల్లోకి ". [23] పురాణ విమానం నుండి డేటా [24] సాధారణ లక్షణాలు పనితీరు ఏవియానిక్స్</v>
      </c>
      <c r="E173" s="1" t="s">
        <v>1990</v>
      </c>
      <c r="F173" s="1" t="str">
        <f>IFERROR(__xludf.DUMMYFUNCTION("GOOGLETRANSLATE(E:E, ""en"", ""te"")"),"తేలికపాటి విమానం")</f>
        <v>తేలికపాటి విమానం</v>
      </c>
      <c r="G173" s="1" t="s">
        <v>1991</v>
      </c>
      <c r="H173" s="1" t="s">
        <v>386</v>
      </c>
      <c r="I173" s="1" t="str">
        <f>IFERROR(__xludf.DUMMYFUNCTION("GOOGLETRANSLATE(H:H, ""en"", ""te"")"),"అమెరికా")</f>
        <v>అమెరికా</v>
      </c>
      <c r="K173" s="1" t="s">
        <v>2637</v>
      </c>
      <c r="L173" s="1" t="str">
        <f>IFERROR(__xludf.DUMMYFUNCTION("GOOGLETRANSLATE(K:K, ""en"", ""te"")"),"పురాణ విమానం")</f>
        <v>పురాణ విమానం</v>
      </c>
      <c r="M173" s="1" t="s">
        <v>2638</v>
      </c>
      <c r="N173" s="1" t="s">
        <v>2639</v>
      </c>
      <c r="P173" s="1" t="s">
        <v>344</v>
      </c>
      <c r="Q173" s="1" t="s">
        <v>2640</v>
      </c>
      <c r="R173" s="1" t="s">
        <v>2641</v>
      </c>
      <c r="S173" s="1" t="s">
        <v>2642</v>
      </c>
      <c r="T173" s="1" t="s">
        <v>2643</v>
      </c>
      <c r="U173" s="1" t="s">
        <v>2644</v>
      </c>
      <c r="V173" s="1" t="s">
        <v>2645</v>
      </c>
      <c r="W173" s="1" t="s">
        <v>2646</v>
      </c>
      <c r="X173" s="1" t="s">
        <v>2647</v>
      </c>
      <c r="Y173" s="1" t="s">
        <v>2648</v>
      </c>
      <c r="Z173" s="1" t="s">
        <v>2649</v>
      </c>
      <c r="AB173" s="1" t="s">
        <v>2650</v>
      </c>
      <c r="AC173" s="1" t="s">
        <v>2651</v>
      </c>
      <c r="AD173" s="1" t="s">
        <v>2652</v>
      </c>
      <c r="AI173" s="1" t="s">
        <v>433</v>
      </c>
      <c r="AJ173" s="1" t="s">
        <v>2653</v>
      </c>
      <c r="AK173" s="1" t="s">
        <v>2654</v>
      </c>
      <c r="AL173" s="1" t="s">
        <v>2655</v>
      </c>
      <c r="AP173" s="1" t="s">
        <v>2656</v>
      </c>
      <c r="AT173" s="1" t="s">
        <v>2657</v>
      </c>
      <c r="AX173" s="1" t="s">
        <v>2658</v>
      </c>
      <c r="AY173" s="1" t="s">
        <v>2659</v>
      </c>
      <c r="AZ173" s="1">
        <v>9.11</v>
      </c>
      <c r="BA173" s="1" t="s">
        <v>2660</v>
      </c>
      <c r="BC173" s="1">
        <v>17.5</v>
      </c>
      <c r="BD173" s="1" t="s">
        <v>2661</v>
      </c>
      <c r="BI173" s="1" t="s">
        <v>2662</v>
      </c>
      <c r="CP173" s="1" t="s">
        <v>2663</v>
      </c>
      <c r="CZ173" s="1" t="s">
        <v>892</v>
      </c>
      <c r="DA173" s="1" t="s">
        <v>2664</v>
      </c>
      <c r="DB173" s="1" t="s">
        <v>2665</v>
      </c>
    </row>
    <row r="174">
      <c r="A174" s="1" t="s">
        <v>2666</v>
      </c>
      <c r="B174" s="1" t="str">
        <f>IFERROR(__xludf.DUMMYFUNCTION("GOOGLETRANSLATE(A:A, ""en"", ""te"")"),"రాజ్ హమ్సా వాయేజర్")</f>
        <v>రాజ్ హమ్సా వాయేజర్</v>
      </c>
      <c r="C174" s="1" t="s">
        <v>2667</v>
      </c>
      <c r="D174" s="1" t="str">
        <f>IFERROR(__xludf.DUMMYFUNCTION("GOOGLETRANSLATE(C:C, ""en"", ""te"")"),"రాజ్ హంసా వాయేజర్ ఒక భారతీయ అల్ట్రాలైట్ ట్రైక్, ఇది 1990 ల నుండి రాజ్ హమ్సా అల్ట్రాలైట్స్ చేత రూపొందించబడింది మరియు నిర్మించింది. విమానం పూర్తి రెడీ-టు-ఫ్లై-ఎయిర్‌క్రాఫ్ట్‌గా సరఫరా చేయబడుతుంది. [1] వాయేజర్ రాజ్ హంసా క్లిప్పర్ ట్రైనర్ యొక్క క్రాస్ కంట్రీ ఉ"&amp;"త్పన్నంగా రూపొందించబడింది మరియు వర్గం యొక్క గరిష్ట స్థూల బరువు 450 కిలోల (992 ఎల్బి) తో సహా ఫెడెరేషన్ ఏరోనటిక్ ఇంటర్నేషనల్ మైక్రోలైట్ వర్గానికి అనుగుణంగా ఉంటుంది. ఈ విమానం గరిష్టంగా స్థూల బరువు 360 కిలోలు (794 పౌండ్లు). ఇది కేబుల్-బ్రేస్డ్ హాంగ్ గ్లైడర్-స"&amp;"్టైల్ హై-వింగ్, వెయిట్-షిఫ్ట్ కంట్రోల్స్, కాక్‌పిట్ ఫెయిరింగ్ లేకుండా రెండు-సీట్ల తేమ ఓపెన్ కాక్‌పిట్, ఐచ్ఛిక చక్రాల ప్యాంటుతో ట్రైసైకిల్ ల్యాండింగ్ గేర్ మరియు పషర్ కాన్ఫిగరేషన్‌లో ఒకే ఇంజిన్ ఉన్నాయి. [ 1] ఈ విమానం బోల్ట్-టుగెథర్ అల్యూమినియం గొట్టాల నుండి"&amp;" తయారవుతుంది, దాని డబుల్ ఉపరితలం రాజ్ హంసా-నిర్మిత రెక్క డాక్రాన్ సెయిల్‌క్లాత్‌లో కప్పబడి ఉంటుంది. దీని 10.1 మీ (33.1 అడుగులు) స్పాన్ వింగ్‌కు ఒకే ట్యూబ్-రకం ఏరోడైనమిక్‌గా ఫెయిర్‌డ్ కింగ్‌పోస్ట్ మద్దతు ఇస్తుంది మరియు ""ఎ"" ఫ్రేమ్ వెయిట్-షిఫ్ట్ కంట్రోల్ బ"&amp;"ార్‌ను ఉపయోగిస్తుంది. రెక్క ఒక చిన్న ప్రాంతం మరియు క్లిప్పర్స్ రెక్క కంటే వేగంగా డిజైన్ చేస్తుంది మరియు తక్కువ మాస్ట్‌లో దిగువకు అమర్చబడుతుంది. కఠినమైన క్షేత్ర కార్యకలాపాలను అనుమతించడానికి ల్యాండింగ్ గేర్‌లో హైడ్రాలిక్ సస్పెన్షన్ మరియు పెద్ద వ్యాసం చక్రాల"&amp;"ు ఉన్నాయి. పవర్‌ప్లాంట్ ఒక ట్విన్ సిలిండర్, ఎయిర్-కూల్డ్, టూ-స్ట్రోక్, డ్యూయల్-ఇగ్నిషన్ 50 హెచ్‌పి (37 కిలోవాట్ 2200 ఇంజిన్. [1] [2] ఈ విమానం ఖాళీ బరువు 160 కిలోల (353 పౌండ్లు) మరియు స్థూల బరువు 360 కిలోలు (794 పౌండ్లు), ఇది 200 కిలోల (441 పౌండ్లు) ఉపయోగక"&amp;"రమైన లోడ్ ఇస్తుంది. 70 లీటర్ల పూర్తి ఇంధనంతో (15 ఇంప్ గల్; 18 యుఎస్ గాల్) పేలోడ్ 150 కిలోలు (331 ఎల్బి). [1] బేయర్ల్ మరియు రాజ్ హమ్సా నుండి డేటా [1] [2] సాధారణ లక్షణాల పనితీరు")</f>
        <v>రాజ్ హంసా వాయేజర్ ఒక భారతీయ అల్ట్రాలైట్ ట్రైక్, ఇది 1990 ల నుండి రాజ్ హమ్సా అల్ట్రాలైట్స్ చేత రూపొందించబడింది మరియు నిర్మించింది. విమానం పూర్తి రెడీ-టు-ఫ్లై-ఎయిర్‌క్రాఫ్ట్‌గా సరఫరా చేయబడుతుంది. [1] వాయేజర్ రాజ్ హంసా క్లిప్పర్ ట్రైనర్ యొక్క క్రాస్ కంట్రీ ఉత్పన్నంగా రూపొందించబడింది మరియు వర్గం యొక్క గరిష్ట స్థూల బరువు 450 కిలోల (992 ఎల్బి) తో సహా ఫెడెరేషన్ ఏరోనటిక్ ఇంటర్నేషనల్ మైక్రోలైట్ వర్గానికి అనుగుణంగా ఉంటుంది. ఈ విమానం గరిష్టంగా స్థూల బరువు 360 కిలోలు (794 పౌండ్లు). ఇది కేబుల్-బ్రేస్డ్ హాంగ్ గ్లైడర్-స్టైల్ హై-వింగ్, వెయిట్-షిఫ్ట్ కంట్రోల్స్, కాక్‌పిట్ ఫెయిరింగ్ లేకుండా రెండు-సీట్ల తేమ ఓపెన్ కాక్‌పిట్, ఐచ్ఛిక చక్రాల ప్యాంటుతో ట్రైసైకిల్ ల్యాండింగ్ గేర్ మరియు పషర్ కాన్ఫిగరేషన్‌లో ఒకే ఇంజిన్ ఉన్నాయి. [ 1] ఈ విమానం బోల్ట్-టుగెథర్ అల్యూమినియం గొట్టాల నుండి తయారవుతుంది, దాని డబుల్ ఉపరితలం రాజ్ హంసా-నిర్మిత రెక్క డాక్రాన్ సెయిల్‌క్లాత్‌లో కప్పబడి ఉంటుంది. దీని 10.1 మీ (33.1 అడుగులు) స్పాన్ వింగ్‌కు ఒకే ట్యూబ్-రకం ఏరోడైనమిక్‌గా ఫెయిర్‌డ్ కింగ్‌పోస్ట్ మద్దతు ఇస్తుంది మరియు "ఎ" ఫ్రేమ్ వెయిట్-షిఫ్ట్ కంట్రోల్ బార్‌ను ఉపయోగిస్తుంది. రెక్క ఒక చిన్న ప్రాంతం మరియు క్లిప్పర్స్ రెక్క కంటే వేగంగా డిజైన్ చేస్తుంది మరియు తక్కువ మాస్ట్‌లో దిగువకు అమర్చబడుతుంది. కఠినమైన క్షేత్ర కార్యకలాపాలను అనుమతించడానికి ల్యాండింగ్ గేర్‌లో హైడ్రాలిక్ సస్పెన్షన్ మరియు పెద్ద వ్యాసం చక్రాలు ఉన్నాయి. పవర్‌ప్లాంట్ ఒక ట్విన్ సిలిండర్, ఎయిర్-కూల్డ్, టూ-స్ట్రోక్, డ్యూయల్-ఇగ్నిషన్ 50 హెచ్‌పి (37 కిలోవాట్ 2200 ఇంజిన్. [1] [2] ఈ విమానం ఖాళీ బరువు 160 కిలోల (353 పౌండ్లు) మరియు స్థూల బరువు 360 కిలోలు (794 పౌండ్లు), ఇది 200 కిలోల (441 పౌండ్లు) ఉపయోగకరమైన లోడ్ ఇస్తుంది. 70 లీటర్ల పూర్తి ఇంధనంతో (15 ఇంప్ గల్; 18 యుఎస్ గాల్) పేలోడ్ 150 కిలోలు (331 ఎల్బి). [1] బేయర్ల్ మరియు రాజ్ హమ్సా నుండి డేటా [1] [2] సాధారణ లక్షణాల పనితీరు</v>
      </c>
      <c r="E174" s="1" t="s">
        <v>907</v>
      </c>
      <c r="F174" s="1" t="str">
        <f>IFERROR(__xludf.DUMMYFUNCTION("GOOGLETRANSLATE(E:E, ""en"", ""te"")"),"అల్ట్రాలైట్ ట్రైక్")</f>
        <v>అల్ట్రాలైట్ ట్రైక్</v>
      </c>
      <c r="G174" s="1" t="s">
        <v>908</v>
      </c>
      <c r="H174" s="1" t="s">
        <v>2668</v>
      </c>
      <c r="I174" s="1" t="str">
        <f>IFERROR(__xludf.DUMMYFUNCTION("GOOGLETRANSLATE(H:H, ""en"", ""te"")"),"భారతదేశం")</f>
        <v>భారతదేశం</v>
      </c>
      <c r="J174" s="2" t="s">
        <v>2669</v>
      </c>
      <c r="K174" s="1" t="s">
        <v>2670</v>
      </c>
      <c r="L174" s="1" t="str">
        <f>IFERROR(__xludf.DUMMYFUNCTION("GOOGLETRANSLATE(K:K, ""en"", ""te"")"),"రాజ్ హమ్సా అల్ట్రాలైట్స్")</f>
        <v>రాజ్ హమ్సా అల్ట్రాలైట్స్</v>
      </c>
      <c r="M174" s="1" t="s">
        <v>2671</v>
      </c>
      <c r="P174" s="1" t="s">
        <v>344</v>
      </c>
      <c r="R174" s="1" t="s">
        <v>2672</v>
      </c>
      <c r="T174" s="1" t="s">
        <v>2673</v>
      </c>
      <c r="U174" s="1" t="s">
        <v>2674</v>
      </c>
      <c r="V174" s="1" t="s">
        <v>2675</v>
      </c>
      <c r="W174" s="1" t="s">
        <v>2676</v>
      </c>
      <c r="X174" s="1" t="s">
        <v>2600</v>
      </c>
      <c r="Y174" s="1" t="s">
        <v>874</v>
      </c>
      <c r="Z174" s="1" t="s">
        <v>1722</v>
      </c>
      <c r="AA174" s="1" t="s">
        <v>2041</v>
      </c>
      <c r="AB174" s="1" t="s">
        <v>2677</v>
      </c>
      <c r="AC174" s="1" t="s">
        <v>1206</v>
      </c>
      <c r="AI174" s="1" t="s">
        <v>550</v>
      </c>
      <c r="AK174" s="1" t="s">
        <v>2678</v>
      </c>
      <c r="AL174" s="1" t="s">
        <v>2679</v>
      </c>
      <c r="AP174" s="1" t="s">
        <v>2680</v>
      </c>
      <c r="AT174" s="1" t="s">
        <v>359</v>
      </c>
      <c r="AV174" s="1" t="s">
        <v>2681</v>
      </c>
      <c r="AX174" s="1" t="s">
        <v>2682</v>
      </c>
      <c r="BA174" s="1" t="s">
        <v>2683</v>
      </c>
      <c r="CP174" s="1" t="s">
        <v>2684</v>
      </c>
    </row>
    <row r="175">
      <c r="A175" s="1" t="s">
        <v>2685</v>
      </c>
      <c r="B175" s="1" t="str">
        <f>IFERROR(__xludf.DUMMYFUNCTION("GOOGLETRANSLATE(A:A, ""en"", ""te"")"),"మఖోనిన్ మాక్ -10")</f>
        <v>మఖోనిన్ మాక్ -10</v>
      </c>
      <c r="C175" s="1" t="s">
        <v>2686</v>
      </c>
      <c r="D175" s="1" t="str">
        <f>IFERROR(__xludf.DUMMYFUNCTION("GOOGLETRANSLATE(C:C, ""en"", ""te"")"),"మఖోనిన్ మాక్ -10, ఇది వేరియబుల్ జ్యామితి పరిశోధన విమానం, ఇది 1931 లో ఫ్రాన్స్‌లో వేరియబుల్ ఏరియా / టెలిస్కోపిక్ రెక్కలను పరిశోధించడానికి నిర్మించబడింది. [1] 1930 ల ప్రారంభంలో, టేకాస్ ఆఫ్ మరియు ఫాస్ట్ ఫ్లైట్ మధ్య రెక్కల ఆకృతీకరణను మార్చే అవకాశంపై చాలా మంది"&amp;" డిజైనర్లు ఆసక్తి చూపారు. రెండు మార్గాలు అన్వేషించబడ్డాయి, మొదటిది ప్రధానంగా కాంబర్ మరియు అందువల్ల లిఫ్ట్ గుణకం తగ్గింపును కలిగి ఉంటుంది మరియు మరొకటి అధిక వేగంతో స్పాన్ తగ్గింపు ద్వారా రెక్కల ప్రాంతం తగ్గుతుంది. ష్మీడ్లర్ వేరియబుల్ వింగ్ [2] మరియు గ్లోస్ట"&amp;"ర్ నిర్మించిన ఆంటోని-బ్రెడా బా .15 [3] మొదటి సమూహం మరియు రెండవ మఖోనిన్ మాక్ -10 [2] యొక్క ఉదాహరణలు. MAK-10 యొక్క వివరాలు చాలా తక్కువగా ఉన్నాయి, కానీ దాని నవల లక్షణం టెలిస్కోపిక్ వింగ్, ఇది టేకాఫ్ కోసం 8 మీ (26 అడుగుల 3 అంగుళాలు) లేదా దాని హై స్పీడ్ కాన్ఫి"&amp;"గరేషన్‌లో 60% పెరిగింది. బయటి ప్యానెల్లు కేంద్రంగా ఉపసంహరించబడ్డాయి, వాటి లోపలి చివరలు ఒకటి లేదా అంతకంటే ఎక్కువ స్పార్‌ల వెంట బేరింగ్‌లపై మద్దతు ఇస్తాయి. సెంటర్ విభాగం యొక్క చివరలను కఫ్స్‌తో బలోపేతం చేశారు. రెక్కలు వేరుగా, ఇది సాంప్రదాయిక కాంటిలివర్ లో వి"&amp;"ంగ్ మోనోప్లేన్, జంట ఓపెన్ కాక్‌పిట్‌లతో, వెనుక భాగంలో కొన్నిసార్లు ఫెయిర్‌గా, మరియు ఫెయిర్‌డ్, ఫిక్స్‌డ్ ల్యాండింగ్ గేర్. [2] ఇది 480 kW (644 HP), త్రీ బ్యాంక్, W- కాన్ఫిగరేషన్, పన్నెండు సిలిండర్ లోరైన్ 12EB ఇంజిన్. [1] MAK-10 యొక్క మొదటి ఫ్లైట్ 11 ఆగస్టు"&amp;" 1931 న జరిగింది. [1] నాలుగు సంవత్సరాల అభివృద్ధిలో, MAK-10 ను 600 kW (800 HP) గ్నోమ్-రోన్ 14 కె మిస్ట్రాల్ మేజర్ పద్నాలుగు సిలిండర్, రెండు వరుస రేడియల్ ఇంజిన్ తో తిరిగి ఇంజిన్ చేశారు, ఇది 380 కిమీ/గం (240 mph) మరియు మొదటి వేగాన్ని ఇచ్చింది కొత్త హోదా MAK-"&amp;"101. [4] 44 సంవత్సరాల తరువాత, అకాఫ్లీగ్ స్టుట్‌గార్ట్ FS-29 ప్రయోగాత్మక హై పెర్ఫార్మెన్స్ సెయిల్ ప్లేన్ టెలిస్కోపిక్ రెక్కలను కూడా తక్కువ స్పీడ్ థర్మలింగ్ మరియు అధిక స్పీడ్ చొచ్చుకుపోయే పనితీరు రెండింటినీ ఆప్టిమైజ్ చేయడానికి ఉపయోగించింది. పార్మెంటియర్ నుం"&amp;"డి డేటా [1] సాధారణ లక్షణాల పనితీరు")</f>
        <v>మఖోనిన్ మాక్ -10, ఇది వేరియబుల్ జ్యామితి పరిశోధన విమానం, ఇది 1931 లో ఫ్రాన్స్‌లో వేరియబుల్ ఏరియా / టెలిస్కోపిక్ రెక్కలను పరిశోధించడానికి నిర్మించబడింది. [1] 1930 ల ప్రారంభంలో, టేకాస్ ఆఫ్ మరియు ఫాస్ట్ ఫ్లైట్ మధ్య రెక్కల ఆకృతీకరణను మార్చే అవకాశంపై చాలా మంది డిజైనర్లు ఆసక్తి చూపారు. రెండు మార్గాలు అన్వేషించబడ్డాయి, మొదటిది ప్రధానంగా కాంబర్ మరియు అందువల్ల లిఫ్ట్ గుణకం తగ్గింపును కలిగి ఉంటుంది మరియు మరొకటి అధిక వేగంతో స్పాన్ తగ్గింపు ద్వారా రెక్కల ప్రాంతం తగ్గుతుంది. ష్మీడ్లర్ వేరియబుల్ వింగ్ [2] మరియు గ్లోస్టర్ నిర్మించిన ఆంటోని-బ్రెడా బా .15 [3] మొదటి సమూహం మరియు రెండవ మఖోనిన్ మాక్ -10 [2] యొక్క ఉదాహరణలు. MAK-10 యొక్క వివరాలు చాలా తక్కువగా ఉన్నాయి, కానీ దాని నవల లక్షణం టెలిస్కోపిక్ వింగ్, ఇది టేకాఫ్ కోసం 8 మీ (26 అడుగుల 3 అంగుళాలు) లేదా దాని హై స్పీడ్ కాన్ఫిగరేషన్‌లో 60% పెరిగింది. బయటి ప్యానెల్లు కేంద్రంగా ఉపసంహరించబడ్డాయి, వాటి లోపలి చివరలు ఒకటి లేదా అంతకంటే ఎక్కువ స్పార్‌ల వెంట బేరింగ్‌లపై మద్దతు ఇస్తాయి. సెంటర్ విభాగం యొక్క చివరలను కఫ్స్‌తో బలోపేతం చేశారు. రెక్కలు వేరుగా, ఇది సాంప్రదాయిక కాంటిలివర్ లో వింగ్ మోనోప్లేన్, జంట ఓపెన్ కాక్‌పిట్‌లతో, వెనుక భాగంలో కొన్నిసార్లు ఫెయిర్‌గా, మరియు ఫెయిర్‌డ్, ఫిక్స్‌డ్ ల్యాండింగ్ గేర్. [2] ఇది 480 kW (644 HP), త్రీ బ్యాంక్, W- కాన్ఫిగరేషన్, పన్నెండు సిలిండర్ లోరైన్ 12EB ఇంజిన్. [1] MAK-10 యొక్క మొదటి ఫ్లైట్ 11 ఆగస్టు 1931 న జరిగింది. [1] నాలుగు సంవత్సరాల అభివృద్ధిలో, MAK-10 ను 600 kW (800 HP) గ్నోమ్-రోన్ 14 కె మిస్ట్రాల్ మేజర్ పద్నాలుగు సిలిండర్, రెండు వరుస రేడియల్ ఇంజిన్ తో తిరిగి ఇంజిన్ చేశారు, ఇది 380 కిమీ/గం (240 mph) మరియు మొదటి వేగాన్ని ఇచ్చింది కొత్త హోదా MAK-101. [4] 44 సంవత్సరాల తరువాత, అకాఫ్లీగ్ స్టుట్‌గార్ట్ FS-29 ప్రయోగాత్మక హై పెర్ఫార్మెన్స్ సెయిల్ ప్లేన్ టెలిస్కోపిక్ రెక్కలను కూడా తక్కువ స్పీడ్ థర్మలింగ్ మరియు అధిక స్పీడ్ చొచ్చుకుపోయే పనితీరు రెండింటినీ ఆప్టిమైజ్ చేయడానికి ఉపయోగించింది. పార్మెంటియర్ నుండి డేటా [1] సాధారణ లక్షణాల పనితీరు</v>
      </c>
      <c r="E175" s="1" t="s">
        <v>179</v>
      </c>
      <c r="F175" s="1" t="str">
        <f>IFERROR(__xludf.DUMMYFUNCTION("GOOGLETRANSLATE(E:E, ""en"", ""te"")"),"ప్రయోగాత్మక విమానం")</f>
        <v>ప్రయోగాత్మక విమానం</v>
      </c>
      <c r="G175" s="1" t="s">
        <v>2440</v>
      </c>
      <c r="H175" s="1" t="s">
        <v>484</v>
      </c>
      <c r="I175" s="1" t="str">
        <f>IFERROR(__xludf.DUMMYFUNCTION("GOOGLETRANSLATE(H:H, ""en"", ""te"")"),"ఫ్రాన్స్")</f>
        <v>ఫ్రాన్స్</v>
      </c>
      <c r="J175" s="2" t="s">
        <v>485</v>
      </c>
      <c r="N175" s="3">
        <v>11546.0</v>
      </c>
      <c r="O175" s="1">
        <v>1.0</v>
      </c>
      <c r="P175" s="1">
        <v>2.0</v>
      </c>
      <c r="R175" s="1" t="s">
        <v>2687</v>
      </c>
      <c r="T175" s="1" t="s">
        <v>2688</v>
      </c>
      <c r="V175" s="1" t="s">
        <v>2689</v>
      </c>
      <c r="W175" s="1" t="s">
        <v>2690</v>
      </c>
      <c r="X175" s="1" t="s">
        <v>2691</v>
      </c>
      <c r="Y175" s="1" t="s">
        <v>286</v>
      </c>
      <c r="AG175" s="1" t="s">
        <v>2692</v>
      </c>
      <c r="AH175" s="1" t="s">
        <v>2693</v>
      </c>
      <c r="AJ175" s="1" t="s">
        <v>2694</v>
      </c>
      <c r="AO175" s="1" t="s">
        <v>457</v>
      </c>
    </row>
    <row r="176">
      <c r="A176" s="1" t="s">
        <v>2695</v>
      </c>
      <c r="B176" s="1" t="str">
        <f>IFERROR(__xludf.DUMMYFUNCTION("GOOGLETRANSLATE(A:A, ""en"", ""te"")"),"పాక్స్మన్ వైపర్")</f>
        <v>పాక్స్మన్ వైపర్</v>
      </c>
      <c r="C176" s="1" t="s">
        <v>2696</v>
      </c>
      <c r="D176" s="1" t="str">
        <f>IFERROR(__xludf.DUMMYFUNCTION("GOOGLETRANSLATE(C:C, ""en"", ""te"")"),"పాక్స్మన్ వైపర్ అనేది కెనడియన్ హోమ్‌బిల్ట్ విమానం, దీనిని ఎల్బర్ట్ పాక్స్మన్ రూపొందించారు మరియు పాక్స్మన్ యొక్క ఉత్తర విమానాల గ్లెన్వుడ్, అల్బెర్టా చేత నిర్మించబడింది, ఇది 1994 లో పరిచయం చేయబడింది. ఇది అందుబాటులో ఉన్నప్పుడు ఈ విమానం te త్సాహిక నిర్మాణానిక"&amp;"ి ఒక కిట్‌గా సరఫరా చేయబడింది. [1] కెనడియన్ అడ్వాన్స్‌డ్ అల్ట్రాలైట్ కేటగిరీ కోసం వైపర్ రూపొందించబడింది. ఇది కాంటిలివర్ లో-వింగ్, బబుల్ పందిరి కింద రెండు-సైడ్-సైడ్-సైడ్ కాన్ఫిగరేషన్ పరివేష్టిత కాక్‌పిట్, స్థిర సాంప్రదాయ ల్యాండింగ్ గేర్ మరియు ట్రాక్టర్ కాన్"&amp;"ఫిగరేషన్‌లో ఒకే ఇంజిన్ కలిగి ఉంది. [1] [2] విమానం ఎయిర్‌ఫ్రామ్ చెక్కతో తయారు చేయబడింది, ఇది డోప్డ్ ఎయిర్‌క్రాఫ్ట్ ఫాబ్రిక్‌తో కప్పబడి ఉంటుంది. దాని 27.00 అడుగుల (8.2 మీ) స్పాన్ వింగ్ 102.0 చదరపు అడుగుల (9.48 మీ 2) రెక్క ప్రాంతం. ఆమోదయోగ్యమైన శక్తి శ్రేణి "&amp;"65 నుండి 110 హెచ్‌పి (48 నుండి 82 కిలోవాట్) మరియు ఉపయోగించిన ప్రామాణిక ఇంజిన్ 100 హెచ్‌పి (75 కిలోవాట్) సుజుకి ఆటోమోటివ్ మార్పిడి పవర్‌ప్లాంట్. [1] వైపర్ 585 ఎల్బి (265 కిలోల) యొక్క సాధారణ ఖాళీ బరువు మరియు 1,050 ఎల్బి (480 కిలోల) స్థూల బరువును కలిగి ఉంది,"&amp;" ఇది 465 ఎల్బి (211 కిలోల) ఉపయోగకరమైన లోడ్ ఇస్తుంది. 17 యు.ఎస్. గ్యాలన్ల పూర్తి ఇంధనంతో (64 ఎల్; 14 ఇంప్ గల్) పైలట్, ప్రయాణీకుడు మరియు సామాను 363 ఎల్బి (165 కిలోలు). [1] ప్రామాణిక రోజు, సముద్ర మట్టం, గాలి లేదు, 100 హెచ్‌పి (75 కిలోవాట్) ఇంజిన్‌తో టేకాఫ్ 3"&amp;"00 అడుగులు (91 మీ) మరియు ల్యాండింగ్ రోల్ 400 అడుగులు (122 మీ). [1] తయారీదారు నిర్మాణ సమయాన్ని సరఫరా చేసిన కిట్ నుండి 500 గంటలుగా అంచనా వేశారు. [1] 1998 నాటికి కంపెనీ ఒక కిట్ విక్రయించబడిందని, పూర్తయిందని మరియు ఎగురుతున్నట్లు నివేదించింది. [1] జనవరి 2014 ల"&amp;"ో ట్రాన్స్పోర్ట్ కెనడాలో ఒక ఉదాహరణ నమోదు చేయబడింది. [3] ఏరోక్రాఫ్టర్ నుండి డేటా [1] సాధారణ లక్షణాల పనితీరు")</f>
        <v>పాక్స్మన్ వైపర్ అనేది కెనడియన్ హోమ్‌బిల్ట్ విమానం, దీనిని ఎల్బర్ట్ పాక్స్మన్ రూపొందించారు మరియు పాక్స్మన్ యొక్క ఉత్తర విమానాల గ్లెన్వుడ్, అల్బెర్టా చేత నిర్మించబడింది, ఇది 1994 లో పరిచయం చేయబడింది. ఇది అందుబాటులో ఉన్నప్పుడు ఈ విమానం te త్సాహిక నిర్మాణానికి ఒక కిట్‌గా సరఫరా చేయబడింది. [1] కెనడియన్ అడ్వాన్స్‌డ్ అల్ట్రాలైట్ కేటగిరీ కోసం వైపర్ రూపొందించబడింది. ఇది కాంటిలివర్ లో-వింగ్, బబుల్ పందిరి కింద రెండు-సైడ్-సైడ్-సైడ్ కాన్ఫిగరేషన్ పరివేష్టిత కాక్‌పిట్, స్థిర సాంప్రదాయ ల్యాండింగ్ గేర్ మరియు ట్రాక్టర్ కాన్ఫిగరేషన్‌లో ఒకే ఇంజిన్ కలిగి ఉంది. [1] [2] విమానం ఎయిర్‌ఫ్రామ్ చెక్కతో తయారు చేయబడింది, ఇది డోప్డ్ ఎయిర్‌క్రాఫ్ట్ ఫాబ్రిక్‌తో కప్పబడి ఉంటుంది. దాని 27.00 అడుగుల (8.2 మీ) స్పాన్ వింగ్ 102.0 చదరపు అడుగుల (9.48 మీ 2) రెక్క ప్రాంతం. ఆమోదయోగ్యమైన శక్తి శ్రేణి 65 నుండి 110 హెచ్‌పి (48 నుండి 82 కిలోవాట్) మరియు ఉపయోగించిన ప్రామాణిక ఇంజిన్ 100 హెచ్‌పి (75 కిలోవాట్) సుజుకి ఆటోమోటివ్ మార్పిడి పవర్‌ప్లాంట్. [1] వైపర్ 585 ఎల్బి (265 కిలోల) యొక్క సాధారణ ఖాళీ బరువు మరియు 1,050 ఎల్బి (480 కిలోల) స్థూల బరువును కలిగి ఉంది, ఇది 465 ఎల్బి (211 కిలోల) ఉపయోగకరమైన లోడ్ ఇస్తుంది. 17 యు.ఎస్. గ్యాలన్ల పూర్తి ఇంధనంతో (64 ఎల్; 14 ఇంప్ గల్) పైలట్, ప్రయాణీకుడు మరియు సామాను 363 ఎల్బి (165 కిలోలు). [1] ప్రామాణిక రోజు, సముద్ర మట్టం, గాలి లేదు, 100 హెచ్‌పి (75 కిలోవాట్) ఇంజిన్‌తో టేకాఫ్ 300 అడుగులు (91 మీ) మరియు ల్యాండింగ్ రోల్ 400 అడుగులు (122 మీ). [1] తయారీదారు నిర్మాణ సమయాన్ని సరఫరా చేసిన కిట్ నుండి 500 గంటలుగా అంచనా వేశారు. [1] 1998 నాటికి కంపెనీ ఒక కిట్ విక్రయించబడిందని, పూర్తయిందని మరియు ఎగురుతున్నట్లు నివేదించింది. [1] జనవరి 2014 లో ట్రాన్స్పోర్ట్ కెనడాలో ఒక ఉదాహరణ నమోదు చేయబడింది. [3] ఏరోక్రాఫ్టర్ నుండి డేటా [1] సాధారణ లక్షణాల పనితీరు</v>
      </c>
      <c r="E176" s="1" t="s">
        <v>1233</v>
      </c>
      <c r="F176" s="1" t="str">
        <f>IFERROR(__xludf.DUMMYFUNCTION("GOOGLETRANSLATE(E:E, ""en"", ""te"")"),"హోమ్‌బిల్ట్ విమానం")</f>
        <v>హోమ్‌బిల్ట్ విమానం</v>
      </c>
      <c r="G176" s="1" t="s">
        <v>1234</v>
      </c>
      <c r="H176" s="1" t="s">
        <v>438</v>
      </c>
      <c r="I176" s="1" t="str">
        <f>IFERROR(__xludf.DUMMYFUNCTION("GOOGLETRANSLATE(H:H, ""en"", ""te"")"),"కెనడా")</f>
        <v>కెనడా</v>
      </c>
      <c r="J176" s="2" t="s">
        <v>439</v>
      </c>
      <c r="K176" s="1" t="s">
        <v>2697</v>
      </c>
      <c r="L176" s="1" t="str">
        <f>IFERROR(__xludf.DUMMYFUNCTION("GOOGLETRANSLATE(K:K, ""en"", ""te"")"),"పాక్స్మన్ యొక్క ఉత్తర విమానం")</f>
        <v>పాక్స్మన్ యొక్క ఉత్తర విమానం</v>
      </c>
      <c r="M176" s="1" t="s">
        <v>2698</v>
      </c>
      <c r="O176" s="1" t="s">
        <v>521</v>
      </c>
      <c r="P176" s="1" t="s">
        <v>344</v>
      </c>
      <c r="Q176" s="1" t="s">
        <v>2699</v>
      </c>
      <c r="R176" s="1" t="s">
        <v>679</v>
      </c>
      <c r="T176" s="1" t="s">
        <v>2700</v>
      </c>
      <c r="U176" s="1" t="s">
        <v>2701</v>
      </c>
      <c r="V176" s="1" t="s">
        <v>2702</v>
      </c>
      <c r="W176" s="1" t="s">
        <v>2703</v>
      </c>
      <c r="X176" s="1" t="s">
        <v>2600</v>
      </c>
      <c r="Y176" s="1" t="s">
        <v>2704</v>
      </c>
      <c r="Z176" s="1" t="s">
        <v>2705</v>
      </c>
      <c r="AA176" s="1" t="s">
        <v>935</v>
      </c>
      <c r="AG176" s="1" t="s">
        <v>2706</v>
      </c>
      <c r="AI176" s="1" t="s">
        <v>940</v>
      </c>
      <c r="AP176" s="1" t="s">
        <v>1641</v>
      </c>
      <c r="AT176" s="1" t="s">
        <v>359</v>
      </c>
      <c r="AX176" s="1" t="s">
        <v>2707</v>
      </c>
      <c r="AY176" s="1">
        <v>1994.0</v>
      </c>
      <c r="BA176" s="1" t="s">
        <v>2708</v>
      </c>
    </row>
    <row r="177">
      <c r="A177" s="1" t="s">
        <v>2709</v>
      </c>
      <c r="B177" s="1" t="str">
        <f>IFERROR(__xludf.DUMMYFUNCTION("GOOGLETRANSLATE(A:A, ""en"", ""te"")"),"లా మౌట్ అట్లాస్")</f>
        <v>లా మౌట్ అట్లాస్</v>
      </c>
      <c r="C177" s="1" t="s">
        <v>2710</v>
      </c>
      <c r="D177" s="1" t="str">
        <f>IFERROR(__xludf.DUMMYFUNCTION("GOOGLETRANSLATE(C:C, ""en"", ""te"")"),"లా మౌట్ అట్లాస్ ఒక ఫ్రెంచ్ హై-వింగ్, సింగిల్-ప్లేస్, హాంగ్ గ్లైడర్, ఇది ఫోంటైన్-లెస్-డిజోన్ యొక్క లా మౌట్ చేత రూపొందించబడింది మరియు నిర్మించింది. [1] అట్లాస్ మొదట్లో పోటీ గ్లైడర్‌గా భావించబడింది మరియు ఆ పాత్రలో ఇది చాలా పోటీ విజయాలు సాధించింది. దాని నిర్వ"&amp;"హణ సౌలభ్యం కారణంగా దీనిని విమాన శిక్షణా విమానంగా కూడా ఉపయోగించారు. దాని పనితీరు క్రొత్త డబుల్ ఉపరితలం ద్వారా అధిగమించినందున మరియు తరువాత ""టాప్‌లెస్"" గ్లైడర్‌లు అది ఇకపై పోటీగా మారలేదు, కానీ శిక్షణా యంత్రంగా దాని పాత్రను నిలుపుకుంది. 8000 కి పైగా నిర్మిం"&amp;"చబడ్డాయి, ఇది ఎప్పటికప్పుడు ఎక్కువగా ఉత్పత్తి చేయబడిన హాంగ్ గ్లైడర్‌లలో ఒకటిగా నిలిచింది. [1] [2] ఈ విమానం అల్యూమినియం గొట్టాల నుండి తయారవుతుంది, సింగిల్-ఉపరితల విభాగం డాక్రాన్ సెయిల్‌క్లాత్‌లో కప్పబడి ఉంటుంది. అన్ని మోడళ్లకు 9.3 మీ (30.5 అడుగులు) స్పాన్ "&amp;"వింగ్ ఉంది, ఇది ఒకే కింగ్‌పోస్ట్ నుండి కేబుల్. ముక్కు కోణం 120 as. అన్ని నమూనాలు DHV క్లాస్ 2 గా ధృవీకరించబడ్డాయి. [1] [2] అట్లాస్ పోటీగా ఉన్నప్పుడు ఇది చాలా యూరోపియన్ దేశాలలో జాతీయ ఛాంపియన్‌షిప్‌లను గెలుచుకుంది. ఇది అర్జెంటీనా, బ్రెజిల్ మరియు జపాన్లలో ఛా"&amp;"ంపియన్‌షిప్‌తో పాటు యూరోపియన్ ఛాంపియన్‌షిప్‌లు మరియు ప్రపంచ జట్టు ఛాంపియన్‌షిప్‌లను కూడా గెలుచుకుంది. [2] బెర్ట్రాండ్ మరియు లా మౌట్ నుండి డేటా [1] [2] సాధారణ లక్షణాల పనితీరు")</f>
        <v>లా మౌట్ అట్లాస్ ఒక ఫ్రెంచ్ హై-వింగ్, సింగిల్-ప్లేస్, హాంగ్ గ్లైడర్, ఇది ఫోంటైన్-లెస్-డిజోన్ యొక్క లా మౌట్ చేత రూపొందించబడింది మరియు నిర్మించింది. [1] అట్లాస్ మొదట్లో పోటీ గ్లైడర్‌గా భావించబడింది మరియు ఆ పాత్రలో ఇది చాలా పోటీ విజయాలు సాధించింది. దాని నిర్వహణ సౌలభ్యం కారణంగా దీనిని విమాన శిక్షణా విమానంగా కూడా ఉపయోగించారు. దాని పనితీరు క్రొత్త డబుల్ ఉపరితలం ద్వారా అధిగమించినందున మరియు తరువాత "టాప్‌లెస్" గ్లైడర్‌లు అది ఇకపై పోటీగా మారలేదు, కానీ శిక్షణా యంత్రంగా దాని పాత్రను నిలుపుకుంది. 8000 కి పైగా నిర్మించబడ్డాయి, ఇది ఎప్పటికప్పుడు ఎక్కువగా ఉత్పత్తి చేయబడిన హాంగ్ గ్లైడర్‌లలో ఒకటిగా నిలిచింది. [1] [2] ఈ విమానం అల్యూమినియం గొట్టాల నుండి తయారవుతుంది, సింగిల్-ఉపరితల విభాగం డాక్రాన్ సెయిల్‌క్లాత్‌లో కప్పబడి ఉంటుంది. అన్ని మోడళ్లకు 9.3 మీ (30.5 అడుగులు) స్పాన్ వింగ్ ఉంది, ఇది ఒకే కింగ్‌పోస్ట్ నుండి కేబుల్. ముక్కు కోణం 120 as. అన్ని నమూనాలు DHV క్లాస్ 2 గా ధృవీకరించబడ్డాయి. [1] [2] అట్లాస్ పోటీగా ఉన్నప్పుడు ఇది చాలా యూరోపియన్ దేశాలలో జాతీయ ఛాంపియన్‌షిప్‌లను గెలుచుకుంది. ఇది అర్జెంటీనా, బ్రెజిల్ మరియు జపాన్లలో ఛాంపియన్‌షిప్‌తో పాటు యూరోపియన్ ఛాంపియన్‌షిప్‌లు మరియు ప్రపంచ జట్టు ఛాంపియన్‌షిప్‌లను కూడా గెలుచుకుంది. [2] బెర్ట్రాండ్ మరియు లా మౌట్ నుండి డేటా [1] [2] సాధారణ లక్షణాల పనితీరు</v>
      </c>
      <c r="E177" s="1" t="s">
        <v>1836</v>
      </c>
      <c r="F177" s="1" t="str">
        <f>IFERROR(__xludf.DUMMYFUNCTION("GOOGLETRANSLATE(E:E, ""en"", ""te"")"),"గ్లైడర్ హాంగ్")</f>
        <v>గ్లైడర్ హాంగ్</v>
      </c>
      <c r="G177" s="1" t="s">
        <v>1837</v>
      </c>
      <c r="H177" s="1" t="s">
        <v>484</v>
      </c>
      <c r="I177" s="1" t="str">
        <f>IFERROR(__xludf.DUMMYFUNCTION("GOOGLETRANSLATE(H:H, ""en"", ""te"")"),"ఫ్రాన్స్")</f>
        <v>ఫ్రాన్స్</v>
      </c>
      <c r="J177" s="2" t="s">
        <v>485</v>
      </c>
      <c r="K177" s="1" t="s">
        <v>2711</v>
      </c>
      <c r="L177" s="1" t="str">
        <f>IFERROR(__xludf.DUMMYFUNCTION("GOOGLETRANSLATE(K:K, ""en"", ""te"")"),"లా మౌట్")</f>
        <v>లా మౌట్</v>
      </c>
      <c r="M177" s="1" t="s">
        <v>2712</v>
      </c>
      <c r="O177" s="1" t="s">
        <v>2713</v>
      </c>
      <c r="P177" s="1" t="s">
        <v>344</v>
      </c>
      <c r="R177" s="1" t="s">
        <v>311</v>
      </c>
      <c r="T177" s="1" t="s">
        <v>2714</v>
      </c>
      <c r="U177" s="1" t="s">
        <v>2715</v>
      </c>
      <c r="V177" s="1" t="s">
        <v>2716</v>
      </c>
      <c r="AI177" s="1" t="s">
        <v>433</v>
      </c>
      <c r="AO177" s="1" t="s">
        <v>457</v>
      </c>
      <c r="AX177" s="1" t="s">
        <v>2717</v>
      </c>
      <c r="AY177" s="1">
        <v>1979.0</v>
      </c>
      <c r="AZ177" s="1">
        <v>6.2</v>
      </c>
    </row>
    <row r="178">
      <c r="A178" s="1" t="s">
        <v>2718</v>
      </c>
      <c r="B178" s="1" t="str">
        <f>IFERROR(__xludf.DUMMYFUNCTION("GOOGLETRANSLATE(A:A, ""en"", ""te"")"),"SZD-24 FOKA")</f>
        <v>SZD-24 FOKA</v>
      </c>
      <c r="C178" s="1" t="s">
        <v>2719</v>
      </c>
      <c r="D178" s="1" t="str">
        <f>IFERROR(__xludf.DUMMYFUNCTION("GOOGLETRANSLATE(C:C, ""en"", ""te"")"),"SZD-24 FOKA (సీల్) (SZYBOWOWOY ZAKłAD DOśWIADCZALNY అలాగే ఏరోబాటిక్ ఫ్లయింగ్. ఈ డిజైన్ SZD లో డిజైన్ పోటీ నుండి ఉద్భవించింది, దీనిని ""డెల్ఫిన్"" గెలుచుకుంది, ఇది ఉత్పత్తిలో SZD-24 FOKA గా మారింది. మొదటి ఫ్లైట్, ఎస్పి -2069 నాటికి, మే 1960 లో బీల్స్కోలో జ"&amp;"రిగింది, కాని పేలవంగా ప్రదర్శించే ఎయిర్‌బ్రేక్‌లతో ఫలితాలు మంచివి కావు, ఇవి VNE క్రింద ఎయిర్‌స్పీడ్‌ను పరిమితం చేయలేకపోయాయి (వేగం ఎప్పుడూ మించనిది). గ్లైడింగ్ పోటీలలో ప్రామాణిక తరగతి కోసం ఆర్గనైజేషన్ సైంటిఫిక్ ఎట్ టెక్నిక్ ఇంటర్నేషనల్ డు వాల్యూమ్ à వోయిల్"&amp;" - ఇంటర్నేషనల్ సైంటిఫిక్ అండ్ టెక్నికల్ ఆర్గనైజేషన్ ఫర్ గ్లైడింగ్) నియమాలు, ఇది వేగ పరిమితం చేసే పరికరాలు గరిష్ట వేగాన్ని VNE లేదా అంతకంటే తక్కువకు పరిమితం చేయాలని ఇది సమస్యగా ఉంది. రెండవ నమూనా త్వరగా నిర్మించబడింది, మెరుగైన ఎయిర్-బ్రేక్‌లతో పాటు మెరుగైన "&amp;"పందిరి తాళాలు మరియు వెనుక ఫ్యూజ్‌లేజ్‌లో అదనపు యాక్సెస్ ప్యానెల్ అమర్చారు. ఆడమ్ జింటెక్ 24 మే 1960 న రెండవ నమూనా యొక్క మొదటి విమానంలో చేపట్టారు, ఇది జర్మనీలోని కోల్న్లో 1960 లో జరిగిన ప్రపంచ గ్లైడింగ్ ఛాంపియన్‌షిప్‌లో 'స్టాండర్డ్' తరగతిలో మూడవ స్థానంలో ని"&amp;"లిచింది, ఆడమ్ వైటెక్ పైలట్ చేయబడింది. SZD-24 FOKA ప్రోటోటైప్ దాని పనితీరు, చక్కదనం, ఏరోడైనమిక్‌గా శుభ్రమైన పంక్తులు మరియు సౌకర్యవంతమైన సెమీ రెక్లైన్డ్ ఫ్లయింగ్ స్థానం కోసం చాలా ఆరాధించబడింది. SZD-24A అని పిలువబడే ప్రీ-ప్రొడక్షన్ వేరియంట్ మరింత మెరుగుదలలను"&amp;" ప్రవేశపెట్టింది మరియు SZD-32 FOKA 5 ఫైనల్ ప్రొడక్షన్ వేరియంట్ వరకు ఈ రేఖ క్రమంగా మెరుగుపడింది. SZD-24 FOKA సిరీస్ స్థిర చక్రం మరియు స్కిడ్ అండర్ క్యారేజీతో ప్రధానంగా చెక్క నిర్మాణం యొక్క ప్రామాణిక తరగతి గ్లైడర్లు. ఫ్యూజ్‌లేజ్ ఒక చెక్క నిర్మాణాన్ని కలిగి "&amp;"ఉంది, కాక్‌పిట్‌తో విపరీతమైన ముక్కు పరివర్తనలో వెనుక భాగంలో సమగ్ర ఫిన్‌కు చాలా శుభ్రమైన పంక్తులతో పరివర్తన చెందుతుంది. ఫార్వర్డ్ ఓపెనింగ్ పందిరి అత్యవసర పరిస్థితుల్లో జెట్టిసన్ చేయదగినది మరియు ప్లెక్సిగ్లాస్ స్పష్టమైన భాగాలను 'డ్యూరాలిమిన్' ఫ్రేమ్‌కు అమర్"&amp;"చారు. ఎయిర్ బ్రేక్ లివర్‌కు అనుసంధానించబడిన యాంత్రికంగా ఆపరేటెడ్ బ్రేక్‌లతో 300 మిమీ × 125 మిమీ (× 4.9 అంగుళాలలో 11.8) మెయిన్‌వీల్, ముక్కు మరియు తోక కింద ఫ్లష్ ఫిట్టింగ్ స్కిడ్‌ల ద్వారా పెంచబడిన సెమీ రీసెసెస్ స్థానంలో అమర్చబడింది. సిరీస్ అంతటా ఫ్యూజ్‌లేజ్"&amp;" యొక్క నిర్మాణ పద్ధతులు పెద్ద ప్యానెల్స్‌లో ముగుస్తాయి, కాంక్రీట్ అచ్చులలో ఏర్పడ్డాయి, ప్లైవుడ్ మరియు పివిసి నురుగు శాండ్‌విచ్ చాలా మృదువైన ముగింపు, అధిక బలం మరియు బరువు తగ్గాయి. పైలట్ హెడ్‌రెస్ట్ మరియు సర్దుబాటు చేయలేని చుక్కాని పెడల్స్‌తో సర్దుబాటు చేయగ"&amp;"ల బ్యాక్-రెస్ట్ సీటులో సెమీ రికార్లైన్ చేయబడింది. ఇన్స్ట్రుమెంట్ ప్యానెల్ పైలట్ల కాళ్ళ పైన మరియు మధ్య ఒక కాలమ్‌లో ఉంటుంది, ప్రాథమిక పరికరాలు మరియు అనుబంధ సాధనాలతో అవసరం. ఇన్స్ట్రుమెంట్ ప్యానెల్ యొక్క బేస్ వద్ద కంట్రోల్ నాబ్ చేత నిర్వహించబడుతున్న విడుదల ని"&amp;"యంత్రణ కేబుల్‌తో ముక్కు-స్కిడ్ యొక్క ఎడమ వైపున ఒకే టో హుక్ అమర్చబడుతుంది. ఫార్వర్డ్ స్లైడింగ్ పందిరి ఫార్వర్డ్ ఫ్యూజ్‌లేజ్ యొక్క మొత్తం పైభాగాన్ని కలిగి ఉంది, ఇది రన్నర్లపై, కాక్‌పిట్ రిమ్ యొక్క ఎడమ వైపున ఉన్న ట్రాక్‌లో నాబ్ చేత నియంత్రించబడుతుంది. పందిరి"&amp;"ని 'ప్లెక్సిగ్లాస్' పారదర్శక విభాగం మరియు అచ్చుపోసిన అపారదర్శక ముక్కు విభాగంతో 'డ్యూరాలిమిన్' ఫ్రేమ్ చుట్టూ నిర్మించారు. ట్రాపెజోయిడల్ రెక్కలు భారీ గేజ్ అచ్చుపోసిన ప్లైవుడ్ తొక్కలతో నిర్మించబడ్డాయి, చెక్క పక్కటెముకలచే మద్దతు ఇవ్వబడ్డాయి, NACA 633-618 ను ర"&amp;"ూట్ వద్ద ఉపయోగించి చిట్కా వద్ద NACA 4415 కు సజావుగా మారుతున్నాయి. పెద్ద మెటల్ ప్లేట్ ఎయిర్ బ్రేక్‌లు ఇప్పటికే టర్బెంట్ గాలి ప్రవాహంలో సుమారు ¾ తీగ వద్ద ప్రధాన స్పార్ యొక్క బాగా వెనుకబడి ఉన్నాయి. రోల్ కంట్రోల్ బయటి రెక్కల వెనుకంజలో ఉన్న అంచులలో ఐలెరాన్స్ ద"&amp;"్వారా అందించబడుతుంది. డ్రాగ్‌ను తగ్గించడానికి SZD-24-2 FOKA 2 తగ్గిన ఏరియా ఐలెరాన్‌లతో అమర్చబడింది, కాని రోల్ నియంత్రణ గణనీయంగా తగ్గింది. పదునైన తుడిచిపెట్టిన ఫిన్ (నియంత్రణ శక్తి మరియు స్థిరత్వాన్ని చిన్న ఫ్యూజ్‌లేజ్‌తో పెంచడానికి ఉపయోగిస్తారు, బరువును త"&amp;"గ్గించడం), ఫ్యూజ్‌లేజ్‌తో సమగ్రంగా ఉంది మరియు సుమారు ⅓ ఫిన్ స్పాన్ వద్ద ప్లైవుడ్ స్కిన్డ్ టెయిల్ ప్లేన్‌కు మద్దతు ఇచ్చింది. సామూహిక సమతుల్య చుక్కాని మరియు ఎలివేటర్లు కలప/ప్లైవుడ్ మరియు ఫాబ్రిక్ నుండి నిర్మించబడ్డాయి. డెలివరీ చేసినట్లుగా, ఫోకాకు ఇదే విధమైన"&amp;" ఉపరితల ముగింపు ఇవ్వబడింది, విస్తృత గీతతో, సెంటర్-సెక్షన్ నుండి ముక్కు మరియు తోక వరకు టేపింగ్, ఫ్యూజ్‌లేజ్‌కు ఇరువైపులా మరియు ఫ్యూజ్‌లేజ్ యొక్క మిగిలిన భాగంలో విరుద్ధమైన రంగు. కాక్‌పిట్ కింద చారలో పెద్ద శైలీకృత ఫోకా లోగో జోడించబడింది. రెక్కలు సాధారణంగా రె"&amp;"డ్ వింగ్ చిట్కాలతో తెల్లగా ఉంటాయి. ఫోకా ఏడు ప్రపంచ రికార్డులు మరియు అనేక పోలిష్ జాతీయ రికార్డులను కలిగి ఉంది: [1] 'ఫోకా' విమానం యొక్క ఇతర విజయాలు ఉన్నాయి: నిర్మాణాత్మక వైఫల్యానికి కారణమైన అనేక ప్రమాదాలు తరువాత, అన్ని ఫోకా విమానాలు ఇప్పుడు గరిష్టంగా 165 వే"&amp;"గంతో పరిమితం చేయబడ్డాయి స్పష్టమైన గాలిలో km/h (103 mph) మరియు 140 km/h (87 mph) IFR/కఠినమైన గాలి. [1] 2010 లో వింగ్ అటాచ్మెంట్ మెకానిజం యొక్క వైఫల్యం కారణంగా ఘోరమైన ప్రమాదం తరువాత [2] మరియు ఇలాంటి అసెంబ్లీ మెకానిజంతో గ్లైడర్‌తో మరొక ప్రాణాంతక ప్రమాదం, బ్ర"&amp;"ిటిష్ గ్లైడింగ్ అసోసియేషన్ ఫోకా IV గ్లైడర్‌ల యజమానులకు భద్రతా హెచ్చరికను జారీ చేసింది. [3] ప్రపంచంలోని సెయిల్‌ప్లేన్‌ల నుండి డేటా: డై సెగెల్ఫ్లుగ్జ్యూజ్ డెర్ వెల్ట్: లెస్ ప్లానర్స్ డు మోండే వాల్యూమ్ II [5] పోల్చదగిన పాత్ర, కాన్ఫిగరేషన్ మరియు యుగం యొక్క సా"&amp;"ధారణ లక్షణాల పనితీరు విమానం")</f>
        <v>SZD-24 FOKA (సీల్) (SZYBOWOWOY ZAKłAD DOśWIADCZALNY అలాగే ఏరోబాటిక్ ఫ్లయింగ్. ఈ డిజైన్ SZD లో డిజైన్ పోటీ నుండి ఉద్భవించింది, దీనిని "డెల్ఫిన్" గెలుచుకుంది, ఇది ఉత్పత్తిలో SZD-24 FOKA గా మారింది. మొదటి ఫ్లైట్, ఎస్పి -2069 నాటికి, మే 1960 లో బీల్స్కోలో జరిగింది, కాని పేలవంగా ప్రదర్శించే ఎయిర్‌బ్రేక్‌లతో ఫలితాలు మంచివి కావు, ఇవి VNE క్రింద ఎయిర్‌స్పీడ్‌ను పరిమితం చేయలేకపోయాయి (వేగం ఎప్పుడూ మించనిది). గ్లైడింగ్ పోటీలలో ప్రామాణిక తరగతి కోసం ఆర్గనైజేషన్ సైంటిఫిక్ ఎట్ టెక్నిక్ ఇంటర్నేషనల్ డు వాల్యూమ్ à వోయిల్ - ఇంటర్నేషనల్ సైంటిఫిక్ అండ్ టెక్నికల్ ఆర్గనైజేషన్ ఫర్ గ్లైడింగ్) నియమాలు, ఇది వేగ పరిమితం చేసే పరికరాలు గరిష్ట వేగాన్ని VNE లేదా అంతకంటే తక్కువకు పరిమితం చేయాలని ఇది సమస్యగా ఉంది. రెండవ నమూనా త్వరగా నిర్మించబడింది, మెరుగైన ఎయిర్-బ్రేక్‌లతో పాటు మెరుగైన పందిరి తాళాలు మరియు వెనుక ఫ్యూజ్‌లేజ్‌లో అదనపు యాక్సెస్ ప్యానెల్ అమర్చారు. ఆడమ్ జింటెక్ 24 మే 1960 న రెండవ నమూనా యొక్క మొదటి విమానంలో చేపట్టారు, ఇది జర్మనీలోని కోల్న్లో 1960 లో జరిగిన ప్రపంచ గ్లైడింగ్ ఛాంపియన్‌షిప్‌లో 'స్టాండర్డ్' తరగతిలో మూడవ స్థానంలో నిలిచింది, ఆడమ్ వైటెక్ పైలట్ చేయబడింది. SZD-24 FOKA ప్రోటోటైప్ దాని పనితీరు, చక్కదనం, ఏరోడైనమిక్‌గా శుభ్రమైన పంక్తులు మరియు సౌకర్యవంతమైన సెమీ రెక్లైన్డ్ ఫ్లయింగ్ స్థానం కోసం చాలా ఆరాధించబడింది. SZD-24A అని పిలువబడే ప్రీ-ప్రొడక్షన్ వేరియంట్ మరింత మెరుగుదలలను ప్రవేశపెట్టింది మరియు SZD-32 FOKA 5 ఫైనల్ ప్రొడక్షన్ వేరియంట్ వరకు ఈ రేఖ క్రమంగా మెరుగుపడింది. SZD-24 FOKA సిరీస్ స్థిర చక్రం మరియు స్కిడ్ అండర్ క్యారేజీతో ప్రధానంగా చెక్క నిర్మాణం యొక్క ప్రామాణిక తరగతి గ్లైడర్లు. ఫ్యూజ్‌లేజ్ ఒక చెక్క నిర్మాణాన్ని కలిగి ఉంది, కాక్‌పిట్‌తో విపరీతమైన ముక్కు పరివర్తనలో వెనుక భాగంలో సమగ్ర ఫిన్‌కు చాలా శుభ్రమైన పంక్తులతో పరివర్తన చెందుతుంది. ఫార్వర్డ్ ఓపెనింగ్ పందిరి అత్యవసర పరిస్థితుల్లో జెట్టిసన్ చేయదగినది మరియు ప్లెక్సిగ్లాస్ స్పష్టమైన భాగాలను 'డ్యూరాలిమిన్' ఫ్రేమ్‌కు అమర్చారు. ఎయిర్ బ్రేక్ లివర్‌కు అనుసంధానించబడిన యాంత్రికంగా ఆపరేటెడ్ బ్రేక్‌లతో 300 మిమీ × 125 మిమీ (× 4.9 అంగుళాలలో 11.8) మెయిన్‌వీల్, ముక్కు మరియు తోక కింద ఫ్లష్ ఫిట్టింగ్ స్కిడ్‌ల ద్వారా పెంచబడిన సెమీ రీసెసెస్ స్థానంలో అమర్చబడింది. సిరీస్ అంతటా ఫ్యూజ్‌లేజ్ యొక్క నిర్మాణ పద్ధతులు పెద్ద ప్యానెల్స్‌లో ముగుస్తాయి, కాంక్రీట్ అచ్చులలో ఏర్పడ్డాయి, ప్లైవుడ్ మరియు పివిసి నురుగు శాండ్‌విచ్ చాలా మృదువైన ముగింపు, అధిక బలం మరియు బరువు తగ్గాయి. పైలట్ హెడ్‌రెస్ట్ మరియు సర్దుబాటు చేయలేని చుక్కాని పెడల్స్‌తో సర్దుబాటు చేయగల బ్యాక్-రెస్ట్ సీటులో సెమీ రికార్లైన్ చేయబడింది. ఇన్స్ట్రుమెంట్ ప్యానెల్ పైలట్ల కాళ్ళ పైన మరియు మధ్య ఒక కాలమ్‌లో ఉంటుంది, ప్రాథమిక పరికరాలు మరియు అనుబంధ సాధనాలతో అవసరం. ఇన్స్ట్రుమెంట్ ప్యానెల్ యొక్క బేస్ వద్ద కంట్రోల్ నాబ్ చేత నిర్వహించబడుతున్న విడుదల నియంత్రణ కేబుల్‌తో ముక్కు-స్కిడ్ యొక్క ఎడమ వైపున ఒకే టో హుక్ అమర్చబడుతుంది. ఫార్వర్డ్ స్లైడింగ్ పందిరి ఫార్వర్డ్ ఫ్యూజ్‌లేజ్ యొక్క మొత్తం పైభాగాన్ని కలిగి ఉంది, ఇది రన్నర్లపై, కాక్‌పిట్ రిమ్ యొక్క ఎడమ వైపున ఉన్న ట్రాక్‌లో నాబ్ చేత నియంత్రించబడుతుంది. పందిరిని 'ప్లెక్సిగ్లాస్' పారదర్శక విభాగం మరియు అచ్చుపోసిన అపారదర్శక ముక్కు విభాగంతో 'డ్యూరాలిమిన్' ఫ్రేమ్ చుట్టూ నిర్మించారు. ట్రాపెజోయిడల్ రెక్కలు భారీ గేజ్ అచ్చుపోసిన ప్లైవుడ్ తొక్కలతో నిర్మించబడ్డాయి, చెక్క పక్కటెముకలచే మద్దతు ఇవ్వబడ్డాయి, NACA 633-618 ను రూట్ వద్ద ఉపయోగించి చిట్కా వద్ద NACA 4415 కు సజావుగా మారుతున్నాయి. పెద్ద మెటల్ ప్లేట్ ఎయిర్ బ్రేక్‌లు ఇప్పటికే టర్బెంట్ గాలి ప్రవాహంలో సుమారు ¾ తీగ వద్ద ప్రధాన స్పార్ యొక్క బాగా వెనుకబడి ఉన్నాయి. రోల్ కంట్రోల్ బయటి రెక్కల వెనుకంజలో ఉన్న అంచులలో ఐలెరాన్స్ ద్వారా అందించబడుతుంది. డ్రాగ్‌ను తగ్గించడానికి SZD-24-2 FOKA 2 తగ్గిన ఏరియా ఐలెరాన్‌లతో అమర్చబడింది, కాని రోల్ నియంత్రణ గణనీయంగా తగ్గింది. పదునైన తుడిచిపెట్టిన ఫిన్ (నియంత్రణ శక్తి మరియు స్థిరత్వాన్ని చిన్న ఫ్యూజ్‌లేజ్‌తో పెంచడానికి ఉపయోగిస్తారు, బరువును తగ్గించడం), ఫ్యూజ్‌లేజ్‌తో సమగ్రంగా ఉంది మరియు సుమారు ⅓ ఫిన్ స్పాన్ వద్ద ప్లైవుడ్ స్కిన్డ్ టెయిల్ ప్లేన్‌కు మద్దతు ఇచ్చింది. సామూహిక సమతుల్య చుక్కాని మరియు ఎలివేటర్లు కలప/ప్లైవుడ్ మరియు ఫాబ్రిక్ నుండి నిర్మించబడ్డాయి. డెలివరీ చేసినట్లుగా, ఫోకాకు ఇదే విధమైన ఉపరితల ముగింపు ఇవ్వబడింది, విస్తృత గీతతో, సెంటర్-సెక్షన్ నుండి ముక్కు మరియు తోక వరకు టేపింగ్, ఫ్యూజ్‌లేజ్‌కు ఇరువైపులా మరియు ఫ్యూజ్‌లేజ్ యొక్క మిగిలిన భాగంలో విరుద్ధమైన రంగు. కాక్‌పిట్ కింద చారలో పెద్ద శైలీకృత ఫోకా లోగో జోడించబడింది. రెక్కలు సాధారణంగా రెడ్ వింగ్ చిట్కాలతో తెల్లగా ఉంటాయి. ఫోకా ఏడు ప్రపంచ రికార్డులు మరియు అనేక పోలిష్ జాతీయ రికార్డులను కలిగి ఉంది: [1] 'ఫోకా' విమానం యొక్క ఇతర విజయాలు ఉన్నాయి: నిర్మాణాత్మక వైఫల్యానికి కారణమైన అనేక ప్రమాదాలు తరువాత, అన్ని ఫోకా విమానాలు ఇప్పుడు గరిష్టంగా 165 వేగంతో పరిమితం చేయబడ్డాయి స్పష్టమైన గాలిలో km/h (103 mph) మరియు 140 km/h (87 mph) IFR/కఠినమైన గాలి. [1] 2010 లో వింగ్ అటాచ్మెంట్ మెకానిజం యొక్క వైఫల్యం కారణంగా ఘోరమైన ప్రమాదం తరువాత [2] మరియు ఇలాంటి అసెంబ్లీ మెకానిజంతో గ్లైడర్‌తో మరొక ప్రాణాంతక ప్రమాదం, బ్రిటిష్ గ్లైడింగ్ అసోసియేషన్ ఫోకా IV గ్లైడర్‌ల యజమానులకు భద్రతా హెచ్చరికను జారీ చేసింది. [3] ప్రపంచంలోని సెయిల్‌ప్లేన్‌ల నుండి డేటా: డై సెగెల్ఫ్లుగ్జ్యూజ్ డెర్ వెల్ట్: లెస్ ప్లానర్స్ డు మోండే వాల్యూమ్ II [5] పోల్చదగిన పాత్ర, కాన్ఫిగరేషన్ మరియు యుగం యొక్క సాధారణ లక్షణాల పనితీరు విమానం</v>
      </c>
      <c r="E178" s="1" t="s">
        <v>999</v>
      </c>
      <c r="F178" s="1" t="str">
        <f>IFERROR(__xludf.DUMMYFUNCTION("GOOGLETRANSLATE(E:E, ""en"", ""te"")"),"గ్లైడర్")</f>
        <v>గ్లైడర్</v>
      </c>
      <c r="G178" s="2" t="s">
        <v>1000</v>
      </c>
      <c r="H178" s="1" t="s">
        <v>2720</v>
      </c>
      <c r="I178" s="1" t="str">
        <f>IFERROR(__xludf.DUMMYFUNCTION("GOOGLETRANSLATE(H:H, ""en"", ""te"")"),"పోలాండ్")</f>
        <v>పోలాండ్</v>
      </c>
      <c r="J178" s="2" t="s">
        <v>2721</v>
      </c>
      <c r="K178" s="1" t="s">
        <v>2722</v>
      </c>
      <c r="L178" s="1" t="str">
        <f>IFERROR(__xludf.DUMMYFUNCTION("GOOGLETRANSLATE(K:K, ""en"", ""te"")"),"Szd")</f>
        <v>Szd</v>
      </c>
      <c r="M178" s="2" t="s">
        <v>2723</v>
      </c>
      <c r="N178" s="3">
        <v>22038.0</v>
      </c>
      <c r="O178" s="1" t="s">
        <v>2724</v>
      </c>
      <c r="P178" s="1" t="s">
        <v>521</v>
      </c>
      <c r="Q178" s="1" t="s">
        <v>1682</v>
      </c>
      <c r="R178" s="1" t="s">
        <v>2725</v>
      </c>
      <c r="S178" s="1" t="s">
        <v>2726</v>
      </c>
      <c r="T178" s="1" t="s">
        <v>2727</v>
      </c>
      <c r="U178" s="1" t="s">
        <v>2728</v>
      </c>
      <c r="V178" s="1" t="s">
        <v>2729</v>
      </c>
      <c r="AA178" s="1" t="s">
        <v>2730</v>
      </c>
      <c r="AG178" s="1" t="s">
        <v>2731</v>
      </c>
      <c r="AH178" s="1" t="s">
        <v>2732</v>
      </c>
      <c r="AJ178" s="1" t="s">
        <v>2733</v>
      </c>
      <c r="AO178" s="1" t="s">
        <v>457</v>
      </c>
      <c r="AX178" s="1" t="s">
        <v>2734</v>
      </c>
      <c r="AZ178" s="1">
        <v>18.5</v>
      </c>
      <c r="BB178" s="1" t="s">
        <v>363</v>
      </c>
      <c r="BC178" s="1">
        <v>34.0</v>
      </c>
      <c r="BD178" s="1" t="s">
        <v>2735</v>
      </c>
      <c r="BK178" s="1" t="s">
        <v>2736</v>
      </c>
      <c r="BO178" s="1" t="s">
        <v>2737</v>
      </c>
      <c r="DC178" s="1" t="s">
        <v>2738</v>
      </c>
      <c r="DD178" s="1" t="s">
        <v>2739</v>
      </c>
      <c r="DE178" s="1" t="s">
        <v>2740</v>
      </c>
    </row>
    <row r="179">
      <c r="A179" s="1" t="s">
        <v>2741</v>
      </c>
      <c r="B179" s="1" t="str">
        <f>IFERROR(__xludf.DUMMYFUNCTION("GOOGLETRANSLATE(A:A, ""en"", ""te"")"),"NBMR-3")</f>
        <v>NBMR-3</v>
      </c>
      <c r="C179" s="1" t="s">
        <v>2742</v>
      </c>
      <c r="D179" s="1" t="str">
        <f>IFERROR(__xludf.DUMMYFUNCTION("GOOGLETRANSLATE(C:C, ""en"", ""te"")"),"NBMR-3 లేదా నాటో బేసిక్ మిలిటరీ అవసరం 3 అనేది 1960 ల ప్రారంభంలో నార్త్ అట్లాంటిక్ ట్రీటీ ఆర్గనైజేషన్ (నాటో) కమిటీ నిర్మించిన పత్రం, భవిష్యత్ పోరాట విమాన నమూనాల వివరణను వివరిస్తుంది. సూపర్సోనిక్ ఫైటర్ విమానాలు (ఎన్బిఎంఆర్ -3 ఎ) మరియు సబ్సోనిక్ ఫైటర్-బాంబర్"&amp;" విమానం (ఎన్బిఎంఆర్ -3 బి) అనే రెండు పనితీరు సమూహాలలో విమానాల అవసరం. రెండు అవసరాలు V/STOL పనితీరు యొక్క అవసరాన్ని ప్రత్యేకంగా పేర్కొన్నాయి, ఎందుకంటే సమకాలీన భయం ఏమిటంటే, తూర్పు బ్లాక్ శత్రు చర్యల ద్వారా వైమానిక క్షేత్రాలను అధిగమించవచ్చు లేదా నిలిపివేయవచ్చ"&amp;"ు మరియు చెదరగొట్టబడిన ఆపరేటింగ్ స్థావరాలు అవసరమవుతాయి. కొత్త విమాన రకాలను ఉపయోగించి జర్మనీ ఫియట్ G.91 మరియు లాక్‌హీడ్ F-104G స్టార్‌ఫైటర్ కోసం పున ments స్థాపనలను ప్లాన్ చేస్తోంది. యూరోపియన్ దేశాల విమాన తయారీ సంస్థలను డిజైన్లను సమర్పించడానికి ఆహ్వానించారు"&amp;", 10 సూపర్సోనిక్ ఫైటర్ డిజైన్ల యొక్క చిన్న-జాబితా నుండి రెండు ఉమ్మడి విజేతలుగా ఎంపిక చేయబడ్డాయి, హాకర్ సిడ్లీ పే .1154 మరియు డసాల్ట్ మిరాజ్ IIIV. ఉత్తమ పనితీరు విమానాల మధ్య సమతుల్యతపై విభేదాలు మరియు విమాన పరిశ్రమకు ఎక్కువ ప్రయోజనం చేకూర్చే వాటి అర్థం, ఏ ర"&amp;"కం కూడా సేవలోకి ప్రవేశించలేదు. అవసరం యొక్క రెండవ భాగాన్ని నెరవేర్చడానికి సబ్సోనిక్ ఫైటర్-బాంబర్ డిజైన్లు కూడా సమర్పించబడ్డాయి, 11 డిజైన్లలో నాలుగు షార్ట్-లిస్ట్ చేయబడ్డాయి, VFW VAK 191B విజేతగా ప్రకటించబడింది. ఈ విమానం నిర్మించబడింది మరియు ఎగిరింది కాని స"&amp;"ేవలోకి ప్రవేశించలేదు. కొత్త విమాన రకం సేకరణకు సమకాలీన ప్రత్యామ్నాయం రాంప్‌ల నుండి ఇప్పటికే ఉన్న ఫైటర్ విమాన రకాలను రాకెట్ లాంచ్ చేయడం మరియు అరెస్టర్ గేర్ ఉపయోగించి చిన్న స్ట్రిప్స్‌లో విమానాన్ని తిరిగి పొందడం యొక్క నవల ఆలోచన. సంబంధిత అవసరం, NBMR-4, రిమోట్"&amp;" సైట్లలో ఫైటర్ మరియు ఫైటర్-బాంబర్ విమానాలకు మద్దతుగా ఇలాంటి పనితీరుతో రవాణా విమానాల కోసం వివరణాత్మక లక్షణాలు. ఫియట్ జి. కొత్త పవర్‌ప్లాంట్ల కోసం ఇంజిన్ అభివృద్ధి విమాన ప్రాజెక్టులతో పాటు నడిచింది. అవసరాలు 1967 లో ఉపసంహరించబడ్డాయి, 1970 ల ప్రారంభంలో పదవీ వ"&amp;"ిరమణ చేసే వరకు నిర్మించిన విమాన ప్రోటోటైప్‌లు ప్రయోగాత్మక ప్రయోజనాల కోసం ఉపయోగించబడ్డాయి. ఈ కార్యక్రమంలో పాల్గొన్న విమాన రకాలు యొక్క ఉదాహరణలు సంరక్షించబడ్డాయి మరియు ఏవియేషన్ మ్యూజియంలలో ప్రదర్శించబడ్డాయి. NBMR-3A అనేది కొత్త సూపర్సోనిక్ V/STOL ఫైటర్ ఎయిర్"&amp;"క్రాఫ్ట్ డిజైన్ల ఎంపిక ప్రమాణాలు. నాటో సలహా కమిటీ జూలై 1960 లో సమావేశమైంది మరియు తరువాత అవసరం కోసం ఒక రూపురేఖ పత్రాన్ని ప్రచురించింది, జూలై 1961 నాటికి వివరణాత్మక విమాన లక్షణాలు అంగీకరించబడ్డాయి మరియు 40 విమాన తయారీదారులకు ఒక లేఖ పంపబడింది. ఎంచుకున్న విమా"&amp;"న రకాలు 1964 మరియు 1967 మధ్య సేవలోకి ప్రవేశించడానికి ఉద్దేశించబడ్డాయి. [1] ఈ విమాన రకాల్లో మెజారిటీ కాగితపు ప్రాజెక్టులు ఒక ప్రమాదంలో కోల్పోయింది (దాని పైలట్‌ను చంపడం [2]), కానీ మరొకటి (""V-01"") భద్రపరచబడింది మరియు ఇప్పటికీ మ్యూసీ డి ఎల్ ఎయిర్ ఎట్ డి ఎల్"&amp;" ఎస్పేస్ [3] (ఎయిర్ &amp; స్పేస్ మ్యూజియం వద్ద ప్రదర్శనలో ఉంది ) పారిస్ సమీపంలో. P.1154 సాంకేతికంగా ఉన్నతమైనదని నిర్ధారించబడింది, కాని మిరాజ్ సహకార అభివృద్ధి మరియు ఉత్పత్తి సభ్యుల దేశాలలో విస్తరించి ఉండటానికి ఎక్కువ సామర్థ్యాన్ని కలిగి ఉంది. డస్సాల్ట్ డిజైన్ "&amp;"మీద పి .1154 ఎంపికపై ఫ్రెంచ్ ప్రభుత్వం వైదొలిగింది. [4] UK లో P.1154 RAF అవసరాలను తీర్చడానికి ఇప్పటికీ మద్దతునిచ్చింది మరియు కొత్తగా ఎన్నుకోబడిన ప్రభుత్వం 1964 లో (ఇతర విమానాల ప్రాజెక్టులతో పాటు) ఖర్చు మైదానంలో రద్దు చేసినప్పుడు ప్రోటోటైప్ ఎయిర్ఫ్రేమ్‌లలో"&amp;" నిర్మాణం జరుగుతోంది. [5] NBMR-3B అనేది సబ్సోనిక్ V/STOL ఫైటర్-బాంబర్ ఎయిర్‌క్రాఫ్ట్ డిజైన్ల ప్రమాణాలు, ఈ పత్రం డిసెంబర్ 1961 లో ప్రచురించబడింది. ఫిబ్రవరి 1962 లో, లాక్‌హీడ్ ఎఫ్ -104 జి రీప్లేస్‌మెంట్ కోసం కమిటీ NBMR-3A (సూపర్సోనిక్ ఎయిర్‌క్రాఫ్ట్) ను సవర"&amp;"ించింది. ఫియట్ G.91 పున ment స్థాపన కోసం ప్రమాణాలకు మరియు NBMR-3B కు మార్చండి లోడ్ మోసే సామర్థ్యం (1,000 lb (450 kg)) మరియు 180 నాటికల్ మైళ్ళు (330 కిమీ) యొక్క పోరాట వ్యాసార్థం తగ్గింది. [1] ఈ విమాన రకాల్లో VJ 101 మరియు VAK 191B యొక్క ప్రోటోటైప్‌లు మాత్రమ"&amp;"ే నిర్మించబడ్డాయి మరియు ఎగిరిపోయాయి, అవి సేవలోకి ప్రవేశించలేదు. రెండు రకాల ఉదాహరణలు జర్మన్ ఏవియేషన్ మ్యూజియమ్‌లలో ప్రదర్శించబడ్డాయి. ఆగష్టు 1962 నాటికి డిజైన్ ప్రాజెక్టులు పురోగతి సాధించలేదని స్పష్టమైంది, సలహా కమిటీ సబ్సోనిక్ ఫైటర్-బాంబర్ గ్రూపుపై దృష్టి "&amp;"కేంద్రీకరించింది మరియు VAK 191 హోదాను నాలుగు రకాలకు ఇచ్చింది. . అప్పుడు మొబైల్ లాంచ్ ప్లాట్‌ఫామ్‌లపై అమర్చబడి, బూస్టర్ రాకెట్ ప్రారంభించిన తర్వాత జెట్టిసన్ చేయబడింది. 1950 లలో సున్నా పొడవు ప్రయోగ ప్రయోగాలు జరిగాయి, ఈ వ్యవస్థ లాక్‌హీడ్ ఎఫ్ -104 జి స్టార్‌ఫ"&amp;"ైటర్ కోసం స్వీకరించబడింది, యుఎస్ మరియు జర్మనీలలో పరీక్షా ప్రయోగాలు జరుగుతున్నాయి. ఈ భావన NBMR-3 లో భాగం కాదు, కానీ చెదరగొట్టబడిన క్షేత్ర కార్యకలాపాల సమస్యకు ప్రత్యామ్నాయ పరిష్కారం. [8] SATS (టాక్టికల్ సపోర్ట్ కోసం షార్ట్ ఎయిర్‌ఫీల్డ్) అనేది సంబంధిత పరీక్ష"&amp;"ా కార్యక్రమం, ఇక్కడ F-104G విమానం చిన్న భూ స్ట్రిప్స్ నుండి ప్రారంభించబడింది మరియు అరెస్టర్ గేర్ ఉపయోగించి కోలుకుంది, 1966 లో లేక్‌హర్స్ట్ మరియు లెక్ఫెల్డ్ వద్ద పరీక్షా ప్రయోగాలు జరిగాయి. [8] సంక్లిష్టత, లాజిస్టిక్స్ ఇబ్బందులు మరియు నాటో వ్యూహంలో మార్పు క"&amp;"ారణంగా ఏ వ్యవస్థను స్వీకరించలేదు. [8] చెదరగొట్టబడిన ఆపరేటింగ్ స్థావరాల వద్ద ఫైటర్ మరియు ఫైటర్-బాంబర్ విమానాలకు మద్దతు ఇవ్వడానికి ఉద్దేశించిన V/STOL రవాణా విమాన డిజైన్లకు NBMR-4 దగ్గరి సంబంధం ఉన్న అవసరం. NBMR-22 అనేది సవరించిన స్పెసిఫికేషన్, పరిధి అవసరాన్న"&amp;"ి 500 కిమీకి తగ్గిస్తుంది. [9] స్పెసిఫికేషన్ NBMR-4 12,000 lb (5,440 kg) కు పైగా 200 నాట్లకు (370 కిమీ/గం) మరియు 500 అడుగుల (150 మీ) క్షితిజ సమాంతర దూరంలో 50 అడుగుల (15 మీ) కు ఎక్కడం కోసం పిలుపునిచ్చింది. 6] ఫియట్ (ఇప్పుడు ఎరిటాలియా) జి. కొత్త విమాన రకాని"&amp;"కి అధిక థ్రస్ట్-టు-బరువు నిష్పత్తులు, వెక్టర్ థ్రస్ట్ లేదా నిలువుగా మౌంట్ చేసిన స్వచ్ఛమైన లిఫ్ట్ ఇంజన్లను ఉపయోగించే కొత్త పవర్‌ప్లాంట్ల అభివృద్ధి కార్యక్రమాలు విమాన డిజైన్లతో ఏకకాలంలో నడిచే అధునాతన లిఫ్ట్ జెట్ ఇంజన్లు అవసరం. ఇంజిన్ రకాల్లో బ్రిస్టల్ సిడ్ల"&amp;"ీ Bs.100, రోల్స్ రాయిస్ మెడ్‌వే మరియు పెగాసస్, రోల్స్ రాయిస్/మ్యాన్ టర్బో RB153/RB193, రోల్స్ రాయిస్ RB.108 మరియు RB.162 ఉన్నాయి. [10] నాటో అవసరాలు అన్నీ ఏప్రిల్ 1967 నాటికి ఉపసంహరించబడ్డాయి. 1970 లో ఈ ప్రాజెక్ట్ రద్దు అయ్యే వరకు డోర్నియర్ డూ 31 తో పరిశోధ"&amp;"న విమాన పరీక్ష కొనసాగింది, VAK 191B విమాన పరీక్ష 1970 ల ప్రారంభంలో విమానం పదవీ విరమణ చేసే వరకు కొనసాగింది. ఫియట్ జి .91 1995 లో జర్మన్ సర్వీస్ నుండి రిటైర్ అయ్యింది, స్థానంలో డాసాల్ట్/డోర్నియర్ ఆల్ఫా జెట్ మరియు లాక్‌హీడ్ ఎఫ్ -104 జి 1991 లో పదవీ విరమణ చేశ"&amp;"ారు, దాని స్థానంలో పనావియా సుడిగాలి.")</f>
        <v>NBMR-3 లేదా నాటో బేసిక్ మిలిటరీ అవసరం 3 అనేది 1960 ల ప్రారంభంలో నార్త్ అట్లాంటిక్ ట్రీటీ ఆర్గనైజేషన్ (నాటో) కమిటీ నిర్మించిన పత్రం, భవిష్యత్ పోరాట విమాన నమూనాల వివరణను వివరిస్తుంది. సూపర్సోనిక్ ఫైటర్ విమానాలు (ఎన్బిఎంఆర్ -3 ఎ) మరియు సబ్సోనిక్ ఫైటర్-బాంబర్ విమానం (ఎన్బిఎంఆర్ -3 బి) అనే రెండు పనితీరు సమూహాలలో విమానాల అవసరం. రెండు అవసరాలు V/STOL పనితీరు యొక్క అవసరాన్ని ప్రత్యేకంగా పేర్కొన్నాయి, ఎందుకంటే సమకాలీన భయం ఏమిటంటే, తూర్పు బ్లాక్ శత్రు చర్యల ద్వారా వైమానిక క్షేత్రాలను అధిగమించవచ్చు లేదా నిలిపివేయవచ్చు మరియు చెదరగొట్టబడిన ఆపరేటింగ్ స్థావరాలు అవసరమవుతాయి. కొత్త విమాన రకాలను ఉపయోగించి జర్మనీ ఫియట్ G.91 మరియు లాక్‌హీడ్ F-104G స్టార్‌ఫైటర్ కోసం పున ments స్థాపనలను ప్లాన్ చేస్తోంది. యూరోపియన్ దేశాల విమాన తయారీ సంస్థలను డిజైన్లను సమర్పించడానికి ఆహ్వానించారు, 10 సూపర్సోనిక్ ఫైటర్ డిజైన్ల యొక్క చిన్న-జాబితా నుండి రెండు ఉమ్మడి విజేతలుగా ఎంపిక చేయబడ్డాయి, హాకర్ సిడ్లీ పే .1154 మరియు డసాల్ట్ మిరాజ్ IIIV. ఉత్తమ పనితీరు విమానాల మధ్య సమతుల్యతపై విభేదాలు మరియు విమాన పరిశ్రమకు ఎక్కువ ప్రయోజనం చేకూర్చే వాటి అర్థం, ఏ రకం కూడా సేవలోకి ప్రవేశించలేదు. అవసరం యొక్క రెండవ భాగాన్ని నెరవేర్చడానికి సబ్సోనిక్ ఫైటర్-బాంబర్ డిజైన్లు కూడా సమర్పించబడ్డాయి, 11 డిజైన్లలో నాలుగు షార్ట్-లిస్ట్ చేయబడ్డాయి, VFW VAK 191B విజేతగా ప్రకటించబడింది. ఈ విమానం నిర్మించబడింది మరియు ఎగిరింది కాని సేవలోకి ప్రవేశించలేదు. కొత్త విమాన రకం సేకరణకు సమకాలీన ప్రత్యామ్నాయం రాంప్‌ల నుండి ఇప్పటికే ఉన్న ఫైటర్ విమాన రకాలను రాకెట్ లాంచ్ చేయడం మరియు అరెస్టర్ గేర్ ఉపయోగించి చిన్న స్ట్రిప్స్‌లో విమానాన్ని తిరిగి పొందడం యొక్క నవల ఆలోచన. సంబంధిత అవసరం, NBMR-4, రిమోట్ సైట్లలో ఫైటర్ మరియు ఫైటర్-బాంబర్ విమానాలకు మద్దతుగా ఇలాంటి పనితీరుతో రవాణా విమానాల కోసం వివరణాత్మక లక్షణాలు. ఫియట్ జి. కొత్త పవర్‌ప్లాంట్ల కోసం ఇంజిన్ అభివృద్ధి విమాన ప్రాజెక్టులతో పాటు నడిచింది. అవసరాలు 1967 లో ఉపసంహరించబడ్డాయి, 1970 ల ప్రారంభంలో పదవీ విరమణ చేసే వరకు నిర్మించిన విమాన ప్రోటోటైప్‌లు ప్రయోగాత్మక ప్రయోజనాల కోసం ఉపయోగించబడ్డాయి. ఈ కార్యక్రమంలో పాల్గొన్న విమాన రకాలు యొక్క ఉదాహరణలు సంరక్షించబడ్డాయి మరియు ఏవియేషన్ మ్యూజియంలలో ప్రదర్శించబడ్డాయి. NBMR-3A అనేది కొత్త సూపర్సోనిక్ V/STOL ఫైటర్ ఎయిర్క్రాఫ్ట్ డిజైన్ల ఎంపిక ప్రమాణాలు. నాటో సలహా కమిటీ జూలై 1960 లో సమావేశమైంది మరియు తరువాత అవసరం కోసం ఒక రూపురేఖ పత్రాన్ని ప్రచురించింది, జూలై 1961 నాటికి వివరణాత్మక విమాన లక్షణాలు అంగీకరించబడ్డాయి మరియు 40 విమాన తయారీదారులకు ఒక లేఖ పంపబడింది. ఎంచుకున్న విమాన రకాలు 1964 మరియు 1967 మధ్య సేవలోకి ప్రవేశించడానికి ఉద్దేశించబడ్డాయి. [1] ఈ విమాన రకాల్లో మెజారిటీ కాగితపు ప్రాజెక్టులు ఒక ప్రమాదంలో కోల్పోయింది (దాని పైలట్‌ను చంపడం [2]), కానీ మరొకటి ("V-01") భద్రపరచబడింది మరియు ఇప్పటికీ మ్యూసీ డి ఎల్ ఎయిర్ ఎట్ డి ఎల్ ఎస్పేస్ [3] (ఎయిర్ &amp; స్పేస్ మ్యూజియం వద్ద ప్రదర్శనలో ఉంది ) పారిస్ సమీపంలో. P.1154 సాంకేతికంగా ఉన్నతమైనదని నిర్ధారించబడింది, కాని మిరాజ్ సహకార అభివృద్ధి మరియు ఉత్పత్తి సభ్యుల దేశాలలో విస్తరించి ఉండటానికి ఎక్కువ సామర్థ్యాన్ని కలిగి ఉంది. డస్సాల్ట్ డిజైన్ మీద పి .1154 ఎంపికపై ఫ్రెంచ్ ప్రభుత్వం వైదొలిగింది. [4] UK లో P.1154 RAF అవసరాలను తీర్చడానికి ఇప్పటికీ మద్దతునిచ్చింది మరియు కొత్తగా ఎన్నుకోబడిన ప్రభుత్వం 1964 లో (ఇతర విమానాల ప్రాజెక్టులతో పాటు) ఖర్చు మైదానంలో రద్దు చేసినప్పుడు ప్రోటోటైప్ ఎయిర్ఫ్రేమ్‌లలో నిర్మాణం జరుగుతోంది. [5] NBMR-3B అనేది సబ్సోనిక్ V/STOL ఫైటర్-బాంబర్ ఎయిర్‌క్రాఫ్ట్ డిజైన్ల ప్రమాణాలు, ఈ పత్రం డిసెంబర్ 1961 లో ప్రచురించబడింది. ఫిబ్రవరి 1962 లో, లాక్‌హీడ్ ఎఫ్ -104 జి రీప్లేస్‌మెంట్ కోసం కమిటీ NBMR-3A (సూపర్సోనిక్ ఎయిర్‌క్రాఫ్ట్) ను సవరించింది. ఫియట్ G.91 పున ment స్థాపన కోసం ప్రమాణాలకు మరియు NBMR-3B కు మార్చండి లోడ్ మోసే సామర్థ్యం (1,000 lb (450 kg)) మరియు 180 నాటికల్ మైళ్ళు (330 కిమీ) యొక్క పోరాట వ్యాసార్థం తగ్గింది. [1] ఈ విమాన రకాల్లో VJ 101 మరియు VAK 191B యొక్క ప్రోటోటైప్‌లు మాత్రమే నిర్మించబడ్డాయి మరియు ఎగిరిపోయాయి, అవి సేవలోకి ప్రవేశించలేదు. రెండు రకాల ఉదాహరణలు జర్మన్ ఏవియేషన్ మ్యూజియమ్‌లలో ప్రదర్శించబడ్డాయి. ఆగష్టు 1962 నాటికి డిజైన్ ప్రాజెక్టులు పురోగతి సాధించలేదని స్పష్టమైంది, సలహా కమిటీ సబ్సోనిక్ ఫైటర్-బాంబర్ గ్రూపుపై దృష్టి కేంద్రీకరించింది మరియు VAK 191 హోదాను నాలుగు రకాలకు ఇచ్చింది. . అప్పుడు మొబైల్ లాంచ్ ప్లాట్‌ఫామ్‌లపై అమర్చబడి, బూస్టర్ రాకెట్ ప్రారంభించిన తర్వాత జెట్టిసన్ చేయబడింది. 1950 లలో సున్నా పొడవు ప్రయోగ ప్రయోగాలు జరిగాయి, ఈ వ్యవస్థ లాక్‌హీడ్ ఎఫ్ -104 జి స్టార్‌ఫైటర్ కోసం స్వీకరించబడింది, యుఎస్ మరియు జర్మనీలలో పరీక్షా ప్రయోగాలు జరుగుతున్నాయి. ఈ భావన NBMR-3 లో భాగం కాదు, కానీ చెదరగొట్టబడిన క్షేత్ర కార్యకలాపాల సమస్యకు ప్రత్యామ్నాయ పరిష్కారం. [8] SATS (టాక్టికల్ సపోర్ట్ కోసం షార్ట్ ఎయిర్‌ఫీల్డ్) అనేది సంబంధిత పరీక్షా కార్యక్రమం, ఇక్కడ F-104G విమానం చిన్న భూ స్ట్రిప్స్ నుండి ప్రారంభించబడింది మరియు అరెస్టర్ గేర్ ఉపయోగించి కోలుకుంది, 1966 లో లేక్‌హర్స్ట్ మరియు లెక్ఫెల్డ్ వద్ద పరీక్షా ప్రయోగాలు జరిగాయి. [8] సంక్లిష్టత, లాజిస్టిక్స్ ఇబ్బందులు మరియు నాటో వ్యూహంలో మార్పు కారణంగా ఏ వ్యవస్థను స్వీకరించలేదు. [8] చెదరగొట్టబడిన ఆపరేటింగ్ స్థావరాల వద్ద ఫైటర్ మరియు ఫైటర్-బాంబర్ విమానాలకు మద్దతు ఇవ్వడానికి ఉద్దేశించిన V/STOL రవాణా విమాన డిజైన్లకు NBMR-4 దగ్గరి సంబంధం ఉన్న అవసరం. NBMR-22 అనేది సవరించిన స్పెసిఫికేషన్, పరిధి అవసరాన్ని 500 కిమీకి తగ్గిస్తుంది. [9] స్పెసిఫికేషన్ NBMR-4 12,000 lb (5,440 kg) కు పైగా 200 నాట్లకు (370 కిమీ/గం) మరియు 500 అడుగుల (150 మీ) క్షితిజ సమాంతర దూరంలో 50 అడుగుల (15 మీ) కు ఎక్కడం కోసం పిలుపునిచ్చింది. 6] ఫియట్ (ఇప్పుడు ఎరిటాలియా) జి. కొత్త విమాన రకానికి అధిక థ్రస్ట్-టు-బరువు నిష్పత్తులు, వెక్టర్ థ్రస్ట్ లేదా నిలువుగా మౌంట్ చేసిన స్వచ్ఛమైన లిఫ్ట్ ఇంజన్లను ఉపయోగించే కొత్త పవర్‌ప్లాంట్ల అభివృద్ధి కార్యక్రమాలు విమాన డిజైన్లతో ఏకకాలంలో నడిచే అధునాతన లిఫ్ట్ జెట్ ఇంజన్లు అవసరం. ఇంజిన్ రకాల్లో బ్రిస్టల్ సిడ్లీ Bs.100, రోల్స్ రాయిస్ మెడ్‌వే మరియు పెగాసస్, రోల్స్ రాయిస్/మ్యాన్ టర్బో RB153/RB193, రోల్స్ రాయిస్ RB.108 మరియు RB.162 ఉన్నాయి. [10] నాటో అవసరాలు అన్నీ ఏప్రిల్ 1967 నాటికి ఉపసంహరించబడ్డాయి. 1970 లో ఈ ప్రాజెక్ట్ రద్దు అయ్యే వరకు డోర్నియర్ డూ 31 తో పరిశోధన విమాన పరీక్ష కొనసాగింది, VAK 191B విమాన పరీక్ష 1970 ల ప్రారంభంలో విమానం పదవీ విరమణ చేసే వరకు కొనసాగింది. ఫియట్ జి .91 1995 లో జర్మన్ సర్వీస్ నుండి రిటైర్ అయ్యింది, స్థానంలో డాసాల్ట్/డోర్నియర్ ఆల్ఫా జెట్ మరియు లాక్‌హీడ్ ఎఫ్ -104 జి 1991 లో పదవీ విరమణ చేశారు, దాని స్థానంలో పనావియా సుడిగాలి.</v>
      </c>
      <c r="AJ179" s="1" t="s">
        <v>2743</v>
      </c>
      <c r="DF179" s="1" t="s">
        <v>2744</v>
      </c>
      <c r="DG179" s="1" t="s">
        <v>2745</v>
      </c>
      <c r="DH179" s="2" t="s">
        <v>2746</v>
      </c>
      <c r="DI179" s="1">
        <v>1961.0</v>
      </c>
      <c r="DJ179" s="1" t="s">
        <v>2747</v>
      </c>
      <c r="DK179" s="1" t="s">
        <v>2748</v>
      </c>
      <c r="DL179" s="1">
        <v>1967.0</v>
      </c>
    </row>
    <row r="180">
      <c r="A180" s="1" t="s">
        <v>2678</v>
      </c>
      <c r="B180" s="1" t="str">
        <f>IFERROR(__xludf.DUMMYFUNCTION("GOOGLETRANSLATE(A:A, ""en"", ""te"")"),"రాజ్ హమ్సా క్లిప్పర్")</f>
        <v>రాజ్ హమ్సా క్లిప్పర్</v>
      </c>
      <c r="C180" s="1" t="s">
        <v>2749</v>
      </c>
      <c r="D180" s="1" t="str">
        <f>IFERROR(__xludf.DUMMYFUNCTION("GOOGLETRANSLATE(C:C, ""en"", ""te"")"),"రాజ్ హమ్సా క్లిప్పర్ ఒక భారతీయ అల్ట్రాలైట్ ట్రైక్, ఇది 1990 ల నుండి రాజ్ హమ్సా అల్ట్రాలైట్స్ చేత రూపొందించబడింది మరియు నిర్మించింది. విమానం పూర్తి రెడీ-టు-ఫ్లై-ఎయిర్‌క్రాఫ్ట్‌గా సరఫరా చేయబడుతుంది. [1] ఈ క్లిప్పర్ పాఠశాల ఉపయోగం కోసం శిక్షకుడిగా రూపొందించబడ"&amp;"ింది మరియు వర్గం యొక్క గరిష్ట స్థూల బరువు 450 కిలోల (992 పౌండ్లు) తో సహా, ఫెడెరేషన్ ఏరోనటిక్ ఇంటర్నేషనల్ మైక్రోలైట్ కేటగిరీకి అనుగుణంగా ఉంటుంది. ఈ విమానం గరిష్టంగా స్థూల బరువు 350 కిలోలు (772 పౌండ్లు). ఇది కేబుల్-బ్రేస్డ్ హాంగ్ గ్లైడర్-స్టైల్ హై-వింగ్, వె"&amp;"యిట్-షిఫ్ట్ కంట్రోల్స్, కాక్‌పిట్ ఫెయిరింగ్ లేకుండా రెండు-సీట్ల తేమ ఓపెన్ కాక్‌పిట్, ట్రైసైకిల్ ల్యాండింగ్ గేర్ మరియు పషర్ కాన్ఫిగరేషన్‌లో ఒకే ఇంజిన్ కలిగి ఉంది. [1] క్లిప్పర్‌ను సుదీర్ఘ శ్రేణి రాజ్ హమ్సా వాయేజర్‌గా అభివృద్ధి చేశారు. [1] ఈ విమానం బోల్ట్-ట"&amp;"ుగెథర్ అల్యూమినియం గొట్టాల నుండి తయారవుతుంది, దాని డబుల్ ఉపరితలం రాజ్ హంసా-నిర్మిత రెక్క డాక్రాన్ సెయిల్‌క్లాత్‌లో కప్పబడి ఉంటుంది. దీని 10.1 మీ (33.1 అడుగులు) స్పాన్ వింగ్‌కు ఒకే ట్యూబ్-రకం కింగ్‌పోస్ట్ మద్దతు ఇస్తుంది మరియు ""ఎ"" ఫ్రేమ్ వెయిట్-షిఫ్ట్ కం"&amp;"ట్రోల్ బార్‌ను ఉపయోగిస్తుంది. పవర్‌ప్లాంట్ ఒక ట్విన్ సిలిండర్, ఎయిర్-కూల్డ్, టూ-స్ట్రోక్, డ్యూయల్-ఇగ్నిషన్ 50 హెచ్‌పి (37 కిలోవాట్ 2706 ఇంజిన్. [1] [2] ఈ విమానం ఖాళీ బరువు 160 కిలోల (353 పౌండ్లు) మరియు స్థూల బరువు 350 కిలోలు (772 పౌండ్లు), ఇది 190 కిలోల ("&amp;"419 పౌండ్లు) ఉపయోగకరమైన లోడ్ ఇస్తుంది. 25 లీటర్ల పూర్తి ఇంధనంతో (5.5 ఇంప్ గల్; 6.6 యుఎస్ గాల్) పేలోడ్ 172 కిలోలు (379 ఎల్బి). [1] బేయర్ల్ మరియు రాజ్ హమ్సా నుండి డేటా [1] [2] సాధారణ లక్షణాల పనితీరు")</f>
        <v>రాజ్ హమ్సా క్లిప్పర్ ఒక భారతీయ అల్ట్రాలైట్ ట్రైక్, ఇది 1990 ల నుండి రాజ్ హమ్సా అల్ట్రాలైట్స్ చేత రూపొందించబడింది మరియు నిర్మించింది. విమానం పూర్తి రెడీ-టు-ఫ్లై-ఎయిర్‌క్రాఫ్ట్‌గా సరఫరా చేయబడుతుంది. [1] ఈ క్లిప్పర్ పాఠశాల ఉపయోగం కోసం శిక్షకుడిగా రూపొందించబడింది మరియు వర్గం యొక్క గరిష్ట స్థూల బరువు 450 కిలోల (992 పౌండ్లు) తో సహా, ఫెడెరేషన్ ఏరోనటిక్ ఇంటర్నేషనల్ మైక్రోలైట్ కేటగిరీకి అనుగుణంగా ఉంటుంది. ఈ విమానం గరిష్టంగా స్థూల బరువు 350 కిలోలు (772 పౌండ్లు). ఇది కేబుల్-బ్రేస్డ్ హాంగ్ గ్లైడర్-స్టైల్ హై-వింగ్, వెయిట్-షిఫ్ట్ కంట్రోల్స్, కాక్‌పిట్ ఫెయిరింగ్ లేకుండా రెండు-సీట్ల తేమ ఓపెన్ కాక్‌పిట్, ట్రైసైకిల్ ల్యాండింగ్ గేర్ మరియు పషర్ కాన్ఫిగరేషన్‌లో ఒకే ఇంజిన్ కలిగి ఉంది. [1] క్లిప్పర్‌ను సుదీర్ఘ శ్రేణి రాజ్ హమ్సా వాయేజర్‌గా అభివృద్ధి చేశారు. [1] ఈ విమానం బోల్ట్-టుగెథర్ అల్యూమినియం గొట్టాల నుండి తయారవుతుంది, దాని డబుల్ ఉపరితలం రాజ్ హంసా-నిర్మిత రెక్క డాక్రాన్ సెయిల్‌క్లాత్‌లో కప్పబడి ఉంటుంది. దీని 10.1 మీ (33.1 అడుగులు) స్పాన్ వింగ్‌కు ఒకే ట్యూబ్-రకం కింగ్‌పోస్ట్ మద్దతు ఇస్తుంది మరియు "ఎ" ఫ్రేమ్ వెయిట్-షిఫ్ట్ కంట్రోల్ బార్‌ను ఉపయోగిస్తుంది. పవర్‌ప్లాంట్ ఒక ట్విన్ సిలిండర్, ఎయిర్-కూల్డ్, టూ-స్ట్రోక్, డ్యూయల్-ఇగ్నిషన్ 50 హెచ్‌పి (37 కిలోవాట్ 2706 ఇంజిన్. [1] [2] ఈ విమానం ఖాళీ బరువు 160 కిలోల (353 పౌండ్లు) మరియు స్థూల బరువు 350 కిలోలు (772 పౌండ్లు), ఇది 190 కిలోల (419 పౌండ్లు) ఉపయోగకరమైన లోడ్ ఇస్తుంది. 25 లీటర్ల పూర్తి ఇంధనంతో (5.5 ఇంప్ గల్; 6.6 యుఎస్ గాల్) పేలోడ్ 172 కిలోలు (379 ఎల్బి). [1] బేయర్ల్ మరియు రాజ్ హమ్సా నుండి డేటా [1] [2] సాధారణ లక్షణాల పనితీరు</v>
      </c>
      <c r="E180" s="1" t="s">
        <v>907</v>
      </c>
      <c r="F180" s="1" t="str">
        <f>IFERROR(__xludf.DUMMYFUNCTION("GOOGLETRANSLATE(E:E, ""en"", ""te"")"),"అల్ట్రాలైట్ ట్రైక్")</f>
        <v>అల్ట్రాలైట్ ట్రైక్</v>
      </c>
      <c r="G180" s="1" t="s">
        <v>908</v>
      </c>
      <c r="H180" s="1" t="s">
        <v>2668</v>
      </c>
      <c r="I180" s="1" t="str">
        <f>IFERROR(__xludf.DUMMYFUNCTION("GOOGLETRANSLATE(H:H, ""en"", ""te"")"),"భారతదేశం")</f>
        <v>భారతదేశం</v>
      </c>
      <c r="J180" s="2" t="s">
        <v>2669</v>
      </c>
      <c r="K180" s="1" t="s">
        <v>2670</v>
      </c>
      <c r="L180" s="1" t="str">
        <f>IFERROR(__xludf.DUMMYFUNCTION("GOOGLETRANSLATE(K:K, ""en"", ""te"")"),"రాజ్ హమ్సా అల్ట్రాలైట్స్")</f>
        <v>రాజ్ హమ్సా అల్ట్రాలైట్స్</v>
      </c>
      <c r="M180" s="1" t="s">
        <v>2671</v>
      </c>
      <c r="P180" s="1" t="s">
        <v>344</v>
      </c>
      <c r="R180" s="1" t="s">
        <v>2672</v>
      </c>
      <c r="T180" s="1" t="s">
        <v>1657</v>
      </c>
      <c r="U180" s="1" t="s">
        <v>2674</v>
      </c>
      <c r="V180" s="1" t="s">
        <v>2750</v>
      </c>
      <c r="W180" s="1" t="s">
        <v>2676</v>
      </c>
      <c r="X180" s="1" t="s">
        <v>2751</v>
      </c>
      <c r="Y180" s="1" t="s">
        <v>131</v>
      </c>
      <c r="Z180" s="1" t="s">
        <v>1675</v>
      </c>
      <c r="AA180" s="1" t="s">
        <v>875</v>
      </c>
      <c r="AB180" s="1" t="s">
        <v>2752</v>
      </c>
      <c r="AC180" s="1" t="s">
        <v>1206</v>
      </c>
      <c r="AI180" s="1" t="s">
        <v>550</v>
      </c>
      <c r="AO180" s="1" t="s">
        <v>2666</v>
      </c>
      <c r="AP180" s="1" t="s">
        <v>2753</v>
      </c>
      <c r="AT180" s="1" t="s">
        <v>359</v>
      </c>
      <c r="AU180" s="1" t="s">
        <v>2754</v>
      </c>
      <c r="AV180" s="1" t="s">
        <v>2755</v>
      </c>
      <c r="AX180" s="1" t="s">
        <v>2756</v>
      </c>
      <c r="BA180" s="1" t="s">
        <v>2757</v>
      </c>
      <c r="CP180" s="1" t="s">
        <v>2684</v>
      </c>
    </row>
    <row r="181">
      <c r="A181" s="1" t="s">
        <v>2758</v>
      </c>
      <c r="B181" s="1" t="str">
        <f>IFERROR(__xludf.DUMMYFUNCTION("GOOGLETRANSLATE(A:A, ""en"", ""te"")"),"సెయింట్-జస్ట్ సైక్లోన్")</f>
        <v>సెయింట్-జస్ట్ సైక్లోన్</v>
      </c>
      <c r="C181" s="1" t="s">
        <v>2759</v>
      </c>
      <c r="D181" s="1" t="str">
        <f>IFERROR(__xludf.DUMMYFUNCTION("GOOGLETRANSLATE(C:C, ""en"", ""te"")"),"సెయింట్-జస్ట్ సైక్లోన్, సెయింట్-జస్ట్ సైక్లోన్ 180 అని కూడా పిలుస్తారు, ఇది కెనడియన్ హోమ్‌బిల్ట్ విమానం, ఇది క్యూబెక్‌లోని మిరాబెల్ యొక్క సెయింట్-జస్ట్ ఏవియేషన్ చేత రూపొందించబడింది మరియు ఉత్పత్తి చేయబడింది. అప్పటి నుండి కంపెనీ క్యూబెక్‌లోని బౌచర్‌విల్లేకు"&amp;" మారింది. ఇది అందుబాటులో ఉన్నప్పటికీ, ఈ విమానం ఒక కిట్‌గా మరియు te త్సాహిక నిర్మాణానికి ప్రణాళికల రూపంలో సరఫరా చేయబడింది. [1] తుఫాను తరువాత అధిక స్థూల బరువు (3,500 పౌండ్లు (1,600 కిలోలు)) సెయింట్-జస్ట్ సూపర్-సైక్లోన్‌గా అభివృద్ధి చేయబడింది, ఇది ఉత్పత్తిలో"&amp;" అధిగమించింది. [1] తుఫాను సెస్నా 180 యొక్క ప్రతిరూపం, ఇది విస్తరించిన వింగ్ స్పాన్, గ్రేటర్ వింగ్ ఏరియా మరియు నిలువుగా అతుక్కొని తలుపులు వంటి మార్పులు మరియు మెరుగుదలలను కలిగి ఉంటుంది. ఇది స్ట్రట్-బ్రేస్డ్ హై-వింగ్, తలుపుల ద్వారా యాక్సెస్ చేయబడిన నాలుగు-సీ"&amp;"ట్ల పరివేష్టిత క్యాబిన్, స్థిర సాంప్రదాయ ల్యాండింగ్ గేర్ మరియు ట్రాక్టర్ కాన్ఫిగరేషన్‌లో ఒకే ఇంజిన్ కలిగి ఉంది. [1] ఈ విమానం షీట్ అల్యూమినియం నుండి తయారవుతుంది, కిట్ ఎయిర్‌ఫ్రేమ్ భాగాలు పైలట్ రంధ్రాలతో ముందుగా రూపొందించబడ్డాయి, జిగ్స్ ఉపయోగించకుండా నిర్మా"&amp;"ణాన్ని అనుమతిస్తాయి. దాని 38.00 అడుగుల (11.6 మీ) స్పాన్ వింగ్ NACA 2412 ఎయిర్‌ఫాయిల్‌ను ఉపయోగిస్తుంది, ఫ్లాప్‌లను మౌంట్ చేస్తుంది మరియు 181.00 చదరపు అడుగుల (16.815 మీ 2) రెక్క ప్రాంతాన్ని కలిగి ఉంది. ఆమోదయోగ్యమైన శక్తి శ్రేణి 200 నుండి 250 హెచ్‌పి (149 ను"&amp;"ండి 186 కిలోవాట్) మరియు ఉపయోగించిన ప్రామాణిక ఇంజిన్ 230 హెచ్‌పి (172 కిలోవాట్) ఖండాంతర O-470. [1] తుఫాను 1,700 lb (770 kg) మరియు స్థూల బరువు 3,000 lb (1,400 కిలోలు) ఖాళీ బరువును కలిగి ఉంటుంది, ఇది 1,300 lb (590 kg) ఉపయోగకరమైన లోడ్‌ను ఇస్తుంది. [1] తయారీదా"&amp;"రు నిర్మాణ సమయాన్ని సరఫరా చేసిన కిట్ నుండి 2000 గంటలుగా అంచనా వేశారు. [1] డిసెంబర్ 2013 లో, 23 ఉదాహరణలు కెనడాలో ట్రాన్స్పోర్ట్ కెనడాతో మరియు మూడు ఫెడరల్ ఏవియేషన్ అడ్మినిస్ట్రేషన్ తో అమెరికాలో మూడు నమోదు చేయబడ్డాయి. [2] [3] ఏరోక్రాఫ్టర్ నుండి డేటా [1] సాధా"&amp;"రణ లక్షణాల పనితీరు")</f>
        <v>సెయింట్-జస్ట్ సైక్లోన్, సెయింట్-జస్ట్ సైక్లోన్ 180 అని కూడా పిలుస్తారు, ఇది కెనడియన్ హోమ్‌బిల్ట్ విమానం, ఇది క్యూబెక్‌లోని మిరాబెల్ యొక్క సెయింట్-జస్ట్ ఏవియేషన్ చేత రూపొందించబడింది మరియు ఉత్పత్తి చేయబడింది. అప్పటి నుండి కంపెనీ క్యూబెక్‌లోని బౌచర్‌విల్లేకు మారింది. ఇది అందుబాటులో ఉన్నప్పటికీ, ఈ విమానం ఒక కిట్‌గా మరియు te త్సాహిక నిర్మాణానికి ప్రణాళికల రూపంలో సరఫరా చేయబడింది. [1] తుఫాను తరువాత అధిక స్థూల బరువు (3,500 పౌండ్లు (1,600 కిలోలు)) సెయింట్-జస్ట్ సూపర్-సైక్లోన్‌గా అభివృద్ధి చేయబడింది, ఇది ఉత్పత్తిలో అధిగమించింది. [1] తుఫాను సెస్నా 180 యొక్క ప్రతిరూపం, ఇది విస్తరించిన వింగ్ స్పాన్, గ్రేటర్ వింగ్ ఏరియా మరియు నిలువుగా అతుక్కొని తలుపులు వంటి మార్పులు మరియు మెరుగుదలలను కలిగి ఉంటుంది. ఇది స్ట్రట్-బ్రేస్డ్ హై-వింగ్, తలుపుల ద్వారా యాక్సెస్ చేయబడిన నాలుగు-సీట్ల పరివేష్టిత క్యాబిన్, స్థిర సాంప్రదాయ ల్యాండింగ్ గేర్ మరియు ట్రాక్టర్ కాన్ఫిగరేషన్‌లో ఒకే ఇంజిన్ కలిగి ఉంది. [1] ఈ విమానం షీట్ అల్యూమినియం నుండి తయారవుతుంది, కిట్ ఎయిర్‌ఫ్రేమ్ భాగాలు పైలట్ రంధ్రాలతో ముందుగా రూపొందించబడ్డాయి, జిగ్స్ ఉపయోగించకుండా నిర్మాణాన్ని అనుమతిస్తాయి. దాని 38.00 అడుగుల (11.6 మీ) స్పాన్ వింగ్ NACA 2412 ఎయిర్‌ఫాయిల్‌ను ఉపయోగిస్తుంది, ఫ్లాప్‌లను మౌంట్ చేస్తుంది మరియు 181.00 చదరపు అడుగుల (16.815 మీ 2) రెక్క ప్రాంతాన్ని కలిగి ఉంది. ఆమోదయోగ్యమైన శక్తి శ్రేణి 200 నుండి 250 హెచ్‌పి (149 నుండి 186 కిలోవాట్) మరియు ఉపయోగించిన ప్రామాణిక ఇంజిన్ 230 హెచ్‌పి (172 కిలోవాట్) ఖండాంతర O-470. [1] తుఫాను 1,700 lb (770 kg) మరియు స్థూల బరువు 3,000 lb (1,400 కిలోలు) ఖాళీ బరువును కలిగి ఉంటుంది, ఇది 1,300 lb (590 kg) ఉపయోగకరమైన లోడ్‌ను ఇస్తుంది. [1] తయారీదారు నిర్మాణ సమయాన్ని సరఫరా చేసిన కిట్ నుండి 2000 గంటలుగా అంచనా వేశారు. [1] డిసెంబర్ 2013 లో, 23 ఉదాహరణలు కెనడాలో ట్రాన్స్పోర్ట్ కెనడాతో మరియు మూడు ఫెడరల్ ఏవియేషన్ అడ్మినిస్ట్రేషన్ తో అమెరికాలో మూడు నమోదు చేయబడ్డాయి. [2] [3] ఏరోక్రాఫ్టర్ నుండి డేటా [1] సాధారణ లక్షణాల పనితీరు</v>
      </c>
      <c r="E181" s="1" t="s">
        <v>1233</v>
      </c>
      <c r="F181" s="1" t="str">
        <f>IFERROR(__xludf.DUMMYFUNCTION("GOOGLETRANSLATE(E:E, ""en"", ""te"")"),"హోమ్‌బిల్ట్ విమానం")</f>
        <v>హోమ్‌బిల్ట్ విమానం</v>
      </c>
      <c r="G181" s="1" t="s">
        <v>1234</v>
      </c>
      <c r="H181" s="1" t="s">
        <v>438</v>
      </c>
      <c r="I181" s="1" t="str">
        <f>IFERROR(__xludf.DUMMYFUNCTION("GOOGLETRANSLATE(H:H, ""en"", ""te"")"),"కెనడా")</f>
        <v>కెనడా</v>
      </c>
      <c r="J181" s="2" t="s">
        <v>439</v>
      </c>
      <c r="K181" s="1" t="s">
        <v>653</v>
      </c>
      <c r="L181" s="1" t="str">
        <f>IFERROR(__xludf.DUMMYFUNCTION("GOOGLETRANSLATE(K:K, ""en"", ""te"")"),"సెయింట్-జస్ట్ ఏవియేషన్")</f>
        <v>సెయింట్-జస్ట్ ఏవియేషన్</v>
      </c>
      <c r="M181" s="1" t="s">
        <v>654</v>
      </c>
      <c r="N181" s="1">
        <v>1992.0</v>
      </c>
      <c r="O181" s="1" t="s">
        <v>2760</v>
      </c>
      <c r="P181" s="1" t="s">
        <v>344</v>
      </c>
      <c r="Q181" s="1" t="s">
        <v>389</v>
      </c>
      <c r="R181" s="1" t="s">
        <v>2761</v>
      </c>
      <c r="T181" s="1" t="s">
        <v>2762</v>
      </c>
      <c r="U181" s="1" t="s">
        <v>393</v>
      </c>
      <c r="V181" s="1" t="s">
        <v>2763</v>
      </c>
      <c r="W181" s="1" t="s">
        <v>2764</v>
      </c>
      <c r="X181" s="1" t="s">
        <v>2765</v>
      </c>
      <c r="Y181" s="1" t="s">
        <v>2580</v>
      </c>
      <c r="Z181" s="1" t="s">
        <v>2766</v>
      </c>
      <c r="AA181" s="1" t="s">
        <v>2767</v>
      </c>
      <c r="AB181" s="1" t="s">
        <v>2768</v>
      </c>
      <c r="AC181" s="1" t="s">
        <v>919</v>
      </c>
      <c r="AI181" s="1" t="s">
        <v>940</v>
      </c>
      <c r="AJ181" s="1" t="s">
        <v>2769</v>
      </c>
      <c r="AO181" s="1" t="s">
        <v>651</v>
      </c>
      <c r="AP181" s="1" t="s">
        <v>2770</v>
      </c>
      <c r="AT181" s="1" t="s">
        <v>2433</v>
      </c>
      <c r="AU181" s="1" t="s">
        <v>2771</v>
      </c>
      <c r="AX181" s="1" t="s">
        <v>2772</v>
      </c>
      <c r="AY181" s="1">
        <v>1992.0</v>
      </c>
      <c r="BK181" s="1" t="s">
        <v>2773</v>
      </c>
    </row>
    <row r="182">
      <c r="A182" s="1" t="s">
        <v>2774</v>
      </c>
      <c r="B182" s="1" t="str">
        <f>IFERROR(__xludf.DUMMYFUNCTION("GOOGLETRANSLATE(A:A, ""en"", ""te"")"),"టెక్ ఏరో టిఆర్ 200")</f>
        <v>టెక్ ఏరో టిఆర్ 200</v>
      </c>
      <c r="C182" s="1" t="s">
        <v>2775</v>
      </c>
      <c r="D182" s="1" t="str">
        <f>IFERROR(__xludf.DUMMYFUNCTION("GOOGLETRANSLATE(C:C, ""en"", ""te"")"),"టెక్ ఏరో టిఆర్ 200 అనేది ఒక ఫ్రెంచ్ హోమ్‌బిల్ట్ ఏరోబాటిక్ విమానం, దీనిని గ్లిసోల్లెస్ యొక్క టెక్ ఏరో చేత రూపొందించబడింది మరియు ఉత్పత్తి చేయబడింది, ఇది మొదట ఆగస్టు 1988 లో ఎగిరింది. ఇది అందుబాటులో ఉన్నప్పుడు ఈ విమానం te త్సాహిక నిర్మాణానికి కిట్‌గా సరఫరా చ"&amp;"ేయబడింది. [1] అపరిమిత తరగతికి శిక్షకుడిగా రూపొందించబడిన, టిఆర్ 200 లో కాంటిలివర్ లో-వింగ్, బబుల్ పందిరి కింద రెండు-సీట్ల-రుచిగల పరివేష్టిత కాక్‌పిట్, వీల్ ప్యాంటుతో స్థిర సాంప్రదాయ ల్యాండింగ్ గేర్ మరియు ట్రాక్టర్ కాన్ఫిగరేషన్‌లో ఒకే ఇంజిన్ ఉన్నాయి. [ 1] వ"&amp;"ిమానం చెక్కతో తయారు చేయబడింది. దీని 7.42 మీ (24.3 అడుగులు) స్పాన్ వింగ్ 10.0 మీ 2 (108 చదరపు అడుగులు) రెక్క ప్రాంతం. క్యాబిన్ వెడల్పు 71 సెం.మీ (28 అంగుళాలు). ఆమోదయోగ్యమైన శక్తి శ్రేణి 200 నుండి 260 హెచ్‌పి (149 నుండి 194 కిలోవాట్) మరియు ఉపయోగించిన ప్రామా"&amp;"ణిక ఇంజిన్ 200 హెచ్‌పి (149 కిలోవాట్ టిఆర్ 200 లో 570 కిలోల (1,260 ఎల్బి) ఖాళీ బరువు మరియు 870 కిలోల (1,920 ఎల్బి) స్థూల బరువు ఉంది, ఇది 300 కిలోల (660 పౌండ్లు) ఉపయోగకరమైన లోడ్ ఇస్తుంది. 160 లీటర్ల పూర్తి ఇంధనంతో (35 ఇంప్ గల్; 42 యుఎస్ గాల్) పైలట్, ప్రయాణ"&amp;"ీకుడు మరియు సామాను 186 కిలోల (410 ఎల్బి) కోసం పేలోడ్. [1] ప్రామాణిక రోజు, సముద్ర మట్టం, విండ్ లేదు, 200 హెచ్‌పి (149 కిలోవాట్) ఇంజిన్‌తో టేకాఫ్ 400 మీ (1,312 అడుగులు) మరియు ల్యాండింగ్ రోల్ 450 మీ (1,476 అడుగులు). [1] తయారీదారు సరఫరా చేసిన కిట్ నుండి నిర్మ"&amp;"ాణ సమయాన్ని 800 గంటలుగా అంచనా వేశారు. [1] ఏరోక్రాఫ్టర్ నుండి డేటా [1] సాధారణ లక్షణాల పనితీరు")</f>
        <v>టెక్ ఏరో టిఆర్ 200 అనేది ఒక ఫ్రెంచ్ హోమ్‌బిల్ట్ ఏరోబాటిక్ విమానం, దీనిని గ్లిసోల్లెస్ యొక్క టెక్ ఏరో చేత రూపొందించబడింది మరియు ఉత్పత్తి చేయబడింది, ఇది మొదట ఆగస్టు 1988 లో ఎగిరింది. ఇది అందుబాటులో ఉన్నప్పుడు ఈ విమానం te త్సాహిక నిర్మాణానికి కిట్‌గా సరఫరా చేయబడింది. [1] అపరిమిత తరగతికి శిక్షకుడిగా రూపొందించబడిన, టిఆర్ 200 లో కాంటిలివర్ లో-వింగ్, బబుల్ పందిరి కింద రెండు-సీట్ల-రుచిగల పరివేష్టిత కాక్‌పిట్, వీల్ ప్యాంటుతో స్థిర సాంప్రదాయ ల్యాండింగ్ గేర్ మరియు ట్రాక్టర్ కాన్ఫిగరేషన్‌లో ఒకే ఇంజిన్ ఉన్నాయి. [ 1] విమానం చెక్కతో తయారు చేయబడింది. దీని 7.42 మీ (24.3 అడుగులు) స్పాన్ వింగ్ 10.0 మీ 2 (108 చదరపు అడుగులు) రెక్క ప్రాంతం. క్యాబిన్ వెడల్పు 71 సెం.మీ (28 అంగుళాలు). ఆమోదయోగ్యమైన శక్తి శ్రేణి 200 నుండి 260 హెచ్‌పి (149 నుండి 194 కిలోవాట్) మరియు ఉపయోగించిన ప్రామాణిక ఇంజిన్ 200 హెచ్‌పి (149 కిలోవాట్ టిఆర్ 200 లో 570 కిలోల (1,260 ఎల్బి) ఖాళీ బరువు మరియు 870 కిలోల (1,920 ఎల్బి) స్థూల బరువు ఉంది, ఇది 300 కిలోల (660 పౌండ్లు) ఉపయోగకరమైన లోడ్ ఇస్తుంది. 160 లీటర్ల పూర్తి ఇంధనంతో (35 ఇంప్ గల్; 42 యుఎస్ గాల్) పైలట్, ప్రయాణీకుడు మరియు సామాను 186 కిలోల (410 ఎల్బి) కోసం పేలోడ్. [1] ప్రామాణిక రోజు, సముద్ర మట్టం, విండ్ లేదు, 200 హెచ్‌పి (149 కిలోవాట్) ఇంజిన్‌తో టేకాఫ్ 400 మీ (1,312 అడుగులు) మరియు ల్యాండింగ్ రోల్ 450 మీ (1,476 అడుగులు). [1] తయారీదారు సరఫరా చేసిన కిట్ నుండి నిర్మాణ సమయాన్ని 800 గంటలుగా అంచనా వేశారు. [1] ఏరోక్రాఫ్టర్ నుండి డేటా [1] సాధారణ లక్షణాల పనితీరు</v>
      </c>
      <c r="E182" s="1" t="s">
        <v>1233</v>
      </c>
      <c r="F182" s="1" t="str">
        <f>IFERROR(__xludf.DUMMYFUNCTION("GOOGLETRANSLATE(E:E, ""en"", ""te"")"),"హోమ్‌బిల్ట్ విమానం")</f>
        <v>హోమ్‌బిల్ట్ విమానం</v>
      </c>
      <c r="G182" s="1" t="s">
        <v>1234</v>
      </c>
      <c r="H182" s="1" t="s">
        <v>484</v>
      </c>
      <c r="I182" s="1" t="str">
        <f>IFERROR(__xludf.DUMMYFUNCTION("GOOGLETRANSLATE(H:H, ""en"", ""te"")"),"ఫ్రాన్స్")</f>
        <v>ఫ్రాన్స్</v>
      </c>
      <c r="J182" s="2" t="s">
        <v>485</v>
      </c>
      <c r="K182" s="1" t="s">
        <v>2776</v>
      </c>
      <c r="L182" s="1" t="str">
        <f>IFERROR(__xludf.DUMMYFUNCTION("GOOGLETRANSLATE(K:K, ""en"", ""te"")"),"టెక్ ఏరో")</f>
        <v>టెక్ ఏరో</v>
      </c>
      <c r="M182" s="1" t="s">
        <v>2777</v>
      </c>
      <c r="N182" s="4">
        <v>32356.0</v>
      </c>
      <c r="P182" s="1" t="s">
        <v>344</v>
      </c>
      <c r="Q182" s="1" t="s">
        <v>2778</v>
      </c>
      <c r="R182" s="1" t="s">
        <v>2779</v>
      </c>
      <c r="T182" s="1" t="s">
        <v>2780</v>
      </c>
      <c r="U182" s="1" t="s">
        <v>2781</v>
      </c>
      <c r="V182" s="1" t="s">
        <v>2782</v>
      </c>
      <c r="W182" s="1" t="s">
        <v>2783</v>
      </c>
      <c r="X182" s="1" t="s">
        <v>2784</v>
      </c>
      <c r="Y182" s="1" t="s">
        <v>2785</v>
      </c>
      <c r="Z182" s="1" t="s">
        <v>2786</v>
      </c>
      <c r="AA182" s="1" t="s">
        <v>2025</v>
      </c>
      <c r="AB182" s="1" t="s">
        <v>2787</v>
      </c>
      <c r="AC182" s="1" t="s">
        <v>475</v>
      </c>
      <c r="AI182" s="1" t="s">
        <v>940</v>
      </c>
      <c r="AP182" s="1" t="s">
        <v>2788</v>
      </c>
      <c r="AT182" s="1" t="s">
        <v>359</v>
      </c>
      <c r="AX182" s="1" t="s">
        <v>2789</v>
      </c>
      <c r="BA182" s="1" t="s">
        <v>2790</v>
      </c>
    </row>
    <row r="183">
      <c r="A183" s="1" t="s">
        <v>2791</v>
      </c>
      <c r="B183" s="1" t="str">
        <f>IFERROR(__xludf.DUMMYFUNCTION("GOOGLETRANSLATE(A:A, ""en"", ""te"")"),"కొలంబైన్ II")</f>
        <v>కొలంబైన్ II</v>
      </c>
      <c r="C183" s="1" t="s">
        <v>2792</v>
      </c>
      <c r="D183" s="1" t="str">
        <f>IFERROR(__xludf.DUMMYFUNCTION("GOOGLETRANSLATE(C:C, ""en"", ""te"")"),"కొలంబైన్ II అనేది లాక్‌హీడ్ VC-121A-LO కాన్స్టెలేషన్ (ఎయిర్ ఫోర్స్ సీరియల్ నంబర్ 48–0610, లాక్‌హీడ్ మోడల్ 749-79-36); వైమానిక దళం వన్ కాల్సిన్ మరియు ఒక ప్రైవేట్ పార్టీకి విక్రయించిన ఏకైక అధ్యక్ష విమానాలను ఉపయోగించిన మొట్టమొదటి విమానంగా మారే విమానం. ఈ విమా"&amp;"నం మార్చి 2016 లో పునరుద్ధరణ కోసం అరిజోనాలోని మారనా ప్రాంతీయ విమానాశ్రయంలోని సోనోరన్ ఎడారిలోని దీర్ఘకాలిక నిల్వ నుండి తూర్పు తీరానికి తూర్పు తీరం వరకు ప్రయాణించబడింది. [1] [2] కొలంబైన్ II కాలిఫోర్నియాలోని బర్బ్యాంక్ వద్ద సి -121 ఎగా నిర్మించబడింది మరియు ఐ"&amp;"స్లాండ్‌లోని కేఫ్లావిక్ వద్ద లాక్‌హీడ్ ఎయిర్ సర్వీస్ ఇంటర్నేషనల్ మెయింటెనెన్స్ ఫెసిలిటీకి మద్దతుగా లాక్‌హీడ్‌కు బెయిల్ చేయబడింది. నవంబర్ 1952 లో, అధ్యక్షుడిగా ఎన్నికైన డ్వైట్ డి. ఐసెన్‌హోవర్ ఈ విమానాన్ని దక్షిణ కొరియాకు వెళ్లడానికి ఉపయోగించారు. 1953 ప్రార"&amp;"ంభంలో ఈ విమానం అధ్యక్షుడు ఐసెన్‌హోవర్ ఉపయోగం కోసం VC-121A-LO ప్రమాణంగా మార్చబడింది, స్థానంలో VC-121E-LO కొలంబైన్ III (AF సెర్. నం. 53-7885), 1254 వ వాయు రవాణా స్క్వాడ్రన్ చేత నిర్వహించబడుతోంది అమెరికా వైమానిక దళం (USAF). [3] భర్తీ చేయబడిన తరువాత, కొలంబైన్"&amp;" II 1960 ల చివరలో డేవిస్ -మంత్ వైమానిక దళం నిల్వ కోసం రిటైర్ అయ్యే వరకు అమెరికా వైమానిక దళంతో సేవలో కొనసాగింది. ఈ విమానం ఒక ప్యాకేజీ స్థలంలో భాగంగా మెల్ క్రిస్ట్లర్‌కు విక్రయించబడింది, అతను పంట-దురాక్రమణ సేవను కలిగి ఉన్న వ్యోమింగ్ వ్యాపారవేత్త, మరియు 1989"&amp;" లో వాయువ్యంగా తయారయ్యాడు మరియు ఐసన్‌హోవర్ యొక్క 100 వ పుట్టినరోజు వేడుక కోసం కాన్సాస్‌లోని అబిలీన్‌కు మరియు ఆండ్రూస్ ఎయిర్ వద్ద ఎయిర్ షో కోసం ప్రయాణించారు. ఫోర్స్ బేస్, మేరీల్యాండ్. 2003 లో, దీనిని అరిజోనాలోని మారనా ప్రాంతీయ విమానాశ్రయానికి తరలించారు. స్"&amp;"మిత్సోనియన్ సంస్థ, ఒక పరిశోధనా ప్రాజెక్ట్ సమయంలో, యజమానిని సంప్రదించి, 48-0610 మాజీ అధ్యక్ష విమానం అని అతనికి సమాచారం ఇచ్చినప్పుడు విమానం యజమాని విమానాన్ని స్క్రాప్‌గా కత్తిరించాలని ఆలోచిస్తున్నాడు. అప్పుడు యజమాని, విమానం ప్రదర్శించడానికి సిద్ధంగా ఉన్న క్"&amp;"రొత్త యజమానిని కనుగొనాలనే ఆశతో, విమానాన్ని వేలంలో విక్రయించడానికి ప్రయత్నించాడు, కానీ అది అమ్మబడలేదు. [4] కొలంబైన్ II ను అరిజోనా నుండి వర్జీనియాలోని బ్రిడ్జ్‌వాటర్‌కు మార్చి 2016 లో డైనమిక్ ఏవియేషన్ పునరుద్ధరణ కోసం తరలించారు. కొనుగోలు ధర వెల్లడించబడలేదు, "&amp;"కాని డైనమిక్ ఏవియేషన్ వ్యవస్థాపకుడు అయిన కొనుగోలుదారు కార్ల్ డి. స్టోల్ట్జ్‌ఫస్ సీనియర్ ఇది 1.5 మిలియన్ డాలర్ల కంటే తక్కువ అని చెప్పారు. డైనమిక్ ఏవియేషన్ మెకానిక్స్ వర్జీనియాకు విమానంలో సన్నాహకంగా అరిజోనాలోని విమానంలో గణనీయమైన పని చేసింది. [5] పునరుద్ధరణ "&amp;"పూర్తి కావడానికి చాలా సంవత్సరాలు పడుతుందని భావిస్తున్నారు. [6] కొలంబైన్ II కాల్ సైన్ ఎయిర్ ఫోర్స్ వన్ ను భరించిన మొదటి విమానం. ప్రస్తుత అధ్యక్షుడిని మోస్తున్న యు.ఎస్. వైమానిక దళ విమానానికి ఈ హోదా 1953 లో ఒక సంఘటన తరువాత స్థాపించబడింది, ఈస్టర్న్ ఎయిర్ లైన్"&amp;"స్ 8610, వాణిజ్య విమానం, ఎయిర్ ఫోర్స్ 8610 తో మార్గాలు దాటింది, ఇది అధ్యక్షుడు ఐసన్‌హోవర్‌ను మోసుకెళ్లింది. [5] [7]")</f>
        <v>కొలంబైన్ II అనేది లాక్‌హీడ్ VC-121A-LO కాన్స్టెలేషన్ (ఎయిర్ ఫోర్స్ సీరియల్ నంబర్ 48–0610, లాక్‌హీడ్ మోడల్ 749-79-36); వైమానిక దళం వన్ కాల్సిన్ మరియు ఒక ప్రైవేట్ పార్టీకి విక్రయించిన ఏకైక అధ్యక్ష విమానాలను ఉపయోగించిన మొట్టమొదటి విమానంగా మారే విమానం. ఈ విమానం మార్చి 2016 లో పునరుద్ధరణ కోసం అరిజోనాలోని మారనా ప్రాంతీయ విమానాశ్రయంలోని సోనోరన్ ఎడారిలోని దీర్ఘకాలిక నిల్వ నుండి తూర్పు తీరానికి తూర్పు తీరం వరకు ప్రయాణించబడింది. [1] [2] కొలంబైన్ II కాలిఫోర్నియాలోని బర్బ్యాంక్ వద్ద సి -121 ఎగా నిర్మించబడింది మరియు ఐస్లాండ్‌లోని కేఫ్లావిక్ వద్ద లాక్‌హీడ్ ఎయిర్ సర్వీస్ ఇంటర్నేషనల్ మెయింటెనెన్స్ ఫెసిలిటీకి మద్దతుగా లాక్‌హీడ్‌కు బెయిల్ చేయబడింది. నవంబర్ 1952 లో, అధ్యక్షుడిగా ఎన్నికైన డ్వైట్ డి. ఐసెన్‌హోవర్ ఈ విమానాన్ని దక్షిణ కొరియాకు వెళ్లడానికి ఉపయోగించారు. 1953 ప్రారంభంలో ఈ విమానం అధ్యక్షుడు ఐసెన్‌హోవర్ ఉపయోగం కోసం VC-121A-LO ప్రమాణంగా మార్చబడింది, స్థానంలో VC-121E-LO కొలంబైన్ III (AF సెర్. నం. 53-7885), 1254 వ వాయు రవాణా స్క్వాడ్రన్ చేత నిర్వహించబడుతోంది అమెరికా వైమానిక దళం (USAF). [3] భర్తీ చేయబడిన తరువాత, కొలంబైన్ II 1960 ల చివరలో డేవిస్ -మంత్ వైమానిక దళం నిల్వ కోసం రిటైర్ అయ్యే వరకు అమెరికా వైమానిక దళంతో సేవలో కొనసాగింది. ఈ విమానం ఒక ప్యాకేజీ స్థలంలో భాగంగా మెల్ క్రిస్ట్లర్‌కు విక్రయించబడింది, అతను పంట-దురాక్రమణ సేవను కలిగి ఉన్న వ్యోమింగ్ వ్యాపారవేత్త, మరియు 1989 లో వాయువ్యంగా తయారయ్యాడు మరియు ఐసన్‌హోవర్ యొక్క 100 వ పుట్టినరోజు వేడుక కోసం కాన్సాస్‌లోని అబిలీన్‌కు మరియు ఆండ్రూస్ ఎయిర్ వద్ద ఎయిర్ షో కోసం ప్రయాణించారు. ఫోర్స్ బేస్, మేరీల్యాండ్. 2003 లో, దీనిని అరిజోనాలోని మారనా ప్రాంతీయ విమానాశ్రయానికి తరలించారు. స్మిత్సోనియన్ సంస్థ, ఒక పరిశోధనా ప్రాజెక్ట్ సమయంలో, యజమానిని సంప్రదించి, 48-0610 మాజీ అధ్యక్ష విమానం అని అతనికి సమాచారం ఇచ్చినప్పుడు విమానం యజమాని విమానాన్ని స్క్రాప్‌గా కత్తిరించాలని ఆలోచిస్తున్నాడు. అప్పుడు యజమాని, విమానం ప్రదర్శించడానికి సిద్ధంగా ఉన్న క్రొత్త యజమానిని కనుగొనాలనే ఆశతో, విమానాన్ని వేలంలో విక్రయించడానికి ప్రయత్నించాడు, కానీ అది అమ్మబడలేదు. [4] కొలంబైన్ II ను అరిజోనా నుండి వర్జీనియాలోని బ్రిడ్జ్‌వాటర్‌కు మార్చి 2016 లో డైనమిక్ ఏవియేషన్ పునరుద్ధరణ కోసం తరలించారు. కొనుగోలు ధర వెల్లడించబడలేదు, కాని డైనమిక్ ఏవియేషన్ వ్యవస్థాపకుడు అయిన కొనుగోలుదారు కార్ల్ డి. స్టోల్ట్జ్‌ఫస్ సీనియర్ ఇది 1.5 మిలియన్ డాలర్ల కంటే తక్కువ అని చెప్పారు. డైనమిక్ ఏవియేషన్ మెకానిక్స్ వర్జీనియాకు విమానంలో సన్నాహకంగా అరిజోనాలోని విమానంలో గణనీయమైన పని చేసింది. [5] పునరుద్ధరణ పూర్తి కావడానికి చాలా సంవత్సరాలు పడుతుందని భావిస్తున్నారు. [6] కొలంబైన్ II కాల్ సైన్ ఎయిర్ ఫోర్స్ వన్ ను భరించిన మొదటి విమానం. ప్రస్తుత అధ్యక్షుడిని మోస్తున్న యు.ఎస్. వైమానిక దళ విమానానికి ఈ హోదా 1953 లో ఒక సంఘటన తరువాత స్థాపించబడింది, ఈస్టర్న్ ఎయిర్ లైన్స్ 8610, వాణిజ్య విమానం, ఎయిర్ ఫోర్స్ 8610 తో మార్గాలు దాటింది, ఇది అధ్యక్షుడు ఐసన్‌హోవర్‌ను మోసుకెళ్లింది. [5] [7]</v>
      </c>
      <c r="K183" s="1" t="s">
        <v>2793</v>
      </c>
      <c r="L183" s="1" t="str">
        <f>IFERROR(__xludf.DUMMYFUNCTION("GOOGLETRANSLATE(K:K, ""en"", ""te"")"),"లాక్‌హీడ్ ఎయిర్‌క్రాఫ్ట్ కార్పొరేషన్")</f>
        <v>లాక్‌హీడ్ ఎయిర్‌క్రాఫ్ట్ కార్పొరేషన్</v>
      </c>
      <c r="M183" s="1" t="s">
        <v>2794</v>
      </c>
      <c r="AJ183" s="1" t="s">
        <v>2795</v>
      </c>
      <c r="BP183" s="1" t="s">
        <v>2796</v>
      </c>
      <c r="BQ183" s="1" t="s">
        <v>2797</v>
      </c>
      <c r="BS183" s="1" t="s">
        <v>2798</v>
      </c>
      <c r="BV183" s="1" t="s">
        <v>2799</v>
      </c>
      <c r="BX183" s="1" t="s">
        <v>2800</v>
      </c>
      <c r="CK183" s="1" t="s">
        <v>2801</v>
      </c>
      <c r="DM183" s="4">
        <v>42430.0</v>
      </c>
    </row>
    <row r="184">
      <c r="A184" s="1" t="s">
        <v>2802</v>
      </c>
      <c r="B184" s="1" t="str">
        <f>IFERROR(__xludf.DUMMYFUNCTION("GOOGLETRANSLATE(A:A, ""en"", ""te"")"),"ప్రపంచ విమాన సర్వేయర్")</f>
        <v>ప్రపంచ విమాన సర్వేయర్</v>
      </c>
      <c r="C184" s="1" t="s">
        <v>2803</v>
      </c>
      <c r="D184" s="1" t="str">
        <f>IFERROR(__xludf.DUMMYFUNCTION("GOOGLETRANSLATE(C:C, ""en"", ""te"")"),"ప్రపంచ విమాన సర్వేయర్ ఒక ఉత్పత్తి అన్ని లోహం, రెండు ప్రదేశాలు, ట్రైసైకిల్ గేర్, హై వింగ్, ఓపెన్ కాక్‌పిట్, పషర్ కాన్ఫిగరేషన్ లైట్-స్పోర్ట్ విమానం. [1] ప్రపంచ విమాన లక్షణాల నుండి డేటా")</f>
        <v>ప్రపంచ విమాన సర్వేయర్ ఒక ఉత్పత్తి అన్ని లోహం, రెండు ప్రదేశాలు, ట్రైసైకిల్ గేర్, హై వింగ్, ఓపెన్ కాక్‌పిట్, పషర్ కాన్ఫిగరేషన్ లైట్-స్పోర్ట్ విమానం. [1] ప్రపంచ విమాన లక్షణాల నుండి డేటా</v>
      </c>
      <c r="K184" s="1" t="s">
        <v>2804</v>
      </c>
      <c r="L184" s="1" t="str">
        <f>IFERROR(__xludf.DUMMYFUNCTION("GOOGLETRANSLATE(K:K, ""en"", ""te"")"),"ప్రపంచ విమాన సంస్థ")</f>
        <v>ప్రపంచ విమాన సంస్థ</v>
      </c>
      <c r="M184" s="1" t="s">
        <v>2805</v>
      </c>
      <c r="P184" s="1">
        <v>1.0</v>
      </c>
      <c r="Q184" s="1" t="s">
        <v>2806</v>
      </c>
      <c r="R184" s="1" t="s">
        <v>2807</v>
      </c>
      <c r="T184" s="1" t="s">
        <v>2808</v>
      </c>
      <c r="U184" s="1" t="s">
        <v>2809</v>
      </c>
      <c r="V184" s="1" t="s">
        <v>2810</v>
      </c>
      <c r="AJ184" s="1" t="s">
        <v>2811</v>
      </c>
      <c r="AT184" s="1" t="s">
        <v>772</v>
      </c>
      <c r="AY184" s="1">
        <v>2012.0</v>
      </c>
      <c r="BA184" s="1" t="s">
        <v>2812</v>
      </c>
    </row>
    <row r="185">
      <c r="A185" s="1" t="s">
        <v>2813</v>
      </c>
      <c r="B185" s="1" t="str">
        <f>IFERROR(__xludf.DUMMYFUNCTION("GOOGLETRANSLATE(A:A, ""en"", ""te"")"),"హన్సా-బ్రాండెన్‌బర్గ్ W.18")</f>
        <v>హన్సా-బ్రాండెన్‌బర్గ్ W.18</v>
      </c>
      <c r="C185" s="1" t="s">
        <v>2814</v>
      </c>
      <c r="D185" s="1" t="str">
        <f>IFERROR(__xludf.DUMMYFUNCTION("GOOGLETRANSLATE(C:C, ""en"", ""te"")"),"హన్సా-బ్రాండెన్‌బర్గ్ W.18 మొదటి ప్రపంచ యుద్ధం యొక్క సింగిల్-సీట్ జర్మన్ ఫైటర్ ఫ్లయింగ్ బోట్. దీనిని కైసెర్లిచే మెరైన్ (ఇంపీరియల్ జర్మన్ నేవీ) మరియు ఆస్ట్రో-హంగేరియన్ నేవీ రెండూ ఉపయోగించాయి. ఆస్ట్రో-హంగేరియన్ నేవీ ఉపయోగం కోసం 1916 లో హన్సా-బ్రాండెన్‌బర్గ్"&amp;" W.18. ఇది సింగిల్ ఇంజిన్, సింగిల్ సీటర్ ఫ్లయింగ్ బోట్, రెక్కల మధ్య హిరో 6 పషర్ ఇంజిన్ అమర్చబడింది. ఇది సింగిల్-బే రెక్కలను కలిగి ఉంది, అసాధారణమైన ""స్టార్-స్ట్రూటర్"" బ్రేసింగ్ స్ట్రట్స్ (ఇక్కడ నాలుగు వీ వింగ్ బే మధ్యలో నాలుగు వీ స్ట్రట్స్ చేరారు, ఫలితంగ"&amp;"ా ""స్టార్"" అమరికకు దారితీసింది) హన్సా-బ్రాండెన్‌బర్గ్ D.I, హన్సాతో పంచుకున్నారు -బ్రాండెన్‌బర్గ్ సిసి, మరియు హాన్సా-బ్రాండెన్‌బర్గ్ కెడిడబ్ల్యు. ఆస్ట్రో-హంగరీ 47 హాన్సా బ్రాండెన్‌బర్గ్ W.18 విమానాలను అందుకుంది, సెప్టెంబర్ 1917 నుండి మే 1918 వరకు, అడ్రియ"&amp;"ాటిక్ సీ కోస్ట్ వెంట ఓడరేవులు మరియు నావికా స్థావరాలకు గాలి-రక్షణను అందించడానికి వాటిని ఉపయోగించి. ఒక బెంజ్-ఇంజిన్ ఉదాహరణ ఇంపీరియల్ జర్మన్ నేవీకి పంపబడింది. [1] ఆస్ట్రియా-హంగరీ జర్మన్ సామ్రాజ్యం [2] సాధారణ లక్షణాల పనితీరు ఆయుధ సంబంధిత జాబితాలు")</f>
        <v>హన్సా-బ్రాండెన్‌బర్గ్ W.18 మొదటి ప్రపంచ యుద్ధం యొక్క సింగిల్-సీట్ జర్మన్ ఫైటర్ ఫ్లయింగ్ బోట్. దీనిని కైసెర్లిచే మెరైన్ (ఇంపీరియల్ జర్మన్ నేవీ) మరియు ఆస్ట్రో-హంగేరియన్ నేవీ రెండూ ఉపయోగించాయి. ఆస్ట్రో-హంగేరియన్ నేవీ ఉపయోగం కోసం 1916 లో హన్సా-బ్రాండెన్‌బర్గ్ W.18. ఇది సింగిల్ ఇంజిన్, సింగిల్ సీటర్ ఫ్లయింగ్ బోట్, రెక్కల మధ్య హిరో 6 పషర్ ఇంజిన్ అమర్చబడింది. ఇది సింగిల్-బే రెక్కలను కలిగి ఉంది, అసాధారణమైన "స్టార్-స్ట్రూటర్" బ్రేసింగ్ స్ట్రట్స్ (ఇక్కడ నాలుగు వీ వింగ్ బే మధ్యలో నాలుగు వీ స్ట్రట్స్ చేరారు, ఫలితంగా "స్టార్" అమరికకు దారితీసింది) హన్సా-బ్రాండెన్‌బర్గ్ D.I, హన్సాతో పంచుకున్నారు -బ్రాండెన్‌బర్గ్ సిసి, మరియు హాన్సా-బ్రాండెన్‌బర్గ్ కెడిడబ్ల్యు. ఆస్ట్రో-హంగరీ 47 హాన్సా బ్రాండెన్‌బర్గ్ W.18 విమానాలను అందుకుంది, సెప్టెంబర్ 1917 నుండి మే 1918 వరకు, అడ్రియాటిక్ సీ కోస్ట్ వెంట ఓడరేవులు మరియు నావికా స్థావరాలకు గాలి-రక్షణను అందించడానికి వాటిని ఉపయోగించి. ఒక బెంజ్-ఇంజిన్ ఉదాహరణ ఇంపీరియల్ జర్మన్ నేవీకి పంపబడింది. [1] ఆస్ట్రియా-హంగరీ జర్మన్ సామ్రాజ్యం [2] సాధారణ లక్షణాల పనితీరు ఆయుధ సంబంధిత జాబితాలు</v>
      </c>
      <c r="E185" s="1" t="s">
        <v>2815</v>
      </c>
      <c r="F185" s="1" t="str">
        <f>IFERROR(__xludf.DUMMYFUNCTION("GOOGLETRANSLATE(E:E, ""en"", ""te"")"),"ఫైటర్ ఫ్లయింగ్ బోట్")</f>
        <v>ఫైటర్ ఫ్లయింగ్ బోట్</v>
      </c>
      <c r="K185" s="1" t="s">
        <v>2816</v>
      </c>
      <c r="L185" s="1" t="str">
        <f>IFERROR(__xludf.DUMMYFUNCTION("GOOGLETRANSLATE(K:K, ""en"", ""te"")"),"హన్సా అన్")</f>
        <v>హన్సా అన్</v>
      </c>
      <c r="M185" s="1" t="s">
        <v>2817</v>
      </c>
      <c r="N185" s="1">
        <v>1917.0</v>
      </c>
      <c r="P185" s="1">
        <v>1.0</v>
      </c>
      <c r="Q185" s="1" t="s">
        <v>2818</v>
      </c>
      <c r="R185" s="1" t="s">
        <v>2819</v>
      </c>
      <c r="S185" s="1" t="s">
        <v>2820</v>
      </c>
      <c r="T185" s="1" t="s">
        <v>2821</v>
      </c>
      <c r="U185" s="1" t="s">
        <v>2822</v>
      </c>
      <c r="V185" s="1" t="s">
        <v>2823</v>
      </c>
      <c r="W185" s="1" t="s">
        <v>2824</v>
      </c>
      <c r="X185" s="1" t="s">
        <v>2825</v>
      </c>
      <c r="Y185" s="1" t="s">
        <v>1118</v>
      </c>
      <c r="AD185" s="1" t="s">
        <v>2826</v>
      </c>
      <c r="AE185" s="1" t="s">
        <v>2827</v>
      </c>
      <c r="AJ185" s="1" t="s">
        <v>2828</v>
      </c>
      <c r="AK185" s="1" t="s">
        <v>2829</v>
      </c>
      <c r="AL185" s="1" t="s">
        <v>2830</v>
      </c>
      <c r="BN185" s="1" t="s">
        <v>2831</v>
      </c>
      <c r="CP185" s="1">
        <v>49.0</v>
      </c>
    </row>
    <row r="186">
      <c r="A186" s="1" t="s">
        <v>2832</v>
      </c>
      <c r="B186" s="1" t="str">
        <f>IFERROR(__xludf.DUMMYFUNCTION("GOOGLETRANSLATE(A:A, ""en"", ""te"")"),"ఏరోస్పూల్ WT10 న్యాయవాది")</f>
        <v>ఏరోస్పూల్ WT10 న్యాయవాది</v>
      </c>
      <c r="C186" s="1" t="s">
        <v>2833</v>
      </c>
      <c r="D186" s="1" t="str">
        <f>IFERROR(__xludf.DUMMYFUNCTION("GOOGLETRANSLATE(C:C, ""en"", ""te"")"),"ఏరోస్పూల్ డబ్ల్యుటి 10 అడ్వంటిక్ అనేది స్లోవాక్ te త్సాహిక-నిర్మిత విమానం, ఇది 2013 లో ఏరో స్పివిడ్జా యొక్క ఏరోస్పూల్ యొక్క ఏరోస్పూల్ రూపకల్పన చేసి అభివృద్ధి చేసింది. ఈ విమానం te త్సాహిక నిర్మాణానికి ఒక కిట్‌గా సరఫరా చేయటానికి ఉద్దేశించబడింది. [1] WT10 న్"&amp;"యాయవాది వాణిజ్యపరంగా విజయవంతమైన రెండు-సీట్ల ఏరోస్పూల్ WT9 డైనమిక్ యొక్క అభివృద్ధి. WT10 లో కాంటిలివర్ లో-వింగ్, ఫార్వర్డ్-హింగ్డ్ బబుల్ పందిరి కింద మూడు నుండి నాలుగు-సీట్ల పరివేష్టిత కాక్‌పిట్, ప్లస్ రియర్ సీట్ యాక్సెస్ హాచ్, ముడుచుకునే ట్రైసైకిల్ ల్యాండి"&amp;"ంగ్ గేర్ మరియు ట్రాక్టర్ కాన్ఫిగరేషన్‌లో ఒకే ఇంజిన్ ఉన్నాయి. [1] WT10 మిశ్రమ పదార్థాల నుండి తయారవుతుంది. దీని 9.4 మీ (30.8 అడుగులు) స్పాన్ వింగ్ 10.61 మీ 2 (114.2 చదరపు అడుగులు) మరియు ఫ్లాప్‌లను మౌంట్ చేస్తుంది. ప్రోటోటైప్ 115 హెచ్‌పి (86 కిలోవాట్ల) రోటాక"&amp;"్స్ 914 టర్బోచార్జ్డ్ ఫోర్-స్ట్రోక్ పవర్‌ప్లాంట్‌ను ఉపయోగించింది, ఇది ఎమ్‌టి-ప్రొపెల్లర్‌ను నడుపుతుంది. స్థూల టేక్ ఆఫ్ బరువు మూడు సీట్ల కాన్ఫిగరేషన్‌కు 750 కిలోలు (1,653 ఎల్బి) మరియు నాలుగు సీట్ల కాన్ఫిగరేషన్‌కు 850 కిలోలు (1,874 ఎల్బి) ఉంటుంది. [1] ఈ విమ"&amp;"ానం మొట్టమొదట 11 ఏప్రిల్ 2013 న ఎగురవేయబడింది. [1] మార్చి 2017 నాటికి ఇది ఇప్పటికీ తయారీదారుల వెబ్‌సైట్‌లో అభివృద్ధిలో సూచించబడింది. [2] టాక్ నుండి డేటా [1] సాధారణ లక్షణాల పనితీరు")</f>
        <v>ఏరోస్పూల్ డబ్ల్యుటి 10 అడ్వంటిక్ అనేది స్లోవాక్ te త్సాహిక-నిర్మిత విమానం, ఇది 2013 లో ఏరో స్పివిడ్జా యొక్క ఏరోస్పూల్ యొక్క ఏరోస్పూల్ రూపకల్పన చేసి అభివృద్ధి చేసింది. ఈ విమానం te త్సాహిక నిర్మాణానికి ఒక కిట్‌గా సరఫరా చేయటానికి ఉద్దేశించబడింది. [1] WT10 న్యాయవాది వాణిజ్యపరంగా విజయవంతమైన రెండు-సీట్ల ఏరోస్పూల్ WT9 డైనమిక్ యొక్క అభివృద్ధి. WT10 లో కాంటిలివర్ లో-వింగ్, ఫార్వర్డ్-హింగ్డ్ బబుల్ పందిరి కింద మూడు నుండి నాలుగు-సీట్ల పరివేష్టిత కాక్‌పిట్, ప్లస్ రియర్ సీట్ యాక్సెస్ హాచ్, ముడుచుకునే ట్రైసైకిల్ ల్యాండింగ్ గేర్ మరియు ట్రాక్టర్ కాన్ఫిగరేషన్‌లో ఒకే ఇంజిన్ ఉన్నాయి. [1] WT10 మిశ్రమ పదార్థాల నుండి తయారవుతుంది. దీని 9.4 మీ (30.8 అడుగులు) స్పాన్ వింగ్ 10.61 మీ 2 (114.2 చదరపు అడుగులు) మరియు ఫ్లాప్‌లను మౌంట్ చేస్తుంది. ప్రోటోటైప్ 115 హెచ్‌పి (86 కిలోవాట్ల) రోటాక్స్ 914 టర్బోచార్జ్డ్ ఫోర్-స్ట్రోక్ పవర్‌ప్లాంట్‌ను ఉపయోగించింది, ఇది ఎమ్‌టి-ప్రొపెల్లర్‌ను నడుపుతుంది. స్థూల టేక్ ఆఫ్ బరువు మూడు సీట్ల కాన్ఫిగరేషన్‌కు 750 కిలోలు (1,653 ఎల్బి) మరియు నాలుగు సీట్ల కాన్ఫిగరేషన్‌కు 850 కిలోలు (1,874 ఎల్బి) ఉంటుంది. [1] ఈ విమానం మొట్టమొదట 11 ఏప్రిల్ 2013 న ఎగురవేయబడింది. [1] మార్చి 2017 నాటికి ఇది ఇప్పటికీ తయారీదారుల వెబ్‌సైట్‌లో అభివృద్ధిలో సూచించబడింది. [2] టాక్ నుండి డేటా [1] సాధారణ లక్షణాల పనితీరు</v>
      </c>
      <c r="E186" s="1" t="s">
        <v>627</v>
      </c>
      <c r="F186" s="1" t="str">
        <f>IFERROR(__xludf.DUMMYFUNCTION("GOOGLETRANSLATE(E:E, ""en"", ""te"")"),"Te త్సాహిక నిర్మించిన విమానం")</f>
        <v>Te త్సాహిక నిర్మించిన విమానం</v>
      </c>
      <c r="G186" s="1" t="s">
        <v>628</v>
      </c>
      <c r="H186" s="1" t="s">
        <v>2834</v>
      </c>
      <c r="I186" s="1" t="str">
        <f>IFERROR(__xludf.DUMMYFUNCTION("GOOGLETRANSLATE(H:H, ""en"", ""te"")"),"స్లోవేకియా")</f>
        <v>స్లోవేకియా</v>
      </c>
      <c r="J186" s="2" t="s">
        <v>2835</v>
      </c>
      <c r="K186" s="1" t="s">
        <v>2836</v>
      </c>
      <c r="L186" s="1" t="str">
        <f>IFERROR(__xludf.DUMMYFUNCTION("GOOGLETRANSLATE(K:K, ""en"", ""te"")"),"ఏరోస్పూల్")</f>
        <v>ఏరోస్పూల్</v>
      </c>
      <c r="M186" s="2" t="s">
        <v>2837</v>
      </c>
      <c r="N186" s="3">
        <v>41375.0</v>
      </c>
      <c r="P186" s="1" t="s">
        <v>344</v>
      </c>
      <c r="R186" s="1" t="s">
        <v>2313</v>
      </c>
      <c r="T186" s="1" t="s">
        <v>2838</v>
      </c>
      <c r="V186" s="1" t="s">
        <v>1388</v>
      </c>
      <c r="W186" s="1" t="s">
        <v>2839</v>
      </c>
      <c r="X186" s="1" t="s">
        <v>2840</v>
      </c>
      <c r="Y186" s="1" t="s">
        <v>2841</v>
      </c>
      <c r="Z186" s="1" t="s">
        <v>733</v>
      </c>
      <c r="AA186" s="1" t="s">
        <v>2842</v>
      </c>
      <c r="AI186" s="1" t="s">
        <v>2843</v>
      </c>
      <c r="AJ186" s="1" t="s">
        <v>2844</v>
      </c>
      <c r="AK186" s="1" t="s">
        <v>2845</v>
      </c>
      <c r="AL186" s="1" t="s">
        <v>2846</v>
      </c>
      <c r="AP186" s="1" t="s">
        <v>2847</v>
      </c>
      <c r="AT186" s="1" t="s">
        <v>2433</v>
      </c>
      <c r="AX186" s="1" t="s">
        <v>2848</v>
      </c>
      <c r="BA186" s="1" t="s">
        <v>2849</v>
      </c>
      <c r="CP186" s="1" t="s">
        <v>2850</v>
      </c>
    </row>
    <row r="187">
      <c r="A187" s="1" t="s">
        <v>2851</v>
      </c>
      <c r="B187" s="1" t="str">
        <f>IFERROR(__xludf.DUMMYFUNCTION("GOOGLETRANSLATE(A:A, ""en"", ""te"")"),"పొలారిస్ చర్మం")</f>
        <v>పొలారిస్ చర్మం</v>
      </c>
      <c r="C187" s="1" t="s">
        <v>2852</v>
      </c>
      <c r="D187" s="1" t="str">
        <f>IFERROR(__xludf.DUMMYFUNCTION("GOOGLETRANSLATE(C:C, ""en"", ""te"")"),"పొలారిస్ స్కిన్ ఒక ఇటాలియన్ అల్ట్రాలైట్ ట్రైక్, దీనిని గుబ్బియో యొక్క పొలారిస్ మోటార్ రూపొందించి ఉత్పత్తి చేసింది. విమానం పూర్తి రెడీ-టు-ఫ్లై-ఎయిర్‌క్రాఫ్ట్‌గా సరఫరా చేయబడింది. [1] [2] 2014 నాటికి కంపెనీ వెబ్‌సైట్ ""నిర్మాణంలో ఉంది"" గా జాబితా చేయబడింది మ"&amp;"రియు తరువాత తీసివేయబడింది, కాబట్టి కంపెనీ వ్యాపారానికి దూరంగా ఉంటుంది. [3] 1980 ల ప్రారంభంలో రూపకల్పన మరియు మొదట ఎగిరింది, చర్మం ఫెడరేషన్ ఏరోనటిక్ ఇంటర్నేషనల్ మైక్రోలైట్ వర్గానికి అనుగుణంగా ఉంటుంది, ఇందులో వర్గం యొక్క గరిష్ట స్థూల బరువు 450 కిలోల (992 పౌం"&amp;"డ్లు). చర్మం గరిష్టంగా స్థూల బరువు 360 కిలోలు (794 పౌండ్లు). ఇది కేబుల్-బ్రేస్డ్ హాంగ్ గ్లైడర్-స్టైల్ హై-వింగ్, వెయిట్-షిఫ్ట్ కంట్రోల్స్, ఐచ్ఛిక కాక్‌పిట్ ఫెయిరింగ్ ఉన్న రెండు-సీట్ల తేమ ఓపెన్ కాక్‌పిట్, వీల్ ప్యాంటుతో ట్రైసైకిల్ ల్యాండింగ్ గేర్ మరియు పషర్"&amp;" కాన్ఫిగరేషన్‌లో ఒకే ఇంజిన్ ఉన్నాయి. [ 7.ఎన్ 1] ఈ విమానం స్టీల్ మరియు బోల్ట్-టుగెథర్ అల్యూమినియం గొట్టాల నుండి తయారవుతుంది, దాని డబుల్ ఉపరితల వింగ్ డాక్రాన్ సెయిల్‌క్లాత్‌లో కప్పబడి ఉంటుంది. దీని 10.60 మీ (34.8 అడుగులు) స్పాన్ వింగ్‌కు ఒకే ట్యూబ్-రకం కింగ"&amp;"్‌పోస్ట్ మద్దతు ఇస్తుంది మరియు ""ఎ"" ఫ్రేమ్ వెయిట్-షిఫ్ట్ కంట్రోల్ బార్‌ను ఉపయోగిస్తుంది. పవర్‌ప్లాంట్ ఒక జంట సిలిండర్, ఎయిర్-కూల్డ్, టూ-స్ట్రోక్, డ్యూయల్-ఇగ్నిషన్ 50 హెచ్‌పి (37 కిలోవాట్) రోటాక్స్ 503 లేదా ద్రవ-చల్లబడిన 64 హెచ్‌పి (48 కిలోవాట్) రోటాక్స్ "&amp;"582 ఇంజిన్. రోటాక్స్ 503 పవర్‌ప్లాంట్‌తో ఈ విమానం ఖాళీ బరువు 155 కిలోల (342 ఎల్బి) మరియు స్థూల బరువు 360 కిలోలు (794 ఎల్బి), ఇది 205 కిలోల (452 ​​పౌండ్లు) ఉపయోగకరమైన లోడ్‌ను ఇస్తుంది. 60 లీటర్ల పూర్తి ఇంధనంతో (13 ఇంప్ గల్; 16 యుఎస్ గాల్) పేలోడ్ 162 కిలోలు"&amp;" (357 ఎల్బి). [1] [2] గ్రిప్స్ 14, జిప్స్ 16, జిప్స్ 19 మరియు ఆరెస్ 21 తో సహా ప్రాథమిక క్యారేజీకి అనేక విభిన్న రెక్కలను అమర్చవచ్చు. [1] బేయర్ల్ నుండి డేటా [1] సాధారణ లక్షణాల పనితీరు")</f>
        <v>పొలారిస్ స్కిన్ ఒక ఇటాలియన్ అల్ట్రాలైట్ ట్రైక్, దీనిని గుబ్బియో యొక్క పొలారిస్ మోటార్ రూపొందించి ఉత్పత్తి చేసింది. విమానం పూర్తి రెడీ-టు-ఫ్లై-ఎయిర్‌క్రాఫ్ట్‌గా సరఫరా చేయబడింది. [1] [2] 2014 నాటికి కంపెనీ వెబ్‌సైట్ "నిర్మాణంలో ఉంది" గా జాబితా చేయబడింది మరియు తరువాత తీసివేయబడింది, కాబట్టి కంపెనీ వ్యాపారానికి దూరంగా ఉంటుంది. [3] 1980 ల ప్రారంభంలో రూపకల్పన మరియు మొదట ఎగిరింది, చర్మం ఫెడరేషన్ ఏరోనటిక్ ఇంటర్నేషనల్ మైక్రోలైట్ వర్గానికి అనుగుణంగా ఉంటుంది, ఇందులో వర్గం యొక్క గరిష్ట స్థూల బరువు 450 కిలోల (992 పౌండ్లు). చర్మం గరిష్టంగా స్థూల బరువు 360 కిలోలు (794 పౌండ్లు). ఇది కేబుల్-బ్రేస్డ్ హాంగ్ గ్లైడర్-స్టైల్ హై-వింగ్, వెయిట్-షిఫ్ట్ కంట్రోల్స్, ఐచ్ఛిక కాక్‌పిట్ ఫెయిరింగ్ ఉన్న రెండు-సీట్ల తేమ ఓపెన్ కాక్‌పిట్, వీల్ ప్యాంటుతో ట్రైసైకిల్ ల్యాండింగ్ గేర్ మరియు పషర్ కాన్ఫిగరేషన్‌లో ఒకే ఇంజిన్ ఉన్నాయి. [ 7.ఎన్ 1] ఈ విమానం స్టీల్ మరియు బోల్ట్-టుగెథర్ అల్యూమినియం గొట్టాల నుండి తయారవుతుంది, దాని డబుల్ ఉపరితల వింగ్ డాక్రాన్ సెయిల్‌క్లాత్‌లో కప్పబడి ఉంటుంది. దీని 10.60 మీ (34.8 అడుగులు) స్పాన్ వింగ్‌కు ఒకే ట్యూబ్-రకం కింగ్‌పోస్ట్ మద్దతు ఇస్తుంది మరియు "ఎ" ఫ్రేమ్ వెయిట్-షిఫ్ట్ కంట్రోల్ బార్‌ను ఉపయోగిస్తుంది. పవర్‌ప్లాంట్ ఒక జంట సిలిండర్, ఎయిర్-కూల్డ్, టూ-స్ట్రోక్, డ్యూయల్-ఇగ్నిషన్ 50 హెచ్‌పి (37 కిలోవాట్) రోటాక్స్ 503 లేదా ద్రవ-చల్లబడిన 64 హెచ్‌పి (48 కిలోవాట్) రోటాక్స్ 582 ఇంజిన్. రోటాక్స్ 503 పవర్‌ప్లాంట్‌తో ఈ విమానం ఖాళీ బరువు 155 కిలోల (342 ఎల్బి) మరియు స్థూల బరువు 360 కిలోలు (794 ఎల్బి), ఇది 205 కిలోల (452 ​​పౌండ్లు) ఉపయోగకరమైన లోడ్‌ను ఇస్తుంది. 60 లీటర్ల పూర్తి ఇంధనంతో (13 ఇంప్ గల్; 16 యుఎస్ గాల్) పేలోడ్ 162 కిలోలు (357 ఎల్బి). [1] [2] గ్రిప్స్ 14, జిప్స్ 16, జిప్స్ 19 మరియు ఆరెస్ 21 తో సహా ప్రాథమిక క్యారేజీకి అనేక విభిన్న రెక్కలను అమర్చవచ్చు. [1] బేయర్ల్ నుండి డేటా [1] సాధారణ లక్షణాల పనితీరు</v>
      </c>
      <c r="E187" s="1" t="s">
        <v>907</v>
      </c>
      <c r="F187" s="1" t="str">
        <f>IFERROR(__xludf.DUMMYFUNCTION("GOOGLETRANSLATE(E:E, ""en"", ""te"")"),"అల్ట్రాలైట్ ట్రైక్")</f>
        <v>అల్ట్రాలైట్ ట్రైక్</v>
      </c>
      <c r="G187" s="1" t="s">
        <v>908</v>
      </c>
      <c r="H187" s="1" t="s">
        <v>116</v>
      </c>
      <c r="I187" s="1" t="str">
        <f>IFERROR(__xludf.DUMMYFUNCTION("GOOGLETRANSLATE(H:H, ""en"", ""te"")"),"ఇటలీ")</f>
        <v>ఇటలీ</v>
      </c>
      <c r="J187" s="2" t="s">
        <v>117</v>
      </c>
      <c r="K187" s="1" t="s">
        <v>2594</v>
      </c>
      <c r="L187" s="1" t="str">
        <f>IFERROR(__xludf.DUMMYFUNCTION("GOOGLETRANSLATE(K:K, ""en"", ""te"")"),"పొలారిస్ మోటారు")</f>
        <v>పొలారిస్ మోటారు</v>
      </c>
      <c r="M187" s="1" t="s">
        <v>2595</v>
      </c>
      <c r="P187" s="1" t="s">
        <v>344</v>
      </c>
      <c r="R187" s="1" t="s">
        <v>2853</v>
      </c>
      <c r="T187" s="1" t="s">
        <v>2714</v>
      </c>
      <c r="U187" s="1" t="s">
        <v>2098</v>
      </c>
      <c r="V187" s="1" t="s">
        <v>2675</v>
      </c>
      <c r="W187" s="1" t="s">
        <v>2676</v>
      </c>
      <c r="X187" s="1" t="s">
        <v>2854</v>
      </c>
      <c r="Y187" s="1" t="s">
        <v>2855</v>
      </c>
      <c r="AA187" s="1" t="s">
        <v>2243</v>
      </c>
      <c r="AI187" s="1" t="s">
        <v>1347</v>
      </c>
      <c r="AP187" s="1" t="s">
        <v>2753</v>
      </c>
      <c r="AT187" s="1" t="s">
        <v>359</v>
      </c>
      <c r="AX187" s="1" t="s">
        <v>2856</v>
      </c>
      <c r="AY187" s="1" t="s">
        <v>2857</v>
      </c>
      <c r="BA187" s="1" t="s">
        <v>2634</v>
      </c>
    </row>
    <row r="188">
      <c r="A188" s="1" t="s">
        <v>2858</v>
      </c>
      <c r="B188" s="1" t="str">
        <f>IFERROR(__xludf.DUMMYFUNCTION("GOOGLETRANSLATE(A:A, ""en"", ""te"")"),"స్పోర్ట్ ఫ్లైట్ టాలోన్")</f>
        <v>స్పోర్ట్ ఫ్లైట్ టాలోన్</v>
      </c>
      <c r="C188" s="1" t="s">
        <v>2859</v>
      </c>
      <c r="D188" s="1" t="str">
        <f>IFERROR(__xludf.DUMMYFUNCTION("GOOGLETRANSLATE(C:C, ""en"", ""te"")"),"స్పోర్ట్ ఫ్లైట్ టాలోన్ ఒక హై-వింగ్, పషర్ కాన్ఫిగరేషన్ సింగిల్-ఇంజిన్, సాంప్రదాయ ల్యాండింగ్ గేర్ హోమ్‌బిల్ట్ విమానం లేదా అల్ట్రాలైట్ విమానాలు, ఇది te త్సాహిక నిర్మాణం కోసం కిట్ రూపంలో ఒరెగాన్ యొక్క స్పోర్ట్ ఫ్లైట్ ఏవియేషన్, ఒరెగాన్ యొక్క స్పోర్ట్ ఫ్లైట్ ఏవ"&amp;"ియేషన్ ద్వారా ఉత్పత్తి చేయబడింది. [1] [2] [ 3] [[4] [5] [6] ఈ విమానం ఇకపై కంపెనీ వెబ్‌సైట్‌లో అందించబడదు మరియు ఉత్పత్తికి దూరంగా ఉన్నట్లు అనిపిస్తుంది. [7] టాలోన్ మాక్సైర్ డ్రిఫ్టర్ నుండి అభివృద్ధి చేయబడింది మరియు 1989 లో మార్కెట్లోకి ప్రవేశపెట్టబడింది. ఈ"&amp;" విమానం డ్రిఫ్టర్ యొక్క ప్రధాన ఫ్యూజ్‌లేజ్ ట్యూబ్‌ను పంచుకుంటుంది, దీనిని విమానం యొక్క వెన్నెముకగా ఉపయోగించారు. చుక్కాని పెడల్స్ ట్యూబ్ ముందు భాగంలో, సీటు మరియు వింగ్ సపోర్ట్ స్ట్రక్చర్ మధ్యలో మరియు తోకను ట్యూబ్ వెనుక భాగంలో జతచేస్తాయి. అసలు డ్రిఫ్టర్‌పై "&amp;"ప్రధాన మెరుగుదలలు జ్యూరీ స్ట్రట్స్, ఫ్లాప్స్, స్ట్రీమ్లైన్డ్ సామాను ప్రాంతం, ఐచ్ఛిక పరివేష్టిత కాక్‌పిట్, వీల్ ప్యాంటు మరియు బ్రేక్‌తో స్ట్రట్-బ్రేస్డ్ వింగ్స్ ఉన్నాయి. బేసిక్ డ్రిఫ్టర్ డిజైన్‌పై అనేక ఎంపికలు మరియు ఎక్స్‌ట్రాలను చేర్చడం అంటే, యుఎస్ ఫార్ 1"&amp;"03 అల్ట్రాలైట్ వెహికల్స్ విభాగంలో టాలోన్‌ను నిర్మించలేము, గరిష్టంగా 254 ఎల్బి (115 కిలోల) వర్గం ఖాళీ బరువు కంటే ఎక్కువ మరియు బదులుగా హోమ్‌బిల్ట్ గా నమోదు చేసుకోవాలి USA లో విమానం. కెనడా వంటి ఇతర దేశాలలో, టాలోన్ అల్ట్రాలైట్ లేదా మైక్రోలైట్ విమాన వర్గానికి "&amp;"సరిపోతుంది. [1] విమానం యొక్క నిర్మాణం 6061-టి 6 అల్యూమినియం నుండి తయారు చేయబడింది, ప్రధాన ల్యాండింగ్ గేర్ స్ట్రట్స్ 4130 స్టీల్. అల్యూమినియం ఫ్రేమ్ వింగ్ ప్రీ-సీవ్న్ డాక్రాన్ ఎన్వలప్‌లలో కవర్ చేయబడింది. కిట్ నుండి నిర్మాణ సమయం 120 గంటలుగా నివేదించబడింది. "&amp;"[1] ప్రాథమిక టాలోన్ డిజైన్ వివిధ పవర్‌ప్లాంట్లతో సింగిల్ అండ్ టెన్డం రెండు సీట్ల శ్రేణిగా అభివృద్ధి చేయబడింది. [2] [3] [4] [5] టాలోన్ ఎక్స్‌పి ప్రిలిమినరీ అసెంబ్లీ మాన్యువల్ నుండి డేటా [9] సాధారణ లక్షణాలు పనితీరు సంబంధిత అభివృద్ధి")</f>
        <v>స్పోర్ట్ ఫ్లైట్ టాలోన్ ఒక హై-వింగ్, పషర్ కాన్ఫిగరేషన్ సింగిల్-ఇంజిన్, సాంప్రదాయ ల్యాండింగ్ గేర్ హోమ్‌బిల్ట్ విమానం లేదా అల్ట్రాలైట్ విమానాలు, ఇది te త్సాహిక నిర్మాణం కోసం కిట్ రూపంలో ఒరెగాన్ యొక్క స్పోర్ట్ ఫ్లైట్ ఏవియేషన్, ఒరెగాన్ యొక్క స్పోర్ట్ ఫ్లైట్ ఏవియేషన్ ద్వారా ఉత్పత్తి చేయబడింది. [1] [2] [ 3] [[4] [5] [6] ఈ విమానం ఇకపై కంపెనీ వెబ్‌సైట్‌లో అందించబడదు మరియు ఉత్పత్తికి దూరంగా ఉన్నట్లు అనిపిస్తుంది. [7] టాలోన్ మాక్సైర్ డ్రిఫ్టర్ నుండి అభివృద్ధి చేయబడింది మరియు 1989 లో మార్కెట్లోకి ప్రవేశపెట్టబడింది. ఈ విమానం డ్రిఫ్టర్ యొక్క ప్రధాన ఫ్యూజ్‌లేజ్ ట్యూబ్‌ను పంచుకుంటుంది, దీనిని విమానం యొక్క వెన్నెముకగా ఉపయోగించారు. చుక్కాని పెడల్స్ ట్యూబ్ ముందు భాగంలో, సీటు మరియు వింగ్ సపోర్ట్ స్ట్రక్చర్ మధ్యలో మరియు తోకను ట్యూబ్ వెనుక భాగంలో జతచేస్తాయి. అసలు డ్రిఫ్టర్‌పై ప్రధాన మెరుగుదలలు జ్యూరీ స్ట్రట్స్, ఫ్లాప్స్, స్ట్రీమ్లైన్డ్ సామాను ప్రాంతం, ఐచ్ఛిక పరివేష్టిత కాక్‌పిట్, వీల్ ప్యాంటు మరియు బ్రేక్‌తో స్ట్రట్-బ్రేస్డ్ వింగ్స్ ఉన్నాయి. బేసిక్ డ్రిఫ్టర్ డిజైన్‌పై అనేక ఎంపికలు మరియు ఎక్స్‌ట్రాలను చేర్చడం అంటే, యుఎస్ ఫార్ 103 అల్ట్రాలైట్ వెహికల్స్ విభాగంలో టాలోన్‌ను నిర్మించలేము, గరిష్టంగా 254 ఎల్బి (115 కిలోల) వర్గం ఖాళీ బరువు కంటే ఎక్కువ మరియు బదులుగా హోమ్‌బిల్ట్ గా నమోదు చేసుకోవాలి USA లో విమానం. కెనడా వంటి ఇతర దేశాలలో, టాలోన్ అల్ట్రాలైట్ లేదా మైక్రోలైట్ విమాన వర్గానికి సరిపోతుంది. [1] విమానం యొక్క నిర్మాణం 6061-టి 6 అల్యూమినియం నుండి తయారు చేయబడింది, ప్రధాన ల్యాండింగ్ గేర్ స్ట్రట్స్ 4130 స్టీల్. అల్యూమినియం ఫ్రేమ్ వింగ్ ప్రీ-సీవ్న్ డాక్రాన్ ఎన్వలప్‌లలో కవర్ చేయబడింది. కిట్ నుండి నిర్మాణ సమయం 120 గంటలుగా నివేదించబడింది. [1] ప్రాథమిక టాలోన్ డిజైన్ వివిధ పవర్‌ప్లాంట్లతో సింగిల్ అండ్ టెన్డం రెండు సీట్ల శ్రేణిగా అభివృద్ధి చేయబడింది. [2] [3] [4] [5] టాలోన్ ఎక్స్‌పి ప్రిలిమినరీ అసెంబ్లీ మాన్యువల్ నుండి డేటా [9] సాధారణ లక్షణాలు పనితీరు సంబంధిత అభివృద్ధి</v>
      </c>
      <c r="E188" s="1" t="s">
        <v>883</v>
      </c>
      <c r="F188" s="1" t="str">
        <f>IFERROR(__xludf.DUMMYFUNCTION("GOOGLETRANSLATE(E:E, ""en"", ""te"")"),"కిట్ విమానం")</f>
        <v>కిట్ విమానం</v>
      </c>
      <c r="G188" s="1" t="s">
        <v>884</v>
      </c>
      <c r="H188" s="1" t="s">
        <v>386</v>
      </c>
      <c r="I188" s="1" t="str">
        <f>IFERROR(__xludf.DUMMYFUNCTION("GOOGLETRANSLATE(H:H, ""en"", ""te"")"),"అమెరికా")</f>
        <v>అమెరికా</v>
      </c>
      <c r="J188" s="2" t="s">
        <v>425</v>
      </c>
      <c r="K188" s="1" t="s">
        <v>2860</v>
      </c>
      <c r="L188" s="1" t="str">
        <f>IFERROR(__xludf.DUMMYFUNCTION("GOOGLETRANSLATE(K:K, ""en"", ""te"")"),"స్పోర్ట్ ఫ్లైట్ ఏవియేషన్")</f>
        <v>స్పోర్ట్ ఫ్లైట్ ఏవియేషన్</v>
      </c>
      <c r="M188" s="1" t="s">
        <v>2861</v>
      </c>
      <c r="P188" s="1" t="s">
        <v>344</v>
      </c>
      <c r="Q188" s="1" t="s">
        <v>2862</v>
      </c>
      <c r="R188" s="1" t="s">
        <v>601</v>
      </c>
      <c r="T188" s="1" t="s">
        <v>2863</v>
      </c>
      <c r="U188" s="1" t="s">
        <v>2864</v>
      </c>
      <c r="V188" s="1" t="s">
        <v>2865</v>
      </c>
      <c r="W188" s="1" t="s">
        <v>2866</v>
      </c>
      <c r="X188" s="1" t="s">
        <v>2867</v>
      </c>
      <c r="Z188" s="1" t="s">
        <v>2868</v>
      </c>
      <c r="AA188" s="1" t="s">
        <v>2869</v>
      </c>
      <c r="AB188" s="1" t="s">
        <v>2870</v>
      </c>
      <c r="AI188" s="1" t="s">
        <v>940</v>
      </c>
      <c r="AJ188" s="1" t="s">
        <v>2871</v>
      </c>
      <c r="AK188" s="1" t="s">
        <v>2872</v>
      </c>
      <c r="AL188" s="1" t="s">
        <v>2873</v>
      </c>
      <c r="AO188" s="1" t="s">
        <v>457</v>
      </c>
      <c r="AP188" s="1" t="s">
        <v>434</v>
      </c>
      <c r="AT188" s="1" t="s">
        <v>359</v>
      </c>
      <c r="AU188" s="1" t="s">
        <v>2874</v>
      </c>
      <c r="AY188" s="1">
        <v>1989.0</v>
      </c>
      <c r="BA188" s="1" t="s">
        <v>2875</v>
      </c>
      <c r="BB188" s="1" t="s">
        <v>2876</v>
      </c>
    </row>
    <row r="189">
      <c r="A189" s="1" t="s">
        <v>2877</v>
      </c>
      <c r="B189" s="1" t="str">
        <f>IFERROR(__xludf.DUMMYFUNCTION("GOOGLETRANSLATE(A:A, ""en"", ""te"")"),"స్టార్ మోనోప్లేన్")</f>
        <v>స్టార్ మోనోప్లేన్</v>
      </c>
      <c r="C189" s="1" t="s">
        <v>2878</v>
      </c>
      <c r="D189" s="1" t="str">
        <f>IFERROR(__xludf.DUMMYFUNCTION("GOOGLETRANSLATE(C:C, ""en"", ""te"")"),"స్టార్ మోనోప్లేన్ వోల్వర్‌హాంప్టన్ యొక్క స్టార్ ఇంజనీరింగ్ సంస్థ నిర్మించిన ప్రారంభ బ్రిటిష్ విమానం. ఫ్రెంచ్ ఆంటోనెట్ విమానాన్ని పోలి ఉండే ట్రాక్టర్ కాన్ఫిగరేషన్ మోనోప్లేన్, దాని అత్యంత గొప్ప లక్షణం వెనుక నియంత్రణ ఉపరితలాల అమరిక. ఇది 1910 లో లండన్లోని ఒలి"&amp;"ంపియాలో జరిగిన ఏరో ఎగ్జిబిషన్‌లో ప్రదర్శించబడింది. స్టార్ మోనోప్లేన్ వైర్-బ్రేస్డ్ బూడిద యొక్క వెలికితీసిన త్రిభుజాకార విభాగం ఫ్యూజ్‌లేజ్‌ను కలిగి ఉంది, రెక్కలు ఎగువ లాంగన్స్‌తో జతచేయబడ్డాయి మరియు పైలట్ రెక్క యొక్క వెనుకంజలో వెనుక కూర్చున్నాడు. రవాణా సౌలభ"&amp;"్యం కోసం ఫ్యూజ్‌లేజ్ కాక్‌పిట్ యొక్క రెండు విభాగాలుగా విభజించబడింది. సమాంతర-తీగ రెక్కలు చుట్టుముట్టబడిన చివరలు మరియు వింగ్ వార్పింగ్ నియంత్రణను కలిగి ఉన్నాయి, వైర్లు రెక్క పైన ఒకే కింగ్-పోస్ట్‌కు దారితీస్తాయి మరియు అండర్ క్యారేజ్ స్ట్రట్స్ చివరలకు దారితీస"&amp;"్తాయి, ఇవి జంట స్కిడ్లను కలిగి ఉన్నాయి, రెండు చక్రాలను మొలకెత్తిన ఇరుసుపై మోసుకుంటాయి. తోక ఉపరితలాలు ఫ్యూజ్‌లేజ్ నుండి సగం వరకు ప్రారంభమయ్యే నాలుగు పొడుగుచేసిన త్రిభుజాకార ఉపరితలాల యొక్క క్రూసిఫాం అమరికను కలిగి ఉన్నాయి, కదిలే ఉపరితలాల యొక్క బయటి పైవట్లను "&amp;"కలిగి ఉన్న ర్యాక్ చివరలతో ముగుస్తుంది, వీటిలో ప్రతి ఒక్కటి మలేయ్ గాలిపటం పోలి ఉండే పొడుగుచేసిన వజ్ర ఆకారం. వీటిని సాంప్రదాయకంగా రడ్డర్లు మరియు ఎలివేటర్లుగా ఉపయోగించవచ్చు లేదా ప్రత్యామ్నాయంగా అనుసంధానించబడిన ప్రత్యర్థి జతలుగా పనిచేస్తుంది, తద్వారా వారి ఆపర"&amp;"ేషన్ విమానం ఒక వైపు లేదా మరొక వైపుకు వెళ్లడానికి కారణమవుతుంది. ఇది 30 హెచ్‌పి (22 కిలోవాట్) స్టార్ ఇంజిన్ ద్వారా 6 అడుగుల 8 (2 మీ) క్లార్క్ ప్రొపెల్లర్‌ను నడుపుతుంది. [2] ఈ అమరిక యొక్క ట్రయల్స్ సంతృప్తికరంగా లేవు మరియు 1911 లో, విమానం విస్తృతంగా సవరించబడి"&amp;"ంది. దిగువ ఫిన్ మరియు కదిలే ఉపరితలం తొలగించబడింది మరియు చుక్కాని మరియు ఎలివేటర్ల యొక్క సాంప్రదాయిక అమరికను ఉత్పత్తి చేయడానికి మిగిలిన ఉపరితలాల నియంత్రణలు మార్చబడ్డాయి. రెక్కలు 5 అడుగుల (1.5 మీ) ద్వారా తగ్గించబడ్డాయి మరియు టెయిల్‌వీల్‌ను స్కిడ్ ద్వారా భర్త"&amp;"ీ చేశారు. [3] దీనికి కొత్త 50 హెచ్‌పి (37 కిలోవాట్) స్టార్ ఇంజిన్‌తో కూడా అమర్చారు. [4] లూయిస్ నుండి డేటా, పి బ్రిటిష్ విమానం 1809-1914 లండన్: పుట్నం, 1962. జనరల్ లక్షణాల పనితీరు")</f>
        <v>స్టార్ మోనోప్లేన్ వోల్వర్‌హాంప్టన్ యొక్క స్టార్ ఇంజనీరింగ్ సంస్థ నిర్మించిన ప్రారంభ బ్రిటిష్ విమానం. ఫ్రెంచ్ ఆంటోనెట్ విమానాన్ని పోలి ఉండే ట్రాక్టర్ కాన్ఫిగరేషన్ మోనోప్లేన్, దాని అత్యంత గొప్ప లక్షణం వెనుక నియంత్రణ ఉపరితలాల అమరిక. ఇది 1910 లో లండన్లోని ఒలింపియాలో జరిగిన ఏరో ఎగ్జిబిషన్‌లో ప్రదర్శించబడింది. స్టార్ మోనోప్లేన్ వైర్-బ్రేస్డ్ బూడిద యొక్క వెలికితీసిన త్రిభుజాకార విభాగం ఫ్యూజ్‌లేజ్‌ను కలిగి ఉంది, రెక్కలు ఎగువ లాంగన్స్‌తో జతచేయబడ్డాయి మరియు పైలట్ రెక్క యొక్క వెనుకంజలో వెనుక కూర్చున్నాడు. రవాణా సౌలభ్యం కోసం ఫ్యూజ్‌లేజ్ కాక్‌పిట్ యొక్క రెండు విభాగాలుగా విభజించబడింది. సమాంతర-తీగ రెక్కలు చుట్టుముట్టబడిన చివరలు మరియు వింగ్ వార్పింగ్ నియంత్రణను కలిగి ఉన్నాయి, వైర్లు రెక్క పైన ఒకే కింగ్-పోస్ట్‌కు దారితీస్తాయి మరియు అండర్ క్యారేజ్ స్ట్రట్స్ చివరలకు దారితీస్తాయి, ఇవి జంట స్కిడ్లను కలిగి ఉన్నాయి, రెండు చక్రాలను మొలకెత్తిన ఇరుసుపై మోసుకుంటాయి. తోక ఉపరితలాలు ఫ్యూజ్‌లేజ్ నుండి సగం వరకు ప్రారంభమయ్యే నాలుగు పొడుగుచేసిన త్రిభుజాకార ఉపరితలాల యొక్క క్రూసిఫాం అమరికను కలిగి ఉన్నాయి, కదిలే ఉపరితలాల యొక్క బయటి పైవట్లను కలిగి ఉన్న ర్యాక్ చివరలతో ముగుస్తుంది, వీటిలో ప్రతి ఒక్కటి మలేయ్ గాలిపటం పోలి ఉండే పొడుగుచేసిన వజ్ర ఆకారం. వీటిని సాంప్రదాయకంగా రడ్డర్లు మరియు ఎలివేటర్లుగా ఉపయోగించవచ్చు లేదా ప్రత్యామ్నాయంగా అనుసంధానించబడిన ప్రత్యర్థి జతలుగా పనిచేస్తుంది, తద్వారా వారి ఆపరేషన్ విమానం ఒక వైపు లేదా మరొక వైపుకు వెళ్లడానికి కారణమవుతుంది. ఇది 30 హెచ్‌పి (22 కిలోవాట్) స్టార్ ఇంజిన్ ద్వారా 6 అడుగుల 8 (2 మీ) క్లార్క్ ప్రొపెల్లర్‌ను నడుపుతుంది. [2] ఈ అమరిక యొక్క ట్రయల్స్ సంతృప్తికరంగా లేవు మరియు 1911 లో, విమానం విస్తృతంగా సవరించబడింది. దిగువ ఫిన్ మరియు కదిలే ఉపరితలం తొలగించబడింది మరియు చుక్కాని మరియు ఎలివేటర్ల యొక్క సాంప్రదాయిక అమరికను ఉత్పత్తి చేయడానికి మిగిలిన ఉపరితలాల నియంత్రణలు మార్చబడ్డాయి. రెక్కలు 5 అడుగుల (1.5 మీ) ద్వారా తగ్గించబడ్డాయి మరియు టెయిల్‌వీల్‌ను స్కిడ్ ద్వారా భర్తీ చేశారు. [3] దీనికి కొత్త 50 హెచ్‌పి (37 కిలోవాట్) స్టార్ ఇంజిన్‌తో కూడా అమర్చారు. [4] లూయిస్ నుండి డేటా, పి బ్రిటిష్ విమానం 1809-1914 లండన్: పుట్నం, 1962. జనరల్ లక్షణాల పనితీరు</v>
      </c>
      <c r="E189" s="1" t="s">
        <v>179</v>
      </c>
      <c r="F189" s="1" t="str">
        <f>IFERROR(__xludf.DUMMYFUNCTION("GOOGLETRANSLATE(E:E, ""en"", ""te"")"),"ప్రయోగాత్మక విమానం")</f>
        <v>ప్రయోగాత్మక విమానం</v>
      </c>
      <c r="G189" s="1" t="s">
        <v>2440</v>
      </c>
      <c r="H189" s="1" t="s">
        <v>367</v>
      </c>
      <c r="I189" s="1" t="str">
        <f>IFERROR(__xludf.DUMMYFUNCTION("GOOGLETRANSLATE(H:H, ""en"", ""te"")"),"యునైటెడ్ కింగ్‌డమ్")</f>
        <v>యునైటెడ్ కింగ్‌డమ్</v>
      </c>
      <c r="J189" s="1" t="s">
        <v>596</v>
      </c>
      <c r="K189" s="1" t="s">
        <v>2879</v>
      </c>
      <c r="L189" s="1" t="str">
        <f>IFERROR(__xludf.DUMMYFUNCTION("GOOGLETRANSLATE(K:K, ""en"", ""te"")"),"స్టార్ ఇంజనీరింగ్ కంపెనీ")</f>
        <v>స్టార్ ఇంజనీరింగ్ కంపెనీ</v>
      </c>
      <c r="M189" s="1" t="s">
        <v>2880</v>
      </c>
      <c r="O189" s="1">
        <v>1.0</v>
      </c>
      <c r="P189" s="1">
        <v>1.0</v>
      </c>
      <c r="Q189" s="1" t="s">
        <v>2329</v>
      </c>
      <c r="R189" s="1" t="s">
        <v>2881</v>
      </c>
      <c r="W189" s="1" t="s">
        <v>2882</v>
      </c>
      <c r="X189" s="1" t="s">
        <v>2883</v>
      </c>
      <c r="Y189" s="1" t="s">
        <v>2884</v>
      </c>
      <c r="AG189" s="1" t="s">
        <v>2885</v>
      </c>
      <c r="AH189" s="1" t="s">
        <v>2886</v>
      </c>
    </row>
    <row r="190">
      <c r="A190" s="1" t="s">
        <v>2887</v>
      </c>
      <c r="B190" s="1" t="str">
        <f>IFERROR(__xludf.DUMMYFUNCTION("GOOGLETRANSLATE(A:A, ""en"", ""te"")"),"అంతిమ 10-200")</f>
        <v>అంతిమ 10-200</v>
      </c>
      <c r="C190" s="1" t="s">
        <v>2888</v>
      </c>
      <c r="D190" s="1" t="str">
        <f>IFERROR(__xludf.DUMMYFUNCTION("GOOGLETRANSLATE(C:C, ""en"", ""te"")"),"అంతిమ 10-200 కెనడియన్ హోమ్‌బిల్ట్ ఏరోబాటిక్ బైప్‌లేన్, ఇది 1990 లలో ప్రవేశపెట్టిన అంటారియోలోని హామిల్టన్ యొక్క స్ట్రీమ్‌లైన్ వెల్డింగ్ చేత రూపొందించబడింది. ఇది అందుబాటులో ఉన్నప్పుడు విమానం కిట్‌గా లేదా te త్సాహిక నిర్మాణానికి ప్రణాళికల రూపంలో సరఫరా చేయబడి"&amp;"ంది. [1] ఈ విమానం పిట్స్ స్పెషల్ కోసం రెక్కల పున ment స్థాపన సమితిగా ప్రారంభమైంది మరియు చివరికి వింగ్ సెట్‌తో వెళ్ళడానికి కొత్త ఫ్యూజ్‌లేజ్ రూపొందించబడింది. ఫలిత విమానంలో స్ట్రట్-బ్రేస్డ్ బిప్‌లేన్ లేఅవుట్ ఉంది, క్యాబనే స్ట్రట్స్, ఇంటర్‌ప్లేన్ స్ట్రట్స్ మ"&amp;"రియు ఫ్లయింగ్ వైర్లు, ఒకే-సీటు, బబుల్ పందిరి కింద పరివేష్టిత కాక్‌పిట్, వీల్ ప్యాంటుతో స్థిర సాంప్రదాయ ల్యాండింగ్ గేర్ మరియు ట్రాక్టర్ కాన్ఫిగరేషన్‌లో ఒకే ఇంజిన్. [1 ] ఈ విమానం మెటల్ నుండి తయారు చేయబడింది, దాని ఎగిరే ఉపరితలాలు డోప్డ్ ఎయిర్క్రాఫ్ట్ ఫాబ్రిక"&amp;"్లో కప్పబడి ఉంటాయి. దీని రెక్కలు 16.00 అడుగులు (4.9 మీ) మాత్రమే. ఆమోదయోగ్యమైన శక్తి పరిధి ప్రతి మోడల్ ద్వారా మారుతుంది. ప్రామాణిక పరికరాలలో విలోమ ఇంధన వ్యవస్థ మరియు వెనుక-అంటిపెట్టుకున్న పందిరి ఉన్నాయి. కార్యాచరణ G లోడ్లు +7 మరియు -5 గ్రా. ఈ విమానం సెకనుక"&amp;"ు 360 డిగ్రీల రోల్ రేటును కలిగి ఉంది. [1] 10-200 వెర్షన్‌లో సాధారణ ఖాళీ బరువు 925 పౌండ్లు (420 కిలోలు) మరియు స్థూల బరువు 1,320 ఎల్బి (600 కిలోలు), 395 ఎల్బి (179 కిలోల) ఉపయోగకరమైన లోడ్‌ను ఇస్తుంది. 22 యు.ఎస్. గ్యాలన్ల పూర్తి ఇంధనంతో (83 ఎల్; 18 ఇంప్ గాల్)"&amp;" పైలట్ మరియు సామాను కోసం పేలోడ్ 263 ఎల్బి (119 కిలోలు). [1] ప్రామాణిక రోజు, సముద్ర మట్టం, విండ్ లేదు, 200 హెచ్‌పి (149 కిలోవాట్) ఇంజిన్‌తో టేకాఫ్ 450 అడుగులు (137 మీ) మరియు ల్యాండింగ్ రోల్ 500 అడుగులు (152 మీ). [1] తయారీదారు సరఫరా చేసిన కిట్ నుండి నిర్మాణ"&amp;" సమయాన్ని 1200 గంటలుగా అంచనా వేశారు. [1] మార్చి 2014 లో ఫెడరల్ ఏవియేషన్ అడ్మినిస్ట్రేషన్ తో ఆరు ఉదాహరణలు అమెరికాలో నమోదు చేయబడ్డాయి, అయినప్పటికీ మొత్తం 12 ఒకేసారి నమోదు చేయబడ్డాయి. మార్చి 2014 లో కూడా రెండు కెనడాలో ట్రాన్స్పోర్ట్ కెనడాతో నమోదు చేయబడ్డాయి."&amp;" [2] [3] ఏరోక్రాఫ్టర్ నుండి డేటా [1] సాధారణ లక్షణాల పనితీరు")</f>
        <v>అంతిమ 10-200 కెనడియన్ హోమ్‌బిల్ట్ ఏరోబాటిక్ బైప్‌లేన్, ఇది 1990 లలో ప్రవేశపెట్టిన అంటారియోలోని హామిల్టన్ యొక్క స్ట్రీమ్‌లైన్ వెల్డింగ్ చేత రూపొందించబడింది. ఇది అందుబాటులో ఉన్నప్పుడు విమానం కిట్‌గా లేదా te త్సాహిక నిర్మాణానికి ప్రణాళికల రూపంలో సరఫరా చేయబడింది. [1] ఈ విమానం పిట్స్ స్పెషల్ కోసం రెక్కల పున ment స్థాపన సమితిగా ప్రారంభమైంది మరియు చివరికి వింగ్ సెట్‌తో వెళ్ళడానికి కొత్త ఫ్యూజ్‌లేజ్ రూపొందించబడింది. ఫలిత విమానంలో స్ట్రట్-బ్రేస్డ్ బిప్‌లేన్ లేఅవుట్ ఉంది, క్యాబనే స్ట్రట్స్, ఇంటర్‌ప్లేన్ స్ట్రట్స్ మరియు ఫ్లయింగ్ వైర్లు, ఒకే-సీటు, బబుల్ పందిరి కింద పరివేష్టిత కాక్‌పిట్, వీల్ ప్యాంటుతో స్థిర సాంప్రదాయ ల్యాండింగ్ గేర్ మరియు ట్రాక్టర్ కాన్ఫిగరేషన్‌లో ఒకే ఇంజిన్. [1 ] ఈ విమానం మెటల్ నుండి తయారు చేయబడింది, దాని ఎగిరే ఉపరితలాలు డోప్డ్ ఎయిర్క్రాఫ్ట్ ఫాబ్రిక్లో కప్పబడి ఉంటాయి. దీని రెక్కలు 16.00 అడుగులు (4.9 మీ) మాత్రమే. ఆమోదయోగ్యమైన శక్తి పరిధి ప్రతి మోడల్ ద్వారా మారుతుంది. ప్రామాణిక పరికరాలలో విలోమ ఇంధన వ్యవస్థ మరియు వెనుక-అంటిపెట్టుకున్న పందిరి ఉన్నాయి. కార్యాచరణ G లోడ్లు +7 మరియు -5 గ్రా. ఈ విమానం సెకనుకు 360 డిగ్రీల రోల్ రేటును కలిగి ఉంది. [1] 10-200 వెర్షన్‌లో సాధారణ ఖాళీ బరువు 925 పౌండ్లు (420 కిలోలు) మరియు స్థూల బరువు 1,320 ఎల్బి (600 కిలోలు), 395 ఎల్బి (179 కిలోల) ఉపయోగకరమైన లోడ్‌ను ఇస్తుంది. 22 యు.ఎస్. గ్యాలన్ల పూర్తి ఇంధనంతో (83 ఎల్; 18 ఇంప్ గాల్) పైలట్ మరియు సామాను కోసం పేలోడ్ 263 ఎల్బి (119 కిలోలు). [1] ప్రామాణిక రోజు, సముద్ర మట్టం, విండ్ లేదు, 200 హెచ్‌పి (149 కిలోవాట్) ఇంజిన్‌తో టేకాఫ్ 450 అడుగులు (137 మీ) మరియు ల్యాండింగ్ రోల్ 500 అడుగులు (152 మీ). [1] తయారీదారు సరఫరా చేసిన కిట్ నుండి నిర్మాణ సమయాన్ని 1200 గంటలుగా అంచనా వేశారు. [1] మార్చి 2014 లో ఫెడరల్ ఏవియేషన్ అడ్మినిస్ట్రేషన్ తో ఆరు ఉదాహరణలు అమెరికాలో నమోదు చేయబడ్డాయి, అయినప్పటికీ మొత్తం 12 ఒకేసారి నమోదు చేయబడ్డాయి. మార్చి 2014 లో కూడా రెండు కెనడాలో ట్రాన్స్పోర్ట్ కెనడాతో నమోదు చేయబడ్డాయి. [2] [3] ఏరోక్రాఫ్టర్ నుండి డేటా [1] సాధారణ లక్షణాల పనితీరు</v>
      </c>
      <c r="E190" s="1" t="s">
        <v>1233</v>
      </c>
      <c r="F190" s="1" t="str">
        <f>IFERROR(__xludf.DUMMYFUNCTION("GOOGLETRANSLATE(E:E, ""en"", ""te"")"),"హోమ్‌బిల్ట్ విమానం")</f>
        <v>హోమ్‌బిల్ట్ విమానం</v>
      </c>
      <c r="G190" s="1" t="s">
        <v>1234</v>
      </c>
      <c r="H190" s="1" t="s">
        <v>438</v>
      </c>
      <c r="I190" s="1" t="str">
        <f>IFERROR(__xludf.DUMMYFUNCTION("GOOGLETRANSLATE(H:H, ""en"", ""te"")"),"కెనడా")</f>
        <v>కెనడా</v>
      </c>
      <c r="J190" s="2" t="s">
        <v>439</v>
      </c>
      <c r="K190" s="1" t="s">
        <v>2889</v>
      </c>
      <c r="L190" s="1" t="str">
        <f>IFERROR(__xludf.DUMMYFUNCTION("GOOGLETRANSLATE(K:K, ""en"", ""te"")"),"స్ట్రీమ్‌లైన్ వెల్డింగ్")</f>
        <v>స్ట్రీమ్‌లైన్ వెల్డింగ్</v>
      </c>
      <c r="M190" s="1" t="s">
        <v>2890</v>
      </c>
      <c r="P190" s="1" t="s">
        <v>344</v>
      </c>
      <c r="Q190" s="1" t="s">
        <v>1786</v>
      </c>
      <c r="R190" s="1" t="s">
        <v>1629</v>
      </c>
      <c r="U190" s="1" t="s">
        <v>2891</v>
      </c>
      <c r="V190" s="1" t="s">
        <v>2892</v>
      </c>
      <c r="W190" s="1" t="s">
        <v>2893</v>
      </c>
      <c r="X190" s="1" t="s">
        <v>2784</v>
      </c>
      <c r="Y190" s="1" t="s">
        <v>2894</v>
      </c>
      <c r="Z190" s="1" t="s">
        <v>2580</v>
      </c>
      <c r="AA190" s="1" t="s">
        <v>807</v>
      </c>
      <c r="AB190" s="1" t="s">
        <v>766</v>
      </c>
      <c r="AI190" s="1" t="s">
        <v>940</v>
      </c>
      <c r="AO190" s="1" t="s">
        <v>457</v>
      </c>
      <c r="AP190" s="1" t="s">
        <v>2895</v>
      </c>
      <c r="AY190" s="1" t="s">
        <v>923</v>
      </c>
      <c r="BA190" s="1" t="s">
        <v>2896</v>
      </c>
    </row>
    <row r="191">
      <c r="A191" s="1" t="s">
        <v>2897</v>
      </c>
      <c r="B191" s="1" t="str">
        <f>IFERROR(__xludf.DUMMYFUNCTION("GOOGLETRANSLATE(A:A, ""en"", ""te"")"),"సైక్లోప్లేన్ సి -1")</f>
        <v>సైక్లోప్లేన్ సి -1</v>
      </c>
      <c r="C191" s="1" t="s">
        <v>2898</v>
      </c>
      <c r="D191" s="1" t="str">
        <f>IFERROR(__xludf.DUMMYFUNCTION("GOOGLETRANSLATE(C:C, ""en"", ""te"")"),"సైక్లోప్లేన్ సి -1 1930 ల ప్రారంభంలో యు.ఎస్ లో నిర్మించిన మోటరైజ్డ్, ఓపెన్-ఫ్రేమ్ ప్రైమరీ గ్లైడర్. సింగిల్ క్లీన్-అప్ వెర్షన్, సి -2 తో సహా ఆరు నిర్మించబడ్డాయి. మరో రెండు ఛాంపియన్ బి -1 గా నిర్మించబడ్డాయి. సైక్లోప్లేన్ సి -1 1931-1932లో యు.ఎస్ లో నిర్మించ"&amp;"ిన మోటరైజ్డ్ ఓపెన్-ఫ్రేమ్ ప్రైమరీ గ్లైడర్. ఇది వారి మొదటి సోలో విమానానికి విద్యార్థుల కోసం మూడు విమాన పురోగతిని మూడవ మరియు చివరి దశను అందించింది. అన్నీ హై వింగ్ యొక్క శక్తితో కూడిన వైవిధ్యాలు, ఓపెన్ ఫ్రేమ్ ప్రైమరీ గ్లైడర్‌లు 1930 ల ప్రారంభంలో శిక్షణ కోసం "&amp;"విస్తృతంగా ఉపయోగించబడుతున్నాయి, ఫ్లాట్ ట్రస్ ఫ్యూజ్‌లేజ్‌లతో, ఎక్కువగా వెలికితీసిన మరియు పార్శ్వ దృ g త్వం కోసం వైర్ కలుపుతారు. మొదటి దశ రెండు-సీట్లలో ఒక బోధకుడితో పొడవైన హాప్స్ మాత్రమే. రెండవ విమానం చిన్న రెక్కలను కలిగి ఉంది మరియు ఎగరలేకపోయింది, కానీ, సౌ"&amp;"కర్యవంతమైన అండర్ క్యారేజీతో, ఐలెరన్లు మరియు చుక్కానికి ప్రతిస్పందించగలదు. విద్యార్థి, నియంత్రణల కోసం ఒక అనుభూతిని ఏర్పరచుకున్నాడు, ఇప్పుడు సి -1 కి వెళ్లారు. [1] సి -1 యొక్క చెక్క రెక్కలు మొద్దుబారిన చిట్కాలకు ప్రణాళికలో దీర్ఘచతురస్రాకారంగా ఉన్నాయి, ట్రస్"&amp;"-రకం పక్కటెముకలు మరియు ప్లై కప్పబడిన ప్రముఖ అంచులతో స్పార్స్ చుట్టూ నిర్మించబడ్డాయి. రెక్కలు మొత్తం ఫాబ్రిక్ కప్పబడి ఉన్నాయి. [2] ఉపయోగించిన ఎయిర్‌ఫాయిల్ విభాగం గోటింగెన్ 398. [3] ఒక సాధారణ అమరిక రేఖాచిత్రం అసమతుల్య ఐలెరాన్లను చూపిస్తుంది కాని కొన్ని ఛాయా"&amp;"చిత్రాలు ఓవర్హంగ్, సమతుల్య ఉపరితలాలను చూపుతాయి. [2] [4] [5] దీని ఫ్యూజ్‌లేజ్‌లో వెల్డెడ్ స్టీల్ ట్యూబ్ స్ట్రక్చర్ ఉంది, ఇది ఫ్లాట్ మరియు రెక్కలు మరియు కాక్‌పిట్ యొక్క వెనుక భాగంలో ఉంది. రెక్కలు ఎగువ ఫ్లాట్-ఫ్రేమ్ ట్యూబ్‌లో అమర్చబడ్డాయి, వీటి నుండి మూడు చి"&amp;"న్న స్ట్రట్‌లు అందించబడ్డాయి, దిగువ ఫ్యూజ్‌లేజ్‌తో పాటు, వింగ్-బ్రేసింగ్ వైర్ల కోసం అటాచ్మెంట్ పాయింట్లు. ఫ్రేమ్ యొక్క ఫార్వర్డ్ భాగం ఓపెన్ కాక్‌పిట్‌ను కలిగి ఉన్న గుండ్రని ఫ్యూజ్‌లేజ్‌ను తీసుకువెళ్ళింది; ఈ ఫార్వర్డ్ భాగం ఫాబ్రిక్ కప్పబడి ఉంది. అన్ని సైక్"&amp;"లోప్లేన్లు 22 హెచ్‌పి (16 కిలోవాట్) ను ఉత్పత్తి చేసే చిన్న ఫ్లాట్ ట్విన్ టూ స్ట్రోక్ ఇంజిన్ ద్వారా శక్తినిచ్చాయి, ఇది వింగ్ లీడింగ్ ఎడ్జ్ యొక్క దిగువ నుండి ముందుకు సాగుతుంది. తోక సాంప్రదాయకంగా ఉంది, ఎగువ ఫ్యూజ్‌లేజ్ సభ్యునికి జతచేయబడిన త్రిభుజాకార టెయిల్‌"&amp;"ప్లేన్‌తో మరియు గుండ్రని ఎలివేటర్లను మోసుకెళ్ళింది. ఫిన్ కూడా ప్రొఫైల్‌లో త్రిభుజాకారంగా ఉంది మరియు తక్కువ ఫ్యూజ్‌లేజ్ సభ్యునికి చేరుకున్న ఉదారమైన చుక్కాని, మొద్దుబారిన చిట్కాతో ఉన్నప్పటికీ, నేరుగా అంచుగలది. [2] సి -1 యొక్క ల్యాండింగ్ గేర్‌లో నేరుగా, కాయి"&amp;"ల్-స్ప్రింగ్ ఇరుసుపై చిన్న చక్రాలు ఉన్నాయి. కొనుగోలుదారులు తమ ల్యాండింగ్ క్షేత్రాలకు సరిపోయేలా చిన్న, స్టీరేబుల్ టెయిల్‌వీల్ లేదా స్థిర స్కిడ్ మధ్య ఎంచుకోవచ్చు. [2] వుడ్ఫోర్డ్ యొక్క డిజైన్లలో మొదటిది A-1, ఇది 1930 లో ప్రయాణించాయి. దాని గురించి చాలా తక్కువ"&amp;"గా తెలుసు, అయినప్పటికీ ఇది రెండు సీట్ల స్టార్టర్ అయి ఉండవచ్చు. ఆరు సి -1 లు పూర్తయ్యాయి, శుభ్రం చేసిన సి -2 యొక్క ఒక ఉదాహరణతో పాటు. రెండు ఛాంపియన్ బి -2 లు కూడా పూర్తయ్యాయి. A-1 లేదా B-2 బాగా నమోదు చేయబడలేదు మరియు మూలాలు B-1 ను ప్రస్తావించలేదు. [6] [7] ఏర"&amp;"ోఫైల్స్ నుండి డేటా [6] [7] ఏరో డైజెస్ట్ నుండి డేటా [2] సాధారణ లక్షణాల పనితీరు")</f>
        <v>సైక్లోప్లేన్ సి -1 1930 ల ప్రారంభంలో యు.ఎస్ లో నిర్మించిన మోటరైజ్డ్, ఓపెన్-ఫ్రేమ్ ప్రైమరీ గ్లైడర్. సింగిల్ క్లీన్-అప్ వెర్షన్, సి -2 తో సహా ఆరు నిర్మించబడ్డాయి. మరో రెండు ఛాంపియన్ బి -1 గా నిర్మించబడ్డాయి. సైక్లోప్లేన్ సి -1 1931-1932లో యు.ఎస్ లో నిర్మించిన మోటరైజ్డ్ ఓపెన్-ఫ్రేమ్ ప్రైమరీ గ్లైడర్. ఇది వారి మొదటి సోలో విమానానికి విద్యార్థుల కోసం మూడు విమాన పురోగతిని మూడవ మరియు చివరి దశను అందించింది. అన్నీ హై వింగ్ యొక్క శక్తితో కూడిన వైవిధ్యాలు, ఓపెన్ ఫ్రేమ్ ప్రైమరీ గ్లైడర్‌లు 1930 ల ప్రారంభంలో శిక్షణ కోసం విస్తృతంగా ఉపయోగించబడుతున్నాయి, ఫ్లాట్ ట్రస్ ఫ్యూజ్‌లేజ్‌లతో, ఎక్కువగా వెలికితీసిన మరియు పార్శ్వ దృ g త్వం కోసం వైర్ కలుపుతారు. మొదటి దశ రెండు-సీట్లలో ఒక బోధకుడితో పొడవైన హాప్స్ మాత్రమే. రెండవ విమానం చిన్న రెక్కలను కలిగి ఉంది మరియు ఎగరలేకపోయింది, కానీ, సౌకర్యవంతమైన అండర్ క్యారేజీతో, ఐలెరన్లు మరియు చుక్కానికి ప్రతిస్పందించగలదు. విద్యార్థి, నియంత్రణల కోసం ఒక అనుభూతిని ఏర్పరచుకున్నాడు, ఇప్పుడు సి -1 కి వెళ్లారు. [1] సి -1 యొక్క చెక్క రెక్కలు మొద్దుబారిన చిట్కాలకు ప్రణాళికలో దీర్ఘచతురస్రాకారంగా ఉన్నాయి, ట్రస్-రకం పక్కటెముకలు మరియు ప్లై కప్పబడిన ప్రముఖ అంచులతో స్పార్స్ చుట్టూ నిర్మించబడ్డాయి. రెక్కలు మొత్తం ఫాబ్రిక్ కప్పబడి ఉన్నాయి. [2] ఉపయోగించిన ఎయిర్‌ఫాయిల్ విభాగం గోటింగెన్ 398. [3] ఒక సాధారణ అమరిక రేఖాచిత్రం అసమతుల్య ఐలెరాన్లను చూపిస్తుంది కాని కొన్ని ఛాయాచిత్రాలు ఓవర్హంగ్, సమతుల్య ఉపరితలాలను చూపుతాయి. [2] [4] [5] దీని ఫ్యూజ్‌లేజ్‌లో వెల్డెడ్ స్టీల్ ట్యూబ్ స్ట్రక్చర్ ఉంది, ఇది ఫ్లాట్ మరియు రెక్కలు మరియు కాక్‌పిట్ యొక్క వెనుక భాగంలో ఉంది. రెక్కలు ఎగువ ఫ్లాట్-ఫ్రేమ్ ట్యూబ్‌లో అమర్చబడ్డాయి, వీటి నుండి మూడు చిన్న స్ట్రట్‌లు అందించబడ్డాయి, దిగువ ఫ్యూజ్‌లేజ్‌తో పాటు, వింగ్-బ్రేసింగ్ వైర్ల కోసం అటాచ్మెంట్ పాయింట్లు. ఫ్రేమ్ యొక్క ఫార్వర్డ్ భాగం ఓపెన్ కాక్‌పిట్‌ను కలిగి ఉన్న గుండ్రని ఫ్యూజ్‌లేజ్‌ను తీసుకువెళ్ళింది; ఈ ఫార్వర్డ్ భాగం ఫాబ్రిక్ కప్పబడి ఉంది. అన్ని సైక్లోప్లేన్లు 22 హెచ్‌పి (16 కిలోవాట్) ను ఉత్పత్తి చేసే చిన్న ఫ్లాట్ ట్విన్ టూ స్ట్రోక్ ఇంజిన్ ద్వారా శక్తినిచ్చాయి, ఇది వింగ్ లీడింగ్ ఎడ్జ్ యొక్క దిగువ నుండి ముందుకు సాగుతుంది. తోక సాంప్రదాయకంగా ఉంది, ఎగువ ఫ్యూజ్‌లేజ్ సభ్యునికి జతచేయబడిన త్రిభుజాకార టెయిల్‌ప్లేన్‌తో మరియు గుండ్రని ఎలివేటర్లను మోసుకెళ్ళింది. ఫిన్ కూడా ప్రొఫైల్‌లో త్రిభుజాకారంగా ఉంది మరియు తక్కువ ఫ్యూజ్‌లేజ్ సభ్యునికి చేరుకున్న ఉదారమైన చుక్కాని, మొద్దుబారిన చిట్కాతో ఉన్నప్పటికీ, నేరుగా అంచుగలది. [2] సి -1 యొక్క ల్యాండింగ్ గేర్‌లో నేరుగా, కాయిల్-స్ప్రింగ్ ఇరుసుపై చిన్న చక్రాలు ఉన్నాయి. కొనుగోలుదారులు తమ ల్యాండింగ్ క్షేత్రాలకు సరిపోయేలా చిన్న, స్టీరేబుల్ టెయిల్‌వీల్ లేదా స్థిర స్కిడ్ మధ్య ఎంచుకోవచ్చు. [2] వుడ్ఫోర్డ్ యొక్క డిజైన్లలో మొదటిది A-1, ఇది 1930 లో ప్రయాణించాయి. దాని గురించి చాలా తక్కువగా తెలుసు, అయినప్పటికీ ఇది రెండు సీట్ల స్టార్టర్ అయి ఉండవచ్చు. ఆరు సి -1 లు పూర్తయ్యాయి, శుభ్రం చేసిన సి -2 యొక్క ఒక ఉదాహరణతో పాటు. రెండు ఛాంపియన్ బి -2 లు కూడా పూర్తయ్యాయి. A-1 లేదా B-2 బాగా నమోదు చేయబడలేదు మరియు మూలాలు B-1 ను ప్రస్తావించలేదు. [6] [7] ఏరోఫైల్స్ నుండి డేటా [6] [7] ఏరో డైజెస్ట్ నుండి డేటా [2] సాధారణ లక్షణాల పనితీరు</v>
      </c>
      <c r="E191" s="1" t="s">
        <v>2899</v>
      </c>
      <c r="F191" s="1" t="str">
        <f>IFERROR(__xludf.DUMMYFUNCTION("GOOGLETRANSLATE(E:E, ""en"", ""te"")"),"ప్రాథమిక శిక్షకుడు")</f>
        <v>ప్రాథమిక శిక్షకుడు</v>
      </c>
      <c r="H191" s="1" t="s">
        <v>386</v>
      </c>
      <c r="I191" s="1" t="str">
        <f>IFERROR(__xludf.DUMMYFUNCTION("GOOGLETRANSLATE(H:H, ""en"", ""te"")"),"అమెరికా")</f>
        <v>అమెరికా</v>
      </c>
      <c r="J191" s="2" t="s">
        <v>2900</v>
      </c>
      <c r="K191" s="1" t="s">
        <v>2901</v>
      </c>
      <c r="L191" s="1" t="str">
        <f>IFERROR(__xludf.DUMMYFUNCTION("GOOGLETRANSLATE(K:K, ""en"", ""te"")"),"సైక్లోప్లేన్ కో. లిమిటెడ్, లాస్ ఏంజిల్స్")</f>
        <v>సైక్లోప్లేన్ కో. లిమిటెడ్, లాస్ ఏంజిల్స్</v>
      </c>
      <c r="N191" s="1" t="s">
        <v>2902</v>
      </c>
      <c r="O191" s="1">
        <v>6.0</v>
      </c>
      <c r="P191" s="1" t="s">
        <v>344</v>
      </c>
      <c r="Q191" s="1" t="s">
        <v>2903</v>
      </c>
      <c r="R191" s="1" t="s">
        <v>2904</v>
      </c>
      <c r="S191" s="1" t="s">
        <v>2330</v>
      </c>
      <c r="T191" s="1" t="s">
        <v>2905</v>
      </c>
      <c r="U191" s="1" t="s">
        <v>2906</v>
      </c>
      <c r="V191" s="1" t="s">
        <v>2907</v>
      </c>
      <c r="W191" s="1" t="s">
        <v>2908</v>
      </c>
      <c r="X191" s="1" t="s">
        <v>491</v>
      </c>
      <c r="Y191" s="1" t="s">
        <v>2909</v>
      </c>
      <c r="Z191" s="1" t="s">
        <v>807</v>
      </c>
      <c r="AB191" s="1" t="s">
        <v>1051</v>
      </c>
      <c r="AG191" s="1" t="s">
        <v>2910</v>
      </c>
      <c r="AJ191" s="1" t="s">
        <v>2911</v>
      </c>
      <c r="AO191" s="1" t="s">
        <v>2912</v>
      </c>
      <c r="AW191" s="1" t="s">
        <v>2913</v>
      </c>
      <c r="BA191" s="1" t="s">
        <v>2914</v>
      </c>
      <c r="BK191" s="1" t="s">
        <v>2915</v>
      </c>
    </row>
    <row r="192">
      <c r="A192" s="1" t="s">
        <v>2916</v>
      </c>
      <c r="B192" s="1" t="str">
        <f>IFERROR(__xludf.DUMMYFUNCTION("GOOGLETRANSLATE(A:A, ""en"", ""te"")"),"MVP మోడల్ 3")</f>
        <v>MVP మోడల్ 3</v>
      </c>
      <c r="C192" s="1" t="s">
        <v>2917</v>
      </c>
      <c r="D192" s="1" t="str">
        <f>IFERROR(__xludf.DUMMYFUNCTION("GOOGLETRANSLATE(C:C, ""en"", ""te"")"),"MVP మోడల్ 3 అనేది ఒక ప్రోటోటైప్ అమెరికన్ ""ట్రిఫిబియన్"" లైట్-స్పోర్ట్ విమానం, ఇది 2014 లో మోకాప్ రూపంలో ప్రదర్శించబడుతుంది. ఈ విమానం డెలావేర్ యొక్క MVP.AERO Inc. చేత అభివృద్ధి చెందుతోంది. మిన్నియాపాలిస్ కేంద్రంగా ఉన్న నిర్వహణ మరియు పరిపాలనతో మిన్నెసోటాలో"&amp;"ని దులుత్‌లో కంపెనీ తన డిజైన్ అండ్ ఇంజనీరింగ్ బృందాన్ని కలిగి ఉంది. [1] జనవరి 2016 లో, ఈ విమానం మైనేలోని బ్రున్స్విక్లో నిర్మించబడుతుందని ప్రకటించారు. [2] MVP మోడల్ 3 భూమి, నీరు, మంచు మరియు మంచు మీద పనిచేసేలా రూపొందించబడింది. ఫిషింగ్ లేదా క్యాంపింగ్‌కు అన"&amp;"ుగుణంగా నేల ప్యానెల్‌లను పునర్వ్యవస్థీకరించవచ్చు. డిజైన్ E-AB, E-LSA మరియు S-LSA తో సహా అనేక వెర్షన్లలో విక్రయించబడుతుంది. [3] ఈ విమానం సైడ్-బై-సైడ్ కాన్ఫిగరేషన్‌లో రెండు-సీట్ల, ఇది పషర్ ప్రొపెల్లర్ మరియు మడత రెక్కలతో, ఇవి కార్బన్-ఫైబర్ కాంపోజిట్ స్పార్‌ల"&amp;"తో నిర్మించబడతాయి మరియు ఫాబ్రిక్‌తో కప్పబడి ఉంటాయి. ఎయిర్ఫ్రేమ్ యొక్క బ్యాలెన్స్ కార్బన్ ఫైబర్ మరియు ఫైబర్గ్లాస్ కలయిక నుండి నిర్మించబడింది. ఎలక్ట్రిక్ థ్రస్టర్‌లు నీటిలో విమానం యుక్తికి సహాయపడతాయి. [4] [5] [6] ఈ డిజైన్ ఇంజిన్ కౌలింగ్ పైన కూర్చోవడానికి నా"&amp;"లుగు బార్ వ్యవస్థపై పందిరిని పెంచడానికి అనుమతిస్తుంది. ఇది ఫిషింగ్ కోసం కాక్‌పిట్ ప్రాంతాన్ని తెరిచింది మరియు ఫ్లోర్ ప్యానెల్లు చొప్పించబడి క్యాంపింగ్ కోసం ఒక గుడారాన్ని మౌంట్ చేయడానికి కూడా అనుమతిస్తుంది. పందిరి పూర్తిగా తెరిచినప్పుడు ఇంజిన్ ఇప్పటికీ నీట"&amp;"ి యుక్తి కోసం అమలు చేయవచ్చు. [6] మోడల్ 3 యొక్క ప్రధాన డిజైనర్, మైక్ వాన్ స్టాగెన్, మాజీ సిరస్ ఎయిర్క్రాఫ్ట్ ఇంజనీర్, అతను సిరస్ విజన్ SF50 వ్యక్తిగత జెట్ రూపకల్పన మరియు అభివృద్ధిలో కీలక పాత్ర పోషించాడు, అలాగే సిరస్ SR20 మరియు SR22 మిశ్రమ తేలికపాటి విమానాల"&amp;"ు. [7] కంపెనీ నుండి డేటా [3] సాధారణ లక్షణాలు పోల్చదగిన పాత్ర, కాన్ఫిగరేషన్ మరియు ERA యొక్క పనితీరు విమానం")</f>
        <v>MVP మోడల్ 3 అనేది ఒక ప్రోటోటైప్ అమెరికన్ "ట్రిఫిబియన్" లైట్-స్పోర్ట్ విమానం, ఇది 2014 లో మోకాప్ రూపంలో ప్రదర్శించబడుతుంది. ఈ విమానం డెలావేర్ యొక్క MVP.AERO Inc. చేత అభివృద్ధి చెందుతోంది. మిన్నియాపాలిస్ కేంద్రంగా ఉన్న నిర్వహణ మరియు పరిపాలనతో మిన్నెసోటాలోని దులుత్‌లో కంపెనీ తన డిజైన్ అండ్ ఇంజనీరింగ్ బృందాన్ని కలిగి ఉంది. [1] జనవరి 2016 లో, ఈ విమానం మైనేలోని బ్రున్స్విక్లో నిర్మించబడుతుందని ప్రకటించారు. [2] MVP మోడల్ 3 భూమి, నీరు, మంచు మరియు మంచు మీద పనిచేసేలా రూపొందించబడింది. ఫిషింగ్ లేదా క్యాంపింగ్‌కు అనుగుణంగా నేల ప్యానెల్‌లను పునర్వ్యవస్థీకరించవచ్చు. డిజైన్ E-AB, E-LSA మరియు S-LSA తో సహా అనేక వెర్షన్లలో విక్రయించబడుతుంది. [3] ఈ విమానం సైడ్-బై-సైడ్ కాన్ఫిగరేషన్‌లో రెండు-సీట్ల, ఇది పషర్ ప్రొపెల్లర్ మరియు మడత రెక్కలతో, ఇవి కార్బన్-ఫైబర్ కాంపోజిట్ స్పార్‌లతో నిర్మించబడతాయి మరియు ఫాబ్రిక్‌తో కప్పబడి ఉంటాయి. ఎయిర్ఫ్రేమ్ యొక్క బ్యాలెన్స్ కార్బన్ ఫైబర్ మరియు ఫైబర్గ్లాస్ కలయిక నుండి నిర్మించబడింది. ఎలక్ట్రిక్ థ్రస్టర్‌లు నీటిలో విమానం యుక్తికి సహాయపడతాయి. [4] [5] [6] ఈ డిజైన్ ఇంజిన్ కౌలింగ్ పైన కూర్చోవడానికి నాలుగు బార్ వ్యవస్థపై పందిరిని పెంచడానికి అనుమతిస్తుంది. ఇది ఫిషింగ్ కోసం కాక్‌పిట్ ప్రాంతాన్ని తెరిచింది మరియు ఫ్లోర్ ప్యానెల్లు చొప్పించబడి క్యాంపింగ్ కోసం ఒక గుడారాన్ని మౌంట్ చేయడానికి కూడా అనుమతిస్తుంది. పందిరి పూర్తిగా తెరిచినప్పుడు ఇంజిన్ ఇప్పటికీ నీటి యుక్తి కోసం అమలు చేయవచ్చు. [6] మోడల్ 3 యొక్క ప్రధాన డిజైనర్, మైక్ వాన్ స్టాగెన్, మాజీ సిరస్ ఎయిర్క్రాఫ్ట్ ఇంజనీర్, అతను సిరస్ విజన్ SF50 వ్యక్తిగత జెట్ రూపకల్పన మరియు అభివృద్ధిలో కీలక పాత్ర పోషించాడు, అలాగే సిరస్ SR20 మరియు SR22 మిశ్రమ తేలికపాటి విమానాలు. [7] కంపెనీ నుండి డేటా [3] సాధారణ లక్షణాలు పోల్చదగిన పాత్ర, కాన్ఫిగరేషన్ మరియు ERA యొక్క పనితీరు విమానం</v>
      </c>
      <c r="E192" s="1" t="s">
        <v>2918</v>
      </c>
      <c r="F192" s="1" t="str">
        <f>IFERROR(__xludf.DUMMYFUNCTION("GOOGLETRANSLATE(E:E, ""en"", ""te"")"),"ఉభయచర కాంతి క్రీడా విమానం")</f>
        <v>ఉభయచర కాంతి క్రీడా విమానం</v>
      </c>
      <c r="G192" s="1" t="s">
        <v>2919</v>
      </c>
      <c r="K192" s="1" t="s">
        <v>2920</v>
      </c>
      <c r="L192" s="1" t="str">
        <f>IFERROR(__xludf.DUMMYFUNCTION("GOOGLETRANSLATE(K:K, ""en"", ""te"")"),"MVP.AERO Inc.")</f>
        <v>MVP.AERO Inc.</v>
      </c>
      <c r="M192" s="1" t="s">
        <v>2921</v>
      </c>
      <c r="P192" s="1" t="s">
        <v>344</v>
      </c>
      <c r="Q192" s="1" t="s">
        <v>2922</v>
      </c>
      <c r="R192" s="1" t="s">
        <v>2128</v>
      </c>
      <c r="W192" s="1" t="s">
        <v>2923</v>
      </c>
      <c r="Z192" s="1" t="s">
        <v>2924</v>
      </c>
      <c r="AA192" s="1" t="s">
        <v>2925</v>
      </c>
      <c r="AG192" s="1" t="s">
        <v>2926</v>
      </c>
      <c r="AI192" s="1" t="s">
        <v>2927</v>
      </c>
      <c r="AJ192" s="1" t="s">
        <v>2928</v>
      </c>
      <c r="AO192" s="1" t="s">
        <v>457</v>
      </c>
      <c r="AP192" s="1" t="s">
        <v>2929</v>
      </c>
      <c r="AT192" s="1" t="s">
        <v>359</v>
      </c>
      <c r="AX192" s="1" t="s">
        <v>2930</v>
      </c>
      <c r="AY192" s="1">
        <v>2014.0</v>
      </c>
      <c r="BA192" s="1" t="s">
        <v>2931</v>
      </c>
      <c r="CM192" s="1" t="s">
        <v>2932</v>
      </c>
    </row>
    <row r="193">
      <c r="A193" s="1" t="s">
        <v>2933</v>
      </c>
      <c r="B193" s="1" t="str">
        <f>IFERROR(__xludf.DUMMYFUNCTION("GOOGLETRANSLATE(A:A, ""en"", ""te"")"),"విమానము")</f>
        <v>విమానము</v>
      </c>
      <c r="C193" s="1" t="s">
        <v>2934</v>
      </c>
      <c r="D193" s="1" t="str">
        <f>IFERROR(__xludf.DUMMYFUNCTION("GOOGLETRANSLATE(C:C, ""en"", ""te"")"),"Ood డూ అత్యంత సవరించిన నార్త్ అమెరికన్ పి -51 ముస్తాంగ్, ఇది 2013, 2014 మరియు 2016 [1] రెనో ఎయిర్ రేసుల్లో అన్‌లిమిటెడ్-క్లాస్ ఛాంపియన్. ఈ విజయాల పైలట్ కాలిఫోర్నియాలోని చినోకు చెందిన స్టీవెన్ హింటన్. [2] [3] P-51d-25-Na (ఒరిజినల్ S/N 44-73415) ను 1944 లో "&amp;"కాలిఫోర్నియాలోని ఇంగ్లెవుడ్ వద్ద నార్త్ అమెరికన్ ఏవియేషన్ అమెరికా ఆర్మీ కోసం నిర్మించింది. ఈ విమానం ఫిబ్రవరి 1951 లో సీరియల్ నంబర్ 9289 తో ముస్తాంగ్ IV గా రాయల్ కెనడియన్ వైమానిక దళానికి బదిలీ చేయబడింది. [4] ఫిబ్రవరి 1951 లో, ఇది వర్జీనియాలోని రిచ్మండ్ వద్"&amp;"ద పడిపోయింది మరియు తీవ్రంగా దెబ్బతింది. మళ్ళీ, ఫిబ్రవరి 1962 లో, విమానం కూలిపోయింది. మార్చి 1977 లో, ఈ విమానం మరో ప్రమాదానికి గురైంది. రిపోర్ట్ నంబర్ SEA77FYE12 నుండి సంగ్రహించిన జాతీయ రవాణా భద్రతా బోర్డు కథనం ప్రకారం: 2 మరణాలు ఉన్నాయి. సంఘటన 13:46 గంటలకు"&amp;" జరిగింది. ఎయిర్ఫ్రేమ్ నాశనం చేయబడింది. వాషింగ్టన్లోని ఒలింపియాలోని ఒలింపియా మునిసిపల్ విమానాశ్రయంలో ఈ సంఘటన జరిగింది. టేకాఫ్ రన్ సమయంలో విమానం గ్రౌండ్ లూప్డ్ లేదా నీరు తిరిగాయి. ప్రారంభ ఆరోహణ సమయంలో నిలిపివేయబడింది లేదా కట్టివేయబడింది. కారకాలు ఉన్నాయి; ఆ"&amp;"మోదించబడని మార్పు. FAA ఎగ్జామినర్ వ్యాఖ్యలు: పాక్షికంగా పూర్తయిన ద్వంద్వ నియంత్రణ మార్పు. [4] 1980 లో, ఈ విమానం కాలిఫోర్నియాలోని లా మెసాకు చెందిన విలియం ఎ. స్పియర్‌కు విక్రయించబడింది, అతను దానిని పునరుద్ధరించాడు. 1988 లో, ఇది మొదటిసారి పునరుద్ధరించబడిన వి"&amp;"మానంగా మారింది. ఇది మొదట #45 గా, తరువాత పెగసాస్ అనే పేరును ఉపయోగించి #55 గా పరుగెత్తింది. ఈ విమానం డిసెంబర్ 1994 లో వేలంలో విక్రయించబడింది. [4] బాబ్ బటన్ ఆఫ్ బటన్ ట్రాన్స్‌పోర్టేషన్ ఇంక్. 1998 లో, రెనోలో జరిగిన నేషనల్ ఛాంపియన్‌షిప్ ఎయిర్ రేసుల్లో అత్యంత స"&amp;"వరించిన పి -51 పందెం చేసింది. 2007 లో, బాబ్ బటన్ పనిచేయకపోవడం తరువాత ఎయిర్ రేసింగ్ నుండి రిటైర్ అయ్యాడు. [5] 2011 రెనో ఎయిర్ రేసుల్లో, ood డూ మరియు గాలపింగ్ దెయ్యం వరుసగా రెండవ మరియు మూడవ స్థానంలో నడుస్తున్నాయి, తరువాతి వారు క్రాష్ అయినప్పుడు. 2013 లో, ఇప"&amp;"్పటికీ బాబ్ బటన్ యాజమాన్యంలోని ood డూ, రెనోలో స్టీవెన్ హింటన్, జూనియర్ చేత పందెం వేయబడింది, అతను అపరిమిత గోల్డ్ ట్రోఫీని మరియు జాతీయ ఛాంపియన్‌షిప్‌ను గెలుచుకున్నాడు, అదే సమయంలో 500 mph (800 కిమీ/గం) కు పైగా వేగంతో చేరుకున్నాడు. [6] హింటన్ 2014 [6] [7] మరి"&amp;"యు 2016 లలో మళ్లీ గెలిచాడు. Ood డూ విమానం యొక్క రేసర్ పెయింట్ పథకాన్ని తొలగించడంతో సహా మరిన్ని మార్పులకు గురైన తరువాత, మరియు ఏవియేషన్ పార్ట్‌నర్స్ స్పాన్సర్ చేసిన తరువాత, హింటన్ 3 కిలోమీటర్ల ప్రపంచ వేగ రికార్డును 528.33 mph (528.33 mph ( 850.26 కిమీ/గం) ఆ"&amp;"గష్టు 21, 1989 న అరుదైన బేర్ చేత సెట్ చేయబడింది. ఆగస్టు 27, 2017 న ఇడాహోలోని తెలియని ప్రదేశంలో రికార్డు ప్రయత్నం జరిగింది [8] కానీ వాతావరణ పరిస్థితుల కారణంగా మరుసటి రోజు వరకు ఆలస్యం అయింది. [9 ] ఈ ప్రయత్నం చివరకు 2 సెప్టెంబర్ 2017 న ఎగిరింది, వేగంగా నాలుగ"&amp;"ు పరుగులు 554.69 mph (892.69 కిమీ/గం) మరియు సగటు వేగం 531.53 mph (855.41 కిమీ/గం) గా నమోదు చేయబడ్డాయి. ఇది 2012 లో YAK-3U స్టీడ్‌ఫాస్ట్‌లో విల్ వైట్‌సైడ్ చేసిన C-1E రికార్డును బద్దలు కొట్టినప్పటికీ, రికార్డు కొలత ప్రమాణాలలో మార్పుల కారణంగా అరుదైన ఎలుగుబంట"&amp;"ి రికార్డు మెరుగుపరచబడలేదు ఎందుకంటే ఇది కనీసం 1% (533.6 mph) చేత కొట్టబడవలసి వచ్చింది. . [[")</f>
        <v>Ood డూ అత్యంత సవరించిన నార్త్ అమెరికన్ పి -51 ముస్తాంగ్, ఇది 2013, 2014 మరియు 2016 [1] రెనో ఎయిర్ రేసుల్లో అన్‌లిమిటెడ్-క్లాస్ ఛాంపియన్. ఈ విజయాల పైలట్ కాలిఫోర్నియాలోని చినోకు చెందిన స్టీవెన్ హింటన్. [2] [3] P-51d-25-Na (ఒరిజినల్ S/N 44-73415) ను 1944 లో కాలిఫోర్నియాలోని ఇంగ్లెవుడ్ వద్ద నార్త్ అమెరికన్ ఏవియేషన్ అమెరికా ఆర్మీ కోసం నిర్మించింది. ఈ విమానం ఫిబ్రవరి 1951 లో సీరియల్ నంబర్ 9289 తో ముస్తాంగ్ IV గా రాయల్ కెనడియన్ వైమానిక దళానికి బదిలీ చేయబడింది. [4] ఫిబ్రవరి 1951 లో, ఇది వర్జీనియాలోని రిచ్మండ్ వద్ద పడిపోయింది మరియు తీవ్రంగా దెబ్బతింది. మళ్ళీ, ఫిబ్రవరి 1962 లో, విమానం కూలిపోయింది. మార్చి 1977 లో, ఈ విమానం మరో ప్రమాదానికి గురైంది. రిపోర్ట్ నంబర్ SEA77FYE12 నుండి సంగ్రహించిన జాతీయ రవాణా భద్రతా బోర్డు కథనం ప్రకారం: 2 మరణాలు ఉన్నాయి. సంఘటన 13:46 గంటలకు జరిగింది. ఎయిర్ఫ్రేమ్ నాశనం చేయబడింది. వాషింగ్టన్లోని ఒలింపియాలోని ఒలింపియా మునిసిపల్ విమానాశ్రయంలో ఈ సంఘటన జరిగింది. టేకాఫ్ రన్ సమయంలో విమానం గ్రౌండ్ లూప్డ్ లేదా నీరు తిరిగాయి. ప్రారంభ ఆరోహణ సమయంలో నిలిపివేయబడింది లేదా కట్టివేయబడింది. కారకాలు ఉన్నాయి; ఆమోదించబడని మార్పు. FAA ఎగ్జామినర్ వ్యాఖ్యలు: పాక్షికంగా పూర్తయిన ద్వంద్వ నియంత్రణ మార్పు. [4] 1980 లో, ఈ విమానం కాలిఫోర్నియాలోని లా మెసాకు చెందిన విలియం ఎ. స్పియర్‌కు విక్రయించబడింది, అతను దానిని పునరుద్ధరించాడు. 1988 లో, ఇది మొదటిసారి పునరుద్ధరించబడిన విమానంగా మారింది. ఇది మొదట #45 గా, తరువాత పెగసాస్ అనే పేరును ఉపయోగించి #55 గా పరుగెత్తింది. ఈ విమానం డిసెంబర్ 1994 లో వేలంలో విక్రయించబడింది. [4] బాబ్ బటన్ ఆఫ్ బటన్ ట్రాన్స్‌పోర్టేషన్ ఇంక్. 1998 లో, రెనోలో జరిగిన నేషనల్ ఛాంపియన్‌షిప్ ఎయిర్ రేసుల్లో అత్యంత సవరించిన పి -51 పందెం చేసింది. 2007 లో, బాబ్ బటన్ పనిచేయకపోవడం తరువాత ఎయిర్ రేసింగ్ నుండి రిటైర్ అయ్యాడు. [5] 2011 రెనో ఎయిర్ రేసుల్లో, ood డూ మరియు గాలపింగ్ దెయ్యం వరుసగా రెండవ మరియు మూడవ స్థానంలో నడుస్తున్నాయి, తరువాతి వారు క్రాష్ అయినప్పుడు. 2013 లో, ఇప్పటికీ బాబ్ బటన్ యాజమాన్యంలోని ood డూ, రెనోలో స్టీవెన్ హింటన్, జూనియర్ చేత పందెం వేయబడింది, అతను అపరిమిత గోల్డ్ ట్రోఫీని మరియు జాతీయ ఛాంపియన్‌షిప్‌ను గెలుచుకున్నాడు, అదే సమయంలో 500 mph (800 కిమీ/గం) కు పైగా వేగంతో చేరుకున్నాడు. [6] హింటన్ 2014 [6] [7] మరియు 2016 లలో మళ్లీ గెలిచాడు. Ood డూ విమానం యొక్క రేసర్ పెయింట్ పథకాన్ని తొలగించడంతో సహా మరిన్ని మార్పులకు గురైన తరువాత, మరియు ఏవియేషన్ పార్ట్‌నర్స్ స్పాన్సర్ చేసిన తరువాత, హింటన్ 3 కిలోమీటర్ల ప్రపంచ వేగ రికార్డును 528.33 mph (528.33 mph ( 850.26 కిమీ/గం) ఆగష్టు 21, 1989 న అరుదైన బేర్ చేత సెట్ చేయబడింది. ఆగస్టు 27, 2017 న ఇడాహోలోని తెలియని ప్రదేశంలో రికార్డు ప్రయత్నం జరిగింది [8] కానీ వాతావరణ పరిస్థితుల కారణంగా మరుసటి రోజు వరకు ఆలస్యం అయింది. [9 ] ఈ ప్రయత్నం చివరకు 2 సెప్టెంబర్ 2017 న ఎగిరింది, వేగంగా నాలుగు పరుగులు 554.69 mph (892.69 కిమీ/గం) మరియు సగటు వేగం 531.53 mph (855.41 కిమీ/గం) గా నమోదు చేయబడ్డాయి. ఇది 2012 లో YAK-3U స్టీడ్‌ఫాస్ట్‌లో విల్ వైట్‌సైడ్ చేసిన C-1E రికార్డును బద్దలు కొట్టినప్పటికీ, రికార్డు కొలత ప్రమాణాలలో మార్పుల కారణంగా అరుదైన ఎలుగుబంటి రికార్డు మెరుగుపరచబడలేదు ఎందుకంటే ఇది కనీసం 1% (533.6 mph) చేత కొట్టబడవలసి వచ్చింది. . [[</v>
      </c>
      <c r="AJ193" s="1" t="s">
        <v>2935</v>
      </c>
      <c r="BP193" s="1" t="s">
        <v>2936</v>
      </c>
      <c r="BQ193" s="1" t="s">
        <v>2937</v>
      </c>
      <c r="BS193" s="1" t="s">
        <v>2938</v>
      </c>
    </row>
    <row r="194">
      <c r="A194" s="1" t="s">
        <v>2939</v>
      </c>
      <c r="B194" s="1" t="str">
        <f>IFERROR(__xludf.DUMMYFUNCTION("GOOGLETRANSLATE(A:A, ""en"", ""te"")"),"నెక్సేర్ ఎల్ఎస్ 1")</f>
        <v>నెక్సేర్ ఎల్ఎస్ 1</v>
      </c>
      <c r="C194" s="1" t="s">
        <v>2940</v>
      </c>
      <c r="D194" s="1" t="str">
        <f>IFERROR(__xludf.DUMMYFUNCTION("GOOGLETRANSLATE(C:C, ""en"", ""te"")"),"నెక్సేర్ ఎల్ఎస్ 1 అనేది ఒక అమెరికన్ లైట్-స్పోర్ట్ విమానం, ఇది కొలరాడోలోని పేటన్ యొక్క నెక్సేర్ మరియు 16 అక్టోబర్ 2006 న ఎగిరింది. ఈ విమానం పూర్తి రెడీ-టు-ఫ్లై-ఎయిర్‌క్రాఫ్ట్‌గా సరఫరా చేయటానికి ఉద్దేశించబడింది. [1] [2 ] యుఎస్ లైట్-స్పోర్ట్ ఎయిర్క్రాఫ్ట్ ని"&amp;"బంధనలను పాటించేలా LS1 రూపొందించబడింది. ఇది కాంటిలివర్ లో-వింగ్, రెండు-సీట్ల-సైడ్-సైడ్ కాన్ఫిగరేషన్ పరివేష్టిత కాక్‌పిట్, స్థిర ట్రైసైకిల్ ల్యాండింగ్ గేర్ మరియు ట్రాక్టర్ కాన్ఫిగరేషన్‌లో ఒకే ఇంజిన్ కలిగి ఉంది. LS1 విలక్షణంగా వంగిన ఫ్యూజ్‌లేజ్ కలిగి ఉంది. ["&amp;"1] విమానం మిశ్రమాల నుండి తయారవుతుంది. దీని 29.5 అడుగుల (9.0 మీ) స్పాన్ వింగ్ 124 చదరపు అడుగుల (11.5 మీ 2) విస్తీర్ణంలో ఉంది మరియు సరళత కోసం ఫ్లాప్‌లు లేవు. అందుబాటులో ఉన్న ప్రామాణిక ఇంజన్లు 100 హెచ్‌పి (75 కిలోవాట్ లైమింగ్ O-235 ఫోర్-స్ట్రోక్ పవర్‌ప్లాంట్"&amp;"లు. కాక్‌పిట్ వెడల్పులో 54 అంగుళాలు (137 సెం.మీ). [1] బేయర్ల్ మరియు నెక్సేర్ నుండి డేటా [1] [3] సాధారణ లక్షణాల పనితీరు")</f>
        <v>నెక్సేర్ ఎల్ఎస్ 1 అనేది ఒక అమెరికన్ లైట్-స్పోర్ట్ విమానం, ఇది కొలరాడోలోని పేటన్ యొక్క నెక్సేర్ మరియు 16 అక్టోబర్ 2006 న ఎగిరింది. ఈ విమానం పూర్తి రెడీ-టు-ఫ్లై-ఎయిర్‌క్రాఫ్ట్‌గా సరఫరా చేయటానికి ఉద్దేశించబడింది. [1] [2 ] యుఎస్ లైట్-స్పోర్ట్ ఎయిర్క్రాఫ్ట్ నిబంధనలను పాటించేలా LS1 రూపొందించబడింది. ఇది కాంటిలివర్ లో-వింగ్, రెండు-సీట్ల-సైడ్-సైడ్ కాన్ఫిగరేషన్ పరివేష్టిత కాక్‌పిట్, స్థిర ట్రైసైకిల్ ల్యాండింగ్ గేర్ మరియు ట్రాక్టర్ కాన్ఫిగరేషన్‌లో ఒకే ఇంజిన్ కలిగి ఉంది. LS1 విలక్షణంగా వంగిన ఫ్యూజ్‌లేజ్ కలిగి ఉంది. [1] విమానం మిశ్రమాల నుండి తయారవుతుంది. దీని 29.5 అడుగుల (9.0 మీ) స్పాన్ వింగ్ 124 చదరపు అడుగుల (11.5 మీ 2) విస్తీర్ణంలో ఉంది మరియు సరళత కోసం ఫ్లాప్‌లు లేవు. అందుబాటులో ఉన్న ప్రామాణిక ఇంజన్లు 100 హెచ్‌పి (75 కిలోవాట్ లైమింగ్ O-235 ఫోర్-స్ట్రోక్ పవర్‌ప్లాంట్లు. కాక్‌పిట్ వెడల్పులో 54 అంగుళాలు (137 సెం.మీ). [1] బేయర్ల్ మరియు నెక్సేర్ నుండి డేటా [1] [3] సాధారణ లక్షణాల పనితీరు</v>
      </c>
      <c r="E194" s="1" t="s">
        <v>2941</v>
      </c>
      <c r="F194" s="1" t="str">
        <f>IFERROR(__xludf.DUMMYFUNCTION("GOOGLETRANSLATE(E:E, ""en"", ""te"")"),"లైట్-స్పోర్ట్ విమానం")</f>
        <v>లైట్-స్పోర్ట్ విమానం</v>
      </c>
      <c r="G194" s="1" t="s">
        <v>2942</v>
      </c>
      <c r="H194" s="1" t="s">
        <v>386</v>
      </c>
      <c r="I194" s="1" t="str">
        <f>IFERROR(__xludf.DUMMYFUNCTION("GOOGLETRANSLATE(H:H, ""en"", ""te"")"),"అమెరికా")</f>
        <v>అమెరికా</v>
      </c>
      <c r="J194" s="2" t="s">
        <v>425</v>
      </c>
      <c r="K194" s="1" t="s">
        <v>2943</v>
      </c>
      <c r="L194" s="1" t="str">
        <f>IFERROR(__xludf.DUMMYFUNCTION("GOOGLETRANSLATE(K:K, ""en"", ""te"")"),"నెక్సేర్")</f>
        <v>నెక్సేర్</v>
      </c>
      <c r="M194" s="2" t="s">
        <v>2944</v>
      </c>
      <c r="N194" s="3">
        <v>39006.0</v>
      </c>
      <c r="O194" s="1" t="s">
        <v>521</v>
      </c>
      <c r="P194" s="1" t="s">
        <v>344</v>
      </c>
      <c r="Q194" s="1" t="s">
        <v>2945</v>
      </c>
      <c r="R194" s="1" t="s">
        <v>2946</v>
      </c>
      <c r="S194" s="1" t="s">
        <v>2129</v>
      </c>
      <c r="T194" s="1" t="s">
        <v>2947</v>
      </c>
      <c r="U194" s="1" t="s">
        <v>2948</v>
      </c>
      <c r="V194" s="1" t="s">
        <v>2949</v>
      </c>
      <c r="W194" s="1" t="s">
        <v>2950</v>
      </c>
      <c r="Y194" s="1" t="s">
        <v>2951</v>
      </c>
      <c r="Z194" s="1" t="s">
        <v>2952</v>
      </c>
      <c r="AA194" s="1" t="s">
        <v>2953</v>
      </c>
      <c r="AI194" s="1" t="s">
        <v>2954</v>
      </c>
      <c r="AT194" s="1" t="s">
        <v>359</v>
      </c>
      <c r="AX194" s="1" t="s">
        <v>2955</v>
      </c>
      <c r="BA194" s="1" t="s">
        <v>2956</v>
      </c>
      <c r="BO194" s="1" t="s">
        <v>2957</v>
      </c>
    </row>
    <row r="195">
      <c r="A195" s="1" t="s">
        <v>2958</v>
      </c>
      <c r="B195" s="1" t="str">
        <f>IFERROR(__xludf.DUMMYFUNCTION("GOOGLETRANSLATE(A:A, ""en"", ""te"")"),"రాంఫోస్ ట్రైడెంట్")</f>
        <v>రాంఫోస్ ట్రైడెంట్</v>
      </c>
      <c r="C195" s="1" t="s">
        <v>2959</v>
      </c>
      <c r="D195" s="1" t="str">
        <f>IFERROR(__xludf.DUMMYFUNCTION("GOOGLETRANSLATE(C:C, ""en"", ""te"")"),"రాంఫోస్ ట్రైడెంట్ ఇటాలియన్ ఉభయచర అల్ట్రాలైట్ ట్రైక్, దీనిని ఫోంటానాఫ్రెడ్డాకు చెందిన రాంఫోస్ రూపొందించారు మరియు నిర్మించారు. ఈ విమానం te త్సాహిక నిర్మాణానికి కిట్‌గా లేదా పూర్తి రెడీ-టు-ఫ్లై-ఎయిర్‌క్రాఫ్ట్‌గా సరఫరా చేయబడుతుంది. [1] వర్గం యొక్క గరిష్ట స్థూ"&amp;"ల బరువు 450 కిలోల (992 పౌండ్లు) తో సహా, ఫెడెరేషన్ ఏరోనటిక్ ఇంటర్నేషనల్ మైక్రోలైట్ వర్గానికి అనుగుణంగా ఈ ట్రైడెంట్ రూపొందించబడింది. ఈ ట్రైడెంట్ స్ట్రట్-బ్రేస్డ్ హాంగ్ గ్లైడర్-స్టైల్ హై-వింగ్, వెయిట్-షిఫ్ట్ కంట్రోల్స్, రెండు-సీట్ల తేమ ఓపెన్ కాక్‌పిట్, దృ bo"&amp;"or మైన పడవ పొట్టుతో ఓపెన్ కాక్‌పిట్, ముడుచుకునే ట్రైసైకిల్ ల్యాండింగ్ గేర్ మరియు పషర్ కాన్ఫిగరేషన్‌లో ఒకే ఇంజిన్. [1 ] ఈ విమానం బోల్ట్-టుగెథర్ అల్యూమినియం గొట్టాల నుండి తయారవుతుంది, దాని డబుల్ ఉపరితల వింగ్ డాక్రాన్ సెయిల్‌క్లాత్‌లో కప్పబడి ఉంటుంది మరియు ద"&amp;"ాని పడవ పొట్టు ఫైబర్గ్లాస్ లేదా కార్బన్ ఫైబర్ మరియు కెవ్లార్ నుండి తయారవుతుంది. దీని 10.5 మీ (34.4 అడుగులు) స్పాన్ హజార్డ్ వింగ్ స్ట్రట్‌లను కలిగి ఉంది మరియు ""ఎ"" ఫ్రేమ్ వెయిట్-షిఫ్ట్ కంట్రోల్ బార్‌ను ఉపయోగిస్తుంది. పవర్‌ప్లాంట్ ఒక ట్విన్ సిలిండర్, లిక్వ"&amp;"ిడ్-కూల్డ్, టూ-స్ట్రోక్, డ్యూయల్-ఇగ్నిషన్ 64 హెచ్‌పి (48 కిలోవాట్ kW) రోటాక్స్ 912UL ఇంజిన్ లేదా 78 HP (58 kW) మార్చబడిన స్మార్ట్ కార్ ఫోర్ స్ట్రోక్ టర్బోచార్జ్డ్ ఇంజిన్. అన్ని ఇంజన్లు క్లచ్తో అమర్చబడి ఉంటాయి, ఇది నీటి నిర్వహణను అనుమతించడానికి ఇంజిన్ నిష్"&amp;"క్రియంగా ఉన్నప్పుడు ప్రొపెల్లర్ తిరగకుండా ఆపుతుంది. పడవ పొట్టులో నీటి చుక్కాని ఉంటుంది. [1] 2005 నుండి, విమానం యొక్క ఫ్రేమ్ మరియు వింగ్ భాగం స్కైరైడర్ సోనిక్ అల్ట్రాలైట్ ట్రైక్ నుండి తీసుకోబడింది, ఇది స్కైరైడర్ ఫ్లగ్స్‌చుల్ చేత నిర్మించబడింది. [1] బేయర్ల్"&amp;" నుండి డేటా [1] సాధారణ లక్షణాలు")</f>
        <v>రాంఫోస్ ట్రైడెంట్ ఇటాలియన్ ఉభయచర అల్ట్రాలైట్ ట్రైక్, దీనిని ఫోంటానాఫ్రెడ్డాకు చెందిన రాంఫోస్ రూపొందించారు మరియు నిర్మించారు. ఈ విమానం te త్సాహిక నిర్మాణానికి కిట్‌గా లేదా పూర్తి రెడీ-టు-ఫ్లై-ఎయిర్‌క్రాఫ్ట్‌గా సరఫరా చేయబడుతుంది. [1] వర్గం యొక్క గరిష్ట స్థూల బరువు 450 కిలోల (992 పౌండ్లు) తో సహా, ఫెడెరేషన్ ఏరోనటిక్ ఇంటర్నేషనల్ మైక్రోలైట్ వర్గానికి అనుగుణంగా ఈ ట్రైడెంట్ రూపొందించబడింది. ఈ ట్రైడెంట్ స్ట్రట్-బ్రేస్డ్ హాంగ్ గ్లైడర్-స్టైల్ హై-వింగ్, వెయిట్-షిఫ్ట్ కంట్రోల్స్, రెండు-సీట్ల తేమ ఓపెన్ కాక్‌పిట్, దృ boor మైన పడవ పొట్టుతో ఓపెన్ కాక్‌పిట్, ముడుచుకునే ట్రైసైకిల్ ల్యాండింగ్ గేర్ మరియు పషర్ కాన్ఫిగరేషన్‌లో ఒకే ఇంజిన్. [1 ] ఈ విమానం బోల్ట్-టుగెథర్ అల్యూమినియం గొట్టాల నుండి తయారవుతుంది, దాని డబుల్ ఉపరితల వింగ్ డాక్రాన్ సెయిల్‌క్లాత్‌లో కప్పబడి ఉంటుంది మరియు దాని పడవ పొట్టు ఫైబర్గ్లాస్ లేదా కార్బన్ ఫైబర్ మరియు కెవ్లార్ నుండి తయారవుతుంది. దీని 10.5 మీ (34.4 అడుగులు) స్పాన్ హజార్డ్ వింగ్ స్ట్రట్‌లను కలిగి ఉంది మరియు "ఎ" ఫ్రేమ్ వెయిట్-షిఫ్ట్ కంట్రోల్ బార్‌ను ఉపయోగిస్తుంది. పవర్‌ప్లాంట్ ఒక ట్విన్ సిలిండర్, లిక్విడ్-కూల్డ్, టూ-స్ట్రోక్, డ్యూయల్-ఇగ్నిషన్ 64 హెచ్‌పి (48 కిలోవాట్ kW) రోటాక్స్ 912UL ఇంజిన్ లేదా 78 HP (58 kW) మార్చబడిన స్మార్ట్ కార్ ఫోర్ స్ట్రోక్ టర్బోచార్జ్డ్ ఇంజిన్. అన్ని ఇంజన్లు క్లచ్తో అమర్చబడి ఉంటాయి, ఇది నీటి నిర్వహణను అనుమతించడానికి ఇంజిన్ నిష్క్రియంగా ఉన్నప్పుడు ప్రొపెల్లర్ తిరగకుండా ఆపుతుంది. పడవ పొట్టులో నీటి చుక్కాని ఉంటుంది. [1] 2005 నుండి, విమానం యొక్క ఫ్రేమ్ మరియు వింగ్ భాగం స్కైరైడర్ సోనిక్ అల్ట్రాలైట్ ట్రైక్ నుండి తీసుకోబడింది, ఇది స్కైరైడర్ ఫ్లగ్స్‌చుల్ చేత నిర్మించబడింది. [1] బేయర్ల్ నుండి డేటా [1] సాధారణ లక్షణాలు</v>
      </c>
      <c r="E195" s="1" t="s">
        <v>907</v>
      </c>
      <c r="F195" s="1" t="str">
        <f>IFERROR(__xludf.DUMMYFUNCTION("GOOGLETRANSLATE(E:E, ""en"", ""te"")"),"అల్ట్రాలైట్ ట్రైక్")</f>
        <v>అల్ట్రాలైట్ ట్రైక్</v>
      </c>
      <c r="G195" s="1" t="s">
        <v>908</v>
      </c>
      <c r="H195" s="1" t="s">
        <v>116</v>
      </c>
      <c r="I195" s="1" t="str">
        <f>IFERROR(__xludf.DUMMYFUNCTION("GOOGLETRANSLATE(H:H, ""en"", ""te"")"),"ఇటలీ")</f>
        <v>ఇటలీ</v>
      </c>
      <c r="J195" s="2" t="s">
        <v>117</v>
      </c>
      <c r="K195" s="1" t="s">
        <v>2960</v>
      </c>
      <c r="L195" s="1" t="str">
        <f>IFERROR(__xludf.DUMMYFUNCTION("GOOGLETRANSLATE(K:K, ""en"", ""te"")"),"రాంఫోస్")</f>
        <v>రాంఫోస్</v>
      </c>
      <c r="M195" s="2" t="s">
        <v>2961</v>
      </c>
      <c r="P195" s="1" t="s">
        <v>344</v>
      </c>
      <c r="R195" s="1" t="s">
        <v>2272</v>
      </c>
      <c r="T195" s="1" t="s">
        <v>580</v>
      </c>
      <c r="U195" s="1" t="s">
        <v>544</v>
      </c>
      <c r="W195" s="1" t="s">
        <v>351</v>
      </c>
      <c r="X195" s="1" t="s">
        <v>2962</v>
      </c>
      <c r="AI195" s="1" t="s">
        <v>550</v>
      </c>
      <c r="AJ195" s="1" t="s">
        <v>2963</v>
      </c>
      <c r="AO195" s="1" t="s">
        <v>457</v>
      </c>
      <c r="AT195" s="1" t="s">
        <v>359</v>
      </c>
      <c r="AY195" s="1">
        <v>1998.0</v>
      </c>
    </row>
    <row r="196">
      <c r="A196" s="1" t="s">
        <v>2964</v>
      </c>
      <c r="B196" s="1" t="str">
        <f>IFERROR(__xludf.DUMMYFUNCTION("GOOGLETRANSLATE(A:A, ""en"", ""te"")"),"సనైర్ సూర్యకాంతి")</f>
        <v>సనైర్ సూర్యకాంతి</v>
      </c>
      <c r="C196" s="1" t="s">
        <v>2965</v>
      </c>
      <c r="D196" s="1" t="str">
        <f>IFERROR(__xludf.DUMMYFUNCTION("GOOGLETRANSLATE(C:C, ""en"", ""te"")"),"సనైర్ సన్లైట్ అనేది జర్మన్ అల్ట్రాలైట్ ట్రైక్ ఎలక్ట్రిక్ విమానం, ఇది బవేరియాలోని స్కీడెగ్ యొక్క సనైర్ యుజి చేత రూపొందించబడింది మరియు ఉత్పత్తి చేయబడింది. విమానం పూర్తి రెడీ-టు-ఫ్లై-ఎయిర్‌క్రాఫ్ట్‌గా సరఫరా చేయబడుతుంది. [1] సూర్యరశ్మిని జర్మన్ 120 కిలోల (265"&amp;" ఎల్బి) తరగతికి ఎలక్ట్రిక్ పవర్డ్, సెల్ఫ్ లాంచింగ్ మోటర్‌గ్లైడర్‌గా రూపొందించారు. ఇది కేబుల్-బ్రేస్డ్ హాంగ్ గ్లైడర్-స్టైల్ హై-వింగ్, వెయిట్-షిఫ్ట్ కంట్రోల్స్, సింగిల్-సీట్ల ఓపెన్ కాక్‌పిట్, పైలట్‌తో పునరావృతమయ్యే పొజిషన్ ఫాబ్రిక్ జిప్-అప్ పాడ్, ట్రైసైకిల్"&amp;" ల్యాండింగ్ గేర్ మరియు పషర్ కాన్ఫిగరేషన్‌లో ఒకే ఇంజిన్ ఉన్నాయి. [ 1] ఈ విమానం బోల్ట్-టుగెథర్ అల్యూమినియం గొట్టాల నుండి తయారవుతుంది, దాని సింగిల్ ఉపరితల వింగ్ డాక్రాన్ సెయిల్‌క్లాత్‌లో కప్పబడి ఉంటుంది. రెక్కకు ఒకే ట్యూబ్-రకం కింగ్‌పోస్ట్ మద్దతు ఇస్తుంది మర"&amp;"ియు ""ఎ"" ఫ్రేమ్ వెయిట్-షిఫ్ట్ కంట్రోల్ బార్‌ను ఉపయోగిస్తుంది. పవర్‌ప్లాంట్ 15 కిలోవాట్ల (20 హెచ్‌పి) ఎలెక్ట్రోమోటర్ ఎలక్ట్రిక్ మోటారు, చిన్న సౌర ఘటాల ద్వారా విమానంలో రీఛార్జ్ చేయబడింది. [1] [2] బేయర్ల్ నుండి డేటా [1] సాధారణ లక్షణాల పనితీరు")</f>
        <v>సనైర్ సన్లైట్ అనేది జర్మన్ అల్ట్రాలైట్ ట్రైక్ ఎలక్ట్రిక్ విమానం, ఇది బవేరియాలోని స్కీడెగ్ యొక్క సనైర్ యుజి చేత రూపొందించబడింది మరియు ఉత్పత్తి చేయబడింది. విమానం పూర్తి రెడీ-టు-ఫ్లై-ఎయిర్‌క్రాఫ్ట్‌గా సరఫరా చేయబడుతుంది. [1] సూర్యరశ్మిని జర్మన్ 120 కిలోల (265 ఎల్బి) తరగతికి ఎలక్ట్రిక్ పవర్డ్, సెల్ఫ్ లాంచింగ్ మోటర్‌గ్లైడర్‌గా రూపొందించారు. ఇది కేబుల్-బ్రేస్డ్ హాంగ్ గ్లైడర్-స్టైల్ హై-వింగ్, వెయిట్-షిఫ్ట్ కంట్రోల్స్, సింగిల్-సీట్ల ఓపెన్ కాక్‌పిట్, పైలట్‌తో పునరావృతమయ్యే పొజిషన్ ఫాబ్రిక్ జిప్-అప్ పాడ్, ట్రైసైకిల్ ల్యాండింగ్ గేర్ మరియు పషర్ కాన్ఫిగరేషన్‌లో ఒకే ఇంజిన్ ఉన్నాయి. [ 1] ఈ విమానం బోల్ట్-టుగెథర్ అల్యూమినియం గొట్టాల నుండి తయారవుతుంది, దాని సింగిల్ ఉపరితల వింగ్ డాక్రాన్ సెయిల్‌క్లాత్‌లో కప్పబడి ఉంటుంది. రెక్కకు ఒకే ట్యూబ్-రకం కింగ్‌పోస్ట్ మద్దతు ఇస్తుంది మరియు "ఎ" ఫ్రేమ్ వెయిట్-షిఫ్ట్ కంట్రోల్ బార్‌ను ఉపయోగిస్తుంది. పవర్‌ప్లాంట్ 15 కిలోవాట్ల (20 హెచ్‌పి) ఎలెక్ట్రోమోటర్ ఎలక్ట్రిక్ మోటారు, చిన్న సౌర ఘటాల ద్వారా విమానంలో రీఛార్జ్ చేయబడింది. [1] [2] బేయర్ల్ నుండి డేటా [1] సాధారణ లక్షణాల పనితీరు</v>
      </c>
      <c r="E196" s="1" t="s">
        <v>2966</v>
      </c>
      <c r="F196" s="1" t="str">
        <f>IFERROR(__xludf.DUMMYFUNCTION("GOOGLETRANSLATE(E:E, ""en"", ""te"")"),"విద్యుత్తు చెందిన అతి ట్రైక్")</f>
        <v>విద్యుత్తు చెందిన అతి ట్రైక్</v>
      </c>
      <c r="G196" s="1" t="s">
        <v>2967</v>
      </c>
      <c r="H196" s="1" t="s">
        <v>537</v>
      </c>
      <c r="I196" s="1" t="str">
        <f>IFERROR(__xludf.DUMMYFUNCTION("GOOGLETRANSLATE(H:H, ""en"", ""te"")"),"జర్మనీ")</f>
        <v>జర్మనీ</v>
      </c>
      <c r="J196" s="2" t="s">
        <v>1336</v>
      </c>
      <c r="K196" s="1" t="s">
        <v>2968</v>
      </c>
      <c r="L196" s="1" t="str">
        <f>IFERROR(__xludf.DUMMYFUNCTION("GOOGLETRANSLATE(K:K, ""en"", ""te"")"),"సనైర్ ఉగ్")</f>
        <v>సనైర్ ఉగ్</v>
      </c>
      <c r="M196" s="1" t="s">
        <v>2969</v>
      </c>
      <c r="P196" s="1" t="s">
        <v>344</v>
      </c>
      <c r="W196" s="1" t="s">
        <v>2970</v>
      </c>
      <c r="X196" s="1" t="s">
        <v>2962</v>
      </c>
      <c r="Y196" s="1" t="s">
        <v>1675</v>
      </c>
      <c r="Z196" s="1" t="s">
        <v>548</v>
      </c>
      <c r="AI196" s="1" t="s">
        <v>550</v>
      </c>
      <c r="AY196" s="1" t="s">
        <v>2971</v>
      </c>
      <c r="CP196" s="1" t="s">
        <v>2972</v>
      </c>
    </row>
    <row r="197">
      <c r="A197" s="1" t="s">
        <v>2973</v>
      </c>
      <c r="B197" s="1" t="str">
        <f>IFERROR(__xludf.DUMMYFUNCTION("GOOGLETRANSLATE(A:A, ""en"", ""te"")"),"లా మౌట్ సామ్సన్")</f>
        <v>లా మౌట్ సామ్సన్</v>
      </c>
      <c r="C197" s="1" t="s">
        <v>2974</v>
      </c>
      <c r="D197" s="1" t="str">
        <f>IFERROR(__xludf.DUMMYFUNCTION("GOOGLETRANSLATE(C:C, ""en"", ""te"")"),"లా మౌట్ సామ్సన్ ఒక ఫ్రెంచ్ ఎలక్ట్రిక్-శక్తితో కూడిన అల్ట్రాలైట్ ట్రైక్, ఇది గెరార్డ్ థెవెనోట్ చేత రూపొందించబడింది మరియు ఫోంటైన్-లెస్-డిజోన్ యొక్క లా మౌట్ చేత నిర్మించబడింది. విమానం పూర్తి రెడీ-టు-ఫ్లై-ఎయిర్‌క్రాఫ్ట్‌గా సరఫరా చేయబడుతుంది. [1] ఈ విమానం ఫెడర"&amp;"ేషన్ ఏరోనటిక్ ఇంటర్నేషనల్ మైక్రోలైట్ వర్గానికి సింగిల్- లేదా రెండు-సీటర్లుగా అనుగుణంగా రూపొందించబడింది మరియు సింగిల్-సీటర్‌గా ఎగిరినప్పుడు యుఎస్ ఫార్ 103 అల్ట్రాలైట్ వాహనాల నియమాలను పాటించటానికి కూడా రూపొందించబడింది. ఇది కేబుల్-బ్రేస్డ్ హాంగ్ గ్లైడర్-స్టై"&amp;"ల్ హై-వింగ్, వెయిట్-షిఫ్ట్ కంట్రోల్స్, రెండు-సీట్ల-టెన్డం ఓపెన్ కాక్‌పిట్, ట్రైసైకిల్ ల్యాండింగ్ గేర్ మరియు పషర్ కాన్ఫిగరేషన్‌లో ఒకే ఎలక్ట్రిక్ మోటారును కలిగి ఉంది. [1] ఈ విమానం బోల్ట్-టుగెథర్ అల్యూమినియం గొట్టాల నుండి తయారవుతుంది, దాని సింగిల్ ఉపరితల విం"&amp;"గ్ డాక్రాన్ సెయిల్‌క్లాత్‌లో కప్పబడి ఉంటుంది. దీని రెక్కకు ఒకే ట్యూబ్-రకం కింగ్‌పోస్ట్ మద్దతు ఇస్తుంది మరియు ""ఎ"" ఫ్రేమ్ వెయిట్-షిఫ్ట్ కంట్రోల్ బార్‌ను ఉపయోగిస్తుంది. పవర్‌ప్లాంట్ ఎంపికలు సోలో ఉపయోగం కోసం 14 హెచ్‌పి (10 కిలోవాట్) మరియు ద్వంద్వ ఉపయోగం కోస"&amp;"ం 19 హెచ్‌పి (14 కిలోవాట్) మోటారు. దాని సరళమైన డిజైన్ కారణంగా సామ్సన్‌ను ముడుచుకొని ఆటోమొబైల్ యొక్క ట్రంక్‌లో ఉంచవచ్చు, రెక్కను పైకప్పు రాక్ మీద తీసుకువెళతారు. ఈ విమానం ఖాళీ బరువు 70 కిలోల (154 ఎల్బి) మరియు స్థూల బరువు 220 కిలోలు (485 ఎల్బి), ఇది 150 కిలో"&amp;"ల (331 ఎల్బి) యొక్క ఉపయోగకరమైన లోడ్‌ను ఇస్తుంది. [1] ఈ విమానం మూడు బ్యాటరీలతో అమర్చవచ్చు, ఇవి పూర్తి శక్తితో 40 నిమిషాల ఓర్పును లేదా సాధారణ క్రూయిజ్ వద్ద 80 నిమిషాలు. సరఫరా చేయబడిన ప్రామాణిక వింగ్ 19 m2 (200 చదరపు అడుగులు) లా మౌట్ డిజైన్. [1] బేయర్ల్ నుండ"&amp;"ి డేటా [1] సాధారణ లక్షణాల పనితీరు")</f>
        <v>లా మౌట్ సామ్సన్ ఒక ఫ్రెంచ్ ఎలక్ట్రిక్-శక్తితో కూడిన అల్ట్రాలైట్ ట్రైక్, ఇది గెరార్డ్ థెవెనోట్ చేత రూపొందించబడింది మరియు ఫోంటైన్-లెస్-డిజోన్ యొక్క లా మౌట్ చేత నిర్మించబడింది. విమానం పూర్తి రెడీ-టు-ఫ్లై-ఎయిర్‌క్రాఫ్ట్‌గా సరఫరా చేయబడుతుంది. [1] ఈ విమానం ఫెడరేషన్ ఏరోనటిక్ ఇంటర్నేషనల్ మైక్రోలైట్ వర్గానికి సింగిల్- లేదా రెండు-సీటర్లుగా అనుగుణంగా రూపొందించబడింది మరియు సింగిల్-సీటర్‌గా ఎగిరినప్పుడు యుఎస్ ఫార్ 103 అల్ట్రాలైట్ వాహనాల నియమాలను పాటించటానికి కూడా రూపొందించబడింది. ఇది కేబుల్-బ్రేస్డ్ హాంగ్ గ్లైడర్-స్టైల్ హై-వింగ్, వెయిట్-షిఫ్ట్ కంట్రోల్స్, రెండు-సీట్ల-టెన్డం ఓపెన్ కాక్‌పిట్, ట్రైసైకిల్ ల్యాండింగ్ గేర్ మరియు పషర్ కాన్ఫిగరేషన్‌లో ఒకే ఎలక్ట్రిక్ మోటారును కలిగి ఉంది. [1] ఈ విమానం బోల్ట్-టుగెథర్ అల్యూమినియం గొట్టాల నుండి తయారవుతుంది, దాని సింగిల్ ఉపరితల వింగ్ డాక్రాన్ సెయిల్‌క్లాత్‌లో కప్పబడి ఉంటుంది. దీని రెక్కకు ఒకే ట్యూబ్-రకం కింగ్‌పోస్ట్ మద్దతు ఇస్తుంది మరియు "ఎ" ఫ్రేమ్ వెయిట్-షిఫ్ట్ కంట్రోల్ బార్‌ను ఉపయోగిస్తుంది. పవర్‌ప్లాంట్ ఎంపికలు సోలో ఉపయోగం కోసం 14 హెచ్‌పి (10 కిలోవాట్) మరియు ద్వంద్వ ఉపయోగం కోసం 19 హెచ్‌పి (14 కిలోవాట్) మోటారు. దాని సరళమైన డిజైన్ కారణంగా సామ్సన్‌ను ముడుచుకొని ఆటోమొబైల్ యొక్క ట్రంక్‌లో ఉంచవచ్చు, రెక్కను పైకప్పు రాక్ మీద తీసుకువెళతారు. ఈ విమానం ఖాళీ బరువు 70 కిలోల (154 ఎల్బి) మరియు స్థూల బరువు 220 కిలోలు (485 ఎల్బి), ఇది 150 కిలోల (331 ఎల్బి) యొక్క ఉపయోగకరమైన లోడ్‌ను ఇస్తుంది. [1] ఈ విమానం మూడు బ్యాటరీలతో అమర్చవచ్చు, ఇవి పూర్తి శక్తితో 40 నిమిషాల ఓర్పును లేదా సాధారణ క్రూయిజ్ వద్ద 80 నిమిషాలు. సరఫరా చేయబడిన ప్రామాణిక వింగ్ 19 m2 (200 చదరపు అడుగులు) లా మౌట్ డిజైన్. [1] బేయర్ల్ నుండి డేటా [1] సాధారణ లక్షణాల పనితీరు</v>
      </c>
      <c r="E197" s="1" t="s">
        <v>907</v>
      </c>
      <c r="F197" s="1" t="str">
        <f>IFERROR(__xludf.DUMMYFUNCTION("GOOGLETRANSLATE(E:E, ""en"", ""te"")"),"అల్ట్రాలైట్ ట్రైక్")</f>
        <v>అల్ట్రాలైట్ ట్రైక్</v>
      </c>
      <c r="G197" s="1" t="s">
        <v>908</v>
      </c>
      <c r="H197" s="1" t="s">
        <v>484</v>
      </c>
      <c r="I197" s="1" t="str">
        <f>IFERROR(__xludf.DUMMYFUNCTION("GOOGLETRANSLATE(H:H, ""en"", ""te"")"),"ఫ్రాన్స్")</f>
        <v>ఫ్రాన్స్</v>
      </c>
      <c r="J197" s="2" t="s">
        <v>485</v>
      </c>
      <c r="K197" s="1" t="s">
        <v>2711</v>
      </c>
      <c r="L197" s="1" t="str">
        <f>IFERROR(__xludf.DUMMYFUNCTION("GOOGLETRANSLATE(K:K, ""en"", ""te"")"),"లా మౌట్")</f>
        <v>లా మౌట్</v>
      </c>
      <c r="M197" s="1" t="s">
        <v>2712</v>
      </c>
      <c r="P197" s="1" t="s">
        <v>344</v>
      </c>
      <c r="T197" s="1" t="s">
        <v>2975</v>
      </c>
      <c r="U197" s="1" t="s">
        <v>2976</v>
      </c>
      <c r="W197" s="1" t="s">
        <v>2977</v>
      </c>
      <c r="X197" s="1" t="s">
        <v>2962</v>
      </c>
      <c r="AG197" s="1" t="s">
        <v>2978</v>
      </c>
      <c r="AI197" s="1" t="s">
        <v>550</v>
      </c>
      <c r="AP197" s="1" t="s">
        <v>1902</v>
      </c>
      <c r="AT197" s="1" t="s">
        <v>2979</v>
      </c>
      <c r="AV197" s="1" t="s">
        <v>2980</v>
      </c>
    </row>
    <row r="198">
      <c r="A198" s="1" t="s">
        <v>2981</v>
      </c>
      <c r="B198" s="1" t="str">
        <f>IFERROR(__xludf.DUMMYFUNCTION("GOOGLETRANSLATE(A:A, ""en"", ""te"")"),"లూకాస్ ఎల్ 6 బి")</f>
        <v>లూకాస్ ఎల్ 6 బి</v>
      </c>
      <c r="C198" s="1" t="s">
        <v>2982</v>
      </c>
      <c r="D198" s="1" t="str">
        <f>IFERROR(__xludf.DUMMYFUNCTION("GOOGLETRANSLATE(C:C, ""en"", ""te"")"),"లూకాస్ ఎల్ -6 బి (కొన్నిసార్లు ఎల్ 6 బి) అనేది ఫ్రెంచ్ హోమ్‌బిల్ట్ విమానం, దీనిని ఎమిలే లూకాస్ రూపొందించారు. ఇది అందుబాటులో ఉన్నప్పుడు విమానం te త్సాహిక నిర్మాణం కోసం ప్రణాళికల రూపంలో సరఫరా చేయబడింది. [1] L-6B అనేది లూకాస్ L6 మరియు లూకాస్ L-6A నుండి పొంది"&amp;"న స్పోర్ట్ టూరింగ్ విమానం. ఇది కాంటిలివర్ లో-వింగ్, బబుల్ పందిరి కింద రెండు-సీట్ల-టెన్డం పరివేష్టిత కాక్‌పిట్, ముడుచుకునే ట్రైసైకిల్ ల్యాండింగ్ గేర్ మరియు ట్రాక్టర్ కాన్ఫిగరేషన్‌లో ఒకే ఇంజిన్ కలిగి ఉంది. ఇది 6,096 మీ (20,000 అడుగులు) మరియు 1,770 కిమీ (1,1"&amp;"00 మైళ్ళు) పరిధి యొక్క అధిక సేవా పైకప్పుకు ప్రసిద్ది చెందింది. [1] ఈ విమానం షీట్ అల్యూమినియం నుండి తయారు చేయబడింది. దాని 8.84 మీ (29.0 అడుగులు) స్పాన్ వింగ్ ఫ్లాప్‌లను మౌంట్ చేస్తుంది మరియు రెక్క ప్రాంతం 13.01 మీ 2 (140 చదరపు అడుగులు) కలిగి ఉంది. రెక్క అన"&amp;"ేది ఒక సంక్లిష్ట ఆకారం, ఇది ఒక వింగ్ రూట్, ఫార్వర్డ్ తుడిచిపెట్టిన ప్రముఖ అంచుకు మారుతుంది, సూటిగా దెబ్బతిన్న వెనుకంజలో ఉన్న అంచుతో, ఫలితంగా అధికంగా దెబ్బతిన్న వింగ్ ప్లాన్‌ఫార్మ్ వస్తుంది. భూ రవాణా లేదా నిల్వ కోసం uter టర్ వింగ్ విభాగాన్ని ముడుచుకోవచ్చు."&amp;" గ్లైడ్ పనితీరును పెంచడానికి ఐచ్ఛిక అదనపు స్పాన్ వింగ్ చిట్కా పొడిగింపులు ఉన్నాయి. క్యాబిన్ వెడల్పు 71 సెం.మీ (28 అంగుళాలు) మరియు ఇంధన ట్యాంకులు వింగ్ లీడింగ్ అంచులో ఉన్నాయి. ఆమోదయోగ్యమైన శక్తి పరిధి 108 నుండి 180 హెచ్‌పి (81 నుండి 134 కిలోవాట్) మరియు ఉపయ"&amp;"ోగించిన ప్రామాణిక ఇంజన్లు 108 హెచ్‌పి (81 కిలోవాట్) లైమింగ్ ఓ -235 మరియు 180 హెచ్‌పి (134 కిలోవాట్ L-6B ఒక సాధారణ ఖాళీ బరువు 481 కిలోలు (1,060 పౌండ్లు) మరియు స్థూల బరువు 721 కిలోలు (1,590 ఎల్బి), 240 పౌండ్లు (110 కిలోల) ఉపయోగకరమైన లోడ్ ఇస్తుంది. 150 లీటర్"&amp;"ల పూర్తి ఇంధనంతో (33 ఇంప్ గల్; 40 యుఎస్ గాల్) పైలట్ కోసం పేలోడ్, ప్రయాణీకులు మరియు సామాను 131 ఎల్బి (59 కిలోలు). [1] తయారీదారు నిర్మాణ సమయాన్ని సరఫరా చేసిన కిట్ నుండి 4000 గంటలుగా అంచనా వేశారు. [1] 1998 నాటికి ఐదు కిట్లు అమ్ముడయ్యాయని మరియు రెండు విమానాలు"&amp;" పూర్తయ్యాయని మరియు ఎగురుతున్నాయని కంపెనీ నివేదించింది. [1] ఏరోక్రాఫ్టర్ నుండి డేటా [1] సాధారణ లక్షణాల పనితీరు")</f>
        <v>లూకాస్ ఎల్ -6 బి (కొన్నిసార్లు ఎల్ 6 బి) అనేది ఫ్రెంచ్ హోమ్‌బిల్ట్ విమానం, దీనిని ఎమిలే లూకాస్ రూపొందించారు. ఇది అందుబాటులో ఉన్నప్పుడు విమానం te త్సాహిక నిర్మాణం కోసం ప్రణాళికల రూపంలో సరఫరా చేయబడింది. [1] L-6B అనేది లూకాస్ L6 మరియు లూకాస్ L-6A నుండి పొందిన స్పోర్ట్ టూరింగ్ విమానం. ఇది కాంటిలివర్ లో-వింగ్, బబుల్ పందిరి కింద రెండు-సీట్ల-టెన్డం పరివేష్టిత కాక్‌పిట్, ముడుచుకునే ట్రైసైకిల్ ల్యాండింగ్ గేర్ మరియు ట్రాక్టర్ కాన్ఫిగరేషన్‌లో ఒకే ఇంజిన్ కలిగి ఉంది. ఇది 6,096 మీ (20,000 అడుగులు) మరియు 1,770 కిమీ (1,100 మైళ్ళు) పరిధి యొక్క అధిక సేవా పైకప్పుకు ప్రసిద్ది చెందింది. [1] ఈ విమానం షీట్ అల్యూమినియం నుండి తయారు చేయబడింది. దాని 8.84 మీ (29.0 అడుగులు) స్పాన్ వింగ్ ఫ్లాప్‌లను మౌంట్ చేస్తుంది మరియు రెక్క ప్రాంతం 13.01 మీ 2 (140 చదరపు అడుగులు) కలిగి ఉంది. రెక్క అనేది ఒక సంక్లిష్ట ఆకారం, ఇది ఒక వింగ్ రూట్, ఫార్వర్డ్ తుడిచిపెట్టిన ప్రముఖ అంచుకు మారుతుంది, సూటిగా దెబ్బతిన్న వెనుకంజలో ఉన్న అంచుతో, ఫలితంగా అధికంగా దెబ్బతిన్న వింగ్ ప్లాన్‌ఫార్మ్ వస్తుంది. భూ రవాణా లేదా నిల్వ కోసం uter టర్ వింగ్ విభాగాన్ని ముడుచుకోవచ్చు. గ్లైడ్ పనితీరును పెంచడానికి ఐచ్ఛిక అదనపు స్పాన్ వింగ్ చిట్కా పొడిగింపులు ఉన్నాయి. క్యాబిన్ వెడల్పు 71 సెం.మీ (28 అంగుళాలు) మరియు ఇంధన ట్యాంకులు వింగ్ లీడింగ్ అంచులో ఉన్నాయి. ఆమోదయోగ్యమైన శక్తి పరిధి 108 నుండి 180 హెచ్‌పి (81 నుండి 134 కిలోవాట్) మరియు ఉపయోగించిన ప్రామాణిక ఇంజన్లు 108 హెచ్‌పి (81 కిలోవాట్) లైమింగ్ ఓ -235 మరియు 180 హెచ్‌పి (134 కిలోవాట్ L-6B ఒక సాధారణ ఖాళీ బరువు 481 కిలోలు (1,060 పౌండ్లు) మరియు స్థూల బరువు 721 కిలోలు (1,590 ఎల్బి), 240 పౌండ్లు (110 కిలోల) ఉపయోగకరమైన లోడ్ ఇస్తుంది. 150 లీటర్ల పూర్తి ఇంధనంతో (33 ఇంప్ గల్; 40 యుఎస్ గాల్) పైలట్ కోసం పేలోడ్, ప్రయాణీకులు మరియు సామాను 131 ఎల్బి (59 కిలోలు). [1] తయారీదారు నిర్మాణ సమయాన్ని సరఫరా చేసిన కిట్ నుండి 4000 గంటలుగా అంచనా వేశారు. [1] 1998 నాటికి ఐదు కిట్లు అమ్ముడయ్యాయని మరియు రెండు విమానాలు పూర్తయ్యాయని మరియు ఎగురుతున్నాయని కంపెనీ నివేదించింది. [1] ఏరోక్రాఫ్టర్ నుండి డేటా [1] సాధారణ లక్షణాల పనితీరు</v>
      </c>
      <c r="E198" s="1" t="s">
        <v>1233</v>
      </c>
      <c r="F198" s="1" t="str">
        <f>IFERROR(__xludf.DUMMYFUNCTION("GOOGLETRANSLATE(E:E, ""en"", ""te"")"),"హోమ్‌బిల్ట్ విమానం")</f>
        <v>హోమ్‌బిల్ట్ విమానం</v>
      </c>
      <c r="G198" s="1" t="s">
        <v>1234</v>
      </c>
      <c r="H198" s="1" t="s">
        <v>484</v>
      </c>
      <c r="I198" s="1" t="str">
        <f>IFERROR(__xludf.DUMMYFUNCTION("GOOGLETRANSLATE(H:H, ""en"", ""te"")"),"ఫ్రాన్స్")</f>
        <v>ఫ్రాన్స్</v>
      </c>
      <c r="J198" s="2" t="s">
        <v>485</v>
      </c>
      <c r="P198" s="1" t="s">
        <v>344</v>
      </c>
      <c r="Q198" s="1" t="s">
        <v>2983</v>
      </c>
      <c r="R198" s="1" t="s">
        <v>2984</v>
      </c>
      <c r="T198" s="1" t="s">
        <v>2985</v>
      </c>
      <c r="U198" s="1" t="s">
        <v>2986</v>
      </c>
      <c r="V198" s="1" t="s">
        <v>2987</v>
      </c>
      <c r="W198" s="1" t="s">
        <v>2613</v>
      </c>
      <c r="X198" s="1" t="s">
        <v>2988</v>
      </c>
      <c r="Y198" s="1" t="s">
        <v>473</v>
      </c>
      <c r="Z198" s="1" t="s">
        <v>2989</v>
      </c>
      <c r="AB198" s="1" t="s">
        <v>2990</v>
      </c>
      <c r="AC198" s="1" t="s">
        <v>2991</v>
      </c>
      <c r="AG198" s="1" t="s">
        <v>2992</v>
      </c>
      <c r="AI198" s="1" t="s">
        <v>2993</v>
      </c>
      <c r="AK198" s="1" t="s">
        <v>2994</v>
      </c>
      <c r="AL198" s="1" t="s">
        <v>2995</v>
      </c>
      <c r="AT198" s="1" t="s">
        <v>359</v>
      </c>
      <c r="AX198" s="1" t="s">
        <v>2996</v>
      </c>
      <c r="BA198" s="1" t="s">
        <v>2997</v>
      </c>
    </row>
    <row r="199">
      <c r="A199" s="1" t="s">
        <v>2998</v>
      </c>
      <c r="B199" s="1" t="str">
        <f>IFERROR(__xludf.DUMMYFUNCTION("GOOGLETRANSLATE(A:A, ""en"", ""te"")"),"Sznycer sg-vi")</f>
        <v>Sznycer sg-vi</v>
      </c>
      <c r="C199" s="1" t="s">
        <v>2999</v>
      </c>
      <c r="D199" s="1" t="str">
        <f>IFERROR(__xludf.DUMMYFUNCTION("GOOGLETRANSLATE(C:C, ""en"", ""te"")"),"'SZNYCER SG-VI' (AKA SZNYCER-GOTTLIEB SG-VI) అనేది 1940 ల చివరలో అమెరికా మరియు కెనడాలో రూపొందించిన మరియు నిర్మించిన సింగిల్-ఇంజిన్ మూడు-సీట్ల యుటిలిటీ హెలికాప్టర్, ఇది సెల్మా గోట్లీబ్ మరియు సహాయంతో బెర్నార్డ్ స్జైసెర్ రూపకల్పనకు. కెనడా లిమిటెడ్ యొక్క ఇంజన"&amp;"ీరింగ్ ప్రొడక్ట్స్ (కెనమెరికన్) SG-VI లో ప్రారంభ రూపకల్పన పనులు 1943 లో ఫిలడెల్ఫియాలో బెర్నార్డ్ స్జ్నిసెర్ నేతృత్వంలోని బృందం ప్రారంభించింది, వీటిలో సెల్మా గాట్లీబ్, హెరాల్డ్ పిట్‌కైర్న్ మరియు ఆగ్న్యూ లార్సెన్‌లతో సహా. కెనడాలోని క్యూబెక్‌లోని మాంట్రియల్,"&amp;" మాంట్రియల్‌కు చెందిన స్జ్‌నిసెర్ మరియు ఇంటర్‌సిటీ ఎయిర్‌లైన్స్, కెనడియన్ హెలికాప్టర్ సంస్థ విక్రయించడానికి మరియు నిర్మించాల్సిన ప్రోటోటైప్ హెలికాప్టర్ యొక్క వివరణాత్మక రూపకల్పన, పరీక్ష మరియు ధృవీకరణ కోసం ఒక ఒప్పందంపై సంతకం చేసినప్పుడు పిట్కైర్న్ మరియు లా"&amp;"ర్సెన్ ఆగస్టు 1945 నాటికి భాగస్వామ్యాన్ని విడిచిపెట్టారు. ఈ ఒప్పందం ప్రణాళిక ప్రకారం అభివృద్ధి చెందలేదు మరియు మొదటి నమూనా, SG-VI-C ను కెనడా లిమిటెడ్ యొక్క ఇంజనీరింగ్ ఉత్పత్తులు నిర్మించాయి, (మాంట్రియల్ వద్ద ఒక Bf. గుడ్రిచ్ అనుబంధ సంస్థ). మొదటి నమూనా నిర్మ"&amp;"ాణం ప్రారంభమైంది, కాని వనరుల యొక్క సరిపోని నిర్వహణ మరియు కార్మికుల పేలవమైన పర్యవేక్షణతో, విమానం యొక్క భద్రతపై విశ్వాసం లేకపోవడం వల్ల. రెండవ నమూనా, (SG-VI-D), ఇంటర్‌సిటీ విమానయాన సంస్థల అనుమతి మరియు సంతృప్తికరమైన పర్యవేక్షణతో నిర్మించబడింది. SG-VI-D లో ముడ"&amp;"ి పరివేష్టిత క్యాబిన్ మరియు ఓపెన్ గొట్టపు టెయిల్‌బూమ్‌ను కలిగి ఉంది మరియు ఇది 178 హెచ్‌పి (132.73 కిలోవాట్) ఫ్రాంక్లిన్ 6GA4-165-BGF ఇంజిన్ చేత శక్తిని పొందింది, టైల్బూమ్ పైన అడ్డంగా ఉంచబడింది, సంక్లిష్ట నియంత్రణ వ్యవస్థతో నాలుగు-బ్లేడెడ్ మెయిన్ రోటర్ డ్ర"&amp;"ైవింగ్ . రిజిస్ట్రేషన్ CF-FGG-X మరియు గ్రే గుల్ అని పేరు పెట్టినందున, SG-VI-D ఫిబ్రవరి 1951 లో దాని రకం ధృవీకరణ పత్రాన్ని పొందింది, అలా చేసిన మొదటి కెనడియన్ మరియు బ్రిటిష్ కామన్వెల్త్ హెలికాప్టర్. ధృవీకరణ తరువాత SG-VI-D ను 200 HP (149.14 kW) ఫ్రాంక్లిన్ 6"&amp;"A4-200-C6 ఇంజిన్‌తో తిరిగి ఇంజిన్ చేశారు మరియు SG-VI-E గా అభివృద్ధి మరియు ఉత్పత్తి కోసం పెట్టుబడిదారులకు ఇచ్చారు. SZNYERES చివరికి హెలికాప్టర్ మరియు ఉత్పత్తి హక్కులను బ్రూక్లిన్ నుండి పెట్టుబడిదారుడికి విక్రయించింది, అతను తన పెట్టుబడిని ఉపయోగించుకోవడంలో వ"&amp;"ిఫలమయ్యాడు, SG-VI అభివృద్ధిని ముగించాడు. ప్రస్తుతం మిగిలిన ఏకైక నమూనాను రేనాల్డ్స్ అల్బెర్టా మ్యూజియం, వెటాస్కివిన్, అల్బెర్టా, కెనడాలో భద్రపరచబడింది. [1] Http://www.flightglobal.com/pdfarchive/view/1954/1954%20-%200674.html Leisuet నుండి డేటా నుండి డేటా "&amp;"సాధారణ లక్షణాల పనితీరు")</f>
        <v>'SZNYCER SG-VI' (AKA SZNYCER-GOTTLIEB SG-VI) అనేది 1940 ల చివరలో అమెరికా మరియు కెనడాలో రూపొందించిన మరియు నిర్మించిన సింగిల్-ఇంజిన్ మూడు-సీట్ల యుటిలిటీ హెలికాప్టర్, ఇది సెల్మా గోట్లీబ్ మరియు సహాయంతో బెర్నార్డ్ స్జైసెర్ రూపకల్పనకు. కెనడా లిమిటెడ్ యొక్క ఇంజనీరింగ్ ప్రొడక్ట్స్ (కెనమెరికన్) SG-VI లో ప్రారంభ రూపకల్పన పనులు 1943 లో ఫిలడెల్ఫియాలో బెర్నార్డ్ స్జ్నిసెర్ నేతృత్వంలోని బృందం ప్రారంభించింది, వీటిలో సెల్మా గాట్లీబ్, హెరాల్డ్ పిట్‌కైర్న్ మరియు ఆగ్న్యూ లార్సెన్‌లతో సహా. కెనడాలోని క్యూబెక్‌లోని మాంట్రియల్, మాంట్రియల్‌కు చెందిన స్జ్‌నిసెర్ మరియు ఇంటర్‌సిటీ ఎయిర్‌లైన్స్, కెనడియన్ హెలికాప్టర్ సంస్థ విక్రయించడానికి మరియు నిర్మించాల్సిన ప్రోటోటైప్ హెలికాప్టర్ యొక్క వివరణాత్మక రూపకల్పన, పరీక్ష మరియు ధృవీకరణ కోసం ఒక ఒప్పందంపై సంతకం చేసినప్పుడు పిట్కైర్న్ మరియు లార్సెన్ ఆగస్టు 1945 నాటికి భాగస్వామ్యాన్ని విడిచిపెట్టారు. ఈ ఒప్పందం ప్రణాళిక ప్రకారం అభివృద్ధి చెందలేదు మరియు మొదటి నమూనా, SG-VI-C ను కెనడా లిమిటెడ్ యొక్క ఇంజనీరింగ్ ఉత్పత్తులు నిర్మించాయి, (మాంట్రియల్ వద్ద ఒక Bf. గుడ్రిచ్ అనుబంధ సంస్థ). మొదటి నమూనా నిర్మాణం ప్రారంభమైంది, కాని వనరుల యొక్క సరిపోని నిర్వహణ మరియు కార్మికుల పేలవమైన పర్యవేక్షణతో, విమానం యొక్క భద్రతపై విశ్వాసం లేకపోవడం వల్ల. రెండవ నమూనా, (SG-VI-D), ఇంటర్‌సిటీ విమానయాన సంస్థల అనుమతి మరియు సంతృప్తికరమైన పర్యవేక్షణతో నిర్మించబడింది. SG-VI-D లో ముడి పరివేష్టిత క్యాబిన్ మరియు ఓపెన్ గొట్టపు టెయిల్‌బూమ్‌ను కలిగి ఉంది మరియు ఇది 178 హెచ్‌పి (132.73 కిలోవాట్) ఫ్రాంక్లిన్ 6GA4-165-BGF ఇంజిన్ చేత శక్తిని పొందింది, టైల్బూమ్ పైన అడ్డంగా ఉంచబడింది, సంక్లిష్ట నియంత్రణ వ్యవస్థతో నాలుగు-బ్లేడెడ్ మెయిన్ రోటర్ డ్రైవింగ్ . రిజిస్ట్రేషన్ CF-FGG-X మరియు గ్రే గుల్ అని పేరు పెట్టినందున, SG-VI-D ఫిబ్రవరి 1951 లో దాని రకం ధృవీకరణ పత్రాన్ని పొందింది, అలా చేసిన మొదటి కెనడియన్ మరియు బ్రిటిష్ కామన్వెల్త్ హెలికాప్టర్. ధృవీకరణ తరువాత SG-VI-D ను 200 HP (149.14 kW) ఫ్రాంక్లిన్ 6A4-200-C6 ఇంజిన్‌తో తిరిగి ఇంజిన్ చేశారు మరియు SG-VI-E గా అభివృద్ధి మరియు ఉత్పత్తి కోసం పెట్టుబడిదారులకు ఇచ్చారు. SZNYERES చివరికి హెలికాప్టర్ మరియు ఉత్పత్తి హక్కులను బ్రూక్లిన్ నుండి పెట్టుబడిదారుడికి విక్రయించింది, అతను తన పెట్టుబడిని ఉపయోగించుకోవడంలో విఫలమయ్యాడు, SG-VI అభివృద్ధిని ముగించాడు. ప్రస్తుతం మిగిలిన ఏకైక నమూనాను రేనాల్డ్స్ అల్బెర్టా మ్యూజియం, వెటాస్కివిన్, అల్బెర్టా, కెనడాలో భద్రపరచబడింది. [1] Http://www.flightglobal.com/pdfarchive/view/1954/1954%20-%200674.html Leisuet నుండి డేటా నుండి డేటా సాధారణ లక్షణాల పనితీరు</v>
      </c>
      <c r="E199" s="1" t="s">
        <v>3000</v>
      </c>
      <c r="F199" s="1" t="str">
        <f>IFERROR(__xludf.DUMMYFUNCTION("GOOGLETRANSLATE(E:E, ""en"", ""te"")"),"హెలికాప్టర్")</f>
        <v>హెలికాప్టర్</v>
      </c>
      <c r="H199" s="1" t="s">
        <v>438</v>
      </c>
      <c r="I199" s="1" t="str">
        <f>IFERROR(__xludf.DUMMYFUNCTION("GOOGLETRANSLATE(H:H, ""en"", ""te"")"),"కెనడా")</f>
        <v>కెనడా</v>
      </c>
      <c r="K199" s="1" t="s">
        <v>3001</v>
      </c>
      <c r="L199" s="1" t="str">
        <f>IFERROR(__xludf.DUMMYFUNCTION("GOOGLETRANSLATE(K:K, ""en"", ""te"")"),"కెనడా లిమిటెడ్ యొక్క ఇంజనీరింగ్ ఉత్పత్తులు (SG-VI-C), ఇంటర్‌సిటీ ఎయిర్‌లైన్స్ (SG-VI-D)")</f>
        <v>కెనడా లిమిటెడ్ యొక్క ఇంజనీరింగ్ ఉత్పత్తులు (SG-VI-C), ఇంటర్‌సిటీ ఎయిర్‌లైన్స్ (SG-VI-D)</v>
      </c>
      <c r="M199" s="1" t="s">
        <v>3002</v>
      </c>
      <c r="N199" s="1" t="s">
        <v>3003</v>
      </c>
      <c r="O199" s="1">
        <v>2.0</v>
      </c>
      <c r="P199" s="1" t="s">
        <v>344</v>
      </c>
      <c r="U199" s="1" t="s">
        <v>3004</v>
      </c>
      <c r="V199" s="1" t="s">
        <v>1579</v>
      </c>
      <c r="W199" s="1" t="s">
        <v>3005</v>
      </c>
      <c r="Y199" s="1" t="s">
        <v>3006</v>
      </c>
      <c r="Z199" s="1" t="s">
        <v>3007</v>
      </c>
      <c r="AG199" s="1" t="s">
        <v>3008</v>
      </c>
      <c r="AH199" s="1" t="s">
        <v>3009</v>
      </c>
      <c r="AO199" s="1" t="s">
        <v>457</v>
      </c>
      <c r="AP199" s="1" t="s">
        <v>3010</v>
      </c>
      <c r="AT199" s="1" t="s">
        <v>3011</v>
      </c>
      <c r="BG199" s="1" t="s">
        <v>3012</v>
      </c>
    </row>
    <row r="200">
      <c r="A200" s="1" t="s">
        <v>3013</v>
      </c>
      <c r="B200" s="1" t="str">
        <f>IFERROR(__xludf.DUMMYFUNCTION("GOOGLETRANSLATE(A:A, ""en"", ""te"")"),"గోపురం మైక్రోడేటాసెంటర్")</f>
        <v>గోపురం మైక్రోడేటాసెంటర్</v>
      </c>
      <c r="C200" s="1" t="s">
        <v>3014</v>
      </c>
      <c r="D200" s="1" t="str">
        <f>IFERROR(__xludf.DUMMYFUNCTION("GOOGLETRANSLATE(C:C, ""en"", ""te"")"),"మైక్రోడేటసెంటర్లో గణన, నిల్వ, శక్తి, శీతలీకరణ మరియు నెట్‌వర్కింగ్ చాలా తక్కువ వాల్యూమ్‌లో ఉంటుంది, దీనిని కొన్నిసార్లు ""డేటాసెంటర్-ఇన్-ఎ-బాక్స్"" అని కూడా పిలుస్తారు. గత 20 సంవత్సరాలుగా ఈ ఆలోచన యొక్క వివిధ అవతారాలను వివరించడానికి ఈ పదం ఉపయోగించబడింది. 20"&amp;"17 చివరిలో చాలా గట్టిగా ఇంటిగ్రేటెడ్ వెర్షన్ సూపర్ కంప్యూటర్ కాన్ఫరెన్స్ 2017 లో చూపబడింది: డోమ్ మైక్రోడేటాసెంటర్. [1] ముఖ్య లక్షణాలు దాని హాట్-వాటర్ స్కూలింగ్, పూర్తిగా ఘన-స్థితి మరియు వస్తువుల భాగాలు మరియు ప్రమాణాలతో మాత్రమే నిర్మించబడతాయి. డోమ్ అనేది ప"&amp;"్రపంచంలోని అతిపెద్ద ప్రణాళికాబద్ధమైన రేడియో టెలిస్కోప్ అయిన చదరపు కిలోమీటర్ అర్రే (SKA) ను లక్ష్యంగా చేసుకుని సాంకేతిక రోడ్‌మ్యాప్‌లను అభివృద్ధి చేయడానికి ప్రభుత్వ-ప్రైవేట్ భాగస్వామ్యం రూపంలో IBM మరియు ఆస్ట్రాన్ మధ్య డచ్ ప్రభుత్వ నిధుల ప్రాజెక్ట్. [2] [3]"&amp;" ఇది 2010 ల చివరలో మరియు 2020 ల ప్రారంభంలో ఆస్ట్రేలియా మరియు దక్షిణాఫ్రికాలో నిర్మించబడుతుంది. 7 గోపురం ప్రాజెక్టులలో ఒకటి మైక్రోడేటసెంటర్ (గతంలో మైక్రోసార్వర్స్ అని పిలుస్తారు) చిన్న, చవకైన మరియు గణనపరంగా సమర్థవంతంగా ఉంటుంది. [4] మైక్రోడేటాసెంటర్ యొక్క ల"&amp;"క్ష్యం డేటా యొక్క ప్రారంభ ప్రాసెసింగ్ చేయడానికి SKA యాంటెన్నాల దగ్గర ఉపయోగించగల సామర్థ్యం మరియు పెద్ద డేటా విశ్లేషణను చేసే చాలా పెద్ద సూపర్ కంప్యూటర్ల లోపల. ఈ సర్వర్‌లను చాలా పెద్ద సంఖ్యలో మరియు పర్యావరణ విపరీతమైన ప్రదేశాలలో ఎడారిలో యాంటెనాలు ఉన్నవి మరియు"&amp;" చల్లబడిన డేటాసెంటర్లలో మాత్రమే కాదు. ఒక సాధారణ దురభిప్రాయం ఏమిటంటే మైక్రోసెర్సర్లు తక్కువ పనితీరును మాత్రమే అందిస్తాయి. మొదటి మైక్రోస్వర్లు అణువులు లేదా ప్రారంభ 32 బిట్ ఆర్మ్ కోర్ల ఆధారంగా ఉండటం వల్ల ఇది సంభవిస్తుంది. తక్కువ ఖర్చుతో మరియు తక్కువ శక్తితో "&amp;"అధిక పనితీరును అందించడం డోమ్ మైక్రోడేటసెంటర్ ప్రాజెక్ట్ యొక్క లక్ష్యం. మైక్రోడేటసెంటర్ యొక్క ముఖ్య లక్షణం దాని ప్యాకేజింగ్: చాలా చిన్న రూపం కారకం, ఇది చిన్న కమ్యూనికేషన్ దూరాలను అనుమతిస్తుంది. ఇది మైక్రోసార్వర్లను ఉపయోగించడంపై ఆధారపడి ఉంటుంది, సాంప్రదాయ క"&amp;"ంప్యూట్ సర్వర్ నుండి సాధ్యమైనంతవరకు ఒకే SOC (చిప్‌లోని సర్వర్) లోకి సాధ్యమైనంతవరకు అనుసంధానించడం ద్వారా అన్ని అనవసరమైన భాగాలను తొలగిస్తుంది. మైక్రోసర్వర్ సాధ్యమైనంత ఎక్కువ సింగిల్-థ్రెడ్ పనితీరును అందించదు, బదులుగా, ఇది మీడియం-హై డెలివరీ పనితీరు వద్ద ఎనర్"&amp;"జీ ఆప్టిమైజ్డ్ డిజైన్ పాయింట్‌ను అందిస్తుంది. 2015 లో, అనేక అధిక పనితీరు గల SOC లు మార్కెట్లో కనిపించడం ప్రారంభిస్తాయి, 2016 చివరిలో క్వాల్కామ్స్ హైడ్రా వంటి విస్తృత ఎంపిక అందుబాటులో ఉంది. [5] సర్వర్ స్థాయిలో, 28 NM T4240 ఆధారిత మైక్రోసర్వర్ కార్డ్ శక్తి "&amp;"ఆప్టిమైజ్ చేసిన 22 nm Finfet gineon-E3 1230LV3 ఆధారిత సర్వర్‌తో పోలిస్తే, జూల్‌కు రెండుసార్లు ఆపరేషన్లను అందిస్తుంది, అదే సమయంలో 40% ఎక్కువ పనితీరును అందిస్తుంది. పోలిక సర్వర్ బోర్డు వద్ద ఉంది మరియు చిప్ స్థాయిలో కాదు. [6] 2012 లో, రోనాల్డ్ పి. లుయిజ్టెన్"&amp;" నేతృత్వంలోని ఐబిఎం రీసెర్చ్ జ్యూరిచ్‌లోని ఒక బృందం కమోడిటీ భాగాల ఆధారంగా చాలా గణన దట్టమైన, మరియు శక్తి సామర్థ్యం 64-బిట్ కంప్యూటర్ డిజైన్‌ను అనుసరించడం ప్రారంభించింది, లైనక్స్ నడుస్తోంది. [7] [8] సిస్టమ్-ఆన్-చిప్ (SOC) డిజైన్ చాలా అవసరమైన భాగాలు ఒకే చిప్"&amp;"‌లో సరిపోతాయి, ఈ లక్ష్యాలకు బాగా సరిపోతుంది మరియు ""మైక్రోసర్వర్"" యొక్క నిర్వచనం ఉద్భవించింది, ఇక్కడ తప్పనిసరిగా పూర్తి మదర్‌బోర్డు (RAM, బూట్ ఫ్లాష్ మరియు పవర్ కన్వర్షన్ సర్క్యూట్లు తప్ప) చిప్‌లో సరిపోతుంది. ARM, X86 మరియు శక్తి ISA- ఆధారిత పరిష్కారాలు "&amp;"పరిశోధించబడ్డాయి మరియు ఫ్రీస్కేల్ యొక్క శక్తి ISA- ఆధారిత డ్యూయల్ కోర్ P5020 / QUAD కోర్ P5040 ప్రాసెసర్ 2012 లో నిర్ణయం సమయంలో పైకి వచ్చింది. ఈ భావన IBM యొక్క బ్లూ జీన్ సూపర్ కంప్యూటర్ల మాదిరిగానే ఉంటుంది. కానీ గోపురం మైక్రోసర్వర్ షెల్ఫ్ భాగాల చుట్టూ రూప"&amp;"ొందించబడింది మరియు అభివృద్ధి మరియు భాగాల ఖర్చులను తగ్గించడానికి ప్రామాణిక ఆపరేటింగ్ సిస్టమ్స్ మరియు ప్రోటోకాల్‌లను అమలు చేస్తుంది. [9] పూర్తి మైక్రోసర్వర్ ప్రామాణిక FB-DIMM సాకెట్ వలె అదే ఫారమ్ కారకంపై ఆధారపడి ఉంటుంది. బాహ్య నిల్వ మరియు కమ్యూనికేషన్ కోసం "&amp;"నెట్‌వర్క్ స్విచ్‌బోర్డులతో పాటు 19 ""ర్యాక్ 2 యు డ్రాయర్‌లో ఈ కంప్యూట్ కార్డులలో 128 కి సరిపోయే ఆలోచన ఉంది. జర్మనీలోని సూపర్మక్ సూపర్ కంప్యూటర్ ద్వారా మార్గదర్శకత్వం వహించిన ఆక్వాసర్ హాట్ వాటర్ శీతలీకరణ ద్రావణం ద్వారా శీతలీకరణ అందించబడుతుంది. [10] ది మొద"&amp;"టి ప్రోటోటైప్ యొక్క నమూనాలు జూలై 3, 2014 న డోమ్ యూజర్ కమ్యూనిటీకి విడుదలయ్యాయి. P5040 SOC చిప్, 16 GB DRAM మరియు కొన్ని కంట్రోల్ చిప్స్ (పర్యవేక్షణ, డీబగ్గింగ్ మరియు బూటింగ్ కోసం ఉపయోగించే సైప్రస్ నుండి PSOC 3 వంటివి) 133 × 55 మిమీ యొక్క భౌతిక కొలతలతో పూర"&amp;"్తి కంప్యూట్ నోడ్‌ను పూర్తి చేయండి. కార్డ్ యొక్క పిన్‌లను SATA, ఐదు GBIT మరియు రెండు 10 GBIT ఈథర్నెట్ పోర్ట్‌లు, ఒక SD కార్డ్ ఇంటర్ఫేస్, ఒక USB 2 ఇంటర్ఫేస్ మరియు శక్తి కోసం ఉపయోగిస్తారు. కంప్యూట్ కార్డ్ a 70 W వరకు హెడ్‌రూమ్‌తో 35 W పవర్ ఎన్వలప్. సింగిల్ "&amp;"ప్రోటోటైప్ కోసం పదార్థాల బిల్లు సుమారు $ 500. [7] [8] [9] [11] [12] 2013 చివరిలో రెండవ నమూనా కోసం కొత్త SOC ఎంపిక చేయబడింది. ఫ్రీస్కేల్ యొక్క క్రొత్త 12 కోర్ / పూర్తి 24 థ్రెడ్ T4240 గణనీయంగా ఎక్కువ p 43W TDP వద్ద P5040 కు పోల్చదగిన శక్తి కవరులో పనిచేస్తు"&amp;"ంది. ఈ కొత్త మైక్రో సర్వర్ కార్డ్ 24 జిబి డ్రామ్‌ను అందిస్తుంది, మరియు రాగి హీట్‌స్ప్రెడర్ నుండి శక్తినివ్వండి మరియు చల్లబరుస్తుంది. ఇది 2017 ప్రారంభంలో పూర్తి 2U డ్రాయర్‌లో పెద్ద ఎత్తున విస్తరణ కోసం నిర్మించబడింది మరియు ధృవీకరించబడింది. స్థానిక 10 GBE సి"&amp;"గ్నలింగ్‌కు మద్దతు ఇవ్వడానికి, DIMM కనెక్టర్‌ను SPD08 కనెక్టర్‌తో భర్తీ చేశారు. 2016 చివరలో, T4240 ఆధారిత మైక్రోసర్వర్ కార్డ్ యొక్క ఉత్పత్తి వెర్షన్ పూర్తయింది. అదే ఫారమ్ ఫ్యాక్టర్ మరియు అదే కనెక్టర్‌ను ఉపయోగించడం (అందువల్ల అనుకూలంగా ప్లగ్) NXP (గతంలో ఫ్ర"&amp;"ీస్కేల్) LS2088A SOC (8 A72 ARMV8 కోర్లతో) ఆధారంగా రెండవ సర్వర్ ప్రోటోటైప్ బోర్డు అదే సమయంలో పూర్తయింది. [9] [12] సాహసుడు అతిచిన్న ఫారమ్ ఫాక్టర్ మైక్రో డేటా సెంటర్ టెక్నాలజీని జూరిచ్‌లోని డోమ్ మైక్రో సర్వర్ బృందం ప్రారంభమైంది. కంప్యూటింగ్‌లో బహుళ మైక్రోసర"&amp;"్‌వర్‌లు ఉంటాయి మరియు నెట్‌వర్కింగ్ కనీసం ఒక మైక్రో స్విచ్ మాడ్యూల్‌ను కలిగి ఉంటుంది. P5040ZMS ఆధారంగా 8-మార్గం ప్రోటోటైప్ సిస్టమ్ యొక్క మొట్టమొదటి ప్రత్యక్ష డెమో ఎమర్జింగ్ టెక్నాలజీస్ డిస్ప్లేలో భాగంగా సూపర్ కంప్యూటర్ 2015 లో జరిగింది, [15] తరువాత మార్చి"&amp;" 2016 లో సిబిట్ వద్ద లైవ్ డెమో ఉంది. 8 వే హెచ్‌పిఎల్ సిబిట్ వద్ద ప్రదర్శించబడింది, అందువల్ల 'లిన్‌ప్యాక్-ఇన్-ఎ-షూబాక్స్' అని పేరు పెట్టారు. 2017 లో జట్టు 64 T4240ZMS సర్వర్లు, రెండు 10/40 GBE స్విచ్‌లు, నిల్వ, శక్తి మరియు శీతలీకరణను కలిగి ఉన్న ప్రొడక్షన్ "&amp;"రెడీ వెర్షన్‌ను 2U ర్యాక్ యూనిట్‌లో పూర్తి చేసింది. అత్యల్ప కుడి వైపున ఉన్న చిత్రం 24 T4240ZMS సర్వర్లు, 8 FPGA బోర్డులు, స్విచ్, నిల్వ శక్తి మరియు శీతలీకరణలతో నిండిన 32-మార్గం క్యారియర్ (2U ర్యాక్ యూనిట్‌లో సగం) చూపిస్తుంది. ఈ సాంకేతికత సాంప్రదాయకంగా ప్య"&amp;"ాక్ చేయబడిన డేటాసెంటర్ టెక్నాలజీతో పోలిస్తే సాంద్రత 20 రెట్లు పెరుగుతుంది, అదే సమయంలో అదే మొత్తం పనితీరును అందిస్తుంది. సాంప్రదాయ CPU కి బదులుగా SOC ని ఉపయోగించి, హాట్-వాటర్ శీతలీకరణను ఉపయోగించడం ద్వారా ప్రారంభించబడిన దట్టమైన ప్యాకేజింగ్‌ను ఉపయోగించి, కొత"&amp;"్త టాప్-డౌన్ డిజైన్, కాంపోనెంట్ కౌంట్‌ను తగ్గించడం ద్వారా ఇది సాధించబడుతుంది. [16] ఒక స్టార్టప్ కంపెనీ - ఇప్పటికీ స్టీల్త్ మోడ్‌లో ఉంది - టెక్నాలజీని మార్కెట్ 1 హెచ్ 2018 కి తీసుకురావడానికి ఐబిఎం నుండి టెక్నాలజీ లైసెన్స్ పొందే ప్రక్రియలో ఉంది. దురదృష్టవశా"&amp;"త్తు, స్టార్టప్ కంపెనీ ఉత్పత్తిని ప్రారంభించడానికి విత్తన నిధులను పొందలేకపోయింది. ఈ ప్రాజెక్ట్, అన్ని వనరులతో సహా, మాత్ బాల్ చేయబడింది మరియు రోనాల్డ్ జూరిచ్ రీసెర్చ్ ల్యాబ్ నుండి రిటైర్ అయ్యారు. (ఆగస్టు 2020)")</f>
        <v>మైక్రోడేటసెంటర్లో గణన, నిల్వ, శక్తి, శీతలీకరణ మరియు నెట్‌వర్కింగ్ చాలా తక్కువ వాల్యూమ్‌లో ఉంటుంది, దీనిని కొన్నిసార్లు "డేటాసెంటర్-ఇన్-ఎ-బాక్స్" అని కూడా పిలుస్తారు. గత 20 సంవత్సరాలుగా ఈ ఆలోచన యొక్క వివిధ అవతారాలను వివరించడానికి ఈ పదం ఉపయోగించబడింది. 2017 చివరిలో చాలా గట్టిగా ఇంటిగ్రేటెడ్ వెర్షన్ సూపర్ కంప్యూటర్ కాన్ఫరెన్స్ 2017 లో చూపబడింది: డోమ్ మైక్రోడేటాసెంటర్. [1] ముఖ్య లక్షణాలు దాని హాట్-వాటర్ స్కూలింగ్, పూర్తిగా ఘన-స్థితి మరియు వస్తువుల భాగాలు మరియు ప్రమాణాలతో మాత్రమే నిర్మించబడతాయి. డోమ్ అనేది ప్రపంచంలోని అతిపెద్ద ప్రణాళికాబద్ధమైన రేడియో టెలిస్కోప్ అయిన చదరపు కిలోమీటర్ అర్రే (SKA) ను లక్ష్యంగా చేసుకుని సాంకేతిక రోడ్‌మ్యాప్‌లను అభివృద్ధి చేయడానికి ప్రభుత్వ-ప్రైవేట్ భాగస్వామ్యం రూపంలో IBM మరియు ఆస్ట్రాన్ మధ్య డచ్ ప్రభుత్వ నిధుల ప్రాజెక్ట్. [2] [3] ఇది 2010 ల చివరలో మరియు 2020 ల ప్రారంభంలో ఆస్ట్రేలియా మరియు దక్షిణాఫ్రికాలో నిర్మించబడుతుంది. 7 గోపురం ప్రాజెక్టులలో ఒకటి మైక్రోడేటసెంటర్ (గతంలో మైక్రోసార్వర్స్ అని పిలుస్తారు) చిన్న, చవకైన మరియు గణనపరంగా సమర్థవంతంగా ఉంటుంది. [4] మైక్రోడేటాసెంటర్ యొక్క లక్ష్యం డేటా యొక్క ప్రారంభ ప్రాసెసింగ్ చేయడానికి SKA యాంటెన్నాల దగ్గర ఉపయోగించగల సామర్థ్యం మరియు పెద్ద డేటా విశ్లేషణను చేసే చాలా పెద్ద సూపర్ కంప్యూటర్ల లోపల. ఈ సర్వర్‌లను చాలా పెద్ద సంఖ్యలో మరియు పర్యావరణ విపరీతమైన ప్రదేశాలలో ఎడారిలో యాంటెనాలు ఉన్నవి మరియు చల్లబడిన డేటాసెంటర్లలో మాత్రమే కాదు. ఒక సాధారణ దురభిప్రాయం ఏమిటంటే మైక్రోసెర్సర్లు తక్కువ పనితీరును మాత్రమే అందిస్తాయి. మొదటి మైక్రోస్వర్లు అణువులు లేదా ప్రారంభ 32 బిట్ ఆర్మ్ కోర్ల ఆధారంగా ఉండటం వల్ల ఇది సంభవిస్తుంది. తక్కువ ఖర్చుతో మరియు తక్కువ శక్తితో అధిక పనితీరును అందించడం డోమ్ మైక్రోడేటసెంటర్ ప్రాజెక్ట్ యొక్క లక్ష్యం. మైక్రోడేటసెంటర్ యొక్క ముఖ్య లక్షణం దాని ప్యాకేజింగ్: చాలా చిన్న రూపం కారకం, ఇది చిన్న కమ్యూనికేషన్ దూరాలను అనుమతిస్తుంది. ఇది మైక్రోసార్వర్లను ఉపయోగించడంపై ఆధారపడి ఉంటుంది, సాంప్రదాయ కంప్యూట్ సర్వర్ నుండి సాధ్యమైనంతవరకు ఒకే SOC (చిప్‌లోని సర్వర్) లోకి సాధ్యమైనంతవరకు అనుసంధానించడం ద్వారా అన్ని అనవసరమైన భాగాలను తొలగిస్తుంది. మైక్రోసర్వర్ సాధ్యమైనంత ఎక్కువ సింగిల్-థ్రెడ్ పనితీరును అందించదు, బదులుగా, ఇది మీడియం-హై డెలివరీ పనితీరు వద్ద ఎనర్జీ ఆప్టిమైజ్డ్ డిజైన్ పాయింట్‌ను అందిస్తుంది. 2015 లో, అనేక అధిక పనితీరు గల SOC లు మార్కెట్లో కనిపించడం ప్రారంభిస్తాయి, 2016 చివరిలో క్వాల్కామ్స్ హైడ్రా వంటి విస్తృత ఎంపిక అందుబాటులో ఉంది. [5] సర్వర్ స్థాయిలో, 28 NM T4240 ఆధారిత మైక్రోసర్వర్ కార్డ్ శక్తి ఆప్టిమైజ్ చేసిన 22 nm Finfet gineon-E3 1230LV3 ఆధారిత సర్వర్‌తో పోలిస్తే, జూల్‌కు రెండుసార్లు ఆపరేషన్లను అందిస్తుంది, అదే సమయంలో 40% ఎక్కువ పనితీరును అందిస్తుంది. పోలిక సర్వర్ బోర్డు వద్ద ఉంది మరియు చిప్ స్థాయిలో కాదు. [6] 2012 లో, రోనాల్డ్ పి. లుయిజ్టెన్ నేతృత్వంలోని ఐబిఎం రీసెర్చ్ జ్యూరిచ్‌లోని ఒక బృందం కమోడిటీ భాగాల ఆధారంగా చాలా గణన దట్టమైన, మరియు శక్తి సామర్థ్యం 64-బిట్ కంప్యూటర్ డిజైన్‌ను అనుసరించడం ప్రారంభించింది, లైనక్స్ నడుస్తోంది. [7] [8] సిస్టమ్-ఆన్-చిప్ (SOC) డిజైన్ చాలా అవసరమైన భాగాలు ఒకే చిప్‌లో సరిపోతాయి, ఈ లక్ష్యాలకు బాగా సరిపోతుంది మరియు "మైక్రోసర్వర్" యొక్క నిర్వచనం ఉద్భవించింది, ఇక్కడ తప్పనిసరిగా పూర్తి మదర్‌బోర్డు (RAM, బూట్ ఫ్లాష్ మరియు పవర్ కన్వర్షన్ సర్క్యూట్లు తప్ప) చిప్‌లో సరిపోతుంది. ARM, X86 మరియు శక్తి ISA- ఆధారిత పరిష్కారాలు పరిశోధించబడ్డాయి మరియు ఫ్రీస్కేల్ యొక్క శక్తి ISA- ఆధారిత డ్యూయల్ కోర్ P5020 / QUAD కోర్ P5040 ప్రాసెసర్ 2012 లో నిర్ణయం సమయంలో పైకి వచ్చింది. ఈ భావన IBM యొక్క బ్లూ జీన్ సూపర్ కంప్యూటర్ల మాదిరిగానే ఉంటుంది. కానీ గోపురం మైక్రోసర్వర్ షెల్ఫ్ భాగాల చుట్టూ రూపొందించబడింది మరియు అభివృద్ధి మరియు భాగాల ఖర్చులను తగ్గించడానికి ప్రామాణిక ఆపరేటింగ్ సిస్టమ్స్ మరియు ప్రోటోకాల్‌లను అమలు చేస్తుంది. [9] పూర్తి మైక్రోసర్వర్ ప్రామాణిక FB-DIMM సాకెట్ వలె అదే ఫారమ్ కారకంపై ఆధారపడి ఉంటుంది. బాహ్య నిల్వ మరియు కమ్యూనికేషన్ కోసం నెట్‌వర్క్ స్విచ్‌బోర్డులతో పాటు 19 "ర్యాక్ 2 యు డ్రాయర్‌లో ఈ కంప్యూట్ కార్డులలో 128 కి సరిపోయే ఆలోచన ఉంది. జర్మనీలోని సూపర్మక్ సూపర్ కంప్యూటర్ ద్వారా మార్గదర్శకత్వం వహించిన ఆక్వాసర్ హాట్ వాటర్ శీతలీకరణ ద్రావణం ద్వారా శీతలీకరణ అందించబడుతుంది. [10] ది మొదటి ప్రోటోటైప్ యొక్క నమూనాలు జూలై 3, 2014 న డోమ్ యూజర్ కమ్యూనిటీకి విడుదలయ్యాయి. P5040 SOC చిప్, 16 GB DRAM మరియు కొన్ని కంట్రోల్ చిప్స్ (పర్యవేక్షణ, డీబగ్గింగ్ మరియు బూటింగ్ కోసం ఉపయోగించే సైప్రస్ నుండి PSOC 3 వంటివి) 133 × 55 మిమీ యొక్క భౌతిక కొలతలతో పూర్తి కంప్యూట్ నోడ్‌ను పూర్తి చేయండి. కార్డ్ యొక్క పిన్‌లను SATA, ఐదు GBIT మరియు రెండు 10 GBIT ఈథర్నెట్ పోర్ట్‌లు, ఒక SD కార్డ్ ఇంటర్ఫేస్, ఒక USB 2 ఇంటర్ఫేస్ మరియు శక్తి కోసం ఉపయోగిస్తారు. కంప్యూట్ కార్డ్ a 70 W వరకు హెడ్‌రూమ్‌తో 35 W పవర్ ఎన్వలప్. సింగిల్ ప్రోటోటైప్ కోసం పదార్థాల బిల్లు సుమారు $ 500. [7] [8] [9] [11] [12] 2013 చివరిలో రెండవ నమూనా కోసం కొత్త SOC ఎంపిక చేయబడింది. ఫ్రీస్కేల్ యొక్క క్రొత్త 12 కోర్ / పూర్తి 24 థ్రెడ్ T4240 గణనీయంగా ఎక్కువ p 43W TDP వద్ద P5040 కు పోల్చదగిన శక్తి కవరులో పనిచేస్తుంది. ఈ కొత్త మైక్రో సర్వర్ కార్డ్ 24 జిబి డ్రామ్‌ను అందిస్తుంది, మరియు రాగి హీట్‌స్ప్రెడర్ నుండి శక్తినివ్వండి మరియు చల్లబరుస్తుంది. ఇది 2017 ప్రారంభంలో పూర్తి 2U డ్రాయర్‌లో పెద్ద ఎత్తున విస్తరణ కోసం నిర్మించబడింది మరియు ధృవీకరించబడింది. స్థానిక 10 GBE సిగ్నలింగ్‌కు మద్దతు ఇవ్వడానికి, DIMM కనెక్టర్‌ను SPD08 కనెక్టర్‌తో భర్తీ చేశారు. 2016 చివరలో, T4240 ఆధారిత మైక్రోసర్వర్ కార్డ్ యొక్క ఉత్పత్తి వెర్షన్ పూర్తయింది. అదే ఫారమ్ ఫ్యాక్టర్ మరియు అదే కనెక్టర్‌ను ఉపయోగించడం (అందువల్ల అనుకూలంగా ప్లగ్) NXP (గతంలో ఫ్రీస్కేల్) LS2088A SOC (8 A72 ARMV8 కోర్లతో) ఆధారంగా రెండవ సర్వర్ ప్రోటోటైప్ బోర్డు అదే సమయంలో పూర్తయింది. [9] [12] సాహసుడు అతిచిన్న ఫారమ్ ఫాక్టర్ మైక్రో డేటా సెంటర్ టెక్నాలజీని జూరిచ్‌లోని డోమ్ మైక్రో సర్వర్ బృందం ప్రారంభమైంది. కంప్యూటింగ్‌లో బహుళ మైక్రోసర్‌వర్‌లు ఉంటాయి మరియు నెట్‌వర్కింగ్ కనీసం ఒక మైక్రో స్విచ్ మాడ్యూల్‌ను కలిగి ఉంటుంది. P5040ZMS ఆధారంగా 8-మార్గం ప్రోటోటైప్ సిస్టమ్ యొక్క మొట్టమొదటి ప్రత్యక్ష డెమో ఎమర్జింగ్ టెక్నాలజీస్ డిస్ప్లేలో భాగంగా సూపర్ కంప్యూటర్ 2015 లో జరిగింది, [15] తరువాత మార్చి 2016 లో సిబిట్ వద్ద లైవ్ డెమో ఉంది. 8 వే హెచ్‌పిఎల్ సిబిట్ వద్ద ప్రదర్శించబడింది, అందువల్ల 'లిన్‌ప్యాక్-ఇన్-ఎ-షూబాక్స్' అని పేరు పెట్టారు. 2017 లో జట్టు 64 T4240ZMS సర్వర్లు, రెండు 10/40 GBE స్విచ్‌లు, నిల్వ, శక్తి మరియు శీతలీకరణను కలిగి ఉన్న ప్రొడక్షన్ రెడీ వెర్షన్‌ను 2U ర్యాక్ యూనిట్‌లో పూర్తి చేసింది. అత్యల్ప కుడి వైపున ఉన్న చిత్రం 24 T4240ZMS సర్వర్లు, 8 FPGA బోర్డులు, స్విచ్, నిల్వ శక్తి మరియు శీతలీకరణలతో నిండిన 32-మార్గం క్యారియర్ (2U ర్యాక్ యూనిట్‌లో సగం) చూపిస్తుంది. ఈ సాంకేతికత సాంప్రదాయకంగా ప్యాక్ చేయబడిన డేటాసెంటర్ టెక్నాలజీతో పోలిస్తే సాంద్రత 20 రెట్లు పెరుగుతుంది, అదే సమయంలో అదే మొత్తం పనితీరును అందిస్తుంది. సాంప్రదాయ CPU కి బదులుగా SOC ని ఉపయోగించి, హాట్-వాటర్ శీతలీకరణను ఉపయోగించడం ద్వారా ప్రారంభించబడిన దట్టమైన ప్యాకేజింగ్‌ను ఉపయోగించి, కొత్త టాప్-డౌన్ డిజైన్, కాంపోనెంట్ కౌంట్‌ను తగ్గించడం ద్వారా ఇది సాధించబడుతుంది. [16] ఒక స్టార్టప్ కంపెనీ - ఇప్పటికీ స్టీల్త్ మోడ్‌లో ఉంది - టెక్నాలజీని మార్కెట్ 1 హెచ్ 2018 కి తీసుకురావడానికి ఐబిఎం నుండి టెక్నాలజీ లైసెన్స్ పొందే ప్రక్రియలో ఉంది. దురదృష్టవశాత్తు, స్టార్టప్ కంపెనీ ఉత్పత్తిని ప్రారంభించడానికి విత్తన నిధులను పొందలేకపోయింది. ఈ ప్రాజెక్ట్, అన్ని వనరులతో సహా, మాత్ బాల్ చేయబడింది మరియు రోనాల్డ్ జూరిచ్ రీసెర్చ్ ల్యాబ్ నుండి రిటైర్ అయ్యారు. (ఆగస్టు 2020)</v>
      </c>
      <c r="AJ200" s="1" t="s">
        <v>3015</v>
      </c>
    </row>
    <row r="201">
      <c r="A201" s="1" t="s">
        <v>3016</v>
      </c>
      <c r="B201" s="1" t="str">
        <f>IFERROR(__xludf.DUMMYFUNCTION("GOOGLETRANSLATE(A:A, ""en"", ""te"")"),"బెల్లాంకా జె -300")</f>
        <v>బెల్లాంకా జె -300</v>
      </c>
      <c r="C201" s="1" t="s">
        <v>3017</v>
      </c>
      <c r="D201" s="1" t="str">
        <f>IFERROR(__xludf.DUMMYFUNCTION("GOOGLETRANSLATE(C:C, ""en"", ""te"")"),"బెల్లాంకా జె -300 అనేది అనేక ట్రాన్స్-అట్లాంటిక్ ప్రయత్నాలకు ఉపయోగించే హై వింగ్ క్యాబిన్ మోనోప్లేన్, [1] ఆడమోవిచ్ బ్రదర్స్ చేత 1934 విజయవంతమైన క్రాసింగ్‌తో సహా. ఈ విమానం సంబంధిత వ్యాసం ఒక స్టబ్. వికీపీడియా విస్తరించడం ద్వారా మీరు సహాయపడవచ్చు.")</f>
        <v>బెల్లాంకా జె -300 అనేది అనేక ట్రాన్స్-అట్లాంటిక్ ప్రయత్నాలకు ఉపయోగించే హై వింగ్ క్యాబిన్ మోనోప్లేన్, [1] ఆడమోవిచ్ బ్రదర్స్ చేత 1934 విజయవంతమైన క్రాసింగ్‌తో సహా. ఈ విమానం సంబంధిత వ్యాసం ఒక స్టబ్. వికీపీడియా విస్తరించడం ద్వారా మీరు సహాయపడవచ్చు.</v>
      </c>
      <c r="E201" s="1" t="s">
        <v>3018</v>
      </c>
      <c r="F201" s="1" t="str">
        <f>IFERROR(__xludf.DUMMYFUNCTION("GOOGLETRANSLATE(E:E, ""en"", ""te"")"),"అవసరం")</f>
        <v>అవసరం</v>
      </c>
      <c r="H201" s="1" t="s">
        <v>386</v>
      </c>
      <c r="I201" s="1" t="str">
        <f>IFERROR(__xludf.DUMMYFUNCTION("GOOGLETRANSLATE(H:H, ""en"", ""te"")"),"అమెరికా")</f>
        <v>అమెరికా</v>
      </c>
      <c r="J201" s="2" t="s">
        <v>425</v>
      </c>
      <c r="K201" s="1" t="s">
        <v>3019</v>
      </c>
      <c r="L201" s="1" t="str">
        <f>IFERROR(__xludf.DUMMYFUNCTION("GOOGLETRANSLATE(K:K, ""en"", ""te"")"),"బెల్లాంకా")</f>
        <v>బెల్లాంకా</v>
      </c>
      <c r="M201" s="2" t="s">
        <v>3020</v>
      </c>
      <c r="O201" s="1">
        <v>4.0</v>
      </c>
      <c r="AK201" s="1" t="s">
        <v>3021</v>
      </c>
      <c r="AL201" s="1" t="s">
        <v>3022</v>
      </c>
    </row>
  </sheetData>
  <hyperlinks>
    <hyperlink r:id="rId1" ref="G2"/>
    <hyperlink r:id="rId2" ref="J2"/>
    <hyperlink r:id="rId3" ref="M3"/>
    <hyperlink r:id="rId4" ref="J4"/>
    <hyperlink r:id="rId5" ref="M5"/>
    <hyperlink r:id="rId6" ref="AN5"/>
    <hyperlink r:id="rId7" ref="M6"/>
    <hyperlink r:id="rId8" ref="AN6"/>
    <hyperlink r:id="rId9" ref="M8"/>
    <hyperlink r:id="rId10" ref="M9"/>
    <hyperlink r:id="rId11" ref="M10"/>
    <hyperlink r:id="rId12" ref="AN10"/>
    <hyperlink r:id="rId13" ref="M11"/>
    <hyperlink r:id="rId14" ref="M12"/>
    <hyperlink r:id="rId15" ref="M13"/>
    <hyperlink r:id="rId16" ref="M14"/>
    <hyperlink r:id="rId17" ref="J19"/>
    <hyperlink r:id="rId18" ref="J20"/>
    <hyperlink r:id="rId19" ref="G21"/>
    <hyperlink r:id="rId20" ref="J22"/>
    <hyperlink r:id="rId21" ref="J23"/>
    <hyperlink r:id="rId22" ref="J24"/>
    <hyperlink r:id="rId23" ref="G29"/>
    <hyperlink r:id="rId24" ref="J29"/>
    <hyperlink r:id="rId25" ref="J30"/>
    <hyperlink r:id="rId26" ref="J31"/>
    <hyperlink r:id="rId27" ref="J33"/>
    <hyperlink r:id="rId28" ref="G35"/>
    <hyperlink r:id="rId29" ref="J38"/>
    <hyperlink r:id="rId30" ref="J39"/>
    <hyperlink r:id="rId31" ref="J40"/>
    <hyperlink r:id="rId32" ref="J42"/>
    <hyperlink r:id="rId33" ref="M42"/>
    <hyperlink r:id="rId34" ref="J43"/>
    <hyperlink r:id="rId35" ref="J45"/>
    <hyperlink r:id="rId36" ref="J46"/>
    <hyperlink r:id="rId37" ref="G49"/>
    <hyperlink r:id="rId38" ref="J49"/>
    <hyperlink r:id="rId39" ref="J54"/>
    <hyperlink r:id="rId40" ref="G56"/>
    <hyperlink r:id="rId41" ref="J56"/>
    <hyperlink r:id="rId42" ref="M59"/>
    <hyperlink r:id="rId43" ref="M60"/>
    <hyperlink r:id="rId44" ref="J62"/>
    <hyperlink r:id="rId45" ref="M63"/>
    <hyperlink r:id="rId46" ref="J67"/>
    <hyperlink r:id="rId47" ref="M69"/>
    <hyperlink r:id="rId48" ref="J71"/>
    <hyperlink r:id="rId49" ref="G73"/>
    <hyperlink r:id="rId50" ref="J73"/>
    <hyperlink r:id="rId51" ref="AN74"/>
    <hyperlink r:id="rId52" ref="CN74"/>
    <hyperlink r:id="rId53" ref="CT74"/>
    <hyperlink r:id="rId54" ref="J76"/>
    <hyperlink r:id="rId55" ref="M77"/>
    <hyperlink r:id="rId56" ref="M78"/>
    <hyperlink r:id="rId57" ref="AN78"/>
    <hyperlink r:id="rId58" ref="J79"/>
    <hyperlink r:id="rId59" ref="M79"/>
    <hyperlink r:id="rId60" ref="M80"/>
    <hyperlink r:id="rId61" ref="G83"/>
    <hyperlink r:id="rId62" ref="J83"/>
    <hyperlink r:id="rId63" ref="M84"/>
    <hyperlink r:id="rId64" ref="M85"/>
    <hyperlink r:id="rId65" ref="AN85"/>
    <hyperlink r:id="rId66" ref="J87"/>
    <hyperlink r:id="rId67" ref="M87"/>
    <hyperlink r:id="rId68" ref="M88"/>
    <hyperlink r:id="rId69" ref="M89"/>
    <hyperlink r:id="rId70" ref="AN89"/>
    <hyperlink r:id="rId71" ref="J91"/>
    <hyperlink r:id="rId72" ref="M94"/>
    <hyperlink r:id="rId73" ref="J96"/>
    <hyperlink r:id="rId74" ref="M96"/>
    <hyperlink r:id="rId75" ref="J98"/>
    <hyperlink r:id="rId76" ref="G99"/>
    <hyperlink r:id="rId77" ref="J99"/>
    <hyperlink r:id="rId78" ref="M99"/>
    <hyperlink r:id="rId79" ref="J102"/>
    <hyperlink r:id="rId80" ref="G103"/>
    <hyperlink r:id="rId81" ref="J103"/>
    <hyperlink r:id="rId82" ref="M104"/>
    <hyperlink r:id="rId83" ref="G106"/>
    <hyperlink r:id="rId84" ref="J106"/>
    <hyperlink r:id="rId85" ref="J107"/>
    <hyperlink r:id="rId86" ref="J109"/>
    <hyperlink r:id="rId87" ref="J110"/>
    <hyperlink r:id="rId88" ref="J111"/>
    <hyperlink r:id="rId89" ref="J112"/>
    <hyperlink r:id="rId90" ref="G113"/>
    <hyperlink r:id="rId91" ref="J113"/>
    <hyperlink r:id="rId92" ref="J114"/>
    <hyperlink r:id="rId93" ref="G115"/>
    <hyperlink r:id="rId94" ref="J115"/>
    <hyperlink r:id="rId95" ref="J116"/>
    <hyperlink r:id="rId96" ref="J117"/>
    <hyperlink r:id="rId97" ref="J118"/>
    <hyperlink r:id="rId98" ref="J119"/>
    <hyperlink r:id="rId99" ref="J120"/>
    <hyperlink r:id="rId100" ref="G121"/>
    <hyperlink r:id="rId101" ref="J121"/>
    <hyperlink r:id="rId102" ref="J122"/>
    <hyperlink r:id="rId103" ref="G123"/>
    <hyperlink r:id="rId104" ref="J123"/>
    <hyperlink r:id="rId105" ref="J124"/>
    <hyperlink r:id="rId106" ref="J125"/>
    <hyperlink r:id="rId107" ref="J128"/>
    <hyperlink r:id="rId108" ref="G129"/>
    <hyperlink r:id="rId109" ref="J129"/>
    <hyperlink r:id="rId110" ref="G130"/>
    <hyperlink r:id="rId111" ref="J130"/>
    <hyperlink r:id="rId112" ref="G131"/>
    <hyperlink r:id="rId113" ref="J131"/>
    <hyperlink r:id="rId114" ref="J132"/>
    <hyperlink r:id="rId115" ref="J133"/>
    <hyperlink r:id="rId116" ref="J134"/>
    <hyperlink r:id="rId117" ref="J135"/>
    <hyperlink r:id="rId118" ref="G136"/>
    <hyperlink r:id="rId119" ref="J136"/>
    <hyperlink r:id="rId120" ref="G137"/>
    <hyperlink r:id="rId121" ref="J137"/>
    <hyperlink r:id="rId122" ref="G138"/>
    <hyperlink r:id="rId123" ref="J138"/>
    <hyperlink r:id="rId124" ref="G139"/>
    <hyperlink r:id="rId125" ref="J139"/>
    <hyperlink r:id="rId126" ref="J140"/>
    <hyperlink r:id="rId127" ref="J141"/>
    <hyperlink r:id="rId128" ref="J142"/>
    <hyperlink r:id="rId129" ref="J143"/>
    <hyperlink r:id="rId130" ref="J144"/>
    <hyperlink r:id="rId131" ref="G146"/>
    <hyperlink r:id="rId132" ref="J146"/>
    <hyperlink r:id="rId133" ref="M146"/>
    <hyperlink r:id="rId134" ref="G148"/>
    <hyperlink r:id="rId135" ref="J148"/>
    <hyperlink r:id="rId136" ref="G149"/>
    <hyperlink r:id="rId137" ref="J149"/>
    <hyperlink r:id="rId138" ref="J150"/>
    <hyperlink r:id="rId139" ref="J151"/>
    <hyperlink r:id="rId140" ref="J152"/>
    <hyperlink r:id="rId141" ref="G153"/>
    <hyperlink r:id="rId142" ref="J153"/>
    <hyperlink r:id="rId143" ref="J154"/>
    <hyperlink r:id="rId144" ref="G157"/>
    <hyperlink r:id="rId145" ref="J157"/>
    <hyperlink r:id="rId146" ref="G158"/>
    <hyperlink r:id="rId147" ref="J158"/>
    <hyperlink r:id="rId148" ref="J159"/>
    <hyperlink r:id="rId149" ref="G160"/>
    <hyperlink r:id="rId150" ref="J160"/>
    <hyperlink r:id="rId151" ref="J161"/>
    <hyperlink r:id="rId152" ref="J162"/>
    <hyperlink r:id="rId153" ref="J163"/>
    <hyperlink r:id="rId154" ref="J164"/>
    <hyperlink r:id="rId155" ref="J166"/>
    <hyperlink r:id="rId156" ref="M166"/>
    <hyperlink r:id="rId157" ref="J167"/>
    <hyperlink r:id="rId158" ref="M167"/>
    <hyperlink r:id="rId159" ref="J168"/>
    <hyperlink r:id="rId160" ref="J169"/>
    <hyperlink r:id="rId161" ref="J170"/>
    <hyperlink r:id="rId162" ref="J171"/>
    <hyperlink r:id="rId163" ref="J172"/>
    <hyperlink r:id="rId164" ref="J174"/>
    <hyperlink r:id="rId165" ref="J175"/>
    <hyperlink r:id="rId166" ref="J176"/>
    <hyperlink r:id="rId167" ref="J177"/>
    <hyperlink r:id="rId168" ref="G178"/>
    <hyperlink r:id="rId169" ref="J178"/>
    <hyperlink r:id="rId170" ref="M178"/>
    <hyperlink r:id="rId171" ref="DH179"/>
    <hyperlink r:id="rId172" ref="J180"/>
    <hyperlink r:id="rId173" ref="J181"/>
    <hyperlink r:id="rId174" ref="J182"/>
    <hyperlink r:id="rId175" ref="J186"/>
    <hyperlink r:id="rId176" ref="M186"/>
    <hyperlink r:id="rId177" ref="J187"/>
    <hyperlink r:id="rId178" ref="J188"/>
    <hyperlink r:id="rId179" ref="J190"/>
    <hyperlink r:id="rId180" ref="J191"/>
    <hyperlink r:id="rId181" ref="J194"/>
    <hyperlink r:id="rId182" ref="M194"/>
    <hyperlink r:id="rId183" ref="J195"/>
    <hyperlink r:id="rId184" ref="M195"/>
    <hyperlink r:id="rId185" ref="J196"/>
    <hyperlink r:id="rId186" ref="J197"/>
    <hyperlink r:id="rId187" ref="J198"/>
    <hyperlink r:id="rId188" ref="J201"/>
    <hyperlink r:id="rId189" ref="M201"/>
  </hyperlinks>
  <drawing r:id="rId190"/>
</worksheet>
</file>