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1900" sheetId="1" r:id="rId4"/>
  </sheets>
  <definedNames/>
  <calcPr/>
</workbook>
</file>

<file path=xl/sharedStrings.xml><?xml version="1.0" encoding="utf-8"?>
<sst xmlns="http://schemas.openxmlformats.org/spreadsheetml/2006/main" count="1868" uniqueCount="1139">
  <si>
    <t>name</t>
  </si>
  <si>
    <t>Description</t>
  </si>
  <si>
    <t>Role</t>
  </si>
  <si>
    <t>Rolelink</t>
  </si>
  <si>
    <t>Manufacturer</t>
  </si>
  <si>
    <t>Designer</t>
  </si>
  <si>
    <t>Introduction</t>
  </si>
  <si>
    <t>Status</t>
  </si>
  <si>
    <t>Produced</t>
  </si>
  <si>
    <t>National origin</t>
  </si>
  <si>
    <t>Designerlink</t>
  </si>
  <si>
    <t>First flight</t>
  </si>
  <si>
    <t>Number built</t>
  </si>
  <si>
    <t>Crew</t>
  </si>
  <si>
    <t>Capacity</t>
  </si>
  <si>
    <t>Wingspan</t>
  </si>
  <si>
    <t>Empty weight</t>
  </si>
  <si>
    <t>Service ceiling</t>
  </si>
  <si>
    <t>img</t>
  </si>
  <si>
    <t>Type</t>
  </si>
  <si>
    <t>Typelink</t>
  </si>
  <si>
    <t>Serial</t>
  </si>
  <si>
    <t>Preserved at</t>
  </si>
  <si>
    <t>Preserved atlink</t>
  </si>
  <si>
    <t>Location</t>
  </si>
  <si>
    <t>Locationlink</t>
  </si>
  <si>
    <t>Coordinates</t>
  </si>
  <si>
    <t>Coordinateslink</t>
  </si>
  <si>
    <t>NRHP reference No.</t>
  </si>
  <si>
    <t>NRHP reference No.link</t>
  </si>
  <si>
    <t>Added to NRHP</t>
  </si>
  <si>
    <t>National originlink</t>
  </si>
  <si>
    <t>Manufacturerlink</t>
  </si>
  <si>
    <t>Primary user</t>
  </si>
  <si>
    <t>Primary userlink</t>
  </si>
  <si>
    <t>Variants</t>
  </si>
  <si>
    <t>Wing area</t>
  </si>
  <si>
    <t>Aspect ratio</t>
  </si>
  <si>
    <t>Maximum speed</t>
  </si>
  <si>
    <t>Rate of sink</t>
  </si>
  <si>
    <t>Length</t>
  </si>
  <si>
    <t>Max takeoff weight</t>
  </si>
  <si>
    <t>Powerplant</t>
  </si>
  <si>
    <t>Propellers</t>
  </si>
  <si>
    <t>Height</t>
  </si>
  <si>
    <t>Main rotor diameter</t>
  </si>
  <si>
    <t>Cruise speed</t>
  </si>
  <si>
    <t>Range</t>
  </si>
  <si>
    <t>Rate of climb</t>
  </si>
  <si>
    <t>Gross weight</t>
  </si>
  <si>
    <t>Take-off run</t>
  </si>
  <si>
    <t>Landing speed</t>
  </si>
  <si>
    <t>Landing run</t>
  </si>
  <si>
    <t>Retired</t>
  </si>
  <si>
    <t>Endurance</t>
  </si>
  <si>
    <t>Time to altitude</t>
  </si>
  <si>
    <t>Fuel capacity</t>
  </si>
  <si>
    <t>Developed from</t>
  </si>
  <si>
    <t>Developed fromlink</t>
  </si>
  <si>
    <t>Combat range</t>
  </si>
  <si>
    <t>Landing distance</t>
  </si>
  <si>
    <t>Take-off speed</t>
  </si>
  <si>
    <t>Minimum control speed</t>
  </si>
  <si>
    <t>Upper wingspan</t>
  </si>
  <si>
    <t>Stall speed</t>
  </si>
  <si>
    <t>Wing loading</t>
  </si>
  <si>
    <t>Never exceed speed</t>
  </si>
  <si>
    <t>g limits</t>
  </si>
  <si>
    <t>Developed into</t>
  </si>
  <si>
    <t>Developed intolink</t>
  </si>
  <si>
    <t>Maximum glide ratio</t>
  </si>
  <si>
    <t>Airfoil</t>
  </si>
  <si>
    <t>Width</t>
  </si>
  <si>
    <t>Main rotor area</t>
  </si>
  <si>
    <t>Disk loading</t>
  </si>
  <si>
    <t>Variantslink</t>
  </si>
  <si>
    <t>Power/mass</t>
  </si>
  <si>
    <t>Displacement</t>
  </si>
  <si>
    <t>Oil system</t>
  </si>
  <si>
    <t>Cooling system</t>
  </si>
  <si>
    <t>Power output</t>
  </si>
  <si>
    <t>Draganflyer X6</t>
  </si>
  <si>
    <t>Draganflyer X6 is a commercial unmanned aerial vehicle. Draganflyer X6 is a remote-controlled miniature helicopter that allows users to control it to a maximum height of 8,000 feet (2,400 m). It allows for a fixed altitude to be set. The helicopter is mounted with a camera that can collect up to five hundred gigabytes of real-time recording data. It can be set to record at 1080 HD, low-light vision and thermal vision.[1] The camera is mounted on the vibration-free bottom of the drone. The Draganflyer has six rotors and can fly up to a speed of 20 miles per hour (32 km/h).[2] The drone is controlled by a single operator with a handheld controller. The controller wears glasses, which display a live feed of what is recorded by the camera.[3] The drone is in use in Canada and the America by law enforcement.[citation needed] In Seattle, the use of the Draganflyer X6 by police was prohibited by mayor Mike McGinn due to protests from privacy advocates and the general public.[4] The drones would have been used in missing persons cases and in limited criminal investigations, according to police.[4] In May 2014, the Los Angeles Police Department obtained two of the drones as a gift from the Seattle Police Department. An official from the police department stated that the drones would only be used in limited cases such as hostage situations and that they would not be used to spy on law-abiding citizens. However, this did not stop criticism from the American Civil Liberties Union, which questioned whether the marginal benefits of the drones justified their serious threat to privacy.[5] On October 31, 2014, Los Angeles City Council instructed Los Angeles Police Department to create a drone policy in order to move forth with using their Draganflyer X6.[6] In February 2014, the Federal Aviation Administration allowed the Grand Forks, North Dakota police department to start using the drone. The University of North Dakota, in an attempt to preemptively solve objections regarding privacy, created a committee of private citizens and members of the government with the power to alter or completely stop the drone flights. However, the actual testing was met with little objection from the public.[7]</t>
  </si>
  <si>
    <t>Miniature UAV</t>
  </si>
  <si>
    <t>https://en.wikipedia.org/Miniature UAV</t>
  </si>
  <si>
    <t>Draganfly Innovations</t>
  </si>
  <si>
    <t>In production (2014)</t>
  </si>
  <si>
    <t>2008–present</t>
  </si>
  <si>
    <t>Sunseeker Duo</t>
  </si>
  <si>
    <t>The Sunseeker Duo is a twin seat all-electric solar-recharged powered aircraft. Designed by Eric Scott Raymond, the plane can take off and achieve enough height for the motor to be switched off and follow thermals like a glider (sailplane), allowing the batteries to be recharged through the solar cells on the wings.[1] Still in testing phase, the company, Solar Flight, does not provide information on the range. The Sunseeker Duo is a high aspect ratio side-by-side seat composite construction high-wing aircraft with a T-tail arrangement with a single electric motor mounted in the tailfin (vertical stabilizer) driving a forward mounted propeller. The first all-solar power generated flight was performed near Milan, Italy with company owners Eric Scott Raymond and Irena Raymond. 1510 solar cells capable of generating up to 5 kilowatts[2] power the motor and battery pack.[3] Data from Sport AviationGeneral characteristics PerformanceVaries with Solar Conditions - designed for 12 hrs</t>
  </si>
  <si>
    <t>Electric Aircraft</t>
  </si>
  <si>
    <t>Eric Scott Raymond</t>
  </si>
  <si>
    <t>Italy</t>
  </si>
  <si>
    <t>https://en.wikipedia.org/Eric Scott Raymond</t>
  </si>
  <si>
    <t>2 passengers</t>
  </si>
  <si>
    <t>22 m (72 ft)</t>
  </si>
  <si>
    <t>280 kg (617 lb)</t>
  </si>
  <si>
    <t>3,700 m (12,000 ft)</t>
  </si>
  <si>
    <t>Worry Bird</t>
  </si>
  <si>
    <t>Worry Bird is a North American P-51D-25-NA Mustang (ser. no. 44-73287) currently based at the Air Combat Museum at Abraham Lincoln Capital Airport in Springfield, Illinois. The aircraft was built in 1944 and delivered to the America Army Air Force (USAAF) in the following year to serve in World War II. At the time, the P-51D was a major component of the USAAF fleet and Worry Bird escorted Allied bombers on long-range air raids in Germany.[2] While the P-51 Mustang was a versatile aircraft used in many roles during the war, its role in European bombing missions was perhaps its most significant, and several historians and Air Force veterans believe the aircraft gave the Allies a decisive advantage in the European aerial theater.[3] After World War II ended, Worry Bird served in the Korean War and at several Air Force bases before its retirement in 1957. It passed through multiple private owners over the following decades; in the early 1990s, Mike George restored the aircraft and moved it to its current base.[4] Worry Bird was listed on the National Register of Historic Places on March 11, 1999.[1] Out of over 8,000 P-51 Mustangs which served the U.S. in World War II, Worry Bird was one of 166 surviving and 104 that could still be flown as of its listing.[3]  This article about a property in Sangamon County, Illinois on the National Register of Historic Places is a stub. You can help Wikipedia by expanding it.</t>
  </si>
  <si>
    <t>Airworthy</t>
  </si>
  <si>
    <t>//upload.wikimedia.org/wikipedia/commons/thumb/0/0c/Red_pog.svg/7px-Red_pog.svg.png</t>
  </si>
  <si>
    <t>North American P-51D-25-NA Mustang</t>
  </si>
  <si>
    <t>https://en.wikipedia.org/North American P-51D-25-NA Mustang</t>
  </si>
  <si>
    <t>44-73287</t>
  </si>
  <si>
    <t>Preserved in airworthy condition at the Air Combat Museum at Abraham Lincoln Capital Airport in Springfield, Illinois</t>
  </si>
  <si>
    <t>https://en.wikipedia.org/Preserved in airworthy condition at the Air Combat Museum at Abraham Lincoln Capital Airport in Springfield, Illinois</t>
  </si>
  <si>
    <t>Capital Airport, 0.5 N of Jct. of IL 29 and Veterans Parkway, Springfield, Illinois</t>
  </si>
  <si>
    <t>https://en.wikipedia.org/Capital Airport, 0.5 N of Jct. of IL 29 and Veterans Parkway, Springfield, Illinois</t>
  </si>
  <si>
    <t>.mw-parser-output .geo-default,.mw-parser-output .geo-dms,.mw-parser-output .geo-dec{display:inline}.mw-parser-output .geo-nondefault,.mw-parser-output .geo-multi-punct{display:none}.mw-parser-output .longitude,.mw-parser-output .latitude{white-space:nowrap}39°50′27″N 89°40′33″W﻿ / ﻿39.84083°N 89.67583°W﻿ / 39.84083; -89.67583Coordinates: 39°50′27″N 89°40′33″W﻿ / ﻿39.84083°N 89.67583°W﻿ / 39.84083; -89.67583</t>
  </si>
  <si>
    <t>https://en.wikipedia.org/.mw-parser-output .geo-default,.mw-parser-output .geo-dms,.mw-parser-output .geo-dec{display:inline}.mw-parser-output .geo-nondefault,.mw-parser-output .geo-multi-punct{display:none}.mw-parser-output .longitude,.mw-parser-output .latitude{white-space:nowrap}39°50′27″N 89°40′33″W﻿ / ﻿39.84083°N 89.67583°W﻿ / 39.84083; -89.67583Coordinates: 39°50′27″N 89°40′33″W﻿ / ﻿39.84083°N 89.67583°W﻿ / 39.84083; -89.67583</t>
  </si>
  <si>
    <t>99000254[1]</t>
  </si>
  <si>
    <t>https://en.wikipedia.org/99000254[1]</t>
  </si>
  <si>
    <t>Aichi C4A</t>
  </si>
  <si>
    <t>The Aichi C4A, company designation Aichi AM-20, experimental designation Aichi 13-Shi High-speed Reconnaissance Aircraft, was a late 1930s project by Aichi for a carrier-borne reconnaissance aircraft. In the late 1930s, the Imperial Japanese Navy Air Service (IJNAS), having felt impressed at the performance of the Mitsubishi Ki-15 for the Imperial Japanese Army Air Service (IJAAS), issued a requirement for a fast reconnaissance aircraft under the IJNAS designation 13-Shi High-speed Reconnaissance Aircraft. Aichi, drawing upon experience designing the Aichi D3A, proposed a single-engine, low wing monoplane powered by a radial engine and fitted with a closed cockpit with two seats in tandem, as well  as a rear-mounted 7.7 mm (0.303 in) machine gun. The design was known by the experimental designation and allocated the short designation C4A by the IJNAS.[1][2] A full-scale mockup was completed in March 1939 for inspection by IJN officials. However, the IJN decided to shelve the C4A in favor of their own version of the Ki-15, the C5M.[2] 2 Hyphenated trailing letter (-J, -K, -L, -N or -S) denotes design modified for secondary role This aircraft-related article is a stub. You can help Wikipedia by expanding it.</t>
  </si>
  <si>
    <t>Carrier-based reconnaissance aircraft</t>
  </si>
  <si>
    <t>https://en.wikipedia.org/Carrier-based reconnaissance aircraft</t>
  </si>
  <si>
    <t>Aichi Kokuki</t>
  </si>
  <si>
    <t>project only</t>
  </si>
  <si>
    <t>Japan</t>
  </si>
  <si>
    <t>https://en.wikipedia.org/Japan</t>
  </si>
  <si>
    <t>https://en.wikipedia.org/Aichi Kokuki</t>
  </si>
  <si>
    <t>Imperial Japanese Navy Air Service (intended)</t>
  </si>
  <si>
    <t>https://en.wikipedia.org/Imperial Japanese Navy Air Service (intended)</t>
  </si>
  <si>
    <t>Dudek Rex</t>
  </si>
  <si>
    <t>The Dudek Rex is a Polish single-place, paraglider that was designed and produced by Dudek Paragliding of Bydgoszcz. It is now out of production.[1] The Rex was designed as an beginner glider for pilots undergoing flight training and also for novice pilots. It is made from Skytex material with Technora lines. The models are each named for their approximate wing area in square metres.[1] Reviewer Noel Bertrand described the Rex in a 2003 review as "technically very elaborate".[1] Data from Bertrand[1]General characteristics Performance</t>
  </si>
  <si>
    <t>Paraglider</t>
  </si>
  <si>
    <t>https://en.wikipedia.org/Paraglider</t>
  </si>
  <si>
    <t>Dudek Paragliding</t>
  </si>
  <si>
    <t>Production completed</t>
  </si>
  <si>
    <t>late 1990s - mid-2000s</t>
  </si>
  <si>
    <t>Poland</t>
  </si>
  <si>
    <t>one</t>
  </si>
  <si>
    <t>11.02 m (36 ft 2 in)</t>
  </si>
  <si>
    <t>https://en.wikipedia.org/Poland</t>
  </si>
  <si>
    <t>https://en.wikipedia.org/Dudek Paragliding</t>
  </si>
  <si>
    <t>{}</t>
  </si>
  <si>
    <t>27.51 m2 (296.1 sq ft)</t>
  </si>
  <si>
    <t>44 km/h (27 mph, 24 kn)</t>
  </si>
  <si>
    <t>1.1 m/s (220 ft/min)</t>
  </si>
  <si>
    <t>Dynamic Sport Raven</t>
  </si>
  <si>
    <t>The Dynamic Sport Raven is a Polish single-place, paraglider that was designed by Wojtek Pierzyński and produced by Dynamic Sport of Kielce. It is now out of production.[1] The Raven was designed as an intermediate glider. The models are each named for their relative size.[1] Reviewer Noel Bertrand described the Raven in a 2003 review as priced very competitively.[1] Data from Bertrand[1]General characteristics Performance</t>
  </si>
  <si>
    <t>Dynamic Sport</t>
  </si>
  <si>
    <t>Wojtek Pierzyński</t>
  </si>
  <si>
    <t>mid-2000s</t>
  </si>
  <si>
    <t>11.6 m (38 ft 1 in)</t>
  </si>
  <si>
    <t>https://en.wikipedia.org/Dynamic Sport</t>
  </si>
  <si>
    <t>28.9 m2 (311 sq ft)</t>
  </si>
  <si>
    <t>42 km/h (26 mph, 23 kn)</t>
  </si>
  <si>
    <t>1.2 m/s (240 ft/min)</t>
  </si>
  <si>
    <t>Flight Design Stream</t>
  </si>
  <si>
    <t>The Flight Design Stream is a German single-place, paraglider that was designed by Michaël Hartmann and Stefan Müller and produced by Flight Design of Landsberied. It is now out of production.[1] The Stream was designed as an intermediate glider. Test flying was carried out by factory test pilot Richard Bergmann. The models are each named for their approximate wing area in square metres/relative size.[1] Data from Bertrand[1]General characteristics Performance</t>
  </si>
  <si>
    <t>Flight Design</t>
  </si>
  <si>
    <t>Michaël Hartmann and Stefan Müller</t>
  </si>
  <si>
    <t>Germany</t>
  </si>
  <si>
    <t>12.7 m (41 ft 8 in)</t>
  </si>
  <si>
    <t>https://en.wikipedia.org/Germany</t>
  </si>
  <si>
    <t>https://en.wikipedia.org/Flight Design</t>
  </si>
  <si>
    <t>30.5 m2 (328 sq ft)</t>
  </si>
  <si>
    <t>52 km/h (32 mph, 28 kn)</t>
  </si>
  <si>
    <t>1.05 m/s (207 ft/min)</t>
  </si>
  <si>
    <t>Leduc RL.21</t>
  </si>
  <si>
    <t>The Leduc RL.21 was a single engine, single seat light aircraft built in the late 1950s in France.  Designed to achieve high speeds from modest engine power, it set seven class records in the early 1960s. Between 1939 and 1975 the amateur aircraft designer and builder René Leduc (not the ramjet designer of the same name)[citation needed] completed and flew five different lightplanes, two of which set records in their class.[1][2][3]  The RL.21 was a low wing monoplane with its wings braced to the upper fuselage by a pair of inverted-V struts. It was powered by a 101 kW (135 hp) SNECMA-Régnier 4L-00 four cylinder inverted air-cooled inline engine driving a two blade propeller.  A low, smoothly streamlined canopy covered the single seat cockpit and merged aft into a raised rear fuselage.  The empennage was conventional.  The RL.21 had a tailwheel undercarriage with spatted main wheels on cantilever legs, mounted on the wings approximately below the ends of the wing struts.[4] Leduc built the RL.21 over a period of six years with assistance from Sud Aviation and from the Nantes Technical School. It flew for the first time in August 1960.[4] Between late 1960 and early 1967 it set seven records in its C1a and C1b categories,[3] respectively for aircraft with maximum take-off weights below 500 kg (1,102 lb) and between 500–1,000 kg (1,102–2,205 lb).[2]  The earliest were for speeds of 313.5 km/h (194.8 mph) and 316.2 km/h (196.5 mph) for the two classes around a 100 km (62 mi) closed circuit [2] and the last at 349.2 km/h (217 mph) and 334.7 km/h (208 mph) over a 500 km (311 mi) closed circuit.[3] Throughout these flights the pilot was Raymond Davy.[4] Data from Gaillard (1990) p.209[4]General characteristics Performance</t>
  </si>
  <si>
    <t>Class speed record setter</t>
  </si>
  <si>
    <t>René Leduc</t>
  </si>
  <si>
    <t>France</t>
  </si>
  <si>
    <t>https://en.wikipedia.org/René Leduc</t>
  </si>
  <si>
    <t>One</t>
  </si>
  <si>
    <t>5.70 m (18 ft 8 in)</t>
  </si>
  <si>
    <t>390 kg (860 lb)</t>
  </si>
  <si>
    <t>8,000 m (26,000 ft)</t>
  </si>
  <si>
    <t>//upload.wikimedia.org/wikipedia/en/thumb/9/97/Leduc_RL.21_1967.png/300px-Leduc_RL.21_1967.png</t>
  </si>
  <si>
    <t>https://en.wikipedia.org/France</t>
  </si>
  <si>
    <t>6.5 m2 (70 sq ft)</t>
  </si>
  <si>
    <t>360 km/h (220 mph, 190 kn)</t>
  </si>
  <si>
    <t>6.90 m (22 ft 8 in)</t>
  </si>
  <si>
    <t>500 kg (1,102 lb)</t>
  </si>
  <si>
    <t>1 × SNECMA-Régnier 4L-00 4 cylinder inverted air-cooled inline, 101 kW (135 hp)</t>
  </si>
  <si>
    <t>2-bladed</t>
  </si>
  <si>
    <t>Nord 1700 Norélic</t>
  </si>
  <si>
    <t>The Nord 1700 Norélic or SNCAN N.1700 Norélic was a French helicopter with several novel control features.  Only one prototype was built, though it was intended to lead to series production. The Norélic was a prototype two-seat, single rotor helicopter with an unusual anti-torque system, without a manual cyclic pitch control. Its two crew sat side by side with large, single curvature transparencies in front of them but with open cockpit sides.[1][2]  The 119 kW (160 hp) Mathis G.7R seven-cylinder radial engine was immediately behind them, with its crankshaft vertical; the Norélic was the first French helicopter with its engine in this orientation.[3] The driveshaft rose through the fuselage to the rotor hub, which was slightly offset forwards on a two side-by-side pillar, faired support.[4] The Norélic had a two-blade articulated rotor with undamped flapping hinges; the blades had the same chord and aerofoil from hub to tip and were each built around a single solid spar with ribs and a thin metal skin, all clamped together. Blade pitch was automatically controlled by small servo or pilot airfoils mounted on rods at right-angles to the rotors.  Though reminiscent of the servos on the Hiller 360, those on the Norélic were themselves flappable and were intended to control both cyclic pitch and the flapping amplitude of the main rotors.  Thus the cockpit cyclic pitch control was absent, and instead roll was produced by sideways motion of the hub via its parallel support pillars, which separated the centres of lift and gravity. Effects due to variations in the position of the centre of gravity could be trimmed out by longitudinal movements of the hub. The servo blades also served as rotor speed governors; restrained by springs, they could slide outward as the rotor speed began to increase, increasing the pitch and the associated drag to decrease the speed. Collective pitch was thus primarily determined by throttle setting, though there was a collective pitch override lever.[3] Behind the engine the fuselage was conical, tapering to the tail. Instead of a side-mounted anti-torque tail rotor the Nord used a system patented by its designer where an axially driven pusher propeller, rotating within a circular shroud, forced air through four rotatable, vertical airfoils mounted on the shroud trailing edge.  The shroud was intended to protect the propeller from the rotor downwash, to guard the propeller from objects on the ground and protect ground staff from the propeller.  Air deflected from the blades balanced rotor torque automatically, using information from an hydraulic torque sensor, and also controlled yaw.[3]  Two horizontal surfaces controlled fore and aft motion (pitch).[5] In addition the propeller provided thrust for forward propulsion.[2] Its landing gear had mainwheels on cantilever legs and a tailheel mounted on the propeller shroud.[4] The Norélic made its first flight on 17 November 1947.[2]  Flight[3] suggests the helicopter continued to be tested through 1949 and that its control system worked well, though it was damaged in two accidents, after which development ended.[1]  Thus the intended production machines, with more refined cockpit glazing, faired rotor gear and incorporating lessons learned from the prototype,[2] never appeared. Instead Bruel designed a smaller, lighter, less powerful, single seat machine, the Nord 1710 which shared a similar control system, though horizontal surfaces were added within the shroud for pitch control.  This first flew in July 1950 but just a year later was itself abandoned after accidents.[6] Data from Flight, 8 April 1948, p.393[2] (estimated performance) and Flight, 9 March 1950, pp.310-1[3]General characteristics Performance</t>
  </si>
  <si>
    <t>Prototype two seat helicopter</t>
  </si>
  <si>
    <t>https://en.wikipedia.org/Prototype two seat helicopter</t>
  </si>
  <si>
    <t>SNCA du Nord (Nord Aviation)</t>
  </si>
  <si>
    <t>André Bruel</t>
  </si>
  <si>
    <t>Two</t>
  </si>
  <si>
    <t>510 kg (1,124 lb) [1]</t>
  </si>
  <si>
    <t>3,000 m (9,842 ft) ;hover ceiling 1,524 m (5,000 ft)</t>
  </si>
  <si>
    <t>https://en.wikipedia.org/SNCA du Nord (Nord Aviation)</t>
  </si>
  <si>
    <t>185 km/h (115 mph, 100 kn)</t>
  </si>
  <si>
    <t>7.0 m (23 ft 0 in)</t>
  </si>
  <si>
    <t>948 kg (2,090 lb)</t>
  </si>
  <si>
    <t>1 × Mathis GR7 radial, 120 kW (160 hp)</t>
  </si>
  <si>
    <t>3.30 m (10 ft 10 in)</t>
  </si>
  <si>
    <t>10.00 m (32 ft 10 in)</t>
  </si>
  <si>
    <t>155 km/h (96 mph, 84 kn) at 75% power</t>
  </si>
  <si>
    <t>400 km (250 mi, 220 nmi)</t>
  </si>
  <si>
    <t>5.36 m/s (1,056 ft/min)</t>
  </si>
  <si>
    <t>Calipt'Air Walabis Bi</t>
  </si>
  <si>
    <t>The Calipt'Air Walabis Bi is a Swiss two-place, paraglider that was designed and produced by Calipt'Air of Spiez. It is now out of production.[1] The Walabis Bi was designed as a tandem glider for flight training. The Bi designation indicates "bi-place" or two seater. It shares a common design heritage with the Sky Paragiders Golem.[1] The aircraft's 14.65 m (48.1 ft) span wing has 56 cells, a wing area of 40.5 m2 (436 sq ft) and an aspect ratio of 5.1:1. The pilot weight range is 140 to 210 kg (309 to 463 lb). The glider is AFNOR Biplace certified.[1] Reviewer Noel Bertrand noted in a 2003 review that the Walabis Bi had become a noted popular choice of wings for professional pilots giving tandem rides.[1] Data from Bertrand[1]General characteristics Performance</t>
  </si>
  <si>
    <t>Calipt'Air</t>
  </si>
  <si>
    <t>Switzerland</t>
  </si>
  <si>
    <t>14.65 m (48 ft 1 in)</t>
  </si>
  <si>
    <t>https://en.wikipedia.org/Switzerland</t>
  </si>
  <si>
    <t>https://en.wikipedia.org/Calipt'Air</t>
  </si>
  <si>
    <t>40.5 m2 (436 sq ft)</t>
  </si>
  <si>
    <t>Dudek Vox</t>
  </si>
  <si>
    <t>The Dudek Vox is a Polish single-place, paraglider that was designed and produced by Dudek Paragliding of Bydgoszcz. It is now out of production.[1] The Vox was designed as an intermediate glider for cross-country flying and made from Skytex material with Technora lines. It was developed from the Dudek Vip and replaced it in the company's product line. The Vox has been tested for and found suitable for both towing and powered paragliding. The models are each named for their approximate wing area in square metres.[1][2] Reviewer Noel Bertrand described the Vox in a 2003 review as "technically very elaborate".[1] Łukasz Chyla, a 16-year old Dudek Team pilot completed a 51-km Fédération Aéronautique Internationale triangle course the day after the Vox was granted its AFNOR Standard certificate.[2] Data from Bertrand[1]General characteristics Performance</t>
  </si>
  <si>
    <t>11.42 m (37 ft 6 in)</t>
  </si>
  <si>
    <t>27.40 m2 (294.9 sq ft)</t>
  </si>
  <si>
    <t>47 km/h (29 mph, 25 kn)</t>
  </si>
  <si>
    <t>1.0 m/s (200 ft/min)</t>
  </si>
  <si>
    <t>Flight Design Twin</t>
  </si>
  <si>
    <t>The Flight Design Twin is a German two-place, paraglider that was designed by Michaël Hartmann and Stefan Müller and produced by Flight Design of Landsberied. It is now out of production.[1] The aircraft was designed as a tandem glider for flight training. Test flying was carried out by factory test pilot Richard Bergmann.[1] The aircraft's 15.1 m (49.5 ft) span wing has 72 cells, a wing area of 43 m2 (460 sq ft) and an aspect ratio of 5.3:1. The pilot weight range is 160 to 210 kg (353 to 463 lb). The glider is DHV 1-2 Biplace certified.[1] The design progressed through three generations of models, the Twin, Twin 2 and Twin 3, each improving on the last.[1] Data from Bertrand[1]General characteristics Performance</t>
  </si>
  <si>
    <t>one passenger</t>
  </si>
  <si>
    <t>15.1 m (49 ft 6 in)</t>
  </si>
  <si>
    <t>43 m2 (460 sq ft)</t>
  </si>
  <si>
    <t>40 km/h (25 mph, 22 kn)</t>
  </si>
  <si>
    <t>FreeX Blade</t>
  </si>
  <si>
    <t>The FreeX Blade is a German single-place, paraglider that was designed and produced by FreeX of Egling in the mid-2000s. It is now out of production.[1] The Blade was designed as an intermediate high-performance glider. Like all FreeX wings it features internal diagonal bracing. The models are each named for their relative size.[1] The FreeX's CEO flew the Blade and won the German Distance Sport Class competition with it.[1] Data from Bertrand[1]General characteristics</t>
  </si>
  <si>
    <t>FreeX</t>
  </si>
  <si>
    <t>13.3 m (43 ft 8 in)</t>
  </si>
  <si>
    <t>https://en.wikipedia.org/FreeX</t>
  </si>
  <si>
    <t>30.4 m2 (327 sq ft)</t>
  </si>
  <si>
    <t>FreeX Moon</t>
  </si>
  <si>
    <t>The FreeX Moon is a German single-place, paraglider that was designed and produced by FreeX of Egling in the mid-2000s. It is now out of production.[1] The Moon was designed as an intermediate glider. Like all FreeX wings it features internal diagonal bracing. The models are each named for their relative size.[1] Data from Bertrand[1]General characteristics Performance</t>
  </si>
  <si>
    <t>11.8 m (38 ft 9 in)</t>
  </si>
  <si>
    <t>27.0 m2 (291 sq ft)</t>
  </si>
  <si>
    <t>50 km/h (31 mph, 27 kn)</t>
  </si>
  <si>
    <t>Gin Boomerang</t>
  </si>
  <si>
    <t>The Gin Boomerang is a South Korean single-place, paraglider that was designed by Gin Seok Song and produced by Gin Gliders of Yongin. In 2016 it remained in production as the Boomerang 10.[1][2] The Boomerang was designed as a competition glider. The design has progressed through ten generations of models as of 2016, the original Boomerang and then the Boomerang 2 through 10, each improving on the last. The models are each named for their relative size.[1][2] The Boomerang 10 is made from Porcher Sport Skytex 32g/27g cloth on the upper surface, with Porcher Sport Skytex 27g on the lower wing surface. The ribs are Porcher Sport Skytex 40g/32g. The upper lines are Edelrid 8000/9200, with the middle and lower lines all Edelrid 8000.[2] Data from Bertrand[1]General characteristics Performance</t>
  </si>
  <si>
    <t>Gin Gliders Inc.</t>
  </si>
  <si>
    <t>Gin Seok Song</t>
  </si>
  <si>
    <t>In production (Boomerang 10, 2016)</t>
  </si>
  <si>
    <t>South Korea</t>
  </si>
  <si>
    <t>13.35 m (43 ft 10 in)</t>
  </si>
  <si>
    <t>https://en.wikipedia.org/South Korea</t>
  </si>
  <si>
    <t>https://en.wikipedia.org/Gin Gliders Inc.</t>
  </si>
  <si>
    <t>28.79 m2 (309.9 sq ft)</t>
  </si>
  <si>
    <t>64 km/h (40 mph, 35 kn)</t>
  </si>
  <si>
    <t>Airbus THOR</t>
  </si>
  <si>
    <t>The Airbus THOR (Test of Hi-tech Objectives in Reality) is an unmanned aerial vehicle (UAV) by Airbus partially produced through the process of 3D printing. It is possibly the world's second 3D printed aircraft, flying four years after the world's first in 2011, Sulsa.[1] Presented for the first time at the 2016 Berlin Air Show, except the electrical engine parts, the drone-like model is entirely made by 3D printing from polyamide.[2] Although still in beta phase, aircraft like THOR are intended to make flights more economical and safer. THOR made its maiden flight in November 2015 near Hamburg where it passed most of the tests.[3] General characteristics</t>
  </si>
  <si>
    <t>Unmanned aerial vehicle</t>
  </si>
  <si>
    <t>https://en.wikipedia.org/Unmanned aerial vehicle</t>
  </si>
  <si>
    <t>Airbus</t>
  </si>
  <si>
    <t>21 kg (46 lb)</t>
  </si>
  <si>
    <t>//upload.wikimedia.org/wikipedia/commons/thumb/f/f9/Airbus_Thor_auf_der_ILA_2016.jpg/300px-Airbus_Thor_auf_der_ILA_2016.jpg</t>
  </si>
  <si>
    <t>https://en.wikipedia.org/Airbus</t>
  </si>
  <si>
    <t>4.0 m (13 ft)</t>
  </si>
  <si>
    <t>Caudron C.65</t>
  </si>
  <si>
    <t>The Caudron C.65 was a single seat biplane floatplane designed and built in France in 1922. Only one was completed. The C.65 was a conventional wire braced, two bay biplane, with equal span wings mounted without stagger. The interplane struts were in vertical, parallel pairs and vertical cabane struts joined the upper wing centre section to the upper fuselage longerons. There were ailerons only on the upper wings.[1] The C.65's engine was a 97 kW (130 hp) Clerget 9B nine cylinder rotary, cowled and driving a two blade propeller. The C.65 was piloted from a single, open cockpit under the wing. At the rear of the flat sided fuselage  there was a broad, triangular fin, carrying a straight edged rudder that extended down to the keel.  As the tailplane was on the top of the fuselage, its elevators needed a cut-out for rudder movement.  Rectangular cross section floats were held 2.0 m (6 ft 7 in) apart by a pair of sturdy cross bars from the ends of which ran angled struts to the lower fuselage, aided by wire bracing.[1] The C.65 flew for the first time in January 1922, piloted by Poiré.[1] Only one C.65 was built,[2] though the C.66, a version with a 134 kW (180 hp) Hispano-Suiza 8Ab liquid-cooled V-8 engine had an otherwise similar airframe.[1] Between 17 and 19 April 1922 Poiré flew the C.65 in a seaplane race from Marseilles to Monaco and back, a distance of 413 km (257 mi), winning first prize.[3] It was still being flown in competitions in July 1923.[4] Data from Hauet (2001)[1]General characteristics Performance</t>
  </si>
  <si>
    <t>Single seat floatplane</t>
  </si>
  <si>
    <t>https://en.wikipedia.org/Single seat floatplane</t>
  </si>
  <si>
    <t>Caudron</t>
  </si>
  <si>
    <t>Paul Deville</t>
  </si>
  <si>
    <t>12.00 m (39 ft 4 in)</t>
  </si>
  <si>
    <t>614 kg (1,354 lb)</t>
  </si>
  <si>
    <t>//upload.wikimedia.org/wikipedia/commons/thumb/d/d7/Caudron_C.65_L%27A%C3%A9ronautique_May%2C1922.jpg/300px-Caudron_C.65_L%27A%C3%A9ronautique_May%2C1922.jpg</t>
  </si>
  <si>
    <t>https://en.wikipedia.org/Caudron</t>
  </si>
  <si>
    <t>35.00 m2 (376.7 sq ft)</t>
  </si>
  <si>
    <t>140 km/h (87 mph, 76 kn)</t>
  </si>
  <si>
    <t>7.65 m (25 ft 1 in)</t>
  </si>
  <si>
    <t>1 × Clerget 9B 9-cylinder rotary, 97 kW (130 hp)</t>
  </si>
  <si>
    <t>2.75 m (9 ft 0 in)</t>
  </si>
  <si>
    <t>1,014 kg (2,235 lb)</t>
  </si>
  <si>
    <t>Payen Arbalète</t>
  </si>
  <si>
    <t>The Payen Arbalète (English: Crossbow) was a small, pusher configuration, experimental French tailless aircraft, designed by Nicolas Roland Payen, and first flown in 1965. Though there were significant changes during its development, the Arbalète's basic, unusual configuration remained unaltered.  It was a low wing cantilever monoplane resembling a cropped double delta in plan, with a short fuselage ending at the pusher engine and propeller. The centre section of the wing was strongly swept and of very broad chord, extending from the engine to the cockpit. Swept fins  were placed at the outer end of the centre section and beyond them the wings were much less strongly swept, with blunt tips.  The Arbalète had a fixed tricycle undercarriage.[1][2][3] The first version of the Arbalète was the Pa.60[1] which made its first flight on 5 June 1965.[4] It was powered by a 105 hp (78 kW) Hirth HM 504 air-cooled, four cylinder, inverted inline engine,[1]  which was totally enclosed within the flat sided fuselage with no side-scoops for cooling air,[2] an arrangement which led to overheating.[1] Its swept, straight edged fins were placed with their leading edges on the wing leading edges; they extended beyond the wing trailing edge via rounded tips to rudders with swept, curved trailing edges and trim tabs. The two side-by-side seats were enclosed by a long, wide two piece canopy. The main undercarriage legs of the Pa.60 Arbalète were located near the wing leading edge, immediately under the fins.[1][2] After the cooling problems and some issues concerning the undercarriage had been resolved, the same aircraft flew as the Pa.61B Arbalète but proved to be underpowered with the Hirth engine.[1] As a result, a new machine, the Pa.61F Arbalète II, was built, powered by a 180 hp (134 kW) Lycoming O-360 air-cooled flat-four engine with side air intakes on the semi-monocoque, circular cross-section fuselage. The Arbalète II's cockpit was large enough to hold three. The mid-span fins were different, slightly straight tapered, mounted on the trailing edge and extending below it.  Below the rudders they carried airbrakes. The slight sweep on the centre wing section trailing edge has led to a description of the wing plan as "crescent" rather than delta. A  narrow continuation of the leading edge of the wing to the nose formed strakes on each side. There were control surfaces on the trailing edges both within and beyond the fins. The Arbalète II's main undercarriage legs were moved inboard, mounted on the wing but close to the fuselage.[3] The Arbalète II flew for the first time on 5 August 1970. The flight was satisfactory up to an over fast landing, when it was damaged.  It was rebuilt but its subsequent history is obscure. Several proposed developments were abandoned.[1][3] Data from Jane's All the World's Aircraft 1973-74, pp.75-6.[3] Performance figures are estimates at maximum take-off weight.General characteristics Performance</t>
  </si>
  <si>
    <t>Experimental aircraft</t>
  </si>
  <si>
    <t>https://en.wikipedia.org/Experimental aircraft</t>
  </si>
  <si>
    <t>Fléchair SA</t>
  </si>
  <si>
    <t>Nicolas Roland Payen</t>
  </si>
  <si>
    <t>https://en.wikipedia.org/Nicolas Roland Payen</t>
  </si>
  <si>
    <t>Two or three</t>
  </si>
  <si>
    <t>8.25 m (27 ft 1 in)</t>
  </si>
  <si>
    <t>//upload.wikimedia.org/wikipedia/commons/thumb/4/44/KN_Payen_Pa61_1956.jpg/300px-KN_Payen_Pa61_1956.jpg</t>
  </si>
  <si>
    <t>15.00 m2 (161.5 sq ft)</t>
  </si>
  <si>
    <t>330 km/h (210 mph, 180 kn)</t>
  </si>
  <si>
    <t>6.20 m (20 ft 4 in)</t>
  </si>
  <si>
    <t>960 kg (2,116 lb)</t>
  </si>
  <si>
    <t>1 × Lycoming O-360 air-cooled flat-four, 130 kW (180 hp)</t>
  </si>
  <si>
    <t>2.35 m (7 ft 9 in)</t>
  </si>
  <si>
    <t>300 km/h (190 mph, 160 kn)</t>
  </si>
  <si>
    <t>900 km (560 mi, 490 nmi)</t>
  </si>
  <si>
    <t>200 m (656 ft)</t>
  </si>
  <si>
    <t>115 km/h (71 mph; 62 kn)</t>
  </si>
  <si>
    <t>265 m (869 ft)</t>
  </si>
  <si>
    <t>Payen Pa.47</t>
  </si>
  <si>
    <t>The Payen Pa.47 Plein Air (English: Open Air) was a French two seat, high wing single engine tourer, which first flew in 1949. Only one was built. Most of Roland Payen's aircraft were tailless designs but the Plein Air was strikingly conventional. It was a strut-braced high wing monoplane, seating two side-by-side in a cabin under the wing leading edge and powered by a 48 kW (65 hp) Continental A65 air-cooled flat-four engine. The wings were rectangular in plan and the lift struts were V-form pairs from the lower fuselage.[1] The Plein Air had a flat sided fuselage which tapered to the tail. This was conventional, with a straight edged fin and rudder with a rounded top. Its tailplane was strut braced to the fin. The tourer had a fixed tail wheel undercarriage with main wheels on split axles mounted on the central fuselage underside; the legs were faired-in V-struts from the lower fuselage. The tail wheel, mounted on a telescopic leg, was also faired.[1][2] Its first flight was on 18 June 1949 but it did not receive its Certificate of Airworthiness (C of A) until 24 August 1957.  Initially registered with Payen, it changed hands in July 1960 but its C of A ran out in July 1962 and was not renewed.[3] Data from Gaillard (1990)[1]General characteristics Performance</t>
  </si>
  <si>
    <t>Two seat touring aircraft</t>
  </si>
  <si>
    <t>Ets Payen aviation</t>
  </si>
  <si>
    <t>Roland Payen</t>
  </si>
  <si>
    <t>https://en.wikipedia.org/Roland Payen</t>
  </si>
  <si>
    <t>9.40 m (30 ft 10 in)</t>
  </si>
  <si>
    <t>371 kg (818 lb) [2]</t>
  </si>
  <si>
    <t>170 km/h (110 mph, 92 kn)</t>
  </si>
  <si>
    <t>6.35 m (20 ft 10 in)</t>
  </si>
  <si>
    <t>1 × Continental A65 air-cooled flat-four, 48 kW (65 hp)</t>
  </si>
  <si>
    <t>2.20 m (7 ft 3 in)</t>
  </si>
  <si>
    <t>608 kg (1,340 lb) [2]</t>
  </si>
  <si>
    <t>SFCA Lignel 10</t>
  </si>
  <si>
    <t>The SFCA Lignel 10 was a French single seat aircraft designed to bridge a training gap between basic trainers and front-line fighters.  The military requirement was soon dropped and only one was built. The Lignel 10 of 1938 was a wooden low wing cantilever monoplane, one in the series of Société Française de Construction Aéronautique designs stretching back to the 1935 SFCA Maillet 20. It was a single-seater, intended to meet a military requirement for a trainer that would assist the pupil's transition from simple two seat trainers to faster and more complex fighters with flaps and retractable undercarriages. The wings of the Lignel 10, like those of the rest of the series were in three parts, with a rectangular plan centre section without diheral and outer panels which, on the Lignel 10, had about 6° of dihedral. The leading edges of these outer panels were straight and only slightly swept but the trailing edges were increasingly curved towards the wing tips. Inset ailerons and the split flaps were both on the outer panels.[1] The Lignel 10 was powered by a 160 kW (220 hp) Renault 6Q-03[2] air-cooled, supercharged, inverted 6 cylinder inline engine. The cockpit, enclosed under multi-part glazing, placed the pilot over the wing trailing edge. The rear fuselage was raised to continue the canopy line, dropping gently away to the tail.  Its fin and tailplane, the latter mounted at mid-fuselage, had straight, swept edges but rounded tips and carried round-edged, unbalanced control surfaces.  The rudder extended down to the keel and worked in a small elevator cut-out.[1] Its tailwheel landing gear had its main legs mounted at the outer ends of the wing centre section at about 40% chord, retracting outwards into the outer wing panels,  Each leg carried a single landing wheel.[1] The Lignel 10 first flew in February 1938.[3] It was undergoing tests at Villacoublay in July,[4] completing them by December 1938.[2]  Only one was built as the military requirement was soon abandoned.[1] Data from L'Aéronautique December 1938[1]General characteristics Performance</t>
  </si>
  <si>
    <t>Fighter trainer</t>
  </si>
  <si>
    <t>Société Française de Construction Aéronautique (SFCA])</t>
  </si>
  <si>
    <t>10.26 m (33 ft 8 in) [5]</t>
  </si>
  <si>
    <t>800 kg (1,764 lb) [3]</t>
  </si>
  <si>
    <t>8,000 m (26,000 ft) [3]</t>
  </si>
  <si>
    <t>//upload.wikimedia.org/wikipedia/commons/thumb/a/a4/3-views_Lignel_10.jpg/300px-3-views_Lignel_10.jpg</t>
  </si>
  <si>
    <t>https://en.wikipedia.org/Société Française de Construction Aéronautique (SFCA])</t>
  </si>
  <si>
    <t>15 m2 (160 sq ft)</t>
  </si>
  <si>
    <t>370 km/h (230 mph, 200 kn) at 2,000 m (6,600 ft)</t>
  </si>
  <si>
    <t>7.85 m (25 ft 9 in) [Notes 1]</t>
  </si>
  <si>
    <t>1 × Renault 6Q-03[2] air-cooled, supercharged, inverted 6 cylinder inline, 160 kW (220 hp)   at 2,000 m (6,560 ft)</t>
  </si>
  <si>
    <t>2.65 m (8 ft 8 in) [3]</t>
  </si>
  <si>
    <t>349 km/h (217 mph, 189 kn) [5]</t>
  </si>
  <si>
    <t>1,200 kg (2,646 lb)</t>
  </si>
  <si>
    <t>3 hr 30 min</t>
  </si>
  <si>
    <t>11 min to 4,000 m (13,000 ft)</t>
  </si>
  <si>
    <t>SNCAO 700</t>
  </si>
  <si>
    <t>The SNCAO CAO.700 was a French prototype four-engined bomber of all-metal construction, developed shortly prior to and during the Second World War. Only a single example had been completed and flown when the surrender of France in June 1940 ended development of the aircraft. In 1937 the French Service Technique de l'Aeronautique (or Air Ministry) launched a specification to develop a four engined strategic bomber. The prototype flew for the first time on 24 June 1940, but further testing was cancelled due to the French surrender to Germany. Power was provided by four Gnome-Rhône 14N radial engines.[1] Data from World War II Airplanes Volume 1[1]General characteristics Performance</t>
  </si>
  <si>
    <t>Heavy bomber</t>
  </si>
  <si>
    <t>https://en.wikipedia.org/Heavy bomber</t>
  </si>
  <si>
    <t>SNCAO</t>
  </si>
  <si>
    <t>16.50 m (82 ft 6 in)</t>
  </si>
  <si>
    <t>11,390 kg (25,111 lb)</t>
  </si>
  <si>
    <t>https://en.wikipedia.org/SNCAO</t>
  </si>
  <si>
    <t>French Navy</t>
  </si>
  <si>
    <t>https://en.wikipedia.org/French Navy</t>
  </si>
  <si>
    <t>88.15 m2 (948.8 sq ft)</t>
  </si>
  <si>
    <t>550 km/h (340 mph, 300 kn) at 5,000 m (16,000 ft)</t>
  </si>
  <si>
    <t>18.97 m (62 ft 3 in)</t>
  </si>
  <si>
    <t>2 × Gnome-Rhône 14N-49 fourteen-cylinder air-cooled radial engine, 850 kW (1,140 hp)  each Rh rotation</t>
  </si>
  <si>
    <t>3-bladed variable pitch propellers</t>
  </si>
  <si>
    <t>320 km/h (200 mph, 170 kn)</t>
  </si>
  <si>
    <t>8,196 kg (18,070 lb)</t>
  </si>
  <si>
    <t>Villiers 31</t>
  </si>
  <si>
    <t>The Villiers 31 or Villiers 310 was a French eight passenger airliner of advanced construction.  Owing to Villiers' financial failure, it was not developed. Ateliers Villier's Type 31 was their last aircraft before they collapsed in 1931.[1] A single engine monoplane of mixed construction, it was also their only passenger aircraft. It was a high wing aircraft; the wing had constant chord out to rounded tips and had a wooden structure with plywood skinning. The Villiers XXIV had been the first French aircraft maker to use Handley Page slats and the Villiers 26 reconnaissance seaplane used a combination of automatically opening slats on the leading edge in front of the ailerons and another set which the pilot opened as he lowered the flaps.  The Type 31 had a similar combination of automatic and commanded slats.[2] The Villiers 31 had a flat sided fuselage of rectangular cross-section behind the wing, built around a frame of chrome steel tubes and fabric covered.[2] It was the first aircraft to have an autogenically welded structure, that is welded without the use of a filler metal.[3] There was a 310 kW (420 hp) Gnome et Rhône 9Ab nine-cylinder radial engine in the nose, which some photographs show under a long-chord, close-fitting, circular cowling. Others show it uncowled. The two crew sat in a cockpit at the wing leading edge, the wing itself raised a little above the general fuselage line on a low fairing over the cabin, which seated eight and was lit by long strips of transparencies on each side.  Access was via a rear starboard side door.[2] Like the rest of the fuselage the empennage was steel framed and fabric covered. The tailplanes were mounted just below the top of the fuselage, each braced from below with a single strut and carrying a balanced elevator. A curved, deep, balanced rudder, mounted on a small fin and slightly pointed on top, worked in elevator cut-outs. The airliner had a fixed tailwheel undercarriage. The two mainwheels were mounted independently on V-struts from the lower fuselage with near-vertical oleo struts to the wing roots. The mainwheels had brakes and the tailwheel was steerable.[2] The exact date of the first flight of the Villiers 31 is not known, though all reports on it are from 1930.[2][3][4] On 13 March 1930 the Air Ministry concluded a contract for two Type 31s;[4] one of them (F-AKCR) was certainly built.[3] Data from L'année aéronautique 1930-31. p.61[2]General characteristics Performance</t>
  </si>
  <si>
    <t>Eight passenger airliner</t>
  </si>
  <si>
    <t>https://en.wikipedia.org/Eight passenger airliner</t>
  </si>
  <si>
    <t>Ateliers d'Aviation François Villiers</t>
  </si>
  <si>
    <t>1 or 2</t>
  </si>
  <si>
    <t>two</t>
  </si>
  <si>
    <t>eight</t>
  </si>
  <si>
    <t>19.20 m (63 ft 0 in)</t>
  </si>
  <si>
    <t>1,950 kg (4,299 lb)</t>
  </si>
  <si>
    <t>3,500 m (11,500 ft)</t>
  </si>
  <si>
    <t>//upload.wikimedia.org/wikipedia/en/thumb/2/21/Villiers_31.png/300px-Villiers_31.png</t>
  </si>
  <si>
    <t>https://en.wikipedia.org/Ateliers d'Aviation François Villiers</t>
  </si>
  <si>
    <t>56 m2 (600 sq ft)</t>
  </si>
  <si>
    <t>180 km/h (110 mph, 97 kn) at sea level</t>
  </si>
  <si>
    <t>14.10 m (46 ft 3 in)</t>
  </si>
  <si>
    <t>1 × Gnome et Rhône 9Ab 9-cylinder radial, 310 kW (420 hp)   [4]</t>
  </si>
  <si>
    <t>4.08 m (13 ft 5 in)</t>
  </si>
  <si>
    <t>160 km/h (99 mph, 86 kn)</t>
  </si>
  <si>
    <t>3,540 kg (7,804 lb)</t>
  </si>
  <si>
    <t>1 hr to ceiling</t>
  </si>
  <si>
    <t>400 kg (880 lb) fuel and oil</t>
  </si>
  <si>
    <t>Dudek Action</t>
  </si>
  <si>
    <t>The Dudek Action is a Polish single-place, paraglider that was designed and produced by Dudek Paragliding of Bydgoszcz. It is now out of production.[1] The Action was designed as an advanced and competition glider and made from Skytex material with Technora lines. The models are each named for their relative size.[1] Reviewer Noel Bertrand described the Action in a 2003 review as "technically very elaborate".[1] Data from Bertrand[1]General characteristics Performance</t>
  </si>
  <si>
    <t>12.72 m (41 ft 9 in)</t>
  </si>
  <si>
    <t>29.80 m2 (320.8 sq ft)</t>
  </si>
  <si>
    <t>56 km/h (35 mph, 30 kn)</t>
  </si>
  <si>
    <t>Firebird Choice Zip Bi</t>
  </si>
  <si>
    <t>The Firebird Choice Zip Bi is a German two-place, paraglider that was designed and produced by Firebird Sky Sports AG of Füssen. It is now out of production.[1] The Choice Zip Bi was designed as a tandem glider for flight training and as such the Bi designation indicates "bi-place" or two seater.[1] The "Zip" name indicates that a zipper is included in the wing to reduce wing area when required.[1] The aircraft's 14.2 m (46.6 ft) span wing has 54 cells, a wing area of 54 m2 (580 sq ft) and an aspect ratio of 4.95:1. The pilot weight range is 110 to 180 kg (243 to 397 lb). The glider is DHV 1-2 Biplace certified.[1] Data from Bertrand[1]General characteristics</t>
  </si>
  <si>
    <t>Firebird Sky Sports AG</t>
  </si>
  <si>
    <t>14.2 m (46 ft 7 in)</t>
  </si>
  <si>
    <t>https://en.wikipedia.org/Firebird Sky Sports AG</t>
  </si>
  <si>
    <t>54 m2 (580 sq ft)</t>
  </si>
  <si>
    <t>Firebird Sub-One</t>
  </si>
  <si>
    <t>The Firebird Sub-One is a German single-place, paraglider that was designed and produced by Firebird Sky Sports AG of Füssen in the mid-2000s. It is now out of production.[1][2] The Sub-One was designed as a beginner glider and intended for the school market for use in flight training. The models are each named for their relative size.[1][2] Data from Bertrand[1]General characteristics Performance</t>
  </si>
  <si>
    <t>11.15 m (36 ft 7 in)</t>
  </si>
  <si>
    <t>25.48 m2 (274.3 sq ft)</t>
  </si>
  <si>
    <t>37 km/h (23 mph, 20 kn)</t>
  </si>
  <si>
    <t>Gin Oasis</t>
  </si>
  <si>
    <t>The Gin Oasis is a South Korean single-place, paraglider that was designed by Gin Seok Song and produced by Gin Gliders of Yongin. It is now out of production.[1] The Oasis was designed as an intermediate glider. The models are each named for their relative size.[1] Data from Bertrand[1]General characteristics Performance</t>
  </si>
  <si>
    <t>12.04 m (39 ft 6 in)</t>
  </si>
  <si>
    <t>//upload.wikimedia.org/wikipedia/commons/thumb/9/98/Paragliding_phuket_03.jpg/300px-Paragliding_phuket_03.jpg</t>
  </si>
  <si>
    <t>29.1 m2 (313 sq ft)</t>
  </si>
  <si>
    <t>46 km/h (29 mph, 25 kn)</t>
  </si>
  <si>
    <t>Gradient Aspen</t>
  </si>
  <si>
    <t>The Gradient Aspen is a Czech single-place, paraglider designed and produced by Gradient sro of Prague. Introduced in 2003, it remained in production in 2016 as the Aspen 5.[1] The Aspen was designed as an intermediate sport glider.[1] The design has progressed through five generations of models, the Aspen, Aspen 2, 3, 4 and 5, each improving on the last. The models are each named for their approximate wing area in square metres.[1] Data from Bertrand[1]General characteristics Performance</t>
  </si>
  <si>
    <t>Gradient sro</t>
  </si>
  <si>
    <t>In production (2016)</t>
  </si>
  <si>
    <t>2003-present</t>
  </si>
  <si>
    <t>Czech Republic</t>
  </si>
  <si>
    <t>12.12 m (39 ft 9 in)</t>
  </si>
  <si>
    <t>//upload.wikimedia.org/wikipedia/commons/thumb/6/6d/GradientAspen2.jpg/300px-GradientAspen2.jpg</t>
  </si>
  <si>
    <t>https://en.wikipedia.org/Czech Republic</t>
  </si>
  <si>
    <t>https://en.wikipedia.org/Gradient sro</t>
  </si>
  <si>
    <t>26.24 m2 (282.4 sq ft)</t>
  </si>
  <si>
    <t>Gradient Avax</t>
  </si>
  <si>
    <t>The Gradient Avax is a Czech single-place, paraglider designed and produced by Gradient sro of Prague. Introduced in the early 2000s, it remained in production in 2016 as the Avax XC5.[1] The Avax was designed as a competition glider.[1] The design has progressed through five generations of models, the Avax, Avax 2, 3, 4 and 5, each improving on the last. The models are each named for their approximate wing area in square metres.[1] The Avax XC5 employs a unit cell structure that uses a combination of two non-carrying ribs with double diagonal segmented ribs attached to the wing's top surface. The wing trailing edge employs mini-ribs to maintain a smooth profile.[2] Data from Bertrand[1]General characteristics Performance</t>
  </si>
  <si>
    <t>12.67 m (41 ft 7 in)</t>
  </si>
  <si>
    <t>//upload.wikimedia.org/wikipedia/commons/thumb/1/19/GradientAvaxXC.jpg/300px-GradientAvaxXC.jpg</t>
  </si>
  <si>
    <t>25.17 m2 (270.9 sq ft)</t>
  </si>
  <si>
    <t>60 km/h (37 mph, 32 kn)</t>
  </si>
  <si>
    <t>Gradient Bright</t>
  </si>
  <si>
    <t>The Gradient Bright is a Czech single-place, paraglider designed and produced by Gradient sro of Prague. Originally produced in the mid-2000s, it was still in production in 2016 as the Bright 5.[1] The Bright was designed as a beginner and flight training glider. The manufacturer says that the "Bright5 is the best school glider Gradient has ever built." The models are each named for their approximate wing area in square metres.[1][2] Reviewer Noel Bertrand singled out the Bright in a 2003 review as deserving of "praise for its excellent performance at low speeds".[1] Data from Bertrand[1]General characteristics Performance</t>
  </si>
  <si>
    <t>In production (Bright 5, 2016)</t>
  </si>
  <si>
    <t>11.4 m (37 ft 5 in)</t>
  </si>
  <si>
    <t>27.1 m2 (292 sq ft)</t>
  </si>
  <si>
    <t>1.15 m/s (226 ft/min)</t>
  </si>
  <si>
    <t>SECAT VI La Mouette</t>
  </si>
  <si>
    <t>The S.E.C.A.T.-VI La Mouette or S.E.C.A.T. 60T La Mouette (French: The Seagull) was a French two seat tourer built shortly before the outbreak of World War II. SECAT (Société d'Etudes et de Construction d'Avions de Tourisme) were established in Boulogne in 1938.[1] During that year they produced the Type VI, a low powered, high wing cabin monoplane with side-by-side seating for two.[2] Its one piece cantilever wing had spruce plywood box  spars and ribs and was okoumé plywood covered.  It was attached to the upper fuselage longerons at six points and had a 4 m (13 ft 1 in) centre section of constant chord and thickness. Beyond, the wing thinned from its underside, creating positive dihedral and became semi-elliptical in plan. Long (2.8 m (9 ft 2 in), more than 60% of the half-span) ailerons, unusually mounted inboard and gently decreasing in chord outboard, produced an overall wing plan close to the ideal ellipse.[2] Like the wing, the rectangular section fuselage had a wooden frame and was ply covered. It had a 45 kW (60 hp), six cylinder, inverted, air cooled,  Train 6T inline engine in the nose, driving a two blade propeller and fed from a 55 l (12 imp gal; 15 US gal) tank in  the wing. The two side-by-side seats, provided with dual control, were in an enclosed cabin under the wing leading edge with glazing ahead, in the two side doors sides and above, with a panel in the wing centre section.  The fuselage tapered to the rear to a tall vertical tail which had a straight edged fin and a straight edged, round topped balanced rudder which reached down to the keel. The curved edged tailplane, mounted low on the fuselage, carried unbalanced elevators cut away centrally for rudder movement.  Like the rest of the aircraft the empennage was wood framed and ply covered.[2] La Mouette had a steel tube tailskid undercarriage with a track of 1.90 m (6 ft 3 in). The mainwheels, enclosed by fairings were on a split axle from the fuselage centre, joined through rubber shock absorbers to faired-in V-struts from the lower fuselage longerons.[2] The date of the first flight of the S.E.C.A.T. VI is not known.  It first came to public attention in December 1938 with an attempt on the world distance record for aircraft with engines of less than 2.0 l (120 cu in) capacity, which ended with a mechanical failure.[3] It gained its Certificate of Airworthiness (CoA) in June 1939.[3] By July, production of a series of five was under way,[4] though it is not known how many were completed.  Airframe no.2, initially registered F-W134, became F-PAAM on receiving its CoA[3] and survived the war.[5] No. 3, F-PEAB, was registered post-war as a SECAT S.4 La Mouette[6] and the post-war SECAT S.5 was a development. Both the S.5 and the SECAT RG-75[5]  were very similar to the S.4 apart from having Régnier 4D.2 56 kW (75 hp) engines. Data from Les Ailes 28 June 1939[2]General characteristics Performance</t>
  </si>
  <si>
    <t>Two seat tourer</t>
  </si>
  <si>
    <t>https://en.wikipedia.org/Two seat tourer</t>
  </si>
  <si>
    <t>SECAT</t>
  </si>
  <si>
    <t>Before December 1938</t>
  </si>
  <si>
    <t>Pilot</t>
  </si>
  <si>
    <t>One passenger</t>
  </si>
  <si>
    <t>9.0 m (29 ft 6 in)</t>
  </si>
  <si>
    <t>330 kg (728 lb)</t>
  </si>
  <si>
    <t>3,500 m (11,500 ft) practical</t>
  </si>
  <si>
    <t>https://en.wikipedia.org/SECAT</t>
  </si>
  <si>
    <t>14 m2 (150 sq ft)</t>
  </si>
  <si>
    <t>150 km/h (93 mph, 81 kn)</t>
  </si>
  <si>
    <t>5.5 m (18 ft 1 in)</t>
  </si>
  <si>
    <t>1 × Train 6T inverted, air cooled, 6 cylinder inline, 45 kW (60 hp) nominal CV</t>
  </si>
  <si>
    <t>2-bladed Merville</t>
  </si>
  <si>
    <t>2.2 m (7 ft 3 in)</t>
  </si>
  <si>
    <t>450 km (280 mi, 240 nmi) at cruising speed</t>
  </si>
  <si>
    <t>4.2 m/s (830 ft/min) initial</t>
  </si>
  <si>
    <t>550 kg (1,213 lb)</t>
  </si>
  <si>
    <t>55 l (12 imp gal; 15 US gal)</t>
  </si>
  <si>
    <t>Dudek Lux</t>
  </si>
  <si>
    <t>The Dudek Lux is a Polish single-place, paraglider that was designed and produced by Dudek Paragliding of Bydgoszcz. It is now out of production.[1] The Lux was designed as an advanced and competition glider and made from Skytex material with Technora lines. The models are each named for their approximate wing area in square metres.[1] Reviewer Noel Bertrand described the Lux in a 2003 review as "technically very elaborate" and noted that in 2003 it had incorporated thinner cross section lines.[1] Data from Bertrand[1]General characteristics Performance</t>
  </si>
  <si>
    <t>12.74 m (41 ft 10 in)</t>
  </si>
  <si>
    <t>27.33 m2 (294.2 sq ft)</t>
  </si>
  <si>
    <t>55 km/h (34 mph, 30 kn)</t>
  </si>
  <si>
    <t>Dudek Max</t>
  </si>
  <si>
    <t>The Dudek Max is a Polish single-place, paraglider that was designed and produced by Dudek Paragliding of Bydgoszcz. It is now out of production.[1] The Max was designed as an intermediate glider and made from Skytex material with Technora lines. The models are each named for their approximate wing area in square metres.[1] Reviewer Noel Bertrand described the Max in a 2003 review as "technically very elaborate".[1] The design has been flown in several competitions, including:[2] Data from Bertrand[1]General characteristics Performance</t>
  </si>
  <si>
    <t>27.15 m2 (292.2 sq ft)</t>
  </si>
  <si>
    <t>51 km/h (32 mph, 28 kn)</t>
  </si>
  <si>
    <t>Dudek Twix</t>
  </si>
  <si>
    <t>The Dudek Twix is a Polish two-place, paraglider that was designed and produced by Dudek Paragliders of Bydgoszcz. It is now out of production.[1] The Twix, indicating "two", was designed as a tandem "bi-place" or two seater glider for flight training. It is made from Skytex material with Technora lines.[1] The aircraft's 13.33 m (43.7 ft) span wing has a wing area of 40 m2 (430 sq ft), 45 cells and the aspect ratio is 4.44:1. The pilot weight range is 140 to 190 kg (309 to 419 lb).[1] Reviewer Noel Bertrand described the Twix in a 2003 review as "technically very elaborate".[1] Data from Bertrand[1]General characteristics Performance</t>
  </si>
  <si>
    <t>Dudek Paragliders</t>
  </si>
  <si>
    <t>13.33 m (43 ft 9 in)</t>
  </si>
  <si>
    <t>https://en.wikipedia.org/Dudek Paragliders</t>
  </si>
  <si>
    <t>40 m2 (430 sq ft)</t>
  </si>
  <si>
    <t>1.3 m/s (260 ft/min)</t>
  </si>
  <si>
    <t>Edel Prime Bi</t>
  </si>
  <si>
    <t>The Edel Prime Bi is a South Korean two-place, paraglider that was designed and produced by Edel Paragliders of Gwangju. It is now out of production.[1] The Prime Bi was designed as a tandem glider for flight training, hence Bi designation, indicting "bi-place" or two seater.[1] The aircraft's 14.6 m (47.9 ft) span wing has 57 cells, a wing area of 42 m2 (450 sq ft) and an aspect ratio of 5.2:1. The pilot weight range is 140 to 210 kg (309 to 463 lb). The glider is DHV 2 and AFNOR Bi-Place certified.[1] Data from Bertrand[1]General characteristics Performance</t>
  </si>
  <si>
    <t>Edel Paragliders</t>
  </si>
  <si>
    <t>14.6 m (47 ft 11 in)</t>
  </si>
  <si>
    <t>https://en.wikipedia.org/Edel Paragliders</t>
  </si>
  <si>
    <t>42 m2 (450 sq ft)</t>
  </si>
  <si>
    <t>48 km/h (30 mph, 26 kn)</t>
  </si>
  <si>
    <t>Firebird Grid</t>
  </si>
  <si>
    <t>The Firebird Grid is a German single-place, paraglider that was designed and produced by Firebird Sky Sports AG of Füssen in the mid-2000s. It is now out of production.[1] The Grid was designed as an intermediate glider. The models are each named for their relative size.[1] Data from Bertrand[1]General characteristics Performance</t>
  </si>
  <si>
    <t>12.44 m (40 ft 10 in)</t>
  </si>
  <si>
    <t>29.23 m2 (314.6 sq ft)</t>
  </si>
  <si>
    <t>Firebird Hornet</t>
  </si>
  <si>
    <t>The Firebird Hornet is a German single-place, paraglider that was designed and produced by Firebird Sky Sports AG of Füssen in the mid-2000s. It is now out of production.[1] The Hornet was designed as an intermediate glider. The models are each named for their relative size.[1] Data from Bertrand[1]General characteristics Performance</t>
  </si>
  <si>
    <t>12.99 m (42 ft 7 in)</t>
  </si>
  <si>
    <t>//upload.wikimedia.org/wikipedia/commons/thumb/c/c2/Gleitschirm_im_Flug.jpg/300px-Gleitschirm_im_Flug.jpg</t>
  </si>
  <si>
    <t>30.23 m2 (325.4 sq ft)</t>
  </si>
  <si>
    <t>Firebird Tribute</t>
  </si>
  <si>
    <t>The Firebird Tribute is a German single-place, paraglider that was designed and produced by Firebird Sky Sports AG of Füssen in the mid-2000s. It is now out of production.[1] The Tribute was designed as an advanced and competition glider. The models are each named for their relative size.[1] Data from Bertrand[1]General characteristics</t>
  </si>
  <si>
    <t>27.5 m2 (296 sq ft)</t>
  </si>
  <si>
    <t>Gin Bongo</t>
  </si>
  <si>
    <t>The Gin Bongo is a South Korean two-place paraglider that was designed by Gin Seok Song and produced by Gin Gliders of Yongin. It is now out of production.[1] The Bongo was designed as a tandem glider for flight training and as such was referred to as the Bongo Tandem, indicting that it is a two seater.[1] The aircraft's 14.35 m (47.1 ft) span wing has 44 cells, a wing area of 40.34 m2 (434.2 sq ft) and an aspect ratio of 5.11:1. The pilot weight range is 140 to 210 kg (309 to 463 lb). The glider is DHV 1-2 Bi-Place certified.[1] Data from Bertrand[1]General characteristics Performance</t>
  </si>
  <si>
    <t>14.35 m (47 ft 1 in)</t>
  </si>
  <si>
    <t>40.34 m2 (434.2 sq ft)</t>
  </si>
  <si>
    <t>Gin Nomad</t>
  </si>
  <si>
    <t>The Gin Nomad is a South Korean single-place, paraglider that was designed by Gin Seok Song and produced by Gin Gliders of Yongin. It is now out of production.[1] The Nomad was designed as an intermediate performance glider. The models are each named for their relative size.[1] Data from Bertrand[1]General characteristics</t>
  </si>
  <si>
    <t>12.78 m (41 ft 11 in)</t>
  </si>
  <si>
    <t>29.21 m2 (314.4 sq ft)</t>
  </si>
  <si>
    <t>ACS-Itaipu Sora-E</t>
  </si>
  <si>
    <t>The Sora-E is a two-seat electric powered aircraft. It is a joint venture between ACS Aviation of Brazil and Itaipu Binacional of Paraguay. The Sora-E is a side-by-side two seat low wing tri-cycle gear aircraft of composite construction. A Slovenian electric engine is powered by six lithium-ion polymer (LiPo) batteries.[1][2] Data from AVweb[1]General characteristics Performance</t>
  </si>
  <si>
    <t>Electric Sport</t>
  </si>
  <si>
    <t>Advanced Composites Solutions - Itaipu Binacional joint venture</t>
  </si>
  <si>
    <t>Brazil, Paraguay</t>
  </si>
  <si>
    <t>1 passenger</t>
  </si>
  <si>
    <t>https://en.wikipedia.org/Brazil, Paraguay</t>
  </si>
  <si>
    <t>https://en.wikipedia.org/Advanced Composites Solutions - Itaipu Binacional joint venture</t>
  </si>
  <si>
    <t>1 × electric motor</t>
  </si>
  <si>
    <t>190 km/h (120 mph, 100 kn)</t>
  </si>
  <si>
    <t>SFCA Lignel 20</t>
  </si>
  <si>
    <t>The SFCA Lignel 20 was a French, single engine, low wing monoplane, one of a series of this type built by SFCA in the 1930s. It was capable of aerobatics but was primarily a racing aircraft. Jean Lignel's early designs with SFCA were developments of André Maillet's 1933 low wing Maillet-Nening MN-A. The Lignel 20, his first design under his own name, had a good deal in common with the SFCA Maillet 20 though it was a smaller aircraft seating one or two rather than the Maillet 20's three and had a more powerful engine.[1] It was derived from the design of the SFCA Lignel 10 single seat fighter trainer,[2] which did not fly until February 1938.[3] By then the Lignel 20 had already flown.[4] The Lignel 20 was a low wing cantilever monoplane of entirely wooden construction apart from its engine mounting.[1] The wing had a rectangular centre section with tapered outer panels, the latter with dihedral, which gave the wing an approximately elliptical plan. It was plywood skinned, with an external fabric covering.[2]  There were split flaps on the inboard trailing edges and ailerons outboard.[1][2] The fuselage and empennage was built in a similar way. In the nose a 160 kW (220 hp) Renault 6Q-03,[5] an air-cooled, inverted six cylinder inline engine[1] supercharged to 2,000 m (6,600 ft)[2] was mounted on steel tube bearings. Behind the engine, the fuselage had an oval section.[1] The  cockpit was behind the wing trailing edge; though primarily a single seat aircraft a passenger could be accommodated. The cockpit glazing was faired smoothly into a raised rear fuselage.[2] Its straight-edged, round-topped fin carried a curved-edged unbalanced rudder which reached down to the keel. It worked in a small cut-out in the straight-tapered elevators, mounted on a triangular tailplane positioned mid-high on the fuselage;[2] the tailplane incidence could be adjusted on the ground.[1] The Lignel 20 had retractable landing gear with mainwheeels on forked cantilever legs from the outer edges of the centre section, swinging outwards into wing recesses. There were covers attached to the inner side of the forks, acting as aircraft fairings when retraction was complete.[1][2] The Lignel 20 first flew on 15 April 1937. Two were built.[4] During 1937 the second of these was re-engined with a more powerful 210 kW (280 hp) Régnier R-161 which increased its maximum speed to 420 km/h (260 mph; 230 kn). It was redesignated the SFFCA Lignel 20S and first flew in November 1937.[4] It was announced at the 1938 Paris Salon that the Lignel 20S was currently being fitted with a supercharged, eight cylinder Régnier engine producing   270 kW (360 hp), in preparation for attempts in 1939 on world records in the 8 l (490 cu in) capacity engine category;[6][7] with this engine the maximum speed was 460 km/h (290 mph).[5] Louis Céments was test flying it from SFCA's airfield at Buc in March 1939.[8] The two Lignel 20s were entered for the 1937 Coupe Deutsch, a pure speed competition, but the first was lost in accident whilst attempting a speed record over 2,000 km (1,200 mi). After Caudron, the only other manufacturer with entries, pulled out, SFCA decided a competition with only a single aircraft in it was pointless and the Coupe Deutsch was cancelled for that year.[9] Data from Jane's All the World's Aircraft 1938[1]General characteristics Performance</t>
  </si>
  <si>
    <t>One or two seat tourer, racer and aerobatic aircraft</t>
  </si>
  <si>
    <t>https://en.wikipedia.org/One or two seat tourer, racer and aerobatic aircraft</t>
  </si>
  <si>
    <t>Société Française de Construction Aéronautique (SFCA)</t>
  </si>
  <si>
    <t>Jean Lignel</t>
  </si>
  <si>
    <t>One or two</t>
  </si>
  <si>
    <t>8.358 m (27 ft 5 in)</t>
  </si>
  <si>
    <t>785 kg (1,731 lb) [4]</t>
  </si>
  <si>
    <t>//upload.wikimedia.org/wikipedia/commons/thumb/c/c2/SFCA_Lignel_20_photo_L%27Aerophile_September_1937.jpg/300px-SFCA_Lignel_20_photo_L%27Aerophile_September_1937.jpg</t>
  </si>
  <si>
    <t>https://en.wikipedia.org/Société Française de Construction Aéronautique (SFCA)</t>
  </si>
  <si>
    <t>11 m2 (120 sq ft)</t>
  </si>
  <si>
    <t>385 km/h (239 mph, 208 kn) at sea level. 400 km/h (250 mph; 220 kn) at 2,000 m (6,600 ft).</t>
  </si>
  <si>
    <t>10 m (32 ft 10 in)</t>
  </si>
  <si>
    <t>1 × Renault 6Q-03[5] six cylinder, air-cooled, inverted, supercharged inline, 160 kW (220 hp)</t>
  </si>
  <si>
    <t>2-bladed variable pitch propeller</t>
  </si>
  <si>
    <t>2.65 m (8 ft 8 in)</t>
  </si>
  <si>
    <t>350 km/h (220 mph, 190 kn)</t>
  </si>
  <si>
    <t>3.25 hrs</t>
  </si>
  <si>
    <t>Dynamic Sport Magnum</t>
  </si>
  <si>
    <t>The Dynamic Sport Magnum is a Polish single-place, paraglider that was designed by Wojtek Pierzyński and produced by Dynamic Sport of Kielce. It is now out of production.[1] The aircraft was designed as an intermediate glider. Available in just one size, the Magnum's 11 m (36.1 ft) span wing has 55 cells, a wing area of 32 m2 (340 sq ft) and an aspect ratio of 4.5:1. The pilot weight range is 90 to 120 kg (198 to 265 lb).[1] Reviewer Noel Bertrand described the Magnum in a 2003 review as priced very competitively.[1] Data from Bertrand[1]General characteristics Performance</t>
  </si>
  <si>
    <t>11 m (36 ft 1 in)</t>
  </si>
  <si>
    <t>32 m2 (340 sq ft)</t>
  </si>
  <si>
    <t>1.5 m/s (300 ft/min)</t>
  </si>
  <si>
    <t>Edel Excel</t>
  </si>
  <si>
    <t>The Edel Excel is a South Korean single-place, paraglider that was designed and produced by Edel Paragliders of Gwangju. It is now out of production.[1] The Excel was designed as an advanced and competition glider. It can be fitted with thin cross-section lines to reduce drag for competition flying.[1] The models are each named for their relative size.[1] Data from Bertrand[1]General characteristics Performance</t>
  </si>
  <si>
    <t>13.12 m (43 ft 1 in)</t>
  </si>
  <si>
    <t>29.09 m2 (313.1 sq ft)</t>
  </si>
  <si>
    <t>Edel Millennium</t>
  </si>
  <si>
    <t>The Edel Millennium is a South Korean single-place, paraglider that was designed and produced by Edel Paragliders of Gwangju. It is now out of production.[1] The Millennium was designed as an advanced and competition glider. It can be fitted with thin cross-section lines to reduce drag for competition flying.[1] The models are each named for their relative size.[1] Data from Bertrand[1]General characteristics Performance</t>
  </si>
  <si>
    <t>12.83 m (42 ft 1 in)</t>
  </si>
  <si>
    <t>25.81 m2 (277.8 sq ft)</t>
  </si>
  <si>
    <t>Firebird Z-One</t>
  </si>
  <si>
    <t>The Firebird Z-One is a German single-place, paraglider that was designed and produced by Firebird Sky Sports AG of Füssen in the mid-2000s. It is now out of production.[1] The Z-One was designed as a beginner glider. The models are each named for their relative size.[1] Data from Bertrand[1]General characteristics Performance</t>
  </si>
  <si>
    <t>10.70 m (35 ft 1 in)</t>
  </si>
  <si>
    <t>32.39 m2 (348.6 sq ft)</t>
  </si>
  <si>
    <t>49 km/h (30 mph, 26 kn)</t>
  </si>
  <si>
    <t>Flight Design Boxtair</t>
  </si>
  <si>
    <t>The Flight Design Boxtair is a German single-place paraglider that was designed by Michaël Hartmann and Stefan Müller and produced by Flight Design of Landsberied. It is now out of production.[1] The Boxtair was designed as a beginner glider. Test flying was carried out by factory test pilot Richard Bergmann. The models are each named for their approximate wing area in square metres/relative size.[1] Data from Bertrand[1]General characteristics Performance</t>
  </si>
  <si>
    <t>12.9 m (42 ft 4 in)</t>
  </si>
  <si>
    <t>31.5 m2 (339 sq ft)</t>
  </si>
  <si>
    <t>Gradient Golden</t>
  </si>
  <si>
    <t>The Gradient Golden is a Czech single-place, paraglider designed and produced by Gradient sro of Prague. Originally produced in the mid-2000s, it was still in production in 2016 as the Golden 4.[1] The Golden was designed as an intermediate glider and is the manufacturer's best selling model. The models are each named for their approximate wing area in square metres.[1][2] The Golden 4 is made from Porcher Marine Everlast fabric.[2] Data from Bertrand[1]General characteristics Performance</t>
  </si>
  <si>
    <t>In production (Golden 4, 2016)</t>
  </si>
  <si>
    <t>11.93 m (39 ft 2 in)</t>
  </si>
  <si>
    <t>26.86 m2 (289.1 sq ft)</t>
  </si>
  <si>
    <t>Multi-function Unmanned Helicopter (Georgia)</t>
  </si>
  <si>
    <t>The Multi-function Unmanned Helicopter "Black Widow" is a type of unmanned aerial vehicle developed in Georgia by STC Delta. The system is intended for military as well as for civil purposes. Spheres of usage are border policing, weapon aiming, signals intelligence, disaster monitoring and other roles. Armament of the UAV helicopter is 2 X M-134 minigun and 8 X unguided rocket missiles or 2 X M-134 minigun and 2 laser guided AT rockets. The vehicle is based on the Exec 162F. It was presented to public on the Independence Day of Georgia in 2015.[1] Data from STC Delta[1]General characteristics Performance Multi-function Unmanned Helicopter - Official web site of DELTA This article on an unmanned aerial vehicle is a stub. You can help Wikipedia by expanding it.</t>
  </si>
  <si>
    <t>UAV helicopter</t>
  </si>
  <si>
    <t>https://en.wikipedia.org/UAV helicopter</t>
  </si>
  <si>
    <t>Scientific Technical Center Delta</t>
  </si>
  <si>
    <t>2015; 7 years ago (2015)</t>
  </si>
  <si>
    <t>Unknown</t>
  </si>
  <si>
    <t>Georgia</t>
  </si>
  <si>
    <t>https://en.wikipedia.org/Scientific Technical Center Delta</t>
  </si>
  <si>
    <t>238 kg (525 lb)</t>
  </si>
  <si>
    <t>7.62 m (25 ft 0 in)</t>
  </si>
  <si>
    <t>442 kg (974 lb)</t>
  </si>
  <si>
    <t>3,048 m (10,000 ft)</t>
  </si>
  <si>
    <t>//upload.wikimedia.org/wikipedia/commons/thumb/0/0f/Flag_of_Georgia.svg/23px-Flag_of_Georgia.svg.png</t>
  </si>
  <si>
    <t>https://en.wikipedia.org/Georgia</t>
  </si>
  <si>
    <t>6.71 m (22 ft 0 in)</t>
  </si>
  <si>
    <t>680 kg (1,499 lb)</t>
  </si>
  <si>
    <t>1 × RotorWay RI 162F flat-four piston engine, 110 kW (150 hp)</t>
  </si>
  <si>
    <t>2.44 m (8 ft 0 in)</t>
  </si>
  <si>
    <t>152 km/h (94 mph, 82 kn)</t>
  </si>
  <si>
    <t>2 hours</t>
  </si>
  <si>
    <t>Exec 162F</t>
  </si>
  <si>
    <t>https://en.wikipedia.org/Exec 162F</t>
  </si>
  <si>
    <t>150 km (93 mi, 81 nmi)</t>
  </si>
  <si>
    <t>Bréguet 670T</t>
  </si>
  <si>
    <t>The Bréguet 670, Bréguet 670T or Bréguet-Wibault 670 was a French twin engine, all metal eighteen seat airliner with a retractable undercarriage flown in 1935. Only one was built. In 1934 Bréguet acquired Chantiers Aéronautiques Wibault-Penhoët and produced some of their unbuilt designs.[1] The Bréguet 670 was one of these, an all-metal, low wing, twin engine airliner accommodating eighteen passengers.[2] Engine layout apart, it was similar to though larger than the successful trimotor Wibault-Penhoët 282, used by six French airlines including Air France.[3] In the mid-1930s companies worldwide were designing and producing twin engine aircraft of the same configuration, most notably the earlier Douglas DC-2, which was less powerful and carried only fourteen passengers.[4] The Bréguet 670's wing had a constant thickness centre section, with wing roots faired into the fuselage on its trailing edges, and two outer panels, tapering in both thickness and plan to semi-elliptical tips. It was a two spar structure, with sheet duralumin, I-section[5] spars which had extruded webs, and was duralumin skinned. Narrow chord slotted ailerons occupied the outer two-thirds of the span and the rest fitted with similar flaps.[2] It was powered by two wing-mounted 615 kW (825 hp) Gnome-Rhône 14Krs Mistral Major fourteen cylinder radial engines driving three blade variable pitch propellers.[6] The engine mountings were steel tube structures supported by the longerons;[6] the engine cowlings were most prominent above the wings.[2] The main legs of the 5.56 m (18 ft 3 in) track[5] landing gear, with fairings mounted on the front of, them retracted rearwards into the cowlings.[2][7] The undercarriage was completed with an oleo mounted, steerable tailwheel. There were fuel tanks in the central section of the wings between both the engines and the longerons.[5] The fuselage was duralumin throughout and was flat sided and bottomed, though its top was slightly rounded and the nose was rounded in both plan and elevation.[2]  The pilots' cabin had two seats side-by-side, fitted with dual control and radio equipment by the righthand seat.[5] Behind them there was a separate cabin with a 0.75 m × 1.8 m (2 ft 6 in × 5 ft 11 in) floor, which could be fitted as a navigator's post or a bar and gave access to an underfloor baggage hold;[5] a port-side external door accessed this space and allowed the pilots to reach their positions via an internal door. A second internal door opened into the passenger cabin, 9.1 m × 1.8 m (29 ft 10 in × 5 ft 11 in) in plan and 1.75 m (5 ft 9 in) high, which had nine rows of seats, one on each side under its own window. There was a toilet at the rear and behind it a final space containing a library[5] and the main passenger door port-side.[2][6] The Bréguet 670 was designed so that it could be adapted to carry cargo or mail instead of passengers. With a 2,030 kg (4,480 lb) payload, its range was 750 km (470 mi) but reducing this to 1,320 kg (2,910 lb) increased the range to 1,500 km (930 mi).[6] The empennage was conventional, with a tapered, round tipped horizontal tail mounted on top of the fuselage. The fin and rudder were straight edged, meeting in a rounded top.  Neither the rudder, which reached down to the keel and worked in a small cut-out between the elevators, nor the elevators were balanced.[2] Two slightly different dates for the first flight appear in the contemporary literature, 1 March 1935[3] and 16 March 1935.[7] This was followed by about six months testing and refining at the hands of pilots Détroyat and Ribière before going for its air ministry tests at Villacoubly.[5] The Bréguet 670 did not go into production and only the prototype was built. In June 1936 structural problems appeared when the passenger door detached from the fuselage whilst the aircraft was on the ground; it turned out that the adhesive attaching soundproofing material to the cabin walls was attacking the duralumin.  After a major rebuild ownership passed in March 1938 to La Société Française des Transports Aériens, a company formed to supply aircraft clandestinely to the Spanish Republican government forces during the Spanish Civil War. It may have been used for spares or re-registered in Spain but destroyed by bombing in Catalonia.[8] Data from L'année aéronautique 1934-5[9]General characteristics Performance</t>
  </si>
  <si>
    <t>18 seat airliner</t>
  </si>
  <si>
    <t>https://en.wikipedia.org/18 seat airliner</t>
  </si>
  <si>
    <t>Société des Avions Louis Bréguet</t>
  </si>
  <si>
    <t>Michel Wibault</t>
  </si>
  <si>
    <t>https://en.wikipedia.org/Michel Wibault</t>
  </si>
  <si>
    <t>1 or 16 March 1935</t>
  </si>
  <si>
    <t>18 passengers</t>
  </si>
  <si>
    <t>24.86 m (81 ft 7 in)</t>
  </si>
  <si>
    <t>5,059 kg (11,153 lb)</t>
  </si>
  <si>
    <t>6,000 m (20,000 ft) [10]</t>
  </si>
  <si>
    <t>//upload.wikimedia.org/wikipedia/commons/thumb/4/4e/Wibault_670_photo_L%27Aerophile_February_1936.jpg/300px-Wibault_670_photo_L%27Aerophile_February_1936.jpg</t>
  </si>
  <si>
    <t>https://en.wikipedia.org/Société des Avions Louis Bréguet</t>
  </si>
  <si>
    <t>78.6 m2 (846 sq ft)</t>
  </si>
  <si>
    <t>340 km/h (210 mph, 180 kn) at 2,000 m (6,600 ft)</t>
  </si>
  <si>
    <t>18.74 m (61 ft 6 in)</t>
  </si>
  <si>
    <t>2 × Gnome-Rhône 14Krsd Mistral Major 14-cylinder, supercharged twin row radials, geared down 3/2, 615 kW (825 hp)  each</t>
  </si>
  <si>
    <t>3-bladed, 3.10 m (10 ft 2 in) diameter variable pitch[6]</t>
  </si>
  <si>
    <t>7.2 m (23 ft 7 in)</t>
  </si>
  <si>
    <t>300 km/h (190 mph, 160 kn) at 60% power</t>
  </si>
  <si>
    <t>2,000 km (1,200 mi, 1,100 nmi) with a 1,465 kg (3,230 lb) payload[5]</t>
  </si>
  <si>
    <t>9,009 kg (19,861 lb)</t>
  </si>
  <si>
    <t>105 km/h (65 mph; 57 kn)[4]</t>
  </si>
  <si>
    <t>1,100 kg (2,400 lb) fuel + oil</t>
  </si>
  <si>
    <t>550 m (1,800 ft)[6]</t>
  </si>
  <si>
    <t>SAB DB-80</t>
  </si>
  <si>
    <t>The SAB DB-80 and SAB DB-81 were single-engine, all-metal French light transports aimed at the air mail market whilst carrying two passengers.  Identical apart from their engines, they flew in mid-1930. In 1929 Dyle and Bacalan were reformed as Société Aérienne Bordelaise (SAB) who continued to work on its predecessor's designs, distinguished by their DB numbering as well as on their own, which had AB numbers.  The DB-80 originated with Dyle and Bacalan but was not flown until 1930, built by SAB. It was Dyle and Bacalan's last design and a small aircraft by their standards but maintained their all-metal tradition.[1][2] The DB-80 was aimed at the airmail market and was a single-engine, high-wing aircraft giving easy access by two port-side doors to a well-lit cabin with two passenger seats and to a separate mail compartment behind them.  The pilot sat ahead of the passengers under the wing leading edge. Two differently engined versions were built: the DB-80 had a 100 hp (75 kW) Hispano-Suiza 6P six-cylinder, upright water-cooled inline and the DB-81 a 120 hp (89 kW) Lorraine 5Pc five-cylinder radial engine.  The latter was mounted on a hinged frame for easy servicing. The Hispano engined had a Lamblin radiator on the fuselage underside.[1] The fuselage was built around four longerons, with rectangular frames and covered in longitudinally ribbed duralumin. Its underside was smoothly bellied, its upper side flat. In plan its taper was delayed until aft of the cabin.[3] Its empennage was conventional, with a straight-tapered, blunt-topped fin and unbalanced rudder, the latter cut away at its base to allow for movement of the one-piece elevator mounted on a triangular tailplane at mid-fuselage height. Like the fuselage, all the tail surfaces were covered with ribbed duralumin.[1] The DB-80 had a fixed, tailwheel undercarriage with track of 1.90 m (75 in). The mainwheels were independently mounted and fitted with brakes.  Each axle was mounted at the lower vertex of a triangular box acting as a cantilever leg, with its upper side hinged from the fuselage longerons. The strengthened forward edge of the structure extended above the hinge and connected to an elastic block housed in a reinforced transverse beam which passed under the cockpit, incorporating shock absorbers.[1][3] The DB-80's high, cantilever wing was unusual both in its construction and high aspect ratio of 9.  In plan it was straight tapered on both edges but with semi-elliptical tips curved particularly on the trailing edges, where its ailerons were full span and broad.  The wing was built around three spars, rather than the traditional one or two, and the detail of their caps or flanges, rather than the shape of the longitudinal braces or ribs, determined the airfoil profile.[1]  A similar but not identical wing structure was used on the Dyle et Bacalan DB-20.[4] In late March 1930 the DB-80's test flights were awaiting better weather;[5] a month later tests were underway[6] but the first flight did not take place until 27 June 1930.[7]  The Lorraine powered DB-81 flew in August,[8] after which testing of the pair continued successfully though interrupted by SAB test pilot Charles Deschamps' absence at Villacoublay for official trials of the DB-20.[9][10] In October the DB-80 was re-engined with a Lorraine and renamed DB-81.[11] There is no record of any further examples being built nor of measured performance figures. Data from NACA Aircraft Circular no.123 (1930)[1] Performance figures calculatedGeneral characteristics Performance</t>
  </si>
  <si>
    <t>Postal and two passenger transport aircraft</t>
  </si>
  <si>
    <t>https://en.wikipedia.org/Postal and two passenger transport aircraft</t>
  </si>
  <si>
    <t>Société Aérienne Bordelaise (SAB)</t>
  </si>
  <si>
    <t>One pilot</t>
  </si>
  <si>
    <t>Two passengers</t>
  </si>
  <si>
    <t>12 m (39 ft 4 in)</t>
  </si>
  <si>
    <t>678 kg (1,495 lb)</t>
  </si>
  <si>
    <t>4,500 m (14,800 ft) practical</t>
  </si>
  <si>
    <t>//upload.wikimedia.org/wikipedia/commons/thumb/3/3a/Dyle_et_Bacalan_DB-80_left_front_NACA_Aircraft_Circular_No.123.jpg/300px-Dyle_et_Bacalan_DB-80_left_front_NACA_Aircraft_Circular_No.123.jpg</t>
  </si>
  <si>
    <t>https://en.wikipedia.org/Société Aérienne Bordelaise (SAB)</t>
  </si>
  <si>
    <t>16 m2 (170 sq ft)</t>
  </si>
  <si>
    <t>200 km/h (120 mph, 110 kn)</t>
  </si>
  <si>
    <t>8 m (26 ft 3 in)</t>
  </si>
  <si>
    <t>1 × Lorraine 5Pc 5-cylinder radial, 89 kW (120 hp)   maximum continuous, at 1,350 rpm</t>
  </si>
  <si>
    <t>2.90 m (9 ft 6 in)</t>
  </si>
  <si>
    <t>950 km (590 mi, 510 nmi)</t>
  </si>
  <si>
    <t>1,100 kg (2,425 lb)</t>
  </si>
  <si>
    <t>5 min to 1,000 m (3,300 ft)</t>
  </si>
  <si>
    <t>180 l (40 imp gal; 48 US gal)</t>
  </si>
  <si>
    <t>80 km/h (50 mph)</t>
  </si>
  <si>
    <t>SFCA Taupin</t>
  </si>
  <si>
    <t>The SFCA Taupin was a French tandem-wing aircraft, designed to provide a simple, stable and safe aircraft able to take-off and land in small spaces. In 1907 Louis Peyret, a friend of Louis Blériot designed the tandem wing Bleriot VI.[1] Alex Manerol, flying the Peyret Tandem won the 1922 Itford glider contest[2] and in 1924 Peyret obtained a patent for it.[3] He continued to build designs of this type as well as more conventional aircraft until his death in 1933,[4] after which his patent rights were purchased by the Société Française de Construction Aéronautique (SFCA). In 1935 they designed and built the tandem wing Taupin which, apart from a different engine, was very similar to the Peyret VI of 1933.[5] Taupin is the French vernacular name for beetles of the family Elateridae or click-beetles, known for their ability to jump rapidly into the air. The Taupin had rectangular plan wings, the forward one providing 65% of the wing area, both mounted on the central fuselage longeron. They were wooden two spar structures, fabric covered and braced from below with parallel pairs of forward leaning struts to the lower fuselage longerons, each pair stiffened with a horizontal cross-brace between them and with short upward secondary braces to the wings.[6][7] The wings were mounted with equal and significant dihedral.  Both had full-span flaps which were interconnected and could move differentially as ailerons and elevators and together as camber changing flaps,[6] a system first used on the glider and acknowledged as the source of its "extraordinary controllability".[2] The fuselage was a wooden structure with plywood covering. Its lower part was rectangular in section and the upper part roughly triangular, with a central longeron along its top to which the wings were joined.  This member was visible above the open cockpit, placed immediately under the wing trailing edge and formed by opening the upper fuselage. Ahead of the cockpit, and on some examples behind it, the upper surfaces were inwardly dished to improve the pilot's view and there was a cut-out in the wing trailing edge for the same reason,[6] much bigger than that shown in L'Aéronatique.[7]  The Taupin had a 22 kW (30 hp) Mengin C air-cooled flat-twin engine, sometimes referred to as a Poinsard after its designer, in the nose with its cylinders exposed and supplied from a fuel tank in the fuselage.  At the rear the vertical tail was conventional, with a triangular fin bearing a round-topped, straight-edged unbalanced rudder which reached down to the keel and operated in a small cut-out in the rear wing control surfaces.[6][7] The Taupin had tailskid landing gear with its low pressure mainwheels mounted on V-struts hinged from the lower longerons and with a single telescopic strut on each side to the mid-upper longerons,[6] though the drawing in L'Aéronatique shows a different, split axle undercarriage.[7] The exact date of the Taupin's first flight is not known, though it was before late October 1935 when it took part successfully in the 1935 Tour de France des Prototypes.[8][9][10] Later that year it went for certification at Villacoublay; it returned to SFCA in January 1936 for modifications,[11] restarting testing at Villacoublay in April.[12] It lived up to its name, needing only 15 m (49 ft) to take off.[6] During 1937 SFCA introduced a two-seat version of the Taupin, the Taupin 5/2.  This had a 45 kW (60 hp) Regnier[6] inverted inline engine, wings with duralumin tube spars and side-by-side seats. Take-off weight rose by 80% but the dimensions were only slightly increased.[13] Immediately after World War II SFCA introduced the metal framed Lignel 44 Cross-Country, which had dimensions slightly larger than the Taupin 5/2, a 55 kW (74 hp) Régnier 4 D2 inverted inline engine and a new, enclosed cabin fuselage; the seats, accessed by side doors, were still under the trailing edge of the wing though without a cut-out. As in the earlier designs there was no vertical separation of the wings, both mounted on the upper fuselage longerons. It was 20% heavier than the Taupin 5/2 and had a maximum speed of 135 km/h (84 mph; 73 kn).[14] SFCA quickly put the Taupin into production, with five completed in March and another twenty planned for April. The price was FF 15,000.[7] The final production figures were forty-eight Taupins,[15] four Taupin 5/2s[16] and one Lignell 44.[14] The reconstructed French pre-war register[17] shows that many of the single seat aircraft were used in the national Aviation Populaire programme, though others were used by French aero-clubs. In July 1937 Louis Clément in a Taupin won the rally at the Zurich meeting ahead of a large field.  He flew 756 km (470 mi) at an average speed of 68 km/h (42 mph).[18] In November 1937 a Taupin 5/2, re-engined with a 67 kW (90 hp) Régnier and flown by both Clément and Claire Roman set several French altitude records for aircraft with engine capacity between 2 and 4 l (120 and 240 cu in).  Flying solo Clément reached 6,518 m (21,385 ft) and Roman 6,241 m (20,476 ft), a female record; with Mlle Lucas-Naudine aboard she set a two-seat record for a man or woman at 5,343 m (17,530 ft).[19] At least two of the tandem wing types flew for several years after World War II.  The Lignel 44 was destroyed in an accident in May 1955, killing Louis Clément[14] but Taupin F-AZBG remained on the French register in 2014.[20] Data from L'Année Aéronautique (1936–7):[21]General characteristics Performance</t>
  </si>
  <si>
    <t>Single seat sports aircraft</t>
  </si>
  <si>
    <t>https://en.wikipedia.org/Single seat sports aircraft</t>
  </si>
  <si>
    <t>By October 1935</t>
  </si>
  <si>
    <t>53 (all variants)</t>
  </si>
  <si>
    <t>8.40 m (27 ft 7 in) forward wing</t>
  </si>
  <si>
    <t>200 kg (441 lb)</t>
  </si>
  <si>
    <t>3,400 m (11,200 ft) in 52 min 20 s</t>
  </si>
  <si>
    <t>//upload.wikimedia.org/wikipedia/en/thumb/d/dd/Taupin.png/300px-Taupin.png</t>
  </si>
  <si>
    <t>13 m2 (140 sq ft) forward, rear 7 m2 (75 sq ft)[6]</t>
  </si>
  <si>
    <t>110 km/h (68 mph, 59 kn) at sea level</t>
  </si>
  <si>
    <t>5.84 m (19 ft 2 in)</t>
  </si>
  <si>
    <t>1 × Mengin C (2A.01) air-cooled flat-twin, 22 kW (30 hp) 30 CV</t>
  </si>
  <si>
    <t>2.72 m (8 ft 11 in)</t>
  </si>
  <si>
    <t>315 kg (694 lb)</t>
  </si>
  <si>
    <t>15 m (49 ft)[6]</t>
  </si>
  <si>
    <t>10 m (33 ft)[6]</t>
  </si>
  <si>
    <t>7 min 16 s to 1,000 m (3,300 ft)</t>
  </si>
  <si>
    <t>25 kg (55 lb) fuel and oil</t>
  </si>
  <si>
    <t>30 km/h (19 mph, 16 kn) [6]</t>
  </si>
  <si>
    <t>Dudek Shark</t>
  </si>
  <si>
    <t>The Dudek Shark is a Polish single-place paraglider that was designed and produced by Dudek Paragliding of Bydgoszcz. It is now out of production.[1] The Shark was designed as an intermediate glider and made from Skytex material with Technora lines. The models are each named for their approximate wing area in square metres.[1] Reviewer Noel Bertrand described the Shark in a 2003 review as "technically very elaborate".[1] Data from Bertrand[1]General characteristics</t>
  </si>
  <si>
    <t>12.41 m (40 ft 9 in)</t>
  </si>
  <si>
    <t>27.36 m2 (294.5 sq ft)</t>
  </si>
  <si>
    <t>Dynamic Sport Enigma</t>
  </si>
  <si>
    <t>The Dynamic Sport Enigma is a Polish single-place, paraglider that was designed by Wojtek Pierzyński and produced by Dynamic Sport of Kielce. It is now out of production.[1] The Enigma was designed as an intermediate glider. The models are each named for their relative size.[1] Reviewer Noel Bertrand described the Enigma in a 2003 review as priced very competitively.[1] Data from Bertrand[1]General characteristics Performance</t>
  </si>
  <si>
    <t>12.4 m (40 ft 8 in)</t>
  </si>
  <si>
    <t>28 m2 (300 sq ft)</t>
  </si>
  <si>
    <t>Dynamic Sport Gravis</t>
  </si>
  <si>
    <t>The Dynamic Sport Gravis is a Polish single-place, paraglider that was designed by Wojtek Pierzyński and produced by Dynamic Sport of Kielce. It is now out of production.[1] The Gravis was designed as a beginner glider. The models are each named for their relative size.[1] Reviewer Noel Bertrand described the Gravis in a 2003 review as priced very competitively.[1] Data from Bertrand[1]General characteristics Performance</t>
  </si>
  <si>
    <t>10.5 m (34 ft 5 in)</t>
  </si>
  <si>
    <t>Edel Ace</t>
  </si>
  <si>
    <t>The Edel Ace is a South Korean single-place, paraglider that was designed and produced by Edel Paragliders of Gwangju. It is now out of production.[1] The Ace was designed as an advanced and competition glider. It can be fitted with thin cross-section lines to reduce drag for competition flying.[1] The models are each named for their relative size.[1] Data from Bertrand[1]General characteristics</t>
  </si>
  <si>
    <t>13.2 m (43 ft 4 in)</t>
  </si>
  <si>
    <t>28.55 m2 (307.3 sq ft)</t>
  </si>
  <si>
    <t>Edel Live</t>
  </si>
  <si>
    <t>The Edel Live is a South Korean single-place, paraglider that was designed and produced by Edel Paragliders of Gwangju. It is now out of production.[1] The Live was designed as an intermediate glider. The models are each named for their relative size.[1] In a 2003 review Reviewer Noel Bertrand reported that Live has proven very commercially successful.[1] Data from Bertrand[1]General characteristics</t>
  </si>
  <si>
    <t>12.10 m (39 ft 8 in)</t>
  </si>
  <si>
    <t>27.3 m2 (294 sq ft)</t>
  </si>
  <si>
    <t>Edel New</t>
  </si>
  <si>
    <t>The Edel New is a South Korean single-place, paraglider that was designed and produced by Edel Paragliders of Gwangju. It is now out of production.[1] The New was designed as an intermediate glider and introduced to the market in 2003. The models are each named for their relative size.[1] Data from Bertrand[1]General characteristics</t>
  </si>
  <si>
    <t>FreeX Joker</t>
  </si>
  <si>
    <t>The FreeX Joker is a German single-place, paraglider that was designed and produced by FreeX of Egling in the mid-2000s. It is now out of production.[1] The Joker was designed as a beginner glider. Like all FreeX wings it features internal diagonal bracing. The models are each named for their relative size.[1] Data from Bertrand[1]General characteristics</t>
  </si>
  <si>
    <t>12.5 m (41 ft 0 in)</t>
  </si>
  <si>
    <t>32.4 m2 (349 sq ft)</t>
  </si>
  <si>
    <t>Gin Bolero Plus</t>
  </si>
  <si>
    <t>The Gin Bolero Plus is a South Korean single-place, paraglider that was designed by Gin Seok Song and produced by Gin Gliders of Yongin. It is now out of production.[1] The Bolero Plus was designed as an intermediate glider. The models are each named for their relative size.[1] Data from Bertrand[1]General characteristics Performance</t>
  </si>
  <si>
    <t>11.9 m (39 ft 1 in)</t>
  </si>
  <si>
    <t>29.9 m2 (322 sq ft)</t>
  </si>
  <si>
    <t>Saab 107</t>
  </si>
  <si>
    <t>The Saab 107 was a proposed series of small airliners that were intended to be manufactured by Saab AB of Sweden, but were never built. Two variants of a feederliner project were under development at Svenska Aeroplan AB from 1966 to 1968 with a projected first date of operation in 1973, the SAAB 1071 and the SAAB 1073.[1] The design goals for both designs were minimization of turnaround time at an airport as well as production and operation costs.[2] Following an intensive market research SAAB wanted to compete with terrestrial transport in both aspects. A model of the 1071 was presented at the Hannover air show in April 1968 and model photos as well as illustrations of both projects appeared in the specialized press at about the same time.[3][4][5] Saab needed foreign partners to share the development costs, and as none were forthcoming, Project 10 was abandoned.[6] The SAAB 1071 was projected for very short distances between small domestic airfields and international hub airports. The design featured a high wing with rectangular plan form, a circular pressurized fuselage for 40 passengers and four turboprop engines in the 800 h.p. class. Development costs were estimated at 100 million SEK and the final unit sales costs at maximal 5 million SEK. Wings and fuselage were designed to be easily stretchable at low development costs if needed later on. The wing was equipped with simple, single-pivoted slot flaps to obtain high lift for short take offs within 800 m runway. Propeller thrust reversal was intended to be used for reduction of the landing distance.[citation needed] The second project SAAB 1073 was intended for passenger and freight transport on somewhat longer domestic lines between airports that offer runways of 1200 m length or more. For this, the STOL requirement was less severe and for a better cruising economy the design featured two turbofans in nacelles under the high wing which had a moderate wing sweep. The T-tail kept the elevator out of the exhaust jets. The intended turbofans were in the 10,000 lb-thrust class (Rolls-Royce Trent) and the passenger capacity amounted to 80. Development costs were estimated at 300 million SEK and the final sales price at maximal 15 million SEK. Realization of this project would have needed public support as well as cooperation with a large foreign aircraft manufacturer.[citation needed] Data from Interavia 2/1968 pp. 199-200General characteristics Performance Data from Interavia 2/1968 pp. 199-200General characteristics Performance</t>
  </si>
  <si>
    <t>Short-distance feederliner project</t>
  </si>
  <si>
    <t>Saab AB</t>
  </si>
  <si>
    <t>Sweden</t>
  </si>
  <si>
    <t>None</t>
  </si>
  <si>
    <t>80 passengers</t>
  </si>
  <si>
    <t>22.5 m (73 ft 10 in)</t>
  </si>
  <si>
    <t>15,000 kg (33,069 lb)</t>
  </si>
  <si>
    <t>//upload.wikimedia.org/wikipedia/commons/thumb/9/95/SAAB_Project_1071.jpg/300px-SAAB_Project_1071.jpg</t>
  </si>
  <si>
    <t>https://en.wikipedia.org/Saab AB</t>
  </si>
  <si>
    <t>18.0 m (59 ft 1 in)</t>
  </si>
  <si>
    <t>27,000 kg (59,525 lb)</t>
  </si>
  <si>
    <t>6.3 m (20 ft 8 in)</t>
  </si>
  <si>
    <t>700–800 km/h (430–500 mph, 380–430 kn)</t>
  </si>
  <si>
    <t>2,600 km (1,600 mi, 1,400 nmi)</t>
  </si>
  <si>
    <t>Chasle YC-10 Migrateur</t>
  </si>
  <si>
    <t>The Chasle YC-10 Migrateur was a single seat sports aircraft built in France in the early 1980s. Only one was built and it flew for less than 30 hours. The Chasle YC-10 was designed by Yves Chasle and built by Charles Pagès.  It was a low wing cantilever monoplane, with straight edged, slightly tapered wings. Originally these were square tipped and without dihedral but after early flight trials streamlined wing tip bodies called salmons and also dihedral were added. It was powered by a 75 kW (100 hp) Rolls Royce Continental O-200-A air-cooled flat-four engine.  Its single seat cockpit was over the wing trailing edge, with the pilot under a prominent two piece perspex canopy.  Behind, the round section fuselage tapered rapidly to a broad chord, triangular fin.  This carried a deep, tapered rudder and formed a T-tail with its tailplane and elevator mounted on top.  Its fixed conventional undercarriage had cantilever legs attached to the wing roots.[1] The Migrateur made its first flight on 29 May 1981.  After only 29 hours of flight it crashed at Tarbes and was not repaired. Only the prototype was built.[1][2] Data from Gaillard (1981), p.188[1]General characteristics Performance</t>
  </si>
  <si>
    <t>Single seat sport aircraft</t>
  </si>
  <si>
    <t>Yves Chasle</t>
  </si>
  <si>
    <t>6.26 m (20 ft 6 in) (6.96 m (22 ft 10 in) after salmons and dihedral added)</t>
  </si>
  <si>
    <t>360 kg (794 lb)</t>
  </si>
  <si>
    <t>6.4 m2 (69 sq ft) before wing modifications</t>
  </si>
  <si>
    <t>233 km/h (145 mph, 126 kn) at 1,500 m (4,921 ft)</t>
  </si>
  <si>
    <t>1 × Rolls Royce Continental O-200-A air-cooled flat-four, 75 kW (100 hp)</t>
  </si>
  <si>
    <t>209 km/h (130 mph, 113 kn)</t>
  </si>
  <si>
    <t>520 kg (1,146 lb)</t>
  </si>
  <si>
    <t>3 hr</t>
  </si>
  <si>
    <t>Pottier P.130 Coccinelle</t>
  </si>
  <si>
    <t>The Pottier P.130 Coccinelle (English: ladybird (US: ladybug)) is a French light aircraft originating from one designed, but not built, in the 1960s. Redeveloped thirty years later, it is a homebuilt, single engine two seater. More than twenty have been constructed. In 1966 Jean Pottier designed the P.30 Pétrel.  It would have been a single engine, small, shoulder wing monoplane, but it was never built.  Thirty years later Pottier produced a revised version seating two side by side and designated the P.130 Coccinelle.[1] This venture was supported by the RSA's Bleu Citron (English: Blue lemon) programme[1] and the P.130 has sometimes been referred to as the Pottier Bleu Citron.[2] The Coccinelle is a simple wood framed, fabric covered monoplane, with shoulder mounted wings braced by a single strut each side from the lower fuselage longerons. The wings are essentially rectangular in plan, though with blunted forward tips, and have significant forward sweep. The balanced rudder is almost without a fin, though there is a shallow, triangular fillet in front of the rudder, which is large, straight edged and extends to the keel. The rectangular tailplane, mounted at the top of the fuselage, carries full span, rectangular plan elevators with a central cut-out to allow rudder movement.[1] The Coccinelle's fuselage has a rectangular section throughout and its profile is straight edged except under the engine, where it curves upwards. The side-by-side seats are ahead of the wing leading edge and largely enclosed under a one piece, rear hinged, part bubble type canopy. Behind this are further transparencies which can vary from builder to builder but extend rearwards a little way into the wing.  Most Coccinelles have a tail wheel undercarriage with front wheels on thin, steel cantilever legs, though a tricycle undercarriage is an option.[2] Some builders have added spats. Following Pettier normal practice, the Coccinelle was intended for home building from his plans. These allow a choice between the P.130UL, meeting the ultralight certification requirements, or the normal P.130L.[2] The 2014 French register shows that the latter is usually preferred.[3] A variety of engines are suitable, including the Volkswagen air-cooled flat four with powers between 48–75 kW (65–100 hp) and the 60 kW (80 hp) JPX.[2] The prototype first flew in 1998 and by 2001 more than 60 were under construction in France.  The European 2014 civil aircraft registers show 23 P.130s, 21 in France and 2 in Spain.[3] Data from Simpson (2001) pp.445[2]General characteristics Performance</t>
  </si>
  <si>
    <t>Side-by-side sports aircraft</t>
  </si>
  <si>
    <t>Jean Pottier</t>
  </si>
  <si>
    <t>23 registered in Europe by 2014</t>
  </si>
  <si>
    <t>8.1 m (26 ft 7 in)</t>
  </si>
  <si>
    <t>260 kg (573 lb)</t>
  </si>
  <si>
    <t>//upload.wikimedia.org/wikipedia/commons/thumb/d/d9/Pottier_P130L_Private_F-PTGJ%2C_LFFH_Chateau-Thierry-Belleau%2C_France_PP1337667177.jpg/300px-Pottier_P130L_Private_F-PTGJ%2C_LFFH_Chateau-Thierry-Belleau%2C_France_PP1337667177.jpg</t>
  </si>
  <si>
    <t>195 km/h (121 mph, 105 kn)</t>
  </si>
  <si>
    <t>6.9 m (22 ft 8 in)</t>
  </si>
  <si>
    <t>1 × 1600 cc Volkswagen air-cooled flat-four, 48 kW (65 hp)</t>
  </si>
  <si>
    <t>1.98 m (6 ft 6 in)</t>
  </si>
  <si>
    <t>181 km/h (112 mph, 98 kn)</t>
  </si>
  <si>
    <t>480 km (300 mi, 260 nmi)</t>
  </si>
  <si>
    <t>4 m/s (790 ft/min) initial</t>
  </si>
  <si>
    <t>Pottier P.30 Pétrel</t>
  </si>
  <si>
    <t>SFCA Lignel 46 Coach</t>
  </si>
  <si>
    <t>The SFCA Lignel 46 Coach was a French four seat touring aircraft built soon after World War II. It was SFCA's last design, with two prototypes built, flown and raced but engine supply problems prevented production. The Lignel 46 was the last aircraft produced by Société Française de Construction Aéronautique (SFCA). It was a cantilever low wing monoplane, seating four in two side-by-side rows under a multipart glazed canopy.[1]  The two main transparencies opened away from each other on vertical, forward hinges for cabin access.[2] There was a 140 kW (190 hp) Mathis G8R[1] or Mathis G8 20[3] inverted V-8 engine, driving an automatic variable pitch propeller[3] in the nose; behind the cabin the fuselage tapered linearly from the full cabin depth.  The Lignel 46 was a wooden aircraft and its monocoque fuselage was built using a composite shell composed of perforated cork sheets between inner and outer shaped plywood layers, a method patented by Jean Broudeau and one that SFCA had explored before World War II.[1][4] The wings of the Lignel 46 were broadly similar to those of the SFCA Lignel 20.  The central and outer panels were distinguished by the lack of dihedral on the former; both had straight, unswept leading edges but the trailing edge of the outer panels was curved, producing a roughly elliptical plan.[1][2]  Like the Lignel 20 the 46 had somewhat inset ailerons and split flaps.  The Lignel 46 also had unusual, very small fixed leading edge slots at the wing tips.[3] Apart from its variable incidence tailplane,[3] mounted at mid-height on the fuselage, the empennage was conventional, with a rounded fin and rudder. It had a fixed, tailwheel undercarriage with both landing legs and wheels in aircraft fairings.[1] The SFCA Lignel 46 first flew on 13 August 1947. Two were completed.[1] One of them was on display at the 18th Paris Aeronautical Salon which opened on 29 May 1949, by which time it had done significant flying.[3] Mathis went out of business in 1950 and SFCA decided not to re-engine the Type 46, though the two prototypes remained active until at least 1951. In its short operational life the Lignal 46 took part in several major competitions.  Its best result by far was in 1948, when Jean Lignel took it to first place from a field of over fifty aircraft contesting the Italian Rally.[1]   In the summer of 1949 one flew in the Grand Prix de Meaux, though without distinction.[5] The following year the second prototype F-BCFS[1]  participated in the South Coast race in England, flown by its designer,[6] finishing well down the field[7] despite recording a speed of 262 km/h (163 mph). In 1951 Louis Clément flew the first prototype F-BCZJ[1][8] in the same race, finishing in mid-field.[9] Data from Les Avions Français de 1944 à 1964 (1990)[1]General characteristics Performance</t>
  </si>
  <si>
    <t>Four seat touring aircraft</t>
  </si>
  <si>
    <t>Three passengers</t>
  </si>
  <si>
    <t>10.30 m (33 ft 10 in)</t>
  </si>
  <si>
    <t>820 kg (1,808 lb)</t>
  </si>
  <si>
    <t>7,000 m (23,000 ft)</t>
  </si>
  <si>
    <t>//upload.wikimedia.org/wikipedia/en/thumb/a/ae/Lignel_46.png/300px-Lignel_46.png</t>
  </si>
  <si>
    <t>270 km/h (170 mph, 150 kn)</t>
  </si>
  <si>
    <t>8.00 m (26 ft 3 in)</t>
  </si>
  <si>
    <t>1 × Mathis G8R inverted V-8, 140 kW (190 hp)</t>
  </si>
  <si>
    <t>2-bladed Ratier, automatic variable pitch[3]</t>
  </si>
  <si>
    <t>2.60 m (8 ft 6 in)</t>
  </si>
  <si>
    <t>960 km (600 mi, 520 nmi)</t>
  </si>
  <si>
    <t>1,335 kg (2,943 lb)</t>
  </si>
  <si>
    <t>SFCA Maillet 20</t>
  </si>
  <si>
    <t>The SFCA Maillet 20 was a French three seat tourer built in 1935. The Armée de l'Air ordered 30 for training and liaison and several were raced. The aircraft was developed through 1935 via cockpit layout and canopy changes to the provision of retracting landing gear. The Société Francaise de Constructions Aéronautiques (SFCA) was set up in July 1934 to build light aircraft designed by André Maillet,[1] though Maillet was killed in an aircraft accident on 30 June 1934.[2]  The company's first design, the Maillet 20,[1] was a direct development of the earlier Maillet-Nening MN-A,[3] Maillet-Nening [4] or  Maillet 01[5] built by Maillet and Nening, respectively chief pilot and chief engineer at the Roland Garros Aero Club,[4] which undertook its first test flights in December 1933.[6] Both aircraft were three seat, low wing monoplanes powered by Régnier 6 inverted inline engines.[4][7] The cantilever wing of the Maillet 20 was an all-wood, two spar structure with plywood skin, finished with an outer fabric layer. It had a rectangular centre section and tapered outer panels with dihedral, ending at semi-elliptical tips.  The inner wing carried split flaps.[8] The fuselage structure was also wooden, with an oval cross-section and was ply and fabric covered like the wings.[8]  Its 130 kW (180 hp), air-cooled, inverted six-cylinder inline Regnier R 6[7] was in the nose, driving a two blade, variable pitch propeller and with its fuel stored in the fuselage. There were three seats in tandem, with the pilot in front; dual control could be fitted and there was luggage space behind the third seat, large enough to hold three suitcases.  The seats were enclosed under continuous multi-panel glazing which ran unbroken into the raised top of the rear fuselage, coupé fashion.[8] The rear surfaces were constructed like the wings; the tailplane, attached halfway up the fuselage, could be adjusted on the ground and carried elevators with cut-outs for movement of a rounded, unbalanced rudder which reached down to the keel.  The fin was straight-edged and round-topped.[8][9] Though the MN-A and the Maillet 20 had much in common, one obvious difference was in the landing gear.  Both designs had mainwheels on vertical legs from the outer part of the wing inner section but the earlier model also had diagonal V-struts from axles to lower fuselage,[3] whereas those of the Maillet 20 were cantilevers, without struttage. The legs had Messier oleo shock absorbers and mounted the wheels in forks. Both legs and wheels were enclosed in fairings.[8] The Maillet 20 first flew on 24 March 1935, piloted by Louis Massotte.[10][11] Two were built.[10] The Armée de l'Air bought 30 examples of a very similar trainer version,[12] fitted with automatic two speed propellers,[13] designated the Maillet 201.[9] More distinct was the Maillet 21, a rebuild of the second Maillet 20 under construction in May 1935, with the pilot in the rearmost seat;[5] this allowed the forward glazing to be lowered and faired smoothly into the forward fuselage.  The pilot's seat was raised with a clear forward view through a small windscreen in a head-wide, faired, part glazed dorsal enclosure.[14] A metal, variable pitch propeller improved the take-off performance and the Maillet 21 was expected to clear a 30 m (98 ft) obstacle 600 m (2,000 ft) from the start of its run.[5] It was flying by July 1935.[15] Towards the end of 1935 the SFCA produced a version of the Maillet 21 fitted with a retractable undercarriage and named the Maillet-Lignel 20. The legs were mounted at the same positions on the centre sections as with the earlier models but retracted into the outer wing panels.[16] Five were built.[17] Two Maillets competed in the July 1935 12 heures d'Angers,[18] one at least a Maillet 21.[15] One dropped out and the other, flown by de la Combe, came sixth.[18] In the first Hélène Boucher Cup race for female pilots, contested on 31 August 1935, Claire Roman finished second in a Maillet 21.[19] Mlle Jourjon competed in the Maillet 20.[20] In the 1936 event Roman was second again in the same aircraft, followed in third place by Yvonne Jourjon in a Maillet 20.[21] After the breakout of the Spanish Civil War, at least one Maillet 21 ended up in the Spanish Republican Air Force where it was used as a trainer.[22] Data from L'Année Aéronautique 1934–1935, p.22[7]General characteristics Performance</t>
  </si>
  <si>
    <t>Three seat tourer</t>
  </si>
  <si>
    <t>Société Francaise de Constructions Aéronautiques (SFCA)</t>
  </si>
  <si>
    <t>c.37 (all versions)</t>
  </si>
  <si>
    <t>642 kg (1,415 lb)</t>
  </si>
  <si>
    <t>6,500 m (21,300 ft)</t>
  </si>
  <si>
    <t>//upload.wikimedia.org/wikipedia/commons/thumb/9/99/SFCA_Maillet_20_photo_L%27Aerophile_April_1935.jpg/300px-SFCA_Maillet_20_photo_L%27Aerophile_April_1935.jpg</t>
  </si>
  <si>
    <t>https://en.wikipedia.org/Société Francaise de Constructions Aéronautiques (SFCA)</t>
  </si>
  <si>
    <t>{'Maillet 20': 'ototype; two built.[10]', 'Maillet 201': "oduction trainer version;[9] thirty built for l'Armée del'Air.[12]", 'Maillet 21': "cond Maillet 20 modified with relocated pilot's seat and more streamlined canopy.[14]", 'Maillet-Lignel 20': 'illet 21 with retractable undercarriage; five built.[17]'}</t>
  </si>
  <si>
    <t>261 km/h (162 mph, 141 kn) at ground level</t>
  </si>
  <si>
    <t>1 × Regnier R 6 air cooled, inverted six-cylinder inline, 130 kW (180 hp)</t>
  </si>
  <si>
    <t>2-bladed Levasseur, 2.05 m (6 ft 9 in) diameter</t>
  </si>
  <si>
    <t>250 km/h (160 mph, 130 kn) at 80% power</t>
  </si>
  <si>
    <t>916 km (569 mi, 495 nmi) with a 50 km (31 mi) wind allowance</t>
  </si>
  <si>
    <t>1.3 m/s (260 ft/min) initial</t>
  </si>
  <si>
    <t>1,130 kg (2,491 lb)</t>
  </si>
  <si>
    <t>90 kg (200 lb) fuel plus oil</t>
  </si>
  <si>
    <t>65 km/h (40 mph; 35 kn)[8]</t>
  </si>
  <si>
    <t>Edel Be All</t>
  </si>
  <si>
    <t>The Edel Be All is a South Korean single-place, paraglider that was designed and produced by Edel Paragliders of Gwangju. It is now out of production.[1] The Be All was designed as a beginner's glider and introduced in 2003. The models are each named for their relative size.[1] Data from Bertrand[1]General characteristics</t>
  </si>
  <si>
    <t>33.05 m2 (355.7 sq ft)</t>
  </si>
  <si>
    <t>FreeX Blast</t>
  </si>
  <si>
    <t>The FreeX Blast is a German single-place, paraglider that was designed and produced by FreeX of Egling in the mid-2000s. It is now out of production.[1] The Blast was designed as an intermediate glider. Like all FreeX wings it features internal diagonal bracing. The models are each named for their relative size.[1] Reviewer Noel Bertrand reported that the Blast was commercially successful in 2003.[1] Data from Bertrand[1]General characteristics</t>
  </si>
  <si>
    <t>12.6 m (41 ft 4 in)</t>
  </si>
  <si>
    <t>31.0 m2 (334 sq ft)</t>
  </si>
  <si>
    <t>FreeX FXT</t>
  </si>
  <si>
    <t>The FreeX FXT is a German single-place, paraglider that was designed and produced by FreeX of Egling in the mid-2000s. It is now out of production.[1] The FXT was designed as a mountaineering descent glider and was only built in a single size. It has shorter lines to facilitate taking off in smaller alpine spaces.[1] The aircraft's 8.8 m (28.9 ft) span wing has 37 cells, a wing area of 20.9 m2 (225 sq ft) and an aspect ratio of 5.1:1. The pilot weight range is 45 to 95 kg (99 to 209 lb). Like all FreeX wings it features internal diagonal bracing.[1] Data from Bertrand[1]General characteristics Performance</t>
  </si>
  <si>
    <t>8.8 m (28 ft 10 in)</t>
  </si>
  <si>
    <t>20.9 m2 (225 sq ft)</t>
  </si>
  <si>
    <t>Gradient Bliss</t>
  </si>
  <si>
    <t>The Gradient Bliss is a Czech single-place, paraglider designed and produced by Gradient sro of Prague. Originally produced in the mid-2000, it is no longer in production.[1] The Bliss was designed as an intermediate performance glider. The models are each named for their approximate wing area in square metres.[1] Data from Bertrand[1]General characteristics Performance</t>
  </si>
  <si>
    <t>12.27 m (40 ft 3 in)</t>
  </si>
  <si>
    <t>26.44 m2 (284.6 sq ft)</t>
  </si>
  <si>
    <t>Dynamic Sport Viper</t>
  </si>
  <si>
    <t>The Dynamic Sport Viper is a Polish single-place, paraglider that was designed by Wojtek Pierzyński and produced by Dynamic Sport of Kielce. It is now out of production.[1] The Viper was designed as a competition glider. The models are each named for their relative size.[1] Reviewer Noel Bertrand described the Viper in a 2003 review as priced very competitively.[1] Data from Bertrand[1]General characteristics Performance</t>
  </si>
  <si>
    <t>12.8 m (42 ft 0 in)</t>
  </si>
  <si>
    <t>28.6 m2 (308 sq ft)</t>
  </si>
  <si>
    <t>0.9 m/s (180 ft/min)</t>
  </si>
  <si>
    <t>Firebird Debute</t>
  </si>
  <si>
    <t>The Firebird Debute is a German single-place paraglider that was designed and produced by Firebird Sky Sports AG of Füssen in the mid-2000s. It is now out of production.[1] The aircraft was designed as an advanced and competition glider. The models are each named for their relative size.[1] Data from Bertrand[1]General characteristics Performance</t>
  </si>
  <si>
    <t>12.80 m (42 ft 0 in)</t>
  </si>
  <si>
    <t>58 km/h (36 mph, 31 kn)</t>
  </si>
  <si>
    <t>FreeX Arrow</t>
  </si>
  <si>
    <t>The FreeX Arrow is a German single-place, paraglider that was designed and produced by FreeX of Egling in the mid-2000s. It is now out of production.[1] The Arrow was designed as an advanced and competition glider.[1] The aircraft's 10.9 m (35.8 ft) span wing has 67 cells, a wing area of 24.1 m2 (259 sq ft) and an aspect ratio of 6.2:1. The pilot weight range is 65 to 90 kg (143 to 198 lb). The glider is DHV certified. Like all FreeX wings it features internal diagonal bracing.[1] Data from Bertrand[1]General characteristics Performance</t>
  </si>
  <si>
    <t>10.9 m (35 ft 9 in)</t>
  </si>
  <si>
    <t>24.1 m2 (259 sq ft)</t>
  </si>
  <si>
    <t>65 km/h (40 mph, 35 kn)</t>
  </si>
  <si>
    <t>FreeX Gemini</t>
  </si>
  <si>
    <t>The FreeX Gemini is a German two-place, paraglider that was designed and produced by FreeX of Egling in the mid-2000s. It is now out of production.[1] The Gemini was designed as a tandem glider for flight training.[1] The aircraft's 14.7 m (48.2 ft) span wing has 49 cells, a wing area of 41.4 m2 (446 sq ft) and an aspect ratio of 5.2:1. The pilot weight range is 140 to 220 kg (309 to 485 lb). Like all FreeX wings it features internal diagonal bracing. The glider is DHV 1-2 Biplace certified.[1] Data from Bertrand[1]General characteristics</t>
  </si>
  <si>
    <t>14.7 m (48 ft 3 in)</t>
  </si>
  <si>
    <t>41.4 m2 (446 sq ft)</t>
  </si>
  <si>
    <t>Gin Gangster</t>
  </si>
  <si>
    <t>The Gin Gangster is a South Korean single-place, paraglider that was designed by Gin Seok Song and produced by Gin Gliders of Yongin. It is now out of production.[1] The Gangster was designed as an intermediate performance glider, to replace the Gin Bandit in the company product line. The models are each named for their relative size.[1] Data from Bertrand[1]General characteristics Performance</t>
  </si>
  <si>
    <t>12.1 m (39 ft 8 in)</t>
  </si>
  <si>
    <t>29.28 m2 (315.2 sq ft)</t>
  </si>
  <si>
    <t>Gradient BiOnyx</t>
  </si>
  <si>
    <t>The Gradient BiOnyx is a Czech two-place, paraglider designed and produced by Gradient sro of Prague. It is no longer  in production.[1][2] The BiOnyx was designed as a tandem glider for flight training, the Bi naming indicting "bi-place" or two seater.[1] The aircraft's 14.82 m (48.6 ft) span wing has 52 cells, a wing area of 41.5 m2 (447 sq ft) and an aspect ratio of 5.3:1. The crew weight range is 140 to 210 kg (309 to 463 lb). The glider is AFNOR biplace certified.[1] Data from Bertrand[1]General characteristics Performance</t>
  </si>
  <si>
    <t>14.82 m (48 ft 7 in)</t>
  </si>
  <si>
    <t>41.5 m2 (447 sq ft)</t>
  </si>
  <si>
    <t>Lorraine-Hanriot LH.70</t>
  </si>
  <si>
    <t>The Lorraine-Hanriot LH.70 or S.A.B. LH.70 was a French trimotor designed to a 1930 government programme for a colonial policing aircraft. Only two were built. The LH.70 was entirely conceived and directed by the Société Aérienne Bordelaise (S.A.B), one a series of nine prototype colonial policing aircraft from different manufacturers.  The programme was led by the Direction Générale Technique and one of its requirements was for all metal construction to withstand the hot and humid climates of French African colonies.  Another was to provide a large and flexible load carrying space, so it could be used for  variety of tasks.[1] It had a high wing of trapezoidal plan, built in three parts: a short central section which joined the fuselage and two outer panels occupying the great majority of the span.  The wings were constructed around four spars and, like the rest of the aircraft were duralumin skinned.  There were high aspect ratio ailerons over more than half the span.[1] The LH.70 was powered by three 220 kW (300 hp) Lorraine 9Na Algol nine cylinder radial engines with narrow chord ring cowlings.  Two were mounted on the undersides of the wings with full-chord nacelles behind them. The third engine was on the nose of the fuselage, which was in three rectangular section parts, built around four longerons and skinned with longitudinally corrugated duralumin. The forward part included the engine mountings and the enclosed cabin just ahead of the wing, seating the pilots side-by-side with dual controls.  Behind that was the main load carrying space, up to 2.0 m (6 ft 7 in) high, accessed via a port side, obliquely hinged door just aft of the wing trailing edge and lit by a strip of small rectangular windows under the wing. The final part, which had a sloping underside, provided an open dorsal cockpit for an observer and reached back to the tail.  There were three fuel tanks, one under the pilots' cabin and two in the rear of the wings.[1] The empennage was conventional apart from one feature.  The trapezoidal fixed surfaces were built around pairs of spars and skinned with corrugated dural, with a cantilever tailplane mounted on top of the fuselage.  Its slightly tapered, unbalanced rudder extended down to the keel and worked in a small cut-out between the similarly shaped elevators. The novel feature was the result of the colonial's need for multi-tasking and consequent wide range of centre of gravity.  Instead of trim tabs, the LH.70 had a pair of trapezoidal winglets, mounted on the lower longerons about 2.2 m (7 ft 3 in) ahead of the elevator hinge and projecting about 850 mm (33.5 in) out of the fuselage.[1] To cope with rough colonial landing fields the LH.70 needed a robust undercarriage.  Its 5.7 m (18 ft 8 in) track was determined by the separation of the outer engines, as each vertical, shock absorbing oleo strut was fixed to the second wing spar within the nacelle.  Instead of an axle each wheel hub was mounted on a near-horizontal V-strut, hinged on the lower fuselage longeron.  The wheels had hydraulic brakes. At the rear there was an oleo-damped, steerable tailskid.[1] The exact date of the LH.70's first flight is not known but it was between May 1932, when two examples were reported as under construction at Bordeaux-Merignac[2] and January 1933, when one LH.70 was at Villacoublay where Descamps demonstrated it to S.T.I.Aé officials. At the same time the other LH.70 was at Bordeaux undergoing modifications.[3] At Villacoublay modifications to the LH.70 required a redetermination of the centre of gravity.[4]  It was back in Bordeaux early in 1934,[5] but soon returned to Villacoubly where, after three months, Deschamps once again demonstrated it to the S.T.I.Aé.[6] It did not succeed in the competition for a production contract, which was won by the Bloch MB.120, and no more were built. Their history after this is not known. Data from Les Ailes August 1933[1]General characteristics Performance</t>
  </si>
  <si>
    <t>Colonial policing</t>
  </si>
  <si>
    <t>Société Aérienne Bordelaise (S.A.B)</t>
  </si>
  <si>
    <t>Second half of 1932</t>
  </si>
  <si>
    <t>Four</t>
  </si>
  <si>
    <t>24 m (78 ft 9 in)</t>
  </si>
  <si>
    <t>3,500 kg (7,716 lb)</t>
  </si>
  <si>
    <t>//upload.wikimedia.org/wikipedia/commons/thumb/5/56/Lorraine-Hanriot_LH.70_%281933%29.jpg/300px-Lorraine-Hanriot_LH.70_%281933%29.jpg</t>
  </si>
  <si>
    <t>https://en.wikipedia.org/Société Aérienne Bordelaise (S.A.B)</t>
  </si>
  <si>
    <t>70 m2 (750 sq ft)</t>
  </si>
  <si>
    <t>240 km/h (150 mph, 130 kn) at 2,000 m (6,600 ft); 190 km/h (120 mph; 100 kn) at this altitude on two engines</t>
  </si>
  <si>
    <t>15.8 m (51 ft 10 in)</t>
  </si>
  <si>
    <t>3 × Lorraine 9Na Algol 9-cylinder radial, 220 kW (300 hp)  each at 1,800 rpm</t>
  </si>
  <si>
    <t>2-bladed Levasseur</t>
  </si>
  <si>
    <t>5 m (16 ft 5 in) in-flight position</t>
  </si>
  <si>
    <t>1,250 km (780 mi, 670 nmi) at 180 km/h (110 mph; 97 kn)</t>
  </si>
  <si>
    <t>5,250 kg (11,574 lb)</t>
  </si>
  <si>
    <t>6.5 min to 2,000 m (6,600 ft)</t>
  </si>
  <si>
    <t>Dyle et Bacalan DB-20</t>
  </si>
  <si>
    <t>The Dyle and Bacalan DB-20 was a heavily armoured, all-metal, French ground attack aircraft built in the late 1920s. The DB-20 was an all-metal monoplane with a mixture of steel and duralumin tube frames and duralumin skin. Designed as a ground attack aircraft, it was heavily armoured. An earlier Dyle and Bacalan twin engine design, the DB-10 had a very deep airfoil centre section between the engines which replaced the forward fuselage. The DB-20 refined this layout; on it the section between the engines was again a single structural unit but it became thinner rapidly outwards to the engines. This large structure was built on steel frames and was duralumin skinned; internal dural frames supported armoured sheets which protected the crew from ground fire. Two 310 kW (420 hp) Gnome-Rhône Jupiter 9Ad nine cylinder radial engines on the leading edge of the centre section, closely cowled but with cylinder heads exposed, were positioned at the junction between the inner section and two outer panels. These panels were straight tapered, with blunt tips and had a novel internal structure with multiple, converging beams in place of the usual one or two spars; the beams shared flanges formed by variable section boxes which replaced the ribs in forming the airfoil section under a dural skin. Narrow chord ailerons filled almost all the trailing edges outboard of the engines.[1] The rest of the fuselage of the DB-20 came in two parts, each joined to the central section. The foreword section was a conventional flat-sided fuselage with an open nose-gunner's position, equipped with a machine gun on a flexible mounting. Like the centre section it was heavily armoured, with 3 mm (0.12 in) thick walls and a 4–5 mm (0.16–0.20 in) floor providing protection from ground fire at altitudes above 250 m (820 ft) The other three crew positions were in the central section, pilot and mechanic sitting side-by-side in an open cockpit at the leading edge and with a mid-upper gunner or observer, who could also drop bombs, close behind them. The rear fuselage section was a large, flat sided duralumin beam with frames and riveted skin. It carried a blunted triangular fin and deep balanced rudder. The DB-20's rectangular, high aspect ratio tailplane was mounted on the fin just above the fuselage, braced to it with V-struts and carrying overhung (balanced) elevators.[1][2] Its undercarriage was fixed and conventional with two pairs of mainwheels set 3.90 m (12 ft 10 in) apart under the engines. They were mounted on vertical V-form struts from the inner sides of the engine mountings and oblique, almost horizontal N-struts from the bottom of the fuselage. The latter were connected to a horizontal box containing the integrated oleo type shock absorbers. Its tailskid had an oil filled shock absorber.[1][3] The exact date of the first flight of the DB-20 is not known but it was not long before the beginning of October 1929, flown from Mérignac by Charles Descamps, the Dyle and Bacalan test pilot. First impressions of speed and manoeuvrability were good, though the armour had yet to be fitted. By March 1929, possibly with the armour in place, provisional, unofficial performance figures[2] were well below the theoretical predictions of the previous October,[1] with a speed of 180 km/h (110 mph) and a time to 1,000 m (3,300 ft) of 13 minutes.[2] On 23 May 1929 the DB-20 was flown from Mérignac by Descamps, with their technical director Létang as passenger, to the government testing centre at Villacoublay. Fuel consumption was higher than anticipated and they had to put down in a field about 15 km (9.3 mi) from their destination. Nonetheless, they arrived safely after about 6 hours from departure.[4] There are no known reports on the outcome of these tests, or indeed on any other later activity of the DB.20. Data from Les Ailes October 1928.[1] Performance figures were calculated.General characteristics Performance</t>
  </si>
  <si>
    <t>Ground attack aircraft</t>
  </si>
  <si>
    <t>https://en.wikipedia.org/Ground attack aircraft</t>
  </si>
  <si>
    <t>Dyle et Bacalan</t>
  </si>
  <si>
    <t>c. September 1929</t>
  </si>
  <si>
    <t>21.0 m (68 ft 11 in)</t>
  </si>
  <si>
    <t>2,300 kg (5,071 lb)</t>
  </si>
  <si>
    <t>4,400 m (14,400 ft)</t>
  </si>
  <si>
    <t>//upload.wikimedia.org/wikipedia/commons/thumb/0/07/Dyle_et_Bacalan_DB-20_right_front_L%27Air_December_15%2C1928.jpg/300px-Dyle_et_Bacalan_DB-20_right_front_L%27Air_December_15%2C1928.jpg</t>
  </si>
  <si>
    <t>https://en.wikipedia.org/Dyle et Bacalan</t>
  </si>
  <si>
    <t>73 m2 (790 sq ft)</t>
  </si>
  <si>
    <t>220 km/h (140 mph, 120 kn) at ground level</t>
  </si>
  <si>
    <t>13.50 m (44 ft 3 in)</t>
  </si>
  <si>
    <t>2 × Gnome-Rhône Jupiter 9Ad 9-cylinder radial engine, 310 kW (420 hp)  each</t>
  </si>
  <si>
    <t>4.67 m (15 ft 4 in)</t>
  </si>
  <si>
    <t>2.5 m/s (490 ft/min)</t>
  </si>
  <si>
    <t>4,700 kg (10,362 lb)</t>
  </si>
  <si>
    <t>400 kg (880 lb)</t>
  </si>
  <si>
    <t>Farman HF.14</t>
  </si>
  <si>
    <t>The Farman HF.14 was a French two seat reconnaissance type produced by Farman Aviation Works before World War I. Designed by Henry Farman and built at the Farman factory in Boulogne-Billancourt north of Paris, the HF.14 was an improved version of the HF.6. The two bay sesquiplane featured unstaggered wings with conventional interplane struts and a fuselage of wood and steel  construction.[2] The large ailerons were installed only on the upper wing and were interconnected, unlike some earlier Farman designs with single acting ailerons that hung down with the aircraft at rest.[2] Using the same triangular empennage support structure as the HF.6, the new aircraft had a more streamlined horizontal stabilizer and an oval rudder. This set up was used by Farman in many of his later designs.[2] When fitted out as a floatplane the machine had one tail and two main floats. All three were of a plain non-stepped type and could move independently of each other using steel and rubber spring assemblies.[2] The HF.14 was powered by a 7-cylinder, air-cooled Gnome Lambda rotary piston engine of 80 hp in a pusher configuration. Part of the upper wing was cut away to provide clearance for the propeller and passengers had to be careful not to let anything get drawn into and strike the blades.[2] Over the course of its useful life the HF.14 was employed privately as a racing plane and later by the military as a trainer.[2] One HF.14 was seen to have four passengers behind the pilot and  in November 1913 French aviator Maurice Chevillard became the first to loop a biplane, flying a Farman HF.14.[3] Data from Aviafrance.com[1][3]General characteristics Performance</t>
  </si>
  <si>
    <t>Reconnaissance</t>
  </si>
  <si>
    <t>Farman Aviation Works</t>
  </si>
  <si>
    <t>Henri Farman</t>
  </si>
  <si>
    <t>https://en.wikipedia.org/Henri Farman</t>
  </si>
  <si>
    <t>July 1912[1]</t>
  </si>
  <si>
    <t>(up to four passengers)</t>
  </si>
  <si>
    <t>13.75 m (45 ft 1 in)</t>
  </si>
  <si>
    <t>175 kg (386 lb)</t>
  </si>
  <si>
    <t>//upload.wikimedia.org/wikipedia/commons/thumb/3/3c/Farman_HF.14_biplane_on_floats.jpg/300px-Farman_HF.14_biplane_on_floats.jpg</t>
  </si>
  <si>
    <t>https://en.wikipedia.org/Farman Aviation Works</t>
  </si>
  <si>
    <t>8.36 m (27 ft 5 in)</t>
  </si>
  <si>
    <t>295 kg (650 lb)</t>
  </si>
  <si>
    <t>1 × Gnome Lambda 7-cylinder, air-cooled rotary piston engine, 60 kW (80 hp)</t>
  </si>
  <si>
    <t>3.41 m (11 ft 2 in)</t>
  </si>
  <si>
    <t>3 hours</t>
  </si>
  <si>
    <t>Farman HF.6</t>
  </si>
  <si>
    <t>Pottier P.60 Minacro</t>
  </si>
  <si>
    <t>The Pottier P.60 Minacro is a homebuilt French single seat biplane designed for aerobatics.  It first flew in the early 1990s; about six have been completed. The Minacro is the only biplane amongst Jean Pottier's many light aircraft designs. Like them, it was intended to be home built from his plans.[1]  It is a compact wood and fabric single bay aerobatic biplane, with noticeable stagger. There is a single, wide chord interplane strut on each side, assisted by flying wires and a pair of N-form cabane struts between the upper wing centre-section and the fuselage.[2] Behind the engine the fuselage is flat-sided, though with rounded decking.  The windscreen of the open cockpit is immediately under the upper wing trailing edge. Both the fin and balanced rudder are broad chord and the latter extends down to the keel so that the elevators, mounted near the top of the fuselage require a cut-out to allow their operation.  The Minacro has a fixed, tailwheel undercarriage with its main wheels, often spatted, on cantilever legs from the lower fuselage just behind the engine.[2] The first Minacro was built in Austria, making its first flight in about 1991 or 1992 powered by a 78 kW (105 hp) Potez 4E-20A engine.[3] Later French-built examples have 67 kW (90 hp) Continental C90 or 75 kW (100 hp) Continental O-200-A engines.[2][4]  All of these are air-cooled flat-fours. In 2014 the Austrian Minacro was no longer registered but there were six on the French register,[5] of which at least four, possibly all six, have been completed.[6] Data from Gaillard (1991) p.256[4]General characteristics Performance</t>
  </si>
  <si>
    <t>Homebuilt aerobatic single seat biplane</t>
  </si>
  <si>
    <t>https://en.wikipedia.org/Homebuilt aerobatic single seat biplane</t>
  </si>
  <si>
    <t>1991 or 1992</t>
  </si>
  <si>
    <t>between 5 and 7</t>
  </si>
  <si>
    <t>8.50 m2 (91.5 sq ft)</t>
  </si>
  <si>
    <t>210 km/h (130 mph, 110 kn)</t>
  </si>
  <si>
    <t>4.60 m (15 ft 1 in)</t>
  </si>
  <si>
    <t>425 kg (937 lb)</t>
  </si>
  <si>
    <t>1 × Continental C90 air-cooled flat-four, 67 kW (90 hp)</t>
  </si>
  <si>
    <t>1.75 m (5 ft 9 in)</t>
  </si>
  <si>
    <t>570 km (350 mi, 310 nmi)</t>
  </si>
  <si>
    <t>6 m/s (1,200 ft/min) [3]</t>
  </si>
  <si>
    <t>5.0 m (16 ft 5 in)</t>
  </si>
  <si>
    <t>Fly Castelluccio Diavolo</t>
  </si>
  <si>
    <t>The Fly Castelluccio Diavolo  (English: Devil) is an Italian powered parachute that was designed and produced by Fly Castelluccio Paramotor Paragliding and Trike srl of Ascoli Piceno. Now out of production, when it was available the aircraft was supplied as a complete ready-to-fly-aircraft.[1] The company was the leading manufacturer of paragliders and paramotors in Italy and at one time was poised to be the leading manufacturer in Europe.[1] The Diavolo was introduced about 2004 and production ended when the company went out of business in 2007.[2] The Diavolo was designed to comply with the Fédération Aéronautique Internationale microlight category and the US FAR 103 Ultralight Vehicles rules for two-seat trainers. It features a parachute-style wing, two-seats-in-tandem accommodation, tricycle landing gear and a single 25 hp (19 kW) Simonini Racing srl engine in pusher configuration. The fuel tank is located under the rear seat, which elevates the seat for better visibility.[1] The aircraft carriage is built from a combination of bolted aluminium and 4130 steel tubing. In flight steering is accomplished via foot pedals that actuate the canopy brakes, creating roll and yaw. On the ground the aircraft has lever-controlled nosewheel steering. The main landing gear incorporates spring rod suspension, with steel cable bracing.[1] Data from Bertrand[1]General characteristics</t>
  </si>
  <si>
    <t>Powered parachute</t>
  </si>
  <si>
    <t>https://en.wikipedia.org/Powered parachute</t>
  </si>
  <si>
    <t>Fly Castelluccio Paramotor Paragliding and Trike srl</t>
  </si>
  <si>
    <t>circa 2004</t>
  </si>
  <si>
    <t>Production completed (2007)</t>
  </si>
  <si>
    <t>https://en.wikipedia.org/Italy</t>
  </si>
  <si>
    <t>https://en.wikipedia.org/Fly Castelluccio Paramotor Paragliding and Trike srl</t>
  </si>
  <si>
    <t>1 × Simonini Racing srl air-cooled aircraft engine, 19 kW (25 hp)</t>
  </si>
  <si>
    <t>4-bladed wooden, fixed pitch</t>
  </si>
  <si>
    <t>Fresh Breeze Flyke</t>
  </si>
  <si>
    <t>The Fresh Breeze Flyke (English: flying bike) is a German powered parachute tricycle designed and produced by Fresh Breeze of Wedemark. The aircraft is supplied complete and ready-to-fly.[1][2] The Flyke is a powered parachute that is also a roadable tricycle that can be pedaled to an airport to launch it or ridden cross country. The manufacturer says, "There are obvious advantages: You can enjoy the comfort and simplicity of this Aircraft and also use it on the road to get to your airfield or plan trips. This trike is famous for crossing whole countries while flying and cycling over borders. You take your tent with you and camp right there where you land and go on the next day. Landing out on a field and cycle to the next gas station. With this trike there are no boundaries."[2] The Flyke was designed to comply with the Fédération Aéronautique Internationale microlight category and the US FAR 103 Ultralight Vehicles rules. It features a parachute-style wing, single-place accommodation, tricycle landing gear and a single 33 hp (25 kW) Hirth F33 engine in pusher configuration.[1] The aircraft carriage is built from powder coated aluminium with some steel parts. In flight steering is accomplished via handles that actuate the canopy brakes, creating roll and yaw. On the ground the aircraft has under-seat, handle-controlled nosewheel steering. The main landing gear incorporates spring rod suspension. For ground use the front wheel is powered by pedals via a short chain and a Nexus 7-speed hub transmission and can be adjusted to accommodate pilots from 160 to 195 cm (63 to 77 in) in height. Road gearing is standard equipment, with mountain gearing optional. An optional telescoping rear axle allows a narrow wheel track for road use and a wider one for take-off and landing to increase stability and reduce the risk of roll-overs. Optional equipment includes wheel fenders, head and tail light mounts and a ballistic parachute. There is space to stow the canopy behind the seat for road transport.[1][2] Data from Bertrand[1]General characteristics Performance</t>
  </si>
  <si>
    <t>Fresh Breeze</t>
  </si>
  <si>
    <t>In production (2015)</t>
  </si>
  <si>
    <t>https://en.wikipedia.org/Fresh Breeze</t>
  </si>
  <si>
    <t>1 × Hirth F33 single cylinder, two-stroke, air-cooled aircraft engine, 25 kW (33 hp)</t>
  </si>
  <si>
    <t>4-bladed composite</t>
  </si>
  <si>
    <t>3 m/s (590 ft/min)</t>
  </si>
  <si>
    <t>10 litres (2.2 imp gal; 2.6 US gal)</t>
  </si>
  <si>
    <t>25 km/h (16 mph, 13 kn)</t>
  </si>
  <si>
    <t>Gemini Twin</t>
  </si>
  <si>
    <t>The Gemini Twin is an American powered parachute that was designed and produced by Gemini Powered Parachutes of Culver, Indiana. Now out of production, when it was available the aircraft was supplied as a complete ready-to-fly-aircraft.[1][2] The aircraft was introduced in about 2002 and production ended when the company went out of business in 2007.[3] The Twin was designed by a former Buckeye Industries employee to comply with the Fédération Aéronautique Internationale microlight category and the US FAR 103 Ultralight Vehicles rules as an ultralight trainer. It features a 45 m2 (480 sq ft) parachute-style wing, two-seats-in-tandem accommodation, tricycle landing gear and a single 64 hp (48 kW) Rotax 582 engine in pusher configuration.[1] The aircraft carriage is built from a combination of bolted aluminium and 4130 steel tubing. In flight steering is accomplished via foot pedals that actuate the canopy brakes, creating roll and yaw. On the ground the aircraft has lever-controlled nosewheel steering. The main landing gear incorporates spring suspension. The acceptable power range is 50 to 100 hp (37 to 75 kW)[1][2] The aircraft has an empty weight of 157 kg (346 lb) and a gross weight of 385 kg (849 lb), giving a useful load of 228 kg (503 lb). With full fuel of 40 litres (8.8 imp gal; 11 US gal) the payload for crew and baggage is 200 kg (441 lb).[1] The standard day, sea level, no wind, take off with a 64 hp (48 kW) engine is 350 ft (107 m) and the landing roll is 100 ft (30 m).[2] In 2005 the company reported 60 examples had been completed and flown.[2] In July 2015, 15 examples were registered in the America with the Federal Aviation Administration.[4] In 2004 Jean Pierre la Camus reviewed the design in the World Directory of Leisure Aviation and described the Twin as "soundly engineered".[1] Data from Bertrand and Kitplanes[1][2]General characteristics Performance</t>
  </si>
  <si>
    <t>Gemini Powered Parachutes</t>
  </si>
  <si>
    <t>2002-2007</t>
  </si>
  <si>
    <t>America</t>
  </si>
  <si>
    <t>60 (2005)</t>
  </si>
  <si>
    <t>157 kg (346 lb)</t>
  </si>
  <si>
    <t>https://en.wikipedia.org/America</t>
  </si>
  <si>
    <t>https://en.wikipedia.org/Gemini Powered Parachutes</t>
  </si>
  <si>
    <t>45 m2 (480 sq ft)</t>
  </si>
  <si>
    <t>3.0 m (10 ft)</t>
  </si>
  <si>
    <t>1 × Rotax 582 twin cylinder, two-stroke, liquid-cooled aircraft engine, 48 kW (64 hp)</t>
  </si>
  <si>
    <t>3-bladed composite, ground adjustable</t>
  </si>
  <si>
    <t>110 km (69 mi, 60 nmi)</t>
  </si>
  <si>
    <t>2.5 m/s (500 ft/min)</t>
  </si>
  <si>
    <t>385 kg (849 lb)</t>
  </si>
  <si>
    <t>40 litres (8.8 imp gal; 11 US gal)</t>
  </si>
  <si>
    <t>8.56 kg/m2 (1.75 lb/sq ft)</t>
  </si>
  <si>
    <t>Ibis GS-730 Super Magic</t>
  </si>
  <si>
    <t>The Ibis GS-730 Super Magic is a Colombian STOL homebuilt aircraft that was designed and produced by Ibis Aircraft of Cali, introduced in 2007. When it was available the aircraft was supplied as a complete ready-to-fly-aircraft or as a kit for amateur construction.[1] Production has been completed and as of 2011 the aircraft was no longer part of the company's product line.[2] The GS-730 Super Magic is a development of the lighter Ibis GS-700 Magic and features a cantilever high-wing with a Robertson STOL kit, a two-seats-in-side-by-side configuration enclosed cabin with doors, fixed tricycle landing gear with wheel pants and a single engine in tractor configuration.[1] The GS-730 Super Magic is made from sheet aluminium "all-metal" construction, with the wing tips and cowling made from composite material. Its 8.92 m (29.3 ft) span wing employs a NACA 650-18m airfoil, mounts flaps and has a wing area of 12.4 m2 (133 sq ft). The main landing gear is strengthened and made from 7075-T6 aluminium, while the nose gear has lever suspension using rubber pucks and helical springs. The main wheels include hydraulic disc brakes. Fuel tank capacity is 55 kg (121 lb) or optionally 82 kg (181 lb) or optionally a maximum of 104 kg (229 lb).[1] The aircraft has a typical empty weight of 320 kg (710 lb) and a gross weight of 569 kg (1,254 lb), giving a useful load of 249 kg (549 lb). With maximum full fuel of 104 kg (229 lb) the payload for pilot, passenger and baggage is 145 kg (320 lb).[1] The standard day, sea level, no wind, take off is 80 m (262 ft) and the landing roll is 100 m (328 ft).[1] Data from Jane's All The World's Aircraft 2012-2013[1]General characteristics Performance</t>
  </si>
  <si>
    <t>Homebuilt aircraft</t>
  </si>
  <si>
    <t>https://en.wikipedia.org/Homebuilt aircraft</t>
  </si>
  <si>
    <t>Ibis Aircraft</t>
  </si>
  <si>
    <t>Colombia</t>
  </si>
  <si>
    <t>8.92 m (29 ft 3 in)</t>
  </si>
  <si>
    <t>320 kg (705 lb)</t>
  </si>
  <si>
    <t>3,660 m (12,010 ft)</t>
  </si>
  <si>
    <t>https://en.wikipedia.org/Colombia</t>
  </si>
  <si>
    <t>https://en.wikipedia.org/Ibis Aircraft</t>
  </si>
  <si>
    <t>12.4 m2 (133 sq ft)</t>
  </si>
  <si>
    <t>6.83 m (22 ft 5 in)</t>
  </si>
  <si>
    <t>1 × Rotax 912 ULS four cylinder, air and liquid-cooled, four stroke aircraft engine, 75 kW (100 hp)</t>
  </si>
  <si>
    <t>3-bladed Ivoprop</t>
  </si>
  <si>
    <t>2.16 m (7 ft 1 in)</t>
  </si>
  <si>
    <t>563 km (350 mi, 304 nmi) , 1,044 km (649 mi) with maximum fuel</t>
  </si>
  <si>
    <t>5.08 m/s (1,000 ft/min)</t>
  </si>
  <si>
    <t>569 kg (1,254 lb)</t>
  </si>
  <si>
    <t>55 kg (121 lb) or optionally 82 kg (181 lb) or 104 kg (229 lb)</t>
  </si>
  <si>
    <t>Ibis GS-700 Magic</t>
  </si>
  <si>
    <t>https://en.wikipedia.org/Ibis GS-700 Magic</t>
  </si>
  <si>
    <t>45.89 kg/m2 (9.40 lb/sq ft)</t>
  </si>
  <si>
    <t>+/-3</t>
  </si>
  <si>
    <t>Kolb Flyer Powered Parachute</t>
  </si>
  <si>
    <t>The Kolb Flyer Powered Parachute is an American powered parachute that was designed and produced by New Kolb Aircraft of London, Kentucky. Now out of production, when it was available the aircraft was supplied as a complete ready-to-fly-aircraft.[1] The Flyer was the second of three company aircraft to bear the same name, after the 1970 Kolb Flyer and followed by the 2008 production Kolb Flyer Super Sport, a version of the Canadian Ultravia Pelican. Introduced about 2001, The powered parachute was a break from previous Kolb designs, which were otherwise all fixed wing aircraft and was embarked upon to give the company a foothold in the then-expanding North American powered parachute market.[1][2][3] The Flyer complies with the Fédération Aéronautique Internationale microlight category, including the category's maximum gross weight of 450 kg (992 lb). The aircraft has a maximum gross weight of 423 kg (933 lb). It could also qualify as a US FAR 103 Ultralight Vehicles rules two-seat trainer. It features a 540 sq ft (50 m2) parachute-style wing, two-seats-in-tandem accommodation, tricycle landing gear and a single 64 hp (48 kW) Rotax 582 liquid-cooled engine in pusher configuration.[1] The aircraft carriage is built from bolted metal tubing. In-flight steering is accomplished via foot pedals that actuate the canopy brakes, creating roll and yaw. On the ground the aircraft has lever-controlled nosewheel steering. The main landing gear incorporates spring rod suspension.[1] The aircraft has an empty weight of 287 lb (130 kg) and a gross weight of 933 lb (423 kg), giving a useful load of 646 lb (293 kg). With full fuel of 10 U.S. gallons (38 L; 8.3 imp gal) the payload for crew and baggage is 586 lb (266 kg).[1] In July 2015 one example was registered in the America with the Federal Aviation Administration as an experimental aircraft.[4] Data from Bertrand[1]General characteristics Performance</t>
  </si>
  <si>
    <t>New Kolb Aircraft</t>
  </si>
  <si>
    <t>circa 2001</t>
  </si>
  <si>
    <t>at least one</t>
  </si>
  <si>
    <t>130 lb (59 kg)</t>
  </si>
  <si>
    <t>https://en.wikipedia.org/New Kolb Aircraft</t>
  </si>
  <si>
    <t>540 sq ft (50 m2)</t>
  </si>
  <si>
    <t>31 mph (50 km/h, 27 kn)</t>
  </si>
  <si>
    <t>1 × Rotax 582 twin cylinder, two-stroke, liquid-cooled aircraft engine, 64 hp (48 kW)</t>
  </si>
  <si>
    <t>933 lb (423 kg)</t>
  </si>
  <si>
    <t>10 U.S. gallons (38 L; 8.3 imp gal)</t>
  </si>
  <si>
    <t>1.73 lb/sq ft (8.46 kg/m2)</t>
  </si>
  <si>
    <t>GAF Turana</t>
  </si>
  <si>
    <t>The GAF Turana was a target drone produced by the Australian Government Aircraft Factories (GAF). The name is believed to be from an Aboriginal Australian word meaning rainbow. The Turana target drone was designed and built in Australia as a development of the Ikara anti-submarine weapon system. It was a target drone with remote control that was launched from the Ikara launcher for use in naval anti-aircraft target practice.[1][2] The Turana had a composite metal/fibre glass structure and was powered by a Microturbo Cougar 022 Turbojet.[a][3] The Turana was first flown from Woomera in August 1971.[3] The program was cancelled in 1979 as water ingress during recovery of the drone was causing failure of the electronics.[4] This article on an unmanned aerial vehicle is a stub. You can help Wikipedia by expanding it.</t>
  </si>
  <si>
    <t>Target Drone</t>
  </si>
  <si>
    <t>https://en.wikipedia.org/Target Drone</t>
  </si>
  <si>
    <t>Government Aircraft Factories</t>
  </si>
  <si>
    <t>late 1960s - 1979</t>
  </si>
  <si>
    <t>Australia</t>
  </si>
  <si>
    <t>https://en.wikipedia.org/Government Aircraft Factories</t>
  </si>
  <si>
    <t>Royal Australian Navy</t>
  </si>
  <si>
    <t>https://en.wikipedia.org/Royal Australian Navy</t>
  </si>
  <si>
    <t>Ikara (missile)</t>
  </si>
  <si>
    <t>https://en.wikipedia.org/Ikara (missile)</t>
  </si>
  <si>
    <t>Ibis GS-710 Magic</t>
  </si>
  <si>
    <t>The Ibis GS-710 Magic, also called the GS-450, is a Colombian homebuilt aircraft that was designed and produced by Ibis Aircraft of Cali, developed from the Ibis GS-700 Magic. When it was available the aircraft was supplied as a complete ready-to-fly-aircraft or as a kit for amateur construction.[1] Production has been completed and as of 2011 the aircraft was no longer part of the company's product line.[2] The GS-710 Magic was designed to comply with the Fédération Aéronautique Internationale microlight category, including the category's maximum gross weight of 450 kg (992 lb).[1] The aircraft features a strut-braced high-wing, a two-seats-in-side-by-side configuration enclosed cabin with doors, fixed tricycle landing gear with wheel pants and a single engine in tractor configuration.[1] The GS-710 Magic is made from sheet aluminium "all-metal" construction, with the wing tips and cowling made from composite material. Its 8.69 m (28.5 ft) span wing employs a NACA 650-18m airfoil and mounts flaps. The wing employs conventional ailerons or, optionally, Junkers ailerons with leading edge slats and is supported by V-struts with jury struts. The main landing gear is sprung 7075-T6 aluminium, while the nose gear has lever suspension using rubber pucks and helical springs. The main wheels include hydraulic disc brakes.[1] The standard engine used is the 60 kW (80 hp) Rotax 912UL powerplant, driving a three-bladed Ivoprop propeller.[1] The aircraft's empty weight was reduced by 15% over the GS-700. The GS-710 has a typical empty weight of 279 kg (615 lb) and a gross weight of 450 kg (990 lb), giving a useful load of 171 kg (377 lb). A gross weight of 500 kg (1,102 lb) is optional.[1] Data from Jane's All The World's Aircraft 2012-2013[1]General characteristics Performance</t>
  </si>
  <si>
    <t>8.69 m (28 ft 6 in)</t>
  </si>
  <si>
    <t>279 kg (615 lb)</t>
  </si>
  <si>
    <t>1 × Rotax 912 UL four cylinder, air and liquid-cooled, four stroke aircraft engine, 60 kW (80 hp)</t>
  </si>
  <si>
    <t>450 kg (992 lb)</t>
  </si>
  <si>
    <t>57 km/h (35 mph, 31 kn) with leading edge slats</t>
  </si>
  <si>
    <t>Jeof Candiana</t>
  </si>
  <si>
    <t>The Jeof Candiana (named for the town of its  origin) is an Italian homebuilt aircraft that was designed and produced by Jeof srl of Candiana, introduced in the mid-1990s. When it was available the aircraft was supplied as a kit for amateur construction.[1] The Candiana features a strut-braced high-wing, a two-seats-in-side-by-side configuration enclosed cabin accessed via doors, fixed conventional landing gear and a single engine in tractor configuration. Tricycle landing gear  is optional.[1] The aircraft is made from a combination of welded steel tubing and aluminum. The aircraft was designed as a testbed for the Sax 86 engine, a derivative of the Fiat Fire four-cylinder four-stroke automotive powerplant.[1] The standard day, sea level, no wind, takeoff and landing roll is 100 m (328 ft).[1] By 1998 the company reported that ten kits had been sold, were completed and flying.[1] Data from AeroCrafter[1]General characteristics Performance</t>
  </si>
  <si>
    <t>Jeof srl</t>
  </si>
  <si>
    <t>mid-1990s</t>
  </si>
  <si>
    <t>at least ten</t>
  </si>
  <si>
    <t>8.7 m (28.4 ft)</t>
  </si>
  <si>
    <t>282 kg (622 lb)</t>
  </si>
  <si>
    <t>https://en.wikipedia.org/Jeof srl</t>
  </si>
  <si>
    <t>6.7 m (21.9 ft)</t>
  </si>
  <si>
    <t>1 × Sax 86 four cylinder four stroke automotive conversion engine</t>
  </si>
  <si>
    <t>2-bladed fixed pitch</t>
  </si>
  <si>
    <t>171 km/h (106 mph, 92 kn)</t>
  </si>
  <si>
    <t>63 km/h (39 mph, 34 kn)</t>
  </si>
  <si>
    <t>SNCAC NC.2001 Abeille</t>
  </si>
  <si>
    <t>The SNCAC NC.2001 Abeille (English: Bee) was a single engine, twin intermeshing rotor helicopter designed and built in France in the late 1940s. Three were completed but only one flew, development ending when SNCAC was closed. The design of the Abeille was directed by René Dorand at the helicopter division of SNCAC. An intermeshing rotor layout was chosen instead of a tail rotor design, following the examples of the 1939 Flettner Fl 265 and the Kellet XR-8 of 1944.[1] Its twin, two blade rotors were driven by shafts which leaned out of the fuselage side-by-side. The rotor blades, which began some way from the hub, tapered strongly. Pitch and roll were adjusted from the control column by altering cyclic pitch via a pair of swashplates and yaw by changing the relative collective pitch of the two rotors with the pedals. Forward tilt of the rotor shafts was automatically linked to forward speed. A single lever controlled both the collective pitch and the throttle through an electrical link. The Abeille was powered by a 429 kW (575 hp) Renault 12S, an inverted, air-cooled V-12 engine.[2] The Abeille had a pod and boom, all-metal fuselage.  The nose was fully glazed with two side by side crew seats ahead of a cabin with a bench seat for three passengers. The engine and gearboxes were behind them.[2][3]  Aft, a high mounted boom carried the empennage, which on the first prototype consisted of a tall T-tail with a narrow fin. On the second machine the tailplane was lowered to the top of the fuselage and had a pair of fins at its extremities, each roughly elliptical and mounted from its top.[1] The tails was wooden, with fabric covered.[3] The Abeille's fixed main landing gear had two wheels on a single axle positioned a little behind the rotor shafts and mounted on broad, single struts to the mid-upper fuselage, together with a smaller nose wheel.[1] Three examples of the Abeille were built.  The first was destroyed by fire before it had flown.  The second made its first flight on 28 June 1949, piloted by Claude Dellys. SNCAC was closed in that month, its assets distributed between three remaining state owned firms and as a result the Abeille programme was abandoned; the second machine did not fly again and the third never flew.[1] Data from Gaillard (1990), p.98.[1] All performance figures are estimated.General characteristics Performance</t>
  </si>
  <si>
    <t>Five seat, twin rotor helicopter</t>
  </si>
  <si>
    <t>https://en.wikipedia.org/Five seat, twin rotor helicopter</t>
  </si>
  <si>
    <t>SNCAC</t>
  </si>
  <si>
    <t>René Dorand</t>
  </si>
  <si>
    <t>3 passengers</t>
  </si>
  <si>
    <t>2,064 kg (4,550 lb) [2]</t>
  </si>
  <si>
    <t>2,500 m (8,200 ft) hovering out of ground effect[2]</t>
  </si>
  <si>
    <t>//upload.wikimedia.org/wikipedia/commons/thumb/7/74/SNCAC_NC_2001_L%27Aerophile_December_1946.png/300px-SNCAC_NC_2001_L%27Aerophile_December_1946.png</t>
  </si>
  <si>
    <t>https://en.wikipedia.org/SNCAC</t>
  </si>
  <si>
    <t>250 km/h (160 mph, 130 kn)</t>
  </si>
  <si>
    <t>9.70 m (31 ft 10 in)</t>
  </si>
  <si>
    <t>1 × Renault 12S inverted V-12, liquid-cooled, 429 kW (575 hp)   take-off power[2]</t>
  </si>
  <si>
    <t>2 × 13.70 m (44 ft 11 in)</t>
  </si>
  <si>
    <t>180 km/h (110 mph, 97 kn)</t>
  </si>
  <si>
    <t>2,694 kg (5,940 lb) [2]</t>
  </si>
  <si>
    <t>HCUAV</t>
  </si>
  <si>
    <t>The Hellenic Civil Unmanned Aerial Vehicle (HCUAV) RX-1 is a Greek research project, which has currently produced a prototype of a Medium Altitude - Long Endurance (MALE) Unmanned Aerial Vehicle (UAV), with aim for the aircraft to enter production in the future and be utilised in civil and potentially, military operations.[1][2] The development started in 2013 and involved a consortium consisting of 6 partners, among them three University research groups including the Laboratory of Fluid Mechanics and Turbomachinery (LFMT) of the Department of Mechanical Engineering or the Aristotle University of Thessaloniki (AUTH), the CSL and the Laboratory of Robotics and Automation (LRA), as well as three private companies including MLS Innovation Ltd, Spacesonic Ltd and Intracom Defense Electronics (IDE). It is coordinated by the LFMT at the AUTH. The chief engineer of the project is AUTH professor Dr Kyriakos Yakinthos. The primary project goal was to design and construct a low-cost, high-performance civil UAV, appropriately equipped, for long day and night surveillance and patrol operations, such as maritime monitoring, border protection and forest region surveillance.[3][4] The HCUAV RX-1 prototype was designed, developed and built as a small to medium-sized MALE-UAV with main objectives surveillance and data gathering for civil protection authorities, making its first and successful flight 36 months after the initiation of the project. The maiden flight took place in 2016, and lasted approximately 15 minutes.[5] Several test flights followed, in order to validate and test different project parameters and objectives. The aircraft's maximum endurance was 11 hours. In November 2020, Intracom Defense Electronics (IDE) was placed head of the consortium that now also included other Greek and European companies from Cyprus, Spain and the Netherlands, for the design and construction of stealth swarm drones, codenamed Project LOTUS (Low Observable Tactical Unmanned System),[6] based on the RX-3 prototype with ISR as its primary mission. It was noted that two types of drones will be built as part of Project Lotus. The first will be the “mothership”, a large drone incorporating the RX-3 design characteristics,[7] to be designed by the AUTH. The rest will be smaller swarm drones built in large numbers, linked to, and supported by the mothership.[8] These endogenous aircraft could be used in border and maritime patrol missions, high value target reconnaissance and surveillance, while utilising data-fusion technologies to cooperate with the Hellenic Air force future 4.5 and 5th generation fighters. According to IDE, the Air Force could completely cover its operational needs within a 5-year plan.[9] Data from research paper.[3]</t>
  </si>
  <si>
    <t>Surveillance and Reconnaissance</t>
  </si>
  <si>
    <t>https://en.wikipedia.org/Surveillance and Reconnaissance</t>
  </si>
  <si>
    <t>Consortium: LFMT LRA CSL Spacesonic Ltd. Intracom Defence MLS Innovation</t>
  </si>
  <si>
    <t>Prototype</t>
  </si>
  <si>
    <t>Greece</t>
  </si>
  <si>
    <t>https://en.wikipedia.org/Consortium: LFMT LRA CSL Spacesonic Ltd. Intracom Defence MLS Innovation</t>
  </si>
  <si>
    <t>//upload.wikimedia.org/wikipedia/commons/thumb/5/5c/Flag_of_Greece.svg/23px-Flag_of_Greece.svg.png</t>
  </si>
  <si>
    <t>https://en.wikipedia.org/Greece</t>
  </si>
  <si>
    <t>DELAER RX-3</t>
  </si>
  <si>
    <t>https://en.wikipedia.org/DELAER RX-3</t>
  </si>
  <si>
    <t>HeliWhale Afalina</t>
  </si>
  <si>
    <t>The HeliWhale Afalina is an ultra-light, coaxial two-seat multipurpose helicopter. The name Afalina comes from the Russian word for "bottlenose dolphin", named for the helicopter's resemblance to the marine mammal.[1] General characteristics Performance</t>
  </si>
  <si>
    <t>Multipurpose helicopter</t>
  </si>
  <si>
    <t>https://en.wikipedia.org/Multipurpose helicopter</t>
  </si>
  <si>
    <t>HeliWhale</t>
  </si>
  <si>
    <t>Kolesnik Yakov</t>
  </si>
  <si>
    <t>Beginning production in early 2016</t>
  </si>
  <si>
    <t>270 kg (595 lb)</t>
  </si>
  <si>
    <t>2,000 m (6,600 ft)</t>
  </si>
  <si>
    <t>1 × Rotax 914 four cylinder, liquid and air-cooled, turbocharged, four stroke aircraft engine, 86 kW (115 hp)</t>
  </si>
  <si>
    <t>6-bladed composite</t>
  </si>
  <si>
    <t>2.8 m (9 ft 2 in)</t>
  </si>
  <si>
    <t>750 km (470 mi, 400 nmi)</t>
  </si>
  <si>
    <t>Ibis GS-240</t>
  </si>
  <si>
    <t>The Ibis GS-240 is a Colombian homebuilt aircraft that was designed and produced by Ibis Aircraft of Cali. When it was available the aircraft was supplied as a kit for amateur construction.[1] The GS-240 is no longer offered by the manufacturer as part of their product line.[2] The aircraft was designed as a light-sport aircraft, specifically for the American market and features a strut-braced high-wing, a two-seats-in-side-by-side configuration enclosed cabin accessed via doors, fixed tricycle landing gear with wheel pants and a single engine in tractor configuration.[1] The aircraft is made from sheet aluminum "all-metal" construction. Its wing is supported by V-stuts and jury struts. The GS-240 was supplied as a quick-build kit, with most major fabrication completed prior to delivery to allow for quick assembly time.[1] The standard day, sea level, no wind, take off distance over a 15 m (49 ft) obstacle is 91 m (299 ft).[1] As of April 2017, the design does not appear on the Federal Aviation Administration's list of approved special light-sport aircraft.[3] In May 2014 no examples were registered in the America with the Federal Aviation Administration.[4] Data from All-Aero[1]General characteristics Performance</t>
  </si>
  <si>
    <t>Light-sport aircraft</t>
  </si>
  <si>
    <t>https://en.wikipedia.org/Light-sport aircraft</t>
  </si>
  <si>
    <t>341 kg (752 lb)</t>
  </si>
  <si>
    <t>1 × piston aircraft engine</t>
  </si>
  <si>
    <t>3-bladed composite</t>
  </si>
  <si>
    <t>193 km/h (120 mph, 104 kn)</t>
  </si>
  <si>
    <t>4 m/s (790 ft/min)</t>
  </si>
  <si>
    <t>599 kg (1,321 lb)</t>
  </si>
  <si>
    <t>225 km/h (140 mph, 121 kn)</t>
  </si>
  <si>
    <t>Ibis GS-750 Grand Magic</t>
  </si>
  <si>
    <t>The Ibis GS-750 Grand Magic is a Colombian homebuilt aircraft, designed and produced by Ibis Aircraft of Cali, introduced in 2006. The aircraft is supplied as a complete ready-to-fly-aircraft or as a kit for amateur construction.[1][2] The GS-750 Grand Magic is a development of the two-seat Ibis GS-700 Magic. It features a strut-braced high-wing, a four-seat enclosed cabin with doors, fixed tricycle landing gear with wheel pants and a single engine in tractor configuration.[1] The aircraft is made from sheet aluminium "all-metal" construction, with the wing tips and cowling made from composite material. Its 9.70 m (31.8 ft) span wing employs a NACA 650-18m airfoil, mounts flaps and has a wing area of 15.71 m2 (169.1 sq ft). The wing is supported by V-struts and jury struts. The main landing gear is sprung 7075-T6 aluminium, while the nose gear has lever suspension using rubber pucks and helical springs. The main wheels include hydraulic disc brakes.[1] The acceptable power range is 113 to 157 kW (152 to 211 hp) and the standard engines used are the eight cylinder 134 kW (180 hp) Jabiru 5100 and, since July 2010, the 157 kW (211 hp) Lycoming IO-390-X powerplant.[1] The aircraft has a typical empty weight of 520 kg (1,150 lb) and a gross weight of 1,020 kg (2,250 lb), giving a useful load of 500 kg (1,100 lb). With full fuel of 151.4 l (33.3 imp gal; 40.0 US gal) the payload for pilot, passengers and baggage is 391 kg (862 lb).[1][2] The standard day, sea level, no wind, take off with a 113 kW (152 hp) engine is 250 m (820 ft) and the landing roll is 300 m (984 ft).[2] In February 2007 the prototype was delivered to a customer in Ecuador.[1] Data from Jane's All The World's Aircraft 2012-2013 and Manufacturer[1][2]General characteristics Performance</t>
  </si>
  <si>
    <t>2006-present</t>
  </si>
  <si>
    <t>three passengers</t>
  </si>
  <si>
    <t>3,600 m (11,800 ft)</t>
  </si>
  <si>
    <t>15.71 m2 (169.1 sq ft)</t>
  </si>
  <si>
    <t>7.20 m (23 ft 7 in)</t>
  </si>
  <si>
    <t>1 × Lycoming O-320 four cylinder, air-cooled, four stroke aircraft engine, 110 kW (150 hp)</t>
  </si>
  <si>
    <t>3-bladed fixed pitch</t>
  </si>
  <si>
    <t>2.18 m (7 ft 2 in)</t>
  </si>
  <si>
    <t>177 km/h (110 mph, 96 kn)</t>
  </si>
  <si>
    <t>1,020 kg (2,249 lb)</t>
  </si>
  <si>
    <t>151.4 litres (33.3 imp gal; 40.0 US gal)</t>
  </si>
  <si>
    <t>89 km/h (55 mph, 48 kn) flaps down</t>
  </si>
  <si>
    <t>64.9 kg/m2 (13.3 lb/sq ft)</t>
  </si>
  <si>
    <t>241 km/h (150 mph, 130 kn)</t>
  </si>
  <si>
    <t>+5/-3</t>
  </si>
  <si>
    <t>SYAC UAV</t>
  </si>
  <si>
    <t>SYAC UAVs are Chinese UAVs developed by Shenyang Aircraft Corporation (SYAC), some of which have entered service with Chinese military and local law enforcement and governmental establishments. Divine Eagle (Shen-Diao or Shendiao, 神雕) is a little-known jet-powered Chinese UAV under development reportedly since 2012 and possibly in service as of 2018,[1] with its existence first revealed in the Chinese military aircraft development genealogy map (中国军用飞机发展族谱图) as a high altitude long endurance (HALE) counter stealth UAV (高空远程反隐身无人机).[2] It was confirmed by Chinese official sources when the autobiography of aircraft designer academician Li Ming (李明) was published in 2012,[3] in which it was revealed that the Divine Eagle was designed by the 601st Institute (more commonly known as Shenyang Aircraft Design Institute) of SYAC, originally as a proof of concept aircraft for the development of counter stealth UAV.[2] A graphic from a Chinese publication showed the employment concept for a large UAV similar to the Shenyang 'Divine Eagle' concept in a multi-platform warning system. Sukhoi's S-62 UAV concept and variations demonstrated in the 2013 Moscow Airshow are similar to the Divine Eagle，and Sukhoi officials noted that China had expressed "great interest" in the Zond designs.[4] The first confirmed photo of Divine Eagle was revealed in mid 2015 when a photograph of it taxiing was published on the internet.[5] Divine Eagle is currently the largest UAV in China (as of 2015), with its length approaching that of Shenyang J-11.[6] The photo of Divine Eagle taxiing suggests a fuselage height to length ratio of 1:12, giving probable length of 14.4 to 18 meters, and the wingspan is estimated at 40 to 50 meters.[7] Divine Eagle adopts a unique layout in that it is in twin boom layout with twin tail and what appears to be a low wing configuration. The fuselages have bulbous noses that house satellite communication antennas, and the canard wing is mounted between them but not at the leading edge.[2][5][6][7][8] A much longer high-aspect ratio wing is mounted aft and an apparent high-bypass turbofan is mounted between two large vertical stabilisers.[2][5][6][7][8] Divine Eagle carries up to seven AESA radars. It has a maximum flight ceiling of 25 km and a maximum speed of Mach 0.8.[9] The Spider-Man ZZX (Zhi-Zhu-Xia ZZX or Zhizhuxia ZZX, 蜘蛛侠 ZZX) UAV is an unmanned VTOL UAV developed by Shenyang Aircraft Design Institute (SYADI) of AVIC. It has a unique and unorthodox design, the first of its kind in the world: the main propulsion is provided by the rotor mounted at the tip of the UAV, but unlike other rotary wing aircraft that need a tail rotor to counter the torque generated by the main rotor, the design of Spider-Man ZZX has eliminated the tail rotor. The torque generated by the main rotor is countered by three anti-torque blades mounted on the fuselage. The design is claimed to have increased payload and stability, while reducing the weight at the same time. The engine is mounted directly below the rotor, as in most rotary wing aircraft, and below the engine is the space for payload. The three anti-torque blades are mounted on the frames of the payload compartment, and the three-legged landing gear is mounted directly below the payload compartment.[citation needed] The XLB Patroller (XLB Xun-Luo-Bing or XLB Xunluobing, XLB 巡逻兵) fixed-wing UAV was developed by Shenyang Aircraft Design Institute (SYADI) of AVIC. XLB Patroller is in conventional layout and high wing configuration, with tricycle landing gear and T-tail. Propulsion is provided by a two-blade propeller driven tractor engine mounted in the nose. XLB Patroller is one of the few Chinese UAVs powered by alternative energy source, namely, fuel cell. The entire system consists of ground control station with one or two UAVs, and maintenance equipment.[10]  Specification:[11]</t>
  </si>
  <si>
    <t>UAV</t>
  </si>
  <si>
    <t>Shenyang Aircraft Corporation</t>
  </si>
  <si>
    <t>Shenyang Aircraft Design Institute (601st Institute)</t>
  </si>
  <si>
    <t>In service</t>
  </si>
  <si>
    <t>China</t>
  </si>
  <si>
    <t>https://en.wikipedia.org/Shenyang Aircraft Design Institute (601st Institute)</t>
  </si>
  <si>
    <t>https://en.wikipedia.org/China</t>
  </si>
  <si>
    <t>https://en.wikipedia.org/Shenyang Aircraft Corporation</t>
  </si>
  <si>
    <t>SNCAC NC.3021 Belphégor</t>
  </si>
  <si>
    <t>The SNCAC NC.3021 Belphégor was a French high altitude research aircraft designed and built at the end of World War II.  Only one was completed and it was not a success, in part because of problems with its unusual engine. The Belphégor had its origins during World War II in Marcel Roca's SNCAC NC.3020 design, an ultimately unbuilt aircraft powered by a coupled pair of Hispano-Suiza HS.12Z engines mounted side by side in the nose driving coaxial propellers.  When work on the design resumed at the war's end these engines were replaced with a similarly arranged Daimler-Benz pair, resulting in a revised type, the NC.3021. The Belphégor was intended to provide a high altitude laboratory for studies of the meteorology of the upper atmosphere, high altitude aerodynamics and also of incoming cosmic rays.[1] The measurements were to be made at altitudes between 10,000 m (32,800 ft) and 14,000 m (45,900 ft).[2]  The pressurization system was fed from a large scoop intake below the engine into engine driven compressors. The pressurized cabin, slightly wider than high had an average diameter of about 2.45 m (8 ft 0 in)[1] allowing the two observers comfortable working room and a total cabin volume of 11 m3 (390 cu ft).[2] They had observation windows in the cabin roof and in its floor. The crew positions were also in the pressurized region: the pilot's cockpit placed his head above the upper fuselage under a clear canopy. Two other crew, navigator and radio operator sat wholly within the cabin.[1] The Belphégor was a cantilever mid-wing monoplane.  The three part, high aspect ratio wing was strongly tapered in plan, mid-positioned and built around a single steel main spar with two auxiliary spars which were wooden in the outer sections.[3]  The broad chord wing roots  were carefully faired into a near circular fuselage.[1] The ailerons, fitted with tabs, were metal framed but fabric covered.[3] Two part, hydraulically operated camber changing metal slotted flaps were fitted.[1][3] Its semi-monocoque fuselage was in three sections; the metal forward part contained the German-designed 2,200 kW (2,950 hp) Daimler-Benz DB 610A twin-crankcased "power system" engine unit weighing some 1.5 tonnes by itself, with its circular radiator in the nose and driving a single four blade propeller as well as the pressurization system. Behind it a tubular Dural structure supported the double skinned cabin and a final, wooden tail section.  The tail unit was conventional, with a single tall straight edged, round topped fin and rudder. All the flight controls, whether on the wings or the tail, were both dynamically and aerodynamically balanced. The tail wheel undercarriage had inward retracting main legs.[1] Its first flight was on 6 June 1946 from Toussus-le-Noble Airport. Flight tests were made difficult, if not dangerous, by the DB 610's tendency to overheat and they were abandoned either in 1947 in the absence of financial support[4] or in 1949, after only forty flying hours, because of the continuing mechanical problems.[2] Data from Flight 12 June 1947, p.534[1]General characteristics Performance</t>
  </si>
  <si>
    <t>Upper altitude research aircraft</t>
  </si>
  <si>
    <t>Marcel Roca</t>
  </si>
  <si>
    <t>Three</t>
  </si>
  <si>
    <t>Two observers</t>
  </si>
  <si>
    <t>23.55 m (77 ft 3 in)</t>
  </si>
  <si>
    <t>7,500 kg (16,535 lb) [4]</t>
  </si>
  <si>
    <t>13,000 m (42,000 ft)</t>
  </si>
  <si>
    <t>//upload.wikimedia.org/wikipedia/en/thumb/d/d0/SNCAC_NC.3021.jpg/300px-SNCAC_NC.3021.jpg</t>
  </si>
  <si>
    <t>49.8 m2 (536 sq ft)</t>
  </si>
  <si>
    <t>560 km/h (348 mph, 302 kn) at 9,800 m (32,000 ft)</t>
  </si>
  <si>
    <t>17.50 m (57 ft 5 in)</t>
  </si>
  <si>
    <t>10,000 kg (22,046 lb) [4]</t>
  </si>
  <si>
    <t>1 × Daimler-Benz DB 610A side by side pair of DB 605 V-12 inverted, water-cooled engines geared together onto a single propeller shaft, 2,200 kW (2,950 hp)   at sea level</t>
  </si>
  <si>
    <t>4-bladed, 4.5 m (14 ft 9 in) diameter [3]</t>
  </si>
  <si>
    <t>5.82 m (19 ft 1 in)</t>
  </si>
  <si>
    <t>449 km/h (279 mph, 242 kn) at 12,000 m (39,300 ft)</t>
  </si>
  <si>
    <t>140 km/h (87 mph)</t>
  </si>
  <si>
    <t>4 hr</t>
  </si>
  <si>
    <t>SNCAC NC.3020 wartime project</t>
  </si>
  <si>
    <t>Potez 38</t>
  </si>
  <si>
    <t>The Potez 38 was a French single engine, eight or nine seat passenger aircraft flown in 1930. Only one was built. The Potez 38 was a monoplane with high wings built around wooden box spars, spruce ribs and with fabric covering. In plan the wings were rectangular out to rounded tips and they were braced to the lower fuselage longerons with streamlined V-form struts on each side. There was 3° of dihedral.[1] The rectangular section fuselage was built in three parts, all with tubular metal structures though of different geometries.  The front and rear sections were metal covered but the central section containing the cabin was covered in plywood. The forward section contained a 600 hp (447 kW) Hispano-Suiza 12Lbr water cooled V-12 engine, driving a two bladed propeller and with its radiator near the rear of the engine on the fuselage underside.[1] There were two 300 l (66 imp gal; 79 US gal) fuel tanks, one in each wing, and an oil tank aft of the engine fire-wall.[2] The cockpit had low profile glazing with a windscreen of V-plan and side-by-side seating.[1]  The Potez 38 was normally flown from the lefthand seat but dual control could be added to the other.[2]  The cabin had a volume of 15 m3 (530 cu ft)[2] and contained eight[1] or nine[2] seats and a toilet and baggage compartment. It was lit by a long, continuous window on each side and accessed by port and starboard doors at the back.  The rear section of the fuselage carried a conventional tail which was wood framed and ply covered.  The fin was triangular and mounted a balanced, curved edge rudder which reached down to the keel. The straight edged tailplane, strut braced to the lower fuselage, was mounted on the fin just above its base. Inset elevators gave its trailing edge an elliptical shape.[2] The Potez 38 had a conventional tail-skid undercarriage, fitted with brakes.  Its main wheels were on legs mounted near the wing root just behind the leading edge, containing rubber shock absorbers and spread outwards to provide a wide track.[2][3] The axles were each hinged to the lower fuselage on  V-struts with one end further forward and one in line with the legs.[2] The Potez 38 first flew in late 1929 or 1930.  By the end of November 1930 it had successfully completed its acceptance trials. During these it achieved a speed of 210 km/h (130 mph)[4]  After that there are few, if any, records of its activity. Data from L'Aérophile (February 1930, p.55)[2] Performance figures estimatedGeneral characteristics Performance</t>
  </si>
  <si>
    <t>Eight or nine passenger transport aircraft</t>
  </si>
  <si>
    <t>https://en.wikipedia.org/Eight or nine passenger transport aircraft</t>
  </si>
  <si>
    <t>Societe des Avions Henri Potez</t>
  </si>
  <si>
    <t>Nine passengers</t>
  </si>
  <si>
    <t>20 m (65 ft 7 in)</t>
  </si>
  <si>
    <t>2,460 kg (5,423 lb) equipped</t>
  </si>
  <si>
    <t>5,200 m (17,100 ft)</t>
  </si>
  <si>
    <t>https://en.wikipedia.org/Societe des Avions Henri Potez</t>
  </si>
  <si>
    <t>65 m2 (700 sq ft)</t>
  </si>
  <si>
    <t>225 km/h (140 mph, 121 kn) approximately, at sea level</t>
  </si>
  <si>
    <t>14.80 m (48 ft 7 in)</t>
  </si>
  <si>
    <t>1 × Hispano-Suiza 12Lbr , 450 kW (600 hp)</t>
  </si>
  <si>
    <t>4,000 kg (8,818 lb)</t>
  </si>
  <si>
    <t>18 minutes to 3,000 m (9,843 ft)</t>
  </si>
  <si>
    <t>440 kg (970 lb)</t>
  </si>
  <si>
    <t>Clark YH[1]</t>
  </si>
  <si>
    <t>SNCASE SE-700</t>
  </si>
  <si>
    <t>The SNCASE SE-700 was a three-seat passenger autogyro designed during World War II.  Two were completed but only the first flew and the programme was soon abandoned. Design of the SE-700 began in 1939 but World War II delayed its completion and first flight until 25 May 1945.  Compared with most autogyros of its time it had a very advanced appearance, with a sleek, streamlined fuselage, an enclosed central engine and a three blade rotor on a straight edged, aerofoil section  pylon. The enclosed cabin, which seated three, was ahead of the engine and behind a nose which tapered smoothly into the spinner of the two blade propeller.[1] At the rear of the short fuselage was a low aspect ratio tailplane, externally braced to the fuselage underside and fitted with elevators. It carried swept, oval tail fins taken from the SNCASE SE-100 twin engine fighter at its tips, which were externally braced to the tailplane underside.  The fins were fitted with rudders and, more unusually, wheels; the SE.100 had fin mounted tail wheels but the SE.700 had tricycle gear so these became the main wheels, tidily faired into the bottom of the fins. Its nosewheel retracted backwards, placing the wheel partly in the fuselage and its leg within a small ventral fairing.[1] The first prototype, piloted by Stakenburg,[1] flew with a 164 kW (220 hp) Renault 6Q-01 six cylinder, inverted air-cooled inline engine.[2] It proved difficult to control and crashed after a few test flights. Though the damage was not great, the SE-700 was not repaired and SNCASE decided instead to complete a more refined second prototype, the SE-701 or SE-700A. This was fitted with a more powerful 246 kW (330 hp) Béarn 6D-07 engine, another six cylinder, inverted air-cooled inline.  However, the company then decided that the post-war market for small commuter autogyros was too limited to proceed, so the SE-700A did not fly and a proposed production series of four SE-702s or 700Bs were not begun.[1] Data from Gaillard (1990), p.33,[1] Jane's all the World's Aircraft 1947[3] Performance data estimated.General characteristics Performance</t>
  </si>
  <si>
    <t>Three seat passenger autogyro</t>
  </si>
  <si>
    <t>https://en.wikipedia.org/Three seat passenger autogyro</t>
  </si>
  <si>
    <t>SNCASE</t>
  </si>
  <si>
    <t>1,400 kg (3,086 lb)</t>
  </si>
  <si>
    <t>4,500 m (14,800 ft)</t>
  </si>
  <si>
    <t>https://en.wikipedia.org/SNCASE</t>
  </si>
  <si>
    <t>265 km/h (165 mph, 143 kn) at 2,000 m (6,562 ft)</t>
  </si>
  <si>
    <t>6.55 m (21 ft 6 in)</t>
  </si>
  <si>
    <t>2,000 kg (4,409 lb)</t>
  </si>
  <si>
    <t>1 × Béarn 6D-07 6 cylinder, air-cooled, inverted, in-line, 250 kW (330 hp)</t>
  </si>
  <si>
    <t>2-bladed Ratier electrically operated constant-speed airscrew</t>
  </si>
  <si>
    <t>3.80 m (12 ft 6 in)</t>
  </si>
  <si>
    <t>One × 13.3 m (43 ft 8 in)</t>
  </si>
  <si>
    <t>220 km/h (140 mph, 120 kn) *Minimum forward speed</t>
  </si>
  <si>
    <t>660 km (410 mi, 360 nmi)</t>
  </si>
  <si>
    <t>4.60 m (15 ft 1 in) tailplane span plus thickness of wheel fairings</t>
  </si>
  <si>
    <t>123 m2 (1,320 sq ft) three bladed main rotor</t>
  </si>
  <si>
    <t>16.26 kg/m2 (3.33 lb/sq ft) at maximum weight</t>
  </si>
  <si>
    <t>Fauvel AV.2</t>
  </si>
  <si>
    <t>The Fauvel AV.2 (AV for aile volante (English: flying wing) was the first Fauvel type to fly, completed in 1932. According to his own account, the idea of a flying wing aircraft came to Fauvel in July 1928 during a discussion of the design of high performance gliders; the central aim was to cut down drag to near the limit set by the lift induced drag of the wing by minimising other components. The best possible aircraft should avoid everything but the wing. In 1929 experiments were made with a model of his initial design, known as the AV.1, in the wind tunnel at the aeronautical laboratory at Saint-Cyr to check lift, drag and stability. He built his first full-size aircraft in collaboration with Louis Peyret. It could be flown as a glider or powered with a 15 kW (20 hp) engine. Peyret had no spare man-power in his factory and a deal was struck with the Société Makhonine. Initially it was intended that the AV.2 should be built by Guerchais at Saint Cloud but after their closure construction was taken over by Caudron and a more powerful engine fitted.[1] The AV.2 was almost entirely wing.  Constructed around a single main spar, with an auxiliary spar to carry the ailerons, it was a wooden structure with plywood skin from the main spar forward around the leading edge forming a D-box. The rest was fabric covered.[2] There was a thick centre section, which occupied about 20% of the span but more than 33% of its area, and outer panels with marked taper and dihedral.[1][2] In the absence of a rudder, the AV.2's pilot controlled yaw by differentially operating two pairs of airbrakes, each mounted near a wing tip and opening above and below the wing.  The outer panels also carried ailerons. The only vertical surfaces on the wing were two fixed triangular fins, intended to reduce turbulence at each end of the unusual elevator designed by Peyret, mounted on the trailing edge of the centre section.[2] It consisted of two geometrically similar surfaces, each of symmetrical section and joined to each other and to the wing without a gap. In plan the rear surface, though shorter, blended smoothly into the forward one. Together they formed a control surface with adjustable curvature, which could modify the profile of the centre section from symmetric to reflex. The pilot's controls were conventional; the airbrakes were controlled with a rudder bar which when rotated raised them differentially and when pressed forward opened them together as brakes. The ailerons and elevator operated by the usual control column. His seat was in an open cockpit at the leading edge of the wing, where a brief, rounded, enclosed forward extension carried a windscreen and pitot tube.[1][2] The  AV.2 was powered by a 24 kW (32 hp) ABC Scorpion flat twin engine arranged in pusher configuration and driving a two blade propeller.  It was contained in a tear-shaped pod that also held the fuel and oil tanks, mounted over the cockpit on a mast of steel tubes. It had a low, wide track tailskid undercarriage with its mainwheels semi-recessed into the centre section where it began to thin towards the outer panels.  There were wheel brakes, operated like the airbrakes by forward pressure on the rudder bar, which came into operation when the airbrakes were more than half extended.[1][2] The AV.2 was completed in 1932.[2]  Data from Hauet (2001), p.290[2] Performance figures estimated.General characteristics Performance</t>
  </si>
  <si>
    <t>Flying wing</t>
  </si>
  <si>
    <t>https://en.wikipedia.org/Flying wing</t>
  </si>
  <si>
    <t>Guerchais and Caudron</t>
  </si>
  <si>
    <t>Charles Fauvel</t>
  </si>
  <si>
    <t>https://en.wikipedia.org/Charles Fauvel</t>
  </si>
  <si>
    <t>12.85 m (42 ft 2 in)</t>
  </si>
  <si>
    <t>243 kg (536 lb)</t>
  </si>
  <si>
    <t>5,000 m (16,000 ft)</t>
  </si>
  <si>
    <t>//upload.wikimedia.org/wikipedia/commons/thumb/b/bd/Fauvel_AV.2_photo_L%27Aerophile_April_1935.jpg/300px-Fauvel_AV.2_photo_L%27Aerophile_April_1935.jpg</t>
  </si>
  <si>
    <t>https://en.wikipedia.org/Guerchais and Caudron</t>
  </si>
  <si>
    <t>20 m2 (220 sq ft)</t>
  </si>
  <si>
    <t>3.60 m (11 ft 10 in) including elevator</t>
  </si>
  <si>
    <t>1 × ABC Scorpion flat twin, 25 kW (34 hp)   at 2,300 rpm. Engine in pusher configuration.</t>
  </si>
  <si>
    <t>120 km/h (75 mph, 65 kn)</t>
  </si>
  <si>
    <t>345 kg (761 lb)</t>
  </si>
  <si>
    <t>40 km/h (25 mph; 22 kn)</t>
  </si>
  <si>
    <t>scaled, symmetric centre section; outer panels ST. Aé 230.[1]</t>
  </si>
  <si>
    <t>Helite Skydancer</t>
  </si>
  <si>
    <t>The Helite Skydancer is a French powered parachute that was designed and produced by La Mouette of Messigny-et-Vantoux under their Helite brand. Now out of production, when it was available the aircraft was supplied as a complete ready-to-fly-aircraft.[1] The aircraft is no longer advertised for sale by either La Mouette or Helite. In 2015 Helite was singularly a producer of air bag products.[2][3] The aircraft was designed to comply with the Fédération Aéronautique Internationale microlight category, including the category's maximum gross weight of 450 kg (992 lb). The aircraft has a maximum gross weight of 450 kg (992 lb). It features a parachute-style wing, two-seats-in-tandem accommodation, tricycle landing gear and a single 64 hp (48 kW) Rotax 582 engine in pusher configuration.[1] The aircraft carriage is built from a combination of bolted aluminium and 4130 steel tubing. In flight steering is accomplished via foot pedals that actuate the canopy brakes, creating roll and yaw. On the ground the aircraft has lever-controlled nosewheel steering. The main landing gear incorporates spring rod suspension.[1] Data from Bertrand[1]General characteristics</t>
  </si>
  <si>
    <t>La Mouette</t>
  </si>
  <si>
    <t>https://en.wikipedia.org/La Mouette</t>
  </si>
  <si>
    <t>Ibis GS-600 Arrow</t>
  </si>
  <si>
    <t>The GS-600 Arrow is a Colombian homebuilt aircraft that was designed and produced by Ibis Aircraft of Cali, introduced in 2000. When the aircraft was available it was supplied as a complete ready-to-fly-aircraft or as a kit for amateur construction.[1] Production has been completed and as of 2011 the aircraft was no longer part of the company's product line.[2] The GS-600 Arrow features a strut-braced high-wing, a two-seats-in-side-by-side configuration enclosed cabin with vertically-hinged doors, fixed tricycle landing gear with wheel pants and a single engine in tractor configuration.[1] The aircraft is made from sheet aluminium "all-metal" construction, with the wing tips and cowling made from composite material. Its 9.20 m (30.2 ft) span wing employs a NACA 650-18m airfoil, mounts flaps and has a wing area of 12.97 m2 (139.6 sq ft). The wing is supported by V-struts and jury struts. The main landing gear is sprung 7075-T6 aluminium, while the nose gear has lever suspension using rubber pucks and helical springs. The main wheels include hydraulic disc brakes.[1] The standard engine fitted is the 75 kW (101 hp) Rotax 912ULS, driving a three-bladed Ivoprop propeller.[1] The aircraft has a typical empty weight of 340 kg (750 lb) and a gross weight of 600 kg (1,300 lb), giving a useful load of 260 kg (570 lb). With full fuel of 55 kg (121 lb) the payload for pilot, passenger and baggage is 205 kg (452 lb).[1] Data from Jane's All The World's Aircraft 2012-2013[1]General characteristics Performance</t>
  </si>
  <si>
    <t>9.20 m (30 ft 2 in)</t>
  </si>
  <si>
    <t>340 kg (750 lb)</t>
  </si>
  <si>
    <t>Ibis GS-501 Urraco</t>
  </si>
  <si>
    <t>12.97 m2 (139.6 sq ft)</t>
  </si>
  <si>
    <t>6.37 m (20 ft 11 in)</t>
  </si>
  <si>
    <t>2.51 m (8 ft 3 in)</t>
  </si>
  <si>
    <t>178 km/h (111 mph, 96 kn)</t>
  </si>
  <si>
    <t>563 km (350 mi, 304 nmi)</t>
  </si>
  <si>
    <t>4.6 m/s (910 ft/min)</t>
  </si>
  <si>
    <t>600 kg (1,323 lb)</t>
  </si>
  <si>
    <t>76 litres (17 imp gal; 20 US gal)</t>
  </si>
  <si>
    <t>65 km/h (40 mph, 35 kn) flaps down</t>
  </si>
  <si>
    <t>46.3 kg/m2 (9.5 lb/sq ft)</t>
  </si>
  <si>
    <t>+6/-3</t>
  </si>
  <si>
    <t>https://en.wikipedia.org/Ibis GS-501 Urraco</t>
  </si>
  <si>
    <t>8.16 kg/kW</t>
  </si>
  <si>
    <t>Infinity Purple</t>
  </si>
  <si>
    <t>The Infinity Purple is an American powered parachute that was designed and produced by Infinity Power Chutes of Bronson, Michigan. Now out of production, when it was available the aircraft was supplied as a complete ready-to-fly-aircraft.[1] The Purple was in production in the early 2000s and, while now discontinued, it led to the later Infinity Commander light-sport aircraft model.[1][2][3] The Purple complies with the Fédération Aéronautique Internationale microlight category, including the category's maximum gross weight of 450 kg (992 lb). The aircraft has a maximum gross weight of 400 kg (882 lb). It also qualified as a US FAR 103 Ultralight Vehicles trainer. It features an APCO Aviation parachute-style wing, two-seats-in-tandem accommodation, tricycle landing gear and a single 64 hp (48 kW) Rotax 582 engine in pusher configuration.[1] The aircraft carriage is built from welded 4130 steel tubing. In flight steering is accomplished via foot pedals that actuate the canopy brakes, creating roll and yaw. The throttle is a handle-type. On the ground the aircraft has lever-controlled nosewheel steering. The main landing gear incorporates spring rod suspension and off-road tires.[1] The aircraft has an empty weight of 353 lb (160 kg) and a gross weight of 882 lb (400 kg), giving a useful load of 529 lb (240 kg). With full fuel of 13 U.S. gallons (49 L; 11 imp gal) the payload for crew and baggage is 450 lb (204 kg).[1] Data from Bertrand[1]General characteristics</t>
  </si>
  <si>
    <t>Infinity Power Chutes</t>
  </si>
  <si>
    <t>353 lb (160 kg)</t>
  </si>
  <si>
    <t>https://en.wikipedia.org/Infinity Power Chutes</t>
  </si>
  <si>
    <t>882 lb (400 kg)</t>
  </si>
  <si>
    <t>50 litres (11 imp gal; 13 US gal)</t>
  </si>
  <si>
    <t>McCulloch TSIR-5190</t>
  </si>
  <si>
    <t>The TSIR-5190 is a five cylinder two-stroke radial piston aircraft engine developed for aircraft applications by McCulloch Motors Corporation. Joe Crover and his father patented new technologies to complete development of the engine for production use. A pair of TRAD-4180s four cylinder diesels and a single TSIR-5190 from the Western Museum of Flight are in use for development.[1]</t>
  </si>
  <si>
    <t>McCulloch Motors Corporation</t>
  </si>
  <si>
    <t>Five-cylinder liquid cooled radial engine</t>
  </si>
  <si>
    <t>https://en.wikipedia.org/Air-cooled five-cylinder radial piston aircraft engine</t>
  </si>
  <si>
    <t>https://en.wikipedia.org/McCulloch Motors Corporation</t>
  </si>
  <si>
    <t>190 cu in (3,114 cc)</t>
  </si>
  <si>
    <t>dry sump</t>
  </si>
  <si>
    <t>liquid cooled</t>
  </si>
  <si>
    <t>270 hp (201 kW) @ 3600 rpm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</si>
</sst>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mmmm yyyy"/>
    <numFmt numFmtId="165" formatCode="mmmm d, yyyy"/>
    <numFmt numFmtId="166" formatCode="mmmm yyyy"/>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2" numFmtId="0" xfId="0" applyAlignment="1" applyFont="1">
      <alignment readingOrder="0"/>
    </xf>
    <xf borderId="0" fillId="0" fontId="1"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wikipedia.org/Paraglider" TargetMode="External"/><Relationship Id="rId42" Type="http://schemas.openxmlformats.org/officeDocument/2006/relationships/hyperlink" Target="https://en.wikipedia.org/Paraglider" TargetMode="External"/><Relationship Id="rId41" Type="http://schemas.openxmlformats.org/officeDocument/2006/relationships/hyperlink" Target="https://en.wikipedia.org/Paraglider" TargetMode="External"/><Relationship Id="rId44" Type="http://schemas.openxmlformats.org/officeDocument/2006/relationships/hyperlink" Target="https://en.wikipedia.org/SECAT" TargetMode="External"/><Relationship Id="rId43" Type="http://schemas.openxmlformats.org/officeDocument/2006/relationships/hyperlink" Target="https://en.wikipedia.org/France" TargetMode="External"/><Relationship Id="rId46" Type="http://schemas.openxmlformats.org/officeDocument/2006/relationships/hyperlink" Target="https://en.wikipedia.org/Poland" TargetMode="External"/><Relationship Id="rId45" Type="http://schemas.openxmlformats.org/officeDocument/2006/relationships/hyperlink" Target="https://en.wikipedia.org/Paraglider" TargetMode="External"/><Relationship Id="rId107" Type="http://schemas.openxmlformats.org/officeDocument/2006/relationships/hyperlink" Target="https://en.wikipedia.org/Germany" TargetMode="External"/><Relationship Id="rId106" Type="http://schemas.openxmlformats.org/officeDocument/2006/relationships/hyperlink" Target="https://en.wikipedia.org/Paraglider" TargetMode="External"/><Relationship Id="rId105" Type="http://schemas.openxmlformats.org/officeDocument/2006/relationships/hyperlink" Target="https://en.wikipedia.org/FreeX" TargetMode="External"/><Relationship Id="rId104" Type="http://schemas.openxmlformats.org/officeDocument/2006/relationships/hyperlink" Target="https://en.wikipedia.org/Germany" TargetMode="External"/><Relationship Id="rId109" Type="http://schemas.openxmlformats.org/officeDocument/2006/relationships/hyperlink" Target="https://en.wikipedia.org/Paraglider" TargetMode="External"/><Relationship Id="rId108" Type="http://schemas.openxmlformats.org/officeDocument/2006/relationships/hyperlink" Target="https://en.wikipedia.org/FreeX" TargetMode="External"/><Relationship Id="rId48" Type="http://schemas.openxmlformats.org/officeDocument/2006/relationships/hyperlink" Target="https://en.wikipedia.org/Poland" TargetMode="External"/><Relationship Id="rId47" Type="http://schemas.openxmlformats.org/officeDocument/2006/relationships/hyperlink" Target="https://en.wikipedia.org/Paraglider" TargetMode="External"/><Relationship Id="rId49" Type="http://schemas.openxmlformats.org/officeDocument/2006/relationships/hyperlink" Target="https://en.wikipedia.org/Paraglider" TargetMode="External"/><Relationship Id="rId103" Type="http://schemas.openxmlformats.org/officeDocument/2006/relationships/hyperlink" Target="https://en.wikipedia.org/Paraglider" TargetMode="External"/><Relationship Id="rId102" Type="http://schemas.openxmlformats.org/officeDocument/2006/relationships/hyperlink" Target="https://en.wikipedia.org/Germany" TargetMode="External"/><Relationship Id="rId101" Type="http://schemas.openxmlformats.org/officeDocument/2006/relationships/hyperlink" Target="https://en.wikipedia.org/Paraglider" TargetMode="External"/><Relationship Id="rId100" Type="http://schemas.openxmlformats.org/officeDocument/2006/relationships/hyperlink" Target="https://en.wikipedia.org/Poland" TargetMode="External"/><Relationship Id="rId31" Type="http://schemas.openxmlformats.org/officeDocument/2006/relationships/hyperlink" Target="https://en.wikipedia.org/SNCAO" TargetMode="External"/><Relationship Id="rId30" Type="http://schemas.openxmlformats.org/officeDocument/2006/relationships/hyperlink" Target="https://en.wikipedia.org/France" TargetMode="External"/><Relationship Id="rId33" Type="http://schemas.openxmlformats.org/officeDocument/2006/relationships/hyperlink" Target="https://en.wikipedia.org/Paraglider" TargetMode="External"/><Relationship Id="rId32" Type="http://schemas.openxmlformats.org/officeDocument/2006/relationships/hyperlink" Target="https://en.wikipedia.org/France" TargetMode="External"/><Relationship Id="rId35" Type="http://schemas.openxmlformats.org/officeDocument/2006/relationships/hyperlink" Target="https://en.wikipedia.org/Paraglider" TargetMode="External"/><Relationship Id="rId34" Type="http://schemas.openxmlformats.org/officeDocument/2006/relationships/hyperlink" Target="https://en.wikipedia.org/Poland" TargetMode="External"/><Relationship Id="rId37" Type="http://schemas.openxmlformats.org/officeDocument/2006/relationships/hyperlink" Target="https://en.wikipedia.org/Paraglider" TargetMode="External"/><Relationship Id="rId36" Type="http://schemas.openxmlformats.org/officeDocument/2006/relationships/hyperlink" Target="https://en.wikipedia.org/Germany" TargetMode="External"/><Relationship Id="rId39" Type="http://schemas.openxmlformats.org/officeDocument/2006/relationships/hyperlink" Target="https://en.wikipedia.org/Paraglider" TargetMode="External"/><Relationship Id="rId38" Type="http://schemas.openxmlformats.org/officeDocument/2006/relationships/hyperlink" Target="https://en.wikipedia.org/Germany" TargetMode="External"/><Relationship Id="rId20" Type="http://schemas.openxmlformats.org/officeDocument/2006/relationships/hyperlink" Target="https://en.wikipedia.org/Paraglider" TargetMode="External"/><Relationship Id="rId22" Type="http://schemas.openxmlformats.org/officeDocument/2006/relationships/hyperlink" Target="https://en.wikipedia.org/FreeX" TargetMode="External"/><Relationship Id="rId21" Type="http://schemas.openxmlformats.org/officeDocument/2006/relationships/hyperlink" Target="https://en.wikipedia.org/Germany" TargetMode="External"/><Relationship Id="rId24" Type="http://schemas.openxmlformats.org/officeDocument/2006/relationships/hyperlink" Target="https://en.wikipedia.org/Airbus" TargetMode="External"/><Relationship Id="rId23" Type="http://schemas.openxmlformats.org/officeDocument/2006/relationships/hyperlink" Target="https://en.wikipedia.org/Paraglider" TargetMode="External"/><Relationship Id="rId129" Type="http://schemas.openxmlformats.org/officeDocument/2006/relationships/hyperlink" Target="https://en.wikipedia.org/France" TargetMode="External"/><Relationship Id="rId128" Type="http://schemas.openxmlformats.org/officeDocument/2006/relationships/hyperlink" Target="https://en.wikipedia.org/China" TargetMode="External"/><Relationship Id="rId127" Type="http://schemas.openxmlformats.org/officeDocument/2006/relationships/hyperlink" Target="https://en.wikipedia.org/China" TargetMode="External"/><Relationship Id="rId126" Type="http://schemas.openxmlformats.org/officeDocument/2006/relationships/hyperlink" Target="https://en.wikipedia.org/Colombia" TargetMode="External"/><Relationship Id="rId26" Type="http://schemas.openxmlformats.org/officeDocument/2006/relationships/hyperlink" Target="https://en.wikipedia.org/Caudron" TargetMode="External"/><Relationship Id="rId121" Type="http://schemas.openxmlformats.org/officeDocument/2006/relationships/hyperlink" Target="https://en.wikipedia.org/Italy" TargetMode="External"/><Relationship Id="rId25" Type="http://schemas.openxmlformats.org/officeDocument/2006/relationships/hyperlink" Target="https://en.wikipedia.org/France" TargetMode="External"/><Relationship Id="rId120" Type="http://schemas.openxmlformats.org/officeDocument/2006/relationships/hyperlink" Target="https://en.wikipedia.org/Colombia" TargetMode="External"/><Relationship Id="rId28" Type="http://schemas.openxmlformats.org/officeDocument/2006/relationships/hyperlink" Target="https://en.wikipedia.org/France" TargetMode="External"/><Relationship Id="rId27" Type="http://schemas.openxmlformats.org/officeDocument/2006/relationships/hyperlink" Target="https://en.wikipedia.org/France" TargetMode="External"/><Relationship Id="rId125" Type="http://schemas.openxmlformats.org/officeDocument/2006/relationships/hyperlink" Target="https://en.wikipedia.org/Colombia" TargetMode="External"/><Relationship Id="rId29" Type="http://schemas.openxmlformats.org/officeDocument/2006/relationships/hyperlink" Target="https://en.wikipedia.org/France" TargetMode="External"/><Relationship Id="rId124" Type="http://schemas.openxmlformats.org/officeDocument/2006/relationships/hyperlink" Target="https://en.wikipedia.org/Greece" TargetMode="External"/><Relationship Id="rId123" Type="http://schemas.openxmlformats.org/officeDocument/2006/relationships/hyperlink" Target="https://en.wikipedia.org/SNCAC" TargetMode="External"/><Relationship Id="rId122" Type="http://schemas.openxmlformats.org/officeDocument/2006/relationships/hyperlink" Target="https://en.wikipedia.org/France" TargetMode="External"/><Relationship Id="rId95" Type="http://schemas.openxmlformats.org/officeDocument/2006/relationships/hyperlink" Target="https://en.wikipedia.org/Paraglider" TargetMode="External"/><Relationship Id="rId94" Type="http://schemas.openxmlformats.org/officeDocument/2006/relationships/hyperlink" Target="https://en.wikipedia.org/FreeX" TargetMode="External"/><Relationship Id="rId97" Type="http://schemas.openxmlformats.org/officeDocument/2006/relationships/hyperlink" Target="https://en.wikipedia.org/FreeX" TargetMode="External"/><Relationship Id="rId96" Type="http://schemas.openxmlformats.org/officeDocument/2006/relationships/hyperlink" Target="https://en.wikipedia.org/Germany" TargetMode="External"/><Relationship Id="rId11" Type="http://schemas.openxmlformats.org/officeDocument/2006/relationships/hyperlink" Target="https://en.wikipedia.org/Switzerland" TargetMode="External"/><Relationship Id="rId99" Type="http://schemas.openxmlformats.org/officeDocument/2006/relationships/hyperlink" Target="https://en.wikipedia.org/Paraglider" TargetMode="External"/><Relationship Id="rId10" Type="http://schemas.openxmlformats.org/officeDocument/2006/relationships/hyperlink" Target="https://en.wikipedia.org/Paraglider" TargetMode="External"/><Relationship Id="rId98" Type="http://schemas.openxmlformats.org/officeDocument/2006/relationships/hyperlink" Target="https://en.wikipedia.org/Paraglider" TargetMode="External"/><Relationship Id="rId13" Type="http://schemas.openxmlformats.org/officeDocument/2006/relationships/hyperlink" Target="https://en.wikipedia.org/Paraglider" TargetMode="External"/><Relationship Id="rId12" Type="http://schemas.openxmlformats.org/officeDocument/2006/relationships/hyperlink" Target="https://en.wikipedia.org/Calipt'Air" TargetMode="External"/><Relationship Id="rId91" Type="http://schemas.openxmlformats.org/officeDocument/2006/relationships/hyperlink" Target="https://en.wikipedia.org/Paraglider" TargetMode="External"/><Relationship Id="rId90" Type="http://schemas.openxmlformats.org/officeDocument/2006/relationships/hyperlink" Target="https://en.wikipedia.org/France" TargetMode="External"/><Relationship Id="rId93" Type="http://schemas.openxmlformats.org/officeDocument/2006/relationships/hyperlink" Target="https://en.wikipedia.org/Germany" TargetMode="External"/><Relationship Id="rId92" Type="http://schemas.openxmlformats.org/officeDocument/2006/relationships/hyperlink" Target="https://en.wikipedia.org/Paraglider" TargetMode="External"/><Relationship Id="rId118" Type="http://schemas.openxmlformats.org/officeDocument/2006/relationships/hyperlink" Target="https://en.wikipedia.org/Colombia" TargetMode="External"/><Relationship Id="rId117" Type="http://schemas.openxmlformats.org/officeDocument/2006/relationships/hyperlink" Target="https://en.wikipedia.org/America" TargetMode="External"/><Relationship Id="rId116" Type="http://schemas.openxmlformats.org/officeDocument/2006/relationships/hyperlink" Target="https://en.wikipedia.org/Germany" TargetMode="External"/><Relationship Id="rId115" Type="http://schemas.openxmlformats.org/officeDocument/2006/relationships/hyperlink" Target="https://en.wikipedia.org/Italy" TargetMode="External"/><Relationship Id="rId119" Type="http://schemas.openxmlformats.org/officeDocument/2006/relationships/hyperlink" Target="https://en.wikipedia.org/America" TargetMode="External"/><Relationship Id="rId15" Type="http://schemas.openxmlformats.org/officeDocument/2006/relationships/hyperlink" Target="https://en.wikipedia.org/Paraglider" TargetMode="External"/><Relationship Id="rId110" Type="http://schemas.openxmlformats.org/officeDocument/2006/relationships/hyperlink" Target="https://en.wikipedia.org/Paraglider" TargetMode="External"/><Relationship Id="rId14" Type="http://schemas.openxmlformats.org/officeDocument/2006/relationships/hyperlink" Target="https://en.wikipedia.org/Poland" TargetMode="External"/><Relationship Id="rId17" Type="http://schemas.openxmlformats.org/officeDocument/2006/relationships/hyperlink" Target="https://en.wikipedia.org/Paraglider" TargetMode="External"/><Relationship Id="rId16" Type="http://schemas.openxmlformats.org/officeDocument/2006/relationships/hyperlink" Target="https://en.wikipedia.org/Germany" TargetMode="External"/><Relationship Id="rId19" Type="http://schemas.openxmlformats.org/officeDocument/2006/relationships/hyperlink" Target="https://en.wikipedia.org/FreeX" TargetMode="External"/><Relationship Id="rId114" Type="http://schemas.openxmlformats.org/officeDocument/2006/relationships/hyperlink" Target="https://en.wikipedia.org/France" TargetMode="External"/><Relationship Id="rId18" Type="http://schemas.openxmlformats.org/officeDocument/2006/relationships/hyperlink" Target="https://en.wikipedia.org/Germany" TargetMode="External"/><Relationship Id="rId113" Type="http://schemas.openxmlformats.org/officeDocument/2006/relationships/hyperlink" Target="https://en.wikipedia.org/France" TargetMode="External"/><Relationship Id="rId112" Type="http://schemas.openxmlformats.org/officeDocument/2006/relationships/hyperlink" Target="https://en.wikipedia.org/France" TargetMode="External"/><Relationship Id="rId111" Type="http://schemas.openxmlformats.org/officeDocument/2006/relationships/hyperlink" Target="https://en.wikipedia.org/France" TargetMode="External"/><Relationship Id="rId84" Type="http://schemas.openxmlformats.org/officeDocument/2006/relationships/hyperlink" Target="https://en.wikipedia.org/Germany" TargetMode="External"/><Relationship Id="rId83" Type="http://schemas.openxmlformats.org/officeDocument/2006/relationships/hyperlink" Target="https://en.wikipedia.org/Paraglider" TargetMode="External"/><Relationship Id="rId86" Type="http://schemas.openxmlformats.org/officeDocument/2006/relationships/hyperlink" Target="https://en.wikipedia.org/Paraglider" TargetMode="External"/><Relationship Id="rId85" Type="http://schemas.openxmlformats.org/officeDocument/2006/relationships/hyperlink" Target="https://en.wikipedia.org/FreeX" TargetMode="External"/><Relationship Id="rId88" Type="http://schemas.openxmlformats.org/officeDocument/2006/relationships/hyperlink" Target="https://en.wikipedia.org/France" TargetMode="External"/><Relationship Id="rId87" Type="http://schemas.openxmlformats.org/officeDocument/2006/relationships/hyperlink" Target="https://en.wikipedia.org/France" TargetMode="External"/><Relationship Id="rId89" Type="http://schemas.openxmlformats.org/officeDocument/2006/relationships/hyperlink" Target="https://en.wikipedia.org/France" TargetMode="External"/><Relationship Id="rId80" Type="http://schemas.openxmlformats.org/officeDocument/2006/relationships/hyperlink" Target="https://en.wikipedia.org/Paraglider" TargetMode="External"/><Relationship Id="rId82" Type="http://schemas.openxmlformats.org/officeDocument/2006/relationships/hyperlink" Target="https://en.wikipedia.org/Paraglider" TargetMode="External"/><Relationship Id="rId81" Type="http://schemas.openxmlformats.org/officeDocument/2006/relationships/hyperlink" Target="https://en.wikipedia.org/Paraglider" TargetMode="External"/><Relationship Id="rId1" Type="http://schemas.openxmlformats.org/officeDocument/2006/relationships/hyperlink" Target="https://en.wikipedia.org/Japan" TargetMode="External"/><Relationship Id="rId2" Type="http://schemas.openxmlformats.org/officeDocument/2006/relationships/hyperlink" Target="https://en.wikipedia.org/Paraglider" TargetMode="External"/><Relationship Id="rId3" Type="http://schemas.openxmlformats.org/officeDocument/2006/relationships/hyperlink" Target="https://en.wikipedia.org/Poland" TargetMode="External"/><Relationship Id="rId4" Type="http://schemas.openxmlformats.org/officeDocument/2006/relationships/hyperlink" Target="https://en.wikipedia.org/Paraglider" TargetMode="External"/><Relationship Id="rId9" Type="http://schemas.openxmlformats.org/officeDocument/2006/relationships/hyperlink" Target="https://en.wikipedia.org/France" TargetMode="External"/><Relationship Id="rId5" Type="http://schemas.openxmlformats.org/officeDocument/2006/relationships/hyperlink" Target="https://en.wikipedia.org/Poland" TargetMode="External"/><Relationship Id="rId6" Type="http://schemas.openxmlformats.org/officeDocument/2006/relationships/hyperlink" Target="https://en.wikipedia.org/Paraglider" TargetMode="External"/><Relationship Id="rId7" Type="http://schemas.openxmlformats.org/officeDocument/2006/relationships/hyperlink" Target="https://en.wikipedia.org/Germany" TargetMode="External"/><Relationship Id="rId8" Type="http://schemas.openxmlformats.org/officeDocument/2006/relationships/hyperlink" Target="https://en.wikipedia.org/France" TargetMode="External"/><Relationship Id="rId73" Type="http://schemas.openxmlformats.org/officeDocument/2006/relationships/hyperlink" Target="https://en.wikipedia.org/France" TargetMode="External"/><Relationship Id="rId72" Type="http://schemas.openxmlformats.org/officeDocument/2006/relationships/hyperlink" Target="https://en.wikipedia.org/France" TargetMode="External"/><Relationship Id="rId75" Type="http://schemas.openxmlformats.org/officeDocument/2006/relationships/hyperlink" Target="https://en.wikipedia.org/Poland" TargetMode="External"/><Relationship Id="rId74" Type="http://schemas.openxmlformats.org/officeDocument/2006/relationships/hyperlink" Target="https://en.wikipedia.org/Paraglider" TargetMode="External"/><Relationship Id="rId77" Type="http://schemas.openxmlformats.org/officeDocument/2006/relationships/hyperlink" Target="https://en.wikipedia.org/Poland" TargetMode="External"/><Relationship Id="rId76" Type="http://schemas.openxmlformats.org/officeDocument/2006/relationships/hyperlink" Target="https://en.wikipedia.org/Paraglider" TargetMode="External"/><Relationship Id="rId79" Type="http://schemas.openxmlformats.org/officeDocument/2006/relationships/hyperlink" Target="https://en.wikipedia.org/Poland" TargetMode="External"/><Relationship Id="rId78" Type="http://schemas.openxmlformats.org/officeDocument/2006/relationships/hyperlink" Target="https://en.wikipedia.org/Paraglider" TargetMode="External"/><Relationship Id="rId71" Type="http://schemas.openxmlformats.org/officeDocument/2006/relationships/hyperlink" Target="https://en.wikipedia.org/France" TargetMode="External"/><Relationship Id="rId70" Type="http://schemas.openxmlformats.org/officeDocument/2006/relationships/hyperlink" Target="https://en.wikipedia.org/Georgia" TargetMode="External"/><Relationship Id="rId139" Type="http://schemas.openxmlformats.org/officeDocument/2006/relationships/drawing" Target="../drawings/drawing1.xml"/><Relationship Id="rId138" Type="http://schemas.openxmlformats.org/officeDocument/2006/relationships/hyperlink" Target="https://en.wikipedia.org/America" TargetMode="External"/><Relationship Id="rId137" Type="http://schemas.openxmlformats.org/officeDocument/2006/relationships/hyperlink" Target="https://en.wikipedia.org/America" TargetMode="External"/><Relationship Id="rId132" Type="http://schemas.openxmlformats.org/officeDocument/2006/relationships/hyperlink" Target="https://en.wikipedia.org/France" TargetMode="External"/><Relationship Id="rId131" Type="http://schemas.openxmlformats.org/officeDocument/2006/relationships/hyperlink" Target="https://en.wikipedia.org/France" TargetMode="External"/><Relationship Id="rId130" Type="http://schemas.openxmlformats.org/officeDocument/2006/relationships/hyperlink" Target="https://en.wikipedia.org/SNCAC" TargetMode="External"/><Relationship Id="rId136" Type="http://schemas.openxmlformats.org/officeDocument/2006/relationships/hyperlink" Target="https://en.wikipedia.org/Colombia" TargetMode="External"/><Relationship Id="rId135" Type="http://schemas.openxmlformats.org/officeDocument/2006/relationships/hyperlink" Target="https://en.wikipedia.org/France" TargetMode="External"/><Relationship Id="rId134" Type="http://schemas.openxmlformats.org/officeDocument/2006/relationships/hyperlink" Target="https://en.wikipedia.org/France" TargetMode="External"/><Relationship Id="rId133" Type="http://schemas.openxmlformats.org/officeDocument/2006/relationships/hyperlink" Target="https://en.wikipedia.org/SNCASE" TargetMode="External"/><Relationship Id="rId62" Type="http://schemas.openxmlformats.org/officeDocument/2006/relationships/hyperlink" Target="https://en.wikipedia.org/Poland" TargetMode="External"/><Relationship Id="rId61" Type="http://schemas.openxmlformats.org/officeDocument/2006/relationships/hyperlink" Target="https://en.wikipedia.org/Paraglider" TargetMode="External"/><Relationship Id="rId64" Type="http://schemas.openxmlformats.org/officeDocument/2006/relationships/hyperlink" Target="https://en.wikipedia.org/Paraglider" TargetMode="External"/><Relationship Id="rId63" Type="http://schemas.openxmlformats.org/officeDocument/2006/relationships/hyperlink" Target="https://en.wikipedia.org/Paraglider" TargetMode="External"/><Relationship Id="rId66" Type="http://schemas.openxmlformats.org/officeDocument/2006/relationships/hyperlink" Target="https://en.wikipedia.org/Germany" TargetMode="External"/><Relationship Id="rId65" Type="http://schemas.openxmlformats.org/officeDocument/2006/relationships/hyperlink" Target="https://en.wikipedia.org/Paraglider" TargetMode="External"/><Relationship Id="rId68" Type="http://schemas.openxmlformats.org/officeDocument/2006/relationships/hyperlink" Target="https://en.wikipedia.org/Germany" TargetMode="External"/><Relationship Id="rId67" Type="http://schemas.openxmlformats.org/officeDocument/2006/relationships/hyperlink" Target="https://en.wikipedia.org/Paraglider" TargetMode="External"/><Relationship Id="rId60" Type="http://schemas.openxmlformats.org/officeDocument/2006/relationships/hyperlink" Target="https://en.wikipedia.org/France" TargetMode="External"/><Relationship Id="rId69" Type="http://schemas.openxmlformats.org/officeDocument/2006/relationships/hyperlink" Target="https://en.wikipedia.org/Paraglider" TargetMode="External"/><Relationship Id="rId51" Type="http://schemas.openxmlformats.org/officeDocument/2006/relationships/hyperlink" Target="https://en.wikipedia.org/Paraglider" TargetMode="External"/><Relationship Id="rId50" Type="http://schemas.openxmlformats.org/officeDocument/2006/relationships/hyperlink" Target="https://en.wikipedia.org/Poland" TargetMode="External"/><Relationship Id="rId53" Type="http://schemas.openxmlformats.org/officeDocument/2006/relationships/hyperlink" Target="https://en.wikipedia.org/Germany" TargetMode="External"/><Relationship Id="rId52" Type="http://schemas.openxmlformats.org/officeDocument/2006/relationships/hyperlink" Target="https://en.wikipedia.org/Paraglider" TargetMode="External"/><Relationship Id="rId55" Type="http://schemas.openxmlformats.org/officeDocument/2006/relationships/hyperlink" Target="https://en.wikipedia.org/Germany" TargetMode="External"/><Relationship Id="rId54" Type="http://schemas.openxmlformats.org/officeDocument/2006/relationships/hyperlink" Target="https://en.wikipedia.org/Paraglider" TargetMode="External"/><Relationship Id="rId57" Type="http://schemas.openxmlformats.org/officeDocument/2006/relationships/hyperlink" Target="https://en.wikipedia.org/Germany" TargetMode="External"/><Relationship Id="rId56" Type="http://schemas.openxmlformats.org/officeDocument/2006/relationships/hyperlink" Target="https://en.wikipedia.org/Paraglider" TargetMode="External"/><Relationship Id="rId59" Type="http://schemas.openxmlformats.org/officeDocument/2006/relationships/hyperlink" Target="https://en.wikipedia.org/Paraglider" TargetMode="External"/><Relationship Id="rId58" Type="http://schemas.openxmlformats.org/officeDocument/2006/relationships/hyperlink" Target="https://en.wikipedia.org/Paraglid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tr">
        <f>IFERROR(__xludf.DUMMYFUNCTION("GOOGLETRANSLATE(A:A, ""en"", ""te"")"),"పేరు")</f>
        <v>పేరు</v>
      </c>
      <c r="C1" s="1" t="s">
        <v>1</v>
      </c>
      <c r="D1" s="1" t="str">
        <f>IFERROR(__xludf.DUMMYFUNCTION("GOOGLETRANSLATE(C:C, ""en"", ""te"")"),"వివరణ")</f>
        <v>వివరణ</v>
      </c>
      <c r="E1" s="1" t="s">
        <v>2</v>
      </c>
      <c r="F1" s="1" t="str">
        <f>IFERROR(__xludf.DUMMYFUNCTION("GOOGLETRANSLATE(E:E, ""en"", ""te"")"),"పాత్ర")</f>
        <v>పాత్ర</v>
      </c>
      <c r="G1" s="1" t="s">
        <v>3</v>
      </c>
      <c r="H1" s="1" t="s">
        <v>4</v>
      </c>
      <c r="I1" s="1" t="str">
        <f>IFERROR(__xludf.DUMMYFUNCTION("GOOGLETRANSLATE(H:H, ""en"", ""te"")"),"తయారీదారు")</f>
        <v>తయారీదారు</v>
      </c>
      <c r="J1" s="1" t="s">
        <v>5</v>
      </c>
      <c r="K1" s="1" t="str">
        <f>IFERROR(__xludf.DUMMYFUNCTION("GOOGLETRANSLATE(J:J, ""en"", ""te"")"),"డిజైనర్")</f>
        <v>డిజైనర్</v>
      </c>
      <c r="L1" s="1" t="s">
        <v>6</v>
      </c>
      <c r="M1" s="1" t="s">
        <v>7</v>
      </c>
      <c r="N1" s="1" t="str">
        <f>IFERROR(__xludf.DUMMYFUNCTION("GOOGLETRANSLATE(M:M, ""en"", ""te"")"),"స్థితి")</f>
        <v>స్థితి</v>
      </c>
      <c r="O1" s="1" t="s">
        <v>8</v>
      </c>
      <c r="P1" s="1" t="s">
        <v>9</v>
      </c>
      <c r="Q1" s="1"/>
      <c r="R1" s="1" t="s">
        <v>10</v>
      </c>
      <c r="S1" s="1" t="s">
        <v>11</v>
      </c>
      <c r="T1" s="1" t="s">
        <v>12</v>
      </c>
      <c r="U1" s="1" t="s">
        <v>13</v>
      </c>
      <c r="V1" s="1" t="s">
        <v>14</v>
      </c>
      <c r="W1" s="1" t="s">
        <v>15</v>
      </c>
      <c r="X1" s="1" t="s">
        <v>16</v>
      </c>
      <c r="Y1" s="1" t="s">
        <v>17</v>
      </c>
      <c r="Z1" s="1" t="s">
        <v>18</v>
      </c>
      <c r="AA1" s="1" t="s">
        <v>19</v>
      </c>
      <c r="AB1" s="1" t="s">
        <v>20</v>
      </c>
      <c r="AC1" s="1" t="s">
        <v>21</v>
      </c>
      <c r="AD1" s="1" t="s">
        <v>22</v>
      </c>
      <c r="AE1" s="1" t="s">
        <v>23</v>
      </c>
      <c r="AF1" s="1" t="s">
        <v>24</v>
      </c>
      <c r="AG1" s="1" t="s">
        <v>25</v>
      </c>
      <c r="AH1" s="1" t="s">
        <v>26</v>
      </c>
      <c r="AI1" s="1" t="s">
        <v>27</v>
      </c>
      <c r="AJ1" s="1" t="s">
        <v>28</v>
      </c>
      <c r="AK1" s="1" t="s">
        <v>29</v>
      </c>
      <c r="AL1" s="1" t="s">
        <v>30</v>
      </c>
      <c r="AM1" s="1" t="s">
        <v>31</v>
      </c>
      <c r="AN1" s="1" t="s">
        <v>32</v>
      </c>
      <c r="AO1" s="1" t="s">
        <v>33</v>
      </c>
      <c r="AP1" s="1" t="s">
        <v>34</v>
      </c>
      <c r="AQ1" s="1" t="s">
        <v>35</v>
      </c>
      <c r="AR1" s="1" t="s">
        <v>36</v>
      </c>
      <c r="AS1" s="1" t="s">
        <v>37</v>
      </c>
      <c r="AT1" s="1" t="s">
        <v>38</v>
      </c>
      <c r="AU1" s="1" t="s">
        <v>39</v>
      </c>
      <c r="AV1" s="1" t="s">
        <v>40</v>
      </c>
      <c r="AW1" s="1" t="s">
        <v>41</v>
      </c>
      <c r="AX1" s="1" t="s">
        <v>42</v>
      </c>
      <c r="AY1" s="1" t="s">
        <v>43</v>
      </c>
      <c r="AZ1" s="1" t="s">
        <v>44</v>
      </c>
      <c r="BA1" s="1" t="s">
        <v>45</v>
      </c>
      <c r="BB1" s="1" t="s">
        <v>46</v>
      </c>
      <c r="BC1" s="1" t="s">
        <v>47</v>
      </c>
      <c r="BD1" s="1" t="s">
        <v>48</v>
      </c>
      <c r="BE1" s="1" t="s">
        <v>49</v>
      </c>
      <c r="BF1" s="1" t="s">
        <v>50</v>
      </c>
      <c r="BG1" s="1" t="s">
        <v>51</v>
      </c>
      <c r="BH1" s="1" t="s">
        <v>52</v>
      </c>
      <c r="BI1" s="1" t="s">
        <v>53</v>
      </c>
      <c r="BJ1" s="1" t="s">
        <v>54</v>
      </c>
      <c r="BK1" s="1" t="s">
        <v>55</v>
      </c>
      <c r="BL1" s="1" t="s">
        <v>56</v>
      </c>
      <c r="BM1" s="1" t="s">
        <v>57</v>
      </c>
      <c r="BN1" s="1" t="s">
        <v>58</v>
      </c>
      <c r="BO1" s="1" t="s">
        <v>59</v>
      </c>
      <c r="BP1" s="1" t="s">
        <v>60</v>
      </c>
      <c r="BQ1" s="1" t="s">
        <v>61</v>
      </c>
      <c r="BR1" s="1" t="s">
        <v>62</v>
      </c>
      <c r="BS1" s="1" t="s">
        <v>51</v>
      </c>
      <c r="BT1" s="1" t="s">
        <v>63</v>
      </c>
      <c r="BU1" s="1" t="s">
        <v>64</v>
      </c>
      <c r="BV1" s="1" t="s">
        <v>65</v>
      </c>
      <c r="BW1" s="1" t="s">
        <v>66</v>
      </c>
      <c r="BX1" s="1" t="s">
        <v>67</v>
      </c>
      <c r="BY1" s="1" t="s">
        <v>68</v>
      </c>
      <c r="BZ1" s="1" t="s">
        <v>69</v>
      </c>
      <c r="CA1" s="1" t="s">
        <v>70</v>
      </c>
      <c r="CB1" s="1" t="s">
        <v>71</v>
      </c>
      <c r="CC1" s="1" t="s">
        <v>72</v>
      </c>
      <c r="CD1" s="1" t="s">
        <v>73</v>
      </c>
      <c r="CE1" s="1" t="s">
        <v>74</v>
      </c>
      <c r="CF1" s="1" t="s">
        <v>75</v>
      </c>
      <c r="CG1" s="1" t="s">
        <v>76</v>
      </c>
      <c r="CH1" s="1" t="s">
        <v>77</v>
      </c>
      <c r="CI1" s="1" t="s">
        <v>78</v>
      </c>
      <c r="CJ1" s="1" t="s">
        <v>79</v>
      </c>
      <c r="CK1" s="1" t="s">
        <v>80</v>
      </c>
    </row>
    <row r="2">
      <c r="A2" s="1" t="s">
        <v>81</v>
      </c>
      <c r="B2" s="1" t="str">
        <f>IFERROR(__xludf.DUMMYFUNCTION("GOOGLETRANSLATE(A:A, ""en"", ""te"")"),"డ్రాగన్ఫ్లైయర్ x6")</f>
        <v>డ్రాగన్ఫ్లైయర్ x6</v>
      </c>
      <c r="C2" s="1" t="s">
        <v>82</v>
      </c>
      <c r="D2" s="1" t="str">
        <f>IFERROR(__xludf.DUMMYFUNCTION("GOOGLETRANSLATE(C:C, ""en"", ""te"")"),"డ్రాగన్ఫ్లైయర్ ఎక్స్ 6 వాణిజ్య మానవరహిత వైమానిక వాహనం. డ్రాగన్ఫ్లైయర్ ఎక్స్ 6 అనేది రిమోట్-కంట్రోల్డ్ మినియేచర్ హెలికాప్టర్, ఇది వినియోగదారులను గరిష్టంగా 8,000 అడుగుల (2,400 మీ) ఎత్తుకు నియంత్రించడానికి అనుమతిస్తుంది. ఇది స్థిర ఎత్తును సెట్ చేయడానికి అనుమ"&amp;"తిస్తుంది. హెలికాప్టర్ కెమెరాతో అమర్చబడి ఉంటుంది, ఇది ఐదు వందల గిగాబైట్ల రియల్ టైమ్ రికార్డింగ్ డేటాను సేకరించగలదు. ఇది 1080 HD, తక్కువ-కాంతి దృష్టి మరియు ఉష్ణ దృష్టి వద్ద రికార్డ్ చేయడానికి సెట్ చేయవచ్చు. [1] కెమెరా డ్రోన్ యొక్క వైబ్రేషన్-ఫ్రీ అడుగు భాగం"&amp;"లో అమర్చబడి ఉంటుంది. డ్రాగన్ఫ్లైయర్ ఆరు రోటర్లను కలిగి ఉంది మరియు గంటకు 20 మైళ్ళ వేగంతో (32 కిమీ/గం) ఎగురుతుంది. [2] డ్రోన్ హ్యాండ్‌హెల్డ్ కంట్రోలర్‌తో ఒకే ఆపరేటర్ చేత నియంత్రించబడుతుంది. నియంత్రిక గ్లాసెస్ ధరిస్తుంది, ఇది కెమెరా రికార్డ్ చేయబడిన వాటికి ప"&amp;"్రత్యక్ష ఫీడ్‌ను ప్రదర్శిస్తుంది. [3] డ్రోన్ కెనడా మరియు అమెరికాలో చట్ట అమలు ద్వారా వాడుకలో ఉంది. [సైటేషన్ అవసరం] సీటెల్‌లో, గోప్యతా న్యాయవాదులు మరియు సాధారణ ప్రజల నుండి నిరసనల కారణంగా పోలీసులు డ్రాగన్‌ఫ్లైయర్ ఎక్స్ 6 ను మేయర్ మైక్ మెక్‌గిన్ నిషేధించారు. "&amp;"[4] పోలీసుల ప్రకారం, తప్పిపోయిన వ్యక్తుల కేసులలో మరియు పరిమిత నేర పరిశోధనలలో డ్రోన్లు ఉపయోగించబడతాయి. [4] మే 2014 లో, లాస్ ఏంజిల్స్ పోలీస్ డిపార్ట్మెంట్ రెండు డ్రోన్లను సీటెల్ పోలీస్ డిపార్ట్మెంట్ ఇచ్చిన బహుమతిగా పొందింది. పోలీసు శాఖకు చెందిన ఒక అధికారి డ"&amp;"్రోన్లు బందీ పరిస్థితులు వంటి పరిమిత కేసులలో మాత్రమే ఉపయోగించబడుతుందని మరియు చట్టాన్ని గౌరవించే పౌరులపై గూ y చర్యం చేయడానికి అవి ఉపయోగించబడవని పేర్కొన్నారు. ఏదేమైనా, ఇది అమెరికన్ సివిల్ లిబర్టీస్ యూనియన్ నుండి విమర్శలను ఆపలేదు, ఇది డ్రోన్ల యొక్క ఉపాంత ప్ర"&amp;"యోజనాలు గోప్యతకు వారి తీవ్రమైన ముప్పును సమర్థించారా అని ప్రశ్నించింది. [5] అక్టోబర్ 31, 2014 న, లాస్ ఏంజిల్స్ సిటీ కౌన్సిల్ లాస్ ఏంజిల్స్ పోలీస్ డిపార్ట్‌మెంట్‌ను వారి డ్రాగన్‌ఫ్లైయర్ x6 ను ఉపయోగించటానికి ముందుకు సాగడానికి డ్రోన్ విధానాన్ని రూపొందించమని ఆ"&amp;"దేశించింది. [6] ఫిబ్రవరి 2014 లో, ఫెడరల్ ఏవియేషన్ అడ్మినిస్ట్రేషన్ గ్రాండ్ ఫోర్క్స్, నార్త్ డకోటా పోలీసు విభాగాన్ని డ్రోన్ ఉపయోగించడం ప్రారంభించడానికి అనుమతించింది. నార్త్ డకోటా విశ్వవిద్యాలయం, గోప్యతకు సంబంధించి అభ్యంతరాలను ముందుగానే పరిష్కరించే ప్రయత్నం"&amp;"లో, డ్రోన్ విమానాలను మార్చడానికి లేదా పూర్తిగా ఆపడానికి అధికారంతో ప్రైవేట్ పౌరులు మరియు ప్రభుత్వ సభ్యుల కమిటీని సృష్టించింది. ఏదేమైనా, వాస్తవ పరీక్ష ప్రజల నుండి కొంచెం అభ్యంతరం చెప్పింది. [7]")</f>
        <v>డ్రాగన్ఫ్లైయర్ ఎక్స్ 6 వాణిజ్య మానవరహిత వైమానిక వాహనం. డ్రాగన్ఫ్లైయర్ ఎక్స్ 6 అనేది రిమోట్-కంట్రోల్డ్ మినియేచర్ హెలికాప్టర్, ఇది వినియోగదారులను గరిష్టంగా 8,000 అడుగుల (2,400 మీ) ఎత్తుకు నియంత్రించడానికి అనుమతిస్తుంది. ఇది స్థిర ఎత్తును సెట్ చేయడానికి అనుమతిస్తుంది. హెలికాప్టర్ కెమెరాతో అమర్చబడి ఉంటుంది, ఇది ఐదు వందల గిగాబైట్ల రియల్ టైమ్ రికార్డింగ్ డేటాను సేకరించగలదు. ఇది 1080 HD, తక్కువ-కాంతి దృష్టి మరియు ఉష్ణ దృష్టి వద్ద రికార్డ్ చేయడానికి సెట్ చేయవచ్చు. [1] కెమెరా డ్రోన్ యొక్క వైబ్రేషన్-ఫ్రీ అడుగు భాగంలో అమర్చబడి ఉంటుంది. డ్రాగన్ఫ్లైయర్ ఆరు రోటర్లను కలిగి ఉంది మరియు గంటకు 20 మైళ్ళ వేగంతో (32 కిమీ/గం) ఎగురుతుంది. [2] డ్రోన్ హ్యాండ్‌హెల్డ్ కంట్రోలర్‌తో ఒకే ఆపరేటర్ చేత నియంత్రించబడుతుంది. నియంత్రిక గ్లాసెస్ ధరిస్తుంది, ఇది కెమెరా రికార్డ్ చేయబడిన వాటికి ప్రత్యక్ష ఫీడ్‌ను ప్రదర్శిస్తుంది. [3] డ్రోన్ కెనడా మరియు అమెరికాలో చట్ట అమలు ద్వారా వాడుకలో ఉంది. [సైటేషన్ అవసరం] సీటెల్‌లో, గోప్యతా న్యాయవాదులు మరియు సాధారణ ప్రజల నుండి నిరసనల కారణంగా పోలీసులు డ్రాగన్‌ఫ్లైయర్ ఎక్స్ 6 ను మేయర్ మైక్ మెక్‌గిన్ నిషేధించారు. [4] పోలీసుల ప్రకారం, తప్పిపోయిన వ్యక్తుల కేసులలో మరియు పరిమిత నేర పరిశోధనలలో డ్రోన్లు ఉపయోగించబడతాయి. [4] మే 2014 లో, లాస్ ఏంజిల్స్ పోలీస్ డిపార్ట్మెంట్ రెండు డ్రోన్లను సీటెల్ పోలీస్ డిపార్ట్మెంట్ ఇచ్చిన బహుమతిగా పొందింది. పోలీసు శాఖకు చెందిన ఒక అధికారి డ్రోన్లు బందీ పరిస్థితులు వంటి పరిమిత కేసులలో మాత్రమే ఉపయోగించబడుతుందని మరియు చట్టాన్ని గౌరవించే పౌరులపై గూ y చర్యం చేయడానికి అవి ఉపయోగించబడవని పేర్కొన్నారు. ఏదేమైనా, ఇది అమెరికన్ సివిల్ లిబర్టీస్ యూనియన్ నుండి విమర్శలను ఆపలేదు, ఇది డ్రోన్ల యొక్క ఉపాంత ప్రయోజనాలు గోప్యతకు వారి తీవ్రమైన ముప్పును సమర్థించారా అని ప్రశ్నించింది. [5] అక్టోబర్ 31, 2014 న, లాస్ ఏంజిల్స్ సిటీ కౌన్సిల్ లాస్ ఏంజిల్స్ పోలీస్ డిపార్ట్‌మెంట్‌ను వారి డ్రాగన్‌ఫ్లైయర్ x6 ను ఉపయోగించటానికి ముందుకు సాగడానికి డ్రోన్ విధానాన్ని రూపొందించమని ఆదేశించింది. [6] ఫిబ్రవరి 2014 లో, ఫెడరల్ ఏవియేషన్ అడ్మినిస్ట్రేషన్ గ్రాండ్ ఫోర్క్స్, నార్త్ డకోటా పోలీసు విభాగాన్ని డ్రోన్ ఉపయోగించడం ప్రారంభించడానికి అనుమతించింది. నార్త్ డకోటా విశ్వవిద్యాలయం, గోప్యతకు సంబంధించి అభ్యంతరాలను ముందుగానే పరిష్కరించే ప్రయత్నంలో, డ్రోన్ విమానాలను మార్చడానికి లేదా పూర్తిగా ఆపడానికి అధికారంతో ప్రైవేట్ పౌరులు మరియు ప్రభుత్వ సభ్యుల కమిటీని సృష్టించింది. ఏదేమైనా, వాస్తవ పరీక్ష ప్రజల నుండి కొంచెం అభ్యంతరం చెప్పింది. [7]</v>
      </c>
      <c r="E2" s="1" t="s">
        <v>83</v>
      </c>
      <c r="F2" s="1" t="str">
        <f>IFERROR(__xludf.DUMMYFUNCTION("GOOGLETRANSLATE(E:E, ""en"", ""te"")"),"సూక్ష్మ UAV")</f>
        <v>సూక్ష్మ UAV</v>
      </c>
      <c r="G2" s="1" t="s">
        <v>84</v>
      </c>
      <c r="H2" s="1" t="s">
        <v>85</v>
      </c>
      <c r="I2" s="1" t="str">
        <f>IFERROR(__xludf.DUMMYFUNCTION("GOOGLETRANSLATE(H:H, ""en"", ""te"")"),"డ్రాగన్ఫ్లై ఇన్నోవేషన్స్")</f>
        <v>డ్రాగన్ఫ్లై ఇన్నోవేషన్స్</v>
      </c>
      <c r="J2" s="1" t="s">
        <v>85</v>
      </c>
      <c r="K2" s="1" t="str">
        <f>IFERROR(__xludf.DUMMYFUNCTION("GOOGLETRANSLATE(J:J, ""en"", ""te"")"),"డ్రాగన్ఫ్లై ఇన్నోవేషన్స్")</f>
        <v>డ్రాగన్ఫ్లై ఇన్నోవేషన్స్</v>
      </c>
      <c r="L2" s="1">
        <v>2008.0</v>
      </c>
      <c r="M2" s="1" t="s">
        <v>86</v>
      </c>
      <c r="N2" s="1" t="str">
        <f>IFERROR(__xludf.DUMMYFUNCTION("GOOGLETRANSLATE(M:M, ""en"", ""te"")"),"ఉత్పత్తిలో (2014)")</f>
        <v>ఉత్పత్తిలో (2014)</v>
      </c>
      <c r="O2" s="1" t="s">
        <v>87</v>
      </c>
    </row>
    <row r="3">
      <c r="A3" s="1" t="s">
        <v>88</v>
      </c>
      <c r="B3" s="1" t="str">
        <f>IFERROR(__xludf.DUMMYFUNCTION("GOOGLETRANSLATE(A:A, ""en"", ""te"")"),"సన్సీకర్ ద్వయం")</f>
        <v>సన్సీకర్ ద్వయం</v>
      </c>
      <c r="C3" s="1" t="s">
        <v>89</v>
      </c>
      <c r="D3" s="1" t="str">
        <f>IFERROR(__xludf.DUMMYFUNCTION("GOOGLETRANSLATE(C:C, ""en"", ""te"")"),"సన్సీకర్ ద్వయం ఒక జంట సీటు ఆల్-ఎలక్ట్రిక్ సౌర-పునర్నిర్మించిన శక్తితో కూడిన విమానం. ఎరిక్ స్కాట్ రేమండ్ రూపొందించిన, విమానం బయలుదేరి, మోటారును స్విచ్ ఆఫ్ చేయడానికి మరియు గ్లైడర్ (సెయిల్ ప్లేన్) వంటి థర్మల్స్ ను అనుసరించడానికి తగినంత ఎత్తును సాధించవచ్చు, ఇ"&amp;"ది రెక్కలపై సౌర ఘటాల ద్వారా బ్యాటరీలను రీఛార్జ్ చేయడానికి అనుమతిస్తుంది. [1] ఇప్పటికీ పరీక్షా దశలో, సంస్థ, సౌర విమానంలో పరిధిపై సమాచారాన్ని అందించదు. సన్‌సీకర్ ద్వయం అధిక కారక నిష్పత్తి సైడ్-బై సీట్ కాంపోజిట్ కన్స్ట్రక్షన్ హై-వింగ్ విమానం, టి-టెయిల్ అమరిక"&amp;"తో టెయిల్‌ఫిన్ (నిలువు స్టెబిలైజర్) లో ఒకే ఎలక్ట్రిక్ మోటారుతో ఫార్వర్డ్ మౌంటెడ్ ప్రొపెల్లర్‌ను నడుపుతుంది. మొట్టమొదటి ఆల్-సోలార్ పవర్ జనరేటెడ్ ఫ్లైట్ ఇటలీలోని మిలన్ సమీపంలో కంపెనీ యజమానులు ఎరిక్ స్కాట్ రేమండ్ మరియు ఇరేనా రేమండ్‌తో కలిసి జరిగింది. 1510 సౌ"&amp;"ర ఘటాలు 5 కిలోవాట్ల వరకు ఉత్పత్తి చేయగలవు [2] మోటారు మరియు బ్యాటరీ ప్యాక్‌కు శక్తినిస్తుంది. [3] స్పోర్ట్ ఏవియేషన్ జనరల్ లక్షణాల నుండి డేటా సౌర పరిస్థితులతో పనితీరు విభేదాలు - 12 గంటలు కోసం రూపొందించబడింది")</f>
        <v>సన్సీకర్ ద్వయం ఒక జంట సీటు ఆల్-ఎలక్ట్రిక్ సౌర-పునర్నిర్మించిన శక్తితో కూడిన విమానం. ఎరిక్ స్కాట్ రేమండ్ రూపొందించిన, విమానం బయలుదేరి, మోటారును స్విచ్ ఆఫ్ చేయడానికి మరియు గ్లైడర్ (సెయిల్ ప్లేన్) వంటి థర్మల్స్ ను అనుసరించడానికి తగినంత ఎత్తును సాధించవచ్చు, ఇది రెక్కలపై సౌర ఘటాల ద్వారా బ్యాటరీలను రీఛార్జ్ చేయడానికి అనుమతిస్తుంది. [1] ఇప్పటికీ పరీక్షా దశలో, సంస్థ, సౌర విమానంలో పరిధిపై సమాచారాన్ని అందించదు. సన్‌సీకర్ ద్వయం అధిక కారక నిష్పత్తి సైడ్-బై సీట్ కాంపోజిట్ కన్స్ట్రక్షన్ హై-వింగ్ విమానం, టి-టెయిల్ అమరికతో టెయిల్‌ఫిన్ (నిలువు స్టెబిలైజర్) లో ఒకే ఎలక్ట్రిక్ మోటారుతో ఫార్వర్డ్ మౌంటెడ్ ప్రొపెల్లర్‌ను నడుపుతుంది. మొట్టమొదటి ఆల్-సోలార్ పవర్ జనరేటెడ్ ఫ్లైట్ ఇటలీలోని మిలన్ సమీపంలో కంపెనీ యజమానులు ఎరిక్ స్కాట్ రేమండ్ మరియు ఇరేనా రేమండ్‌తో కలిసి జరిగింది. 1510 సౌర ఘటాలు 5 కిలోవాట్ల వరకు ఉత్పత్తి చేయగలవు [2] మోటారు మరియు బ్యాటరీ ప్యాక్‌కు శక్తినిస్తుంది. [3] స్పోర్ట్ ఏవియేషన్ జనరల్ లక్షణాల నుండి డేటా సౌర పరిస్థితులతో పనితీరు విభేదాలు - 12 గంటలు కోసం రూపొందించబడింది</v>
      </c>
      <c r="E3" s="1" t="s">
        <v>90</v>
      </c>
      <c r="F3" s="1" t="str">
        <f>IFERROR(__xludf.DUMMYFUNCTION("GOOGLETRANSLATE(E:E, ""en"", ""te"")"),"ఎలక్ట్రిక్ విమానం")</f>
        <v>ఎలక్ట్రిక్ విమానం</v>
      </c>
      <c r="J3" s="1" t="s">
        <v>91</v>
      </c>
      <c r="K3" s="1" t="str">
        <f>IFERROR(__xludf.DUMMYFUNCTION("GOOGLETRANSLATE(J:J, ""en"", ""te"")"),"ఎరిక్ స్కాట్ రేమండ్")</f>
        <v>ఎరిక్ స్కాట్ రేమండ్</v>
      </c>
      <c r="P3" s="1" t="s">
        <v>92</v>
      </c>
      <c r="Q3" s="1"/>
      <c r="R3" s="1" t="s">
        <v>93</v>
      </c>
      <c r="S3" s="2">
        <v>41625.0</v>
      </c>
      <c r="T3" s="1">
        <v>1.0</v>
      </c>
      <c r="U3" s="1">
        <v>2.0</v>
      </c>
      <c r="V3" s="1" t="s">
        <v>94</v>
      </c>
      <c r="W3" s="1" t="s">
        <v>95</v>
      </c>
      <c r="X3" s="1" t="s">
        <v>96</v>
      </c>
      <c r="Y3" s="1" t="s">
        <v>97</v>
      </c>
    </row>
    <row r="4">
      <c r="A4" s="1" t="s">
        <v>98</v>
      </c>
      <c r="B4" s="1" t="str">
        <f>IFERROR(__xludf.DUMMYFUNCTION("GOOGLETRANSLATE(A:A, ""en"", ""te"")"),"చింత పక్షి")</f>
        <v>చింత పక్షి</v>
      </c>
      <c r="C4" s="1" t="s">
        <v>99</v>
      </c>
      <c r="D4" s="1" t="str">
        <f>IFERROR(__xludf.DUMMYFUNCTION("GOOGLETRANSLATE(C:C, ""en"", ""te"")"),"చింత బర్డ్ అనేది ఉత్తర అమెరికా పి -51 డి -25-నా ముస్తాంగ్ (సెర్. నం. 44-73287), ప్రస్తుతం ఇల్లినాయిస్లోని స్ప్రింగ్‌ఫీల్డ్‌లోని అబ్రహం లింకన్ క్యాపిటల్ విమానాశ్రయంలోని ఎయిర్ కంబాట్ మ్యూజియంలో ఉంది. ఈ విమానం 1944 లో నిర్మించబడింది మరియు రెండవ ప్రపంచ యుద్ధం"&amp;"లో పనిచేయడానికి తరువాతి సంవత్సరంలో అమెరికా ఆర్మీ ఎయిర్ ఫోర్స్ (యుఎస్ఎఎఫ్) కు పంపిణీ చేయబడింది. ఆ సమయంలో, పి -51 డి యుఎస్ఎఎఫ్ ఫ్లీట్ యొక్క ప్రధాన భాగం మరియు జర్మనీలో సుదూర వైమానిక దాడులపై చింత పక్షి మిత్రరాజ్యాల బాంబర్లను ఎస్కార్ట్ చేసింది. [2] పి -51 ముస్"&amp;"తాంగ్ యుద్ధ సమయంలో అనేక పాత్రలలో ఉపయోగించిన బహుముఖ విమానం అయితే, యూరోపియన్ బాంబు దాడులలో దాని పాత్ర బహుశా చాలా ముఖ్యమైనది, మరియు అనేక మంది చరిత్రకారులు మరియు వైమానిక దళ అనుభవజ్ఞులు ఈ విమానం యూరోపియన్ వైమానికంలో మిత్రదేశాలకు నిర్ణయాత్మక ప్రయోజనాన్ని ఇచ్చిం"&amp;"దని నమ్ముతారు. థియేటర్. [3] రెండవ ప్రపంచ యుద్ధం ముగిసిన తరువాత, చింత బర్డ్ కొరియా యుద్ధంలో మరియు 1957 లో పదవీ విరమణకు ముందు అనేక వైమానిక దళ స్థావరాలలో పనిచేసింది. ఇది తరువాతి దశాబ్దాలుగా బహుళ ప్రైవేట్ యజమానుల గుండా వెళ్ళింది; 1990 ల ప్రారంభంలో, మైక్ జార్జ"&amp;"్ విమానాన్ని పునరుద్ధరించాడు మరియు దానిని ప్రస్తుత స్థావరానికి తరలించాడు. [4] చింత బర్డ్ మార్చి 11, 1999 న నేషనల్ రిజిస్టర్ ఆఫ్ హిస్టారిక్ ప్లేసెస్‌లో జాబితా చేయబడింది. [1] రెండవ ప్రపంచ యుద్ధంలో యు.ఎస్. నేషనల్ రిజిస్టర్ ఆఫ్ హిస్టారికల్ ప్లేస్‌లోని ఇల్లినా"&amp;"యిస్లోని సంగమోన్ కౌంటీలోని ఒక ఆస్తి గురించి ఈ వ్యాసం ఒక స్టబ్. వికీపీడియా విస్తరించడం ద్వారా మీరు సహాయపడవచ్చు.")</f>
        <v>చింత బర్డ్ అనేది ఉత్తర అమెరికా పి -51 డి -25-నా ముస్తాంగ్ (సెర్. నం. 44-73287), ప్రస్తుతం ఇల్లినాయిస్లోని స్ప్రింగ్‌ఫీల్డ్‌లోని అబ్రహం లింకన్ క్యాపిటల్ విమానాశ్రయంలోని ఎయిర్ కంబాట్ మ్యూజియంలో ఉంది. ఈ విమానం 1944 లో నిర్మించబడింది మరియు రెండవ ప్రపంచ యుద్ధంలో పనిచేయడానికి తరువాతి సంవత్సరంలో అమెరికా ఆర్మీ ఎయిర్ ఫోర్స్ (యుఎస్ఎఎఫ్) కు పంపిణీ చేయబడింది. ఆ సమయంలో, పి -51 డి యుఎస్ఎఎఫ్ ఫ్లీట్ యొక్క ప్రధాన భాగం మరియు జర్మనీలో సుదూర వైమానిక దాడులపై చింత పక్షి మిత్రరాజ్యాల బాంబర్లను ఎస్కార్ట్ చేసింది. [2] పి -51 ముస్తాంగ్ యుద్ధ సమయంలో అనేక పాత్రలలో ఉపయోగించిన బహుముఖ విమానం అయితే, యూరోపియన్ బాంబు దాడులలో దాని పాత్ర బహుశా చాలా ముఖ్యమైనది, మరియు అనేక మంది చరిత్రకారులు మరియు వైమానిక దళ అనుభవజ్ఞులు ఈ విమానం యూరోపియన్ వైమానికంలో మిత్రదేశాలకు నిర్ణయాత్మక ప్రయోజనాన్ని ఇచ్చిందని నమ్ముతారు. థియేటర్. [3] రెండవ ప్రపంచ యుద్ధం ముగిసిన తరువాత, చింత బర్డ్ కొరియా యుద్ధంలో మరియు 1957 లో పదవీ విరమణకు ముందు అనేక వైమానిక దళ స్థావరాలలో పనిచేసింది. ఇది తరువాతి దశాబ్దాలుగా బహుళ ప్రైవేట్ యజమానుల గుండా వెళ్ళింది; 1990 ల ప్రారంభంలో, మైక్ జార్జ్ విమానాన్ని పునరుద్ధరించాడు మరియు దానిని ప్రస్తుత స్థావరానికి తరలించాడు. [4] చింత బర్డ్ మార్చి 11, 1999 న నేషనల్ రిజిస్టర్ ఆఫ్ హిస్టారిక్ ప్లేసెస్‌లో జాబితా చేయబడింది. [1] రెండవ ప్రపంచ యుద్ధంలో యు.ఎస్. నేషనల్ రిజిస్టర్ ఆఫ్ హిస్టారికల్ ప్లేస్‌లోని ఇల్లినాయిస్లోని సంగమోన్ కౌంటీలోని ఒక ఆస్తి గురించి ఈ వ్యాసం ఒక స్టబ్. వికీపీడియా విస్తరించడం ద్వారా మీరు సహాయపడవచ్చు.</v>
      </c>
      <c r="F4" s="1" t="str">
        <f>IFERROR(__xludf.DUMMYFUNCTION("GOOGLETRANSLATE(E:E, ""en"", ""te"")"),"#VALUE!")</f>
        <v>#VALUE!</v>
      </c>
      <c r="M4" s="1" t="s">
        <v>100</v>
      </c>
      <c r="N4" s="1" t="str">
        <f>IFERROR(__xludf.DUMMYFUNCTION("GOOGLETRANSLATE(M:M, ""en"", ""te"")"),"గాలికి")</f>
        <v>గాలికి</v>
      </c>
      <c r="S4" s="1">
        <v>1944.0</v>
      </c>
      <c r="Z4" s="1" t="s">
        <v>101</v>
      </c>
      <c r="AA4" s="1" t="s">
        <v>102</v>
      </c>
      <c r="AB4" s="1" t="s">
        <v>103</v>
      </c>
      <c r="AC4" s="1" t="s">
        <v>104</v>
      </c>
      <c r="AD4" s="1" t="s">
        <v>105</v>
      </c>
      <c r="AE4" s="1" t="s">
        <v>106</v>
      </c>
      <c r="AF4" s="1" t="s">
        <v>107</v>
      </c>
      <c r="AG4" s="1" t="s">
        <v>108</v>
      </c>
      <c r="AH4" s="1" t="s">
        <v>109</v>
      </c>
      <c r="AI4" s="1" t="s">
        <v>110</v>
      </c>
      <c r="AJ4" s="1" t="s">
        <v>111</v>
      </c>
      <c r="AK4" s="1" t="s">
        <v>112</v>
      </c>
      <c r="AL4" s="3">
        <v>36230.0</v>
      </c>
    </row>
    <row r="5">
      <c r="A5" s="1" t="s">
        <v>113</v>
      </c>
      <c r="B5" s="1" t="str">
        <f>IFERROR(__xludf.DUMMYFUNCTION("GOOGLETRANSLATE(A:A, ""en"", ""te"")"),"ఐచి సి 4 ఎ")</f>
        <v>ఐచి సి 4 ఎ</v>
      </c>
      <c r="C5" s="1" t="s">
        <v>114</v>
      </c>
      <c r="D5" s="1" t="str">
        <f>IFERROR(__xludf.DUMMYFUNCTION("GOOGLETRANSLATE(C:C, ""en"", ""te"")"),"ఐచి సి 4 ఎ, కంపెనీ హోదా ఐచి ఎఎమ్ -20, ప్రయోగాత్మక హోదా ఐచి 13-షి హై-స్పీడ్ నిఘా విమానం, 1930 ల చివరిలో ఐచి క్యారియర్-బర్న్ నిఘా విమానం కోసం ప్రాజెక్ట్. 1930 ల చివరలో, ఇంపీరియల్ జపనీస్ నేవీ ఎయిర్ సర్వీస్ (IJNA లు), ఇంపీరియల్ జపనీస్ ఆర్మీ ఎయిర్ సర్వీస్ (IJA"&amp;"AS) కోసం మిత్సుబిషి కి -15 యొక్క పనితీరును ఆకట్టుకున్నట్లు భావించిన తరువాత, IJNAS హోదా కింద వేగంగా నిఘా విమానం కోసం ఒక అవసరాన్ని జారీ చేసింది 13-షి హై-స్పీడ్ నిఘా విమానం. ఐచి, ఐచి డి 3 ఎ రూపకల్పన అనుభవాన్ని గీయడం, సింగిల్-ఇంజిన్, రేడియల్ ఇంజిన్‌తో నడిచే త"&amp;"క్కువ వింగ్ మోనోప్లేన్‌ను ప్రతిపాదించింది మరియు రెండు సీట్లతో క్లోజ్డ్ కాక్‌పిట్‌తో అమర్చబడి, వెనుక-మౌంటెడ్ 7.7 మిమీ (0.303 అంగుళాలు) మెషిన్ తుపాకీ. ఈ డిజైన్ ప్రయోగాత్మక హోదా ద్వారా పిలువబడింది మరియు చిన్న హోదాను IJNA లచే కేటాయించింది. [1] [2] ఐజెఎన్ అధిక"&amp;"ారులు తనిఖీ కోసం మార్చి 1939 లో పూర్తి స్థాయి మోకాప్ పూర్తయింది. ఏదేమైనా, IJN C4A ను KI-15, C5M యొక్క వారి స్వంత వెర్షన్‌కు అనుకూలంగా మార్చాలని నిర్ణయించుకుంది. [2] 2 హైఫనేటెడ్ వెనుకంజలో ఉన్న లేఖ (-j, -k, -l, -n లేదా -s) ద్వితీయ పాత్ర కోసం సవరించిన డిజైన్"&amp;"‌ను సూచిస్తుంది ఈ విమానం సంబంధిత వ్యాసం ఒక స్టబ్. వికీపీడియా విస్తరించడం ద్వారా మీరు సహాయపడవచ్చు.")</f>
        <v>ఐచి సి 4 ఎ, కంపెనీ హోదా ఐచి ఎఎమ్ -20, ప్రయోగాత్మక హోదా ఐచి 13-షి హై-స్పీడ్ నిఘా విమానం, 1930 ల చివరిలో ఐచి క్యారియర్-బర్న్ నిఘా విమానం కోసం ప్రాజెక్ట్. 1930 ల చివరలో, ఇంపీరియల్ జపనీస్ నేవీ ఎయిర్ సర్వీస్ (IJNA లు), ఇంపీరియల్ జపనీస్ ఆర్మీ ఎయిర్ సర్వీస్ (IJAAS) కోసం మిత్సుబిషి కి -15 యొక్క పనితీరును ఆకట్టుకున్నట్లు భావించిన తరువాత, IJNAS హోదా కింద వేగంగా నిఘా విమానం కోసం ఒక అవసరాన్ని జారీ చేసింది 13-షి హై-స్పీడ్ నిఘా విమానం. ఐచి, ఐచి డి 3 ఎ రూపకల్పన అనుభవాన్ని గీయడం, సింగిల్-ఇంజిన్, రేడియల్ ఇంజిన్‌తో నడిచే తక్కువ వింగ్ మోనోప్లేన్‌ను ప్రతిపాదించింది మరియు రెండు సీట్లతో క్లోజ్డ్ కాక్‌పిట్‌తో అమర్చబడి, వెనుక-మౌంటెడ్ 7.7 మిమీ (0.303 అంగుళాలు) మెషిన్ తుపాకీ. ఈ డిజైన్ ప్రయోగాత్మక హోదా ద్వారా పిలువబడింది మరియు చిన్న హోదాను IJNA లచే కేటాయించింది. [1] [2] ఐజెఎన్ అధికారులు తనిఖీ కోసం మార్చి 1939 లో పూర్తి స్థాయి మోకాప్ పూర్తయింది. ఏదేమైనా, IJN C4A ను KI-15, C5M యొక్క వారి స్వంత వెర్షన్‌కు అనుకూలంగా మార్చాలని నిర్ణయించుకుంది. [2] 2 హైఫనేటెడ్ వెనుకంజలో ఉన్న లేఖ (-j, -k, -l, -n లేదా -s) ద్వితీయ పాత్ర కోసం సవరించిన డిజైన్‌ను సూచిస్తుంది ఈ విమానం సంబంధిత వ్యాసం ఒక స్టబ్. వికీపీడియా విస్తరించడం ద్వారా మీరు సహాయపడవచ్చు.</v>
      </c>
      <c r="E5" s="1" t="s">
        <v>115</v>
      </c>
      <c r="F5" s="1" t="str">
        <f>IFERROR(__xludf.DUMMYFUNCTION("GOOGLETRANSLATE(E:E, ""en"", ""te"")"),"క్యారియర్-ఆధారిత నిఘా విమానం")</f>
        <v>క్యారియర్-ఆధారిత నిఘా విమానం</v>
      </c>
      <c r="G5" s="1" t="s">
        <v>116</v>
      </c>
      <c r="H5" s="1" t="s">
        <v>117</v>
      </c>
      <c r="I5" s="1" t="str">
        <f>IFERROR(__xludf.DUMMYFUNCTION("GOOGLETRANSLATE(H:H, ""en"", ""te"")"),"ఐచి కోకుకి")</f>
        <v>ఐచి కోకుకి</v>
      </c>
      <c r="M5" s="1" t="s">
        <v>118</v>
      </c>
      <c r="N5" s="1" t="str">
        <f>IFERROR(__xludf.DUMMYFUNCTION("GOOGLETRANSLATE(M:M, ""en"", ""te"")"),"ప్రాజెక్ట్ మాత్రమే")</f>
        <v>ప్రాజెక్ట్ మాత్రమే</v>
      </c>
      <c r="P5" s="1" t="s">
        <v>119</v>
      </c>
      <c r="T5" s="1">
        <v>0.0</v>
      </c>
      <c r="AM5" s="4" t="s">
        <v>120</v>
      </c>
      <c r="AN5" s="1" t="s">
        <v>121</v>
      </c>
      <c r="AO5" s="1" t="s">
        <v>122</v>
      </c>
      <c r="AP5" s="1" t="s">
        <v>123</v>
      </c>
    </row>
    <row r="6">
      <c r="A6" s="1" t="s">
        <v>124</v>
      </c>
      <c r="B6" s="1" t="str">
        <f>IFERROR(__xludf.DUMMYFUNCTION("GOOGLETRANSLATE(A:A, ""en"", ""te"")"),"డుడెక్ రెక్స్")</f>
        <v>డుడెక్ రెక్స్</v>
      </c>
      <c r="C6" s="1" t="s">
        <v>125</v>
      </c>
      <c r="D6" s="1" t="str">
        <f>IFERROR(__xludf.DUMMYFUNCTION("GOOGLETRANSLATE(C:C, ""en"", ""te"")"),"డుడెక్ రెక్స్ ఒక పోలిష్ సింగిల్-ప్లేస్, పారాగ్లైడర్, దీనిని బైడ్గోస్జ్జ్ యొక్క డుడెక్ పారాగ్లైడింగ్ రూపొందించారు మరియు ఉత్పత్తి చేశారు. ఇది ఇప్పుడు ఉత్పత్తికి దూరంగా ఉంది. [1] విమాన శిక్షణ పొందుతున్న పైలట్లకు మరియు అనుభవం లేని పైలట్లకు కూడా రెక్స్ ఒక అనుభ"&amp;"వశూన్యుడు గ్లైడర్‌గా రూపొందించబడింది. ఇది టెక్నోరా లైన్లతో స్కైటెక్స్ మెటీరియల్ నుండి తయారవుతుంది. మోడల్స్ ప్రతి ఒక్కటి చదరపు మీటర్లలో వారి సుమారుగా వింగ్ ప్రాంతానికి పేరు పెట్టబడ్డాయి. [1] సమీక్షకుడు నోయెల్ బెర్ట్రాండ్ 2003 సమీక్షలో REX ను ""సాంకేతికంగా "&amp;"చాలా విస్తృతమైనది"" అని అభివర్ణించారు. [1] బెర్ట్రాండ్ నుండి డేటా [1] సాధారణ లక్షణాల పనితీరు")</f>
        <v>డుడెక్ రెక్స్ ఒక పోలిష్ సింగిల్-ప్లేస్, పారాగ్లైడర్, దీనిని బైడ్గోస్జ్జ్ యొక్క డుడెక్ పారాగ్లైడింగ్ రూపొందించారు మరియు ఉత్పత్తి చేశారు. ఇది ఇప్పుడు ఉత్పత్తికి దూరంగా ఉంది. [1] విమాన శిక్షణ పొందుతున్న పైలట్లకు మరియు అనుభవం లేని పైలట్లకు కూడా రెక్స్ ఒక అనుభవశూన్యుడు గ్లైడర్‌గా రూపొందించబడింది. ఇది టెక్నోరా లైన్లతో స్కైటెక్స్ మెటీరియల్ నుండి తయారవుతుంది. మోడల్స్ ప్రతి ఒక్కటి చదరపు మీటర్లలో వారి సుమారుగా వింగ్ ప్రాంతానికి పేరు పెట్టబడ్డాయి. [1] సమీక్షకుడు నోయెల్ బెర్ట్రాండ్ 2003 సమీక్షలో REX ను "సాంకేతికంగా చాలా విస్తృతమైనది" అని అభివర్ణించారు. [1] బెర్ట్రాండ్ నుండి డేటా [1] సాధారణ లక్షణాల పనితీరు</v>
      </c>
      <c r="E6" s="1" t="s">
        <v>126</v>
      </c>
      <c r="F6" s="1" t="str">
        <f>IFERROR(__xludf.DUMMYFUNCTION("GOOGLETRANSLATE(E:E, ""en"", ""te"")"),"పారాగ్లైడర్")</f>
        <v>పారాగ్లైడర్</v>
      </c>
      <c r="G6" s="4" t="s">
        <v>127</v>
      </c>
      <c r="H6" s="1" t="s">
        <v>128</v>
      </c>
      <c r="I6" s="1" t="str">
        <f>IFERROR(__xludf.DUMMYFUNCTION("GOOGLETRANSLATE(H:H, ""en"", ""te"")"),"డుడెక్ పారాగ్లైడింగ్")</f>
        <v>డుడెక్ పారాగ్లైడింగ్</v>
      </c>
      <c r="M6" s="1" t="s">
        <v>129</v>
      </c>
      <c r="N6" s="1" t="str">
        <f>IFERROR(__xludf.DUMMYFUNCTION("GOOGLETRANSLATE(M:M, ""en"", ""te"")"),"ఉత్పత్తి పూర్తయింది")</f>
        <v>ఉత్పత్తి పూర్తయింది</v>
      </c>
      <c r="O6" s="1" t="s">
        <v>130</v>
      </c>
      <c r="P6" s="1" t="s">
        <v>131</v>
      </c>
      <c r="U6" s="1" t="s">
        <v>132</v>
      </c>
      <c r="W6" s="1" t="s">
        <v>133</v>
      </c>
      <c r="AM6" s="4" t="s">
        <v>134</v>
      </c>
      <c r="AN6" s="1" t="s">
        <v>135</v>
      </c>
      <c r="AQ6" s="1" t="s">
        <v>136</v>
      </c>
      <c r="AR6" s="1" t="s">
        <v>137</v>
      </c>
      <c r="AS6" s="1">
        <v>4.41</v>
      </c>
      <c r="AT6" s="1" t="s">
        <v>138</v>
      </c>
      <c r="AU6" s="1" t="s">
        <v>139</v>
      </c>
    </row>
    <row r="7">
      <c r="A7" s="1" t="s">
        <v>140</v>
      </c>
      <c r="B7" s="1" t="str">
        <f>IFERROR(__xludf.DUMMYFUNCTION("GOOGLETRANSLATE(A:A, ""en"", ""te"")"),"డైనమిక్ స్పోర్ట్ రావెన్")</f>
        <v>డైనమిక్ స్పోర్ట్ రావెన్</v>
      </c>
      <c r="C7" s="1" t="s">
        <v>141</v>
      </c>
      <c r="D7" s="1" t="str">
        <f>IFERROR(__xludf.DUMMYFUNCTION("GOOGLETRANSLATE(C:C, ""en"", ""te"")"),"డైనమిక్ స్పోర్ట్ రావెన్ ఒక పోలిష్ సింగిల్-ప్లేస్, పారాగ్లైడర్, దీనిని వోజ్టెక్ పియెర్జియస్కి రూపొందించారు మరియు డైనమిక్ స్పోర్ట్ ఆఫ్ కీల్స్ చేత నిర్మించబడింది. ఇది ఇప్పుడు ఉత్పత్తికి దూరంగా ఉంది. [1] రావెన్ ఇంటర్మీడియట్ గ్లైడర్‌గా రూపొందించబడింది. మోడల్స్"&amp;" వాటి సాపేక్ష పరిమాణానికి పేరు పెట్టబడ్డాయి. [1] సమీక్షకుడు నోయెల్ బెర్ట్రాండ్ 2003 సమీక్షలో రావెన్‌ను చాలా పోటీగా పేర్కొన్నాడు. [1] బెర్ట్రాండ్ నుండి డేటా [1] సాధారణ లక్షణాల పనితీరు")</f>
        <v>డైనమిక్ స్పోర్ట్ రావెన్ ఒక పోలిష్ సింగిల్-ప్లేస్, పారాగ్లైడర్, దీనిని వోజ్టెక్ పియెర్జియస్కి రూపొందించారు మరియు డైనమిక్ స్పోర్ట్ ఆఫ్ కీల్స్ చేత నిర్మించబడింది. ఇది ఇప్పుడు ఉత్పత్తికి దూరంగా ఉంది. [1] రావెన్ ఇంటర్మీడియట్ గ్లైడర్‌గా రూపొందించబడింది. మోడల్స్ వాటి సాపేక్ష పరిమాణానికి పేరు పెట్టబడ్డాయి. [1] సమీక్షకుడు నోయెల్ బెర్ట్రాండ్ 2003 సమీక్షలో రావెన్‌ను చాలా పోటీగా పేర్కొన్నాడు. [1] బెర్ట్రాండ్ నుండి డేటా [1] సాధారణ లక్షణాల పనితీరు</v>
      </c>
      <c r="E7" s="1" t="s">
        <v>126</v>
      </c>
      <c r="F7" s="1" t="str">
        <f>IFERROR(__xludf.DUMMYFUNCTION("GOOGLETRANSLATE(E:E, ""en"", ""te"")"),"పారాగ్లైడర్")</f>
        <v>పారాగ్లైడర్</v>
      </c>
      <c r="G7" s="4" t="s">
        <v>127</v>
      </c>
      <c r="H7" s="1" t="s">
        <v>142</v>
      </c>
      <c r="I7" s="1" t="str">
        <f>IFERROR(__xludf.DUMMYFUNCTION("GOOGLETRANSLATE(H:H, ""en"", ""te"")"),"డైనమిక్ స్పోర్ట్")</f>
        <v>డైనమిక్ స్పోర్ట్</v>
      </c>
      <c r="J7" s="1" t="s">
        <v>143</v>
      </c>
      <c r="K7" s="1" t="str">
        <f>IFERROR(__xludf.DUMMYFUNCTION("GOOGLETRANSLATE(J:J, ""en"", ""te"")"),"వోజ్టెక్ పియెర్జియస్కి")</f>
        <v>వోజ్టెక్ పియెర్జియస్కి</v>
      </c>
      <c r="M7" s="1" t="s">
        <v>129</v>
      </c>
      <c r="N7" s="1" t="str">
        <f>IFERROR(__xludf.DUMMYFUNCTION("GOOGLETRANSLATE(M:M, ""en"", ""te"")"),"ఉత్పత్తి పూర్తయింది")</f>
        <v>ఉత్పత్తి పూర్తయింది</v>
      </c>
      <c r="O7" s="1" t="s">
        <v>144</v>
      </c>
      <c r="P7" s="1" t="s">
        <v>131</v>
      </c>
      <c r="U7" s="1" t="s">
        <v>132</v>
      </c>
      <c r="W7" s="1" t="s">
        <v>145</v>
      </c>
      <c r="AM7" s="4" t="s">
        <v>134</v>
      </c>
      <c r="AN7" s="1" t="s">
        <v>146</v>
      </c>
      <c r="AQ7" s="1" t="s">
        <v>136</v>
      </c>
      <c r="AR7" s="1" t="s">
        <v>147</v>
      </c>
      <c r="AS7" s="1">
        <v>4.6</v>
      </c>
      <c r="AT7" s="1" t="s">
        <v>148</v>
      </c>
      <c r="AU7" s="1" t="s">
        <v>149</v>
      </c>
    </row>
    <row r="8">
      <c r="A8" s="1" t="s">
        <v>150</v>
      </c>
      <c r="B8" s="1" t="str">
        <f>IFERROR(__xludf.DUMMYFUNCTION("GOOGLETRANSLATE(A:A, ""en"", ""te"")"),"ఫ్లైట్ డిజైన్ స్ట్రీమ్")</f>
        <v>ఫ్లైట్ డిజైన్ స్ట్రీమ్</v>
      </c>
      <c r="C8" s="1" t="s">
        <v>151</v>
      </c>
      <c r="D8" s="1" t="str">
        <f>IFERROR(__xludf.DUMMYFUNCTION("GOOGLETRANSLATE(C:C, ""en"", ""te"")"),"ఫ్లైట్ డిజైన్ స్ట్రీమ్ ఒక జర్మన్ సింగిల్-ప్లేస్, పారాగ్లైడర్, దీనిని మైఖేల్ హార్ట్‌మన్ మరియు స్టీఫన్ ముల్లెర్ రూపొందించారు మరియు ల్యాండ్‌బెర్డ్ యొక్క విమాన రూపకల్పన ద్వారా నిర్మించబడింది. ఇది ఇప్పుడు ఉత్పత్తికి దూరంగా ఉంది. [1] స్ట్రీమ్ ఇంటర్మీడియట్ గ్లైడ"&amp;"ర్‌గా రూపొందించబడింది. టెస్ట్ ఫ్లయింగ్ ఫ్యాక్టరీ టెస్ట్ పైలట్ రిచర్డ్ బెర్గ్మాన్ చేత నిర్వహించబడింది. మోడల్స్ ప్రతి ఒక్కటి చదరపు మీటర్లు/సాపేక్ష పరిమాణంలో వారి సుమారు రెక్కల ప్రాంతానికి పేరు పెట్టబడ్డాయి. [1] బెర్ట్రాండ్ నుండి డేటా [1] సాధారణ లక్షణాల పనిత"&amp;"ీరు")</f>
        <v>ఫ్లైట్ డిజైన్ స్ట్రీమ్ ఒక జర్మన్ సింగిల్-ప్లేస్, పారాగ్లైడర్, దీనిని మైఖేల్ హార్ట్‌మన్ మరియు స్టీఫన్ ముల్లెర్ రూపొందించారు మరియు ల్యాండ్‌బెర్డ్ యొక్క విమాన రూపకల్పన ద్వారా నిర్మించబడింది. ఇది ఇప్పుడు ఉత్పత్తికి దూరంగా ఉంది. [1] స్ట్రీమ్ ఇంటర్మీడియట్ గ్లైడర్‌గా రూపొందించబడింది. టెస్ట్ ఫ్లయింగ్ ఫ్యాక్టరీ టెస్ట్ పైలట్ రిచర్డ్ బెర్గ్మాన్ చేత నిర్వహించబడింది. మోడల్స్ ప్రతి ఒక్కటి చదరపు మీటర్లు/సాపేక్ష పరిమాణంలో వారి సుమారు రెక్కల ప్రాంతానికి పేరు పెట్టబడ్డాయి. [1] బెర్ట్రాండ్ నుండి డేటా [1] సాధారణ లక్షణాల పనితీరు</v>
      </c>
      <c r="E8" s="1" t="s">
        <v>126</v>
      </c>
      <c r="F8" s="1" t="str">
        <f>IFERROR(__xludf.DUMMYFUNCTION("GOOGLETRANSLATE(E:E, ""en"", ""te"")"),"పారాగ్లైడర్")</f>
        <v>పారాగ్లైడర్</v>
      </c>
      <c r="G8" s="4" t="s">
        <v>127</v>
      </c>
      <c r="H8" s="1" t="s">
        <v>152</v>
      </c>
      <c r="I8" s="1" t="str">
        <f>IFERROR(__xludf.DUMMYFUNCTION("GOOGLETRANSLATE(H:H, ""en"", ""te"")"),"ఫ్లైట్ డిజైన్")</f>
        <v>ఫ్లైట్ డిజైన్</v>
      </c>
      <c r="J8" s="1" t="s">
        <v>153</v>
      </c>
      <c r="K8" s="1" t="str">
        <f>IFERROR(__xludf.DUMMYFUNCTION("GOOGLETRANSLATE(J:J, ""en"", ""te"")"),"మైఖేల్ హార్ట్‌మన్ మరియు స్టీఫన్ ముల్లెర్")</f>
        <v>మైఖేల్ హార్ట్‌మన్ మరియు స్టీఫన్ ముల్లెర్</v>
      </c>
      <c r="M8" s="1" t="s">
        <v>129</v>
      </c>
      <c r="N8" s="1" t="str">
        <f>IFERROR(__xludf.DUMMYFUNCTION("GOOGLETRANSLATE(M:M, ""en"", ""te"")"),"ఉత్పత్తి పూర్తయింది")</f>
        <v>ఉత్పత్తి పూర్తయింది</v>
      </c>
      <c r="O8" s="1" t="s">
        <v>144</v>
      </c>
      <c r="P8" s="1" t="s">
        <v>154</v>
      </c>
      <c r="U8" s="1" t="s">
        <v>132</v>
      </c>
      <c r="W8" s="1" t="s">
        <v>155</v>
      </c>
      <c r="AM8" s="4" t="s">
        <v>156</v>
      </c>
      <c r="AN8" s="1" t="s">
        <v>157</v>
      </c>
      <c r="AQ8" s="1" t="s">
        <v>136</v>
      </c>
      <c r="AR8" s="1" t="s">
        <v>158</v>
      </c>
      <c r="AS8" s="1">
        <v>5.3</v>
      </c>
      <c r="AT8" s="1" t="s">
        <v>159</v>
      </c>
      <c r="AU8" s="1" t="s">
        <v>160</v>
      </c>
    </row>
    <row r="9">
      <c r="A9" s="1" t="s">
        <v>161</v>
      </c>
      <c r="B9" s="1" t="str">
        <f>IFERROR(__xludf.DUMMYFUNCTION("GOOGLETRANSLATE(A:A, ""en"", ""te"")"),"LEDUC RL.21")</f>
        <v>LEDUC RL.21</v>
      </c>
      <c r="C9" s="1" t="s">
        <v>162</v>
      </c>
      <c r="D9" s="1" t="str">
        <f>IFERROR(__xludf.DUMMYFUNCTION("GOOGLETRANSLATE(C:C, ""en"", ""te"")"),"LEDUC RL.21 సింగిల్ ఇంజిన్, 1950 ల చివరలో ఫ్రాన్స్‌లో నిర్మించిన సింగిల్ సీట్ లైట్ విమానం. నిరాడంబరమైన ఇంజిన్ శక్తి నుండి అధిక వేగాన్ని సాధించడానికి రూపొందించబడిన ఇది 1960 ల ప్రారంభంలో ఏడు తరగతి రికార్డులను నెలకొల్పింది. 1939 మరియు 1975 మధ్య te త్సాహిక వి"&amp;"మాన డిజైనర్ మరియు బిల్డర్ రెనే లెడక్ (అదే పేరుతో రామ్‌జెట్ డిజైనర్ కాదు) [సైటేషన్ అవసరం] ఐదు వేర్వేరు లైట్‌ప్లాన్‌లను పూర్తి చేసి ప్రయాణించారు, వీటిలో రెండు వాటి తరగతిలో రికార్డులు సెట్ చేశాయి. [1] [3] [3] ] RL.21 ఒక తక్కువ వింగ్ మోనోప్లేన్, దాని రెక్కలు "&amp;"ఎగువ ఫ్యూజ్‌లేజ్‌కు ఒక జత విలోమ-V స్ట్రట్‌ల ద్వారా కలుపుతాయి. ఇది 101 kW (135 HP) స్నెక్మా-రెగ్నియర్ 4L-00 నాలుగు సిలిండర్ విలోమ ఎయిర్-కూల్డ్ ఇన్లైన్ ఇంజిన్ రెండు బ్లేడ్ ప్రొపెల్లర్‌ను నడుపుతుంది. తక్కువ, సజావుగా క్రమబద్ధీకరించబడిన పందిరి సింగిల్ సీట్ కాక"&amp;"్‌పిట్‌ను కప్పి, వెనుక భాగంలో వెనుక భాగంలో విలీనం చేయబడింది. సామ్రాజ్యం సాంప్రదాయికమైనది. RL.21 లో కాంటిలివర్ కాళ్ళపై స్పాటెడ్ ప్రధాన చక్రాలతో టెయిల్‌వీల్ అండర్ క్యారేజ్ ఉంది, రెక్కలపై రెక్కలపై అమర్చబడి రెక్కల చివరల క్రింద. [4] SUD ఏవియేషన్ మరియు నాంటెస్ "&amp;"టెక్నికల్ స్కూల్ నుండి సహాయంతో ఆరు సంవత్సరాల కాలంలో LEDUC RL.21 ను నిర్మించింది. ఇది ఆగస్టు 1960 లో మొదటిసారిగా ప్రయాణించింది. [4] 1960 చివరలో మరియు 1967 ప్రారంభంలో ఇది దాని C1A మరియు C1B వర్గాలలో ఏడు రికార్డులను నెలకొల్పింది, [3] వరుసగా 500 కిలోల (1,102 "&amp;"lb) మరియు 500–1,000 కిలోల (1,102–2,205 lb) మధ్య గరిష్ట టేకాఫ్ బరువులతో విమానాల కోసం. 2] మొట్టమొదటిది 100 కిమీ (62 మైళ్ళు) క్లోజ్డ్ సర్క్యూట్ [2] చుట్టూ ఉన్న రెండు తరగతులకు 313.5 కిమీ/గం (194.8 mph) మరియు 316.2 కిమీ/గం (196.5 mph) మరియు చివరిది 349.2 కిమీ/"&amp;"గం (217 వద్ద ఉంది MPH) మరియు 334.7 km/h (208 mph) 500 కిమీ (311 మై) క్లోజ్డ్ సర్క్యూట్. [3] ఈ విమానాల అంతటా పైలట్ రేమండ్ డేవి. [4] గైలార్డ్ నుండి డేటా (1990) p.209 [4] సాధారణ లక్షణాల పనితీరు")</f>
        <v>LEDUC RL.21 సింగిల్ ఇంజిన్, 1950 ల చివరలో ఫ్రాన్స్‌లో నిర్మించిన సింగిల్ సీట్ లైట్ విమానం. నిరాడంబరమైన ఇంజిన్ శక్తి నుండి అధిక వేగాన్ని సాధించడానికి రూపొందించబడిన ఇది 1960 ల ప్రారంభంలో ఏడు తరగతి రికార్డులను నెలకొల్పింది. 1939 మరియు 1975 మధ్య te త్సాహిక విమాన డిజైనర్ మరియు బిల్డర్ రెనే లెడక్ (అదే పేరుతో రామ్‌జెట్ డిజైనర్ కాదు) [సైటేషన్ అవసరం] ఐదు వేర్వేరు లైట్‌ప్లాన్‌లను పూర్తి చేసి ప్రయాణించారు, వీటిలో రెండు వాటి తరగతిలో రికార్డులు సెట్ చేశాయి. [1] [3] [3] ] RL.21 ఒక తక్కువ వింగ్ మోనోప్లేన్, దాని రెక్కలు ఎగువ ఫ్యూజ్‌లేజ్‌కు ఒక జత విలోమ-V స్ట్రట్‌ల ద్వారా కలుపుతాయి. ఇది 101 kW (135 HP) స్నెక్మా-రెగ్నియర్ 4L-00 నాలుగు సిలిండర్ విలోమ ఎయిర్-కూల్డ్ ఇన్లైన్ ఇంజిన్ రెండు బ్లేడ్ ప్రొపెల్లర్‌ను నడుపుతుంది. తక్కువ, సజావుగా క్రమబద్ధీకరించబడిన పందిరి సింగిల్ సీట్ కాక్‌పిట్‌ను కప్పి, వెనుక భాగంలో వెనుక భాగంలో విలీనం చేయబడింది. సామ్రాజ్యం సాంప్రదాయికమైనది. RL.21 లో కాంటిలివర్ కాళ్ళపై స్పాటెడ్ ప్రధాన చక్రాలతో టెయిల్‌వీల్ అండర్ క్యారేజ్ ఉంది, రెక్కలపై రెక్కలపై అమర్చబడి రెక్కల చివరల క్రింద. [4] SUD ఏవియేషన్ మరియు నాంటెస్ టెక్నికల్ స్కూల్ నుండి సహాయంతో ఆరు సంవత్సరాల కాలంలో LEDUC RL.21 ను నిర్మించింది. ఇది ఆగస్టు 1960 లో మొదటిసారిగా ప్రయాణించింది. [4] 1960 చివరలో మరియు 1967 ప్రారంభంలో ఇది దాని C1A మరియు C1B వర్గాలలో ఏడు రికార్డులను నెలకొల్పింది, [3] వరుసగా 500 కిలోల (1,102 lb) మరియు 500–1,000 కిలోల (1,102–2,205 lb) మధ్య గరిష్ట టేకాఫ్ బరువులతో విమానాల కోసం. 2] మొట్టమొదటిది 100 కిమీ (62 మైళ్ళు) క్లోజ్డ్ సర్క్యూట్ [2] చుట్టూ ఉన్న రెండు తరగతులకు 313.5 కిమీ/గం (194.8 mph) మరియు 316.2 కిమీ/గం (196.5 mph) మరియు చివరిది 349.2 కిమీ/గం (217 వద్ద ఉంది MPH) మరియు 334.7 km/h (208 mph) 500 కిమీ (311 మై) క్లోజ్డ్ సర్క్యూట్. [3] ఈ విమానాల అంతటా పైలట్ రేమండ్ డేవి. [4] గైలార్డ్ నుండి డేటా (1990) p.209 [4] సాధారణ లక్షణాల పనితీరు</v>
      </c>
      <c r="E9" s="1" t="s">
        <v>163</v>
      </c>
      <c r="F9" s="1" t="str">
        <f>IFERROR(__xludf.DUMMYFUNCTION("GOOGLETRANSLATE(E:E, ""en"", ""te"")"),"క్లాస్ స్పీడ్ రికార్డ్ సెట్టర్")</f>
        <v>క్లాస్ స్పీడ్ రికార్డ్ సెట్టర్</v>
      </c>
      <c r="J9" s="1" t="s">
        <v>164</v>
      </c>
      <c r="K9" s="1" t="str">
        <f>IFERROR(__xludf.DUMMYFUNCTION("GOOGLETRANSLATE(J:J, ""en"", ""te"")"),"రెనే లెడక్")</f>
        <v>రెనే లెడక్</v>
      </c>
      <c r="P9" s="1" t="s">
        <v>165</v>
      </c>
      <c r="Q9" s="1"/>
      <c r="R9" s="1" t="s">
        <v>166</v>
      </c>
      <c r="S9" s="5">
        <v>22129.0</v>
      </c>
      <c r="T9" s="1">
        <v>1.0</v>
      </c>
      <c r="V9" s="1" t="s">
        <v>167</v>
      </c>
      <c r="W9" s="1" t="s">
        <v>168</v>
      </c>
      <c r="X9" s="1" t="s">
        <v>169</v>
      </c>
      <c r="Y9" s="1" t="s">
        <v>170</v>
      </c>
      <c r="Z9" s="1" t="s">
        <v>171</v>
      </c>
      <c r="AM9" s="4" t="s">
        <v>172</v>
      </c>
      <c r="AR9" s="1" t="s">
        <v>173</v>
      </c>
      <c r="AT9" s="1" t="s">
        <v>174</v>
      </c>
      <c r="AV9" s="1" t="s">
        <v>175</v>
      </c>
      <c r="AW9" s="1" t="s">
        <v>176</v>
      </c>
      <c r="AX9" s="1" t="s">
        <v>177</v>
      </c>
      <c r="AY9" s="1" t="s">
        <v>178</v>
      </c>
    </row>
    <row r="10">
      <c r="A10" s="1" t="s">
        <v>179</v>
      </c>
      <c r="B10" s="1" t="str">
        <f>IFERROR(__xludf.DUMMYFUNCTION("GOOGLETRANSLATE(A:A, ""en"", ""te"")"),"నార్డ్ 1700 నోరోలిక్")</f>
        <v>నార్డ్ 1700 నోరోలిక్</v>
      </c>
      <c r="C10" s="1" t="s">
        <v>180</v>
      </c>
      <c r="D10" s="1" t="str">
        <f>IFERROR(__xludf.DUMMYFUNCTION("GOOGLETRANSLATE(C:C, ""en"", ""te"")"),"నార్డ్ 1700 నోరోలిక్ లేదా స్న్కాన్ N.1700 నోరోలిక్ అనేక నవల నియంత్రణ లక్షణాలతో కూడిన ఫ్రెంచ్ హెలికాప్టర్. సిరీస్ ఉత్పత్తికి దారితీసే ఉద్దేశించినప్పటికీ, ఒక నమూనా మాత్రమే నిర్మించబడింది. నోరెలిక్ అనేది మాన్యువల్ చక్రీయ పిచ్ నియంత్రణ లేకుండా, అసాధారణమైన యాం"&amp;"టీ-టార్క్ వ్యవస్థతో కూడిన ప్రోటోటైప్ రెండు-సీట్ల, సింగిల్ రోటర్ హెలికాప్టర్. దాని ఇద్దరు సిబ్బంది వారి ముందు పెద్ద, ఒకే వక్ర పారదర్శకతతో పక్కపక్కనే కూర్చున్నారు, కానీ ఓపెన్ కాక్‌పిట్ వైపులా ఉంటుంది. [1] [2] 119 kW (160 HP) మాథిస్ G.7R ఏడు-సిలిండర్ రేడియల్"&amp;" ఇంజిన్ వెంటనే వాటి వెనుక ఉంది, దాని క్రాంక్ షాఫ్ట్ నిలువుగా ఉంది; నోరిలిక్ ఈ ధోరణిలో దాని ఇంజిన్‌తో మొట్టమొదటి ఫ్రెంచ్ హెలికాప్టర్. [3] డ్రైవ్‌షాఫ్ట్ ఫ్యూజ్‌లేజ్ ద్వారా రోటర్ హబ్‌కు పెరిగింది, ఇది రెండు పక్కపక్కనే స్తంభం, ఫెయిర్‌డ్ సపోర్ట్‌పై కొంచెం ఆఫ్‌"&amp;"సెట్ చేయబడింది. [4] నోరెలిక్ రెండు-బ్లేడ్ ఉచ్చారణ రోటర్‌ను అప్పగించని ఫ్లాపింగ్ అతుకులు కలిగి ఉంది; బ్లేడ్లు హబ్ నుండి చిట్కా వరకు ఒకే తీగ మరియు ఏరోఫాయిల్ కలిగి ఉన్నాయి మరియు ప్రతి ఒక్కటి పక్కటెముకలు మరియు సన్నని లోహ చర్మంతో ఒకే ఘన స్పార్ చుట్టూ నిర్మించబ"&amp;"డ్డాయి, అన్నీ కలిసి బిగించబడ్డాయి. రోటర్లకు కుడి-కోణాల వద్ద రాడ్లపై అమర్చిన చిన్న సర్వో లేదా పైలట్ ఎయిర్‌ఫాయిల్స్ ద్వారా బ్లేడ్ పిచ్ స్వయంచాలకంగా నియంత్రించబడుతుంది. హిల్లర్ 360 లోని సర్వోలను గుర్తుకు తెచ్చుకున్నప్పటికీ, నోరేలిక్ మీద ఉన్నవారు తాము ఫ్లాప్ "&amp;"చేయదగినవి మరియు చక్రీయ పిచ్ మరియు ప్రధాన రోటర్ల ఫ్లాపింగ్ వ్యాప్తి రెండింటినీ నియంత్రించడానికి ఉద్దేశించినవి. అందువల్ల కాక్‌పిట్ చక్రీయ పిచ్ నియంత్రణ లేదు, బదులుగా రోల్ దాని సమాంతర మద్దతు స్తంభాల ద్వారా హబ్ యొక్క పక్కకి కదలిక ద్వారా ఉత్పత్తి చేయబడింది, ఇద"&amp;"ి లిఫ్ట్ మరియు గురుత్వాకర్షణ కేంద్రాలను వేరు చేసింది. గురుత్వాకర్షణ కేంద్రం యొక్క స్థితిలో వైవిధ్యాల వల్ల ప్రభావాలను హబ్ యొక్క రేఖాంశ కదలికల ద్వారా కత్తిరించవచ్చు. సర్వో బ్లేడ్లు రోటర్ స్పీడ్ గవర్నర్‌లుగా కూడా పనిచేశాయి; స్ప్రింగ్స్ ద్వారా నిరోధించబడిన, ర"&amp;"ోటర్ వేగం పెరగడం ప్రారంభించడంతో అవి బాహ్యంగా జారిపోతాయి, పిచ్ మరియు అనుబంధ లాగడం వేగాన్ని తగ్గిస్తుంది. సామూహిక పిచ్ ఓవర్రైడ్ లివర్ ఉన్నప్పటికీ, సామూహిక పిచ్ ప్రధానంగా థొరెటల్ సెట్టింగ్ ద్వారా నిర్ణయించబడింది. [3] ఇంజిన్ వెనుక ఫ్యూజ్‌లేజ్ శంఖాకారంగా ఉంది,"&amp;" తోకకు టేపింగ్. సైడ్-మౌంటెడ్ యాంటీ-టార్క్ టెయిల్ రోటర్‌కు బదులుగా, నార్డ్ దాని డిజైనర్ పేటెంట్ పొందిన వ్యవస్థను ఉపయోగించింది, ఇక్కడ అక్షాంశంగా నడిచే పషర్ ప్రొపెల్లర్, వృత్తాకార ముసుగులో తిరుగుతుంది, నాలుగు తిరిగే, నిలువు ఎయిర్‌ఫాయిల్స్ ద్వారా బలవంతపు గాలి"&amp;" షౌడ్ వెనుకంజలో అమర్చబడి ఉంటుంది. రోటర్ డౌన్‌వాష్ నుండి ప్రొపెల్లర్‌ను రక్షించడానికి, భూమిపై ఉన్న వస్తువుల నుండి ప్రొపెల్లర్‌ను కాపాడటానికి మరియు ప్రొపెల్లర్ నుండి గ్రౌండ్ సిబ్బందిని రక్షించడానికి ముసుగు ఉద్దేశించబడింది. హైడ్రాలిక్ టార్క్ సెన్సార్ నుండి స"&amp;"మాచారాన్ని ఉపయోగించి, బ్లేడ్ల బ్లేడ్ల సమతుల్య రోటర్ టార్క్ నుండి గాలి విక్షేపం చేయబడింది మరియు యావ్ ను కూడా నియంత్రించింది. [3] రెండు క్షితిజ సమాంతర ఉపరితలాలు ఫోర్ మరియు అఫ్ట్ మోషన్ (పిచ్) ను నియంత్రించాయి. [5] అదనంగా, ప్రొపెల్లర్ ఫార్వర్డ్ ప్రొపల్షన్ కోస"&amp;"ం థ్రస్ట్‌ను అందించింది. [2] దీని ల్యాండింగ్ గేర్‌లో కాంటిలివర్ కాళ్ళపై మెయిన్‌వీల్స్ మరియు ప్రొపెల్లర్ ష్రుడ్ మీద టెయిల్‌హీల్ అమర్చారు. [4] నోరిలిక్ 17 నవంబర్ 1947 న మొదటి విమానంలో సాధించింది. [2] ఫ్లైట్ [3] హెలికాప్టర్ 1949 వరకు పరీక్షించబడుతుందని మరియు"&amp;" దాని నియంత్రణ వ్యవస్థ బాగా పనిచేస్తుందని సూచిస్తుంది, అయినప్పటికీ ఇది రెండు ప్రమాదాలలో దెబ్బతింది, ఆ తరువాత అభివృద్ధి ముగిసింది. [1] అందువల్ల ఉద్దేశించిన ఉత్పత్తి యంత్రాలు, మరింత శుద్ధి చేసిన కాక్‌పిట్ గ్లేజింగ్, ఫెయిర్డ్ రోటర్ గేర్ మరియు ప్రోటోటైప్ నుండ"&amp;"ి నేర్చుకున్న పాఠాలను చేర్చడం, [2] ఎప్పుడూ కనిపించలేదు. బదులుగా బ్రూల్ చిన్న, తేలికైన, తక్కువ శక్తివంతమైన, సింగిల్ సీట్ మెషీన్ను రూపొందించాడు, నార్డ్ 1710 ఇదే విధమైన నియంత్రణ వ్యవస్థను పంచుకుంది, అయినప్పటికీ పిచ్ నియంత్రణ కోసం ముసుగులో క్షితిజ సమాంతర ఉపరి"&amp;"తలాలు జోడించబడ్డాయి. ఇది మొదటిది జూలై 1950 లో ఎగిరింది, కాని ఒక సంవత్సరం తరువాత ప్రమాదాల తరువాత వదిలివేయబడింది. [6] ఫ్లైట్ నుండి డేటా, 8 ఏప్రిల్ 1948, పే .393 [2] (అంచనా పనితీరు) మరియు ఫ్లైట్, 9 మార్చి 1950, పేజీలు 310-1 [3] సాధారణ లక్షణాల పనితీరు")</f>
        <v>నార్డ్ 1700 నోరోలిక్ లేదా స్న్కాన్ N.1700 నోరోలిక్ అనేక నవల నియంత్రణ లక్షణాలతో కూడిన ఫ్రెంచ్ హెలికాప్టర్. సిరీస్ ఉత్పత్తికి దారితీసే ఉద్దేశించినప్పటికీ, ఒక నమూనా మాత్రమే నిర్మించబడింది. నోరెలిక్ అనేది మాన్యువల్ చక్రీయ పిచ్ నియంత్రణ లేకుండా, అసాధారణమైన యాంటీ-టార్క్ వ్యవస్థతో కూడిన ప్రోటోటైప్ రెండు-సీట్ల, సింగిల్ రోటర్ హెలికాప్టర్. దాని ఇద్దరు సిబ్బంది వారి ముందు పెద్ద, ఒకే వక్ర పారదర్శకతతో పక్కపక్కనే కూర్చున్నారు, కానీ ఓపెన్ కాక్‌పిట్ వైపులా ఉంటుంది. [1] [2] 119 kW (160 HP) మాథిస్ G.7R ఏడు-సిలిండర్ రేడియల్ ఇంజిన్ వెంటనే వాటి వెనుక ఉంది, దాని క్రాంక్ షాఫ్ట్ నిలువుగా ఉంది; నోరిలిక్ ఈ ధోరణిలో దాని ఇంజిన్‌తో మొట్టమొదటి ఫ్రెంచ్ హెలికాప్టర్. [3] డ్రైవ్‌షాఫ్ట్ ఫ్యూజ్‌లేజ్ ద్వారా రోటర్ హబ్‌కు పెరిగింది, ఇది రెండు పక్కపక్కనే స్తంభం, ఫెయిర్‌డ్ సపోర్ట్‌పై కొంచెం ఆఫ్‌సెట్ చేయబడింది. [4] నోరెలిక్ రెండు-బ్లేడ్ ఉచ్చారణ రోటర్‌ను అప్పగించని ఫ్లాపింగ్ అతుకులు కలిగి ఉంది; బ్లేడ్లు హబ్ నుండి చిట్కా వరకు ఒకే తీగ మరియు ఏరోఫాయిల్ కలిగి ఉన్నాయి మరియు ప్రతి ఒక్కటి పక్కటెముకలు మరియు సన్నని లోహ చర్మంతో ఒకే ఘన స్పార్ చుట్టూ నిర్మించబడ్డాయి, అన్నీ కలిసి బిగించబడ్డాయి. రోటర్లకు కుడి-కోణాల వద్ద రాడ్లపై అమర్చిన చిన్న సర్వో లేదా పైలట్ ఎయిర్‌ఫాయిల్స్ ద్వారా బ్లేడ్ పిచ్ స్వయంచాలకంగా నియంత్రించబడుతుంది. హిల్లర్ 360 లోని సర్వోలను గుర్తుకు తెచ్చుకున్నప్పటికీ, నోరేలిక్ మీద ఉన్నవారు తాము ఫ్లాప్ చేయదగినవి మరియు చక్రీయ పిచ్ మరియు ప్రధాన రోటర్ల ఫ్లాపింగ్ వ్యాప్తి రెండింటినీ నియంత్రించడానికి ఉద్దేశించినవి. అందువల్ల కాక్‌పిట్ చక్రీయ పిచ్ నియంత్రణ లేదు, బదులుగా రోల్ దాని సమాంతర మద్దతు స్తంభాల ద్వారా హబ్ యొక్క పక్కకి కదలిక ద్వారా ఉత్పత్తి చేయబడింది, ఇది లిఫ్ట్ మరియు గురుత్వాకర్షణ కేంద్రాలను వేరు చేసింది. గురుత్వాకర్షణ కేంద్రం యొక్క స్థితిలో వైవిధ్యాల వల్ల ప్రభావాలను హబ్ యొక్క రేఖాంశ కదలికల ద్వారా కత్తిరించవచ్చు. సర్వో బ్లేడ్లు రోటర్ స్పీడ్ గవర్నర్‌లుగా కూడా పనిచేశాయి; స్ప్రింగ్స్ ద్వారా నిరోధించబడిన, రోటర్ వేగం పెరగడం ప్రారంభించడంతో అవి బాహ్యంగా జారిపోతాయి, పిచ్ మరియు అనుబంధ లాగడం వేగాన్ని తగ్గిస్తుంది. సామూహిక పిచ్ ఓవర్రైడ్ లివర్ ఉన్నప్పటికీ, సామూహిక పిచ్ ప్రధానంగా థొరెటల్ సెట్టింగ్ ద్వారా నిర్ణయించబడింది. [3] ఇంజిన్ వెనుక ఫ్యూజ్‌లేజ్ శంఖాకారంగా ఉంది, తోకకు టేపింగ్. సైడ్-మౌంటెడ్ యాంటీ-టార్క్ టెయిల్ రోటర్‌కు బదులుగా, నార్డ్ దాని డిజైనర్ పేటెంట్ పొందిన వ్యవస్థను ఉపయోగించింది, ఇక్కడ అక్షాంశంగా నడిచే పషర్ ప్రొపెల్లర్, వృత్తాకార ముసుగులో తిరుగుతుంది, నాలుగు తిరిగే, నిలువు ఎయిర్‌ఫాయిల్స్ ద్వారా బలవంతపు గాలి షౌడ్ వెనుకంజలో అమర్చబడి ఉంటుంది. రోటర్ డౌన్‌వాష్ నుండి ప్రొపెల్లర్‌ను రక్షించడానికి, భూమిపై ఉన్న వస్తువుల నుండి ప్రొపెల్లర్‌ను కాపాడటానికి మరియు ప్రొపెల్లర్ నుండి గ్రౌండ్ సిబ్బందిని రక్షించడానికి ముసుగు ఉద్దేశించబడింది. హైడ్రాలిక్ టార్క్ సెన్సార్ నుండి సమాచారాన్ని ఉపయోగించి, బ్లేడ్ల బ్లేడ్ల సమతుల్య రోటర్ టార్క్ నుండి గాలి విక్షేపం చేయబడింది మరియు యావ్ ను కూడా నియంత్రించింది. [3] రెండు క్షితిజ సమాంతర ఉపరితలాలు ఫోర్ మరియు అఫ్ట్ మోషన్ (పిచ్) ను నియంత్రించాయి. [5] అదనంగా, ప్రొపెల్లర్ ఫార్వర్డ్ ప్రొపల్షన్ కోసం థ్రస్ట్‌ను అందించింది. [2] దీని ల్యాండింగ్ గేర్‌లో కాంటిలివర్ కాళ్ళపై మెయిన్‌వీల్స్ మరియు ప్రొపెల్లర్ ష్రుడ్ మీద టెయిల్‌హీల్ అమర్చారు. [4] నోరిలిక్ 17 నవంబర్ 1947 న మొదటి విమానంలో సాధించింది. [2] ఫ్లైట్ [3] హెలికాప్టర్ 1949 వరకు పరీక్షించబడుతుందని మరియు దాని నియంత్రణ వ్యవస్థ బాగా పనిచేస్తుందని సూచిస్తుంది, అయినప్పటికీ ఇది రెండు ప్రమాదాలలో దెబ్బతింది, ఆ తరువాత అభివృద్ధి ముగిసింది. [1] అందువల్ల ఉద్దేశించిన ఉత్పత్తి యంత్రాలు, మరింత శుద్ధి చేసిన కాక్‌పిట్ గ్లేజింగ్, ఫెయిర్డ్ రోటర్ గేర్ మరియు ప్రోటోటైప్ నుండి నేర్చుకున్న పాఠాలను చేర్చడం, [2] ఎప్పుడూ కనిపించలేదు. బదులుగా బ్రూల్ చిన్న, తేలికైన, తక్కువ శక్తివంతమైన, సింగిల్ సీట్ మెషీన్ను రూపొందించాడు, నార్డ్ 1710 ఇదే విధమైన నియంత్రణ వ్యవస్థను పంచుకుంది, అయినప్పటికీ పిచ్ నియంత్రణ కోసం ముసుగులో క్షితిజ సమాంతర ఉపరితలాలు జోడించబడ్డాయి. ఇది మొదటిది జూలై 1950 లో ఎగిరింది, కాని ఒక సంవత్సరం తరువాత ప్రమాదాల తరువాత వదిలివేయబడింది. [6] ఫ్లైట్ నుండి డేటా, 8 ఏప్రిల్ 1948, పే .393 [2] (అంచనా పనితీరు) మరియు ఫ్లైట్, 9 మార్చి 1950, పేజీలు 310-1 [3] సాధారణ లక్షణాల పనితీరు</v>
      </c>
      <c r="E10" s="1" t="s">
        <v>181</v>
      </c>
      <c r="F10" s="1" t="str">
        <f>IFERROR(__xludf.DUMMYFUNCTION("GOOGLETRANSLATE(E:E, ""en"", ""te"")"),"ప్రోటోటైప్ రెండు సీట్ల హెలికాప్టర్")</f>
        <v>ప్రోటోటైప్ రెండు సీట్ల హెలికాప్టర్</v>
      </c>
      <c r="G10" s="1" t="s">
        <v>182</v>
      </c>
      <c r="H10" s="1" t="s">
        <v>183</v>
      </c>
      <c r="I10" s="1" t="str">
        <f>IFERROR(__xludf.DUMMYFUNCTION("GOOGLETRANSLATE(H:H, ""en"", ""te"")"),"SNCA డు నార్డ్ (నార్డ్ ఏవియేషన్)")</f>
        <v>SNCA డు నార్డ్ (నార్డ్ ఏవియేషన్)</v>
      </c>
      <c r="J10" s="1" t="s">
        <v>184</v>
      </c>
      <c r="K10" s="1" t="str">
        <f>IFERROR(__xludf.DUMMYFUNCTION("GOOGLETRANSLATE(J:J, ""en"", ""te"")"),"ఆండ్రే బ్రూయల్")</f>
        <v>ఆండ్రే బ్రూయల్</v>
      </c>
      <c r="P10" s="1" t="s">
        <v>165</v>
      </c>
      <c r="S10" s="2">
        <v>17488.0</v>
      </c>
      <c r="T10" s="1">
        <v>1.0</v>
      </c>
      <c r="U10" s="1" t="s">
        <v>185</v>
      </c>
      <c r="X10" s="1" t="s">
        <v>186</v>
      </c>
      <c r="Y10" s="1" t="s">
        <v>187</v>
      </c>
      <c r="AM10" s="4" t="s">
        <v>172</v>
      </c>
      <c r="AN10" s="1" t="s">
        <v>188</v>
      </c>
      <c r="AT10" s="1" t="s">
        <v>189</v>
      </c>
      <c r="AV10" s="1" t="s">
        <v>190</v>
      </c>
      <c r="AW10" s="1" t="s">
        <v>191</v>
      </c>
      <c r="AX10" s="1" t="s">
        <v>192</v>
      </c>
      <c r="AZ10" s="1" t="s">
        <v>193</v>
      </c>
      <c r="BA10" s="1" t="s">
        <v>194</v>
      </c>
      <c r="BB10" s="1" t="s">
        <v>195</v>
      </c>
      <c r="BC10" s="1" t="s">
        <v>196</v>
      </c>
      <c r="BD10" s="1" t="s">
        <v>197</v>
      </c>
    </row>
    <row r="11">
      <c r="A11" s="1" t="s">
        <v>198</v>
      </c>
      <c r="B11" s="1" t="str">
        <f>IFERROR(__xludf.DUMMYFUNCTION("GOOGLETRANSLATE(A:A, ""en"", ""te"")"),"కాలిప్టిర్ వాలబిస్ బి")</f>
        <v>కాలిప్టిర్ వాలబిస్ బి</v>
      </c>
      <c r="C11" s="1" t="s">
        <v>199</v>
      </c>
      <c r="D11" s="1" t="str">
        <f>IFERROR(__xludf.DUMMYFUNCTION("GOOGLETRANSLATE(C:C, ""en"", ""te"")"),"కాలిప్టైర్ వాలాబిస్ BI ఒక స్విస్ రెండు-ప్రదేశం, పారాగ్లైడర్, దీనిని కాలిప్టేర్ ఆఫ్ స్పీజ్ రూపొందించారు మరియు నిర్మించారు. ఇది ఇప్పుడు ఉత్పత్తికి దూరంగా ఉంది. [1] వాలబిస్ BI విమాన శిక్షణ కోసం టెన్డం గ్లైడర్‌గా రూపొందించబడింది. ద్వి హోదా ""ద్వి-స్థలం"" లేదా"&amp;" రెండు సీటర్లను సూచిస్తుంది. ఇది స్కై పారాగిడర్స్ గోలెమ్‌తో ఒక సాధారణ డిజైన్ వారసత్వాన్ని పంచుకుంటుంది. [1] విమానం యొక్క 14.65 మీ (48.1 అడుగులు) స్పాన్ వింగ్ 56 కణాలు, రెక్క ప్రాంతం 40.5 మీ 2 (436 చదరపు అడుగులు) మరియు 5.1: 1 యొక్క కారక నిష్పత్తిని కలిగి ఉ"&amp;"ంది. పైలట్ బరువు పరిధి 140 నుండి 210 కిలోలు (309 నుండి 463 పౌండ్లు). గ్లైడర్ అఫ్నోర్ బిప్లేస్ సర్టిఫికేట్. [1] సమీక్షకుడు నోయెల్ బెర్ట్రాండ్ 2003 సమీక్షలో వాలబిస్ BI ప్రొఫెషనల్ పైలట్లకు టెన్డం సవారీలు ఇవ్వడానికి రెక్కల యొక్క ప్రసిద్ధ ఎంపికగా మారిందని గుర్"&amp;"తించారు. [1] బెర్ట్రాండ్ నుండి డేటా [1] సాధారణ లక్షణాల పనితీరు")</f>
        <v>కాలిప్టైర్ వాలాబిస్ BI ఒక స్విస్ రెండు-ప్రదేశం, పారాగ్లైడర్, దీనిని కాలిప్టేర్ ఆఫ్ స్పీజ్ రూపొందించారు మరియు నిర్మించారు. ఇది ఇప్పుడు ఉత్పత్తికి దూరంగా ఉంది. [1] వాలబిస్ BI విమాన శిక్షణ కోసం టెన్డం గ్లైడర్‌గా రూపొందించబడింది. ద్వి హోదా "ద్వి-స్థలం" లేదా రెండు సీటర్లను సూచిస్తుంది. ఇది స్కై పారాగిడర్స్ గోలెమ్‌తో ఒక సాధారణ డిజైన్ వారసత్వాన్ని పంచుకుంటుంది. [1] విమానం యొక్క 14.65 మీ (48.1 అడుగులు) స్పాన్ వింగ్ 56 కణాలు, రెక్క ప్రాంతం 40.5 మీ 2 (436 చదరపు అడుగులు) మరియు 5.1: 1 యొక్క కారక నిష్పత్తిని కలిగి ఉంది. పైలట్ బరువు పరిధి 140 నుండి 210 కిలోలు (309 నుండి 463 పౌండ్లు). గ్లైడర్ అఫ్నోర్ బిప్లేస్ సర్టిఫికేట్. [1] సమీక్షకుడు నోయెల్ బెర్ట్రాండ్ 2003 సమీక్షలో వాలబిస్ BI ప్రొఫెషనల్ పైలట్లకు టెన్డం సవారీలు ఇవ్వడానికి రెక్కల యొక్క ప్రసిద్ధ ఎంపికగా మారిందని గుర్తించారు. [1] బెర్ట్రాండ్ నుండి డేటా [1] సాధారణ లక్షణాల పనితీరు</v>
      </c>
      <c r="E11" s="1" t="s">
        <v>126</v>
      </c>
      <c r="F11" s="1" t="str">
        <f>IFERROR(__xludf.DUMMYFUNCTION("GOOGLETRANSLATE(E:E, ""en"", ""te"")"),"పారాగ్లైడర్")</f>
        <v>పారాగ్లైడర్</v>
      </c>
      <c r="G11" s="4" t="s">
        <v>127</v>
      </c>
      <c r="H11" s="1" t="s">
        <v>200</v>
      </c>
      <c r="I11" s="1" t="str">
        <f>IFERROR(__xludf.DUMMYFUNCTION("GOOGLETRANSLATE(H:H, ""en"", ""te"")"),"Calipt'air")</f>
        <v>Calipt'air</v>
      </c>
      <c r="M11" s="1" t="s">
        <v>129</v>
      </c>
      <c r="N11" s="1" t="str">
        <f>IFERROR(__xludf.DUMMYFUNCTION("GOOGLETRANSLATE(M:M, ""en"", ""te"")"),"ఉత్పత్తి పూర్తయింది")</f>
        <v>ఉత్పత్తి పూర్తయింది</v>
      </c>
      <c r="O11" s="1" t="s">
        <v>144</v>
      </c>
      <c r="P11" s="1" t="s">
        <v>201</v>
      </c>
      <c r="U11" s="1" t="s">
        <v>132</v>
      </c>
      <c r="W11" s="1" t="s">
        <v>202</v>
      </c>
      <c r="AM11" s="4" t="s">
        <v>203</v>
      </c>
      <c r="AN11" s="4" t="s">
        <v>204</v>
      </c>
      <c r="AR11" s="1" t="s">
        <v>205</v>
      </c>
      <c r="AS11" s="1">
        <v>5.1</v>
      </c>
      <c r="AT11" s="1" t="s">
        <v>138</v>
      </c>
      <c r="AU11" s="1" t="s">
        <v>149</v>
      </c>
    </row>
    <row r="12">
      <c r="A12" s="1" t="s">
        <v>206</v>
      </c>
      <c r="B12" s="1" t="str">
        <f>IFERROR(__xludf.DUMMYFUNCTION("GOOGLETRANSLATE(A:A, ""en"", ""te"")"),"డుడెక్ వోక్స్")</f>
        <v>డుడెక్ వోక్స్</v>
      </c>
      <c r="C12" s="1" t="s">
        <v>207</v>
      </c>
      <c r="D12" s="1" t="str">
        <f>IFERROR(__xludf.DUMMYFUNCTION("GOOGLETRANSLATE(C:C, ""en"", ""te"")"),"డుడెక్ వోక్స్ ఒక పోలిష్ సింగిల్-ప్లేస్, పారాగ్లైడర్, దీనిని బైడ్గోస్జ్జ్ యొక్క డుడెక్ పారాగ్లైడింగ్ రూపొందించారు మరియు నిర్మించారు. ఇది ఇప్పుడు ఉత్పత్తికి దూరంగా ఉంది. [1] వోక్స్ క్రాస్ కంట్రీ ఫ్లయింగ్ కోసం ఇంటర్మీడియట్ గ్లైడర్‌గా రూపొందించబడింది మరియు స్"&amp;"కోటెక్స్ మెటీరియల్ నుండి టెక్నోరా లైన్లతో తయారు చేయబడింది. ఇది డుడెక్ విఐపి నుండి అభివృద్ధి చేయబడింది మరియు దానిని సంస్థ యొక్క ఉత్పత్తి శ్రేణిలో భర్తీ చేసింది. వోక్స్ పరీక్షించబడింది మరియు వెళ్ళుట మరియు శక్తితో కూడిన పారాగ్లైడింగ్ రెండింటికీ అనువైనది. మోడ"&amp;"ల్స్ ప్రతి ఒక్కటి చదరపు మీటర్లలో వారి సుమారుగా వింగ్ ప్రాంతానికి పేరు పెట్టబడ్డాయి. [1] [2] సమీక్షకుడు నోయెల్ బెర్ట్రాండ్ 2003 సమీక్షలో VOX ను ""సాంకేతికంగా చాలా విస్తృతమైనది"" అని అభివర్ణించారు. [1] 16 ఏళ్ల డుడెక్ టీం పైలట్ అయిన łukasz చిలా 51 కిలోమీటర్ల"&amp;" ఫెడరేషన్ Aéronautique Afnor ప్రామాణిక ధృవీకరణ పత్రం మంజూరు చేసిన మరుసటి రోజు 51 కిలోమీటర్ల ఫెడరేషన్ ఇంటర్నేషనల్ ట్రయాంగిల్ కోర్సును పూర్తి చేసింది. [2] బెర్ట్రాండ్ నుండి డేటా [1] సాధారణ లక్షణాల పనితీరు")</f>
        <v>డుడెక్ వోక్స్ ఒక పోలిష్ సింగిల్-ప్లేస్, పారాగ్లైడర్, దీనిని బైడ్గోస్జ్జ్ యొక్క డుడెక్ పారాగ్లైడింగ్ రూపొందించారు మరియు నిర్మించారు. ఇది ఇప్పుడు ఉత్పత్తికి దూరంగా ఉంది. [1] వోక్స్ క్రాస్ కంట్రీ ఫ్లయింగ్ కోసం ఇంటర్మీడియట్ గ్లైడర్‌గా రూపొందించబడింది మరియు స్కోటెక్స్ మెటీరియల్ నుండి టెక్నోరా లైన్లతో తయారు చేయబడింది. ఇది డుడెక్ విఐపి నుండి అభివృద్ధి చేయబడింది మరియు దానిని సంస్థ యొక్క ఉత్పత్తి శ్రేణిలో భర్తీ చేసింది. వోక్స్ పరీక్షించబడింది మరియు వెళ్ళుట మరియు శక్తితో కూడిన పారాగ్లైడింగ్ రెండింటికీ అనువైనది. మోడల్స్ ప్రతి ఒక్కటి చదరపు మీటర్లలో వారి సుమారుగా వింగ్ ప్రాంతానికి పేరు పెట్టబడ్డాయి. [1] [2] సమీక్షకుడు నోయెల్ బెర్ట్రాండ్ 2003 సమీక్షలో VOX ను "సాంకేతికంగా చాలా విస్తృతమైనది" అని అభివర్ణించారు. [1] 16 ఏళ్ల డుడెక్ టీం పైలట్ అయిన łukasz చిలా 51 కిలోమీటర్ల ఫెడరేషన్ Aéronautique Afnor ప్రామాణిక ధృవీకరణ పత్రం మంజూరు చేసిన మరుసటి రోజు 51 కిలోమీటర్ల ఫెడరేషన్ ఇంటర్నేషనల్ ట్రయాంగిల్ కోర్సును పూర్తి చేసింది. [2] బెర్ట్రాండ్ నుండి డేటా [1] సాధారణ లక్షణాల పనితీరు</v>
      </c>
      <c r="E12" s="1" t="s">
        <v>126</v>
      </c>
      <c r="F12" s="1" t="str">
        <f>IFERROR(__xludf.DUMMYFUNCTION("GOOGLETRANSLATE(E:E, ""en"", ""te"")"),"పారాగ్లైడర్")</f>
        <v>పారాగ్లైడర్</v>
      </c>
      <c r="G12" s="4" t="s">
        <v>127</v>
      </c>
      <c r="H12" s="1" t="s">
        <v>128</v>
      </c>
      <c r="I12" s="1" t="str">
        <f>IFERROR(__xludf.DUMMYFUNCTION("GOOGLETRANSLATE(H:H, ""en"", ""te"")"),"డుడెక్ పారాగ్లైడింగ్")</f>
        <v>డుడెక్ పారాగ్లైడింగ్</v>
      </c>
      <c r="M12" s="1" t="s">
        <v>129</v>
      </c>
      <c r="N12" s="1" t="str">
        <f>IFERROR(__xludf.DUMMYFUNCTION("GOOGLETRANSLATE(M:M, ""en"", ""te"")"),"ఉత్పత్తి పూర్తయింది")</f>
        <v>ఉత్పత్తి పూర్తయింది</v>
      </c>
      <c r="O12" s="1" t="s">
        <v>144</v>
      </c>
      <c r="P12" s="1" t="s">
        <v>131</v>
      </c>
      <c r="U12" s="1" t="s">
        <v>132</v>
      </c>
      <c r="W12" s="1" t="s">
        <v>208</v>
      </c>
      <c r="AM12" s="4" t="s">
        <v>134</v>
      </c>
      <c r="AN12" s="1" t="s">
        <v>135</v>
      </c>
      <c r="AQ12" s="1" t="s">
        <v>136</v>
      </c>
      <c r="AR12" s="1" t="s">
        <v>209</v>
      </c>
      <c r="AS12" s="1">
        <v>4.76</v>
      </c>
      <c r="AT12" s="1" t="s">
        <v>210</v>
      </c>
      <c r="AU12" s="1" t="s">
        <v>211</v>
      </c>
    </row>
    <row r="13">
      <c r="A13" s="1" t="s">
        <v>212</v>
      </c>
      <c r="B13" s="1" t="str">
        <f>IFERROR(__xludf.DUMMYFUNCTION("GOOGLETRANSLATE(A:A, ""en"", ""te"")"),"ఫ్లైట్ డిజైన్ ట్విన్")</f>
        <v>ఫ్లైట్ డిజైన్ ట్విన్</v>
      </c>
      <c r="C13" s="1" t="s">
        <v>213</v>
      </c>
      <c r="D13" s="1" t="str">
        <f>IFERROR(__xludf.DUMMYFUNCTION("GOOGLETRANSLATE(C:C, ""en"", ""te"")"),"ఫ్లైట్ డిజైన్ ట్విన్ ఒక జర్మన్ రెండు-ప్రదేశం, పారాగ్లైడర్, దీనిని మైఖేల్ హార్ట్‌మన్ మరియు స్టీఫన్ ముల్లెర్ రూపొందించారు మరియు ల్యాండ్‌బెర్డ్ యొక్క విమాన రూపకల్పన ద్వారా నిర్మించబడింది. ఇది ఇప్పుడు ఉత్పత్తికి దూరంగా ఉంది. [1] ఈ విమానం విమాన శిక్షణ కోసం టెన"&amp;"్డం గ్లైడర్‌గా రూపొందించబడింది. టెస్ట్ ఫ్లయింగ్ ఫ్యాక్టరీ టెస్ట్ పైలట్ రిచర్డ్ బెర్గ్మాన్ చేత నిర్వహించబడింది. [1] విమానం యొక్క 15.1 మీ (49.5 అడుగులు) స్పాన్ వింగ్ 72 కణాలు, రెక్క ప్రాంతం 43 మీ 2 (460 చదరపు అడుగులు) మరియు 5.3: 1 కారక నిష్పత్తి. పైలట్ బరువ"&amp;"ు పరిధి 160 నుండి 210 కిలోలు (353 నుండి 463 పౌండ్లు). గ్లైడర్ DHV 1-2 బిప్లేస్ ధృవీకరించబడింది. [1] డిజైన్ మూడు తరాల మోడళ్ల ద్వారా అభివృద్ధి చెందింది, ట్విన్, ట్విన్ 2 మరియు ట్విన్ 3, ప్రతి ఒక్కటి చివరిగా మెరుగుపడుతుంది. [1] బెర్ట్రాండ్ నుండి డేటా [1] సాధ"&amp;"ారణ లక్షణాల పనితీరు")</f>
        <v>ఫ్లైట్ డిజైన్ ట్విన్ ఒక జర్మన్ రెండు-ప్రదేశం, పారాగ్లైడర్, దీనిని మైఖేల్ హార్ట్‌మన్ మరియు స్టీఫన్ ముల్లెర్ రూపొందించారు మరియు ల్యాండ్‌బెర్డ్ యొక్క విమాన రూపకల్పన ద్వారా నిర్మించబడింది. ఇది ఇప్పుడు ఉత్పత్తికి దూరంగా ఉంది. [1] ఈ విమానం విమాన శిక్షణ కోసం టెన్డం గ్లైడర్‌గా రూపొందించబడింది. టెస్ట్ ఫ్లయింగ్ ఫ్యాక్టరీ టెస్ట్ పైలట్ రిచర్డ్ బెర్గ్మాన్ చేత నిర్వహించబడింది. [1] విమానం యొక్క 15.1 మీ (49.5 అడుగులు) స్పాన్ వింగ్ 72 కణాలు, రెక్క ప్రాంతం 43 మీ 2 (460 చదరపు అడుగులు) మరియు 5.3: 1 కారక నిష్పత్తి. పైలట్ బరువు పరిధి 160 నుండి 210 కిలోలు (353 నుండి 463 పౌండ్లు). గ్లైడర్ DHV 1-2 బిప్లేస్ ధృవీకరించబడింది. [1] డిజైన్ మూడు తరాల మోడళ్ల ద్వారా అభివృద్ధి చెందింది, ట్విన్, ట్విన్ 2 మరియు ట్విన్ 3, ప్రతి ఒక్కటి చివరిగా మెరుగుపడుతుంది. [1] బెర్ట్రాండ్ నుండి డేటా [1] సాధారణ లక్షణాల పనితీరు</v>
      </c>
      <c r="E13" s="1" t="s">
        <v>126</v>
      </c>
      <c r="F13" s="1" t="str">
        <f>IFERROR(__xludf.DUMMYFUNCTION("GOOGLETRANSLATE(E:E, ""en"", ""te"")"),"పారాగ్లైడర్")</f>
        <v>పారాగ్లైడర్</v>
      </c>
      <c r="G13" s="4" t="s">
        <v>127</v>
      </c>
      <c r="H13" s="1" t="s">
        <v>152</v>
      </c>
      <c r="I13" s="1" t="str">
        <f>IFERROR(__xludf.DUMMYFUNCTION("GOOGLETRANSLATE(H:H, ""en"", ""te"")"),"ఫ్లైట్ డిజైన్")</f>
        <v>ఫ్లైట్ డిజైన్</v>
      </c>
      <c r="J13" s="1" t="s">
        <v>153</v>
      </c>
      <c r="K13" s="1" t="str">
        <f>IFERROR(__xludf.DUMMYFUNCTION("GOOGLETRANSLATE(J:J, ""en"", ""te"")"),"మైఖేల్ హార్ట్‌మన్ మరియు స్టీఫన్ ముల్లెర్")</f>
        <v>మైఖేల్ హార్ట్‌మన్ మరియు స్టీఫన్ ముల్లెర్</v>
      </c>
      <c r="M13" s="1" t="s">
        <v>129</v>
      </c>
      <c r="N13" s="1" t="str">
        <f>IFERROR(__xludf.DUMMYFUNCTION("GOOGLETRANSLATE(M:M, ""en"", ""te"")"),"ఉత్పత్తి పూర్తయింది")</f>
        <v>ఉత్పత్తి పూర్తయింది</v>
      </c>
      <c r="O13" s="1" t="s">
        <v>144</v>
      </c>
      <c r="P13" s="1" t="s">
        <v>154</v>
      </c>
      <c r="U13" s="1" t="s">
        <v>132</v>
      </c>
      <c r="V13" s="1" t="s">
        <v>214</v>
      </c>
      <c r="W13" s="1" t="s">
        <v>215</v>
      </c>
      <c r="AM13" s="4" t="s">
        <v>156</v>
      </c>
      <c r="AN13" s="1" t="s">
        <v>157</v>
      </c>
      <c r="AR13" s="1" t="s">
        <v>216</v>
      </c>
      <c r="AS13" s="1">
        <v>5.3</v>
      </c>
      <c r="AT13" s="1" t="s">
        <v>217</v>
      </c>
      <c r="AU13" s="1" t="s">
        <v>139</v>
      </c>
    </row>
    <row r="14">
      <c r="A14" s="1" t="s">
        <v>218</v>
      </c>
      <c r="B14" s="1" t="str">
        <f>IFERROR(__xludf.DUMMYFUNCTION("GOOGLETRANSLATE(A:A, ""en"", ""te"")"),"ఫ్రీక్స్ బ్లేడ్")</f>
        <v>ఫ్రీక్స్ బ్లేడ్</v>
      </c>
      <c r="C14" s="1" t="s">
        <v>219</v>
      </c>
      <c r="D14" s="1" t="str">
        <f>IFERROR(__xludf.DUMMYFUNCTION("GOOGLETRANSLATE(C:C, ""en"", ""te"")"),"ఫ్రీక్స్ బ్లేడ్ ఒక జర్మన్ సింగిల్-ప్లేస్, పారాగ్లైడర్, ఇది 2000 ల మధ్యలో ఫ్రీక్స్ ఆఫ్ ఎగ్లింగ్ చేత రూపొందించబడింది మరియు ఉత్పత్తి చేయబడింది. ఇది ఇప్పుడు ఉత్పత్తికి దూరంగా ఉంది. [1] బ్లేడ్ ఇంటర్మీడియట్ హై-పెర్ఫార్మెన్స్ గ్లైడర్‌గా రూపొందించబడింది. అన్ని ఫ్"&amp;"రీక్స్ రెక్కల మాదిరిగానే ఇది అంతర్గత వికర్ణ బ్రేసింగ్ కలిగి ఉంటుంది. మోడల్స్ వాటి సాపేక్ష పరిమాణానికి పేరు పెట్టబడ్డాయి. [1] ఫ్రీక్స్ యొక్క CEO బ్లేడ్ నుండి ఎగిరి జర్మన్ దూర స్పోర్ట్ క్లాస్ పోటీని గెలుచుకుంది. [1] బెర్ట్రాండ్ నుండి డేటా [1] సాధారణ లక్షణాల"&amp;"ు")</f>
        <v>ఫ్రీక్స్ బ్లేడ్ ఒక జర్మన్ సింగిల్-ప్లేస్, పారాగ్లైడర్, ఇది 2000 ల మధ్యలో ఫ్రీక్స్ ఆఫ్ ఎగ్లింగ్ చేత రూపొందించబడింది మరియు ఉత్పత్తి చేయబడింది. ఇది ఇప్పుడు ఉత్పత్తికి దూరంగా ఉంది. [1] బ్లేడ్ ఇంటర్మీడియట్ హై-పెర్ఫార్మెన్స్ గ్లైడర్‌గా రూపొందించబడింది. అన్ని ఫ్రీక్స్ రెక్కల మాదిరిగానే ఇది అంతర్గత వికర్ణ బ్రేసింగ్ కలిగి ఉంటుంది. మోడల్స్ వాటి సాపేక్ష పరిమాణానికి పేరు పెట్టబడ్డాయి. [1] ఫ్రీక్స్ యొక్క CEO బ్లేడ్ నుండి ఎగిరి జర్మన్ దూర స్పోర్ట్ క్లాస్ పోటీని గెలుచుకుంది. [1] బెర్ట్రాండ్ నుండి డేటా [1] సాధారణ లక్షణాలు</v>
      </c>
      <c r="E14" s="1" t="s">
        <v>126</v>
      </c>
      <c r="F14" s="1" t="str">
        <f>IFERROR(__xludf.DUMMYFUNCTION("GOOGLETRANSLATE(E:E, ""en"", ""te"")"),"పారాగ్లైడర్")</f>
        <v>పారాగ్లైడర్</v>
      </c>
      <c r="G14" s="4" t="s">
        <v>127</v>
      </c>
      <c r="H14" s="1" t="s">
        <v>220</v>
      </c>
      <c r="I14" s="1" t="str">
        <f>IFERROR(__xludf.DUMMYFUNCTION("GOOGLETRANSLATE(H:H, ""en"", ""te"")"),"ఫ్రీక్స్")</f>
        <v>ఫ్రీక్స్</v>
      </c>
      <c r="M14" s="1" t="s">
        <v>129</v>
      </c>
      <c r="N14" s="1" t="str">
        <f>IFERROR(__xludf.DUMMYFUNCTION("GOOGLETRANSLATE(M:M, ""en"", ""te"")"),"ఉత్పత్తి పూర్తయింది")</f>
        <v>ఉత్పత్తి పూర్తయింది</v>
      </c>
      <c r="O14" s="1" t="s">
        <v>144</v>
      </c>
      <c r="P14" s="1" t="s">
        <v>154</v>
      </c>
      <c r="U14" s="1" t="s">
        <v>132</v>
      </c>
      <c r="W14" s="1" t="s">
        <v>221</v>
      </c>
      <c r="AM14" s="4" t="s">
        <v>156</v>
      </c>
      <c r="AN14" s="4" t="s">
        <v>222</v>
      </c>
      <c r="AQ14" s="1" t="s">
        <v>136</v>
      </c>
      <c r="AR14" s="1" t="s">
        <v>223</v>
      </c>
      <c r="AS14" s="1">
        <v>5.8</v>
      </c>
    </row>
    <row r="15">
      <c r="A15" s="1" t="s">
        <v>224</v>
      </c>
      <c r="B15" s="1" t="str">
        <f>IFERROR(__xludf.DUMMYFUNCTION("GOOGLETRANSLATE(A:A, ""en"", ""te"")"),"ఫ్రీక్స్ మూన్")</f>
        <v>ఫ్రీక్స్ మూన్</v>
      </c>
      <c r="C15" s="1" t="s">
        <v>225</v>
      </c>
      <c r="D15" s="1" t="str">
        <f>IFERROR(__xludf.DUMMYFUNCTION("GOOGLETRANSLATE(C:C, ""en"", ""te"")"),"ఫ్రీక్స్ మూన్ ఒక జర్మన్ సింగిల్-ప్లేస్, పారాగ్లైడర్, ఇది 2000 ల మధ్యలో ఫ్రీక్స్ ఆఫ్ ఎగ్లింగ్ చేత రూపొందించబడింది మరియు ఉత్పత్తి చేయబడింది. ఇది ఇప్పుడు ఉత్పత్తికి దూరంగా ఉంది. [1] చంద్రుడు ఇంటర్మీడియట్ గ్లైడర్‌గా రూపొందించబడింది. అన్ని ఫ్రీక్స్ రెక్కల మాది"&amp;"రిగానే ఇది అంతర్గత వికర్ణ బ్రేసింగ్ కలిగి ఉంటుంది. మోడల్స్ వాటి సాపేక్ష పరిమాణానికి పేరు పెట్టబడ్డాయి. [1] బెర్ట్రాండ్ నుండి డేటా [1] సాధారణ లక్షణాల పనితీరు")</f>
        <v>ఫ్రీక్స్ మూన్ ఒక జర్మన్ సింగిల్-ప్లేస్, పారాగ్లైడర్, ఇది 2000 ల మధ్యలో ఫ్రీక్స్ ఆఫ్ ఎగ్లింగ్ చేత రూపొందించబడింది మరియు ఉత్పత్తి చేయబడింది. ఇది ఇప్పుడు ఉత్పత్తికి దూరంగా ఉంది. [1] చంద్రుడు ఇంటర్మీడియట్ గ్లైడర్‌గా రూపొందించబడింది. అన్ని ఫ్రీక్స్ రెక్కల మాదిరిగానే ఇది అంతర్గత వికర్ణ బ్రేసింగ్ కలిగి ఉంటుంది. మోడల్స్ వాటి సాపేక్ష పరిమాణానికి పేరు పెట్టబడ్డాయి. [1] బెర్ట్రాండ్ నుండి డేటా [1] సాధారణ లక్షణాల పనితీరు</v>
      </c>
      <c r="E15" s="1" t="s">
        <v>126</v>
      </c>
      <c r="F15" s="1" t="str">
        <f>IFERROR(__xludf.DUMMYFUNCTION("GOOGLETRANSLATE(E:E, ""en"", ""te"")"),"పారాగ్లైడర్")</f>
        <v>పారాగ్లైడర్</v>
      </c>
      <c r="G15" s="4" t="s">
        <v>127</v>
      </c>
      <c r="H15" s="1" t="s">
        <v>220</v>
      </c>
      <c r="I15" s="1" t="str">
        <f>IFERROR(__xludf.DUMMYFUNCTION("GOOGLETRANSLATE(H:H, ""en"", ""te"")"),"ఫ్రీక్స్")</f>
        <v>ఫ్రీక్స్</v>
      </c>
      <c r="M15" s="1" t="s">
        <v>129</v>
      </c>
      <c r="N15" s="1" t="str">
        <f>IFERROR(__xludf.DUMMYFUNCTION("GOOGLETRANSLATE(M:M, ""en"", ""te"")"),"ఉత్పత్తి పూర్తయింది")</f>
        <v>ఉత్పత్తి పూర్తయింది</v>
      </c>
      <c r="O15" s="1" t="s">
        <v>144</v>
      </c>
      <c r="P15" s="1" t="s">
        <v>154</v>
      </c>
      <c r="U15" s="1" t="s">
        <v>132</v>
      </c>
      <c r="W15" s="1" t="s">
        <v>226</v>
      </c>
      <c r="AM15" s="4" t="s">
        <v>156</v>
      </c>
      <c r="AN15" s="4" t="s">
        <v>222</v>
      </c>
      <c r="AQ15" s="1" t="s">
        <v>136</v>
      </c>
      <c r="AR15" s="1" t="s">
        <v>227</v>
      </c>
      <c r="AS15" s="1">
        <v>5.2</v>
      </c>
      <c r="AT15" s="1" t="s">
        <v>228</v>
      </c>
      <c r="AU15" s="1" t="s">
        <v>139</v>
      </c>
    </row>
    <row r="16">
      <c r="A16" s="1" t="s">
        <v>229</v>
      </c>
      <c r="B16" s="1" t="str">
        <f>IFERROR(__xludf.DUMMYFUNCTION("GOOGLETRANSLATE(A:A, ""en"", ""te"")"),"జిన్ బూమేరాంగ్")</f>
        <v>జిన్ బూమేరాంగ్</v>
      </c>
      <c r="C16" s="1" t="s">
        <v>230</v>
      </c>
      <c r="D16" s="1" t="str">
        <f>IFERROR(__xludf.DUMMYFUNCTION("GOOGLETRANSLATE(C:C, ""en"", ""te"")"),"జిన్ బూమేరాంగ్ దక్షిణ కొరియా సింగిల్ ప్లేస్, పారాగ్లైడర్, దీనిని జిన్ సియోక్ సాంగ్ రూపొందించారు మరియు యోంగిన్ యొక్క జిన్ గ్లిడర్స్ నిర్మించింది. 2016 లో ఇది బూమేరాంగ్ 10 గా ఉత్పత్తిలో ఉంది. [1] [2] బూమేరాంగ్ పోటీ గ్లైడర్‌గా రూపొందించబడింది. ఈ డిజైన్ 2016 "&amp;"నాటికి పది తరాల మోడళ్ల ద్వారా అభివృద్ధి చెందింది, అసలు బూమేరాంగ్ మరియు తరువాత బూమేరాంగ్ 2 నుండి 10 వరకు, ప్రతి ఒక్కటి చివరిగా మెరుగుపడుతుంది. నమూనాలు వాటి సాపేక్ష పరిమాణానికి పేరు పెట్టబడ్డాయి. [1] [2] బూమేరాంగ్ 10 ను ఎగువ ఉపరితలంపై పోర్చర్ స్పోర్ట్ స్కైట"&amp;"ెక్స్ 32 జి/27 గ్రా వస్త్రం నుండి తయారు చేస్తారు, దిగువ వింగ్ ఉపరితలంపై పోర్చర్ స్పోర్ట్ స్కోర్టెక్స్ 27 గ్రా. పక్కటెముకలు పోర్చర్ స్పోర్ట్ స్కైటెక్స్ 40 జి/32 గ్రా. ఎగువ పంక్తులు ఎడెల్రిడ్ 8000/9200, మధ్య మరియు దిగువ పంక్తులు అన్ని ఎడెల్రిడ్ 8000 తో. [2]"&amp;" బెర్ట్రాండ్ నుండి డేటా [1] సాధారణ లక్షణాల పనితీరు")</f>
        <v>జిన్ బూమేరాంగ్ దక్షిణ కొరియా సింగిల్ ప్లేస్, పారాగ్లైడర్, దీనిని జిన్ సియోక్ సాంగ్ రూపొందించారు మరియు యోంగిన్ యొక్క జిన్ గ్లిడర్స్ నిర్మించింది. 2016 లో ఇది బూమేరాంగ్ 10 గా ఉత్పత్తిలో ఉంది. [1] [2] బూమేరాంగ్ పోటీ గ్లైడర్‌గా రూపొందించబడింది. ఈ డిజైన్ 2016 నాటికి పది తరాల మోడళ్ల ద్వారా అభివృద్ధి చెందింది, అసలు బూమేరాంగ్ మరియు తరువాత బూమేరాంగ్ 2 నుండి 10 వరకు, ప్రతి ఒక్కటి చివరిగా మెరుగుపడుతుంది. నమూనాలు వాటి సాపేక్ష పరిమాణానికి పేరు పెట్టబడ్డాయి. [1] [2] బూమేరాంగ్ 10 ను ఎగువ ఉపరితలంపై పోర్చర్ స్పోర్ట్ స్కైటెక్స్ 32 జి/27 గ్రా వస్త్రం నుండి తయారు చేస్తారు, దిగువ వింగ్ ఉపరితలంపై పోర్చర్ స్పోర్ట్ స్కోర్టెక్స్ 27 గ్రా. పక్కటెముకలు పోర్చర్ స్పోర్ట్ స్కైటెక్స్ 40 జి/32 గ్రా. ఎగువ పంక్తులు ఎడెల్రిడ్ 8000/9200, మధ్య మరియు దిగువ పంక్తులు అన్ని ఎడెల్రిడ్ 8000 తో. [2] బెర్ట్రాండ్ నుండి డేటా [1] సాధారణ లక్షణాల పనితీరు</v>
      </c>
      <c r="E16" s="1" t="s">
        <v>126</v>
      </c>
      <c r="F16" s="1" t="str">
        <f>IFERROR(__xludf.DUMMYFUNCTION("GOOGLETRANSLATE(E:E, ""en"", ""te"")"),"పారాగ్లైడర్")</f>
        <v>పారాగ్లైడర్</v>
      </c>
      <c r="G16" s="4" t="s">
        <v>127</v>
      </c>
      <c r="H16" s="1" t="s">
        <v>231</v>
      </c>
      <c r="I16" s="1" t="str">
        <f>IFERROR(__xludf.DUMMYFUNCTION("GOOGLETRANSLATE(H:H, ""en"", ""te"")"),"జిన్ గ్లైడర్స్ ఇంక్.")</f>
        <v>జిన్ గ్లైడర్స్ ఇంక్.</v>
      </c>
      <c r="J16" s="1" t="s">
        <v>232</v>
      </c>
      <c r="K16" s="1" t="str">
        <f>IFERROR(__xludf.DUMMYFUNCTION("GOOGLETRANSLATE(J:J, ""en"", ""te"")"),"జిన్ సియోక్ సాంగ్")</f>
        <v>జిన్ సియోక్ సాంగ్</v>
      </c>
      <c r="M16" s="1" t="s">
        <v>233</v>
      </c>
      <c r="N16" s="1" t="str">
        <f>IFERROR(__xludf.DUMMYFUNCTION("GOOGLETRANSLATE(M:M, ""en"", ""te"")"),"ఉత్పత్తిలో (బూమేరాంగ్ 10, 2016)")</f>
        <v>ఉత్పత్తిలో (బూమేరాంగ్ 10, 2016)</v>
      </c>
      <c r="O16" s="1" t="s">
        <v>144</v>
      </c>
      <c r="P16" s="1" t="s">
        <v>234</v>
      </c>
      <c r="U16" s="1" t="s">
        <v>132</v>
      </c>
      <c r="W16" s="1" t="s">
        <v>235</v>
      </c>
      <c r="AM16" s="1" t="s">
        <v>236</v>
      </c>
      <c r="AN16" s="1" t="s">
        <v>237</v>
      </c>
      <c r="AQ16" s="1" t="s">
        <v>136</v>
      </c>
      <c r="AR16" s="1" t="s">
        <v>238</v>
      </c>
      <c r="AS16" s="1">
        <v>6.21</v>
      </c>
      <c r="AT16" s="1" t="s">
        <v>239</v>
      </c>
    </row>
    <row r="17">
      <c r="A17" s="1" t="s">
        <v>240</v>
      </c>
      <c r="B17" s="1" t="str">
        <f>IFERROR(__xludf.DUMMYFUNCTION("GOOGLETRANSLATE(A:A, ""en"", ""te"")"),"ఎయిర్‌బస్ థోర్")</f>
        <v>ఎయిర్‌బస్ థోర్</v>
      </c>
      <c r="C17" s="1" t="s">
        <v>241</v>
      </c>
      <c r="D17" s="1" t="str">
        <f>IFERROR(__xludf.DUMMYFUNCTION("GOOGLETRANSLATE(C:C, ""en"", ""te"")"),"ఎయిర్‌బస్ థోర్ (వాస్తవానికి హైటెక్ లక్ష్యాల పరీక్ష) అనేది 3 డి ప్రింటింగ్ ప్రక్రియ ద్వారా పాక్షికంగా ఉత్పత్తి చేయబడిన ఎయిర్‌బస్ చేత మానవరహిత వైమానిక వాహనం (యుఎవి). ఇది ప్రపంచంలోని రెండవ 3 డి ప్రింటెడ్ విమానం, 2011 లో ప్రపంచంలోని మొదటి నాలుగు సంవత్సరాల తరు"&amp;"వాత, సల్సా. [1] ఎలక్ట్రికల్ ఇంజిన్ భాగాలు మినహా 2016 బెర్లిన్ ఎయిర్ షోలో మొదటిసారి ప్రదర్శించబడింది, డ్రోన్ లాంటి మోడల్ పూర్తిగా పాలిమైడ్ నుండి 3 డి ప్రింటింగ్ ద్వారా తయారు చేయబడింది. [2] బీటా దశలో ఉన్నప్పటికీ, థోర్ వంటి విమానాలు విమానాలను మరింత పొదుపుగా "&amp;"మరియు సురక్షితంగా చేయడానికి ఉద్దేశించబడ్డాయి. థోర్ తన తొలి విమానంలో హాంబర్గ్ సమీపంలో నవంబర్ 2015 లో చాలా పరీక్షలను దాటింది. [3] సాధారణ లక్షణాలు")</f>
        <v>ఎయిర్‌బస్ థోర్ (వాస్తవానికి హైటెక్ లక్ష్యాల పరీక్ష) అనేది 3 డి ప్రింటింగ్ ప్రక్రియ ద్వారా పాక్షికంగా ఉత్పత్తి చేయబడిన ఎయిర్‌బస్ చేత మానవరహిత వైమానిక వాహనం (యుఎవి). ఇది ప్రపంచంలోని రెండవ 3 డి ప్రింటెడ్ విమానం, 2011 లో ప్రపంచంలోని మొదటి నాలుగు సంవత్సరాల తరువాత, సల్సా. [1] ఎలక్ట్రికల్ ఇంజిన్ భాగాలు మినహా 2016 బెర్లిన్ ఎయిర్ షోలో మొదటిసారి ప్రదర్శించబడింది, డ్రోన్ లాంటి మోడల్ పూర్తిగా పాలిమైడ్ నుండి 3 డి ప్రింటింగ్ ద్వారా తయారు చేయబడింది. [2] బీటా దశలో ఉన్నప్పటికీ, థోర్ వంటి విమానాలు విమానాలను మరింత పొదుపుగా మరియు సురక్షితంగా చేయడానికి ఉద్దేశించబడ్డాయి. థోర్ తన తొలి విమానంలో హాంబర్గ్ సమీపంలో నవంబర్ 2015 లో చాలా పరీక్షలను దాటింది. [3] సాధారణ లక్షణాలు</v>
      </c>
      <c r="E17" s="1" t="s">
        <v>242</v>
      </c>
      <c r="F17" s="1" t="str">
        <f>IFERROR(__xludf.DUMMYFUNCTION("GOOGLETRANSLATE(E:E, ""en"", ""te"")"),"మానవరహిత వైమానిక వాహనం")</f>
        <v>మానవరహిత వైమానిక వాహనం</v>
      </c>
      <c r="G17" s="1" t="s">
        <v>243</v>
      </c>
      <c r="H17" s="1" t="s">
        <v>244</v>
      </c>
      <c r="I17" s="1" t="str">
        <f>IFERROR(__xludf.DUMMYFUNCTION("GOOGLETRANSLATE(H:H, ""en"", ""te"")"),"ఎయిర్ బస్")</f>
        <v>ఎయిర్ బస్</v>
      </c>
      <c r="S17" s="5">
        <v>42309.0</v>
      </c>
      <c r="U17" s="1">
        <v>0.0</v>
      </c>
      <c r="X17" s="1" t="s">
        <v>245</v>
      </c>
      <c r="Z17" s="1" t="s">
        <v>246</v>
      </c>
      <c r="AN17" s="4" t="s">
        <v>247</v>
      </c>
      <c r="AV17" s="1" t="s">
        <v>248</v>
      </c>
      <c r="AY17" s="1" t="s">
        <v>178</v>
      </c>
    </row>
    <row r="18">
      <c r="A18" s="1" t="s">
        <v>249</v>
      </c>
      <c r="B18" s="1" t="str">
        <f>IFERROR(__xludf.DUMMYFUNCTION("GOOGLETRANSLATE(A:A, ""en"", ""te"")"),"కాడ్రాన్ C.65")</f>
        <v>కాడ్రాన్ C.65</v>
      </c>
      <c r="C18" s="1" t="s">
        <v>250</v>
      </c>
      <c r="D18" s="1" t="str">
        <f>IFERROR(__xludf.DUMMYFUNCTION("GOOGLETRANSLATE(C:C, ""en"", ""te"")"),"కాడ్రాన్ C.65 అనేది 1922 లో ఫ్రాన్స్‌లో రూపొందించిన మరియు నిర్మించిన ఒకే సీటు బిప్‌లేన్ ఫ్లోట్‌ప్లేన్. ఒకటి మాత్రమే పూర్తయింది. C.65 ఒక సాంప్రదాయిక తీగ, రెండు బే బిప్‌లేన్, సమాన స్పాన్ రెక్కలు అస్థిరంగా ఉంటాయి. ఇంటర్‌ప్లేన్ స్ట్రట్‌లు నిలువు, సమాంతర జంటలల"&amp;"ో ఉన్నాయి మరియు నిలువు కాబేన్ స్ట్రట్‌లు ఎగువ వింగ్ సెంటర్ విభాగంలో ఎగువ ఫ్యూజ్‌లేజ్ లాంగన్స్‌కు చేరాయి. ఎగువ రెక్కలపై మాత్రమే ఐలెరన్లు ఉన్నాయి. [1] C.65 యొక్క ఇంజిన్ 97 కిలోవాట్ల (130 హెచ్‌పి) మతాధికారి 9 బి తొమ్మిది సిలిండర్ రోటరీ, కౌల్డ్ మరియు రెండు బ్"&amp;"లేడ్ ప్రొపెల్లర్‌ను నడుపుతోంది. C.65 ను రెక్క కింద ఒకే, ఓపెన్ కాక్‌పిట్ నుండి పైలట్ చేశారు. ఫ్లాట్ సైడెడ్ ఫ్యూజ్‌లేజ్ వెనుక భాగంలో విస్తృత, త్రిభుజాకార ఫిన్ ఉంది, నేరుగా అంచుగల చుక్కాని మోసుకెళ్ళింది, అది కీల్‌కు విస్తరించింది. టెయిల్‌ప్లేన్ ఫ్యూజ్‌లేజ్ ప"&amp;"ైభాగంలో ఉన్నందున, దాని ఎలివేటర్లకు చుక్కాని ఉద్యమానికి కటౌట్ అవసరం. దీర్ఘచతురస్రాకార క్రాస్ సెక్షన్ ఫ్లోట్లు 2.0 మీ (6 అడుగుల 7 అంగుళాలు) కాకుండా ఒక జత ధృ dy నిర్మాణంగల క్రాస్ బార్‌ల ద్వారా ఉంచబడ్డాయి, దీని చివర్ల నుండి కోణీయ స్ట్రట్‌లను దిగువ ఫ్యూజ్‌లేజ్"&amp;"‌కు నడిపింది, వైర్ బ్రేసింగ్ సహాయంతో. [1] C.65 మొదటిసారిగా 1922 జనవరిలో పోయిర్ చేత పైలట్ చేయబడింది. [1] ఒక C.65 మాత్రమే నిర్మించబడింది, [2] అయినప్పటికీ, 134 kW (180 HP) హిస్పానో-సూయిజా 8AB లిక్విడ్-కూల్డ్ V-8 ఇంజిన్ ఉన్న C.66, లేకపోతే ఇలాంటి ఎయిర్‌ఫ్రేమ్ "&amp;"ఉంది. [1] 17 మరియు 19 ఏప్రిల్ 1922 మధ్య, పోయిర్ C.65 ను మార్సెల్లెస్ నుండి మొనాకో మరియు వెనుకకు ఒక సీప్లేన్ రేసులో ప్రయాణించారు, 413 కిమీ (257 మైళ్ళు) దూరం, మొదటి బహుమతిని గెలుచుకుంది. [3] ఇది ఇప్పటికీ జూలై 1923 లో పోటీలలో ఎగురవేయబడింది. [4] హావెట్ (2001)"&amp;" నుండి డేటా [1] సాధారణ లక్షణాల పనితీరు")</f>
        <v>కాడ్రాన్ C.65 అనేది 1922 లో ఫ్రాన్స్‌లో రూపొందించిన మరియు నిర్మించిన ఒకే సీటు బిప్‌లేన్ ఫ్లోట్‌ప్లేన్. ఒకటి మాత్రమే పూర్తయింది. C.65 ఒక సాంప్రదాయిక తీగ, రెండు బే బిప్‌లేన్, సమాన స్పాన్ రెక్కలు అస్థిరంగా ఉంటాయి. ఇంటర్‌ప్లేన్ స్ట్రట్‌లు నిలువు, సమాంతర జంటలలో ఉన్నాయి మరియు నిలువు కాబేన్ స్ట్రట్‌లు ఎగువ వింగ్ సెంటర్ విభాగంలో ఎగువ ఫ్యూజ్‌లేజ్ లాంగన్స్‌కు చేరాయి. ఎగువ రెక్కలపై మాత్రమే ఐలెరన్లు ఉన్నాయి. [1] C.65 యొక్క ఇంజిన్ 97 కిలోవాట్ల (130 హెచ్‌పి) మతాధికారి 9 బి తొమ్మిది సిలిండర్ రోటరీ, కౌల్డ్ మరియు రెండు బ్లేడ్ ప్రొపెల్లర్‌ను నడుపుతోంది. C.65 ను రెక్క కింద ఒకే, ఓపెన్ కాక్‌పిట్ నుండి పైలట్ చేశారు. ఫ్లాట్ సైడెడ్ ఫ్యూజ్‌లేజ్ వెనుక భాగంలో విస్తృత, త్రిభుజాకార ఫిన్ ఉంది, నేరుగా అంచుగల చుక్కాని మోసుకెళ్ళింది, అది కీల్‌కు విస్తరించింది. టెయిల్‌ప్లేన్ ఫ్యూజ్‌లేజ్ పైభాగంలో ఉన్నందున, దాని ఎలివేటర్లకు చుక్కాని ఉద్యమానికి కటౌట్ అవసరం. దీర్ఘచతురస్రాకార క్రాస్ సెక్షన్ ఫ్లోట్లు 2.0 మీ (6 అడుగుల 7 అంగుళాలు) కాకుండా ఒక జత ధృ dy నిర్మాణంగల క్రాస్ బార్‌ల ద్వారా ఉంచబడ్డాయి, దీని చివర్ల నుండి కోణీయ స్ట్రట్‌లను దిగువ ఫ్యూజ్‌లేజ్‌కు నడిపింది, వైర్ బ్రేసింగ్ సహాయంతో. [1] C.65 మొదటిసారిగా 1922 జనవరిలో పోయిర్ చేత పైలట్ చేయబడింది. [1] ఒక C.65 మాత్రమే నిర్మించబడింది, [2] అయినప్పటికీ, 134 kW (180 HP) హిస్పానో-సూయిజా 8AB లిక్విడ్-కూల్డ్ V-8 ఇంజిన్ ఉన్న C.66, లేకపోతే ఇలాంటి ఎయిర్‌ఫ్రేమ్ ఉంది. [1] 17 మరియు 19 ఏప్రిల్ 1922 మధ్య, పోయిర్ C.65 ను మార్సెల్లెస్ నుండి మొనాకో మరియు వెనుకకు ఒక సీప్లేన్ రేసులో ప్రయాణించారు, 413 కిమీ (257 మైళ్ళు) దూరం, మొదటి బహుమతిని గెలుచుకుంది. [3] ఇది ఇప్పటికీ జూలై 1923 లో పోటీలలో ఎగురవేయబడింది. [4] హావెట్ (2001) నుండి డేటా [1] సాధారణ లక్షణాల పనితీరు</v>
      </c>
      <c r="E18" s="1" t="s">
        <v>251</v>
      </c>
      <c r="F18" s="1" t="str">
        <f>IFERROR(__xludf.DUMMYFUNCTION("GOOGLETRANSLATE(E:E, ""en"", ""te"")"),"సింగిల్ సీట్ ఫ్లోట్ ప్లేన్")</f>
        <v>సింగిల్ సీట్ ఫ్లోట్ ప్లేన్</v>
      </c>
      <c r="G18" s="1" t="s">
        <v>252</v>
      </c>
      <c r="H18" s="1" t="s">
        <v>253</v>
      </c>
      <c r="I18" s="1" t="str">
        <f>IFERROR(__xludf.DUMMYFUNCTION("GOOGLETRANSLATE(H:H, ""en"", ""te"")"),"కాడ్రాన్")</f>
        <v>కాడ్రాన్</v>
      </c>
      <c r="J18" s="1" t="s">
        <v>254</v>
      </c>
      <c r="K18" s="1" t="str">
        <f>IFERROR(__xludf.DUMMYFUNCTION("GOOGLETRANSLATE(J:J, ""en"", ""te"")"),"పాల్ డెవిల్లే")</f>
        <v>పాల్ డెవిల్లే</v>
      </c>
      <c r="P18" s="1" t="s">
        <v>165</v>
      </c>
      <c r="S18" s="5">
        <v>8037.0</v>
      </c>
      <c r="T18" s="1">
        <v>1.0</v>
      </c>
      <c r="U18" s="1" t="s">
        <v>167</v>
      </c>
      <c r="W18" s="1" t="s">
        <v>255</v>
      </c>
      <c r="X18" s="1" t="s">
        <v>256</v>
      </c>
      <c r="Z18" s="1" t="s">
        <v>257</v>
      </c>
      <c r="AM18" s="4" t="s">
        <v>172</v>
      </c>
      <c r="AN18" s="4" t="s">
        <v>258</v>
      </c>
      <c r="AQ18" s="1" t="s">
        <v>136</v>
      </c>
      <c r="AR18" s="1" t="s">
        <v>259</v>
      </c>
      <c r="AT18" s="1" t="s">
        <v>260</v>
      </c>
      <c r="AV18" s="1" t="s">
        <v>261</v>
      </c>
      <c r="AX18" s="1" t="s">
        <v>262</v>
      </c>
      <c r="AY18" s="1" t="s">
        <v>178</v>
      </c>
      <c r="AZ18" s="1" t="s">
        <v>263</v>
      </c>
      <c r="BE18" s="1" t="s">
        <v>264</v>
      </c>
    </row>
    <row r="19">
      <c r="A19" s="1" t="s">
        <v>265</v>
      </c>
      <c r="B19" s="1" t="str">
        <f>IFERROR(__xludf.DUMMYFUNCTION("GOOGLETRANSLATE(A:A, ""en"", ""te"")"),"పేన్ అర్బాలెట్")</f>
        <v>పేన్ అర్బాలెట్</v>
      </c>
      <c r="C19" s="1" t="s">
        <v>266</v>
      </c>
      <c r="D19" s="1" t="str">
        <f>IFERROR(__xludf.DUMMYFUNCTION("GOOGLETRANSLATE(C:C, ""en"", ""te"")"),"పేయెన్ అర్బాలెట్ (ఇంగ్లీష్: క్రాస్బౌ) ఒక చిన్న, పషర్ కాన్ఫిగరేషన్, ప్రయోగాత్మక ఫ్రెంచ్ టైలెస్ విమానం, ఇది నికోలస్ రోలాండ్ పేన్ చేత రూపొందించబడింది మరియు మొదట 1965 లో ఎగిరింది. దాని అభివృద్ధి సమయంలో గణనీయమైన మార్పులు ఉన్నప్పటికీ, అర్బలేట్ యొక్క ప్రాథమిక, అ"&amp;"సాధారణమైన ఆకృతీకరణలు మారవు. ఇది తక్కువ వింగ్ కాంటిలివర్ మోనోప్లేన్, ఇది ప్రణాళికలో కత్తిరించిన డబుల్ డెల్టాను పోలి ఉంటుంది, పషర్ ఇంజిన్ మరియు ప్రొపెల్లర్ వద్ద చిన్న ఫ్యూజ్‌లేజ్ ముగుస్తుంది. రెక్క యొక్క మధ్య విభాగం గట్టిగా తుడిచివేయబడింది మరియు చాలా విస్తృ"&amp;"త తీగతో, ఇంజిన్ నుండి కాక్‌పిట్ వరకు విస్తరించింది. స్వీప్ రెక్కలు మధ్య విభాగం యొక్క బయటి చివరలో ఉంచబడ్డాయి మరియు వాటికి మించి రెక్కలు మొద్దుబారిన చిట్కాలతో చాలా తక్కువ బలంగా కొట్టుకుపోయాయి. అర్బాలెట్‌లో స్థిర ట్రైసైకిల్ అండర్ క్యారేజ్ ఉంది. [1] [2] [3] అ"&amp;"ర్బాలెట్ యొక్క మొదటి వెర్షన్ PA.60 [1], ఇది 5 జూన్ 1965 న మొదటి విమానంలో చేసింది. [4] ఇది 105 హెచ్‌పి (78 కిలోవాట్ల) హిర్త్ హెచ్‌ఎం 504 ఎయిర్-కూల్డ్, నాలుగు సిలిండర్, విలోమ ఇన్లైన్ ఇంజిన్, [1] తో శక్తినిచ్చింది, ఇది పూర్తిగా ఫ్లాట్ సైడెడ్ ఫ్యూజ్‌లేజ్‌లో శ"&amp;"ీతలీకరణ గాలి కోసం సైడ్-స్కాప్‌లు లేకుండా ఉంది, [2] అమరిక వేడెక్కడానికి దారితీసింది. [1] దాని తుడిచిపెట్టిన, సరళమైన అంచుగల రెక్కలు రెక్క ప్రముఖ అంచులలో వాటి ప్రముఖ అంచులతో ఉంచబడ్డాయి; వారు రెక్కల వెనుకంజలో ఉన్న అంచు దాటి గుండ్రని చిట్కాల ద్వారా రడ్డర్లకు త"&amp;"ుడిచిపెట్టిన, వంగిన వెనుకంజలో ఉన్న అంచులు మరియు ట్రిమ్ ట్యాబ్‌లతో విస్తరించారు. రెండు పక్కపక్కనే సీట్లు పొడవైన, విస్తృత రెండు ముక్కల పందిరితో కప్పబడి ఉన్నాయి. Pa.60 Arbalerate యొక్క ప్రధాన అండర్ క్యారేజ్ కాళ్ళు రెక్కల ప్రముఖ అంచు దగ్గర, వెంటనే రెక్కల క్రి"&amp;"ంద ఉన్నాయి. [1] [2] శీతలీకరణ సమస్యలు మరియు అండర్ క్యారేజీకి సంబంధించిన కొన్ని సమస్యలు పరిష్కరించబడిన తరువాత, అదే విమానం PA.61B అర్బలేట్ వలె ఎగిరింది, కాని హిర్త్ ఇంజిన్‌తో బలహీనంగా ఉందని నిరూపించబడింది. [1] తత్ఫలితంగా, ఒక కొత్త యంత్రం, PA.61F అర్బలేట్ II,"&amp;" నిర్మించబడింది, ఇది 180 HP (134 kW) లైమింగ్ O-360 ఎయిర్-కూల్డ్ ఫ్లాట్-ఫోర్ ఇంజిన్ ద్వారా సెమీ-మోనోకోక్, సర్క్యులర్ క్రాస్ పై సైడ్ ఎయిర్ తీసుకోవడం -సెక్షన్ ఫ్యూజ్‌లేజ్. అర్బలేట్ II యొక్క కాక్‌పిట్ మూడు పట్టుకునేంత పెద్దది. మిడ్-స్పాన్ రెక్కలు భిన్నంగా ఉన్"&amp;"నాయి, కొంచెం నేరుగా దెబ్బతిన్నాయి, వెనుకంజలో ఉన్న అంచున అమర్చబడి దాని క్రింద విస్తరించి ఉన్నాయి. రడ్డర్ల క్రింద వారు ఎయిర్ బ్రేక్స్ తీసుకువెళ్లారు. సెంటర్ వింగ్ విభాగం వెనుకంజలో ఉన్న ఎడ్జ్‌లో కొంచెం స్వీప్ డెల్టా కాకుండా ""నెలవంక"" గా వింగ్ ప్లాన్ యొక్క వ"&amp;"ర్ణనకు దారితీసింది. ముక్కుకు రెక్క యొక్క ప్రముఖ అంచు యొక్క ఇరుకైన కొనసాగింపు ప్రతి వైపు స్ట్రెక్స్ ఏర్పడింది. రెక్కల లోపల మరియు అంతకు మించి వెనుకంజలో ఉన్న అంచులలో నియంత్రణ ఉపరితలాలు ఉన్నాయి. అర్బలేట్ II యొక్క ప్రధాన అండర్ క్యారేజ్ కాళ్ళు లోపలికి తరలించబడ్"&amp;"డాయి, రెక్కపై అమర్చబడి, ఫ్యూజ్‌లేజ్‌కు దగ్గరగా ఉన్నాయి. [3] అర్బలేట్ II 1970 ఆగస్టు 5 న మొదటిసారిగా ప్రయాణించింది. ఈ విమానం దెబ్బతిన్నప్పుడు ఓవర్ ఫాస్ట్ ల్యాండింగ్ వరకు సంతృప్తికరంగా ఉంది. ఇది పునర్నిర్మించబడింది కాని దాని తదుపరి చరిత్ర అస్పష్టంగా ఉంది. అ"&amp;"నేక ప్రతిపాదిత పరిణామాలు వదిలివేయబడ్డాయి. [1] [3] జేన్ యొక్క అన్ని ప్రపంచ విమానాల నుండి డేటా 1973-74, పేజీలు 75-6. [3] పనితీరు గణాంకాలు గరిష్ట టేకాఫ్ బరువు వద్ద అంచనాలు")</f>
        <v>పేయెన్ అర్బాలెట్ (ఇంగ్లీష్: క్రాస్బౌ) ఒక చిన్న, పషర్ కాన్ఫిగరేషన్, ప్రయోగాత్మక ఫ్రెంచ్ టైలెస్ విమానం, ఇది నికోలస్ రోలాండ్ పేన్ చేత రూపొందించబడింది మరియు మొదట 1965 లో ఎగిరింది. దాని అభివృద్ధి సమయంలో గణనీయమైన మార్పులు ఉన్నప్పటికీ, అర్బలేట్ యొక్క ప్రాథమిక, అసాధారణమైన ఆకృతీకరణలు మారవు. ఇది తక్కువ వింగ్ కాంటిలివర్ మోనోప్లేన్, ఇది ప్రణాళికలో కత్తిరించిన డబుల్ డెల్టాను పోలి ఉంటుంది, పషర్ ఇంజిన్ మరియు ప్రొపెల్లర్ వద్ద చిన్న ఫ్యూజ్‌లేజ్ ముగుస్తుంది. రెక్క యొక్క మధ్య విభాగం గట్టిగా తుడిచివేయబడింది మరియు చాలా విస్తృత తీగతో, ఇంజిన్ నుండి కాక్‌పిట్ వరకు విస్తరించింది. స్వీప్ రెక్కలు మధ్య విభాగం యొక్క బయటి చివరలో ఉంచబడ్డాయి మరియు వాటికి మించి రెక్కలు మొద్దుబారిన చిట్కాలతో చాలా తక్కువ బలంగా కొట్టుకుపోయాయి. అర్బాలెట్‌లో స్థిర ట్రైసైకిల్ అండర్ క్యారేజ్ ఉంది. [1] [2] [3] అర్బాలెట్ యొక్క మొదటి వెర్షన్ PA.60 [1], ఇది 5 జూన్ 1965 న మొదటి విమానంలో చేసింది. [4] ఇది 105 హెచ్‌పి (78 కిలోవాట్ల) హిర్త్ హెచ్‌ఎం 504 ఎయిర్-కూల్డ్, నాలుగు సిలిండర్, విలోమ ఇన్లైన్ ఇంజిన్, [1] తో శక్తినిచ్చింది, ఇది పూర్తిగా ఫ్లాట్ సైడెడ్ ఫ్యూజ్‌లేజ్‌లో శీతలీకరణ గాలి కోసం సైడ్-స్కాప్‌లు లేకుండా ఉంది, [2] అమరిక వేడెక్కడానికి దారితీసింది. [1] దాని తుడిచిపెట్టిన, సరళమైన అంచుగల రెక్కలు రెక్క ప్రముఖ అంచులలో వాటి ప్రముఖ అంచులతో ఉంచబడ్డాయి; వారు రెక్కల వెనుకంజలో ఉన్న అంచు దాటి గుండ్రని చిట్కాల ద్వారా రడ్డర్లకు తుడిచిపెట్టిన, వంగిన వెనుకంజలో ఉన్న అంచులు మరియు ట్రిమ్ ట్యాబ్‌లతో విస్తరించారు. రెండు పక్కపక్కనే సీట్లు పొడవైన, విస్తృత రెండు ముక్కల పందిరితో కప్పబడి ఉన్నాయి. Pa.60 Arbalerate యొక్క ప్రధాన అండర్ క్యారేజ్ కాళ్ళు రెక్కల ప్రముఖ అంచు దగ్గర, వెంటనే రెక్కల క్రింద ఉన్నాయి. [1] [2] శీతలీకరణ సమస్యలు మరియు అండర్ క్యారేజీకి సంబంధించిన కొన్ని సమస్యలు పరిష్కరించబడిన తరువాత, అదే విమానం PA.61B అర్బలేట్ వలె ఎగిరింది, కాని హిర్త్ ఇంజిన్‌తో బలహీనంగా ఉందని నిరూపించబడింది. [1] తత్ఫలితంగా, ఒక కొత్త యంత్రం, PA.61F అర్బలేట్ II, నిర్మించబడింది, ఇది 180 HP (134 kW) లైమింగ్ O-360 ఎయిర్-కూల్డ్ ఫ్లాట్-ఫోర్ ఇంజిన్ ద్వారా సెమీ-మోనోకోక్, సర్క్యులర్ క్రాస్ పై సైడ్ ఎయిర్ తీసుకోవడం -సెక్షన్ ఫ్యూజ్‌లేజ్. అర్బలేట్ II యొక్క కాక్‌పిట్ మూడు పట్టుకునేంత పెద్దది. మిడ్-స్పాన్ రెక్కలు భిన్నంగా ఉన్నాయి, కొంచెం నేరుగా దెబ్బతిన్నాయి, వెనుకంజలో ఉన్న అంచున అమర్చబడి దాని క్రింద విస్తరించి ఉన్నాయి. రడ్డర్ల క్రింద వారు ఎయిర్ బ్రేక్స్ తీసుకువెళ్లారు. సెంటర్ వింగ్ విభాగం వెనుకంజలో ఉన్న ఎడ్జ్‌లో కొంచెం స్వీప్ డెల్టా కాకుండా "నెలవంక" గా వింగ్ ప్లాన్ యొక్క వర్ణనకు దారితీసింది. ముక్కుకు రెక్క యొక్క ప్రముఖ అంచు యొక్క ఇరుకైన కొనసాగింపు ప్రతి వైపు స్ట్రెక్స్ ఏర్పడింది. రెక్కల లోపల మరియు అంతకు మించి వెనుకంజలో ఉన్న అంచులలో నియంత్రణ ఉపరితలాలు ఉన్నాయి. అర్బలేట్ II యొక్క ప్రధాన అండర్ క్యారేజ్ కాళ్ళు లోపలికి తరలించబడ్డాయి, రెక్కపై అమర్చబడి, ఫ్యూజ్‌లేజ్‌కు దగ్గరగా ఉన్నాయి. [3] అర్బలేట్ II 1970 ఆగస్టు 5 న మొదటిసారిగా ప్రయాణించింది. ఈ విమానం దెబ్బతిన్నప్పుడు ఓవర్ ఫాస్ట్ ల్యాండింగ్ వరకు సంతృప్తికరంగా ఉంది. ఇది పునర్నిర్మించబడింది కాని దాని తదుపరి చరిత్ర అస్పష్టంగా ఉంది. అనేక ప్రతిపాదిత పరిణామాలు వదిలివేయబడ్డాయి. [1] [3] జేన్ యొక్క అన్ని ప్రపంచ విమానాల నుండి డేటా 1973-74, పేజీలు 75-6. [3] పనితీరు గణాంకాలు గరిష్ట టేకాఫ్ బరువు వద్ద అంచనాలు</v>
      </c>
      <c r="E19" s="1" t="s">
        <v>267</v>
      </c>
      <c r="F19" s="1" t="str">
        <f>IFERROR(__xludf.DUMMYFUNCTION("GOOGLETRANSLATE(E:E, ""en"", ""te"")"),"ప్రయోగాత్మక విమానం")</f>
        <v>ప్రయోగాత్మక విమానం</v>
      </c>
      <c r="G19" s="1" t="s">
        <v>268</v>
      </c>
      <c r="H19" s="1" t="s">
        <v>269</v>
      </c>
      <c r="I19" s="1" t="str">
        <f>IFERROR(__xludf.DUMMYFUNCTION("GOOGLETRANSLATE(H:H, ""en"", ""te"")"),"ఫ్లెచైర్ సా")</f>
        <v>ఫ్లెచైర్ సా</v>
      </c>
      <c r="J19" s="1" t="s">
        <v>270</v>
      </c>
      <c r="K19" s="1" t="str">
        <f>IFERROR(__xludf.DUMMYFUNCTION("GOOGLETRANSLATE(J:J, ""en"", ""te"")"),"నికోలస్ రోలాండ్ పేన్")</f>
        <v>నికోలస్ రోలాండ్ పేన్</v>
      </c>
      <c r="P19" s="1" t="s">
        <v>165</v>
      </c>
      <c r="Q19" s="1"/>
      <c r="R19" s="1" t="s">
        <v>271</v>
      </c>
      <c r="S19" s="2">
        <v>23898.0</v>
      </c>
      <c r="T19" s="1">
        <v>2.0</v>
      </c>
      <c r="U19" s="1" t="s">
        <v>272</v>
      </c>
      <c r="W19" s="1" t="s">
        <v>273</v>
      </c>
      <c r="X19" s="1" t="s">
        <v>176</v>
      </c>
      <c r="Z19" s="1" t="s">
        <v>274</v>
      </c>
      <c r="AM19" s="4" t="s">
        <v>172</v>
      </c>
      <c r="AQ19" s="1" t="s">
        <v>136</v>
      </c>
      <c r="AR19" s="1" t="s">
        <v>275</v>
      </c>
      <c r="AT19" s="1" t="s">
        <v>276</v>
      </c>
      <c r="AV19" s="1" t="s">
        <v>277</v>
      </c>
      <c r="AW19" s="1" t="s">
        <v>278</v>
      </c>
      <c r="AX19" s="1" t="s">
        <v>279</v>
      </c>
      <c r="AY19" s="1" t="s">
        <v>178</v>
      </c>
      <c r="AZ19" s="1" t="s">
        <v>280</v>
      </c>
      <c r="BB19" s="1" t="s">
        <v>281</v>
      </c>
      <c r="BC19" s="1" t="s">
        <v>282</v>
      </c>
      <c r="BF19" s="1" t="s">
        <v>283</v>
      </c>
      <c r="BG19" s="1" t="s">
        <v>284</v>
      </c>
      <c r="BH19" s="1" t="s">
        <v>285</v>
      </c>
    </row>
    <row r="20">
      <c r="A20" s="1" t="s">
        <v>286</v>
      </c>
      <c r="B20" s="1" t="str">
        <f>IFERROR(__xludf.DUMMYFUNCTION("GOOGLETRANSLATE(A:A, ""en"", ""te"")"),"పేన్ పా .47")</f>
        <v>పేన్ పా .47</v>
      </c>
      <c r="C20" s="1" t="s">
        <v>287</v>
      </c>
      <c r="D20" s="1" t="str">
        <f>IFERROR(__xludf.DUMMYFUNCTION("GOOGLETRANSLATE(C:C, ""en"", ""te"")"),"పేన్ పా. రోలాండ్ పేన్ యొక్క విమానం చాలావరకు టైలెస్ డిజైన్స్, కానీ ప్లీన్ ఎయిర్ సాంప్రదాయకంగా ఉంది. ఇది స్ట్రట్-బ్రెస్డ్ హై వింగ్ మోనోప్లేన్, రెక్క ప్రముఖ అంచు కింద క్యాబిన్లో రెండు పక్కపక్కనే కూర్చుని 48 కిలోవాట్ల (65 హెచ్‌పి) కాంటినెంటల్ ఎ 65 ఎయిర్-కూల్డ"&amp;"్ ఫ్లాట్-ఫోర్ ఇంజిన్ ద్వారా శక్తినిస్తుంది. రెక్కలు ప్రణాళికలో దీర్ఘచతురస్రాకారంగా ఉన్నాయి మరియు లిఫ్ట్ స్ట్రట్స్ దిగువ ఫ్యూజ్‌లేజ్ నుండి వి-రూపం జతలు. [1] ప్లీన్ గాలిలో ఫ్లాట్ సైడెడ్ ఫ్యూజ్‌లేజ్ ఉంది, ఇది తోకకు దెబ్బతింది. ఇది సాంప్రదాయికమైనది, వరుసగా అం"&amp;"చుగల ఫిన్ మరియు రౌడర్ గుండ్రని టాప్ తో. దాని టెయిల్‌ప్లేన్ ఫిన్‌కు కట్టుబడి ఉంది. టూరర్‌లో సెంట్రల్ ఫ్యూజ్‌లేజ్ దిగువ భాగంలో అమర్చిన స్ప్లిట్ ఇరుసులపై ప్రధాన చక్రాలతో స్థిర తోక చక్రం అండర్ క్యారేజ్ ఉంది; కాళ్ళు తక్కువ ఫ్యూజ్‌లేజ్ నుండి V- స్ట్రట్‌లలో ఫెయి"&amp;"ర్‌గా ఉన్నాయి. టెలిస్కోపిక్ కాలుపై అమర్చిన తోక చక్రం కూడా ఫెయిర్ చేయబడింది. [1] [2] దీని మొదటి ఫ్లైట్ 18 జూన్ 1949 న జరిగింది, అయితే ఇది 24 ఆగస్టు 1957 వరకు దాని ఎయిర్‌వర్తినెస్ (సి) యొక్క సర్టిఫికెట్‌ను పొందలేదు. ప్రారంభంలో పేయెన్‌తో నమోదు చేయబడింది, ఇది"&amp;" జూలై 1960 లో చేతులు మారిపోయింది, కాని దాని సి జూలై 1962 లో అయిపోయింది మరియు ఇది పునరుద్ధరించబడలేదు. [3] గైలార్డ్ (1990) నుండి డేటా [1] సాధారణ లక్షణాల పనితీరు")</f>
        <v>పేన్ పా. రోలాండ్ పేన్ యొక్క విమానం చాలావరకు టైలెస్ డిజైన్స్, కానీ ప్లీన్ ఎయిర్ సాంప్రదాయకంగా ఉంది. ఇది స్ట్రట్-బ్రెస్డ్ హై వింగ్ మోనోప్లేన్, రెక్క ప్రముఖ అంచు కింద క్యాబిన్లో రెండు పక్కపక్కనే కూర్చుని 48 కిలోవాట్ల (65 హెచ్‌పి) కాంటినెంటల్ ఎ 65 ఎయిర్-కూల్డ్ ఫ్లాట్-ఫోర్ ఇంజిన్ ద్వారా శక్తినిస్తుంది. రెక్కలు ప్రణాళికలో దీర్ఘచతురస్రాకారంగా ఉన్నాయి మరియు లిఫ్ట్ స్ట్రట్స్ దిగువ ఫ్యూజ్‌లేజ్ నుండి వి-రూపం జతలు. [1] ప్లీన్ గాలిలో ఫ్లాట్ సైడెడ్ ఫ్యూజ్‌లేజ్ ఉంది, ఇది తోకకు దెబ్బతింది. ఇది సాంప్రదాయికమైనది, వరుసగా అంచుగల ఫిన్ మరియు రౌడర్ గుండ్రని టాప్ తో. దాని టెయిల్‌ప్లేన్ ఫిన్‌కు కట్టుబడి ఉంది. టూరర్‌లో సెంట్రల్ ఫ్యూజ్‌లేజ్ దిగువ భాగంలో అమర్చిన స్ప్లిట్ ఇరుసులపై ప్రధాన చక్రాలతో స్థిర తోక చక్రం అండర్ క్యారేజ్ ఉంది; కాళ్ళు తక్కువ ఫ్యూజ్‌లేజ్ నుండి V- స్ట్రట్‌లలో ఫెయిర్‌గా ఉన్నాయి. టెలిస్కోపిక్ కాలుపై అమర్చిన తోక చక్రం కూడా ఫెయిర్ చేయబడింది. [1] [2] దీని మొదటి ఫ్లైట్ 18 జూన్ 1949 న జరిగింది, అయితే ఇది 24 ఆగస్టు 1957 వరకు దాని ఎయిర్‌వర్తినెస్ (సి) యొక్క సర్టిఫికెట్‌ను పొందలేదు. ప్రారంభంలో పేయెన్‌తో నమోదు చేయబడింది, ఇది జూలై 1960 లో చేతులు మారిపోయింది, కాని దాని సి జూలై 1962 లో అయిపోయింది మరియు ఇది పునరుద్ధరించబడలేదు. [3] గైలార్డ్ (1990) నుండి డేటా [1] సాధారణ లక్షణాల పనితీరు</v>
      </c>
      <c r="E20" s="1" t="s">
        <v>288</v>
      </c>
      <c r="F20" s="1" t="str">
        <f>IFERROR(__xludf.DUMMYFUNCTION("GOOGLETRANSLATE(E:E, ""en"", ""te"")"),"రెండు సీట్ల టూరింగ్ విమానం")</f>
        <v>రెండు సీట్ల టూరింగ్ విమానం</v>
      </c>
      <c r="H20" s="1" t="s">
        <v>289</v>
      </c>
      <c r="I20" s="1" t="str">
        <f>IFERROR(__xludf.DUMMYFUNCTION("GOOGLETRANSLATE(H:H, ""en"", ""te"")"),"ETS పేయెన్ ఏవియేషన్")</f>
        <v>ETS పేయెన్ ఏవియేషన్</v>
      </c>
      <c r="J20" s="1" t="s">
        <v>290</v>
      </c>
      <c r="K20" s="1" t="str">
        <f>IFERROR(__xludf.DUMMYFUNCTION("GOOGLETRANSLATE(J:J, ""en"", ""te"")"),"రోలాండ్ పేన్")</f>
        <v>రోలాండ్ పేన్</v>
      </c>
      <c r="P20" s="1" t="s">
        <v>165</v>
      </c>
      <c r="Q20" s="1"/>
      <c r="R20" s="1" t="s">
        <v>291</v>
      </c>
      <c r="S20" s="2">
        <v>18067.0</v>
      </c>
      <c r="T20" s="1">
        <v>1.0</v>
      </c>
      <c r="V20" s="1" t="s">
        <v>185</v>
      </c>
      <c r="W20" s="1" t="s">
        <v>292</v>
      </c>
      <c r="X20" s="1" t="s">
        <v>293</v>
      </c>
      <c r="AM20" s="4" t="s">
        <v>172</v>
      </c>
      <c r="AT20" s="1" t="s">
        <v>294</v>
      </c>
      <c r="AV20" s="1" t="s">
        <v>295</v>
      </c>
      <c r="AX20" s="1" t="s">
        <v>296</v>
      </c>
      <c r="AY20" s="1" t="s">
        <v>178</v>
      </c>
      <c r="AZ20" s="1" t="s">
        <v>297</v>
      </c>
      <c r="BE20" s="1" t="s">
        <v>298</v>
      </c>
      <c r="BI20" s="1">
        <v>1962.0</v>
      </c>
    </row>
    <row r="21">
      <c r="A21" s="1" t="s">
        <v>299</v>
      </c>
      <c r="B21" s="1" t="str">
        <f>IFERROR(__xludf.DUMMYFUNCTION("GOOGLETRANSLATE(A:A, ""en"", ""te"")"),"SFCA లిగ్నెల్ 10")</f>
        <v>SFCA లిగ్నెల్ 10</v>
      </c>
      <c r="C21" s="1" t="s">
        <v>300</v>
      </c>
      <c r="D21" s="1" t="str">
        <f>IFERROR(__xludf.DUMMYFUNCTION("GOOGLETRANSLATE(C:C, ""en"", ""te"")"),"SFCA లిగ్నెల్ 10 అనేది ఒక ఫ్రెంచ్ సింగిల్ సీట్ విమానం, ఇది ప్రాథమిక శిక్షకులు మరియు ఫ్రంట్-లైన్ యోధుల మధ్య శిక్షణ అంతరాన్ని తగ్గించడానికి రూపొందించబడింది. సైనిక అవసరం త్వరలోనే తొలగించబడింది మరియు ఒకటి మాత్రమే నిర్మించబడింది. 1938 యొక్క లిగ్నెల్ 10 ఒక చెక్"&amp;"క లో వింగ్ కాంటిలివర్ మోనోప్లేన్, ఇది 1935 SFCA మెయిలెట్ 20 వరకు విస్తరించి ఉన్న సోషియాట్ ఫ్రాంకైస్ డి కన్స్ట్రక్షన్ అరోనటిక్ డిజైన్ల శ్రేణిలో ఒకటి. ఇది సింగిల్-సీటర్, ఇది ఒక శిక్షకుడి కోసం సైనిక అవసరాన్ని తీర్చడానికి ఉద్దేశించబడింది. సాధారణ ఇద్దరు సీటు శ"&amp;"ిక్షకుల నుండి ఫ్లాప్స్ మరియు ముడుచుకునే అండర్‌కారియెజ్‌లతో విద్యార్థికి వేగంగా మరియు సంక్లిష్టమైన యోధులకు విద్యార్థికి మారడానికి సహాయపడుతుంది. లిగ్నెల్ 10 యొక్క రెక్కలు, మిగిలిన సిరీస్‌ల మాదిరిగానే మూడు భాగాలుగా ఉన్నాయి, డిహెరల్ మరియు బయటి ప్యానెల్లు లేకు"&amp;"ండా దీర్ఘచతురస్రాకార ప్రణాళిక సెంటర్ విభాగం, లిగ్నెల్ 10 లో, 6 ° డైహెడ్రల్ కలిగి ఉంది. ఈ బయటి ప్యానెళ్ల యొక్క ప్రముఖ అంచులు నిటారుగా ఉన్నాయి మరియు కొంచెం కొట్టుకుపోయాయి కాని వెనుకంజలో ఉన్న అంచులు రెక్క చిట్కాల వైపు ఎక్కువగా వక్రంగా ఉన్నాయి. ఇన్సెట్ ఐలెరాన"&amp;"్స్ మరియు స్ప్లిట్ ఫ్లాప్స్ రెండూ బయటి ప్యానెల్స్‌లో ఉన్నాయి. [1] లిగ్నెల్ 10 ను 160 కిలోవాట్ల (220 హెచ్‌పి) రెనాల్ట్ 6 క్యూ -03 [2] ఎయిర్-కూల్డ్, సూపర్ఛార్జ్డ్, విలోమ 6 సిలిండర్ ఇన్లైన్ ఇంజిన్ ద్వారా నడిపించింది. కాక్‌పిట్, బహుళ-భాగాల గ్లేజింగ్ కింద జతచే"&amp;"యబడి, పైలట్‌ను రెక్క వెనుకంజలో ఉంచారు. పందిరి రేఖను కొనసాగించడానికి వెనుక ఫ్యూజ్‌లేజ్ పెంచబడింది, తోకకు సున్నితంగా పడిపోయింది. దాని ఫిన్ మరియు టెయిల్‌ప్లేన్, మధ్య-ఫ్యూజ్‌లేజ్ వద్ద అమర్చబడి, నేరుగా, తుడిచిపెట్టిన అంచులను కలిగి ఉంది, కానీ గుండ్రని చిట్కాలు "&amp;"మరియు గుండ్రని అంచుగల, అసమతుల్య నియంత్రణ ఉపరితలాలను కలిగి ఉంది. చుక్కాని కీల్‌కు విస్తరించి, చిన్న ఎలివేటర్ కటౌట్‌లో పనిచేశాడు. [1] దాని టెయిల్‌వీల్ ల్యాండింగ్ గేర్ దాని ప్రధాన కాళ్ళను వింగ్ సెంటర్ విభాగం యొక్క బయటి చివరలలో సుమారు 40% తీగ వద్ద అమర్చారు, బ"&amp;"యటి వింగ్ ప్యానెల్స్‌లోకి బయటికి ఉపసంహరించుకుంది, ప్రతి కాలు ఒకే ల్యాండింగ్ వీల్‌ను తీసుకువెళుతుంది. [1] లిగ్నెల్ 10 మొదట ఫిబ్రవరి 1938 లో ఎగిరింది. [3] ఇది జూలైలో విల్లాకౌబ్లేలో పరీక్షలు ఎదుర్కొంది, [4] డిసెంబర్ 1938 నాటికి వాటిని పూర్తి చేసింది. [2] సైన"&amp;"ిక అవసరం త్వరలోనే వదిలివేయబడినందున ఒకటి మాత్రమే నిర్మించబడింది. [1] ఎల్'అరోనటిక్ నుండి డేటా డిసెంబర్ 1938 [1] సాధారణ లక్షణాల పనితీరు")</f>
        <v>SFCA లిగ్నెల్ 10 అనేది ఒక ఫ్రెంచ్ సింగిల్ సీట్ విమానం, ఇది ప్రాథమిక శిక్షకులు మరియు ఫ్రంట్-లైన్ యోధుల మధ్య శిక్షణ అంతరాన్ని తగ్గించడానికి రూపొందించబడింది. సైనిక అవసరం త్వరలోనే తొలగించబడింది మరియు ఒకటి మాత్రమే నిర్మించబడింది. 1938 యొక్క లిగ్నెల్ 10 ఒక చెక్క లో వింగ్ కాంటిలివర్ మోనోప్లేన్, ఇది 1935 SFCA మెయిలెట్ 20 వరకు విస్తరించి ఉన్న సోషియాట్ ఫ్రాంకైస్ డి కన్స్ట్రక్షన్ అరోనటిక్ డిజైన్ల శ్రేణిలో ఒకటి. ఇది సింగిల్-సీటర్, ఇది ఒక శిక్షకుడి కోసం సైనిక అవసరాన్ని తీర్చడానికి ఉద్దేశించబడింది. సాధారణ ఇద్దరు సీటు శిక్షకుల నుండి ఫ్లాప్స్ మరియు ముడుచుకునే అండర్‌కారియెజ్‌లతో విద్యార్థికి వేగంగా మరియు సంక్లిష్టమైన యోధులకు విద్యార్థికి మారడానికి సహాయపడుతుంది. లిగ్నెల్ 10 యొక్క రెక్కలు, మిగిలిన సిరీస్‌ల మాదిరిగానే మూడు భాగాలుగా ఉన్నాయి, డిహెరల్ మరియు బయటి ప్యానెల్లు లేకుండా దీర్ఘచతురస్రాకార ప్రణాళిక సెంటర్ విభాగం, లిగ్నెల్ 10 లో, 6 ° డైహెడ్రల్ కలిగి ఉంది. ఈ బయటి ప్యానెళ్ల యొక్క ప్రముఖ అంచులు నిటారుగా ఉన్నాయి మరియు కొంచెం కొట్టుకుపోయాయి కాని వెనుకంజలో ఉన్న అంచులు రెక్క చిట్కాల వైపు ఎక్కువగా వక్రంగా ఉన్నాయి. ఇన్సెట్ ఐలెరాన్స్ మరియు స్ప్లిట్ ఫ్లాప్స్ రెండూ బయటి ప్యానెల్స్‌లో ఉన్నాయి. [1] లిగ్నెల్ 10 ను 160 కిలోవాట్ల (220 హెచ్‌పి) రెనాల్ట్ 6 క్యూ -03 [2] ఎయిర్-కూల్డ్, సూపర్ఛార్జ్డ్, విలోమ 6 సిలిండర్ ఇన్లైన్ ఇంజిన్ ద్వారా నడిపించింది. కాక్‌పిట్, బహుళ-భాగాల గ్లేజింగ్ కింద జతచేయబడి, పైలట్‌ను రెక్క వెనుకంజలో ఉంచారు. పందిరి రేఖను కొనసాగించడానికి వెనుక ఫ్యూజ్‌లేజ్ పెంచబడింది, తోకకు సున్నితంగా పడిపోయింది. దాని ఫిన్ మరియు టెయిల్‌ప్లేన్, మధ్య-ఫ్యూజ్‌లేజ్ వద్ద అమర్చబడి, నేరుగా, తుడిచిపెట్టిన అంచులను కలిగి ఉంది, కానీ గుండ్రని చిట్కాలు మరియు గుండ్రని అంచుగల, అసమతుల్య నియంత్రణ ఉపరితలాలను కలిగి ఉంది. చుక్కాని కీల్‌కు విస్తరించి, చిన్న ఎలివేటర్ కటౌట్‌లో పనిచేశాడు. [1] దాని టెయిల్‌వీల్ ల్యాండింగ్ గేర్ దాని ప్రధాన కాళ్ళను వింగ్ సెంటర్ విభాగం యొక్క బయటి చివరలలో సుమారు 40% తీగ వద్ద అమర్చారు, బయటి వింగ్ ప్యానెల్స్‌లోకి బయటికి ఉపసంహరించుకుంది, ప్రతి కాలు ఒకే ల్యాండింగ్ వీల్‌ను తీసుకువెళుతుంది. [1] లిగ్నెల్ 10 మొదట ఫిబ్రవరి 1938 లో ఎగిరింది. [3] ఇది జూలైలో విల్లాకౌబ్లేలో పరీక్షలు ఎదుర్కొంది, [4] డిసెంబర్ 1938 నాటికి వాటిని పూర్తి చేసింది. [2] సైనిక అవసరం త్వరలోనే వదిలివేయబడినందున ఒకటి మాత్రమే నిర్మించబడింది. [1] ఎల్'అరోనటిక్ నుండి డేటా డిసెంబర్ 1938 [1] సాధారణ లక్షణాల పనితీరు</v>
      </c>
      <c r="E21" s="1" t="s">
        <v>301</v>
      </c>
      <c r="F21" s="1" t="str">
        <f>IFERROR(__xludf.DUMMYFUNCTION("GOOGLETRANSLATE(E:E, ""en"", ""te"")"),"ఫైటర్ ట్రైనర్")</f>
        <v>ఫైటర్ ట్రైనర్</v>
      </c>
      <c r="H21" s="1" t="s">
        <v>302</v>
      </c>
      <c r="I21" s="1" t="str">
        <f>IFERROR(__xludf.DUMMYFUNCTION("GOOGLETRANSLATE(H:H, ""en"", ""te"")"),"Société francaise de construction aéronauctique (SFCA])")</f>
        <v>Société francaise de construction aéronauctique (SFCA])</v>
      </c>
      <c r="P21" s="1" t="s">
        <v>165</v>
      </c>
      <c r="S21" s="5">
        <v>13912.0</v>
      </c>
      <c r="T21" s="1">
        <v>1.0</v>
      </c>
      <c r="U21" s="1" t="s">
        <v>167</v>
      </c>
      <c r="W21" s="1" t="s">
        <v>303</v>
      </c>
      <c r="X21" s="1" t="s">
        <v>304</v>
      </c>
      <c r="Y21" s="1" t="s">
        <v>305</v>
      </c>
      <c r="Z21" s="1" t="s">
        <v>306</v>
      </c>
      <c r="AM21" s="4" t="s">
        <v>172</v>
      </c>
      <c r="AN21" s="1" t="s">
        <v>307</v>
      </c>
      <c r="AR21" s="1" t="s">
        <v>308</v>
      </c>
      <c r="AT21" s="1" t="s">
        <v>309</v>
      </c>
      <c r="AV21" s="1" t="s">
        <v>310</v>
      </c>
      <c r="AX21" s="1" t="s">
        <v>311</v>
      </c>
      <c r="AY21" s="1" t="s">
        <v>178</v>
      </c>
      <c r="AZ21" s="1" t="s">
        <v>312</v>
      </c>
      <c r="BB21" s="1" t="s">
        <v>313</v>
      </c>
      <c r="BE21" s="1" t="s">
        <v>314</v>
      </c>
      <c r="BJ21" s="1" t="s">
        <v>315</v>
      </c>
      <c r="BK21" s="1" t="s">
        <v>316</v>
      </c>
    </row>
    <row r="22">
      <c r="A22" s="1" t="s">
        <v>317</v>
      </c>
      <c r="B22" s="1" t="str">
        <f>IFERROR(__xludf.DUMMYFUNCTION("GOOGLETRANSLATE(A:A, ""en"", ""te"")"),"SNCAO 700")</f>
        <v>SNCAO 700</v>
      </c>
      <c r="C22" s="1" t="s">
        <v>318</v>
      </c>
      <c r="D22" s="1" t="str">
        <f>IFERROR(__xludf.DUMMYFUNCTION("GOOGLETRANSLATE(C:C, ""en"", ""te"")"),"SNCAO CAO.700 అనేది ఫ్రెంచ్ ప్రోటోటైప్ నాలుగు-మెటల్ నిర్మాణం యొక్క నాలుగు-ఇంజిన్ బాంబర్, ఇది రెండవ ప్రపంచ యుద్ధానికి కొంతకాలం ముందు మరియు అభివృద్ధి. జూన్ 1940 లో ఫ్రాన్స్ లొంగిపోవడం విమానం అభివృద్ధిని ముగించినప్పుడు ఒకే ఉదాహరణ మాత్రమే పూర్తయింది మరియు ఎగి"&amp;"రింది. 1937 లో ఫ్రెంచ్ సర్వీస్ టెక్నిక్ డి ఎల్'రోనాటిక్ (లేదా వాయు మంత్రిత్వ శాఖ) నాలుగు ఇంజిన్డ్ స్ట్రాటజిక్ బాంబర్‌ను అభివృద్ధి చేయడానికి ఒక స్పెసిఫికేషన్‌ను ప్రారంభించింది. ఈ నమూనా 24 జూన్ 1940 న మొదటిసారిగా ఎగిరింది, అయితే ఫ్రెంచ్ జర్మనీకి లొంగిపోవడం "&amp;"వల్ల తదుపరి పరీక్ష రద్దు చేయబడింది. నాలుగు గ్నోమ్-రోన్ 14 ఎన్ రేడియల్ ఇంజన్లు శక్తిని అందించాయి. [1] రెండవ ప్రపంచ యుద్ధం నుండి డేటా వాల్యూమ్ 1 [1] సాధారణ లక్షణాల పనితీరు")</f>
        <v>SNCAO CAO.700 అనేది ఫ్రెంచ్ ప్రోటోటైప్ నాలుగు-మెటల్ నిర్మాణం యొక్క నాలుగు-ఇంజిన్ బాంబర్, ఇది రెండవ ప్రపంచ యుద్ధానికి కొంతకాలం ముందు మరియు అభివృద్ధి. జూన్ 1940 లో ఫ్రాన్స్ లొంగిపోవడం విమానం అభివృద్ధిని ముగించినప్పుడు ఒకే ఉదాహరణ మాత్రమే పూర్తయింది మరియు ఎగిరింది. 1937 లో ఫ్రెంచ్ సర్వీస్ టెక్నిక్ డి ఎల్'రోనాటిక్ (లేదా వాయు మంత్రిత్వ శాఖ) నాలుగు ఇంజిన్డ్ స్ట్రాటజిక్ బాంబర్‌ను అభివృద్ధి చేయడానికి ఒక స్పెసిఫికేషన్‌ను ప్రారంభించింది. ఈ నమూనా 24 జూన్ 1940 న మొదటిసారిగా ఎగిరింది, అయితే ఫ్రెంచ్ జర్మనీకి లొంగిపోవడం వల్ల తదుపరి పరీక్ష రద్దు చేయబడింది. నాలుగు గ్నోమ్-రోన్ 14 ఎన్ రేడియల్ ఇంజన్లు శక్తిని అందించాయి. [1] రెండవ ప్రపంచ యుద్ధం నుండి డేటా వాల్యూమ్ 1 [1] సాధారణ లక్షణాల పనితీరు</v>
      </c>
      <c r="E22" s="1" t="s">
        <v>319</v>
      </c>
      <c r="F22" s="1" t="str">
        <f>IFERROR(__xludf.DUMMYFUNCTION("GOOGLETRANSLATE(E:E, ""en"", ""te"")"),"భారీ బాంబర్")</f>
        <v>భారీ బాంబర్</v>
      </c>
      <c r="G22" s="1" t="s">
        <v>320</v>
      </c>
      <c r="H22" s="1" t="s">
        <v>321</v>
      </c>
      <c r="I22" s="1" t="str">
        <f>IFERROR(__xludf.DUMMYFUNCTION("GOOGLETRANSLATE(H:H, ""en"", ""te"")"),"Sncao")</f>
        <v>Sncao</v>
      </c>
      <c r="P22" s="1" t="s">
        <v>165</v>
      </c>
      <c r="S22" s="2">
        <v>14786.0</v>
      </c>
      <c r="T22" s="1">
        <v>1.0</v>
      </c>
      <c r="U22" s="1">
        <v>5.0</v>
      </c>
      <c r="W22" s="1" t="s">
        <v>322</v>
      </c>
      <c r="X22" s="1" t="s">
        <v>323</v>
      </c>
      <c r="AM22" s="4" t="s">
        <v>172</v>
      </c>
      <c r="AN22" s="4" t="s">
        <v>324</v>
      </c>
      <c r="AO22" s="1" t="s">
        <v>325</v>
      </c>
      <c r="AP22" s="1" t="s">
        <v>326</v>
      </c>
      <c r="AR22" s="1" t="s">
        <v>327</v>
      </c>
      <c r="AT22" s="1" t="s">
        <v>328</v>
      </c>
      <c r="AV22" s="1" t="s">
        <v>329</v>
      </c>
      <c r="AX22" s="1" t="s">
        <v>330</v>
      </c>
      <c r="AY22" s="1" t="s">
        <v>331</v>
      </c>
      <c r="BB22" s="1" t="s">
        <v>332</v>
      </c>
      <c r="BE22" s="1" t="s">
        <v>333</v>
      </c>
    </row>
    <row r="23">
      <c r="A23" s="1" t="s">
        <v>334</v>
      </c>
      <c r="B23" s="1" t="str">
        <f>IFERROR(__xludf.DUMMYFUNCTION("GOOGLETRANSLATE(A:A, ""en"", ""te"")"),"విల్లియర్స్ 31")</f>
        <v>విల్లియర్స్ 31</v>
      </c>
      <c r="C23" s="1" t="s">
        <v>335</v>
      </c>
      <c r="D23" s="1" t="str">
        <f>IFERROR(__xludf.DUMMYFUNCTION("GOOGLETRANSLATE(C:C, ""en"", ""te"")"),"విల్లియర్స్ 31 లేదా విల్లియర్స్ 310 ఒక ఫ్రెంచ్ ఎనిమిది మంది ప్రయాణీకుల విమానం. విల్లియర్స్ ఆర్థిక వైఫల్యం కారణంగా, అది అభివృద్ధి చేయబడలేదు. అటెలియర్స్ విల్లియర్ టైప్ 31 వారు 1931 లో కూలిపోయే ముందు వారి చివరి విమానం. [1] మిశ్రమ నిర్మాణం యొక్క ఒకే ఇంజిన్ మో"&amp;"నోప్లేన్, ఇది వారి ఏకైక ప్రయాణీకుల విమానం. ఇది అధిక రెక్కల విమానం; వింగ్ గుండ్రని చిట్కాలకు స్థిరమైన తీగను కలిగి ఉంది మరియు ప్లైవుడ్ స్కిన్నింగ్‌తో చెక్క నిర్మాణాన్ని కలిగి ఉంది. విల్లియర్స్ XXIV హ్యాండ్లీ పేజ్ స్లాట్లను ఉపయోగించిన మొట్టమొదటి ఫ్రెంచ్ విమా"&amp;"న తయారీదారు మరియు విల్లియర్స్ 26 నిఘా సీప్లేన్ ఐలెరాన్స్ ముందు ప్రముఖ అంచున స్వయంచాలకంగా తెరిచే స్లాట్ల కలయికను మరియు పైలట్ ఫ్లాప్‌లను తగ్గించినప్పుడు తెరిచిన మరొక సెట్. టైప్ 31 ఆటోమేటిక్ మరియు కమాండ్ స్లాట్ల కలయికను కలిగి ఉంది. [2] విల్లియర్స్ 31 రెక్క వ"&amp;"ెనుక దీర్ఘచతురస్రాకార క్రాస్ సెక్షన్ యొక్క ఫ్లాట్ సైడెడ్ ఫ్యూజ్‌లేజ్‌ను కలిగి ఉంది, ఇది క్రోమ్ స్టీల్ ట్యూబ్‌లు మరియు ఫాబ్రిక్ కప్పబడిన ఒక ఫ్రేమ్ చుట్టూ నిర్మించబడింది. [2] ఇది ఆటోజెనిక్‌గా వెల్డెడ్ నిర్మాణాన్ని కలిగి ఉన్న మొదటి విమానం, ఇది పూరక లోహాన్ని "&amp;"ఉపయోగించకుండా వెల్డింగ్ చేయబడుతుంది. [3] ముక్కులో 310 కిలోవాట్ల (420 హెచ్‌పి) గ్నోమ్ ఎట్ రోన్ 9 ఎబి తొమ్మిది సిలిండర్ రేడియల్ ఇంజన్ ఉంది, కొన్ని ఛాయాచిత్రాలు దీర్ఘ-తీగ, దగ్గరి-సరిపోయే, వృత్తాకార కౌలింగ్ కింద కనిపిస్తాయి. మరికొందరు దీనిని అన్‌కౌల్డ్ చూపిస్"&amp;"తారు. ఇద్దరు సిబ్బంది వింగ్ లీడింగ్ ఎడ్జ్ వద్ద ఒక కాక్‌పిట్‌లో కూర్చున్నారు, రెక్కలు సాధారణ ఫ్యూజ్‌లేజ్ రేఖకు కొంచెం పైకి లేచి క్యాబిన్ మీద తక్కువ ఫెయిరింగ్ మీద పెరిగాయి, ఇది ఎనిమిది కూర్చుని ప్రతి వైపు పొడవైన పారదర్శకతలతో వెలిగిపోయింది. యాక్సెస్ వెనుక స్"&amp;"టార్‌బోర్డ్ సైడ్ డోర్ ద్వారా ఉంది. [2] మిగిలిన ఫ్యూజ్‌లేజ్ మాదిరిగానే సామ్రాజ్యం ఉక్కు ఫ్రేమ్డ్ మరియు ఫాబ్రిక్ కప్పబడి ఉంది. టెయిల్‌ప్లేన్‌లు ఫ్యూజ్‌లేజ్ పైభాగంలో కొంచెం క్రింద అమర్చబడ్డాయి, ప్రతి ఒక్కటి క్రింద నుండి ఒకే స్ట్రట్‌తో కలుపుతారు మరియు సమతుల్య"&amp;" ఎలివేటర్‌ను మోస్తారు. వంగిన, లోతైన, సమతుల్య చుక్కాని, ఒక చిన్న ఫిన్ మీద అమర్చబడి, పైన కొద్దిగా చూపబడింది, ఎలివేటర్ కటౌట్లలో పనిచేసింది. విమానంలో స్థిర టెయిల్‌వీల్ అండర్ క్యారేజ్ ఉంది. రెండు మెయిన్‌వీల్స్ దిగువ ఫ్యూజ్‌లేజ్ నుండి వి-స్ట్రట్‌లపై స్వతంత్రంగా"&amp;" అమర్చబడ్డాయి, సమీప-నిలువు ఒలియో స్ట్రట్‌లతో రెక్కల మూలాలకు. మెయిన్‌వీల్స్‌కు బ్రేక్‌లు ఉన్నాయి మరియు టెయిల్‌వీల్ నడిచేది. [2] విల్లియర్స్ 31 యొక్క మొదటి ఫ్లైట్ యొక్క ఖచ్చితమైన తేదీ తెలియదు, అయినప్పటికీ దానిపై అన్ని నివేదికలు 1930 నుండి వచ్చాయి. [2] [3] ["&amp;"4] 13 మార్చి 1930 న, వైమానిక మంత్రిత్వ శాఖ రెండు టైప్ 31 లకు ఒక ఒప్పందాన్ని ముగించింది; [4] వాటిలో ఒకటి (ఎఫ్-ఎకెసిఆర్) ఖచ్చితంగా నిర్మించబడింది. [3] L'Anneee aéronautique 1930-31 నుండి డేటా. p.61 [2] సాధారణ లక్షణాల పనితీరు")</f>
        <v>విల్లియర్స్ 31 లేదా విల్లియర్స్ 310 ఒక ఫ్రెంచ్ ఎనిమిది మంది ప్రయాణీకుల విమానం. విల్లియర్స్ ఆర్థిక వైఫల్యం కారణంగా, అది అభివృద్ధి చేయబడలేదు. అటెలియర్స్ విల్లియర్ టైప్ 31 వారు 1931 లో కూలిపోయే ముందు వారి చివరి విమానం. [1] మిశ్రమ నిర్మాణం యొక్క ఒకే ఇంజిన్ మోనోప్లేన్, ఇది వారి ఏకైక ప్రయాణీకుల విమానం. ఇది అధిక రెక్కల విమానం; వింగ్ గుండ్రని చిట్కాలకు స్థిరమైన తీగను కలిగి ఉంది మరియు ప్లైవుడ్ స్కిన్నింగ్‌తో చెక్క నిర్మాణాన్ని కలిగి ఉంది. విల్లియర్స్ XXIV హ్యాండ్లీ పేజ్ స్లాట్లను ఉపయోగించిన మొట్టమొదటి ఫ్రెంచ్ విమాన తయారీదారు మరియు విల్లియర్స్ 26 నిఘా సీప్లేన్ ఐలెరాన్స్ ముందు ప్రముఖ అంచున స్వయంచాలకంగా తెరిచే స్లాట్ల కలయికను మరియు పైలట్ ఫ్లాప్‌లను తగ్గించినప్పుడు తెరిచిన మరొక సెట్. టైప్ 31 ఆటోమేటిక్ మరియు కమాండ్ స్లాట్ల కలయికను కలిగి ఉంది. [2] విల్లియర్స్ 31 రెక్క వెనుక దీర్ఘచతురస్రాకార క్రాస్ సెక్షన్ యొక్క ఫ్లాట్ సైడెడ్ ఫ్యూజ్‌లేజ్‌ను కలిగి ఉంది, ఇది క్రోమ్ స్టీల్ ట్యూబ్‌లు మరియు ఫాబ్రిక్ కప్పబడిన ఒక ఫ్రేమ్ చుట్టూ నిర్మించబడింది. [2] ఇది ఆటోజెనిక్‌గా వెల్డెడ్ నిర్మాణాన్ని కలిగి ఉన్న మొదటి విమానం, ఇది పూరక లోహాన్ని ఉపయోగించకుండా వెల్డింగ్ చేయబడుతుంది. [3] ముక్కులో 310 కిలోవాట్ల (420 హెచ్‌పి) గ్నోమ్ ఎట్ రోన్ 9 ఎబి తొమ్మిది సిలిండర్ రేడియల్ ఇంజన్ ఉంది, కొన్ని ఛాయాచిత్రాలు దీర్ఘ-తీగ, దగ్గరి-సరిపోయే, వృత్తాకార కౌలింగ్ కింద కనిపిస్తాయి. మరికొందరు దీనిని అన్‌కౌల్డ్ చూపిస్తారు. ఇద్దరు సిబ్బంది వింగ్ లీడింగ్ ఎడ్జ్ వద్ద ఒక కాక్‌పిట్‌లో కూర్చున్నారు, రెక్కలు సాధారణ ఫ్యూజ్‌లేజ్ రేఖకు కొంచెం పైకి లేచి క్యాబిన్ మీద తక్కువ ఫెయిరింగ్ మీద పెరిగాయి, ఇది ఎనిమిది కూర్చుని ప్రతి వైపు పొడవైన పారదర్శకతలతో వెలిగిపోయింది. యాక్సెస్ వెనుక స్టార్‌బోర్డ్ సైడ్ డోర్ ద్వారా ఉంది. [2] మిగిలిన ఫ్యూజ్‌లేజ్ మాదిరిగానే సామ్రాజ్యం ఉక్కు ఫ్రేమ్డ్ మరియు ఫాబ్రిక్ కప్పబడి ఉంది. టెయిల్‌ప్లేన్‌లు ఫ్యూజ్‌లేజ్ పైభాగంలో కొంచెం క్రింద అమర్చబడ్డాయి, ప్రతి ఒక్కటి క్రింద నుండి ఒకే స్ట్రట్‌తో కలుపుతారు మరియు సమతుల్య ఎలివేటర్‌ను మోస్తారు. వంగిన, లోతైన, సమతుల్య చుక్కాని, ఒక చిన్న ఫిన్ మీద అమర్చబడి, పైన కొద్దిగా చూపబడింది, ఎలివేటర్ కటౌట్లలో పనిచేసింది. విమానంలో స్థిర టెయిల్‌వీల్ అండర్ క్యారేజ్ ఉంది. రెండు మెయిన్‌వీల్స్ దిగువ ఫ్యూజ్‌లేజ్ నుండి వి-స్ట్రట్‌లపై స్వతంత్రంగా అమర్చబడ్డాయి, సమీప-నిలువు ఒలియో స్ట్రట్‌లతో రెక్కల మూలాలకు. మెయిన్‌వీల్స్‌కు బ్రేక్‌లు ఉన్నాయి మరియు టెయిల్‌వీల్ నడిచేది. [2] విల్లియర్స్ 31 యొక్క మొదటి ఫ్లైట్ యొక్క ఖచ్చితమైన తేదీ తెలియదు, అయినప్పటికీ దానిపై అన్ని నివేదికలు 1930 నుండి వచ్చాయి. [2] [3] [4] 13 మార్చి 1930 న, వైమానిక మంత్రిత్వ శాఖ రెండు టైప్ 31 లకు ఒక ఒప్పందాన్ని ముగించింది; [4] వాటిలో ఒకటి (ఎఫ్-ఎకెసిఆర్) ఖచ్చితంగా నిర్మించబడింది. [3] L'Anneee aéronautique 1930-31 నుండి డేటా. p.61 [2] సాధారణ లక్షణాల పనితీరు</v>
      </c>
      <c r="E23" s="1" t="s">
        <v>336</v>
      </c>
      <c r="F23" s="1" t="str">
        <f>IFERROR(__xludf.DUMMYFUNCTION("GOOGLETRANSLATE(E:E, ""en"", ""te"")"),"ఎనిమిది ప్యాసింజర్ విమానాలు")</f>
        <v>ఎనిమిది ప్యాసింజర్ విమానాలు</v>
      </c>
      <c r="G23" s="1" t="s">
        <v>337</v>
      </c>
      <c r="H23" s="1" t="s">
        <v>338</v>
      </c>
      <c r="I23" s="1" t="str">
        <f>IFERROR(__xludf.DUMMYFUNCTION("GOOGLETRANSLATE(H:H, ""en"", ""te"")"),"అటెలియర్స్ డి'ఏవియేషన్ ఫ్రాంకోయిస్ విల్లియర్స్")</f>
        <v>అటెలియర్స్ డి'ఏవియేషన్ ఫ్రాంకోయిస్ విల్లియర్స్</v>
      </c>
      <c r="P23" s="1" t="s">
        <v>165</v>
      </c>
      <c r="S23" s="1">
        <v>1930.0</v>
      </c>
      <c r="T23" s="1" t="s">
        <v>339</v>
      </c>
      <c r="U23" s="1" t="s">
        <v>340</v>
      </c>
      <c r="V23" s="1" t="s">
        <v>341</v>
      </c>
      <c r="W23" s="1" t="s">
        <v>342</v>
      </c>
      <c r="X23" s="1" t="s">
        <v>343</v>
      </c>
      <c r="Y23" s="1" t="s">
        <v>344</v>
      </c>
      <c r="Z23" s="1" t="s">
        <v>345</v>
      </c>
      <c r="AM23" s="4" t="s">
        <v>172</v>
      </c>
      <c r="AN23" s="1" t="s">
        <v>346</v>
      </c>
      <c r="AR23" s="1" t="s">
        <v>347</v>
      </c>
      <c r="AT23" s="1" t="s">
        <v>348</v>
      </c>
      <c r="AV23" s="1" t="s">
        <v>349</v>
      </c>
      <c r="AX23" s="1" t="s">
        <v>350</v>
      </c>
      <c r="AZ23" s="1" t="s">
        <v>351</v>
      </c>
      <c r="BB23" s="1" t="s">
        <v>352</v>
      </c>
      <c r="BE23" s="1" t="s">
        <v>353</v>
      </c>
      <c r="BK23" s="1" t="s">
        <v>354</v>
      </c>
      <c r="BL23" s="1" t="s">
        <v>355</v>
      </c>
    </row>
    <row r="24">
      <c r="A24" s="1" t="s">
        <v>356</v>
      </c>
      <c r="B24" s="1" t="str">
        <f>IFERROR(__xludf.DUMMYFUNCTION("GOOGLETRANSLATE(A:A, ""en"", ""te"")"),"డుడెక్ చర్య")</f>
        <v>డుడెక్ చర్య</v>
      </c>
      <c r="C24" s="1" t="s">
        <v>357</v>
      </c>
      <c r="D24" s="1" t="str">
        <f>IFERROR(__xludf.DUMMYFUNCTION("GOOGLETRANSLATE(C:C, ""en"", ""te"")"),"డుడెక్ చర్య ఒక పోలిష్ సింగిల్-ప్లేస్, పారాగ్లైడర్, దీనిని బైడ్గోస్జ్జ్ యొక్క డుడెక్ పారాగ్లైడింగ్ రూపొందించారు మరియు నిర్మించారు. ఇది ఇప్పుడు ఉత్పత్తికి దూరంగా ఉంది. [1] ఈ చర్య అధునాతన మరియు పోటీ గ్లైడర్‌గా రూపొందించబడింది మరియు స్కోటెక్స్ మెటీరియల్ నుండి"&amp;" టెక్నోరా లైన్లతో తయారు చేయబడింది. మోడల్స్ వాటి సాపేక్ష పరిమాణానికి పేరు పెట్టబడ్డాయి. [1] సమీక్షకుడు నోయెల్ బెర్ట్రాండ్ ఈ చర్యను 2003 సమీక్షలో ""సాంకేతికంగా చాలా విస్తృతమైనది"" అని అభివర్ణించారు. [1] బెర్ట్రాండ్ నుండి డేటా [1] సాధారణ లక్షణాల పనితీరు")</f>
        <v>డుడెక్ చర్య ఒక పోలిష్ సింగిల్-ప్లేస్, పారాగ్లైడర్, దీనిని బైడ్గోస్జ్జ్ యొక్క డుడెక్ పారాగ్లైడింగ్ రూపొందించారు మరియు నిర్మించారు. ఇది ఇప్పుడు ఉత్పత్తికి దూరంగా ఉంది. [1] ఈ చర్య అధునాతన మరియు పోటీ గ్లైడర్‌గా రూపొందించబడింది మరియు స్కోటెక్స్ మెటీరియల్ నుండి టెక్నోరా లైన్లతో తయారు చేయబడింది. మోడల్స్ వాటి సాపేక్ష పరిమాణానికి పేరు పెట్టబడ్డాయి. [1] సమీక్షకుడు నోయెల్ బెర్ట్రాండ్ ఈ చర్యను 2003 సమీక్షలో "సాంకేతికంగా చాలా విస్తృతమైనది" అని అభివర్ణించారు. [1] బెర్ట్రాండ్ నుండి డేటా [1] సాధారణ లక్షణాల పనితీరు</v>
      </c>
      <c r="E24" s="1" t="s">
        <v>126</v>
      </c>
      <c r="F24" s="1" t="str">
        <f>IFERROR(__xludf.DUMMYFUNCTION("GOOGLETRANSLATE(E:E, ""en"", ""te"")"),"పారాగ్లైడర్")</f>
        <v>పారాగ్లైడర్</v>
      </c>
      <c r="G24" s="4" t="s">
        <v>127</v>
      </c>
      <c r="H24" s="1" t="s">
        <v>128</v>
      </c>
      <c r="I24" s="1" t="str">
        <f>IFERROR(__xludf.DUMMYFUNCTION("GOOGLETRANSLATE(H:H, ""en"", ""te"")"),"డుడెక్ పారాగ్లైడింగ్")</f>
        <v>డుడెక్ పారాగ్లైడింగ్</v>
      </c>
      <c r="M24" s="1" t="s">
        <v>129</v>
      </c>
      <c r="N24" s="1" t="str">
        <f>IFERROR(__xludf.DUMMYFUNCTION("GOOGLETRANSLATE(M:M, ""en"", ""te"")"),"ఉత్పత్తి పూర్తయింది")</f>
        <v>ఉత్పత్తి పూర్తయింది</v>
      </c>
      <c r="O24" s="1" t="s">
        <v>144</v>
      </c>
      <c r="P24" s="1" t="s">
        <v>131</v>
      </c>
      <c r="U24" s="1" t="s">
        <v>132</v>
      </c>
      <c r="W24" s="1" t="s">
        <v>358</v>
      </c>
      <c r="AM24" s="4" t="s">
        <v>134</v>
      </c>
      <c r="AN24" s="1" t="s">
        <v>135</v>
      </c>
      <c r="AQ24" s="1" t="s">
        <v>136</v>
      </c>
      <c r="AR24" s="1" t="s">
        <v>359</v>
      </c>
      <c r="AS24" s="1">
        <v>5.43</v>
      </c>
      <c r="AT24" s="1" t="s">
        <v>360</v>
      </c>
      <c r="AU24" s="1" t="s">
        <v>139</v>
      </c>
    </row>
    <row r="25">
      <c r="A25" s="1" t="s">
        <v>361</v>
      </c>
      <c r="B25" s="1" t="str">
        <f>IFERROR(__xludf.DUMMYFUNCTION("GOOGLETRANSLATE(A:A, ""en"", ""te"")"),"ఫైర్‌బర్డ్ ఛాయిస్ జిప్ బి")</f>
        <v>ఫైర్‌బర్డ్ ఛాయిస్ జిప్ బి</v>
      </c>
      <c r="C25" s="1" t="s">
        <v>362</v>
      </c>
      <c r="D25" s="1" t="str">
        <f>IFERROR(__xludf.DUMMYFUNCTION("GOOGLETRANSLATE(C:C, ""en"", ""te"")"),"ఫైర్‌బర్డ్ ఛాయిస్ జిప్ BI ఒక జర్మన్ రెండు-ప్రదేశం, పారాగ్లైడర్, దీనిని ఫస్సేన్ యొక్క ఫైర్‌బర్డ్ స్కై స్పోర్ట్స్ AG రూపొందించారు మరియు ఉత్పత్తి చేసింది. ఇది ఇప్పుడు ఉత్పత్తికి దూరంగా ఉంది. [1] ఛాయిస్ జిప్ BI విమాన శిక్షణ కోసం టెన్డం గ్లైడర్‌గా రూపొందించబడి"&amp;"ంది మరియు ద్వి హోదా ""ద్వి-స్థలం"" లేదా రెండు సీటర్లను సూచిస్తుంది. [1] ""జిప్"" పేరు అవసరమైనప్పుడు రెక్క ప్రాంతాన్ని తగ్గించడానికి జిప్పర్ రెక్కలో చేర్చబడిందని సూచిస్తుంది. [1] విమానం యొక్క 14.2 మీ (46.6 అడుగులు) స్పాన్ వింగ్ 54 కణాలు, రెక్కల ప్రాంతం 54 "&amp;"మీ 2 (580 చదరపు అడుగులు) మరియు ఒక కారక నిష్పత్తి 4.95: 1. పైలట్ బరువు పరిధి 110 నుండి 180 కిలోలు (243 నుండి 397 పౌండ్లు). గ్లైడర్ DHV 1-2 బిప్లేస్ ధృవీకరించబడింది. [1] బెర్ట్రాండ్ నుండి డేటా [1] సాధారణ లక్షణాలు")</f>
        <v>ఫైర్‌బర్డ్ ఛాయిస్ జిప్ BI ఒక జర్మన్ రెండు-ప్రదేశం, పారాగ్లైడర్, దీనిని ఫస్సేన్ యొక్క ఫైర్‌బర్డ్ స్కై స్పోర్ట్స్ AG రూపొందించారు మరియు ఉత్పత్తి చేసింది. ఇది ఇప్పుడు ఉత్పత్తికి దూరంగా ఉంది. [1] ఛాయిస్ జిప్ BI విమాన శిక్షణ కోసం టెన్డం గ్లైడర్‌గా రూపొందించబడింది మరియు ద్వి హోదా "ద్వి-స్థలం" లేదా రెండు సీటర్లను సూచిస్తుంది. [1] "జిప్" పేరు అవసరమైనప్పుడు రెక్క ప్రాంతాన్ని తగ్గించడానికి జిప్పర్ రెక్కలో చేర్చబడిందని సూచిస్తుంది. [1] విమానం యొక్క 14.2 మీ (46.6 అడుగులు) స్పాన్ వింగ్ 54 కణాలు, రెక్కల ప్రాంతం 54 మీ 2 (580 చదరపు అడుగులు) మరియు ఒక కారక నిష్పత్తి 4.95: 1. పైలట్ బరువు పరిధి 110 నుండి 180 కిలోలు (243 నుండి 397 పౌండ్లు). గ్లైడర్ DHV 1-2 బిప్లేస్ ధృవీకరించబడింది. [1] బెర్ట్రాండ్ నుండి డేటా [1] సాధారణ లక్షణాలు</v>
      </c>
      <c r="E25" s="1" t="s">
        <v>126</v>
      </c>
      <c r="F25" s="1" t="str">
        <f>IFERROR(__xludf.DUMMYFUNCTION("GOOGLETRANSLATE(E:E, ""en"", ""te"")"),"పారాగ్లైడర్")</f>
        <v>పారాగ్లైడర్</v>
      </c>
      <c r="G25" s="4" t="s">
        <v>127</v>
      </c>
      <c r="H25" s="1" t="s">
        <v>363</v>
      </c>
      <c r="I25" s="1" t="str">
        <f>IFERROR(__xludf.DUMMYFUNCTION("GOOGLETRANSLATE(H:H, ""en"", ""te"")"),"ఫైర్‌బర్డ్ స్కై స్పోర్ట్స్ ఎగ్")</f>
        <v>ఫైర్‌బర్డ్ స్కై స్పోర్ట్స్ ఎగ్</v>
      </c>
      <c r="L25" s="1" t="s">
        <v>144</v>
      </c>
      <c r="M25" s="1" t="s">
        <v>129</v>
      </c>
      <c r="N25" s="1" t="str">
        <f>IFERROR(__xludf.DUMMYFUNCTION("GOOGLETRANSLATE(M:M, ""en"", ""te"")"),"ఉత్పత్తి పూర్తయింది")</f>
        <v>ఉత్పత్తి పూర్తయింది</v>
      </c>
      <c r="P25" s="1" t="s">
        <v>154</v>
      </c>
      <c r="U25" s="1" t="s">
        <v>132</v>
      </c>
      <c r="V25" s="1" t="s">
        <v>214</v>
      </c>
      <c r="W25" s="1" t="s">
        <v>364</v>
      </c>
      <c r="AM25" s="4" t="s">
        <v>156</v>
      </c>
      <c r="AN25" s="1" t="s">
        <v>365</v>
      </c>
      <c r="AR25" s="1" t="s">
        <v>366</v>
      </c>
      <c r="AS25" s="1">
        <v>4.95</v>
      </c>
      <c r="AT25" s="1" t="s">
        <v>138</v>
      </c>
      <c r="AU25" s="1" t="s">
        <v>149</v>
      </c>
    </row>
    <row r="26">
      <c r="A26" s="1" t="s">
        <v>367</v>
      </c>
      <c r="B26" s="1" t="str">
        <f>IFERROR(__xludf.DUMMYFUNCTION("GOOGLETRANSLATE(A:A, ""en"", ""te"")"),"ఫైర్‌బర్డ్ సబ్-వన్")</f>
        <v>ఫైర్‌బర్డ్ సబ్-వన్</v>
      </c>
      <c r="C26" s="1" t="s">
        <v>368</v>
      </c>
      <c r="D26" s="1" t="str">
        <f>IFERROR(__xludf.DUMMYFUNCTION("GOOGLETRANSLATE(C:C, ""en"", ""te"")"),"ఫైర్‌బర్డ్ సబ్-వన్ ఒక జర్మన్ సింగిల్-ప్లేస్, పారాగ్లైడర్, దీనిని 2000 ల మధ్యలో ఫ్యూసెన్ యొక్క ఫైర్‌బర్డ్ స్కై స్పోర్ట్స్ ఎగ్ రూపొందించారు మరియు నిర్మించారు. ఇది ఇప్పుడు ఉత్పత్తికి దూరంగా ఉంది. [1] [2] ఉప-ఒకటి ఒక బిగినర్స్ గ్లైడర్‌గా రూపొందించబడింది మరియు "&amp;"విమాన శిక్షణలో ఉపయోగం కోసం పాఠశాల మార్కెట్ కోసం ఉద్దేశించబడింది. నమూనాలు వాటి సాపేక్ష పరిమాణానికి పేరు పెట్టబడ్డాయి. [1] [2] బెర్ట్రాండ్ నుండి డేటా [1] సాధారణ లక్షణాల పనితీరు")</f>
        <v>ఫైర్‌బర్డ్ సబ్-వన్ ఒక జర్మన్ సింగిల్-ప్లేస్, పారాగ్లైడర్, దీనిని 2000 ల మధ్యలో ఫ్యూసెన్ యొక్క ఫైర్‌బర్డ్ స్కై స్పోర్ట్స్ ఎగ్ రూపొందించారు మరియు నిర్మించారు. ఇది ఇప్పుడు ఉత్పత్తికి దూరంగా ఉంది. [1] [2] ఉప-ఒకటి ఒక బిగినర్స్ గ్లైడర్‌గా రూపొందించబడింది మరియు విమాన శిక్షణలో ఉపయోగం కోసం పాఠశాల మార్కెట్ కోసం ఉద్దేశించబడింది. నమూనాలు వాటి సాపేక్ష పరిమాణానికి పేరు పెట్టబడ్డాయి. [1] [2] బెర్ట్రాండ్ నుండి డేటా [1] సాధారణ లక్షణాల పనితీరు</v>
      </c>
      <c r="E26" s="1" t="s">
        <v>126</v>
      </c>
      <c r="F26" s="1" t="str">
        <f>IFERROR(__xludf.DUMMYFUNCTION("GOOGLETRANSLATE(E:E, ""en"", ""te"")"),"పారాగ్లైడర్")</f>
        <v>పారాగ్లైడర్</v>
      </c>
      <c r="G26" s="4" t="s">
        <v>127</v>
      </c>
      <c r="H26" s="1" t="s">
        <v>363</v>
      </c>
      <c r="I26" s="1" t="str">
        <f>IFERROR(__xludf.DUMMYFUNCTION("GOOGLETRANSLATE(H:H, ""en"", ""te"")"),"ఫైర్‌బర్డ్ స్కై స్పోర్ట్స్ ఎగ్")</f>
        <v>ఫైర్‌బర్డ్ స్కై స్పోర్ట్స్ ఎగ్</v>
      </c>
      <c r="M26" s="1" t="s">
        <v>129</v>
      </c>
      <c r="N26" s="1" t="str">
        <f>IFERROR(__xludf.DUMMYFUNCTION("GOOGLETRANSLATE(M:M, ""en"", ""te"")"),"ఉత్పత్తి పూర్తయింది")</f>
        <v>ఉత్పత్తి పూర్తయింది</v>
      </c>
      <c r="O26" s="1" t="s">
        <v>144</v>
      </c>
      <c r="P26" s="1" t="s">
        <v>154</v>
      </c>
      <c r="U26" s="1" t="s">
        <v>132</v>
      </c>
      <c r="W26" s="1" t="s">
        <v>369</v>
      </c>
      <c r="AM26" s="4" t="s">
        <v>156</v>
      </c>
      <c r="AN26" s="1" t="s">
        <v>365</v>
      </c>
      <c r="AQ26" s="1" t="s">
        <v>136</v>
      </c>
      <c r="AR26" s="1" t="s">
        <v>370</v>
      </c>
      <c r="AS26" s="1">
        <v>4.88</v>
      </c>
      <c r="AT26" s="1" t="s">
        <v>371</v>
      </c>
    </row>
    <row r="27">
      <c r="A27" s="1" t="s">
        <v>372</v>
      </c>
      <c r="B27" s="1" t="str">
        <f>IFERROR(__xludf.DUMMYFUNCTION("GOOGLETRANSLATE(A:A, ""en"", ""te"")"),"జిన్ ఒయాసిస్")</f>
        <v>జిన్ ఒయాసిస్</v>
      </c>
      <c r="C27" s="1" t="s">
        <v>373</v>
      </c>
      <c r="D27" s="1" t="str">
        <f>IFERROR(__xludf.DUMMYFUNCTION("GOOGLETRANSLATE(C:C, ""en"", ""te"")"),"జిన్ ఒయాసిస్ దక్షిణ కొరియా సింగిల్ ప్లేస్, పారాగ్లైడర్, దీనిని జిన్ సియోక్ సాంగ్ రూపొందించారు మరియు యోంగిన్ యొక్క జిన్ గ్లిడర్స్ నిర్మించింది. ఇది ఇప్పుడు ఉత్పత్తికి దూరంగా ఉంది. [1] ఒయాసిస్ ఇంటర్మీడియట్ గ్లైడర్‌గా రూపొందించబడింది. మోడల్స్ వాటి సాపేక్ష పర"&amp;"ిమాణానికి పేరు పెట్టబడ్డాయి. [1] బెర్ట్రాండ్ నుండి డేటా [1] సాధారణ లక్షణాల పనితీరు")</f>
        <v>జిన్ ఒయాసిస్ దక్షిణ కొరియా సింగిల్ ప్లేస్, పారాగ్లైడర్, దీనిని జిన్ సియోక్ సాంగ్ రూపొందించారు మరియు యోంగిన్ యొక్క జిన్ గ్లిడర్స్ నిర్మించింది. ఇది ఇప్పుడు ఉత్పత్తికి దూరంగా ఉంది. [1] ఒయాసిస్ ఇంటర్మీడియట్ గ్లైడర్‌గా రూపొందించబడింది. మోడల్స్ వాటి సాపేక్ష పరిమాణానికి పేరు పెట్టబడ్డాయి. [1] బెర్ట్రాండ్ నుండి డేటా [1] సాధారణ లక్షణాల పనితీరు</v>
      </c>
      <c r="E27" s="1" t="s">
        <v>126</v>
      </c>
      <c r="F27" s="1" t="str">
        <f>IFERROR(__xludf.DUMMYFUNCTION("GOOGLETRANSLATE(E:E, ""en"", ""te"")"),"పారాగ్లైడర్")</f>
        <v>పారాగ్లైడర్</v>
      </c>
      <c r="G27" s="4" t="s">
        <v>127</v>
      </c>
      <c r="H27" s="1" t="s">
        <v>231</v>
      </c>
      <c r="I27" s="1" t="str">
        <f>IFERROR(__xludf.DUMMYFUNCTION("GOOGLETRANSLATE(H:H, ""en"", ""te"")"),"జిన్ గ్లైడర్స్ ఇంక్.")</f>
        <v>జిన్ గ్లైడర్స్ ఇంక్.</v>
      </c>
      <c r="J27" s="1" t="s">
        <v>232</v>
      </c>
      <c r="K27" s="1" t="str">
        <f>IFERROR(__xludf.DUMMYFUNCTION("GOOGLETRANSLATE(J:J, ""en"", ""te"")"),"జిన్ సియోక్ సాంగ్")</f>
        <v>జిన్ సియోక్ సాంగ్</v>
      </c>
      <c r="M27" s="1" t="s">
        <v>129</v>
      </c>
      <c r="N27" s="1" t="str">
        <f>IFERROR(__xludf.DUMMYFUNCTION("GOOGLETRANSLATE(M:M, ""en"", ""te"")"),"ఉత్పత్తి పూర్తయింది")</f>
        <v>ఉత్పత్తి పూర్తయింది</v>
      </c>
      <c r="O27" s="1" t="s">
        <v>144</v>
      </c>
      <c r="P27" s="1" t="s">
        <v>234</v>
      </c>
      <c r="U27" s="1" t="s">
        <v>132</v>
      </c>
      <c r="W27" s="1" t="s">
        <v>374</v>
      </c>
      <c r="Z27" s="1" t="s">
        <v>375</v>
      </c>
      <c r="AM27" s="1" t="s">
        <v>236</v>
      </c>
      <c r="AN27" s="1" t="s">
        <v>237</v>
      </c>
      <c r="AQ27" s="1" t="s">
        <v>136</v>
      </c>
      <c r="AR27" s="1" t="s">
        <v>376</v>
      </c>
      <c r="AS27" s="1">
        <v>4.9</v>
      </c>
      <c r="AT27" s="1" t="s">
        <v>377</v>
      </c>
    </row>
    <row r="28">
      <c r="A28" s="1" t="s">
        <v>378</v>
      </c>
      <c r="B28" s="1" t="str">
        <f>IFERROR(__xludf.DUMMYFUNCTION("GOOGLETRANSLATE(A:A, ""en"", ""te"")"),"ప్రవణత ఆస్పెన్")</f>
        <v>ప్రవణత ఆస్పెన్</v>
      </c>
      <c r="C28" s="1" t="s">
        <v>379</v>
      </c>
      <c r="D28" s="1" t="str">
        <f>IFERROR(__xludf.DUMMYFUNCTION("GOOGLETRANSLATE(C:C, ""en"", ""te"")"),"ప్రవణత ఆస్పెన్ అనేది చెక్ సింగిల్-ప్లేస్, పారాగ్లైడర్, ఇది ప్రేగ్ యొక్క ప్రవణత SRO చేత రూపొందించబడింది మరియు ఉత్పత్తి చేస్తుంది. 2003 లో ప్రవేశపెట్టిన, ఇది 2016 లో ఆస్పెన్ 5 గా ఉత్పత్తిలో ఉంది. [1] ఆస్పెన్ ఇంటర్మీడియట్ స్పోర్ట్ గ్లైడర్‌గా రూపొందించబడింది."&amp;" [1] ఆస్పెన్, ఆస్పెన్ 2, 3, 4 మరియు 5 అనే ఐదు తరాల మోడళ్ల ద్వారా ఈ డిజైన్ అభివృద్ధి చెందింది, ప్రతి ఒక్కటి చివరిగా మెరుగుపడుతుంది. మోడల్స్ ప్రతి ఒక్కటి చదరపు మీటర్లలో వారి సుమారుగా వింగ్ ప్రాంతానికి పేరు పెట్టబడ్డాయి. [1] బెర్ట్రాండ్ నుండి డేటా [1] సాధారణ"&amp;" లక్షణాల పనితీరు")</f>
        <v>ప్రవణత ఆస్పెన్ అనేది చెక్ సింగిల్-ప్లేస్, పారాగ్లైడర్, ఇది ప్రేగ్ యొక్క ప్రవణత SRO చేత రూపొందించబడింది మరియు ఉత్పత్తి చేస్తుంది. 2003 లో ప్రవేశపెట్టిన, ఇది 2016 లో ఆస్పెన్ 5 గా ఉత్పత్తిలో ఉంది. [1] ఆస్పెన్ ఇంటర్మీడియట్ స్పోర్ట్ గ్లైడర్‌గా రూపొందించబడింది. [1] ఆస్పెన్, ఆస్పెన్ 2, 3, 4 మరియు 5 అనే ఐదు తరాల మోడళ్ల ద్వారా ఈ డిజైన్ అభివృద్ధి చెందింది, ప్రతి ఒక్కటి చివరిగా మెరుగుపడుతుంది. మోడల్స్ ప్రతి ఒక్కటి చదరపు మీటర్లలో వారి సుమారుగా వింగ్ ప్రాంతానికి పేరు పెట్టబడ్డాయి. [1] బెర్ట్రాండ్ నుండి డేటా [1] సాధారణ లక్షణాల పనితీరు</v>
      </c>
      <c r="E28" s="1" t="s">
        <v>126</v>
      </c>
      <c r="F28" s="1" t="str">
        <f>IFERROR(__xludf.DUMMYFUNCTION("GOOGLETRANSLATE(E:E, ""en"", ""te"")"),"పారాగ్లైడర్")</f>
        <v>పారాగ్లైడర్</v>
      </c>
      <c r="G28" s="4" t="s">
        <v>127</v>
      </c>
      <c r="H28" s="1" t="s">
        <v>380</v>
      </c>
      <c r="I28" s="1" t="str">
        <f>IFERROR(__xludf.DUMMYFUNCTION("GOOGLETRANSLATE(H:H, ""en"", ""te"")"),"ప్రవణత SRO")</f>
        <v>ప్రవణత SRO</v>
      </c>
      <c r="L28" s="1">
        <v>2003.0</v>
      </c>
      <c r="M28" s="1" t="s">
        <v>381</v>
      </c>
      <c r="N28" s="1" t="str">
        <f>IFERROR(__xludf.DUMMYFUNCTION("GOOGLETRANSLATE(M:M, ""en"", ""te"")"),"ఉత్పత్తిలో (2016)")</f>
        <v>ఉత్పత్తిలో (2016)</v>
      </c>
      <c r="O28" s="1" t="s">
        <v>382</v>
      </c>
      <c r="P28" s="1" t="s">
        <v>383</v>
      </c>
      <c r="U28" s="1" t="s">
        <v>132</v>
      </c>
      <c r="W28" s="1" t="s">
        <v>384</v>
      </c>
      <c r="Z28" s="1" t="s">
        <v>385</v>
      </c>
      <c r="AM28" s="1" t="s">
        <v>386</v>
      </c>
      <c r="AN28" s="1" t="s">
        <v>387</v>
      </c>
      <c r="AQ28" s="1" t="s">
        <v>136</v>
      </c>
      <c r="AR28" s="1" t="s">
        <v>388</v>
      </c>
      <c r="AS28" s="1">
        <v>5.58</v>
      </c>
      <c r="AT28" s="1" t="s">
        <v>228</v>
      </c>
      <c r="AU28" s="1" t="s">
        <v>211</v>
      </c>
    </row>
    <row r="29">
      <c r="A29" s="1" t="s">
        <v>389</v>
      </c>
      <c r="B29" s="1" t="str">
        <f>IFERROR(__xludf.DUMMYFUNCTION("GOOGLETRANSLATE(A:A, ""en"", ""te"")"),"ప్రవణత అవాక్స్")</f>
        <v>ప్రవణత అవాక్స్</v>
      </c>
      <c r="C29" s="1" t="s">
        <v>390</v>
      </c>
      <c r="D29" s="1" t="str">
        <f>IFERROR(__xludf.DUMMYFUNCTION("GOOGLETRANSLATE(C:C, ""en"", ""te"")"),"ప్రవణత అవాక్స్ అనేది చెక్ సింగిల్-ప్లేస్, పారాగ్లైడర్, ఇది ప్రేగ్ యొక్క ప్రవణత SRO చేత రూపొందించబడింది మరియు ఉత్పత్తి చేస్తుంది. 2000 ల ప్రారంభంలో ప్రవేశపెట్టిన, ఇది 2016 లో అవాక్స్ ఎక్స్‌సి 5 గా ఉత్పత్తిలో ఉంది. [1] అవాక్స్ పోటీ గ్లైడర్‌గా రూపొందించబడింద"&amp;"ి. [1] ఈ డిజైన్ ఐదు తరాల మోడళ్ల ద్వారా అభివృద్ధి చెందింది, అవాక్స్, అవాక్స్ 2, 3, 4 మరియు 5, ప్రతి ఒక్కటి చివరిగా మెరుగుపడుతుంది. మోడల్స్ ప్రతి ఒక్కటి చదరపు మీటర్లలో వారి సుమారుగా వింగ్ ప్రాంతానికి పేరు పెట్టబడ్డాయి. [1] అవాక్స్ XC5 యూనిట్ సెల్ నిర్మాణాన్"&amp;"ని ఉపయోగిస్తుంది, ఇది రెక్క యొక్క పై ఉపరితలానికి అనుసంధానించబడిన డబుల్ వికర్ణ విభజించబడిన పక్కటెముకలతో రెండు మోసే పక్కటెముకల కలయికను ఉపయోగిస్తుంది. వింగ్ వెనుకంజలో ఉన్న అంచు మృదువైన ప్రొఫైల్‌ను నిర్వహించడానికి మినీ-రిబ్‌లను ఉపయోగిస్తుంది. [2] బెర్ట్రాండ్ "&amp;"నుండి డేటా [1] సాధారణ లక్షణాల పనితీరు")</f>
        <v>ప్రవణత అవాక్స్ అనేది చెక్ సింగిల్-ప్లేస్, పారాగ్లైడర్, ఇది ప్రేగ్ యొక్క ప్రవణత SRO చేత రూపొందించబడింది మరియు ఉత్పత్తి చేస్తుంది. 2000 ల ప్రారంభంలో ప్రవేశపెట్టిన, ఇది 2016 లో అవాక్స్ ఎక్స్‌సి 5 గా ఉత్పత్తిలో ఉంది. [1] అవాక్స్ పోటీ గ్లైడర్‌గా రూపొందించబడింది. [1] ఈ డిజైన్ ఐదు తరాల మోడళ్ల ద్వారా అభివృద్ధి చెందింది, అవాక్స్, అవాక్స్ 2, 3, 4 మరియు 5, ప్రతి ఒక్కటి చివరిగా మెరుగుపడుతుంది. మోడల్స్ ప్రతి ఒక్కటి చదరపు మీటర్లలో వారి సుమారుగా వింగ్ ప్రాంతానికి పేరు పెట్టబడ్డాయి. [1] అవాక్స్ XC5 యూనిట్ సెల్ నిర్మాణాన్ని ఉపయోగిస్తుంది, ఇది రెక్క యొక్క పై ఉపరితలానికి అనుసంధానించబడిన డబుల్ వికర్ణ విభజించబడిన పక్కటెముకలతో రెండు మోసే పక్కటెముకల కలయికను ఉపయోగిస్తుంది. వింగ్ వెనుకంజలో ఉన్న అంచు మృదువైన ప్రొఫైల్‌ను నిర్వహించడానికి మినీ-రిబ్‌లను ఉపయోగిస్తుంది. [2] బెర్ట్రాండ్ నుండి డేటా [1] సాధారణ లక్షణాల పనితీరు</v>
      </c>
      <c r="E29" s="1" t="s">
        <v>126</v>
      </c>
      <c r="F29" s="1" t="str">
        <f>IFERROR(__xludf.DUMMYFUNCTION("GOOGLETRANSLATE(E:E, ""en"", ""te"")"),"పారాగ్లైడర్")</f>
        <v>పారాగ్లైడర్</v>
      </c>
      <c r="G29" s="4" t="s">
        <v>127</v>
      </c>
      <c r="H29" s="1" t="s">
        <v>380</v>
      </c>
      <c r="I29" s="1" t="str">
        <f>IFERROR(__xludf.DUMMYFUNCTION("GOOGLETRANSLATE(H:H, ""en"", ""te"")"),"ప్రవణత SRO")</f>
        <v>ప్రవణత SRO</v>
      </c>
      <c r="M29" s="1" t="s">
        <v>381</v>
      </c>
      <c r="N29" s="1" t="str">
        <f>IFERROR(__xludf.DUMMYFUNCTION("GOOGLETRANSLATE(M:M, ""en"", ""te"")"),"ఉత్పత్తిలో (2016)")</f>
        <v>ఉత్పత్తిలో (2016)</v>
      </c>
      <c r="P29" s="1" t="s">
        <v>383</v>
      </c>
      <c r="U29" s="1" t="s">
        <v>132</v>
      </c>
      <c r="W29" s="1" t="s">
        <v>391</v>
      </c>
      <c r="Z29" s="1" t="s">
        <v>392</v>
      </c>
      <c r="AM29" s="1" t="s">
        <v>386</v>
      </c>
      <c r="AN29" s="1" t="s">
        <v>387</v>
      </c>
      <c r="AQ29" s="1" t="s">
        <v>136</v>
      </c>
      <c r="AR29" s="1" t="s">
        <v>393</v>
      </c>
      <c r="AS29" s="1">
        <v>6.38</v>
      </c>
      <c r="AT29" s="1" t="s">
        <v>394</v>
      </c>
      <c r="AU29" s="1" t="s">
        <v>211</v>
      </c>
    </row>
    <row r="30">
      <c r="A30" s="1" t="s">
        <v>395</v>
      </c>
      <c r="B30" s="1" t="str">
        <f>IFERROR(__xludf.DUMMYFUNCTION("GOOGLETRANSLATE(A:A, ""en"", ""te"")"),"ప్రవణత ప్రకాశవంతమైన")</f>
        <v>ప్రవణత ప్రకాశవంతమైన</v>
      </c>
      <c r="C30" s="1" t="s">
        <v>396</v>
      </c>
      <c r="D30" s="1" t="str">
        <f>IFERROR(__xludf.DUMMYFUNCTION("GOOGLETRANSLATE(C:C, ""en"", ""te"")"),"ప్రవణత బ్రైట్ అనేది చెక్ సింగిల్-ప్లేస్, పారాగ్లైడర్, ఇది ప్రేగ్ యొక్క ప్రవణత SRO చేత రూపొందించబడింది మరియు ఉత్పత్తి చేస్తుంది. వాస్తవానికి 2000 ల మధ్యలో ఉత్పత్తి చేయబడినది, ఇది ఇప్పటికీ 2016 లో బ్రైట్ 5 గా ఉత్పత్తిలో ఉంది. [1] ప్రకాశవంతమైనది ఒక అనుభవశూన్"&amp;"యుడు మరియు విమాన శిక్షణా గ్లైడర్‌గా రూపొందించబడింది. తయారీదారు ""బ్రైట్ 5 ఇప్పటివరకు నిర్మించిన ఉత్తమ పాఠశాల గ్లైడర్ ప్రవణత"" అని చెప్పారు. మోడల్స్ ప్రతి ఒక్కటి చదరపు మీటర్లలో వారి సుమారుగా వింగ్ ప్రాంతానికి పేరు పెట్టబడ్డాయి. [1] [2] సమీక్షకుడు నోయెల్ బె"&amp;"ర్ట్రాండ్ 2003 సమీక్షలో ""తక్కువ వేగంతో దాని అద్భుతమైన పనితీరు కోసం ప్రశంసలు"" అని అర్ధం అని బ్రైట్‌ను గుర్తించారు. [1] బెర్ట్రాండ్ నుండి డేటా [1] సాధారణ లక్షణాల పనితీరు")</f>
        <v>ప్రవణత బ్రైట్ అనేది చెక్ సింగిల్-ప్లేస్, పారాగ్లైడర్, ఇది ప్రేగ్ యొక్క ప్రవణత SRO చేత రూపొందించబడింది మరియు ఉత్పత్తి చేస్తుంది. వాస్తవానికి 2000 ల మధ్యలో ఉత్పత్తి చేయబడినది, ఇది ఇప్పటికీ 2016 లో బ్రైట్ 5 గా ఉత్పత్తిలో ఉంది. [1] ప్రకాశవంతమైనది ఒక అనుభవశూన్యుడు మరియు విమాన శిక్షణా గ్లైడర్‌గా రూపొందించబడింది. తయారీదారు "బ్రైట్ 5 ఇప్పటివరకు నిర్మించిన ఉత్తమ పాఠశాల గ్లైడర్ ప్రవణత" అని చెప్పారు. మోడల్స్ ప్రతి ఒక్కటి చదరపు మీటర్లలో వారి సుమారుగా వింగ్ ప్రాంతానికి పేరు పెట్టబడ్డాయి. [1] [2] సమీక్షకుడు నోయెల్ బెర్ట్రాండ్ 2003 సమీక్షలో "తక్కువ వేగంతో దాని అద్భుతమైన పనితీరు కోసం ప్రశంసలు" అని అర్ధం అని బ్రైట్‌ను గుర్తించారు. [1] బెర్ట్రాండ్ నుండి డేటా [1] సాధారణ లక్షణాల పనితీరు</v>
      </c>
      <c r="E30" s="1" t="s">
        <v>126</v>
      </c>
      <c r="F30" s="1" t="str">
        <f>IFERROR(__xludf.DUMMYFUNCTION("GOOGLETRANSLATE(E:E, ""en"", ""te"")"),"పారాగ్లైడర్")</f>
        <v>పారాగ్లైడర్</v>
      </c>
      <c r="G30" s="4" t="s">
        <v>127</v>
      </c>
      <c r="H30" s="1" t="s">
        <v>380</v>
      </c>
      <c r="I30" s="1" t="str">
        <f>IFERROR(__xludf.DUMMYFUNCTION("GOOGLETRANSLATE(H:H, ""en"", ""te"")"),"ప్రవణత SRO")</f>
        <v>ప్రవణత SRO</v>
      </c>
      <c r="M30" s="1" t="s">
        <v>397</v>
      </c>
      <c r="N30" s="1" t="str">
        <f>IFERROR(__xludf.DUMMYFUNCTION("GOOGLETRANSLATE(M:M, ""en"", ""te"")"),"ఉత్పత్తిలో (బ్రైట్ 5, 2016)")</f>
        <v>ఉత్పత్తిలో (బ్రైట్ 5, 2016)</v>
      </c>
      <c r="P30" s="1" t="s">
        <v>383</v>
      </c>
      <c r="U30" s="1" t="s">
        <v>132</v>
      </c>
      <c r="W30" s="1" t="s">
        <v>398</v>
      </c>
      <c r="AM30" s="1" t="s">
        <v>386</v>
      </c>
      <c r="AN30" s="1" t="s">
        <v>387</v>
      </c>
      <c r="AQ30" s="1" t="s">
        <v>136</v>
      </c>
      <c r="AR30" s="1" t="s">
        <v>399</v>
      </c>
      <c r="AS30" s="1">
        <v>4.8</v>
      </c>
      <c r="AT30" s="1" t="s">
        <v>210</v>
      </c>
      <c r="AU30" s="1" t="s">
        <v>400</v>
      </c>
    </row>
    <row r="31">
      <c r="A31" s="1" t="s">
        <v>401</v>
      </c>
      <c r="B31" s="1" t="str">
        <f>IFERROR(__xludf.DUMMYFUNCTION("GOOGLETRANSLATE(A:A, ""en"", ""te"")"),"సేయాట్ vi లా మౌట్")</f>
        <v>సేయాట్ vi లా మౌట్</v>
      </c>
      <c r="C31" s="1" t="s">
        <v>402</v>
      </c>
      <c r="D31" s="1" t="str">
        <f>IFERROR(__xludf.DUMMYFUNCTION("GOOGLETRANSLATE(C:C, ""en"", ""te"")"),"S.E.C.A.T.-VI లా మౌట్ లేదా S.E.C.A.T. 60 టి లా మౌట్ (ఫ్రెంచ్: ది సీగల్) రెండవ ప్రపంచ యుద్ధం ప్రారంభమయ్యే కొద్దిసేపటికే నిర్మించిన ఒక ఫ్రెంచ్ రెండు సీట్ల టూరర్. SECAT (SOCIETé D'Etédes et de construction d'avions de turrisme) 1938 లో బౌలోగ్నేలో స్థాపించబడి"&amp;"ంది. [1] ఆ సంవత్సరంలో వారు టై టైప్ VI, తక్కువ శక్తితో కూడిన, హై వింగ్ క్యాబిన్ మోనోప్లేన్ రెండుసార్లు సైడ్-బై-సైడ్ సీటింగ్‌తో ఉత్పత్తి చేశారు. [2] దాని ఒక ముక్క కాంటిలివర్ వింగ్‌లో స్ప్రూస్ ప్లైవుడ్ బాక్స్ మరియు పక్కటెముకలు ఉన్నాయి మరియు ఇది ఒకామో ప్లైవుడ"&amp;"్ కప్పబడి ఉంది. ఇది ఎగువ ఫ్యూజ్‌లేజ్ లాన్స్‌కు ఆరు పాయింట్ల వద్ద జతచేయబడింది మరియు స్థిరమైన తీగ మరియు మందం యొక్క 4 మీ (13 అడుగుల 1 అంగుళాలు) సెంటర్ విభాగాన్ని కలిగి ఉంది. దాటి, రెక్క దాని దిగువ నుండి సన్నగా ఉంది, సానుకూల డైహెడ్రల్ సృష్టిస్తుంది మరియు ప్రణ"&amp;"ాళికలో సెమీ ఎలిప్టికల్ అయింది. పొడవైన (2.8 మీ (9 అడుగుల 2 అంగుళాలు), సగం-స్పాన్లో 60% కంటే ఎక్కువ) ఐలెరాన్స్, అసాధారణంగా ఇన్బోర్డ్ అమర్చబడి, తీగ అవుట్‌బోర్డ్‌లో మెల్లగా తగ్గుతుంది, ఆదర్శ దీర్ఘవృత్తానికి దగ్గరగా మొత్తం రెక్క ప్రణాళికను ఉత్పత్తి చేసింది. [2"&amp;"] రెక్క వలె, దీర్ఘచతురస్రాకార విభాగం ఫ్యూజ్‌లేజ్ చెక్క చట్రాన్ని కలిగి ఉంది మరియు ప్లై కప్పబడి ఉంది. ఇది 45 kW (60 హెచ్‌పి), ఆరు సిలిండర్, విలోమంగా, గాలి చల్లబడిన, ముక్కులో 6 టి ఇన్లైన్ ఇంజిన్‌ను రైలు కలిగి ఉంది, రెండు బ్లేడ్ ప్రొపెల్లర్‌ను నడుపుతుంది మరి"&amp;"యు 55 ఎల్ (12 ఇంప్ గల్; 15 యుఎస్ గాల్) ట్యాంక్ నుండి వింగ్‌లో తినిపించింది . రెండు సైడ్-బై-సైడ్ సీట్లు, ద్వంద్వ నియంత్రణతో అందించబడ్డాయి, వింగ్ లీడింగ్ ఎడ్జ్ కింద మెరుస్తున్న క్యాబిన్‌లో ఉన్నాయి, రెండు వైపుల వైపులా మరియు పైన, వింగ్ సెంటర్ విభాగంలో ఒక ప్యా"&amp;"నెల్ ఉంది. ఫ్యూజ్‌లేజ్ వెనుక వైపుకు పొడవైన నిలువు తోకకు దెబ్బతింది, ఇది నేరుగా అంచుగల ఫిన్ మరియు నేరుగా అంచుగల, రౌండ్ అగ్రస్థానంలో ఉన్న సమతుల్య చుక్కాని కలిగి ఉంది, ఇది కీల్‌కు క్రిందికి చేరుకుంది. వంగిన అంచుగల టెయిల్‌ప్లేన్, ఫ్యూజ్‌లేజ్‌పై తక్కువగా అమర్చ"&amp;"బడి, అసమతుల్య ఎలివేటర్లను చుక్కాని కదలిక కోసం కేంద్రంగా కత్తిరించింది. మిగిలిన విమానాల మాదిరిగానే సామ్రాజ్యం కలప ఫ్రేమ్డ్ మరియు ప్లై కప్పబడి ఉంది. [2] లా మౌట్ 1.90 మీ (6 అడుగుల 3 అంగుళాలు) ట్రాక్‌తో స్టీల్ ట్యూబ్ టెయిల్‌స్కిడ్ అండర్ క్యారేజీని కలిగి ఉంది."&amp;" మెయిన్‌వీల్స్, ఫెయిరింగ్‌లచే కప్పబడి ఉన్నాయి, ఫ్యూజ్‌లేజ్ సెంటర్ నుండి స్ప్లిట్ ఇరుసులో ఉన్నాయి, రబ్బరు షాక్ అబ్జార్బర్స్ ద్వారా దిగువ ఫ్యూజ్‌లేజ్ లాంగన్స్ నుండి ఫెయిర్-ఇన్ వి-స్ట్రట్‌లకు చేరింది. [2] S.E.C.A.T యొక్క మొదటి ఫ్లైట్ తేదీ. VI తెలియదు. ఇది మొ"&amp;"దట డిసెంబర్ 1938 లో ప్రజల దృష్టికి వచ్చింది, ఇది 2.0 ఎల్ (120 క్యూ ఇన్) సామర్థ్యం కలిగిన ఇంజిన్లతో విమానాల కోసం ప్రపంచ దూర రికార్డుపై ప్రయత్నంతో, ఇది యాంత్రిక వైఫల్యంతో ముగిసింది. [3] ఇది జూన్ 1939 లో దాని సర్టిఫికేట్ ఆఫ్ ఎయిర్‌వర్తెన్స్ (COA) ను పొందింది"&amp;". [3] జూలై నాటికి, ఐదు వరుసల ఉత్పత్తి జరుగుతోంది, [4] అయినప్పటికీ ఎన్ని పూర్తయ్యాయో తెలియదు. ఎయిర్ఫ్రేమ్ నెం. నం 3, ఎఫ్-పిఇఎబ్, యుద్ధానంతర అనంతర SECAT S.4 LA మౌట్ [6] గా నమోదు చేయబడింది మరియు యుద్ధానంతర SECAT S.5 ఒక అభివృద్ధి. S.5 మరియు SECAT RG-75 [5] రె"&amp;"ండూ S.4 కి చాలా పోలి ఉంటాయి. లెస్ ఐల్స్ నుండి డేటా 28 జూన్ 1939 [2] సాధారణ లక్షణాల పనితీరు")</f>
        <v>S.E.C.A.T.-VI లా మౌట్ లేదా S.E.C.A.T. 60 టి లా మౌట్ (ఫ్రెంచ్: ది సీగల్) రెండవ ప్రపంచ యుద్ధం ప్రారంభమయ్యే కొద్దిసేపటికే నిర్మించిన ఒక ఫ్రెంచ్ రెండు సీట్ల టూరర్. SECAT (SOCIETé D'Etédes et de construction d'avions de turrisme) 1938 లో బౌలోగ్నేలో స్థాపించబడింది. [1] ఆ సంవత్సరంలో వారు టై టైప్ VI, తక్కువ శక్తితో కూడిన, హై వింగ్ క్యాబిన్ మోనోప్లేన్ రెండుసార్లు సైడ్-బై-సైడ్ సీటింగ్‌తో ఉత్పత్తి చేశారు. [2] దాని ఒక ముక్క కాంటిలివర్ వింగ్‌లో స్ప్రూస్ ప్లైవుడ్ బాక్స్ మరియు పక్కటెముకలు ఉన్నాయి మరియు ఇది ఒకామో ప్లైవుడ్ కప్పబడి ఉంది. ఇది ఎగువ ఫ్యూజ్‌లేజ్ లాన్స్‌కు ఆరు పాయింట్ల వద్ద జతచేయబడింది మరియు స్థిరమైన తీగ మరియు మందం యొక్క 4 మీ (13 అడుగుల 1 అంగుళాలు) సెంటర్ విభాగాన్ని కలిగి ఉంది. దాటి, రెక్క దాని దిగువ నుండి సన్నగా ఉంది, సానుకూల డైహెడ్రల్ సృష్టిస్తుంది మరియు ప్రణాళికలో సెమీ ఎలిప్టికల్ అయింది. పొడవైన (2.8 మీ (9 అడుగుల 2 అంగుళాలు), సగం-స్పాన్లో 60% కంటే ఎక్కువ) ఐలెరాన్స్, అసాధారణంగా ఇన్బోర్డ్ అమర్చబడి, తీగ అవుట్‌బోర్డ్‌లో మెల్లగా తగ్గుతుంది, ఆదర్శ దీర్ఘవృత్తానికి దగ్గరగా మొత్తం రెక్క ప్రణాళికను ఉత్పత్తి చేసింది. [2] రెక్క వలె, దీర్ఘచతురస్రాకార విభాగం ఫ్యూజ్‌లేజ్ చెక్క చట్రాన్ని కలిగి ఉంది మరియు ప్లై కప్పబడి ఉంది. ఇది 45 kW (60 హెచ్‌పి), ఆరు సిలిండర్, విలోమంగా, గాలి చల్లబడిన, ముక్కులో 6 టి ఇన్లైన్ ఇంజిన్‌ను రైలు కలిగి ఉంది, రెండు బ్లేడ్ ప్రొపెల్లర్‌ను నడుపుతుంది మరియు 55 ఎల్ (12 ఇంప్ గల్; 15 యుఎస్ గాల్) ట్యాంక్ నుండి వింగ్‌లో తినిపించింది . రెండు సైడ్-బై-సైడ్ సీట్లు, ద్వంద్వ నియంత్రణతో అందించబడ్డాయి, వింగ్ లీడింగ్ ఎడ్జ్ కింద మెరుస్తున్న క్యాబిన్‌లో ఉన్నాయి, రెండు వైపుల వైపులా మరియు పైన, వింగ్ సెంటర్ విభాగంలో ఒక ప్యానెల్ ఉంది. ఫ్యూజ్‌లేజ్ వెనుక వైపుకు పొడవైన నిలువు తోకకు దెబ్బతింది, ఇది నేరుగా అంచుగల ఫిన్ మరియు నేరుగా అంచుగల, రౌండ్ అగ్రస్థానంలో ఉన్న సమతుల్య చుక్కాని కలిగి ఉంది, ఇది కీల్‌కు క్రిందికి చేరుకుంది. వంగిన అంచుగల టెయిల్‌ప్లేన్, ఫ్యూజ్‌లేజ్‌పై తక్కువగా అమర్చబడి, అసమతుల్య ఎలివేటర్లను చుక్కాని కదలిక కోసం కేంద్రంగా కత్తిరించింది. మిగిలిన విమానాల మాదిరిగానే సామ్రాజ్యం కలప ఫ్రేమ్డ్ మరియు ప్లై కప్పబడి ఉంది. [2] లా మౌట్ 1.90 మీ (6 అడుగుల 3 అంగుళాలు) ట్రాక్‌తో స్టీల్ ట్యూబ్ టెయిల్‌స్కిడ్ అండర్ క్యారేజీని కలిగి ఉంది. మెయిన్‌వీల్స్, ఫెయిరింగ్‌లచే కప్పబడి ఉన్నాయి, ఫ్యూజ్‌లేజ్ సెంటర్ నుండి స్ప్లిట్ ఇరుసులో ఉన్నాయి, రబ్బరు షాక్ అబ్జార్బర్స్ ద్వారా దిగువ ఫ్యూజ్‌లేజ్ లాంగన్స్ నుండి ఫెయిర్-ఇన్ వి-స్ట్రట్‌లకు చేరింది. [2] S.E.C.A.T యొక్క మొదటి ఫ్లైట్ తేదీ. VI తెలియదు. ఇది మొదట డిసెంబర్ 1938 లో ప్రజల దృష్టికి వచ్చింది, ఇది 2.0 ఎల్ (120 క్యూ ఇన్) సామర్థ్యం కలిగిన ఇంజిన్లతో విమానాల కోసం ప్రపంచ దూర రికార్డుపై ప్రయత్నంతో, ఇది యాంత్రిక వైఫల్యంతో ముగిసింది. [3] ఇది జూన్ 1939 లో దాని సర్టిఫికేట్ ఆఫ్ ఎయిర్‌వర్తెన్స్ (COA) ను పొందింది. [3] జూలై నాటికి, ఐదు వరుసల ఉత్పత్తి జరుగుతోంది, [4] అయినప్పటికీ ఎన్ని పూర్తయ్యాయో తెలియదు. ఎయిర్ఫ్రేమ్ నెం. నం 3, ఎఫ్-పిఇఎబ్, యుద్ధానంతర అనంతర SECAT S.4 LA మౌట్ [6] గా నమోదు చేయబడింది మరియు యుద్ధానంతర SECAT S.5 ఒక అభివృద్ధి. S.5 మరియు SECAT RG-75 [5] రెండూ S.4 కి చాలా పోలి ఉంటాయి. లెస్ ఐల్స్ నుండి డేటా 28 జూన్ 1939 [2] సాధారణ లక్షణాల పనితీరు</v>
      </c>
      <c r="E31" s="1" t="s">
        <v>403</v>
      </c>
      <c r="F31" s="1" t="str">
        <f>IFERROR(__xludf.DUMMYFUNCTION("GOOGLETRANSLATE(E:E, ""en"", ""te"")"),"రెండు సీట్ల టూరర్")</f>
        <v>రెండు సీట్ల టూరర్</v>
      </c>
      <c r="G31" s="1" t="s">
        <v>404</v>
      </c>
      <c r="H31" s="1" t="s">
        <v>405</v>
      </c>
      <c r="I31" s="1" t="str">
        <f>IFERROR(__xludf.DUMMYFUNCTION("GOOGLETRANSLATE(H:H, ""en"", ""te"")"),"సెకాట్")</f>
        <v>సెకాట్</v>
      </c>
      <c r="P31" s="1" t="s">
        <v>165</v>
      </c>
      <c r="S31" s="1" t="s">
        <v>406</v>
      </c>
      <c r="U31" s="1" t="s">
        <v>407</v>
      </c>
      <c r="V31" s="1" t="s">
        <v>408</v>
      </c>
      <c r="W31" s="1" t="s">
        <v>409</v>
      </c>
      <c r="X31" s="1" t="s">
        <v>410</v>
      </c>
      <c r="Y31" s="1" t="s">
        <v>411</v>
      </c>
      <c r="AM31" s="4" t="s">
        <v>172</v>
      </c>
      <c r="AN31" s="4" t="s">
        <v>412</v>
      </c>
      <c r="AR31" s="1" t="s">
        <v>413</v>
      </c>
      <c r="AT31" s="1" t="s">
        <v>414</v>
      </c>
      <c r="AV31" s="1" t="s">
        <v>415</v>
      </c>
      <c r="AX31" s="1" t="s">
        <v>416</v>
      </c>
      <c r="AY31" s="1" t="s">
        <v>417</v>
      </c>
      <c r="AZ31" s="1" t="s">
        <v>418</v>
      </c>
      <c r="BB31" s="1" t="s">
        <v>260</v>
      </c>
      <c r="BC31" s="1" t="s">
        <v>419</v>
      </c>
      <c r="BD31" s="1" t="s">
        <v>420</v>
      </c>
      <c r="BE31" s="1" t="s">
        <v>421</v>
      </c>
      <c r="BL31" s="1" t="s">
        <v>422</v>
      </c>
    </row>
    <row r="32">
      <c r="A32" s="1" t="s">
        <v>423</v>
      </c>
      <c r="B32" s="1" t="str">
        <f>IFERROR(__xludf.DUMMYFUNCTION("GOOGLETRANSLATE(A:A, ""en"", ""te"")"),"డుడెక్ లక్స్")</f>
        <v>డుడెక్ లక్స్</v>
      </c>
      <c r="C32" s="1" t="s">
        <v>424</v>
      </c>
      <c r="D32" s="1" t="str">
        <f>IFERROR(__xludf.DUMMYFUNCTION("GOOGLETRANSLATE(C:C, ""en"", ""te"")"),"డుడెక్ లక్స్ ఒక పోలిష్ సింగిల్-ప్లేస్, పారాగ్లైడర్, దీనిని బైడ్గోస్జ్జ్ యొక్క డుడెక్ పారాగ్లైడింగ్ రూపొందించారు మరియు నిర్మించారు. ఇది ఇప్పుడు ఉత్పత్తికి దూరంగా ఉంది. [1] లక్స్ ఒక అధునాతన మరియు పోటీ గ్లైడర్‌గా రూపొందించబడింది మరియు స్కోటెక్స్ మెటీరియల్ ను"&amp;"ండి టెక్నోరా లైన్లతో తయారు చేయబడింది. మోడల్స్ ప్రతి ఒక్కటి చదరపు మీటర్లలో వారి సుమారుగా వింగ్ ప్రాంతానికి పేరు పెట్టబడ్డాయి. [1] సమీక్షకుడు నోయెల్ బెర్ట్రాండ్ 2003 సమీక్షలో లక్స్‌ను ""సాంకేతికంగా చాలా విస్తృతమైనది"" అని అభివర్ణించారు మరియు 2003 లో ఇది సన్"&amp;"నని క్రాస్ సెక్షన్ లైన్లను కలిగి ఉందని గుర్తించారు. [1] బెర్ట్రాండ్ నుండి డేటా [1] సాధారణ లక్షణాల పనితీరు")</f>
        <v>డుడెక్ లక్స్ ఒక పోలిష్ సింగిల్-ప్లేస్, పారాగ్లైడర్, దీనిని బైడ్గోస్జ్జ్ యొక్క డుడెక్ పారాగ్లైడింగ్ రూపొందించారు మరియు నిర్మించారు. ఇది ఇప్పుడు ఉత్పత్తికి దూరంగా ఉంది. [1] లక్స్ ఒక అధునాతన మరియు పోటీ గ్లైడర్‌గా రూపొందించబడింది మరియు స్కోటెక్స్ మెటీరియల్ నుండి టెక్నోరా లైన్లతో తయారు చేయబడింది. మోడల్స్ ప్రతి ఒక్కటి చదరపు మీటర్లలో వారి సుమారుగా వింగ్ ప్రాంతానికి పేరు పెట్టబడ్డాయి. [1] సమీక్షకుడు నోయెల్ బెర్ట్రాండ్ 2003 సమీక్షలో లక్స్‌ను "సాంకేతికంగా చాలా విస్తృతమైనది" అని అభివర్ణించారు మరియు 2003 లో ఇది సన్నని క్రాస్ సెక్షన్ లైన్లను కలిగి ఉందని గుర్తించారు. [1] బెర్ట్రాండ్ నుండి డేటా [1] సాధారణ లక్షణాల పనితీరు</v>
      </c>
      <c r="E32" s="1" t="s">
        <v>126</v>
      </c>
      <c r="F32" s="1" t="str">
        <f>IFERROR(__xludf.DUMMYFUNCTION("GOOGLETRANSLATE(E:E, ""en"", ""te"")"),"పారాగ్లైడర్")</f>
        <v>పారాగ్లైడర్</v>
      </c>
      <c r="G32" s="4" t="s">
        <v>127</v>
      </c>
      <c r="H32" s="1" t="s">
        <v>128</v>
      </c>
      <c r="I32" s="1" t="str">
        <f>IFERROR(__xludf.DUMMYFUNCTION("GOOGLETRANSLATE(H:H, ""en"", ""te"")"),"డుడెక్ పారాగ్లైడింగ్")</f>
        <v>డుడెక్ పారాగ్లైడింగ్</v>
      </c>
      <c r="M32" s="1" t="s">
        <v>129</v>
      </c>
      <c r="N32" s="1" t="str">
        <f>IFERROR(__xludf.DUMMYFUNCTION("GOOGLETRANSLATE(M:M, ""en"", ""te"")"),"ఉత్పత్తి పూర్తయింది")</f>
        <v>ఉత్పత్తి పూర్తయింది</v>
      </c>
      <c r="O32" s="1" t="s">
        <v>144</v>
      </c>
      <c r="P32" s="1" t="s">
        <v>131</v>
      </c>
      <c r="U32" s="1" t="s">
        <v>132</v>
      </c>
      <c r="W32" s="1" t="s">
        <v>425</v>
      </c>
      <c r="AM32" s="4" t="s">
        <v>134</v>
      </c>
      <c r="AN32" s="1" t="s">
        <v>135</v>
      </c>
      <c r="AQ32" s="1" t="s">
        <v>136</v>
      </c>
      <c r="AR32" s="1" t="s">
        <v>426</v>
      </c>
      <c r="AS32" s="1">
        <v>5.94</v>
      </c>
      <c r="AT32" s="1" t="s">
        <v>427</v>
      </c>
      <c r="AU32" s="1" t="s">
        <v>211</v>
      </c>
    </row>
    <row r="33">
      <c r="A33" s="1" t="s">
        <v>428</v>
      </c>
      <c r="B33" s="1" t="str">
        <f>IFERROR(__xludf.DUMMYFUNCTION("GOOGLETRANSLATE(A:A, ""en"", ""te"")"),"డుడెక్ మాక్స్")</f>
        <v>డుడెక్ మాక్స్</v>
      </c>
      <c r="C33" s="1" t="s">
        <v>429</v>
      </c>
      <c r="D33" s="1" t="str">
        <f>IFERROR(__xludf.DUMMYFUNCTION("GOOGLETRANSLATE(C:C, ""en"", ""te"")"),"డుడెక్ మాక్స్ ఒక పోలిష్ సింగిల్-ప్లేస్, పారాగ్లైడర్, దీనిని బైడ్గోస్జ్జ్ యొక్క డుడెక్ పారాగ్లైడింగ్ రూపొందించారు మరియు నిర్మించారు. ఇది ఇప్పుడు ఉత్పత్తికి దూరంగా ఉంది. [1] గరిష్టంగా ఇంటర్మీడియట్ గ్లైడర్‌గా రూపొందించబడింది మరియు స్కోటెక్స్ మెటీరియల్ నుండి "&amp;"టెక్నోరా లైన్లతో తయారు చేయబడింది. మోడల్స్ ప్రతి ఒక్కటి చదరపు మీటర్లలో వారి సుమారుగా వింగ్ ప్రాంతానికి పేరు పెట్టబడ్డాయి. [1] సమీక్షకుడు నోయెల్ బెర్ట్రాండ్ 2003 సమీక్షలో మాక్స్ ను ""సాంకేతికంగా చాలా విస్తృతమైనది"" అని అభివర్ణించారు. [1] డిజైన్ అనేక పోటీలలో"&amp;" ఎగురవేయబడింది, వీటిలో: [2] బెర్ట్రాండ్ నుండి డేటా [1] సాధారణ లక్షణాల పనితీరు")</f>
        <v>డుడెక్ మాక్స్ ఒక పోలిష్ సింగిల్-ప్లేస్, పారాగ్లైడర్, దీనిని బైడ్గోస్జ్జ్ యొక్క డుడెక్ పారాగ్లైడింగ్ రూపొందించారు మరియు నిర్మించారు. ఇది ఇప్పుడు ఉత్పత్తికి దూరంగా ఉంది. [1] గరిష్టంగా ఇంటర్మీడియట్ గ్లైడర్‌గా రూపొందించబడింది మరియు స్కోటెక్స్ మెటీరియల్ నుండి టెక్నోరా లైన్లతో తయారు చేయబడింది. మోడల్స్ ప్రతి ఒక్కటి చదరపు మీటర్లలో వారి సుమారుగా వింగ్ ప్రాంతానికి పేరు పెట్టబడ్డాయి. [1] సమీక్షకుడు నోయెల్ బెర్ట్రాండ్ 2003 సమీక్షలో మాక్స్ ను "సాంకేతికంగా చాలా విస్తృతమైనది" అని అభివర్ణించారు. [1] డిజైన్ అనేక పోటీలలో ఎగురవేయబడింది, వీటిలో: [2] బెర్ట్రాండ్ నుండి డేటా [1] సాధారణ లక్షణాల పనితీరు</v>
      </c>
      <c r="E33" s="1" t="s">
        <v>126</v>
      </c>
      <c r="F33" s="1" t="str">
        <f>IFERROR(__xludf.DUMMYFUNCTION("GOOGLETRANSLATE(E:E, ""en"", ""te"")"),"పారాగ్లైడర్")</f>
        <v>పారాగ్లైడర్</v>
      </c>
      <c r="G33" s="4" t="s">
        <v>127</v>
      </c>
      <c r="H33" s="1" t="s">
        <v>128</v>
      </c>
      <c r="I33" s="1" t="str">
        <f>IFERROR(__xludf.DUMMYFUNCTION("GOOGLETRANSLATE(H:H, ""en"", ""te"")"),"డుడెక్ పారాగ్లైడింగ్")</f>
        <v>డుడెక్ పారాగ్లైడింగ్</v>
      </c>
      <c r="M33" s="1" t="s">
        <v>129</v>
      </c>
      <c r="N33" s="1" t="str">
        <f>IFERROR(__xludf.DUMMYFUNCTION("GOOGLETRANSLATE(M:M, ""en"", ""te"")"),"ఉత్పత్తి పూర్తయింది")</f>
        <v>ఉత్పత్తి పూర్తయింది</v>
      </c>
      <c r="O33" s="1" t="s">
        <v>130</v>
      </c>
      <c r="P33" s="1" t="s">
        <v>131</v>
      </c>
      <c r="U33" s="1" t="s">
        <v>132</v>
      </c>
      <c r="W33" s="1" t="s">
        <v>425</v>
      </c>
      <c r="AM33" s="4" t="s">
        <v>134</v>
      </c>
      <c r="AN33" s="1" t="s">
        <v>135</v>
      </c>
      <c r="AQ33" s="1" t="s">
        <v>136</v>
      </c>
      <c r="AR33" s="1" t="s">
        <v>430</v>
      </c>
      <c r="AS33" s="1">
        <v>5.33</v>
      </c>
      <c r="AT33" s="1" t="s">
        <v>431</v>
      </c>
      <c r="AU33" s="1" t="s">
        <v>211</v>
      </c>
    </row>
    <row r="34">
      <c r="A34" s="1" t="s">
        <v>432</v>
      </c>
      <c r="B34" s="1" t="str">
        <f>IFERROR(__xludf.DUMMYFUNCTION("GOOGLETRANSLATE(A:A, ""en"", ""te"")"),"డుడెక్ ట్విక్స్")</f>
        <v>డుడెక్ ట్విక్స్</v>
      </c>
      <c r="C34" s="1" t="s">
        <v>433</v>
      </c>
      <c r="D34" s="1" t="str">
        <f>IFERROR(__xludf.DUMMYFUNCTION("GOOGLETRANSLATE(C:C, ""en"", ""te"")"),"డుడెక్ ట్విక్స్ ఒక పోలిష్ రెండు-ప్రదేశం, పారాగ్లైడర్, దీనిని బైడ్గోజ్జ్జ్ యొక్క డుడెక్ పారాగ్లైడర్స్ రూపొందించారు మరియు నిర్మించారు. ఇది ఇప్పుడు ఉత్పత్తికి దూరంగా ఉంది. [1] ""రెండు"" ను సూచించే ట్విక్స్, విమాన శిక్షణ కోసం ""ద్వి-స్థలం"" లేదా రెండు సీట్ల గ"&amp;"్లైడర్‌గా రూపొందించబడింది. ఇది టెక్నోరా పంక్తులతో స్కైటెక్స్ మెటీరియల్ నుండి తయారవుతుంది. [1] విమానం యొక్క 13.33 మీ (43.7 అడుగులు) స్పాన్ వింగ్ రెక్క ప్రాంతం 40 మీ 2 (430 చదరపు అడుగులు), 45 కణాలు మరియు కారక నిష్పత్తి 4.44: 1. పైలట్ బరువు పరిధి 140 నుండి 1"&amp;"90 కిలోలు (309 నుండి 419 పౌండ్లు). [1] సమీక్షకుడు నోయెల్ బెర్ట్రాండ్ 2003 సమీక్షలో ట్విక్స్‌ను ""సాంకేతికంగా చాలా విస్తృతమైనది"" అని అభివర్ణించారు. [1] బెర్ట్రాండ్ నుండి డేటా [1] సాధారణ లక్షణాల పనితీరు")</f>
        <v>డుడెక్ ట్విక్స్ ఒక పోలిష్ రెండు-ప్రదేశం, పారాగ్లైడర్, దీనిని బైడ్గోజ్జ్జ్ యొక్క డుడెక్ పారాగ్లైడర్స్ రూపొందించారు మరియు నిర్మించారు. ఇది ఇప్పుడు ఉత్పత్తికి దూరంగా ఉంది. [1] "రెండు" ను సూచించే ట్విక్స్, విమాన శిక్షణ కోసం "ద్వి-స్థలం" లేదా రెండు సీట్ల గ్లైడర్‌గా రూపొందించబడింది. ఇది టెక్నోరా పంక్తులతో స్కైటెక్స్ మెటీరియల్ నుండి తయారవుతుంది. [1] విమానం యొక్క 13.33 మీ (43.7 అడుగులు) స్పాన్ వింగ్ రెక్క ప్రాంతం 40 మీ 2 (430 చదరపు అడుగులు), 45 కణాలు మరియు కారక నిష్పత్తి 4.44: 1. పైలట్ బరువు పరిధి 140 నుండి 190 కిలోలు (309 నుండి 419 పౌండ్లు). [1] సమీక్షకుడు నోయెల్ బెర్ట్రాండ్ 2003 సమీక్షలో ట్విక్స్‌ను "సాంకేతికంగా చాలా విస్తృతమైనది" అని అభివర్ణించారు. [1] బెర్ట్రాండ్ నుండి డేటా [1] సాధారణ లక్షణాల పనితీరు</v>
      </c>
      <c r="E34" s="1" t="s">
        <v>126</v>
      </c>
      <c r="F34" s="1" t="str">
        <f>IFERROR(__xludf.DUMMYFUNCTION("GOOGLETRANSLATE(E:E, ""en"", ""te"")"),"పారాగ్లైడర్")</f>
        <v>పారాగ్లైడర్</v>
      </c>
      <c r="G34" s="4" t="s">
        <v>127</v>
      </c>
      <c r="H34" s="1" t="s">
        <v>434</v>
      </c>
      <c r="I34" s="1" t="str">
        <f>IFERROR(__xludf.DUMMYFUNCTION("GOOGLETRANSLATE(H:H, ""en"", ""te"")"),"డుడెక్ పారాగ్లైడర్స్")</f>
        <v>డుడెక్ పారాగ్లైడర్స్</v>
      </c>
      <c r="M34" s="1" t="s">
        <v>129</v>
      </c>
      <c r="N34" s="1" t="str">
        <f>IFERROR(__xludf.DUMMYFUNCTION("GOOGLETRANSLATE(M:M, ""en"", ""te"")"),"ఉత్పత్తి పూర్తయింది")</f>
        <v>ఉత్పత్తి పూర్తయింది</v>
      </c>
      <c r="O34" s="1" t="s">
        <v>144</v>
      </c>
      <c r="P34" s="1" t="s">
        <v>131</v>
      </c>
      <c r="U34" s="1" t="s">
        <v>132</v>
      </c>
      <c r="V34" s="1" t="s">
        <v>214</v>
      </c>
      <c r="W34" s="1" t="s">
        <v>435</v>
      </c>
      <c r="AM34" s="4" t="s">
        <v>134</v>
      </c>
      <c r="AN34" s="1" t="s">
        <v>436</v>
      </c>
      <c r="AR34" s="1" t="s">
        <v>437</v>
      </c>
      <c r="AS34" s="1">
        <v>4.44</v>
      </c>
      <c r="AT34" s="1" t="s">
        <v>148</v>
      </c>
      <c r="AU34" s="1" t="s">
        <v>438</v>
      </c>
    </row>
    <row r="35">
      <c r="A35" s="1" t="s">
        <v>439</v>
      </c>
      <c r="B35" s="1" t="str">
        <f>IFERROR(__xludf.DUMMYFUNCTION("GOOGLETRANSLATE(A:A, ""en"", ""te"")"),"ఎడెల్ ప్రైమ్ బి")</f>
        <v>ఎడెల్ ప్రైమ్ బి</v>
      </c>
      <c r="C35" s="1" t="s">
        <v>440</v>
      </c>
      <c r="D35" s="1" t="str">
        <f>IFERROR(__xludf.DUMMYFUNCTION("GOOGLETRANSLATE(C:C, ""en"", ""te"")"),"ఎడెల్ ప్రైమ్ BI దక్షిణ కొరియా రెండు-ప్రదేశం, పారాగ్లైడర్, దీనిని గ్వాంగ్జు యొక్క ఎడెల్ పారాగ్లైడర్స్ రూపొందించారు మరియు నిర్మించారు. ఇది ఇప్పుడు ఉత్పత్తికి దూరంగా ఉంది. [1] ప్రైమ్ BI విమాన శిక్షణ కోసం టెన్డం గ్లైడర్‌గా రూపొందించబడింది, అందువల్ల ద్వి హోదా,"&amp;" ""ద్వి-స్థలం"" లేదా రెండు సీటర్లను సూచిస్తుంది. [1] విమానం యొక్క 14.6 మీ (47.9 అడుగులు) స్పాన్ వింగ్‌లో 57 కణాలు ఉన్నాయి, రెక్క ప్రాంతం 42 మీ 2 (450 చదరపు అడుగులు) మరియు ఒక కారక నిష్పత్తి 5.2: 1. పైలట్ బరువు పరిధి 140 నుండి 210 కిలోలు (309 నుండి 463 పౌండ"&amp;"్లు). గ్లైడర్ DHV 2 మరియు అఫ్నోర్ ద్వి-స్థలం ధృవీకరించబడింది. [1] బెర్ట్రాండ్ నుండి డేటా [1] సాధారణ లక్షణాల పనితీరు")</f>
        <v>ఎడెల్ ప్రైమ్ BI దక్షిణ కొరియా రెండు-ప్రదేశం, పారాగ్లైడర్, దీనిని గ్వాంగ్జు యొక్క ఎడెల్ పారాగ్లైడర్స్ రూపొందించారు మరియు నిర్మించారు. ఇది ఇప్పుడు ఉత్పత్తికి దూరంగా ఉంది. [1] ప్రైమ్ BI విమాన శిక్షణ కోసం టెన్డం గ్లైడర్‌గా రూపొందించబడింది, అందువల్ల ద్వి హోదా, "ద్వి-స్థలం" లేదా రెండు సీటర్లను సూచిస్తుంది. [1] విమానం యొక్క 14.6 మీ (47.9 అడుగులు) స్పాన్ వింగ్‌లో 57 కణాలు ఉన్నాయి, రెక్క ప్రాంతం 42 మీ 2 (450 చదరపు అడుగులు) మరియు ఒక కారక నిష్పత్తి 5.2: 1. పైలట్ బరువు పరిధి 140 నుండి 210 కిలోలు (309 నుండి 463 పౌండ్లు). గ్లైడర్ DHV 2 మరియు అఫ్నోర్ ద్వి-స్థలం ధృవీకరించబడింది. [1] బెర్ట్రాండ్ నుండి డేటా [1] సాధారణ లక్షణాల పనితీరు</v>
      </c>
      <c r="E35" s="1" t="s">
        <v>126</v>
      </c>
      <c r="F35" s="1" t="str">
        <f>IFERROR(__xludf.DUMMYFUNCTION("GOOGLETRANSLATE(E:E, ""en"", ""te"")"),"పారాగ్లైడర్")</f>
        <v>పారాగ్లైడర్</v>
      </c>
      <c r="G35" s="4" t="s">
        <v>127</v>
      </c>
      <c r="H35" s="1" t="s">
        <v>441</v>
      </c>
      <c r="I35" s="1" t="str">
        <f>IFERROR(__xludf.DUMMYFUNCTION("GOOGLETRANSLATE(H:H, ""en"", ""te"")"),"ఎడెల్ పారాగ్లైడర్స్")</f>
        <v>ఎడెల్ పారాగ్లైడర్స్</v>
      </c>
      <c r="M35" s="1" t="s">
        <v>129</v>
      </c>
      <c r="N35" s="1" t="str">
        <f>IFERROR(__xludf.DUMMYFUNCTION("GOOGLETRANSLATE(M:M, ""en"", ""te"")"),"ఉత్పత్తి పూర్తయింది")</f>
        <v>ఉత్పత్తి పూర్తయింది</v>
      </c>
      <c r="O35" s="1" t="s">
        <v>144</v>
      </c>
      <c r="P35" s="1" t="s">
        <v>234</v>
      </c>
      <c r="U35" s="1" t="s">
        <v>132</v>
      </c>
      <c r="V35" s="1" t="s">
        <v>214</v>
      </c>
      <c r="W35" s="1" t="s">
        <v>442</v>
      </c>
      <c r="AM35" s="1" t="s">
        <v>236</v>
      </c>
      <c r="AN35" s="1" t="s">
        <v>443</v>
      </c>
      <c r="AR35" s="1" t="s">
        <v>444</v>
      </c>
      <c r="AS35" s="1">
        <v>5.2</v>
      </c>
      <c r="AT35" s="1" t="s">
        <v>445</v>
      </c>
      <c r="AU35" s="1" t="s">
        <v>139</v>
      </c>
    </row>
    <row r="36">
      <c r="A36" s="1" t="s">
        <v>446</v>
      </c>
      <c r="B36" s="1" t="str">
        <f>IFERROR(__xludf.DUMMYFUNCTION("GOOGLETRANSLATE(A:A, ""en"", ""te"")"),"ఫైర్‌బర్డ్ గ్రిడ్")</f>
        <v>ఫైర్‌బర్డ్ గ్రిడ్</v>
      </c>
      <c r="C36" s="1" t="s">
        <v>447</v>
      </c>
      <c r="D36" s="1" t="str">
        <f>IFERROR(__xludf.DUMMYFUNCTION("GOOGLETRANSLATE(C:C, ""en"", ""te"")"),"ఫైర్‌బర్డ్ గ్రిడ్ ఒక జర్మన్ సింగిల్-ప్లేస్, పారాగ్లైడర్, దీనిని 2000 ల మధ్యలో ఫ్యూసెన్ యొక్క ఫైర్‌బర్డ్ స్కై స్పోర్ట్స్ ఎగ్ రూపొందించారు మరియు నిర్మించారు. ఇది ఇప్పుడు ఉత్పత్తికి దూరంగా ఉంది. [1] గ్రిడ్ ఇంటర్మీడియట్ గ్లైడర్‌గా రూపొందించబడింది. మోడల్స్ వాట"&amp;"ి సాపేక్ష పరిమాణానికి పేరు పెట్టబడ్డాయి. [1] బెర్ట్రాండ్ నుండి డేటా [1] సాధారణ లక్షణాల పనితీరు")</f>
        <v>ఫైర్‌బర్డ్ గ్రిడ్ ఒక జర్మన్ సింగిల్-ప్లేస్, పారాగ్లైడర్, దీనిని 2000 ల మధ్యలో ఫ్యూసెన్ యొక్క ఫైర్‌బర్డ్ స్కై స్పోర్ట్స్ ఎగ్ రూపొందించారు మరియు నిర్మించారు. ఇది ఇప్పుడు ఉత్పత్తికి దూరంగా ఉంది. [1] గ్రిడ్ ఇంటర్మీడియట్ గ్లైడర్‌గా రూపొందించబడింది. మోడల్స్ వాటి సాపేక్ష పరిమాణానికి పేరు పెట్టబడ్డాయి. [1] బెర్ట్రాండ్ నుండి డేటా [1] సాధారణ లక్షణాల పనితీరు</v>
      </c>
      <c r="E36" s="1" t="s">
        <v>126</v>
      </c>
      <c r="F36" s="1" t="str">
        <f>IFERROR(__xludf.DUMMYFUNCTION("GOOGLETRANSLATE(E:E, ""en"", ""te"")"),"పారాగ్లైడర్")</f>
        <v>పారాగ్లైడర్</v>
      </c>
      <c r="G36" s="4" t="s">
        <v>127</v>
      </c>
      <c r="H36" s="1" t="s">
        <v>363</v>
      </c>
      <c r="I36" s="1" t="str">
        <f>IFERROR(__xludf.DUMMYFUNCTION("GOOGLETRANSLATE(H:H, ""en"", ""te"")"),"ఫైర్‌బర్డ్ స్కై స్పోర్ట్స్ ఎగ్")</f>
        <v>ఫైర్‌బర్డ్ స్కై స్పోర్ట్స్ ఎగ్</v>
      </c>
      <c r="M36" s="1" t="s">
        <v>129</v>
      </c>
      <c r="N36" s="1" t="str">
        <f>IFERROR(__xludf.DUMMYFUNCTION("GOOGLETRANSLATE(M:M, ""en"", ""te"")"),"ఉత్పత్తి పూర్తయింది")</f>
        <v>ఉత్పత్తి పూర్తయింది</v>
      </c>
      <c r="O36" s="1" t="s">
        <v>144</v>
      </c>
      <c r="P36" s="1" t="s">
        <v>154</v>
      </c>
      <c r="U36" s="1" t="s">
        <v>132</v>
      </c>
      <c r="W36" s="1" t="s">
        <v>448</v>
      </c>
      <c r="AM36" s="4" t="s">
        <v>156</v>
      </c>
      <c r="AN36" s="1" t="s">
        <v>365</v>
      </c>
      <c r="AQ36" s="1" t="s">
        <v>136</v>
      </c>
      <c r="AR36" s="1" t="s">
        <v>449</v>
      </c>
      <c r="AS36" s="1">
        <v>5.29</v>
      </c>
      <c r="AT36" s="1" t="s">
        <v>228</v>
      </c>
      <c r="AU36" s="1" t="s">
        <v>139</v>
      </c>
    </row>
    <row r="37">
      <c r="A37" s="1" t="s">
        <v>450</v>
      </c>
      <c r="B37" s="1" t="str">
        <f>IFERROR(__xludf.DUMMYFUNCTION("GOOGLETRANSLATE(A:A, ""en"", ""te"")"),"ఫైర్‌బర్డ్ హార్నెట్")</f>
        <v>ఫైర్‌బర్డ్ హార్నెట్</v>
      </c>
      <c r="C37" s="1" t="s">
        <v>451</v>
      </c>
      <c r="D37" s="1" t="str">
        <f>IFERROR(__xludf.DUMMYFUNCTION("GOOGLETRANSLATE(C:C, ""en"", ""te"")"),"ఫైర్‌బర్డ్ హార్నెట్ ఒక జర్మన్ సింగిల్-ప్లేస్, పారాగ్లైడర్, దీనిని 2000 ల మధ్యలో ఫ్యూసెన్ యొక్క ఫైర్‌బర్డ్ స్కై స్పోర్ట్స్ ఎగ్ రూపొందించారు మరియు నిర్మించారు. ఇది ఇప్పుడు ఉత్పత్తికి దూరంగా ఉంది. [1] హార్నెట్ ఇంటర్మీడియట్ గ్లైడర్‌గా రూపొందించబడింది. మోడల్స్"&amp;" వాటి సాపేక్ష పరిమాణానికి పేరు పెట్టబడ్డాయి. [1] బెర్ట్రాండ్ నుండి డేటా [1] సాధారణ లక్షణాల పనితీరు")</f>
        <v>ఫైర్‌బర్డ్ హార్నెట్ ఒక జర్మన్ సింగిల్-ప్లేస్, పారాగ్లైడర్, దీనిని 2000 ల మధ్యలో ఫ్యూసెన్ యొక్క ఫైర్‌బర్డ్ స్కై స్పోర్ట్స్ ఎగ్ రూపొందించారు మరియు నిర్మించారు. ఇది ఇప్పుడు ఉత్పత్తికి దూరంగా ఉంది. [1] హార్నెట్ ఇంటర్మీడియట్ గ్లైడర్‌గా రూపొందించబడింది. మోడల్స్ వాటి సాపేక్ష పరిమాణానికి పేరు పెట్టబడ్డాయి. [1] బెర్ట్రాండ్ నుండి డేటా [1] సాధారణ లక్షణాల పనితీరు</v>
      </c>
      <c r="E37" s="1" t="s">
        <v>126</v>
      </c>
      <c r="F37" s="1" t="str">
        <f>IFERROR(__xludf.DUMMYFUNCTION("GOOGLETRANSLATE(E:E, ""en"", ""te"")"),"పారాగ్లైడర్")</f>
        <v>పారాగ్లైడర్</v>
      </c>
      <c r="G37" s="4" t="s">
        <v>127</v>
      </c>
      <c r="H37" s="1" t="s">
        <v>363</v>
      </c>
      <c r="I37" s="1" t="str">
        <f>IFERROR(__xludf.DUMMYFUNCTION("GOOGLETRANSLATE(H:H, ""en"", ""te"")"),"ఫైర్‌బర్డ్ స్కై స్పోర్ట్స్ ఎగ్")</f>
        <v>ఫైర్‌బర్డ్ స్కై స్పోర్ట్స్ ఎగ్</v>
      </c>
      <c r="M37" s="1" t="s">
        <v>129</v>
      </c>
      <c r="N37" s="1" t="str">
        <f>IFERROR(__xludf.DUMMYFUNCTION("GOOGLETRANSLATE(M:M, ""en"", ""te"")"),"ఉత్పత్తి పూర్తయింది")</f>
        <v>ఉత్పత్తి పూర్తయింది</v>
      </c>
      <c r="O37" s="1" t="s">
        <v>144</v>
      </c>
      <c r="P37" s="1" t="s">
        <v>154</v>
      </c>
      <c r="U37" s="1" t="s">
        <v>132</v>
      </c>
      <c r="W37" s="1" t="s">
        <v>452</v>
      </c>
      <c r="Z37" s="1" t="s">
        <v>453</v>
      </c>
      <c r="AM37" s="4" t="s">
        <v>156</v>
      </c>
      <c r="AN37" s="1" t="s">
        <v>365</v>
      </c>
      <c r="AQ37" s="1" t="s">
        <v>136</v>
      </c>
      <c r="AR37" s="1" t="s">
        <v>454</v>
      </c>
      <c r="AS37" s="1">
        <v>5.58</v>
      </c>
      <c r="AT37" s="1" t="s">
        <v>431</v>
      </c>
      <c r="AU37" s="1" t="s">
        <v>139</v>
      </c>
    </row>
    <row r="38">
      <c r="A38" s="1" t="s">
        <v>455</v>
      </c>
      <c r="B38" s="1" t="str">
        <f>IFERROR(__xludf.DUMMYFUNCTION("GOOGLETRANSLATE(A:A, ""en"", ""te"")"),"ఫైర్‌బర్డ్ నివాళి")</f>
        <v>ఫైర్‌బర్డ్ నివాళి</v>
      </c>
      <c r="C38" s="1" t="s">
        <v>456</v>
      </c>
      <c r="D38" s="1" t="str">
        <f>IFERROR(__xludf.DUMMYFUNCTION("GOOGLETRANSLATE(C:C, ""en"", ""te"")"),"ఫైర్‌బర్డ్ ట్రిబ్యూట్ ఒక జర్మన్ సింగిల్-ప్లేస్, పారాగ్లైడర్, దీనిని 2000 ల మధ్యలో ఫ్యూసెన్ యొక్క ఫైర్‌బర్డ్ స్కై స్పోర్ట్స్ ఎగ్ రూపొందించారు మరియు నిర్మించారు. ఇది ఇప్పుడు ఉత్పత్తికి దూరంగా ఉంది. [1] నివాళి ఒక అధునాతన మరియు పోటీ గ్లైడర్‌గా రూపొందించబడింది"&amp;". మోడల్స్ వాటి సాపేక్ష పరిమాణానికి పేరు పెట్టబడ్డాయి. [1] బెర్ట్రాండ్ నుండి డేటా [1] సాధారణ లక్షణాలు")</f>
        <v>ఫైర్‌బర్డ్ ట్రిబ్యూట్ ఒక జర్మన్ సింగిల్-ప్లేస్, పారాగ్లైడర్, దీనిని 2000 ల మధ్యలో ఫ్యూసెన్ యొక్క ఫైర్‌బర్డ్ స్కై స్పోర్ట్స్ ఎగ్ రూపొందించారు మరియు నిర్మించారు. ఇది ఇప్పుడు ఉత్పత్తికి దూరంగా ఉంది. [1] నివాళి ఒక అధునాతన మరియు పోటీ గ్లైడర్‌గా రూపొందించబడింది. మోడల్స్ వాటి సాపేక్ష పరిమాణానికి పేరు పెట్టబడ్డాయి. [1] బెర్ట్రాండ్ నుండి డేటా [1] సాధారణ లక్షణాలు</v>
      </c>
      <c r="E38" s="1" t="s">
        <v>126</v>
      </c>
      <c r="F38" s="1" t="str">
        <f>IFERROR(__xludf.DUMMYFUNCTION("GOOGLETRANSLATE(E:E, ""en"", ""te"")"),"పారాగ్లైడర్")</f>
        <v>పారాగ్లైడర్</v>
      </c>
      <c r="G38" s="4" t="s">
        <v>127</v>
      </c>
      <c r="H38" s="1" t="s">
        <v>363</v>
      </c>
      <c r="I38" s="1" t="str">
        <f>IFERROR(__xludf.DUMMYFUNCTION("GOOGLETRANSLATE(H:H, ""en"", ""te"")"),"ఫైర్‌బర్డ్ స్కై స్పోర్ట్స్ ఎగ్")</f>
        <v>ఫైర్‌బర్డ్ స్కై స్పోర్ట్స్ ఎగ్</v>
      </c>
      <c r="M38" s="1" t="s">
        <v>129</v>
      </c>
      <c r="N38" s="1" t="str">
        <f>IFERROR(__xludf.DUMMYFUNCTION("GOOGLETRANSLATE(M:M, ""en"", ""te"")"),"ఉత్పత్తి పూర్తయింది")</f>
        <v>ఉత్పత్తి పూర్తయింది</v>
      </c>
      <c r="O38" s="1" t="s">
        <v>144</v>
      </c>
      <c r="P38" s="1" t="s">
        <v>154</v>
      </c>
      <c r="U38" s="1" t="s">
        <v>132</v>
      </c>
      <c r="W38" s="1" t="s">
        <v>221</v>
      </c>
      <c r="AM38" s="4" t="s">
        <v>156</v>
      </c>
      <c r="AN38" s="1" t="s">
        <v>365</v>
      </c>
      <c r="AQ38" s="1" t="s">
        <v>136</v>
      </c>
      <c r="AR38" s="1" t="s">
        <v>457</v>
      </c>
      <c r="AS38" s="1">
        <v>6.43</v>
      </c>
    </row>
    <row r="39">
      <c r="A39" s="1" t="s">
        <v>458</v>
      </c>
      <c r="B39" s="1" t="str">
        <f>IFERROR(__xludf.DUMMYFUNCTION("GOOGLETRANSLATE(A:A, ""en"", ""te"")"),"జిన్ బొంగో")</f>
        <v>జిన్ బొంగో</v>
      </c>
      <c r="C39" s="1" t="s">
        <v>459</v>
      </c>
      <c r="D39" s="1" t="str">
        <f>IFERROR(__xludf.DUMMYFUNCTION("GOOGLETRANSLATE(C:C, ""en"", ""te"")"),"జిన్ బొంగో దక్షిణ కొరియా రెండు-ప్రదేశాల పారాగ్లైడర్, దీనిని జిన్ సియోక్ సాంగ్ రూపొందించారు మరియు యోంగిన్ యొక్క జిన్ గ్లిడర్స్ నిర్మించింది. ఇది ఇప్పుడు ఉత్పత్తికి దూరంగా ఉంది. [1] బొంగో విమాన శిక్షణ కోసం టెన్డం గ్లైడర్‌గా రూపొందించబడింది మరియు దీనిని బొంగ"&amp;"ో టాండెం అని పిలుస్తారు, ఇది రెండు సీట్లు అని సూచిస్తుంది. [1] విమానం యొక్క 14.35 మీ (47.1 అడుగులు) స్పాన్ వింగ్ 44 కణాలు, రెక్క ప్రాంతం 40.34 మీ 2 (434.2 చదరపు అడుగులు) మరియు 5.11: 1 యొక్క కారక నిష్పత్తిని కలిగి ఉంది. పైలట్ బరువు పరిధి 140 నుండి 210 కిలో"&amp;"లు (309 నుండి 463 పౌండ్లు). గ్లైడర్ DHV 1-2 ద్వి-స్థలం ధృవీకరించబడింది. [1] బెర్ట్రాండ్ నుండి డేటా [1] సాధారణ లక్షణాల పనితీరు")</f>
        <v>జిన్ బొంగో దక్షిణ కొరియా రెండు-ప్రదేశాల పారాగ్లైడర్, దీనిని జిన్ సియోక్ సాంగ్ రూపొందించారు మరియు యోంగిన్ యొక్క జిన్ గ్లిడర్స్ నిర్మించింది. ఇది ఇప్పుడు ఉత్పత్తికి దూరంగా ఉంది. [1] బొంగో విమాన శిక్షణ కోసం టెన్డం గ్లైడర్‌గా రూపొందించబడింది మరియు దీనిని బొంగో టాండెం అని పిలుస్తారు, ఇది రెండు సీట్లు అని సూచిస్తుంది. [1] విమానం యొక్క 14.35 మీ (47.1 అడుగులు) స్పాన్ వింగ్ 44 కణాలు, రెక్క ప్రాంతం 40.34 మీ 2 (434.2 చదరపు అడుగులు) మరియు 5.11: 1 యొక్క కారక నిష్పత్తిని కలిగి ఉంది. పైలట్ బరువు పరిధి 140 నుండి 210 కిలోలు (309 నుండి 463 పౌండ్లు). గ్లైడర్ DHV 1-2 ద్వి-స్థలం ధృవీకరించబడింది. [1] బెర్ట్రాండ్ నుండి డేటా [1] సాధారణ లక్షణాల పనితీరు</v>
      </c>
      <c r="E39" s="1" t="s">
        <v>126</v>
      </c>
      <c r="F39" s="1" t="str">
        <f>IFERROR(__xludf.DUMMYFUNCTION("GOOGLETRANSLATE(E:E, ""en"", ""te"")"),"పారాగ్లైడర్")</f>
        <v>పారాగ్లైడర్</v>
      </c>
      <c r="G39" s="4" t="s">
        <v>127</v>
      </c>
      <c r="H39" s="1" t="s">
        <v>231</v>
      </c>
      <c r="I39" s="1" t="str">
        <f>IFERROR(__xludf.DUMMYFUNCTION("GOOGLETRANSLATE(H:H, ""en"", ""te"")"),"జిన్ గ్లైడర్స్ ఇంక్.")</f>
        <v>జిన్ గ్లైడర్స్ ఇంక్.</v>
      </c>
      <c r="J39" s="1" t="s">
        <v>232</v>
      </c>
      <c r="K39" s="1" t="str">
        <f>IFERROR(__xludf.DUMMYFUNCTION("GOOGLETRANSLATE(J:J, ""en"", ""te"")"),"జిన్ సియోక్ సాంగ్")</f>
        <v>జిన్ సియోక్ సాంగ్</v>
      </c>
      <c r="M39" s="1" t="s">
        <v>129</v>
      </c>
      <c r="N39" s="1" t="str">
        <f>IFERROR(__xludf.DUMMYFUNCTION("GOOGLETRANSLATE(M:M, ""en"", ""te"")"),"ఉత్పత్తి పూర్తయింది")</f>
        <v>ఉత్పత్తి పూర్తయింది</v>
      </c>
      <c r="O39" s="1" t="s">
        <v>144</v>
      </c>
      <c r="P39" s="1" t="s">
        <v>234</v>
      </c>
      <c r="U39" s="1" t="s">
        <v>132</v>
      </c>
      <c r="V39" s="1" t="s">
        <v>214</v>
      </c>
      <c r="W39" s="1" t="s">
        <v>460</v>
      </c>
      <c r="AM39" s="1" t="s">
        <v>236</v>
      </c>
      <c r="AN39" s="1" t="s">
        <v>237</v>
      </c>
      <c r="AR39" s="1" t="s">
        <v>461</v>
      </c>
      <c r="AS39" s="1">
        <v>5.11</v>
      </c>
      <c r="AT39" s="1" t="s">
        <v>148</v>
      </c>
    </row>
    <row r="40">
      <c r="A40" s="1" t="s">
        <v>462</v>
      </c>
      <c r="B40" s="1" t="str">
        <f>IFERROR(__xludf.DUMMYFUNCTION("GOOGLETRANSLATE(A:A, ""en"", ""te"")"),"జిన్ నోమాడ్")</f>
        <v>జిన్ నోమాడ్</v>
      </c>
      <c r="C40" s="1" t="s">
        <v>463</v>
      </c>
      <c r="D40" s="1" t="str">
        <f>IFERROR(__xludf.DUMMYFUNCTION("GOOGLETRANSLATE(C:C, ""en"", ""te"")"),"జిన్ నోమాడ్ దక్షిణ కొరియా సింగిల్ ప్లేస్, పారాగ్లైడర్, దీనిని జిన్ సియోక్ సాంగ్ రూపొందించారు మరియు యోంగిన్ యొక్క జిన్ గ్లిడర్స్ నిర్మించింది. ఇది ఇప్పుడు ఉత్పత్తికి దూరంగా ఉంది. [1] నోమాడ్ ఇంటర్మీడియట్ పెర్ఫార్మెన్స్ గ్లైడర్‌గా రూపొందించబడింది. మోడల్స్ వా"&amp;"టి సాపేక్ష పరిమాణానికి పేరు పెట్టబడ్డాయి. [1] బెర్ట్రాండ్ నుండి డేటా [1] సాధారణ లక్షణాలు")</f>
        <v>జిన్ నోమాడ్ దక్షిణ కొరియా సింగిల్ ప్లేస్, పారాగ్లైడర్, దీనిని జిన్ సియోక్ సాంగ్ రూపొందించారు మరియు యోంగిన్ యొక్క జిన్ గ్లిడర్స్ నిర్మించింది. ఇది ఇప్పుడు ఉత్పత్తికి దూరంగా ఉంది. [1] నోమాడ్ ఇంటర్మీడియట్ పెర్ఫార్మెన్స్ గ్లైడర్‌గా రూపొందించబడింది. మోడల్స్ వాటి సాపేక్ష పరిమాణానికి పేరు పెట్టబడ్డాయి. [1] బెర్ట్రాండ్ నుండి డేటా [1] సాధారణ లక్షణాలు</v>
      </c>
      <c r="E40" s="1" t="s">
        <v>126</v>
      </c>
      <c r="F40" s="1" t="str">
        <f>IFERROR(__xludf.DUMMYFUNCTION("GOOGLETRANSLATE(E:E, ""en"", ""te"")"),"పారాగ్లైడర్")</f>
        <v>పారాగ్లైడర్</v>
      </c>
      <c r="G40" s="4" t="s">
        <v>127</v>
      </c>
      <c r="H40" s="1" t="s">
        <v>231</v>
      </c>
      <c r="I40" s="1" t="str">
        <f>IFERROR(__xludf.DUMMYFUNCTION("GOOGLETRANSLATE(H:H, ""en"", ""te"")"),"జిన్ గ్లైడర్స్ ఇంక్.")</f>
        <v>జిన్ గ్లైడర్స్ ఇంక్.</v>
      </c>
      <c r="J40" s="1" t="s">
        <v>232</v>
      </c>
      <c r="K40" s="1" t="str">
        <f>IFERROR(__xludf.DUMMYFUNCTION("GOOGLETRANSLATE(J:J, ""en"", ""te"")"),"జిన్ సియోక్ సాంగ్")</f>
        <v>జిన్ సియోక్ సాంగ్</v>
      </c>
      <c r="M40" s="1" t="s">
        <v>129</v>
      </c>
      <c r="N40" s="1" t="str">
        <f>IFERROR(__xludf.DUMMYFUNCTION("GOOGLETRANSLATE(M:M, ""en"", ""te"")"),"ఉత్పత్తి పూర్తయింది")</f>
        <v>ఉత్పత్తి పూర్తయింది</v>
      </c>
      <c r="O40" s="1" t="s">
        <v>144</v>
      </c>
      <c r="P40" s="1" t="s">
        <v>234</v>
      </c>
      <c r="U40" s="1" t="s">
        <v>132</v>
      </c>
      <c r="W40" s="1" t="s">
        <v>464</v>
      </c>
      <c r="AM40" s="1" t="s">
        <v>236</v>
      </c>
      <c r="AN40" s="1" t="s">
        <v>237</v>
      </c>
      <c r="AQ40" s="1" t="s">
        <v>136</v>
      </c>
      <c r="AR40" s="1" t="s">
        <v>465</v>
      </c>
      <c r="AS40" s="1">
        <v>5.6</v>
      </c>
    </row>
    <row r="41">
      <c r="A41" s="1" t="s">
        <v>466</v>
      </c>
      <c r="B41" s="1" t="str">
        <f>IFERROR(__xludf.DUMMYFUNCTION("GOOGLETRANSLATE(A:A, ""en"", ""te"")"),"Acs-ialipu sora-e")</f>
        <v>Acs-ialipu sora-e</v>
      </c>
      <c r="C41" s="1" t="s">
        <v>467</v>
      </c>
      <c r="D41" s="1" t="str">
        <f>IFERROR(__xludf.DUMMYFUNCTION("GOOGLETRANSLATE(C:C, ""en"", ""te"")"),"సోరా-ఇ రెండు సీట్ల విద్యుత్ శక్తితో కూడిన విమానం. ఇది బ్రెజిల్ యొక్క ACS ఏవియేషన్ మరియు పరాగ్వేకు చెందిన ఇటైపు బినాసియోనల్ మధ్య జాయింట్ వెంచర్. సోరా-ఇ అనేది మిశ్రమ నిర్మాణం యొక్క రెండు సీట్ల తక్కువ వింగ్ ట్రై-సైకిల్ గేర్ విమానం. స్లోవేనియన్ ఎలక్ట్రిక్ ఇంజ"&amp;"ిన్ ఆరు లిథియం-అయాన్ పాలిమర్ (లిపో) బ్యాటరీలతో పనిచేస్తుంది. [1] [2] AVWEB నుండి డేటా [1] సాధారణ లక్షణాల పనితీరు")</f>
        <v>సోరా-ఇ రెండు సీట్ల విద్యుత్ శక్తితో కూడిన విమానం. ఇది బ్రెజిల్ యొక్క ACS ఏవియేషన్ మరియు పరాగ్వేకు చెందిన ఇటైపు బినాసియోనల్ మధ్య జాయింట్ వెంచర్. సోరా-ఇ అనేది మిశ్రమ నిర్మాణం యొక్క రెండు సీట్ల తక్కువ వింగ్ ట్రై-సైకిల్ గేర్ విమానం. స్లోవేనియన్ ఎలక్ట్రిక్ ఇంజిన్ ఆరు లిథియం-అయాన్ పాలిమర్ (లిపో) బ్యాటరీలతో పనిచేస్తుంది. [1] [2] AVWEB నుండి డేటా [1] సాధారణ లక్షణాల పనితీరు</v>
      </c>
      <c r="E41" s="1" t="s">
        <v>468</v>
      </c>
      <c r="F41" s="1" t="str">
        <f>IFERROR(__xludf.DUMMYFUNCTION("GOOGLETRANSLATE(E:E, ""en"", ""te"")"),"ఎలక్ట్రిక్ స్పోర్ట్")</f>
        <v>ఎలక్ట్రిక్ స్పోర్ట్</v>
      </c>
      <c r="H41" s="1" t="s">
        <v>469</v>
      </c>
      <c r="I41" s="1" t="str">
        <f>IFERROR(__xludf.DUMMYFUNCTION("GOOGLETRANSLATE(H:H, ""en"", ""te"")"),"అధునాతన మిశ్రమ పరిష్కారాలు - ITAIPU బినాసిషనల్ జాయింట్ వెంచర్")</f>
        <v>అధునాతన మిశ్రమ పరిష్కారాలు - ITAIPU బినాసిషనల్ జాయింట్ వెంచర్</v>
      </c>
      <c r="P41" s="1" t="s">
        <v>470</v>
      </c>
      <c r="S41" s="5">
        <v>42156.0</v>
      </c>
      <c r="U41" s="1">
        <v>1.0</v>
      </c>
      <c r="V41" s="1" t="s">
        <v>471</v>
      </c>
      <c r="AM41" s="1" t="s">
        <v>472</v>
      </c>
      <c r="AN41" s="1" t="s">
        <v>473</v>
      </c>
      <c r="AX41" s="1" t="s">
        <v>474</v>
      </c>
      <c r="BB41" s="1" t="s">
        <v>475</v>
      </c>
    </row>
    <row r="42">
      <c r="A42" s="1" t="s">
        <v>476</v>
      </c>
      <c r="B42" s="1" t="str">
        <f>IFERROR(__xludf.DUMMYFUNCTION("GOOGLETRANSLATE(A:A, ""en"", ""te"")"),"SFCA లిగ్నెల్ 20")</f>
        <v>SFCA లిగ్నెల్ 20</v>
      </c>
      <c r="C42" s="1" t="s">
        <v>477</v>
      </c>
      <c r="D42" s="1" t="str">
        <f>IFERROR(__xludf.DUMMYFUNCTION("GOOGLETRANSLATE(C:C, ""en"", ""te"")"),"SFCA లిగ్నెల్ 20 ఒక ఫ్రెంచ్, సింగిల్ ఇంజిన్, లో వింగ్ మోనోప్లేన్, ఇది 1930 లలో SFCA నిర్మించిన ఈ రకమైన శ్రేణిలో ఒకటి. ఇది ఏరోబాటిక్స్ చేయగలదు కాని ప్రధానంగా రేసింగ్ విమానం. SFCA తో జీన్ లిగ్నెల్ యొక్క ప్రారంభ నమూనాలు ఆండ్రే మెల్లెట్ యొక్క 1933 లో వింగ్ మె"&amp;"ల్లెట్-నెనింగ్ MN-A యొక్క పరిణామాలు. లిగ్నెల్ 20, అతని పేరుతో అతని మొదటి డిజైన్, SFCA మెయిలెట్ 20 తో మంచి ఒప్పందం కుదుర్చుకుంది, అయితే ఇది మెల్లెట్ 20 యొక్క మూడు కంటే ఒకటి లేదా రెండు చిన్న విమానం మరియు మరింత శక్తివంతమైన ఇంజిన్ కలిగి ఉంది. [1] ఇది SFCA లిగ"&amp;"్నెల్ 10 సింగిల్ సీట్ ఫైటర్ ట్రైనర్ రూపకల్పన నుండి తీసుకోబడింది, [2] ఇది ఫిబ్రవరి 1938 వరకు ఎగరలేదు. [3] అప్పటికి లిగ్నెల్ 20 అప్పటికే ఎగిరింది. [4] లిగ్నెల్ 20 దాని ఇంజిన్ మౌంటు కాకుండా పూర్తిగా చెక్క నిర్మాణానికి చెందిన తక్కువ వింగ్ కాంటిలివర్ మోనోప్లేన"&amp;"్. [1] రెక్కలో దీర్ఘచతురస్రాకార కేంద్ర విభాగం ఉంది, ఇది దెబ్బతిన్న బాహ్య ప్యానెల్స్‌తో, రెండోది డైహెడ్రాల్‌తో, ఇది రెక్కకు సుమారు దీర్ఘవృత్తాకార ప్రణాళికను ఇచ్చింది. ఇది ప్లైవుడ్ స్కిన్డ్, బాహ్య ఫాబ్రిక్ కవరింగ్ తో. [2] ఇన్బోర్డ్ వెనుకంజలో ఉన్న అంచులు మరి"&amp;"యు ఐలెరాన్స్ అవుట్‌బోర్డ్‌లో స్ప్లిట్ ఫ్లాప్‌లు ఉన్నాయి. [1] [2] ఫ్యూజ్‌లేజ్ మరియు ఎంపెనేజ్ ఇదే విధంగా నిర్మించబడ్డాయి. ముక్కులో 160 కిలోవాట్ల (220 హెచ్‌పి) రెనాల్ట్ 6 క్యూ -03, [5] ఎయిర్-కూల్డ్, విలోమ ఆరు సిలిండర్ ఇన్లైన్ ఇంజిన్ [1] 2,000 మీ (6,600 అడుగు"&amp;"లు) [2] కు సూపర్ఛార్జ్ చేయబడింది [2] స్టీల్ ట్యూబ్ బేరింగ్‌లపై అమర్చబడింది. ఇంజిన్ వెనుక, ఫ్యూజ్‌లేజ్‌లో ఓవల్ విభాగం ఉంది. [1] కాక్‌పిట్ రెక్క వెనుకంజలో ఉన్న అంచు వెనుక ఉంది; ప్రధానంగా ఒకే సీటు విమానం ఉన్నప్పటికీ ఒక ప్రయాణీకుడికి వసతి కల్పించవచ్చు. కాక్‌ప"&amp;"ిట్ గ్లేజింగ్ పెరిగిన వెనుక ఫ్యూజ్‌లేజ్‌లోకి సజావుగా ఉంటుంది. [2] దాని స్ట్రెయిట్-ఎడ్జ్డ్, రౌండ్-టాప్‌డ్ ఫిన్ వక్ర-అంచుగల అసమతుల్య చుక్కాడిని తీసుకువెళ్ళింది, ఇది కీల్‌కు చేరుకుంది. ఇది స్ట్రెయిట్-టేపర్డ్ ఎలివేటర్లలో ఒక చిన్న కటౌట్‌లో పనిచేసింది, ఫ్యూజ్‌ల"&amp;"ేజ్‌పై మిడ్-హైగా ఉన్న త్రిభుజాకార టెయిల్‌ప్లేన్‌పై అమర్చబడి ఉంటుంది; [2] టెయిల్‌ప్లేన్ సంఘటనలను భూమిపై సర్దుబాటు చేయవచ్చు. [1] లిగ్నెల్ 20 లో సెంటర్ విభాగం యొక్క బయటి అంచుల నుండి ఫోర్క్డ్ కాంటిలివర్ కాళ్ళపై మెయిన్‌వైల్స్‌తో ముడుచుకునే ల్యాండింగ్ గేర్‌ను క"&amp;"లిగి ఉంది, బయటికి రెక్కల మాంద్యాలలోకి వస్తుంది. ఫోర్క్స్ లోపలి వైపుకు కవర్లు జతచేయబడ్డాయి, ఉపసంహరణ పూర్తయినప్పుడు విమానం ఫెయిరింగ్‌లుగా పనిచేస్తుంది. [1] [2] లిగ్నెల్ 20 మొదట 15 ఏప్రిల్ 1937 న ఎగిరింది. రెండు నిర్మించబడ్డాయి. [4] 1937 లో వీటిలో రెండవది మర"&amp;"ింత శక్తివంతమైన 210 కిలోవాట్ల (280 హెచ్‌పి) రెగ్నియర్ ఆర్ -161 తో తిరిగి ఇంజిన్ చేయబడింది, ఇది దాని గరిష్ట వేగాన్ని 420 కిమీ/గం (260 mph; 230 kn) కు పెంచింది. ఇది SFFCA లిగ్నెల్ 20 లను పున es రూపకల్పన చేసింది మరియు మొదట నవంబర్ 1937 లో ప్రయాణించారు. [4] 19"&amp;"38 పారిస్ సెలూన్లో లిగ్నెల్ 20 లను ప్రస్తుతం సూపర్ఛార్జ్డ్, ఎనిమిది సిలిండర్ రెగ్నియర్ ఇంజిన్ 270 కిలోవాట్ (360 హెచ్‌పి) ఉత్పత్తి చేస్తున్నట్లు ప్రకటించారు, 1939 లో 8 ఎల్ (490 క్యూ ఇన్) లో ప్రపంచ రికార్డులపై ప్రయత్నాలకు సన్నాహకంగా సామర్థ్య ఇంజిన్ వర్గం; ["&amp;"6] [7] ఈ ఇంజిన్‌తో గరిష్ట వేగం 460 కిమీ/గం (290 mph). [5] లూయిస్ సిమెంట్స్ మార్చి 1939 లో BUC లోని SFCA యొక్క ఎయిర్ఫీల్డ్ నుండి పరీక్షించబడుతోంది. [8] రెండు లిగ్నెల్ 20 లు 1937 కూపే డ్యూచ్ కోసం ప్రవేశించబడ్డాయి, ఇది స్వచ్ఛమైన వేగ పోటీ, కానీ మొదటిది ప్రమాద"&amp;"ంలో కోల్పోయింది, అదే సమయంలో 2,000 కిలోమీటర్ల (1,200 మైళ్ళు) పై స్పీడ్ రికార్డును ప్రయత్నించింది. ఎంట్రీలతో కూడిన ఇతర తయారీదారు కాడ్రాన్ తరువాత, SFCA దానిలో ఒకే విమానంతో మాత్రమే ఒక పోటీని నిర్ణయించింది మరియు ఆ సంవత్సరానికి కూపే డ్యూచ్ రద్దు చేయబడింది. [9] "&amp;"జేన్ యొక్క అన్ని ప్రపంచ విమానాల నుండి డేటా 1938 [1] సాధారణ లక్షణాల పనితీరు")</f>
        <v>SFCA లిగ్నెల్ 20 ఒక ఫ్రెంచ్, సింగిల్ ఇంజిన్, లో వింగ్ మోనోప్లేన్, ఇది 1930 లలో SFCA నిర్మించిన ఈ రకమైన శ్రేణిలో ఒకటి. ఇది ఏరోబాటిక్స్ చేయగలదు కాని ప్రధానంగా రేసింగ్ విమానం. SFCA తో జీన్ లిగ్నెల్ యొక్క ప్రారంభ నమూనాలు ఆండ్రే మెల్లెట్ యొక్క 1933 లో వింగ్ మెల్లెట్-నెనింగ్ MN-A యొక్క పరిణామాలు. లిగ్నెల్ 20, అతని పేరుతో అతని మొదటి డిజైన్, SFCA మెయిలెట్ 20 తో మంచి ఒప్పందం కుదుర్చుకుంది, అయితే ఇది మెల్లెట్ 20 యొక్క మూడు కంటే ఒకటి లేదా రెండు చిన్న విమానం మరియు మరింత శక్తివంతమైన ఇంజిన్ కలిగి ఉంది. [1] ఇది SFCA లిగ్నెల్ 10 సింగిల్ సీట్ ఫైటర్ ట్రైనర్ రూపకల్పన నుండి తీసుకోబడింది, [2] ఇది ఫిబ్రవరి 1938 వరకు ఎగరలేదు. [3] అప్పటికి లిగ్నెల్ 20 అప్పటికే ఎగిరింది. [4] లిగ్నెల్ 20 దాని ఇంజిన్ మౌంటు కాకుండా పూర్తిగా చెక్క నిర్మాణానికి చెందిన తక్కువ వింగ్ కాంటిలివర్ మోనోప్లేన్. [1] రెక్కలో దీర్ఘచతురస్రాకార కేంద్ర విభాగం ఉంది, ఇది దెబ్బతిన్న బాహ్య ప్యానెల్స్‌తో, రెండోది డైహెడ్రాల్‌తో, ఇది రెక్కకు సుమారు దీర్ఘవృత్తాకార ప్రణాళికను ఇచ్చింది. ఇది ప్లైవుడ్ స్కిన్డ్, బాహ్య ఫాబ్రిక్ కవరింగ్ తో. [2] ఇన్బోర్డ్ వెనుకంజలో ఉన్న అంచులు మరియు ఐలెరాన్స్ అవుట్‌బోర్డ్‌లో స్ప్లిట్ ఫ్లాప్‌లు ఉన్నాయి. [1] [2] ఫ్యూజ్‌లేజ్ మరియు ఎంపెనేజ్ ఇదే విధంగా నిర్మించబడ్డాయి. ముక్కులో 160 కిలోవాట్ల (220 హెచ్‌పి) రెనాల్ట్ 6 క్యూ -03, [5] ఎయిర్-కూల్డ్, విలోమ ఆరు సిలిండర్ ఇన్లైన్ ఇంజిన్ [1] 2,000 మీ (6,600 అడుగులు) [2] కు సూపర్ఛార్జ్ చేయబడింది [2] స్టీల్ ట్యూబ్ బేరింగ్‌లపై అమర్చబడింది. ఇంజిన్ వెనుక, ఫ్యూజ్‌లేజ్‌లో ఓవల్ విభాగం ఉంది. [1] కాక్‌పిట్ రెక్క వెనుకంజలో ఉన్న అంచు వెనుక ఉంది; ప్రధానంగా ఒకే సీటు విమానం ఉన్నప్పటికీ ఒక ప్రయాణీకుడికి వసతి కల్పించవచ్చు. కాక్‌పిట్ గ్లేజింగ్ పెరిగిన వెనుక ఫ్యూజ్‌లేజ్‌లోకి సజావుగా ఉంటుంది. [2] దాని స్ట్రెయిట్-ఎడ్జ్డ్, రౌండ్-టాప్‌డ్ ఫిన్ వక్ర-అంచుగల అసమతుల్య చుక్కాడిని తీసుకువెళ్ళింది, ఇది కీల్‌కు చేరుకుంది. ఇది స్ట్రెయిట్-టేపర్డ్ ఎలివేటర్లలో ఒక చిన్న కటౌట్‌లో పనిచేసింది, ఫ్యూజ్‌లేజ్‌పై మిడ్-హైగా ఉన్న త్రిభుజాకార టెయిల్‌ప్లేన్‌పై అమర్చబడి ఉంటుంది; [2] టెయిల్‌ప్లేన్ సంఘటనలను భూమిపై సర్దుబాటు చేయవచ్చు. [1] లిగ్నెల్ 20 లో సెంటర్ విభాగం యొక్క బయటి అంచుల నుండి ఫోర్క్డ్ కాంటిలివర్ కాళ్ళపై మెయిన్‌వైల్స్‌తో ముడుచుకునే ల్యాండింగ్ గేర్‌ను కలిగి ఉంది, బయటికి రెక్కల మాంద్యాలలోకి వస్తుంది. ఫోర్క్స్ లోపలి వైపుకు కవర్లు జతచేయబడ్డాయి, ఉపసంహరణ పూర్తయినప్పుడు విమానం ఫెయిరింగ్‌లుగా పనిచేస్తుంది. [1] [2] లిగ్నెల్ 20 మొదట 15 ఏప్రిల్ 1937 న ఎగిరింది. రెండు నిర్మించబడ్డాయి. [4] 1937 లో వీటిలో రెండవది మరింత శక్తివంతమైన 210 కిలోవాట్ల (280 హెచ్‌పి) రెగ్నియర్ ఆర్ -161 తో తిరిగి ఇంజిన్ చేయబడింది, ఇది దాని గరిష్ట వేగాన్ని 420 కిమీ/గం (260 mph; 230 kn) కు పెంచింది. ఇది SFFCA లిగ్నెల్ 20 లను పున es రూపకల్పన చేసింది మరియు మొదట నవంబర్ 1937 లో ప్రయాణించారు. [4] 1938 పారిస్ సెలూన్లో లిగ్నెల్ 20 లను ప్రస్తుతం సూపర్ఛార్జ్డ్, ఎనిమిది సిలిండర్ రెగ్నియర్ ఇంజిన్ 270 కిలోవాట్ (360 హెచ్‌పి) ఉత్పత్తి చేస్తున్నట్లు ప్రకటించారు, 1939 లో 8 ఎల్ (490 క్యూ ఇన్) లో ప్రపంచ రికార్డులపై ప్రయత్నాలకు సన్నాహకంగా సామర్థ్య ఇంజిన్ వర్గం; [6] [7] ఈ ఇంజిన్‌తో గరిష్ట వేగం 460 కిమీ/గం (290 mph). [5] లూయిస్ సిమెంట్స్ మార్చి 1939 లో BUC లోని SFCA యొక్క ఎయిర్ఫీల్డ్ నుండి పరీక్షించబడుతోంది. [8] రెండు లిగ్నెల్ 20 లు 1937 కూపే డ్యూచ్ కోసం ప్రవేశించబడ్డాయి, ఇది స్వచ్ఛమైన వేగ పోటీ, కానీ మొదటిది ప్రమాదంలో కోల్పోయింది, అదే సమయంలో 2,000 కిలోమీటర్ల (1,200 మైళ్ళు) పై స్పీడ్ రికార్డును ప్రయత్నించింది. ఎంట్రీలతో కూడిన ఇతర తయారీదారు కాడ్రాన్ తరువాత, SFCA దానిలో ఒకే విమానంతో మాత్రమే ఒక పోటీని నిర్ణయించింది మరియు ఆ సంవత్సరానికి కూపే డ్యూచ్ రద్దు చేయబడింది. [9] జేన్ యొక్క అన్ని ప్రపంచ విమానాల నుండి డేటా 1938 [1] సాధారణ లక్షణాల పనితీరు</v>
      </c>
      <c r="E42" s="1" t="s">
        <v>478</v>
      </c>
      <c r="F42" s="1" t="str">
        <f>IFERROR(__xludf.DUMMYFUNCTION("GOOGLETRANSLATE(E:E, ""en"", ""te"")"),"ఒకటి లేదా రెండు సీట్ల టూరర్, రేసర్ మరియు ఏరోబాటిక్ విమానం")</f>
        <v>ఒకటి లేదా రెండు సీట్ల టూరర్, రేసర్ మరియు ఏరోబాటిక్ విమానం</v>
      </c>
      <c r="G42" s="1" t="s">
        <v>479</v>
      </c>
      <c r="H42" s="1" t="s">
        <v>480</v>
      </c>
      <c r="I42" s="1" t="str">
        <f>IFERROR(__xludf.DUMMYFUNCTION("GOOGLETRANSLATE(H:H, ""en"", ""te"")"),"Société francaise de construction aéronauctique (SFCA)")</f>
        <v>Société francaise de construction aéronauctique (SFCA)</v>
      </c>
      <c r="J42" s="1" t="s">
        <v>481</v>
      </c>
      <c r="K42" s="1" t="str">
        <f>IFERROR(__xludf.DUMMYFUNCTION("GOOGLETRANSLATE(J:J, ""en"", ""te"")"),"జీన్ లిగ్నెల్")</f>
        <v>జీన్ లిగ్నెల్</v>
      </c>
      <c r="P42" s="1" t="s">
        <v>165</v>
      </c>
      <c r="S42" s="2">
        <v>13620.0</v>
      </c>
      <c r="T42" s="1">
        <v>2.0</v>
      </c>
      <c r="U42" s="1" t="s">
        <v>482</v>
      </c>
      <c r="W42" s="1" t="s">
        <v>483</v>
      </c>
      <c r="X42" s="1" t="s">
        <v>484</v>
      </c>
      <c r="Z42" s="1" t="s">
        <v>485</v>
      </c>
      <c r="AM42" s="4" t="s">
        <v>172</v>
      </c>
      <c r="AN42" s="1" t="s">
        <v>486</v>
      </c>
      <c r="AQ42" s="1" t="s">
        <v>136</v>
      </c>
      <c r="AR42" s="1" t="s">
        <v>487</v>
      </c>
      <c r="AT42" s="1" t="s">
        <v>488</v>
      </c>
      <c r="AV42" s="1" t="s">
        <v>489</v>
      </c>
      <c r="AX42" s="1" t="s">
        <v>490</v>
      </c>
      <c r="AY42" s="1" t="s">
        <v>491</v>
      </c>
      <c r="AZ42" s="1" t="s">
        <v>492</v>
      </c>
      <c r="BB42" s="1" t="s">
        <v>493</v>
      </c>
      <c r="BE42" s="1" t="s">
        <v>314</v>
      </c>
      <c r="BJ42" s="1" t="s">
        <v>494</v>
      </c>
    </row>
    <row r="43">
      <c r="A43" s="1" t="s">
        <v>495</v>
      </c>
      <c r="B43" s="1" t="str">
        <f>IFERROR(__xludf.DUMMYFUNCTION("GOOGLETRANSLATE(A:A, ""en"", ""te"")"),"డైనమిక్ స్పోర్ట్ మాగ్నమ్")</f>
        <v>డైనమిక్ స్పోర్ట్ మాగ్నమ్</v>
      </c>
      <c r="C43" s="1" t="s">
        <v>496</v>
      </c>
      <c r="D43" s="1" t="str">
        <f>IFERROR(__xludf.DUMMYFUNCTION("GOOGLETRANSLATE(C:C, ""en"", ""te"")"),"డైనమిక్ స్పోర్ట్ మాగ్నమ్ ఒక పోలిష్ సింగిల్-ప్లేస్, పారాగ్లైడర్, దీనిని వోజ్టెక్ పియెర్జియస్కి రూపొందించారు మరియు డైనమిక్ స్పోర్ట్ ఆఫ్ కీల్స్ చేత నిర్మించబడింది. ఇది ఇప్పుడు ఉత్పత్తికి దూరంగా ఉంది. [1] ఈ విమానం ఇంటర్మీడియట్ గ్లైడర్‌గా రూపొందించబడింది. కేవల"&amp;"ం ఒక పరిమాణంలో లభిస్తుంది, మాగ్నమ్ యొక్క 11 మీ (36.1 అడుగులు) స్పాన్ వింగ్ 55 కణాలు, 32 మీ 2 (340 చదరపు అడుగులు) రెక్క ప్రాంతం మరియు 4.5: 1 యొక్క కారక నిష్పత్తిని కలిగి ఉంది. పైలట్ బరువు పరిధి 90 నుండి 120 కిలోలు (198 నుండి 265 పౌండ్లు). [1] సమీక్షకుడు నో"&amp;"యెల్ బెర్ట్రాండ్ 2003 సమీక్షలో మాగ్నమ్‌ను చాలా పోటీగా అభివర్ణించారు. [1] బెర్ట్రాండ్ నుండి డేటా [1] సాధారణ లక్షణాల పనితీరు")</f>
        <v>డైనమిక్ స్పోర్ట్ మాగ్నమ్ ఒక పోలిష్ సింగిల్-ప్లేస్, పారాగ్లైడర్, దీనిని వోజ్టెక్ పియెర్జియస్కి రూపొందించారు మరియు డైనమిక్ స్పోర్ట్ ఆఫ్ కీల్స్ చేత నిర్మించబడింది. ఇది ఇప్పుడు ఉత్పత్తికి దూరంగా ఉంది. [1] ఈ విమానం ఇంటర్మీడియట్ గ్లైడర్‌గా రూపొందించబడింది. కేవలం ఒక పరిమాణంలో లభిస్తుంది, మాగ్నమ్ యొక్క 11 మీ (36.1 అడుగులు) స్పాన్ వింగ్ 55 కణాలు, 32 మీ 2 (340 చదరపు అడుగులు) రెక్క ప్రాంతం మరియు 4.5: 1 యొక్క కారక నిష్పత్తిని కలిగి ఉంది. పైలట్ బరువు పరిధి 90 నుండి 120 కిలోలు (198 నుండి 265 పౌండ్లు). [1] సమీక్షకుడు నోయెల్ బెర్ట్రాండ్ 2003 సమీక్షలో మాగ్నమ్‌ను చాలా పోటీగా అభివర్ణించారు. [1] బెర్ట్రాండ్ నుండి డేటా [1] సాధారణ లక్షణాల పనితీరు</v>
      </c>
      <c r="E43" s="1" t="s">
        <v>126</v>
      </c>
      <c r="F43" s="1" t="str">
        <f>IFERROR(__xludf.DUMMYFUNCTION("GOOGLETRANSLATE(E:E, ""en"", ""te"")"),"పారాగ్లైడర్")</f>
        <v>పారాగ్లైడర్</v>
      </c>
      <c r="G43" s="4" t="s">
        <v>127</v>
      </c>
      <c r="H43" s="1" t="s">
        <v>142</v>
      </c>
      <c r="I43" s="1" t="str">
        <f>IFERROR(__xludf.DUMMYFUNCTION("GOOGLETRANSLATE(H:H, ""en"", ""te"")"),"డైనమిక్ స్పోర్ట్")</f>
        <v>డైనమిక్ స్పోర్ట్</v>
      </c>
      <c r="J43" s="1" t="s">
        <v>143</v>
      </c>
      <c r="K43" s="1" t="str">
        <f>IFERROR(__xludf.DUMMYFUNCTION("GOOGLETRANSLATE(J:J, ""en"", ""te"")"),"వోజ్టెక్ పియెర్జియస్కి")</f>
        <v>వోజ్టెక్ పియెర్జియస్కి</v>
      </c>
      <c r="M43" s="1" t="s">
        <v>129</v>
      </c>
      <c r="N43" s="1" t="str">
        <f>IFERROR(__xludf.DUMMYFUNCTION("GOOGLETRANSLATE(M:M, ""en"", ""te"")"),"ఉత్పత్తి పూర్తయింది")</f>
        <v>ఉత్పత్తి పూర్తయింది</v>
      </c>
      <c r="O43" s="1" t="s">
        <v>144</v>
      </c>
      <c r="P43" s="1" t="s">
        <v>131</v>
      </c>
      <c r="U43" s="1" t="s">
        <v>132</v>
      </c>
      <c r="W43" s="1" t="s">
        <v>497</v>
      </c>
      <c r="AM43" s="4" t="s">
        <v>134</v>
      </c>
      <c r="AN43" s="1" t="s">
        <v>146</v>
      </c>
      <c r="AR43" s="1" t="s">
        <v>498</v>
      </c>
      <c r="AS43" s="1">
        <v>4.5</v>
      </c>
      <c r="AT43" s="1" t="s">
        <v>394</v>
      </c>
      <c r="AU43" s="1" t="s">
        <v>499</v>
      </c>
    </row>
    <row r="44">
      <c r="A44" s="1" t="s">
        <v>500</v>
      </c>
      <c r="B44" s="1" t="str">
        <f>IFERROR(__xludf.DUMMYFUNCTION("GOOGLETRANSLATE(A:A, ""en"", ""te"")"),"ఎడెల్ ఎక్సెల్")</f>
        <v>ఎడెల్ ఎక్సెల్</v>
      </c>
      <c r="C44" s="1" t="s">
        <v>501</v>
      </c>
      <c r="D44" s="1" t="str">
        <f>IFERROR(__xludf.DUMMYFUNCTION("GOOGLETRANSLATE(C:C, ""en"", ""te"")"),"ఎడెల్ ఎక్సెల్ ఒక దక్షిణ కొరియా సింగిల్ ప్లేస్, పారాగ్లైడర్, దీనిని గ్వాంగ్జు యొక్క ఎడెల్ పారాగ్లైడర్స్ రూపొందించారు మరియు నిర్మించారు. ఇది ఇప్పుడు ఉత్పత్తికి దూరంగా ఉంది. [1] ఎక్సెల్ ఒక అధునాతన మరియు పోటీ గ్లైడర్‌గా రూపొందించబడింది. పోటీ ఎగురుతూ డ్రాగ్‌ను"&amp;" తగ్గించడానికి దీన్ని సన్నని క్రాస్-సెక్షన్ పంక్తులతో అమర్చవచ్చు. [1] మోడల్స్ వాటి సాపేక్ష పరిమాణానికి పేరు పెట్టబడ్డాయి. [1] బెర్ట్రాండ్ నుండి డేటా [1] సాధారణ లక్షణాల పనితీరు")</f>
        <v>ఎడెల్ ఎక్సెల్ ఒక దక్షిణ కొరియా సింగిల్ ప్లేస్, పారాగ్లైడర్, దీనిని గ్వాంగ్జు యొక్క ఎడెల్ పారాగ్లైడర్స్ రూపొందించారు మరియు నిర్మించారు. ఇది ఇప్పుడు ఉత్పత్తికి దూరంగా ఉంది. [1] ఎక్సెల్ ఒక అధునాతన మరియు పోటీ గ్లైడర్‌గా రూపొందించబడింది. పోటీ ఎగురుతూ డ్రాగ్‌ను తగ్గించడానికి దీన్ని సన్నని క్రాస్-సెక్షన్ పంక్తులతో అమర్చవచ్చు. [1] మోడల్స్ వాటి సాపేక్ష పరిమాణానికి పేరు పెట్టబడ్డాయి. [1] బెర్ట్రాండ్ నుండి డేటా [1] సాధారణ లక్షణాల పనితీరు</v>
      </c>
      <c r="E44" s="1" t="s">
        <v>126</v>
      </c>
      <c r="F44" s="1" t="str">
        <f>IFERROR(__xludf.DUMMYFUNCTION("GOOGLETRANSLATE(E:E, ""en"", ""te"")"),"పారాగ్లైడర్")</f>
        <v>పారాగ్లైడర్</v>
      </c>
      <c r="G44" s="4" t="s">
        <v>127</v>
      </c>
      <c r="H44" s="1" t="s">
        <v>441</v>
      </c>
      <c r="I44" s="1" t="str">
        <f>IFERROR(__xludf.DUMMYFUNCTION("GOOGLETRANSLATE(H:H, ""en"", ""te"")"),"ఎడెల్ పారాగ్లైడర్స్")</f>
        <v>ఎడెల్ పారాగ్లైడర్స్</v>
      </c>
      <c r="M44" s="1" t="s">
        <v>129</v>
      </c>
      <c r="N44" s="1" t="str">
        <f>IFERROR(__xludf.DUMMYFUNCTION("GOOGLETRANSLATE(M:M, ""en"", ""te"")"),"ఉత్పత్తి పూర్తయింది")</f>
        <v>ఉత్పత్తి పూర్తయింది</v>
      </c>
      <c r="O44" s="1" t="s">
        <v>144</v>
      </c>
      <c r="P44" s="1" t="s">
        <v>234</v>
      </c>
      <c r="U44" s="1" t="s">
        <v>132</v>
      </c>
      <c r="W44" s="1" t="s">
        <v>502</v>
      </c>
      <c r="AM44" s="1" t="s">
        <v>236</v>
      </c>
      <c r="AN44" s="1" t="s">
        <v>443</v>
      </c>
      <c r="AQ44" s="1" t="s">
        <v>136</v>
      </c>
      <c r="AR44" s="1" t="s">
        <v>503</v>
      </c>
      <c r="AS44" s="1">
        <v>5.93</v>
      </c>
      <c r="AT44" s="1" t="s">
        <v>427</v>
      </c>
      <c r="AU44" s="1" t="s">
        <v>139</v>
      </c>
    </row>
    <row r="45">
      <c r="A45" s="1" t="s">
        <v>504</v>
      </c>
      <c r="B45" s="1" t="str">
        <f>IFERROR(__xludf.DUMMYFUNCTION("GOOGLETRANSLATE(A:A, ""en"", ""te"")"),"ఎడెల్ మిలీనియం")</f>
        <v>ఎడెల్ మిలీనియం</v>
      </c>
      <c r="C45" s="1" t="s">
        <v>505</v>
      </c>
      <c r="D45" s="1" t="str">
        <f>IFERROR(__xludf.DUMMYFUNCTION("GOOGLETRANSLATE(C:C, ""en"", ""te"")"),"ఎడెల్ మిలీనియం దక్షిణ కొరియా సింగిల్ ప్లేస్, పారాగ్లైడర్, దీనిని గ్వాంగ్జు యొక్క ఎడెల్ పారాగ్లిడర్స్ రూపొందించారు మరియు నిర్మించారు. ఇది ఇప్పుడు ఉత్పత్తికి దూరంగా ఉంది. [1] మిలీనియం అధునాతన మరియు పోటీ గ్లైడర్‌గా రూపొందించబడింది. పోటీ ఎగురుతూ డ్రాగ్‌ను తగ్"&amp;"గించడానికి దీన్ని సన్నని క్రాస్-సెక్షన్ పంక్తులతో అమర్చవచ్చు. [1] మోడల్స్ వాటి సాపేక్ష పరిమాణానికి పేరు పెట్టబడ్డాయి. [1] బెర్ట్రాండ్ నుండి డేటా [1] సాధారణ లక్షణాల పనితీరు")</f>
        <v>ఎడెల్ మిలీనియం దక్షిణ కొరియా సింగిల్ ప్లేస్, పారాగ్లైడర్, దీనిని గ్వాంగ్జు యొక్క ఎడెల్ పారాగ్లిడర్స్ రూపొందించారు మరియు నిర్మించారు. ఇది ఇప్పుడు ఉత్పత్తికి దూరంగా ఉంది. [1] మిలీనియం అధునాతన మరియు పోటీ గ్లైడర్‌గా రూపొందించబడింది. పోటీ ఎగురుతూ డ్రాగ్‌ను తగ్గించడానికి దీన్ని సన్నని క్రాస్-సెక్షన్ పంక్తులతో అమర్చవచ్చు. [1] మోడల్స్ వాటి సాపేక్ష పరిమాణానికి పేరు పెట్టబడ్డాయి. [1] బెర్ట్రాండ్ నుండి డేటా [1] సాధారణ లక్షణాల పనితీరు</v>
      </c>
      <c r="E45" s="1" t="s">
        <v>126</v>
      </c>
      <c r="F45" s="1" t="str">
        <f>IFERROR(__xludf.DUMMYFUNCTION("GOOGLETRANSLATE(E:E, ""en"", ""te"")"),"పారాగ్లైడర్")</f>
        <v>పారాగ్లైడర్</v>
      </c>
      <c r="G45" s="4" t="s">
        <v>127</v>
      </c>
      <c r="H45" s="1" t="s">
        <v>441</v>
      </c>
      <c r="I45" s="1" t="str">
        <f>IFERROR(__xludf.DUMMYFUNCTION("GOOGLETRANSLATE(H:H, ""en"", ""te"")"),"ఎడెల్ పారాగ్లైడర్స్")</f>
        <v>ఎడెల్ పారాగ్లైడర్స్</v>
      </c>
      <c r="M45" s="1" t="s">
        <v>129</v>
      </c>
      <c r="N45" s="1" t="str">
        <f>IFERROR(__xludf.DUMMYFUNCTION("GOOGLETRANSLATE(M:M, ""en"", ""te"")"),"ఉత్పత్తి పూర్తయింది")</f>
        <v>ఉత్పత్తి పూర్తయింది</v>
      </c>
      <c r="O45" s="1" t="s">
        <v>144</v>
      </c>
      <c r="P45" s="1" t="s">
        <v>234</v>
      </c>
      <c r="U45" s="1" t="s">
        <v>132</v>
      </c>
      <c r="W45" s="1" t="s">
        <v>506</v>
      </c>
      <c r="AM45" s="1" t="s">
        <v>236</v>
      </c>
      <c r="AN45" s="1" t="s">
        <v>443</v>
      </c>
      <c r="AQ45" s="1" t="s">
        <v>136</v>
      </c>
      <c r="AR45" s="1" t="s">
        <v>507</v>
      </c>
      <c r="AS45" s="1">
        <v>6.37</v>
      </c>
      <c r="AT45" s="1" t="s">
        <v>394</v>
      </c>
      <c r="AU45" s="1" t="s">
        <v>211</v>
      </c>
    </row>
    <row r="46">
      <c r="A46" s="1" t="s">
        <v>508</v>
      </c>
      <c r="B46" s="1" t="str">
        <f>IFERROR(__xludf.DUMMYFUNCTION("GOOGLETRANSLATE(A:A, ""en"", ""te"")"),"ఫైర్‌బర్డ్ Z-One")</f>
        <v>ఫైర్‌బర్డ్ Z-One</v>
      </c>
      <c r="C46" s="1" t="s">
        <v>509</v>
      </c>
      <c r="D46" s="1" t="str">
        <f>IFERROR(__xludf.DUMMYFUNCTION("GOOGLETRANSLATE(C:C, ""en"", ""te"")"),"ఫైర్‌బర్డ్ జెడ్-వన్ ఒక జర్మన్ సింగిల్-ప్లేస్, పారాగ్లైడర్, దీనిని 2000 ల మధ్యలో ఫ్యూసెన్ యొక్క ఫైర్‌బర్డ్ స్కై స్పోర్ట్స్ ఎగ్ రూపొందించారు మరియు నిర్మించారు. ఇది ఇప్పుడు ఉత్పత్తికి దూరంగా ఉంది. [1] Z-One ఒక అనుభవశూన్యుడు గ్లైడర్‌గా రూపొందించబడింది. మోడల్స"&amp;"్ వాటి సాపేక్ష పరిమాణానికి పేరు పెట్టబడ్డాయి. [1] బెర్ట్రాండ్ నుండి డేటా [1] సాధారణ లక్షణాల పనితీరు")</f>
        <v>ఫైర్‌బర్డ్ జెడ్-వన్ ఒక జర్మన్ సింగిల్-ప్లేస్, పారాగ్లైడర్, దీనిని 2000 ల మధ్యలో ఫ్యూసెన్ యొక్క ఫైర్‌బర్డ్ స్కై స్పోర్ట్స్ ఎగ్ రూపొందించారు మరియు నిర్మించారు. ఇది ఇప్పుడు ఉత్పత్తికి దూరంగా ఉంది. [1] Z-One ఒక అనుభవశూన్యుడు గ్లైడర్‌గా రూపొందించబడింది. మోడల్స్ వాటి సాపేక్ష పరిమాణానికి పేరు పెట్టబడ్డాయి. [1] బెర్ట్రాండ్ నుండి డేటా [1] సాధారణ లక్షణాల పనితీరు</v>
      </c>
      <c r="E46" s="1" t="s">
        <v>126</v>
      </c>
      <c r="F46" s="1" t="str">
        <f>IFERROR(__xludf.DUMMYFUNCTION("GOOGLETRANSLATE(E:E, ""en"", ""te"")"),"పారాగ్లైడర్")</f>
        <v>పారాగ్లైడర్</v>
      </c>
      <c r="G46" s="4" t="s">
        <v>127</v>
      </c>
      <c r="H46" s="1" t="s">
        <v>363</v>
      </c>
      <c r="I46" s="1" t="str">
        <f>IFERROR(__xludf.DUMMYFUNCTION("GOOGLETRANSLATE(H:H, ""en"", ""te"")"),"ఫైర్‌బర్డ్ స్కై స్పోర్ట్స్ ఎగ్")</f>
        <v>ఫైర్‌బర్డ్ స్కై స్పోర్ట్స్ ఎగ్</v>
      </c>
      <c r="M46" s="1" t="s">
        <v>129</v>
      </c>
      <c r="N46" s="1" t="str">
        <f>IFERROR(__xludf.DUMMYFUNCTION("GOOGLETRANSLATE(M:M, ""en"", ""te"")"),"ఉత్పత్తి పూర్తయింది")</f>
        <v>ఉత్పత్తి పూర్తయింది</v>
      </c>
      <c r="O46" s="1" t="s">
        <v>144</v>
      </c>
      <c r="P46" s="1" t="s">
        <v>154</v>
      </c>
      <c r="U46" s="1" t="s">
        <v>132</v>
      </c>
      <c r="W46" s="1" t="s">
        <v>510</v>
      </c>
      <c r="AM46" s="4" t="s">
        <v>156</v>
      </c>
      <c r="AN46" s="1" t="s">
        <v>365</v>
      </c>
      <c r="AQ46" s="1" t="s">
        <v>136</v>
      </c>
      <c r="AR46" s="1" t="s">
        <v>511</v>
      </c>
      <c r="AS46" s="1">
        <v>3.98</v>
      </c>
      <c r="AT46" s="1" t="s">
        <v>512</v>
      </c>
      <c r="AU46" s="1" t="s">
        <v>149</v>
      </c>
    </row>
    <row r="47">
      <c r="A47" s="1" t="s">
        <v>513</v>
      </c>
      <c r="B47" s="1" t="str">
        <f>IFERROR(__xludf.DUMMYFUNCTION("GOOGLETRANSLATE(A:A, ""en"", ""te"")"),"ఫ్లైట్ డిజైన్ బోక్స్టెయిర్")</f>
        <v>ఫ్లైట్ డిజైన్ బోక్స్టెయిర్</v>
      </c>
      <c r="C47" s="1" t="s">
        <v>514</v>
      </c>
      <c r="D47" s="1" t="str">
        <f>IFERROR(__xludf.DUMMYFUNCTION("GOOGLETRANSLATE(C:C, ""en"", ""te"")"),"ఫ్లైట్ డిజైన్ బోక్స్టెయిర్ ఒక జర్మన్ సింగిల్-ప్లేస్ పారాగ్లైడర్, దీనిని మైఖేల్ హార్ట్‌మన్ మరియు స్టీఫన్ ముల్లెర్ రూపొందించారు మరియు ల్యాండ్‌బెర్డ్ యొక్క విమాన రూపకల్పన ద్వారా నిర్మించబడింది. ఇది ఇప్పుడు ఉత్పత్తికి దూరంగా ఉంది. [1] బోక్స్టెయిర్ ఒక అనుభవశూన"&amp;"్యుడు గ్లైడర్‌గా రూపొందించబడింది. టెస్ట్ ఫ్లయింగ్ ఫ్యాక్టరీ టెస్ట్ పైలట్ రిచర్డ్ బెర్గ్మాన్ చేత నిర్వహించబడింది. మోడల్స్ ప్రతి ఒక్కటి చదరపు మీటర్లు/సాపేక్ష పరిమాణంలో వారి సుమారు రెక్కల ప్రాంతానికి పేరు పెట్టబడ్డాయి. [1] బెర్ట్రాండ్ నుండి డేటా [1] సాధారణ ల"&amp;"క్షణాల పనితీరు")</f>
        <v>ఫ్లైట్ డిజైన్ బోక్స్టెయిర్ ఒక జర్మన్ సింగిల్-ప్లేస్ పారాగ్లైడర్, దీనిని మైఖేల్ హార్ట్‌మన్ మరియు స్టీఫన్ ముల్లెర్ రూపొందించారు మరియు ల్యాండ్‌బెర్డ్ యొక్క విమాన రూపకల్పన ద్వారా నిర్మించబడింది. ఇది ఇప్పుడు ఉత్పత్తికి దూరంగా ఉంది. [1] బోక్స్టెయిర్ ఒక అనుభవశూన్యుడు గ్లైడర్‌గా రూపొందించబడింది. టెస్ట్ ఫ్లయింగ్ ఫ్యాక్టరీ టెస్ట్ పైలట్ రిచర్డ్ బెర్గ్మాన్ చేత నిర్వహించబడింది. మోడల్స్ ప్రతి ఒక్కటి చదరపు మీటర్లు/సాపేక్ష పరిమాణంలో వారి సుమారు రెక్కల ప్రాంతానికి పేరు పెట్టబడ్డాయి. [1] బెర్ట్రాండ్ నుండి డేటా [1] సాధారణ లక్షణాల పనితీరు</v>
      </c>
      <c r="E47" s="1" t="s">
        <v>126</v>
      </c>
      <c r="F47" s="1" t="str">
        <f>IFERROR(__xludf.DUMMYFUNCTION("GOOGLETRANSLATE(E:E, ""en"", ""te"")"),"పారాగ్లైడర్")</f>
        <v>పారాగ్లైడర్</v>
      </c>
      <c r="G47" s="4" t="s">
        <v>127</v>
      </c>
      <c r="H47" s="1" t="s">
        <v>152</v>
      </c>
      <c r="I47" s="1" t="str">
        <f>IFERROR(__xludf.DUMMYFUNCTION("GOOGLETRANSLATE(H:H, ""en"", ""te"")"),"ఫ్లైట్ డిజైన్")</f>
        <v>ఫ్లైట్ డిజైన్</v>
      </c>
      <c r="J47" s="1" t="s">
        <v>153</v>
      </c>
      <c r="K47" s="1" t="str">
        <f>IFERROR(__xludf.DUMMYFUNCTION("GOOGLETRANSLATE(J:J, ""en"", ""te"")"),"మైఖేల్ హార్ట్‌మన్ మరియు స్టీఫన్ ముల్లెర్")</f>
        <v>మైఖేల్ హార్ట్‌మన్ మరియు స్టీఫన్ ముల్లెర్</v>
      </c>
      <c r="M47" s="1" t="s">
        <v>129</v>
      </c>
      <c r="N47" s="1" t="str">
        <f>IFERROR(__xludf.DUMMYFUNCTION("GOOGLETRANSLATE(M:M, ""en"", ""te"")"),"ఉత్పత్తి పూర్తయింది")</f>
        <v>ఉత్పత్తి పూర్తయింది</v>
      </c>
      <c r="O47" s="1" t="s">
        <v>144</v>
      </c>
      <c r="P47" s="1" t="s">
        <v>154</v>
      </c>
      <c r="U47" s="1" t="s">
        <v>132</v>
      </c>
      <c r="W47" s="1" t="s">
        <v>515</v>
      </c>
      <c r="AM47" s="4" t="s">
        <v>156</v>
      </c>
      <c r="AN47" s="1" t="s">
        <v>157</v>
      </c>
      <c r="AQ47" s="1" t="s">
        <v>136</v>
      </c>
      <c r="AR47" s="1" t="s">
        <v>516</v>
      </c>
      <c r="AS47" s="1">
        <v>5.1</v>
      </c>
      <c r="AT47" s="1" t="s">
        <v>431</v>
      </c>
      <c r="AU47" s="1" t="s">
        <v>211</v>
      </c>
    </row>
    <row r="48">
      <c r="A48" s="1" t="s">
        <v>517</v>
      </c>
      <c r="B48" s="1" t="str">
        <f>IFERROR(__xludf.DUMMYFUNCTION("GOOGLETRANSLATE(A:A, ""en"", ""te"")"),"ప్రవణత బంగారు")</f>
        <v>ప్రవణత బంగారు</v>
      </c>
      <c r="C48" s="1" t="s">
        <v>518</v>
      </c>
      <c r="D48" s="1" t="str">
        <f>IFERROR(__xludf.DUMMYFUNCTION("GOOGLETRANSLATE(C:C, ""en"", ""te"")"),"ప్రవణత గోల్డెన్ అనేది చెక్ సింగిల్-ప్లేస్, పారాగ్లైడర్, ఇది ప్రేగ్ యొక్క ప్రవణత SRO చేత రూపొందించబడింది మరియు ఉత్పత్తి చేస్తుంది. వాస్తవానికి 2000 ల మధ్యలో ఉత్పత్తి చేయబడినది, ఇది ఇప్పటికీ 2016 లో గోల్డెన్ 4 గా ఉత్పత్తిలో ఉంది. [1] గోల్డెన్ ఇంటర్మీడియట్ గ"&amp;"్లైడర్‌గా రూపొందించబడింది మరియు ఇది తయారీదారు యొక్క అత్యధికంగా అమ్ముడైన మోడల్. మోడల్స్ ప్రతి ఒక్కటి చదరపు మీటర్లలో వారి సుమారుగా వింగ్ ప్రాంతానికి పేరు పెట్టబడ్డాయి. [1] [2] గోల్డెన్ 4 ను పోర్చర్ మెరైన్ ఎవర్లాస్ట్ ఫాబ్రిక్ నుండి తయారు చేస్తారు. [2] బెర్ట్"&amp;"రాండ్ నుండి డేటా [1] సాధారణ లక్షణాల పనితీరు")</f>
        <v>ప్రవణత గోల్డెన్ అనేది చెక్ సింగిల్-ప్లేస్, పారాగ్లైడర్, ఇది ప్రేగ్ యొక్క ప్రవణత SRO చేత రూపొందించబడింది మరియు ఉత్పత్తి చేస్తుంది. వాస్తవానికి 2000 ల మధ్యలో ఉత్పత్తి చేయబడినది, ఇది ఇప్పటికీ 2016 లో గోల్డెన్ 4 గా ఉత్పత్తిలో ఉంది. [1] గోల్డెన్ ఇంటర్మీడియట్ గ్లైడర్‌గా రూపొందించబడింది మరియు ఇది తయారీదారు యొక్క అత్యధికంగా అమ్ముడైన మోడల్. మోడల్స్ ప్రతి ఒక్కటి చదరపు మీటర్లలో వారి సుమారుగా వింగ్ ప్రాంతానికి పేరు పెట్టబడ్డాయి. [1] [2] గోల్డెన్ 4 ను పోర్చర్ మెరైన్ ఎవర్లాస్ట్ ఫాబ్రిక్ నుండి తయారు చేస్తారు. [2] బెర్ట్రాండ్ నుండి డేటా [1] సాధారణ లక్షణాల పనితీరు</v>
      </c>
      <c r="E48" s="1" t="s">
        <v>126</v>
      </c>
      <c r="F48" s="1" t="str">
        <f>IFERROR(__xludf.DUMMYFUNCTION("GOOGLETRANSLATE(E:E, ""en"", ""te"")"),"పారాగ్లైడర్")</f>
        <v>పారాగ్లైడర్</v>
      </c>
      <c r="G48" s="4" t="s">
        <v>127</v>
      </c>
      <c r="H48" s="1" t="s">
        <v>380</v>
      </c>
      <c r="I48" s="1" t="str">
        <f>IFERROR(__xludf.DUMMYFUNCTION("GOOGLETRANSLATE(H:H, ""en"", ""te"")"),"ప్రవణత SRO")</f>
        <v>ప్రవణత SRO</v>
      </c>
      <c r="M48" s="1" t="s">
        <v>519</v>
      </c>
      <c r="N48" s="1" t="str">
        <f>IFERROR(__xludf.DUMMYFUNCTION("GOOGLETRANSLATE(M:M, ""en"", ""te"")"),"ఉత్పత్తిలో (గోల్డెన్ 4, 2016)")</f>
        <v>ఉత్పత్తిలో (గోల్డెన్ 4, 2016)</v>
      </c>
      <c r="P48" s="1" t="s">
        <v>383</v>
      </c>
      <c r="U48" s="1" t="s">
        <v>132</v>
      </c>
      <c r="W48" s="1" t="s">
        <v>520</v>
      </c>
      <c r="AM48" s="1" t="s">
        <v>386</v>
      </c>
      <c r="AN48" s="1" t="s">
        <v>387</v>
      </c>
      <c r="AQ48" s="1" t="s">
        <v>136</v>
      </c>
      <c r="AR48" s="1" t="s">
        <v>521</v>
      </c>
      <c r="AS48" s="1">
        <v>5.3</v>
      </c>
      <c r="AT48" s="1" t="s">
        <v>228</v>
      </c>
      <c r="AU48" s="1" t="s">
        <v>139</v>
      </c>
    </row>
    <row r="49">
      <c r="A49" s="1" t="s">
        <v>522</v>
      </c>
      <c r="B49" s="1" t="str">
        <f>IFERROR(__xludf.DUMMYFUNCTION("GOOGLETRANSLATE(A:A, ""en"", ""te"")"),"మల్టీ-ఫంక్షన్ మానవరహిత హెలికాప్టర్ (జార్జియా)")</f>
        <v>మల్టీ-ఫంక్షన్ మానవరహిత హెలికాప్టర్ (జార్జియా)</v>
      </c>
      <c r="C49" s="1" t="s">
        <v>523</v>
      </c>
      <c r="D49" s="1" t="str">
        <f>IFERROR(__xludf.DUMMYFUNCTION("GOOGLETRANSLATE(C:C, ""en"", ""te"")"),"మల్టీ-ఫంక్షన్ మానవరహిత హెలికాప్టర్ ""బ్లాక్ విడో"" అనేది జార్జియాలో STC డెల్టా అభివృద్ధి చేసిన మానవరహిత వైమానిక వాహనం. ఈ వ్యవస్థ సైనిక మరియు పౌర ప్రయోజనాల కోసం ఉద్దేశించబడింది. బోర్డర్ పోలీసింగ్, ఆయుధ లక్ష్యం, సంకేతాలు తెలివితేటలు, విపత్తు పర్యవేక్షణ మరియ"&amp;"ు ఇతర పాత్రలు వాడకం యొక్క గోళాలు. UAV హెలికాప్టర్ యొక్క ఆయుధాలు 2 x M-134 మినీగున్ మరియు 8 x అన్‌గైడెడ్ రాకెట్ క్షిపణులు లేదా 2 x M-134 మినిగన్ మరియు రాకెట్ల వద్ద 2 లేజర్ గైడెడ్. వాహనం ఎగ్జిక్యూటివ్ 162 ఎఫ్ ఆధారంగా ఉంటుంది. ఇది 2015 లో జార్జియా స్వాతంత్ర్"&amp;"య దినోత్సవం సందర్భంగా ప్రజలకు సమర్పించబడింది. [1] STC డెల్టా నుండి డేటా [1] సాధారణ లక్షణాల పనితీరు మల్టీ -ఫంక్షన్ మానవరహిత హెలికాప్టర్ - డెల్టా యొక్క అధికారిక వెబ్‌సైట్ మానవరహిత వైమానిక వాహనంపై ఈ వ్యాసం ఒక స్టబ్. వికీపీడియా విస్తరించడం ద్వారా మీరు సహాయపడవ"&amp;"చ్చు.")</f>
        <v>మల్టీ-ఫంక్షన్ మానవరహిత హెలికాప్టర్ "బ్లాక్ విడో" అనేది జార్జియాలో STC డెల్టా అభివృద్ధి చేసిన మానవరహిత వైమానిక వాహనం. ఈ వ్యవస్థ సైనిక మరియు పౌర ప్రయోజనాల కోసం ఉద్దేశించబడింది. బోర్డర్ పోలీసింగ్, ఆయుధ లక్ష్యం, సంకేతాలు తెలివితేటలు, విపత్తు పర్యవేక్షణ మరియు ఇతర పాత్రలు వాడకం యొక్క గోళాలు. UAV హెలికాప్టర్ యొక్క ఆయుధాలు 2 x M-134 మినీగున్ మరియు 8 x అన్‌గైడెడ్ రాకెట్ క్షిపణులు లేదా 2 x M-134 మినిగన్ మరియు రాకెట్ల వద్ద 2 లేజర్ గైడెడ్. వాహనం ఎగ్జిక్యూటివ్ 162 ఎఫ్ ఆధారంగా ఉంటుంది. ఇది 2015 లో జార్జియా స్వాతంత్ర్య దినోత్సవం సందర్భంగా ప్రజలకు సమర్పించబడింది. [1] STC డెల్టా నుండి డేటా [1] సాధారణ లక్షణాల పనితీరు మల్టీ -ఫంక్షన్ మానవరహిత హెలికాప్టర్ - డెల్టా యొక్క అధికారిక వెబ్‌సైట్ మానవరహిత వైమానిక వాహనంపై ఈ వ్యాసం ఒక స్టబ్. వికీపీడియా విస్తరించడం ద్వారా మీరు సహాయపడవచ్చు.</v>
      </c>
      <c r="E49" s="1" t="s">
        <v>524</v>
      </c>
      <c r="F49" s="1" t="str">
        <f>IFERROR(__xludf.DUMMYFUNCTION("GOOGLETRANSLATE(E:E, ""en"", ""te"")"),"UAV హెలికాప్టర్")</f>
        <v>UAV హెలికాప్టర్</v>
      </c>
      <c r="G49" s="1" t="s">
        <v>525</v>
      </c>
      <c r="H49" s="1" t="s">
        <v>526</v>
      </c>
      <c r="I49" s="1" t="str">
        <f>IFERROR(__xludf.DUMMYFUNCTION("GOOGLETRANSLATE(H:H, ""en"", ""te"")"),"శాస్త్రీయ సాంకేతిక కేంద్రం డెల్టా")</f>
        <v>శాస్త్రీయ సాంకేతిక కేంద్రం డెల్టా</v>
      </c>
      <c r="J49" s="1" t="s">
        <v>526</v>
      </c>
      <c r="K49" s="1" t="str">
        <f>IFERROR(__xludf.DUMMYFUNCTION("GOOGLETRANSLATE(J:J, ""en"", ""te"")"),"శాస్త్రీయ సాంకేతిక కేంద్రం డెల్టా")</f>
        <v>శాస్త్రీయ సాంకేతిక కేంద్రం డెల్టా</v>
      </c>
      <c r="L49" s="1" t="s">
        <v>527</v>
      </c>
      <c r="M49" s="1" t="s">
        <v>528</v>
      </c>
      <c r="N49" s="1" t="str">
        <f>IFERROR(__xludf.DUMMYFUNCTION("GOOGLETRANSLATE(M:M, ""en"", ""te"")"),"తెలియదు")</f>
        <v>తెలియదు</v>
      </c>
      <c r="P49" s="1" t="s">
        <v>529</v>
      </c>
      <c r="Q49" s="1"/>
      <c r="R49" s="1" t="s">
        <v>530</v>
      </c>
      <c r="U49" s="1">
        <v>0.0</v>
      </c>
      <c r="V49" s="1" t="s">
        <v>531</v>
      </c>
      <c r="W49" s="1" t="s">
        <v>532</v>
      </c>
      <c r="X49" s="1" t="s">
        <v>533</v>
      </c>
      <c r="Y49" s="1" t="s">
        <v>534</v>
      </c>
      <c r="Z49" s="1" t="s">
        <v>535</v>
      </c>
      <c r="AM49" s="4" t="s">
        <v>536</v>
      </c>
      <c r="AN49" s="1" t="s">
        <v>530</v>
      </c>
      <c r="AT49" s="1" t="s">
        <v>189</v>
      </c>
      <c r="AV49" s="1" t="s">
        <v>537</v>
      </c>
      <c r="AW49" s="1" t="s">
        <v>538</v>
      </c>
      <c r="AX49" s="1" t="s">
        <v>539</v>
      </c>
      <c r="AZ49" s="1" t="s">
        <v>540</v>
      </c>
      <c r="BB49" s="1" t="s">
        <v>541</v>
      </c>
      <c r="BJ49" s="1" t="s">
        <v>542</v>
      </c>
      <c r="BM49" s="1" t="s">
        <v>543</v>
      </c>
      <c r="BN49" s="1" t="s">
        <v>544</v>
      </c>
      <c r="BO49" s="1" t="s">
        <v>545</v>
      </c>
    </row>
    <row r="50">
      <c r="A50" s="1" t="s">
        <v>546</v>
      </c>
      <c r="B50" s="1" t="str">
        <f>IFERROR(__xludf.DUMMYFUNCTION("GOOGLETRANSLATE(A:A, ""en"", ""te"")"),"బ్రూగెట్ 670 టి")</f>
        <v>బ్రూగెట్ 670 టి</v>
      </c>
      <c r="C50" s="1" t="s">
        <v>547</v>
      </c>
      <c r="D50" s="1" t="str">
        <f>IFERROR(__xludf.DUMMYFUNCTION("GOOGLETRANSLATE(C:C, ""en"", ""te"")"),"బ్రూగెట్ 670, బ్రూగెట్ 670 టి లేదా బ్రూగెట్-విబాల్ట్ 670 ఒక ఫ్రెంచ్ ట్విన్ ఇంజిన్, అన్ని మెటల్ పద్దెనిమిది సీట్ల విమానాలు 1935 లో ముడుచుకునే అండర్ క్యారేజీతో ఉన్నాయి. ఒకటి మాత్రమే నిర్మించబడింది. 1934 లో, బ్రూగెట్ చాంటియర్స్ ఏరోనాటిక్స్ విబాల్ట్-పెన్‌హోయి"&amp;"ట్‌ను సొంతం చేసుకున్నాడు మరియు వారి కొన్ని డిజైన్లను ఉత్పత్తి చేశాడు. [1] వీటిలో బ్రూగెట్ 670 ఒకటి, ఆల్-మెటల్, తక్కువ వింగ్, పద్దెనిమిది మంది ప్రయాణీకులకు అనుగుణంగా ఉన్న ట్విన్ ఇంజిన్ విమానాల. [2] ఇంజిన్ లేఅవుట్ వేరుగా, ఇది విజయవంతమైన ట్రిమోటర్ విబాల్ట్-ప"&amp;"ెన్హోట్ 282 కంటే పెద్దది అయినప్పటికీ, ఎయిర్ ఫ్రాన్స్‌తో సహా ఆరు ఫ్రెంచ్ విమానయాన సంస్థలు ఉపయోగిస్తున్నారు. [3] 1930 ల మధ్యలో ప్రపంచవ్యాప్తంగా కంపెనీలు అదే కాన్ఫిగరేషన్ యొక్క ట్విన్ ఇంజిన్ విమానాలను రూపకల్పన చేసి ఉత్పత్తి చేస్తున్నాయి, ముఖ్యంగా మునుపటి డగ్"&amp;"లస్ DC-2, ఇది తక్కువ శక్తివంతమైనది మరియు పద్నాలుగు మంది ప్రయాణీకులను మాత్రమే తీసుకువెళుతుంది. [4] బ్రూగెట్ 670 యొక్క వింగ్ స్థిరమైన మందం సెంటర్ విభాగాన్ని కలిగి ఉంది, వింగ్ మూలాలు దాని వెనుకంజలో ఉన్న అంచులలో ఫ్యూజ్‌లేజ్‌లోకి ప్రవేశిస్తాయి, మరియు రెండు బాహ"&amp;"్య ప్యానెల్లు, మందం రెండింటిలోనూ టేపింగ్ మరియు సెమీ ఎలిప్టికల్ చిట్కాలకు ప్రణాళికలు వేస్తాయి. ఇది రెండు స్పార్ నిర్మాణం, షీట్ డ్యూరాలిమిన్, ఐ-సెక్షన్ [5] స్పార్స్, ఇది వెబ్లను వెలికితీసింది మరియు డ్యూరాలిమిన్ స్కిన్డ్. ఇరుకైన తీగ స్లాట్ చేసిన ఐలెరన్లు స్ప"&amp;"ాన్ యొక్క మూడింట రెండు వంతులని ఆక్రమించాయి మరియు మిగిలినవి ఇలాంటి ఫ్లాప్‌లతో అమర్చబడి ఉన్నాయి. [2] ఇది రెండు వింగ్-మౌంటెడ్ 615 కిలోవాట్ ఇంజిన్ మౌంటులు స్టీల్ ట్యూబ్ నిర్మాణాలు లాంగన్స్ చేత మద్దతు ఇవ్వబడ్డాయి; [6] ఇంజిన్ కౌలింగ్స్ రెక్కల పైన చాలా ప్రముఖమైన"&amp;"వి. [2] 5.56 మీ (18 అడుగుల 3 అంగుళాలు) ట్రాక్ [5] ల్యాండింగ్ గేర్ యొక్క ప్రధాన కాళ్ళు, ముందు భాగంలో ఫెయిరింగ్‌లు అమర్చబడి, అవి వెనుకకు కౌలింగ్స్‌లో ఉపసంహరించుకున్నాయి. [2] [7] అండర్ క్యారేజ్ ఒలియో మౌంటెడ్, స్టీరబుల్ టెయిల్‌వీల్‌తో పూర్తయింది. ఇంజన్లు మరియ"&amp;"ు లాంగన్స్ రెండింటి మధ్య రెక్కల కేంద్ర విభాగంలో ఇంధన ట్యాంకులు ఉన్నాయి. [5] ఫ్యూజ్‌లేజ్ అంతటా డ్యూరాలిమిన్ మరియు ఫ్లాట్ సైడెడ్ మరియు బాటమ్డ్, అయినప్పటికీ దాని పైభాగం కొద్దిగా గుండ్రంగా ఉంది మరియు ముక్కు ప్రణాళిక మరియు ఎలివేషన్ రెండింటిలోనూ గుండ్రంగా ఉంది."&amp;" [2] పైలట్ల క్యాబిన్ రెండు సీట్లను పక్కపక్కనే కలిగి ఉంది, ఇది డ్యూయల్ కంట్రోల్ మరియు రేడియో పరికరాలతో కుడివైపు సీటు ద్వారా అమర్చబడి ఉంటుంది. [5] వాటి వెనుక 0.75 M × 1.8 M (× 5 అడుగుల 11 లో 2 ft 6) అంతస్తులో ప్రత్యేక క్యాబిన్ ఉంది, వీటిని నావిగేటర్ యొక్క ప"&amp;"ోస్ట్ లేదా బార్‌గా అమర్చవచ్చు మరియు అండర్ఫ్లోర్ సామాను హోల్డ్‌కు ప్రాప్యత ఇవ్వవచ్చు; [5] పోర్ట్-సైడ్ బాహ్య తలుపు ఈ స్థలాన్ని యాక్సెస్ చేసింది మరియు పైలట్లు అంతర్గత తలుపు ద్వారా తమ స్థానాలను చేరుకోవడానికి అనుమతించింది. రెండవ అంతర్గత తలుపు ప్రయాణీకుల క్యాబి"&amp;"న్‌లోకి తెరిచింది, ప్రణాళికలో 9.1 M × 1.8 M (29 ft 10 లో 29 ft 10) మరియు 1.75 మీ (5 అడుగుల 9 అంగుళాలు) ఎత్తు, తొమ్మిది వరుసల సీట్లు ఉన్నాయి, ప్రతి వైపు ఒకటి దాని స్వంత విండో కింద. వెనుక భాగంలో ఒక టాయిలెట్ ఉంది మరియు దాని వెనుక లైబ్రరీ [5] మరియు ప్రధాన ప్ర"&amp;"యాణీకుల తలుపు పోర్ట్-సైడ్ ఉన్న చివరి స్థలం. [2] [6] బ్రూగెట్ 670 రూపకల్పన చేయబడింది, తద్వారా ప్రయాణీకులకు బదులుగా సరుకు లేదా మెయిల్‌ను తీసుకెళ్లడానికి ఇది స్వీకరించబడుతుంది. 2,030 కిలోల (4,480 ఎల్బి) పేలోడ్‌తో, దాని పరిధి 750 కిమీ (470 మైళ్ళు) కానీ దీనిని"&amp;" 1,320 కిలోల (2,910 ఎల్బి) కు తగ్గించడం ఈ పరిధిని 1,500 కిమీ (930 మైళ్ళు) కు పెంచింది. [6] సామ్రాజ్యం సాంప్రదాయకంగా ఉంది, దెబ్బతిన్న, గుండ్రని, రౌండ్ చిట్కా క్షితిజ సమాంతర తోక ఫ్యూజ్‌లేజ్ పైన అమర్చబడి ఉంటుంది. ఫిన్ మరియు చుక్కాని నేరుగా అంచున, గుండ్రని టా"&amp;"ప్ లో కలుసుకున్నారు. రడ్డర్, ఇది కీల్‌కు చేరుకోలేదు మరియు ఎలివేటర్ల మధ్య చిన్న కటౌట్‌లో పని చేయలేదు, లేదా ఎలివేటర్లు సమతుల్యం కాలేదు. [2] మొదటి విమానానికి రెండు భిన్నమైన తేదీలు సమకాలీన సాహిత్యంలో కనిపిస్తాయి, 1 మార్చి 1935 [3] మరియు 16 మార్చి 1935. [7] దీ"&amp;"ని తరువాత ఆరు నెలల పరీక్షలు మరియు పైలట్లు డెట్రోయాట్ మరియు రిబియెర్ చేతిలో రిఫైనింగ్ జరిగింది. బ్రూగెట్ 670 ఉత్పత్తిలోకి వెళ్ళలేదు మరియు ప్రోటోటైప్ మాత్రమే నిర్మించబడింది. జూన్ 1936 లో, విమానం నేలమీద ఉన్నప్పుడు ప్రయాణీకుల తలుపు ఫ్యూజ్‌లేజ్ నుండి వేరు చేయబ"&amp;"డినప్పుడు నిర్మాణాత్మక సమస్యలు కనిపించాయి; క్యాబిన్ గోడలకు అంటుకునే సౌండ్‌ఫ్రూఫింగ్ పదార్థం డ్యూరాలిమిన్ పై దాడి చేస్తుందని తేలింది. ఒక పెద్ద పునర్నిర్మాణ యాజమాన్యం మార్చి 1938 లో లా సోషియాట్ ఫ్రాంకైస్ డెస్ ట్రాన్స్‌పోర్ట్స్ ఏరియన్స్‌కు ఆమోదించిన తరువాత, "&amp;"స్పానిష్ అంతర్యుద్ధంలో స్పానిష్ రిపబ్లికన్ ప్రభుత్వ దళాలకు రహస్యంగా విమానాలను సరఫరా చేయడానికి ఒక సంస్థ ఏర్పడింది. ఇది విడిభాగాలకు ఉపయోగించబడి ఉండవచ్చు లేదా స్పెయిన్‌లో తిరిగి నమోదు చేయబడింది కాని కాటలోనియాలో బాంబు దాడి చేయడం ద్వారా నాశనం చేయబడింది. [8] L'"&amp;"Anneee aéronauctique 1934-5 నుండి డేటా [9] సాధారణ లక్షణాల పనితీరు")</f>
        <v>బ్రూగెట్ 670, బ్రూగెట్ 670 టి లేదా బ్రూగెట్-విబాల్ట్ 670 ఒక ఫ్రెంచ్ ట్విన్ ఇంజిన్, అన్ని మెటల్ పద్దెనిమిది సీట్ల విమానాలు 1935 లో ముడుచుకునే అండర్ క్యారేజీతో ఉన్నాయి. ఒకటి మాత్రమే నిర్మించబడింది. 1934 లో, బ్రూగెట్ చాంటియర్స్ ఏరోనాటిక్స్ విబాల్ట్-పెన్‌హోయిట్‌ను సొంతం చేసుకున్నాడు మరియు వారి కొన్ని డిజైన్లను ఉత్పత్తి చేశాడు. [1] వీటిలో బ్రూగెట్ 670 ఒకటి, ఆల్-మెటల్, తక్కువ వింగ్, పద్దెనిమిది మంది ప్రయాణీకులకు అనుగుణంగా ఉన్న ట్విన్ ఇంజిన్ విమానాల. [2] ఇంజిన్ లేఅవుట్ వేరుగా, ఇది విజయవంతమైన ట్రిమోటర్ విబాల్ట్-పెన్హోట్ 282 కంటే పెద్దది అయినప్పటికీ, ఎయిర్ ఫ్రాన్స్‌తో సహా ఆరు ఫ్రెంచ్ విమానయాన సంస్థలు ఉపయోగిస్తున్నారు. [3] 1930 ల మధ్యలో ప్రపంచవ్యాప్తంగా కంపెనీలు అదే కాన్ఫిగరేషన్ యొక్క ట్విన్ ఇంజిన్ విమానాలను రూపకల్పన చేసి ఉత్పత్తి చేస్తున్నాయి, ముఖ్యంగా మునుపటి డగ్లస్ DC-2, ఇది తక్కువ శక్తివంతమైనది మరియు పద్నాలుగు మంది ప్రయాణీకులను మాత్రమే తీసుకువెళుతుంది. [4] బ్రూగెట్ 670 యొక్క వింగ్ స్థిరమైన మందం సెంటర్ విభాగాన్ని కలిగి ఉంది, వింగ్ మూలాలు దాని వెనుకంజలో ఉన్న అంచులలో ఫ్యూజ్‌లేజ్‌లోకి ప్రవేశిస్తాయి, మరియు రెండు బాహ్య ప్యానెల్లు, మందం రెండింటిలోనూ టేపింగ్ మరియు సెమీ ఎలిప్టికల్ చిట్కాలకు ప్రణాళికలు వేస్తాయి. ఇది రెండు స్పార్ నిర్మాణం, షీట్ డ్యూరాలిమిన్, ఐ-సెక్షన్ [5] స్పార్స్, ఇది వెబ్లను వెలికితీసింది మరియు డ్యూరాలిమిన్ స్కిన్డ్. ఇరుకైన తీగ స్లాట్ చేసిన ఐలెరన్లు స్పాన్ యొక్క మూడింట రెండు వంతులని ఆక్రమించాయి మరియు మిగిలినవి ఇలాంటి ఫ్లాప్‌లతో అమర్చబడి ఉన్నాయి. [2] ఇది రెండు వింగ్-మౌంటెడ్ 615 కిలోవాట్ ఇంజిన్ మౌంటులు స్టీల్ ట్యూబ్ నిర్మాణాలు లాంగన్స్ చేత మద్దతు ఇవ్వబడ్డాయి; [6] ఇంజిన్ కౌలింగ్స్ రెక్కల పైన చాలా ప్రముఖమైనవి. [2] 5.56 మీ (18 అడుగుల 3 అంగుళాలు) ట్రాక్ [5] ల్యాండింగ్ గేర్ యొక్క ప్రధాన కాళ్ళు, ముందు భాగంలో ఫెయిరింగ్‌లు అమర్చబడి, అవి వెనుకకు కౌలింగ్స్‌లో ఉపసంహరించుకున్నాయి. [2] [7] అండర్ క్యారేజ్ ఒలియో మౌంటెడ్, స్టీరబుల్ టెయిల్‌వీల్‌తో పూర్తయింది. ఇంజన్లు మరియు లాంగన్స్ రెండింటి మధ్య రెక్కల కేంద్ర విభాగంలో ఇంధన ట్యాంకులు ఉన్నాయి. [5] ఫ్యూజ్‌లేజ్ అంతటా డ్యూరాలిమిన్ మరియు ఫ్లాట్ సైడెడ్ మరియు బాటమ్డ్, అయినప్పటికీ దాని పైభాగం కొద్దిగా గుండ్రంగా ఉంది మరియు ముక్కు ప్రణాళిక మరియు ఎలివేషన్ రెండింటిలోనూ గుండ్రంగా ఉంది. [2] పైలట్ల క్యాబిన్ రెండు సీట్లను పక్కపక్కనే కలిగి ఉంది, ఇది డ్యూయల్ కంట్రోల్ మరియు రేడియో పరికరాలతో కుడివైపు సీటు ద్వారా అమర్చబడి ఉంటుంది. [5] వాటి వెనుక 0.75 M × 1.8 M (× 5 అడుగుల 11 లో 2 ft 6) అంతస్తులో ప్రత్యేక క్యాబిన్ ఉంది, వీటిని నావిగేటర్ యొక్క పోస్ట్ లేదా బార్‌గా అమర్చవచ్చు మరియు అండర్ఫ్లోర్ సామాను హోల్డ్‌కు ప్రాప్యత ఇవ్వవచ్చు; [5] పోర్ట్-సైడ్ బాహ్య తలుపు ఈ స్థలాన్ని యాక్సెస్ చేసింది మరియు పైలట్లు అంతర్గత తలుపు ద్వారా తమ స్థానాలను చేరుకోవడానికి అనుమతించింది. రెండవ అంతర్గత తలుపు ప్రయాణీకుల క్యాబిన్‌లోకి తెరిచింది, ప్రణాళికలో 9.1 M × 1.8 M (29 ft 10 లో 29 ft 10) మరియు 1.75 మీ (5 అడుగుల 9 అంగుళాలు) ఎత్తు, తొమ్మిది వరుసల సీట్లు ఉన్నాయి, ప్రతి వైపు ఒకటి దాని స్వంత విండో కింద. వెనుక భాగంలో ఒక టాయిలెట్ ఉంది మరియు దాని వెనుక లైబ్రరీ [5] మరియు ప్రధాన ప్రయాణీకుల తలుపు పోర్ట్-సైడ్ ఉన్న చివరి స్థలం. [2] [6] బ్రూగెట్ 670 రూపకల్పన చేయబడింది, తద్వారా ప్రయాణీకులకు బదులుగా సరుకు లేదా మెయిల్‌ను తీసుకెళ్లడానికి ఇది స్వీకరించబడుతుంది. 2,030 కిలోల (4,480 ఎల్బి) పేలోడ్‌తో, దాని పరిధి 750 కిమీ (470 మైళ్ళు) కానీ దీనిని 1,320 కిలోల (2,910 ఎల్బి) కు తగ్గించడం ఈ పరిధిని 1,500 కిమీ (930 మైళ్ళు) కు పెంచింది. [6] సామ్రాజ్యం సాంప్రదాయకంగా ఉంది, దెబ్బతిన్న, గుండ్రని, రౌండ్ చిట్కా క్షితిజ సమాంతర తోక ఫ్యూజ్‌లేజ్ పైన అమర్చబడి ఉంటుంది. ఫిన్ మరియు చుక్కాని నేరుగా అంచున, గుండ్రని టాప్ లో కలుసుకున్నారు. రడ్డర్, ఇది కీల్‌కు చేరుకోలేదు మరియు ఎలివేటర్ల మధ్య చిన్న కటౌట్‌లో పని చేయలేదు, లేదా ఎలివేటర్లు సమతుల్యం కాలేదు. [2] మొదటి విమానానికి రెండు భిన్నమైన తేదీలు సమకాలీన సాహిత్యంలో కనిపిస్తాయి, 1 మార్చి 1935 [3] మరియు 16 మార్చి 1935. [7] దీని తరువాత ఆరు నెలల పరీక్షలు మరియు పైలట్లు డెట్రోయాట్ మరియు రిబియెర్ చేతిలో రిఫైనింగ్ జరిగింది. బ్రూగెట్ 670 ఉత్పత్తిలోకి వెళ్ళలేదు మరియు ప్రోటోటైప్ మాత్రమే నిర్మించబడింది. జూన్ 1936 లో, విమానం నేలమీద ఉన్నప్పుడు ప్రయాణీకుల తలుపు ఫ్యూజ్‌లేజ్ నుండి వేరు చేయబడినప్పుడు నిర్మాణాత్మక సమస్యలు కనిపించాయి; క్యాబిన్ గోడలకు అంటుకునే సౌండ్‌ఫ్రూఫింగ్ పదార్థం డ్యూరాలిమిన్ పై దాడి చేస్తుందని తేలింది. ఒక పెద్ద పునర్నిర్మాణ యాజమాన్యం మార్చి 1938 లో లా సోషియాట్ ఫ్రాంకైస్ డెస్ ట్రాన్స్‌పోర్ట్స్ ఏరియన్స్‌కు ఆమోదించిన తరువాత, స్పానిష్ అంతర్యుద్ధంలో స్పానిష్ రిపబ్లికన్ ప్రభుత్వ దళాలకు రహస్యంగా విమానాలను సరఫరా చేయడానికి ఒక సంస్థ ఏర్పడింది. ఇది విడిభాగాలకు ఉపయోగించబడి ఉండవచ్చు లేదా స్పెయిన్‌లో తిరిగి నమోదు చేయబడింది కాని కాటలోనియాలో బాంబు దాడి చేయడం ద్వారా నాశనం చేయబడింది. [8] L'Anneee aéronauctique 1934-5 నుండి డేటా [9] సాధారణ లక్షణాల పనితీరు</v>
      </c>
      <c r="E50" s="1" t="s">
        <v>548</v>
      </c>
      <c r="F50" s="1" t="str">
        <f>IFERROR(__xludf.DUMMYFUNCTION("GOOGLETRANSLATE(E:E, ""en"", ""te"")"),"18 సీట్ల విమానంలో")</f>
        <v>18 సీట్ల విమానంలో</v>
      </c>
      <c r="G50" s="1" t="s">
        <v>549</v>
      </c>
      <c r="H50" s="1" t="s">
        <v>550</v>
      </c>
      <c r="I50" s="1" t="str">
        <f>IFERROR(__xludf.DUMMYFUNCTION("GOOGLETRANSLATE(H:H, ""en"", ""te"")"),"సోషియాట్ డెస్ ఏవియన్లు లూయిస్ బ్రూగెట్")</f>
        <v>సోషియాట్ డెస్ ఏవియన్లు లూయిస్ బ్రూగెట్</v>
      </c>
      <c r="J50" s="1" t="s">
        <v>551</v>
      </c>
      <c r="K50" s="1" t="str">
        <f>IFERROR(__xludf.DUMMYFUNCTION("GOOGLETRANSLATE(J:J, ""en"", ""te"")"),"మిచెల్ విబాల్ట్")</f>
        <v>మిచెల్ విబాల్ట్</v>
      </c>
      <c r="P50" s="1" t="s">
        <v>165</v>
      </c>
      <c r="Q50" s="1"/>
      <c r="R50" s="1" t="s">
        <v>552</v>
      </c>
      <c r="S50" s="1" t="s">
        <v>553</v>
      </c>
      <c r="T50" s="1">
        <v>1.0</v>
      </c>
      <c r="U50" s="1" t="s">
        <v>185</v>
      </c>
      <c r="V50" s="1" t="s">
        <v>554</v>
      </c>
      <c r="W50" s="1" t="s">
        <v>555</v>
      </c>
      <c r="X50" s="1" t="s">
        <v>556</v>
      </c>
      <c r="Y50" s="1" t="s">
        <v>557</v>
      </c>
      <c r="Z50" s="1" t="s">
        <v>558</v>
      </c>
      <c r="AM50" s="4" t="s">
        <v>172</v>
      </c>
      <c r="AN50" s="1" t="s">
        <v>559</v>
      </c>
      <c r="AR50" s="1" t="s">
        <v>560</v>
      </c>
      <c r="AT50" s="1" t="s">
        <v>561</v>
      </c>
      <c r="AV50" s="1" t="s">
        <v>562</v>
      </c>
      <c r="AX50" s="1" t="s">
        <v>563</v>
      </c>
      <c r="AY50" s="1" t="s">
        <v>564</v>
      </c>
      <c r="AZ50" s="1" t="s">
        <v>565</v>
      </c>
      <c r="BB50" s="1" t="s">
        <v>566</v>
      </c>
      <c r="BC50" s="1" t="s">
        <v>567</v>
      </c>
      <c r="BE50" s="1" t="s">
        <v>568</v>
      </c>
      <c r="BG50" s="1" t="s">
        <v>569</v>
      </c>
      <c r="BL50" s="1" t="s">
        <v>570</v>
      </c>
      <c r="BP50" s="1" t="s">
        <v>571</v>
      </c>
    </row>
    <row r="51">
      <c r="A51" s="1" t="s">
        <v>572</v>
      </c>
      <c r="B51" s="1" t="str">
        <f>IFERROR(__xludf.DUMMYFUNCTION("GOOGLETRANSLATE(A:A, ""en"", ""te"")"),"SAB DB-80")</f>
        <v>SAB DB-80</v>
      </c>
      <c r="C51" s="1" t="s">
        <v>573</v>
      </c>
      <c r="D51" s="1" t="str">
        <f>IFERROR(__xludf.DUMMYFUNCTION("GOOGLETRANSLATE(C:C, ""en"", ""te"")"),"SAB DB-80 మరియు SAB DB-81 సింగిల్-ఇంజిన్, ఆల్-మెటల్ ఫ్రెంచ్ లైట్ ఎయిర్ మెయిల్ మార్కెట్‌ను లక్ష్యంగా చేసుకుని ఇద్దరు ప్రయాణీకులను తీసుకువెళుతున్నాయి. వారి ఇంజన్లు కాకుండా, వారు 1930 మధ్యలో ప్రయాణించారు. 1929 లో, డైల్ మరియు బకలాన్ సోషియాట్ ఏరియన్ బోర్డెలైస్"&amp;" (SAB) గా సంస్కరించబడ్డాయి, వారు దాని పూర్వీకుల డిజైన్లపై పని చేస్తూనే ఉన్నారు, వారి DB నంబరింగ్ మరియు వారి స్వంతంగా, AB సంఖ్యలను కలిగి ఉంది. DB-80 డైల్ మరియు బకలాన్‌లతో ఉద్భవించింది, కాని 1930 వరకు ఎగరలేదు, దీనిని SAB నిర్మించింది. ఇది డైల్ మరియు బకలాన్ "&amp;"యొక్క చివరి రూపకల్పన మరియు వారి ప్రమాణాల ప్రకారం ఒక చిన్న విమానం కానీ వారి ఆల్-మెటల్ సంప్రదాయాన్ని కొనసాగించింది. [1] [2] DB-80 ఎయిర్‌మెయిల్ మార్కెట్‌ను లక్ష్యంగా చేసుకుంది మరియు సింగిల్-ఇంజిన్, హై-వింగ్ విమానం రెండు ప్యాసింజర్ సీట్లతో బాగా వెలిగించిన క్య"&amp;"ాబిన్‌కు రెండు పోర్ట్-సైడ్ తలుపుల ద్వారా సులభంగా యాక్సెస్ చేస్తుంది మరియు వాటి వెనుక ప్రత్యేక మెయిల్ కంపార్ట్‌మెంట్‌కు. పైలట్ వింగ్ లీడింగ్ ఎడ్జ్ కింద ప్రయాణీకుల ముందు కూర్చున్నాడు. రెండు విభిన్నంగా ఇంజిన్ చేసిన సంస్కరణలు నిర్మించబడ్డాయి: DB-80 లో 100 హెచ"&amp;"్‌పి (75 కిలోవాట్ ఇంజిన్. తరువాతి సులభంగా సర్వీసింగ్ కోసం అతుక్కొని ఉన్న చట్రంలో అమర్చబడింది. హిస్పానో ఇంజిన్ ఫ్యూజ్‌లేజ్ అండర్‌సైడ్‌లో లాంబ్లిన్ రేడియేటర్‌ను కలిగి ఉంది. [1] ఫ్యూజ్‌లేజ్ నాలుగు లాంగన్‌ల చుట్టూ నిర్మించబడింది, దీర్ఘచతురస్రాకార ఫ్రేమ్‌లతో మ"&amp;"రియు రేఖాంశంగా రిబ్బెడ్ డ్యూరాలిమిన్లో కప్పబడి ఉంది. దాని దిగువ భాగంలో సజావుగా బొమ్మ, దాని ఎగువ వైపు ఫ్లాట్. ప్రణాళికలో క్యాబిన్ వెనుకకు దాని టేపర్ ఆలస్యం అయింది. [3] దీని సామ్రాజ్యం సాంప్రదాయికమైనది, సూటిగా టేపర్డ్, మొద్దుబారిన ఫిన్ మరియు అసమతుల్య చుక్కల"&amp;"ు, రెండోది దాని స్థావరం వద్ద కత్తిరించబడింది, మధ్య-ఫ్యూజ్‌లేజ్ ఎత్తులో త్రిభుజాకార టెయిల్‌ప్లేన్‌పై అమర్చిన వన్-పీస్ ఎలివేటర్ యొక్క కదలికను అనుమతిస్తుంది. ఫ్యూజ్‌లేజ్ మాదిరిగా, అన్ని తోక ఉపరితలాలు రిబ్బెడ్ డ్యూరాలిమినితో కప్పబడి ఉన్నాయి. [1] DB-80 లో 1.90"&amp;" మీ (75 అంగుళాలు) ట్రాక్‌తో స్థిర, టెయిల్‌వీల్ అండర్ క్యారేజీ ఉంది. మెయిన్‌వీల్స్ స్వతంత్రంగా అమర్చబడి బ్రేక్‌లతో అమర్చబడి ఉన్నాయి. ప్రతి ఇరుసును ఒక త్రిభుజాకార పెట్టె యొక్క దిగువ శీర్షం వద్ద ఒక కాంటిలివర్ లెగ్ వలె పనిచేస్తుంది, దాని పై వైపు ఫ్యూజ్‌లేజ్ ల"&amp;"ాంగన్స్ నుండి ఉంటుంది. నిర్మాణం యొక్క బలోపేత ఫార్వర్డ్ అంచు కీలు పైన విస్తరించి, కాక్‌పిట్ కింద ప్రయాణించిన రీన్ఫోర్స్డ్ ట్రాన్స్వర్స్ బీమ్‌లో ఉంచిన సాగే బ్లాక్‌తో అనుసంధానించబడి ఉంది, షాక్ అబ్జార్బర్‌లను కలుపుతుంది. [1] [3] DB-80 యొక్క హై, కాంటిలివర్ విం"&amp;"గ్ దాని నిర్మాణం మరియు అధిక కారక నిష్పత్తిలో 9 యొక్క అసాధారణమైనది. ప్రణాళికలో ఇది రెండు అంచులలో నేరుగా దెబ్బతింది, కాని సెమీ-ఎలిప్టికల్ చిట్కాలతో ముఖ్యంగా వెనుకంజలో ఉన్న అంచులలో వక్రంగా ఉంది, ఇక్కడ దాని ఐలెరాన్లు పూర్తి విస్తీర్ణం మరియు విస్తృత. రెక్కలు స"&amp;"ాంప్రదాయ ఒకటి లేదా రెండు కాకుండా మూడు స్పార్‌ల చుట్టూ నిర్మించబడ్డాయి, మరియు రేఖాంశ కలుపులు లేదా పక్కటెముకల ఆకారం కాకుండా వాటి టోపీలు లేదా అంచుల వివరాలు, ఎయిర్‌ఫాయిల్ ప్రొఫైల్‌ను నిర్ణయించాయి. [1] ఇదే విధమైన కానీ ఒకేలాంటి రెక్కల నిర్మాణం డైల్ ఎట్ బకలాన్ D"&amp;"B-20 లో ఉపయోగించబడింది. [4] మార్చి 1930 చివరలో, DB-80 యొక్క పరీక్ష విమానాలు మంచి వాతావరణం కోసం ఎదురు చూస్తున్నాయి; [5] ఒక నెల తరువాత పరీక్షలు జరుగుతున్నాయి [6] కానీ మొదటి ఫ్లైట్ 27 జూన్ 1930 వరకు జరగలేదు. [7] లోరైన్ శక్తితో కూడిన DB-81 ఆగస్టులో ప్రయాణించి"&amp;"ంది, [8] ఈ తరువాత ఈ జంట పరీక్ష విజయవంతంగా కొనసాగింది, అయితే SAB టెస్ట్ పైలట్ చార్లెస్ డెస్‌చాంప్స్ విల్లాకౌబ్లే వద్ద DB-20 యొక్క అధికారిక విచారణల కోసం అంతరాయం కలిగింది. [9] [10] అక్టోబరులో DB-80 లో లోరైన్‌తో తిరిగి ఇంజిన్ చేయబడింది మరియు DB-81 గా పేరు మార"&amp;"్చబడింది. [11] ఇంకేమీ ఉదాహరణలు నిర్మించబడుతున్నాయి లేదా కొలిచిన పనితీరు బొమ్మల రికార్డులు లేవు. NACA విమానం సర్క్యులర్ నెం .123 (1930) [1] పనితీరు బొమ్మలు లెక్కించిన జనరల్ లక్షణాల పనితీరు")</f>
        <v>SAB DB-80 మరియు SAB DB-81 సింగిల్-ఇంజిన్, ఆల్-మెటల్ ఫ్రెంచ్ లైట్ ఎయిర్ మెయిల్ మార్కెట్‌ను లక్ష్యంగా చేసుకుని ఇద్దరు ప్రయాణీకులను తీసుకువెళుతున్నాయి. వారి ఇంజన్లు కాకుండా, వారు 1930 మధ్యలో ప్రయాణించారు. 1929 లో, డైల్ మరియు బకలాన్ సోషియాట్ ఏరియన్ బోర్డెలైస్ (SAB) గా సంస్కరించబడ్డాయి, వారు దాని పూర్వీకుల డిజైన్లపై పని చేస్తూనే ఉన్నారు, వారి DB నంబరింగ్ మరియు వారి స్వంతంగా, AB సంఖ్యలను కలిగి ఉంది. DB-80 డైల్ మరియు బకలాన్‌లతో ఉద్భవించింది, కాని 1930 వరకు ఎగరలేదు, దీనిని SAB నిర్మించింది. ఇది డైల్ మరియు బకలాన్ యొక్క చివరి రూపకల్పన మరియు వారి ప్రమాణాల ప్రకారం ఒక చిన్న విమానం కానీ వారి ఆల్-మెటల్ సంప్రదాయాన్ని కొనసాగించింది. [1] [2] DB-80 ఎయిర్‌మెయిల్ మార్కెట్‌ను లక్ష్యంగా చేసుకుంది మరియు సింగిల్-ఇంజిన్, హై-వింగ్ విమానం రెండు ప్యాసింజర్ సీట్లతో బాగా వెలిగించిన క్యాబిన్‌కు రెండు పోర్ట్-సైడ్ తలుపుల ద్వారా సులభంగా యాక్సెస్ చేస్తుంది మరియు వాటి వెనుక ప్రత్యేక మెయిల్ కంపార్ట్‌మెంట్‌కు. పైలట్ వింగ్ లీడింగ్ ఎడ్జ్ కింద ప్రయాణీకుల ముందు కూర్చున్నాడు. రెండు విభిన్నంగా ఇంజిన్ చేసిన సంస్కరణలు నిర్మించబడ్డాయి: DB-80 లో 100 హెచ్‌పి (75 కిలోవాట్ ఇంజిన్. తరువాతి సులభంగా సర్వీసింగ్ కోసం అతుక్కొని ఉన్న చట్రంలో అమర్చబడింది. హిస్పానో ఇంజిన్ ఫ్యూజ్‌లేజ్ అండర్‌సైడ్‌లో లాంబ్లిన్ రేడియేటర్‌ను కలిగి ఉంది. [1] ఫ్యూజ్‌లేజ్ నాలుగు లాంగన్‌ల చుట్టూ నిర్మించబడింది, దీర్ఘచతురస్రాకార ఫ్రేమ్‌లతో మరియు రేఖాంశంగా రిబ్బెడ్ డ్యూరాలిమిన్లో కప్పబడి ఉంది. దాని దిగువ భాగంలో సజావుగా బొమ్మ, దాని ఎగువ వైపు ఫ్లాట్. ప్రణాళికలో క్యాబిన్ వెనుకకు దాని టేపర్ ఆలస్యం అయింది. [3] దీని సామ్రాజ్యం సాంప్రదాయికమైనది, సూటిగా టేపర్డ్, మొద్దుబారిన ఫిన్ మరియు అసమతుల్య చుక్కలు, రెండోది దాని స్థావరం వద్ద కత్తిరించబడింది, మధ్య-ఫ్యూజ్‌లేజ్ ఎత్తులో త్రిభుజాకార టెయిల్‌ప్లేన్‌పై అమర్చిన వన్-పీస్ ఎలివేటర్ యొక్క కదలికను అనుమతిస్తుంది. ఫ్యూజ్‌లేజ్ మాదిరిగా, అన్ని తోక ఉపరితలాలు రిబ్బెడ్ డ్యూరాలిమినితో కప్పబడి ఉన్నాయి. [1] DB-80 లో 1.90 మీ (75 అంగుళాలు) ట్రాక్‌తో స్థిర, టెయిల్‌వీల్ అండర్ క్యారేజీ ఉంది. మెయిన్‌వీల్స్ స్వతంత్రంగా అమర్చబడి బ్రేక్‌లతో అమర్చబడి ఉన్నాయి. ప్రతి ఇరుసును ఒక త్రిభుజాకార పెట్టె యొక్క దిగువ శీర్షం వద్ద ఒక కాంటిలివర్ లెగ్ వలె పనిచేస్తుంది, దాని పై వైపు ఫ్యూజ్‌లేజ్ లాంగన్స్ నుండి ఉంటుంది. నిర్మాణం యొక్క బలోపేత ఫార్వర్డ్ అంచు కీలు పైన విస్తరించి, కాక్‌పిట్ కింద ప్రయాణించిన రీన్ఫోర్స్డ్ ట్రాన్స్వర్స్ బీమ్‌లో ఉంచిన సాగే బ్లాక్‌తో అనుసంధానించబడి ఉంది, షాక్ అబ్జార్బర్‌లను కలుపుతుంది. [1] [3] DB-80 యొక్క హై, కాంటిలివర్ వింగ్ దాని నిర్మాణం మరియు అధిక కారక నిష్పత్తిలో 9 యొక్క అసాధారణమైనది. ప్రణాళికలో ఇది రెండు అంచులలో నేరుగా దెబ్బతింది, కాని సెమీ-ఎలిప్టికల్ చిట్కాలతో ముఖ్యంగా వెనుకంజలో ఉన్న అంచులలో వక్రంగా ఉంది, ఇక్కడ దాని ఐలెరాన్లు పూర్తి విస్తీర్ణం మరియు విస్తృత. రెక్కలు సాంప్రదాయ ఒకటి లేదా రెండు కాకుండా మూడు స్పార్‌ల చుట్టూ నిర్మించబడ్డాయి, మరియు రేఖాంశ కలుపులు లేదా పక్కటెముకల ఆకారం కాకుండా వాటి టోపీలు లేదా అంచుల వివరాలు, ఎయిర్‌ఫాయిల్ ప్రొఫైల్‌ను నిర్ణయించాయి. [1] ఇదే విధమైన కానీ ఒకేలాంటి రెక్కల నిర్మాణం డైల్ ఎట్ బకలాన్ DB-20 లో ఉపయోగించబడింది. [4] మార్చి 1930 చివరలో, DB-80 యొక్క పరీక్ష విమానాలు మంచి వాతావరణం కోసం ఎదురు చూస్తున్నాయి; [5] ఒక నెల తరువాత పరీక్షలు జరుగుతున్నాయి [6] కానీ మొదటి ఫ్లైట్ 27 జూన్ 1930 వరకు జరగలేదు. [7] లోరైన్ శక్తితో కూడిన DB-81 ఆగస్టులో ప్రయాణించింది, [8] ఈ తరువాత ఈ జంట పరీక్ష విజయవంతంగా కొనసాగింది, అయితే SAB టెస్ట్ పైలట్ చార్లెస్ డెస్‌చాంప్స్ విల్లాకౌబ్లే వద్ద DB-20 యొక్క అధికారిక విచారణల కోసం అంతరాయం కలిగింది. [9] [10] అక్టోబరులో DB-80 లో లోరైన్‌తో తిరిగి ఇంజిన్ చేయబడింది మరియు DB-81 గా పేరు మార్చబడింది. [11] ఇంకేమీ ఉదాహరణలు నిర్మించబడుతున్నాయి లేదా కొలిచిన పనితీరు బొమ్మల రికార్డులు లేవు. NACA విమానం సర్క్యులర్ నెం .123 (1930) [1] పనితీరు బొమ్మలు లెక్కించిన జనరల్ లక్షణాల పనితీరు</v>
      </c>
      <c r="E51" s="1" t="s">
        <v>574</v>
      </c>
      <c r="F51" s="1" t="str">
        <f>IFERROR(__xludf.DUMMYFUNCTION("GOOGLETRANSLATE(E:E, ""en"", ""te"")"),"పోస్టల్ మరియు రెండు ప్రయాణీకుల రవాణా విమానాలు")</f>
        <v>పోస్టల్ మరియు రెండు ప్రయాణీకుల రవాణా విమానాలు</v>
      </c>
      <c r="G51" s="1" t="s">
        <v>575</v>
      </c>
      <c r="H51" s="1" t="s">
        <v>576</v>
      </c>
      <c r="I51" s="1" t="str">
        <f>IFERROR(__xludf.DUMMYFUNCTION("GOOGLETRANSLATE(H:H, ""en"", ""te"")"),"Société aérienne bordelaise (sab)")</f>
        <v>Société aérienne bordelaise (sab)</v>
      </c>
      <c r="P51" s="1" t="s">
        <v>165</v>
      </c>
      <c r="S51" s="2">
        <v>11136.0</v>
      </c>
      <c r="T51" s="1">
        <v>2.0</v>
      </c>
      <c r="U51" s="1" t="s">
        <v>577</v>
      </c>
      <c r="V51" s="1" t="s">
        <v>578</v>
      </c>
      <c r="W51" s="1" t="s">
        <v>579</v>
      </c>
      <c r="X51" s="1" t="s">
        <v>580</v>
      </c>
      <c r="Y51" s="1" t="s">
        <v>581</v>
      </c>
      <c r="Z51" s="1" t="s">
        <v>582</v>
      </c>
      <c r="AM51" s="4" t="s">
        <v>172</v>
      </c>
      <c r="AN51" s="1" t="s">
        <v>583</v>
      </c>
      <c r="AQ51" s="1" t="s">
        <v>136</v>
      </c>
      <c r="AR51" s="1" t="s">
        <v>584</v>
      </c>
      <c r="AS51" s="1">
        <v>9.0</v>
      </c>
      <c r="AT51" s="1" t="s">
        <v>585</v>
      </c>
      <c r="AV51" s="1" t="s">
        <v>586</v>
      </c>
      <c r="AX51" s="1" t="s">
        <v>587</v>
      </c>
      <c r="AY51" s="1" t="s">
        <v>178</v>
      </c>
      <c r="AZ51" s="1" t="s">
        <v>588</v>
      </c>
      <c r="BB51" s="1" t="s">
        <v>294</v>
      </c>
      <c r="BC51" s="1" t="s">
        <v>589</v>
      </c>
      <c r="BE51" s="1" t="s">
        <v>590</v>
      </c>
      <c r="BK51" s="1" t="s">
        <v>591</v>
      </c>
      <c r="BL51" s="1" t="s">
        <v>592</v>
      </c>
      <c r="BQ51" s="1" t="s">
        <v>593</v>
      </c>
    </row>
    <row r="52">
      <c r="A52" s="1" t="s">
        <v>594</v>
      </c>
      <c r="B52" s="1" t="str">
        <f>IFERROR(__xludf.DUMMYFUNCTION("GOOGLETRANSLATE(A:A, ""en"", ""te"")"),"Sfca taupin")</f>
        <v>Sfca taupin</v>
      </c>
      <c r="C52" s="1" t="s">
        <v>595</v>
      </c>
      <c r="D52" s="1" t="str">
        <f>IFERROR(__xludf.DUMMYFUNCTION("GOOGLETRANSLATE(C:C, ""en"", ""te"")"),"SFCA టౌపిన్ అనేది ఒక ఫ్రెంచ్ టెన్డం-వింగ్ విమానం, ఇది సరళమైన, స్థిరమైన మరియు సురక్షితమైన విమానాలను అందించడానికి రూపొందించబడింది, ఇది చిన్న ప్రదేశాల్లో టేకాఫ్ మరియు ల్యాండ్ చేయగలదు. 1907 లో లూయిస్ పెరెట్, లూయిస్ బ్లెరియోట్ యొక్క స్నేహితుడు టెన్డం వింగ్ బ్ల"&amp;"ెరియోట్ VI ని రూపొందించాడు. [1] అలెక్స్ మనేరోల్, ఫ్లయింగ్ ది పెరెట్ టెన్డం 1922 ఐటిఫోర్డ్ గ్లైడర్ పోటీని గెలుచుకుంది [2] మరియు 1924 లో పెరెట్ దాని కోసం పేటెంట్ పొందాడు. [3] అతను 1933 లో మరణించే వరకు ఈ రకమైన మరియు సాంప్రదాయిక విమానాల డిజైన్లను నిర్మించడం క"&amp;"ొనసాగించాడు, [4] తరువాత అతని పేటెంట్ హక్కులను సోషియాట్ ఫ్రాంకైస్ డి కన్స్ట్రక్షన్ ఏనోటిక్ (SFCA) కొనుగోలు చేసింది. 1935 లో వారు టెన్డం వింగ్ టౌపిన్ ను రూపొందించారు మరియు నిర్మించారు, ఇది వేరే ఇంజిన్ కాకుండా, 1933 యొక్క పెరెట్ VI కి చాలా పోలి ఉంటుంది. [5] "&amp;"టౌపిన్ అనేది కుటుంబం యొక్క బీటిల్స్ లేదా క్లిక్-బీటిల్స్ యొక్క బీటిల్స్ కోసం ఫ్రెంచ్ భాషా పేరు, ఇది వేగంగా గాలిలోకి దూకగల సామర్థ్యానికి ప్రసిద్ది చెందింది. తౌపిన్ దీర్ఘచతురస్రాకార ప్రణాళిక రెక్కలను కలిగి ఉంది, ఫార్వర్డ్ 65% రెక్కల ప్రాంతాన్ని అందిస్తుంది,"&amp;" రెండూ సెంట్రల్ ఫ్యూజ్‌లేజ్ లాంగ్‌లో అమర్చబడి ఉంటాయి. అవి చెక్క రెండు స్పార్ నిర్మాణాలు, ఫాబ్రిక్ కప్పబడిన మరియు క్రింద నుండి కలుపుకొని, ఫార్వర్డ్ లీనింగ్ స్ట్రట్‌లతో తక్కువ ఫ్యూజ్‌లేజ్ లాంగన్స్‌కు, ప్రతి జత వాటి మధ్య క్షితిజ సమాంతర క్రాస్-బ్రేస్‌తో గట్టి"&amp;"పడుతుంది మరియు రెక్కలకు చిన్న పైకి ద్వితీయ కలుపులతో ఉంటుంది. [6] [[ రెక్కలు సమాన మరియు ముఖ్యమైన డైహెడ్రల్‌తో అమర్చబడ్డాయి. రెండూ పూర్తి-స్పాన్ ఫ్లాప్‌లను కలిగి ఉన్నాయి, అవి ఒకదానితో ఒకటి అనుసంధానించబడి ఉన్నాయి మరియు ఐలెరన్లు మరియు ఎలివేటర్లుగా మరియు కాంబర"&amp;"్ మారుతున్న ఫ్లాప్‌లుగా కలిసిపోతాయి, [6] మొదట గ్లైడర్‌పై ఉపయోగించిన వ్యవస్థ మరియు దాని ""అసాధారణ నియంత్రణ"" యొక్క మూలంగా గుర్తించబడింది. [2] ఫ్యూజ్‌లేజ్ ప్లైవుడ్ కవరింగ్‌తో చెక్క నిర్మాణం. దీని దిగువ భాగం విభాగంలో దీర్ఘచతురస్రాకారంగా ఉంది మరియు ఎగువ భాగం "&amp;"సుమారుగా త్రిభుజాకారంగా ఉంది, దాని పైభాగంలో సెంట్రల్ లాంగన్, వీటిలో రెక్కలు చేరాయి. ఈ సభ్యుడు ఓపెన్ కాక్‌పిట్ పైన కనిపించాడు, వెంటనే రెక్క వెనుకంజలో ఉన్న అంచు క్రింద ఉంచాడు మరియు ఎగువ ఫ్యూజ్‌లేజ్‌ను తెరవడం ద్వారా ఏర్పడ్డాయి. కాక్‌పిట్ ముందు, మరియు దాని వె"&amp;"నుక ఉన్న కొన్ని ఉదాహరణలలో, పైలట్ యొక్క వీక్షణను మెరుగుపరచడానికి ఎగువ ఉపరితలాలు లోపలింగా విరుచుకుపడ్డాయి మరియు అదే కారణంతో రెక్కల వెనుకంజలో ఉన్న అంచులో కటౌట్ ఉంది, [6] L లో చూపిన దానికంటే చాలా పెద్దది 'Aéronatique. [7] తౌపిన్ 22 కిలోవాట్ల (30 హెచ్‌పి) మెంగ"&amp;"ిన్ సి ఎయిర్-కూల్డ్ ఫ్లాట్-ట్విన్ ఇంజిన్‌ను కలిగి ఉంది, కొన్నిసార్లు దాని డిజైనర్ తర్వాత ఒక పవిత్రంగా పిలువబడుతుంది, ముక్కులో దాని సిలిండర్లు బహిర్గతం మరియు ఫ్యూజ్‌లేజ్‌లోని ఇంధన ట్యాంక్ నుండి సరఫరా చేయబడతాయి. వెనుక భాగంలో నిలువు తోక సాంప్రదాయంగా ఉంది, త్"&amp;"రిభుజాకార ఫిన్ రౌండ్-టాప్డ్, స్ట్రెయిట్-ఎడ్జ్డ్ అసమతుల్య చుక్కాని కలిగి ఉంది, ఇది కీల్ వరకు చేరుకుంది మరియు వెనుక రెక్క నియంత్రణ ఉపరితలాలలో ఒక చిన్న కటౌట్లో పనిచేస్తుంది. [6] [7] [7] ] టౌపిన్ లో టెయిల్స్కిడ్ ల్యాండింగ్ గేర్‌ను కలిగి ఉంది, దాని తక్కువ పీడన"&amp;" మెయిన్‌వీల్స్‌తో V- స్ట్రట్‌లపై అమర్చిన దిగువ లాంగన్స్ నుండి మరియు ప్రతి వైపు ఒకే టెలిస్కోపిక్ స్ట్రట్‌తో మధ్య-ప్రతిభావంతుల కోసం, [6] ఎల్'అరానిక్‌లోని డ్రాయింగ్ వేరే విధంగా చూపిస్తుంది , స్ప్లిట్ ఇరుసు అండర్ క్యారేజ్. [7] టౌపిన్ యొక్క మొదటి ఫ్లైట్ యొక్క "&amp;"ఖచ్చితమైన తేదీ తెలియదు, అయినప్పటికీ ఇది అక్టోబర్ 1935 చివరలో 1935 టూర్ డి ఫ్రాన్స్ డెస్ ప్రోటోటైప్స్‌లో విజయవంతంగా పాల్గొన్నప్పుడు. [8] [9] [10] ఆ సంవత్సరం తరువాత ఇది విల్లాకౌబ్లే వద్ద ధృవీకరణ కోసం వెళ్ళింది; ఇది మార్పుల కోసం జనవరి 1936 లో SFCA కి తిరిగి "&amp;"వచ్చింది, [11] ఏప్రిల్‌లో విల్లాకౌబ్లేలో పరీక్షను పున art ప్రారంభించారు. [12] ఇది దాని పేరు వరకు జీవించింది, టేకాఫ్ చేయడానికి 15 మీ (49 అడుగులు) మాత్రమే అవసరం. [6] 1937 లో SFCA టౌపిన్ యొక్క రెండు-సీట్ల వెర్షన్, టౌపిన్ 5/2 ను ప్రవేశపెట్టింది. ఇది 45 కిలోవా"&amp;"ట్ల (60 హెచ్‌పి) రెగ్నియర్ [6] విలోమ ఇన్లైన్ ఇంజిన్, డ్యూరాలిమిన్ ట్యూబ్ స్పార్స్ మరియు పక్కపక్కనే సీట్లతో రెక్కలు కలిగి ఉంది. టేకాఫ్ బరువు 80% పెరిగింది, కాని కొలతలు కొద్దిగా పెరిగాయి. [13] రెండవ ప్రపంచ యుద్ధం తరువాత SFCA మెటల్ ఫ్రేమ్డ్ లిగ్నెల్ 44 క్రాస"&amp;"్ కంట్రీని ప్రవేశపెట్టింది, ఇది టౌపిన్ 5/2 కన్నా కొంచెం పెద్ద కొలతలు కలిగి ఉంది, 55 kW (74 HP) రెగ్నియర్ 4 D2 విలోమ ఇన్లైన్ ఇంజిన్ మరియు కొత్త, పరివేష్టిత క్యాబిన్ ఫ్యూజ్‌లేజ్; సైడ్ తలుపుల ద్వారా యాక్సెస్ చేయబడిన సీట్లు, కటౌట్ లేకుండా వింగ్ యొక్క వెనుకంజల"&amp;"ో ఉన్నాయి. మునుపటి డిజైన్లలో మాదిరిగా రెక్కల నిలువు విభజన లేదు, రెండూ ఎగువ ఫ్యూజ్‌లేజ్ లాన్స్‌పై అమర్చబడి ఉంటాయి. ఇది టౌపిన్ 5/2 కన్నా 20% బరువుగా ఉంది మరియు గరిష్టంగా 135 కిమీ/గం (84 mph; 73 kn) వేగం కలిగి ఉంది. [14] SFCA త్వరగా టౌపిన్‌ను ఉత్పత్తిలో పెట్"&amp;"టింది, మార్చిలో ఐదుగురు పూర్తయ్యాయి మరియు మరో ఇరవై ఏప్రిల్‌లో ప్రణాళిక చేయబడ్డాయి. ధర FF 15,000. [7] తుది ఉత్పత్తి గణాంకాలు నలభై ఎనిమిది టౌపిన్స్, [15] నాలుగు తౌపిన్ 5/2 సె [16] మరియు ఒక లిగ్నెల్ 44. [14] పునర్నిర్మించిన ఫ్రెంచ్ ప్రీ-వార్ రిజిస్టర్ [17] జ"&amp;"ాతీయ ఏవియేషన్ పాపులైర్ ప్రోగ్రామ్‌లో సింగిల్ సీట్ విమానాలను చాలా మంది ఉపయోగించారని చూపిస్తుంది, అయినప్పటికీ మరికొన్ని ఫ్రెంచ్ ఏరో-క్లబ్‌లచే ఉపయోగించబడ్డాయి. జూలై 1937 లో, టౌపిన్లో లూయిస్ క్లెమెంట్ ఒక పెద్ద మైదానానికి ముందు జూరిచ్ సమావేశంలో ర్యాలీని గెలుచు"&amp;"కున్నాడు. అతను 756 కిమీ (470 మైళ్ళు) సగటు వేగంతో 68 కిమీ/గం (42 mph) వద్ద ప్రయాణించాడు. [18] నవంబర్ 1937 లో, ఒక టౌపిన్ 5/2, 67 kW (90 HP) రెగ్నియర్‌తో తిరిగి ఇంజిన్ చేయబడింది మరియు క్లెమెంట్ మరియు క్లైర్ రోమన్ రెండింటినీ ఎగురవేసింది మరియు 2 మరియు 4 L (120"&amp;" మరియు 240 Cu మధ్య ఇంజిన్ సామర్థ్యం కలిగిన విమానం కోసం అనేక ఫ్రెంచ్ ఎత్తులో రికార్డులు సృష్టించారు ). ఫ్లయింగ్ సోలో క్లెమెంట్ 6,518 మీ (21,385 అడుగులు) మరియు రోమన్ 6,241 మీ (20,476 అడుగులు), ఒక మహిళా రికార్డుకు చేరుకుంది; Mlle lucas- నాడిన్‌తో ఆమె 5,343 మ"&amp;"ీ (17,530 అడుగులు) వద్ద ఒక పురుషుడు లేదా మహిళ కోసం రెండు-సీట్ల రికార్డును సృష్టించింది. [19] రెండవ ప్రపంచ యుద్ధం తరువాత టెన్డం వింగ్ రకాలు కనీసం రెండు సంవత్సరాలుగా ప్రయాణించాయి. మే 1955 లో జరిగిన ప్రమాదంలో లిగ్నెల్ 44 ధ్వంసమైంది, లూయిస్ క్లెమెంట్‌ను చంపిం"&amp;"ది [14] కానీ తౌపిన్ ఎఫ్-అజ్బిజి 2014 లో ఫ్రెంచ్ రిజిస్టర్‌లో ఉంది. [20] L'Anneee aéronauctique (1936–7) నుండి డేటా: [21] సాధారణ లక్షణాల పనితీరు")</f>
        <v>SFCA టౌపిన్ అనేది ఒక ఫ్రెంచ్ టెన్డం-వింగ్ విమానం, ఇది సరళమైన, స్థిరమైన మరియు సురక్షితమైన విమానాలను అందించడానికి రూపొందించబడింది, ఇది చిన్న ప్రదేశాల్లో టేకాఫ్ మరియు ల్యాండ్ చేయగలదు. 1907 లో లూయిస్ పెరెట్, లూయిస్ బ్లెరియోట్ యొక్క స్నేహితుడు టెన్డం వింగ్ బ్లెరియోట్ VI ని రూపొందించాడు. [1] అలెక్స్ మనేరోల్, ఫ్లయింగ్ ది పెరెట్ టెన్డం 1922 ఐటిఫోర్డ్ గ్లైడర్ పోటీని గెలుచుకుంది [2] మరియు 1924 లో పెరెట్ దాని కోసం పేటెంట్ పొందాడు. [3] అతను 1933 లో మరణించే వరకు ఈ రకమైన మరియు సాంప్రదాయిక విమానాల డిజైన్లను నిర్మించడం కొనసాగించాడు, [4] తరువాత అతని పేటెంట్ హక్కులను సోషియాట్ ఫ్రాంకైస్ డి కన్స్ట్రక్షన్ ఏనోటిక్ (SFCA) కొనుగోలు చేసింది. 1935 లో వారు టెన్డం వింగ్ టౌపిన్ ను రూపొందించారు మరియు నిర్మించారు, ఇది వేరే ఇంజిన్ కాకుండా, 1933 యొక్క పెరెట్ VI కి చాలా పోలి ఉంటుంది. [5] టౌపిన్ అనేది కుటుంబం యొక్క బీటిల్స్ లేదా క్లిక్-బీటిల్స్ యొక్క బీటిల్స్ కోసం ఫ్రెంచ్ భాషా పేరు, ఇది వేగంగా గాలిలోకి దూకగల సామర్థ్యానికి ప్రసిద్ది చెందింది. తౌపిన్ దీర్ఘచతురస్రాకార ప్రణాళిక రెక్కలను కలిగి ఉంది, ఫార్వర్డ్ 65% రెక్కల ప్రాంతాన్ని అందిస్తుంది, రెండూ సెంట్రల్ ఫ్యూజ్‌లేజ్ లాంగ్‌లో అమర్చబడి ఉంటాయి. అవి చెక్క రెండు స్పార్ నిర్మాణాలు, ఫాబ్రిక్ కప్పబడిన మరియు క్రింద నుండి కలుపుకొని, ఫార్వర్డ్ లీనింగ్ స్ట్రట్‌లతో తక్కువ ఫ్యూజ్‌లేజ్ లాంగన్స్‌కు, ప్రతి జత వాటి మధ్య క్షితిజ సమాంతర క్రాస్-బ్రేస్‌తో గట్టిపడుతుంది మరియు రెక్కలకు చిన్న పైకి ద్వితీయ కలుపులతో ఉంటుంది. [6] [[ రెక్కలు సమాన మరియు ముఖ్యమైన డైహెడ్రల్‌తో అమర్చబడ్డాయి. రెండూ పూర్తి-స్పాన్ ఫ్లాప్‌లను కలిగి ఉన్నాయి, అవి ఒకదానితో ఒకటి అనుసంధానించబడి ఉన్నాయి మరియు ఐలెరన్లు మరియు ఎలివేటర్లుగా మరియు కాంబర్ మారుతున్న ఫ్లాప్‌లుగా కలిసిపోతాయి, [6] మొదట గ్లైడర్‌పై ఉపయోగించిన వ్యవస్థ మరియు దాని "అసాధారణ నియంత్రణ" యొక్క మూలంగా గుర్తించబడింది. [2] ఫ్యూజ్‌లేజ్ ప్లైవుడ్ కవరింగ్‌తో చెక్క నిర్మాణం. దీని దిగువ భాగం విభాగంలో దీర్ఘచతురస్రాకారంగా ఉంది మరియు ఎగువ భాగం సుమారుగా త్రిభుజాకారంగా ఉంది, దాని పైభాగంలో సెంట్రల్ లాంగన్, వీటిలో రెక్కలు చేరాయి. ఈ సభ్యుడు ఓపెన్ కాక్‌పిట్ పైన కనిపించాడు, వెంటనే రెక్క వెనుకంజలో ఉన్న అంచు క్రింద ఉంచాడు మరియు ఎగువ ఫ్యూజ్‌లేజ్‌ను తెరవడం ద్వారా ఏర్పడ్డాయి. కాక్‌పిట్ ముందు, మరియు దాని వెనుక ఉన్న కొన్ని ఉదాహరణలలో, పైలట్ యొక్క వీక్షణను మెరుగుపరచడానికి ఎగువ ఉపరితలాలు లోపలింగా విరుచుకుపడ్డాయి మరియు అదే కారణంతో రెక్కల వెనుకంజలో ఉన్న అంచులో కటౌట్ ఉంది, [6] L లో చూపిన దానికంటే చాలా పెద్దది 'Aéronatique. [7] తౌపిన్ 22 కిలోవాట్ల (30 హెచ్‌పి) మెంగిన్ సి ఎయిర్-కూల్డ్ ఫ్లాట్-ట్విన్ ఇంజిన్‌ను కలిగి ఉంది, కొన్నిసార్లు దాని డిజైనర్ తర్వాత ఒక పవిత్రంగా పిలువబడుతుంది, ముక్కులో దాని సిలిండర్లు బహిర్గతం మరియు ఫ్యూజ్‌లేజ్‌లోని ఇంధన ట్యాంక్ నుండి సరఫరా చేయబడతాయి. వెనుక భాగంలో నిలువు తోక సాంప్రదాయంగా ఉంది, త్రిభుజాకార ఫిన్ రౌండ్-టాప్డ్, స్ట్రెయిట్-ఎడ్జ్డ్ అసమతుల్య చుక్కాని కలిగి ఉంది, ఇది కీల్ వరకు చేరుకుంది మరియు వెనుక రెక్క నియంత్రణ ఉపరితలాలలో ఒక చిన్న కటౌట్లో పనిచేస్తుంది. [6] [7] [7] ] టౌపిన్ లో టెయిల్స్కిడ్ ల్యాండింగ్ గేర్‌ను కలిగి ఉంది, దాని తక్కువ పీడన మెయిన్‌వీల్స్‌తో V- స్ట్రట్‌లపై అమర్చిన దిగువ లాంగన్స్ నుండి మరియు ప్రతి వైపు ఒకే టెలిస్కోపిక్ స్ట్రట్‌తో మధ్య-ప్రతిభావంతుల కోసం, [6] ఎల్'అరానిక్‌లోని డ్రాయింగ్ వేరే విధంగా చూపిస్తుంది , స్ప్లిట్ ఇరుసు అండర్ క్యారేజ్. [7] టౌపిన్ యొక్క మొదటి ఫ్లైట్ యొక్క ఖచ్చితమైన తేదీ తెలియదు, అయినప్పటికీ ఇది అక్టోబర్ 1935 చివరలో 1935 టూర్ డి ఫ్రాన్స్ డెస్ ప్రోటోటైప్స్‌లో విజయవంతంగా పాల్గొన్నప్పుడు. [8] [9] [10] ఆ సంవత్సరం తరువాత ఇది విల్లాకౌబ్లే వద్ద ధృవీకరణ కోసం వెళ్ళింది; ఇది మార్పుల కోసం జనవరి 1936 లో SFCA కి తిరిగి వచ్చింది, [11] ఏప్రిల్‌లో విల్లాకౌబ్లేలో పరీక్షను పున art ప్రారంభించారు. [12] ఇది దాని పేరు వరకు జీవించింది, టేకాఫ్ చేయడానికి 15 మీ (49 అడుగులు) మాత్రమే అవసరం. [6] 1937 లో SFCA టౌపిన్ యొక్క రెండు-సీట్ల వెర్షన్, టౌపిన్ 5/2 ను ప్రవేశపెట్టింది. ఇది 45 కిలోవాట్ల (60 హెచ్‌పి) రెగ్నియర్ [6] విలోమ ఇన్లైన్ ఇంజిన్, డ్యూరాలిమిన్ ట్యూబ్ స్పార్స్ మరియు పక్కపక్కనే సీట్లతో రెక్కలు కలిగి ఉంది. టేకాఫ్ బరువు 80% పెరిగింది, కాని కొలతలు కొద్దిగా పెరిగాయి. [13] రెండవ ప్రపంచ యుద్ధం తరువాత SFCA మెటల్ ఫ్రేమ్డ్ లిగ్నెల్ 44 క్రాస్ కంట్రీని ప్రవేశపెట్టింది, ఇది టౌపిన్ 5/2 కన్నా కొంచెం పెద్ద కొలతలు కలిగి ఉంది, 55 kW (74 HP) రెగ్నియర్ 4 D2 విలోమ ఇన్లైన్ ఇంజిన్ మరియు కొత్త, పరివేష్టిత క్యాబిన్ ఫ్యూజ్‌లేజ్; సైడ్ తలుపుల ద్వారా యాక్సెస్ చేయబడిన సీట్లు, కటౌట్ లేకుండా వింగ్ యొక్క వెనుకంజలో ఉన్నాయి. మునుపటి డిజైన్లలో మాదిరిగా రెక్కల నిలువు విభజన లేదు, రెండూ ఎగువ ఫ్యూజ్‌లేజ్ లాన్స్‌పై అమర్చబడి ఉంటాయి. ఇది టౌపిన్ 5/2 కన్నా 20% బరువుగా ఉంది మరియు గరిష్టంగా 135 కిమీ/గం (84 mph; 73 kn) వేగం కలిగి ఉంది. [14] SFCA త్వరగా టౌపిన్‌ను ఉత్పత్తిలో పెట్టింది, మార్చిలో ఐదుగురు పూర్తయ్యాయి మరియు మరో ఇరవై ఏప్రిల్‌లో ప్రణాళిక చేయబడ్డాయి. ధర FF 15,000. [7] తుది ఉత్పత్తి గణాంకాలు నలభై ఎనిమిది టౌపిన్స్, [15] నాలుగు తౌపిన్ 5/2 సె [16] మరియు ఒక లిగ్నెల్ 44. [14] పునర్నిర్మించిన ఫ్రెంచ్ ప్రీ-వార్ రిజిస్టర్ [17] జాతీయ ఏవియేషన్ పాపులైర్ ప్రోగ్రామ్‌లో సింగిల్ సీట్ విమానాలను చాలా మంది ఉపయోగించారని చూపిస్తుంది, అయినప్పటికీ మరికొన్ని ఫ్రెంచ్ ఏరో-క్లబ్‌లచే ఉపయోగించబడ్డాయి. జూలై 1937 లో, టౌపిన్లో లూయిస్ క్లెమెంట్ ఒక పెద్ద మైదానానికి ముందు జూరిచ్ సమావేశంలో ర్యాలీని గెలుచుకున్నాడు. అతను 756 కిమీ (470 మైళ్ళు) సగటు వేగంతో 68 కిమీ/గం (42 mph) వద్ద ప్రయాణించాడు. [18] నవంబర్ 1937 లో, ఒక టౌపిన్ 5/2, 67 kW (90 HP) రెగ్నియర్‌తో తిరిగి ఇంజిన్ చేయబడింది మరియు క్లెమెంట్ మరియు క్లైర్ రోమన్ రెండింటినీ ఎగురవేసింది మరియు 2 మరియు 4 L (120 మరియు 240 Cu మధ్య ఇంజిన్ సామర్థ్యం కలిగిన విమానం కోసం అనేక ఫ్రెంచ్ ఎత్తులో రికార్డులు సృష్టించారు ). ఫ్లయింగ్ సోలో క్లెమెంట్ 6,518 మీ (21,385 అడుగులు) మరియు రోమన్ 6,241 మీ (20,476 అడుగులు), ఒక మహిళా రికార్డుకు చేరుకుంది; Mlle lucas- నాడిన్‌తో ఆమె 5,343 మీ (17,530 అడుగులు) వద్ద ఒక పురుషుడు లేదా మహిళ కోసం రెండు-సీట్ల రికార్డును సృష్టించింది. [19] రెండవ ప్రపంచ యుద్ధం తరువాత టెన్డం వింగ్ రకాలు కనీసం రెండు సంవత్సరాలుగా ప్రయాణించాయి. మే 1955 లో జరిగిన ప్రమాదంలో లిగ్నెల్ 44 ధ్వంసమైంది, లూయిస్ క్లెమెంట్‌ను చంపింది [14] కానీ తౌపిన్ ఎఫ్-అజ్బిజి 2014 లో ఫ్రెంచ్ రిజిస్టర్‌లో ఉంది. [20] L'Anneee aéronauctique (1936–7) నుండి డేటా: [21] సాధారణ లక్షణాల పనితీరు</v>
      </c>
      <c r="E52" s="1" t="s">
        <v>596</v>
      </c>
      <c r="F52" s="1" t="str">
        <f>IFERROR(__xludf.DUMMYFUNCTION("GOOGLETRANSLATE(E:E, ""en"", ""te"")"),"సింగిల్ సీట్ స్పోర్ట్స్ విమానం")</f>
        <v>సింగిల్ సీట్ స్పోర్ట్స్ విమానం</v>
      </c>
      <c r="G52" s="1" t="s">
        <v>597</v>
      </c>
      <c r="H52" s="1" t="s">
        <v>480</v>
      </c>
      <c r="I52" s="1" t="str">
        <f>IFERROR(__xludf.DUMMYFUNCTION("GOOGLETRANSLATE(H:H, ""en"", ""te"")"),"Société francaise de construction aéronauctique (SFCA)")</f>
        <v>Société francaise de construction aéronauctique (SFCA)</v>
      </c>
      <c r="J52" s="1" t="s">
        <v>481</v>
      </c>
      <c r="K52" s="1" t="str">
        <f>IFERROR(__xludf.DUMMYFUNCTION("GOOGLETRANSLATE(J:J, ""en"", ""te"")"),"జీన్ లిగ్నెల్")</f>
        <v>జీన్ లిగ్నెల్</v>
      </c>
      <c r="P52" s="1" t="s">
        <v>165</v>
      </c>
      <c r="S52" s="1" t="s">
        <v>598</v>
      </c>
      <c r="T52" s="1" t="s">
        <v>599</v>
      </c>
      <c r="U52" s="1" t="s">
        <v>167</v>
      </c>
      <c r="W52" s="1" t="s">
        <v>600</v>
      </c>
      <c r="X52" s="1" t="s">
        <v>601</v>
      </c>
      <c r="Y52" s="1" t="s">
        <v>602</v>
      </c>
      <c r="Z52" s="1" t="s">
        <v>603</v>
      </c>
      <c r="AM52" s="4" t="s">
        <v>172</v>
      </c>
      <c r="AN52" s="1" t="s">
        <v>486</v>
      </c>
      <c r="AQ52" s="1" t="s">
        <v>136</v>
      </c>
      <c r="AR52" s="1" t="s">
        <v>604</v>
      </c>
      <c r="AT52" s="1" t="s">
        <v>605</v>
      </c>
      <c r="AV52" s="1" t="s">
        <v>606</v>
      </c>
      <c r="AX52" s="1" t="s">
        <v>607</v>
      </c>
      <c r="AZ52" s="1" t="s">
        <v>608</v>
      </c>
      <c r="BC52" s="1" t="s">
        <v>196</v>
      </c>
      <c r="BE52" s="1" t="s">
        <v>609</v>
      </c>
      <c r="BF52" s="1" t="s">
        <v>610</v>
      </c>
      <c r="BH52" s="1" t="s">
        <v>611</v>
      </c>
      <c r="BK52" s="1" t="s">
        <v>612</v>
      </c>
      <c r="BL52" s="1" t="s">
        <v>613</v>
      </c>
      <c r="BR52" s="1" t="s">
        <v>614</v>
      </c>
    </row>
    <row r="53">
      <c r="A53" s="1" t="s">
        <v>615</v>
      </c>
      <c r="B53" s="1" t="str">
        <f>IFERROR(__xludf.DUMMYFUNCTION("GOOGLETRANSLATE(A:A, ""en"", ""te"")"),"డుడెక్ షార్క్")</f>
        <v>డుడెక్ షార్క్</v>
      </c>
      <c r="C53" s="1" t="s">
        <v>616</v>
      </c>
      <c r="D53" s="1" t="str">
        <f>IFERROR(__xludf.DUMMYFUNCTION("GOOGLETRANSLATE(C:C, ""en"", ""te"")"),"డుడెక్ షార్క్ ఒక పోలిష్ సింగిల్-ప్లేస్ పారాగ్లైడర్, దీనిని బైడ్గోస్జ్జ్ యొక్క డుడెక్ పారాగ్లైడింగ్ రూపొందించారు మరియు నిర్మించారు. ఇది ఇప్పుడు ఉత్పత్తికి దూరంగా ఉంది. [1] షార్క్ ఇంటర్మీడియట్ గ్లైడర్‌గా రూపొందించబడింది మరియు స్కోటెక్స్ మెటీరియల్ నుండి టెక్"&amp;"నోరా లైన్లతో తయారు చేయబడింది. మోడల్స్ ప్రతి ఒక్కటి చదరపు మీటర్లలో వారి సుమారుగా వింగ్ ప్రాంతానికి పేరు పెట్టబడ్డాయి. [1] సమీక్షకుడు నోయెల్ బెర్ట్రాండ్ 2003 సమీక్షలో షార్క్ ను ""సాంకేతికంగా చాలా విస్తృతమైనది"" అని అభివర్ణించారు. [1] బెర్ట్రాండ్ నుండి డేటా "&amp;"[1] సాధారణ లక్షణాలు")</f>
        <v>డుడెక్ షార్క్ ఒక పోలిష్ సింగిల్-ప్లేస్ పారాగ్లైడర్, దీనిని బైడ్గోస్జ్జ్ యొక్క డుడెక్ పారాగ్లైడింగ్ రూపొందించారు మరియు నిర్మించారు. ఇది ఇప్పుడు ఉత్పత్తికి దూరంగా ఉంది. [1] షార్క్ ఇంటర్మీడియట్ గ్లైడర్‌గా రూపొందించబడింది మరియు స్కోటెక్స్ మెటీరియల్ నుండి టెక్నోరా లైన్లతో తయారు చేయబడింది. మోడల్స్ ప్రతి ఒక్కటి చదరపు మీటర్లలో వారి సుమారుగా వింగ్ ప్రాంతానికి పేరు పెట్టబడ్డాయి. [1] సమీక్షకుడు నోయెల్ బెర్ట్రాండ్ 2003 సమీక్షలో షార్క్ ను "సాంకేతికంగా చాలా విస్తృతమైనది" అని అభివర్ణించారు. [1] బెర్ట్రాండ్ నుండి డేటా [1] సాధారణ లక్షణాలు</v>
      </c>
      <c r="E53" s="1" t="s">
        <v>126</v>
      </c>
      <c r="F53" s="1" t="str">
        <f>IFERROR(__xludf.DUMMYFUNCTION("GOOGLETRANSLATE(E:E, ""en"", ""te"")"),"పారాగ్లైడర్")</f>
        <v>పారాగ్లైడర్</v>
      </c>
      <c r="G53" s="4" t="s">
        <v>127</v>
      </c>
      <c r="H53" s="1" t="s">
        <v>128</v>
      </c>
      <c r="I53" s="1" t="str">
        <f>IFERROR(__xludf.DUMMYFUNCTION("GOOGLETRANSLATE(H:H, ""en"", ""te"")"),"డుడెక్ పారాగ్లైడింగ్")</f>
        <v>డుడెక్ పారాగ్లైడింగ్</v>
      </c>
      <c r="M53" s="1" t="s">
        <v>129</v>
      </c>
      <c r="N53" s="1" t="str">
        <f>IFERROR(__xludf.DUMMYFUNCTION("GOOGLETRANSLATE(M:M, ""en"", ""te"")"),"ఉత్పత్తి పూర్తయింది")</f>
        <v>ఉత్పత్తి పూర్తయింది</v>
      </c>
      <c r="O53" s="1" t="s">
        <v>130</v>
      </c>
      <c r="P53" s="1" t="s">
        <v>131</v>
      </c>
      <c r="U53" s="1" t="s">
        <v>132</v>
      </c>
      <c r="W53" s="1" t="s">
        <v>617</v>
      </c>
      <c r="AM53" s="4" t="s">
        <v>134</v>
      </c>
      <c r="AN53" s="1" t="s">
        <v>135</v>
      </c>
      <c r="AQ53" s="1" t="s">
        <v>136</v>
      </c>
      <c r="AR53" s="1" t="s">
        <v>618</v>
      </c>
      <c r="AS53" s="1">
        <v>5.63</v>
      </c>
    </row>
    <row r="54">
      <c r="A54" s="1" t="s">
        <v>619</v>
      </c>
      <c r="B54" s="1" t="str">
        <f>IFERROR(__xludf.DUMMYFUNCTION("GOOGLETRANSLATE(A:A, ""en"", ""te"")"),"డైనమిక్ స్పోర్ట్ ఎనిగ్మా")</f>
        <v>డైనమిక్ స్పోర్ట్ ఎనిగ్మా</v>
      </c>
      <c r="C54" s="1" t="s">
        <v>620</v>
      </c>
      <c r="D54" s="1" t="str">
        <f>IFERROR(__xludf.DUMMYFUNCTION("GOOGLETRANSLATE(C:C, ""en"", ""te"")"),"డైనమిక్ స్పోర్ట్ ఎనిగ్మా ఒక పోలిష్ సింగిల్-ప్లేస్, పారాగ్లైడర్, దీనిని వోజ్టెక్ పియెర్జియస్కి రూపొందించారు మరియు డైనమిక్ స్పోర్ట్ ఆఫ్ కీల్స్ చేత నిర్మించబడింది. ఇది ఇప్పుడు ఉత్పత్తికి దూరంగా ఉంది. [1] ఎనిగ్మా ఇంటర్మీడియట్ గ్లైడర్‌గా రూపొందించబడింది. మోడల్"&amp;"స్ వాటి సాపేక్ష పరిమాణానికి పేరు పెట్టబడ్డాయి. [1] సమీక్షకుడు నోయెల్ బెర్ట్రాండ్ 2003 సమీక్షలో ఎనిగ్మాను చాలా పోటీగా అభివర్ణించారు. [1] బెర్ట్రాండ్ నుండి డేటా [1] సాధారణ లక్షణాల పనితీరు")</f>
        <v>డైనమిక్ స్పోర్ట్ ఎనిగ్మా ఒక పోలిష్ సింగిల్-ప్లేస్, పారాగ్లైడర్, దీనిని వోజ్టెక్ పియెర్జియస్కి రూపొందించారు మరియు డైనమిక్ స్పోర్ట్ ఆఫ్ కీల్స్ చేత నిర్మించబడింది. ఇది ఇప్పుడు ఉత్పత్తికి దూరంగా ఉంది. [1] ఎనిగ్మా ఇంటర్మీడియట్ గ్లైడర్‌గా రూపొందించబడింది. మోడల్స్ వాటి సాపేక్ష పరిమాణానికి పేరు పెట్టబడ్డాయి. [1] సమీక్షకుడు నోయెల్ బెర్ట్రాండ్ 2003 సమీక్షలో ఎనిగ్మాను చాలా పోటీగా అభివర్ణించారు. [1] బెర్ట్రాండ్ నుండి డేటా [1] సాధారణ లక్షణాల పనితీరు</v>
      </c>
      <c r="E54" s="1" t="s">
        <v>126</v>
      </c>
      <c r="F54" s="1" t="str">
        <f>IFERROR(__xludf.DUMMYFUNCTION("GOOGLETRANSLATE(E:E, ""en"", ""te"")"),"పారాగ్లైడర్")</f>
        <v>పారాగ్లైడర్</v>
      </c>
      <c r="G54" s="4" t="s">
        <v>127</v>
      </c>
      <c r="H54" s="1" t="s">
        <v>142</v>
      </c>
      <c r="I54" s="1" t="str">
        <f>IFERROR(__xludf.DUMMYFUNCTION("GOOGLETRANSLATE(H:H, ""en"", ""te"")"),"డైనమిక్ స్పోర్ట్")</f>
        <v>డైనమిక్ స్పోర్ట్</v>
      </c>
      <c r="J54" s="1" t="s">
        <v>143</v>
      </c>
      <c r="K54" s="1" t="str">
        <f>IFERROR(__xludf.DUMMYFUNCTION("GOOGLETRANSLATE(J:J, ""en"", ""te"")"),"వోజ్టెక్ పియెర్జియస్కి")</f>
        <v>వోజ్టెక్ పియెర్జియస్కి</v>
      </c>
      <c r="M54" s="1" t="s">
        <v>129</v>
      </c>
      <c r="N54" s="1" t="str">
        <f>IFERROR(__xludf.DUMMYFUNCTION("GOOGLETRANSLATE(M:M, ""en"", ""te"")"),"ఉత్పత్తి పూర్తయింది")</f>
        <v>ఉత్పత్తి పూర్తయింది</v>
      </c>
      <c r="O54" s="1" t="s">
        <v>144</v>
      </c>
      <c r="P54" s="1" t="s">
        <v>131</v>
      </c>
      <c r="U54" s="1" t="s">
        <v>132</v>
      </c>
      <c r="W54" s="1" t="s">
        <v>621</v>
      </c>
      <c r="AM54" s="4" t="s">
        <v>134</v>
      </c>
      <c r="AN54" s="1" t="s">
        <v>146</v>
      </c>
      <c r="AQ54" s="1" t="s">
        <v>136</v>
      </c>
      <c r="AR54" s="1" t="s">
        <v>622</v>
      </c>
      <c r="AS54" s="1">
        <v>5.5</v>
      </c>
      <c r="AT54" s="1" t="s">
        <v>512</v>
      </c>
      <c r="AU54" s="1" t="s">
        <v>211</v>
      </c>
    </row>
    <row r="55">
      <c r="A55" s="1" t="s">
        <v>623</v>
      </c>
      <c r="B55" s="1" t="str">
        <f>IFERROR(__xludf.DUMMYFUNCTION("GOOGLETRANSLATE(A:A, ""en"", ""te"")"),"డైనమిక్ స్పోర్ట్ గ్రావిస్")</f>
        <v>డైనమిక్ స్పోర్ట్ గ్రావిస్</v>
      </c>
      <c r="C55" s="1" t="s">
        <v>624</v>
      </c>
      <c r="D55" s="1" t="str">
        <f>IFERROR(__xludf.DUMMYFUNCTION("GOOGLETRANSLATE(C:C, ""en"", ""te"")"),"డైనమిక్ స్పోర్ట్ గ్రావిస్ ఒక పోలిష్ సింగిల్-ప్లేస్, పారాగ్లైడర్, దీనిని వోజ్టెక్ పియెర్జియస్కి రూపొందించారు మరియు డైనమిక్ స్పోర్ట్ ఆఫ్ కీల్స్ చేత నిర్మించబడింది. ఇది ఇప్పుడు ఉత్పత్తికి దూరంగా ఉంది. [1] గ్రావిస్ ఒక అనుభవశూన్యుడు గ్లైడర్‌గా రూపొందించబడింది."&amp;" మోడల్స్ వాటి సాపేక్ష పరిమాణానికి పేరు పెట్టబడ్డాయి. [1] సమీక్షకుడు నోయెల్ బెర్ట్రాండ్ 2003 సమీక్షలో గ్రావిస్‌ను చాలా పోటీగా అభివర్ణించారు. [1] బెర్ట్రాండ్ నుండి డేటా [1] సాధారణ లక్షణాల పనితీరు")</f>
        <v>డైనమిక్ స్పోర్ట్ గ్రావిస్ ఒక పోలిష్ సింగిల్-ప్లేస్, పారాగ్లైడర్, దీనిని వోజ్టెక్ పియెర్జియస్కి రూపొందించారు మరియు డైనమిక్ స్పోర్ట్ ఆఫ్ కీల్స్ చేత నిర్మించబడింది. ఇది ఇప్పుడు ఉత్పత్తికి దూరంగా ఉంది. [1] గ్రావిస్ ఒక అనుభవశూన్యుడు గ్లైడర్‌గా రూపొందించబడింది. మోడల్స్ వాటి సాపేక్ష పరిమాణానికి పేరు పెట్టబడ్డాయి. [1] సమీక్షకుడు నోయెల్ బెర్ట్రాండ్ 2003 సమీక్షలో గ్రావిస్‌ను చాలా పోటీగా అభివర్ణించారు. [1] బెర్ట్రాండ్ నుండి డేటా [1] సాధారణ లక్షణాల పనితీరు</v>
      </c>
      <c r="E55" s="1" t="s">
        <v>126</v>
      </c>
      <c r="F55" s="1" t="str">
        <f>IFERROR(__xludf.DUMMYFUNCTION("GOOGLETRANSLATE(E:E, ""en"", ""te"")"),"పారాగ్లైడర్")</f>
        <v>పారాగ్లైడర్</v>
      </c>
      <c r="G55" s="4" t="s">
        <v>127</v>
      </c>
      <c r="H55" s="1" t="s">
        <v>142</v>
      </c>
      <c r="I55" s="1" t="str">
        <f>IFERROR(__xludf.DUMMYFUNCTION("GOOGLETRANSLATE(H:H, ""en"", ""te"")"),"డైనమిక్ స్పోర్ట్")</f>
        <v>డైనమిక్ స్పోర్ట్</v>
      </c>
      <c r="J55" s="1" t="s">
        <v>143</v>
      </c>
      <c r="K55" s="1" t="str">
        <f>IFERROR(__xludf.DUMMYFUNCTION("GOOGLETRANSLATE(J:J, ""en"", ""te"")"),"వోజ్టెక్ పియెర్జియస్కి")</f>
        <v>వోజ్టెక్ పియెర్జియస్కి</v>
      </c>
      <c r="M55" s="1" t="s">
        <v>129</v>
      </c>
      <c r="N55" s="1" t="str">
        <f>IFERROR(__xludf.DUMMYFUNCTION("GOOGLETRANSLATE(M:M, ""en"", ""te"")"),"ఉత్పత్తి పూర్తయింది")</f>
        <v>ఉత్పత్తి పూర్తయింది</v>
      </c>
      <c r="O55" s="1" t="s">
        <v>144</v>
      </c>
      <c r="P55" s="1" t="s">
        <v>131</v>
      </c>
      <c r="U55" s="1" t="s">
        <v>132</v>
      </c>
      <c r="W55" s="1" t="s">
        <v>625</v>
      </c>
      <c r="AM55" s="4" t="s">
        <v>134</v>
      </c>
      <c r="AN55" s="1" t="s">
        <v>146</v>
      </c>
      <c r="AQ55" s="1" t="s">
        <v>136</v>
      </c>
      <c r="AR55" s="1" t="s">
        <v>457</v>
      </c>
      <c r="AS55" s="1">
        <v>4.0</v>
      </c>
      <c r="AT55" s="1" t="s">
        <v>148</v>
      </c>
      <c r="AU55" s="1" t="s">
        <v>438</v>
      </c>
    </row>
    <row r="56">
      <c r="A56" s="1" t="s">
        <v>626</v>
      </c>
      <c r="B56" s="1" t="str">
        <f>IFERROR(__xludf.DUMMYFUNCTION("GOOGLETRANSLATE(A:A, ""en"", ""te"")"),"ఎడెల్ ఏస్")</f>
        <v>ఎడెల్ ఏస్</v>
      </c>
      <c r="C56" s="1" t="s">
        <v>627</v>
      </c>
      <c r="D56" s="1" t="str">
        <f>IFERROR(__xludf.DUMMYFUNCTION("GOOGLETRANSLATE(C:C, ""en"", ""te"")"),"ఎడెల్ ఏస్ దక్షిణ కొరియా సింగిల్ ప్లేస్, పారాగ్లైడర్, దీనిని గ్వాంగ్జు యొక్క ఎడెల్ పారాగ్లైడర్స్ రూపొందించారు మరియు నిర్మించారు. ఇది ఇప్పుడు ఉత్పత్తికి దూరంగా ఉంది. [1] ACE ఒక అధునాతన మరియు పోటీ గ్లైడర్‌గా రూపొందించబడింది. పోటీ ఎగురుతూ డ్రాగ్‌ను తగ్గించడాన"&amp;"ికి దీన్ని సన్నని క్రాస్-సెక్షన్ పంక్తులతో అమర్చవచ్చు. [1] మోడల్స్ వాటి సాపేక్ష పరిమాణానికి పేరు పెట్టబడ్డాయి. [1] బెర్ట్రాండ్ నుండి డేటా [1] సాధారణ లక్షణాలు")</f>
        <v>ఎడెల్ ఏస్ దక్షిణ కొరియా సింగిల్ ప్లేస్, పారాగ్లైడర్, దీనిని గ్వాంగ్జు యొక్క ఎడెల్ పారాగ్లైడర్స్ రూపొందించారు మరియు నిర్మించారు. ఇది ఇప్పుడు ఉత్పత్తికి దూరంగా ఉంది. [1] ACE ఒక అధునాతన మరియు పోటీ గ్లైడర్‌గా రూపొందించబడింది. పోటీ ఎగురుతూ డ్రాగ్‌ను తగ్గించడానికి దీన్ని సన్నని క్రాస్-సెక్షన్ పంక్తులతో అమర్చవచ్చు. [1] మోడల్స్ వాటి సాపేక్ష పరిమాణానికి పేరు పెట్టబడ్డాయి. [1] బెర్ట్రాండ్ నుండి డేటా [1] సాధారణ లక్షణాలు</v>
      </c>
      <c r="E56" s="1" t="s">
        <v>126</v>
      </c>
      <c r="F56" s="1" t="str">
        <f>IFERROR(__xludf.DUMMYFUNCTION("GOOGLETRANSLATE(E:E, ""en"", ""te"")"),"పారాగ్లైడర్")</f>
        <v>పారాగ్లైడర్</v>
      </c>
      <c r="G56" s="4" t="s">
        <v>127</v>
      </c>
      <c r="H56" s="1" t="s">
        <v>441</v>
      </c>
      <c r="I56" s="1" t="str">
        <f>IFERROR(__xludf.DUMMYFUNCTION("GOOGLETRANSLATE(H:H, ""en"", ""te"")"),"ఎడెల్ పారాగ్లైడర్స్")</f>
        <v>ఎడెల్ పారాగ్లైడర్స్</v>
      </c>
      <c r="M56" s="1" t="s">
        <v>129</v>
      </c>
      <c r="N56" s="1" t="str">
        <f>IFERROR(__xludf.DUMMYFUNCTION("GOOGLETRANSLATE(M:M, ""en"", ""te"")"),"ఉత్పత్తి పూర్తయింది")</f>
        <v>ఉత్పత్తి పూర్తయింది</v>
      </c>
      <c r="O56" s="1" t="s">
        <v>144</v>
      </c>
      <c r="P56" s="1" t="s">
        <v>234</v>
      </c>
      <c r="U56" s="1" t="s">
        <v>132</v>
      </c>
      <c r="W56" s="1" t="s">
        <v>628</v>
      </c>
      <c r="AM56" s="1" t="s">
        <v>236</v>
      </c>
      <c r="AN56" s="1" t="s">
        <v>443</v>
      </c>
      <c r="AQ56" s="1" t="s">
        <v>136</v>
      </c>
      <c r="AR56" s="1" t="s">
        <v>629</v>
      </c>
      <c r="AS56" s="1">
        <v>6.1</v>
      </c>
    </row>
    <row r="57">
      <c r="A57" s="1" t="s">
        <v>630</v>
      </c>
      <c r="B57" s="1" t="str">
        <f>IFERROR(__xludf.DUMMYFUNCTION("GOOGLETRANSLATE(A:A, ""en"", ""te"")"),"ఎడెల్ లైవ్")</f>
        <v>ఎడెల్ లైవ్</v>
      </c>
      <c r="C57" s="1" t="s">
        <v>631</v>
      </c>
      <c r="D57" s="1" t="str">
        <f>IFERROR(__xludf.DUMMYFUNCTION("GOOGLETRANSLATE(C:C, ""en"", ""te"")"),"ఎడెల్ లైవ్ దక్షిణ కొరియా సింగిల్ ప్లేస్, పారాగ్లైడర్, దీనిని గ్వాంగ్జు యొక్క ఎడెల్ పారాగ్లైడర్స్ రూపొందించారు మరియు నిర్మించారు. ఇది ఇప్పుడు ఉత్పత్తికి దూరంగా ఉంది. [1] లైవ్ ఇంటర్మీడియట్ గ్లైడర్‌గా రూపొందించబడింది. మోడల్స్ వాటి సాపేక్ష పరిమాణానికి పేరు పె"&amp;"ట్టబడ్డాయి. [1] 2003 సమీక్షలో సమీక్షకుడు నోయెల్ బెర్ట్రాండ్ లైవ్ చాలా వాణిజ్యపరంగా విజయవంతమైందని నివేదించారు. [1] బెర్ట్రాండ్ నుండి డేటా [1] సాధారణ లక్షణాలు")</f>
        <v>ఎడెల్ లైవ్ దక్షిణ కొరియా సింగిల్ ప్లేస్, పారాగ్లైడర్, దీనిని గ్వాంగ్జు యొక్క ఎడెల్ పారాగ్లైడర్స్ రూపొందించారు మరియు నిర్మించారు. ఇది ఇప్పుడు ఉత్పత్తికి దూరంగా ఉంది. [1] లైవ్ ఇంటర్మీడియట్ గ్లైడర్‌గా రూపొందించబడింది. మోడల్స్ వాటి సాపేక్ష పరిమాణానికి పేరు పెట్టబడ్డాయి. [1] 2003 సమీక్షలో సమీక్షకుడు నోయెల్ బెర్ట్రాండ్ లైవ్ చాలా వాణిజ్యపరంగా విజయవంతమైందని నివేదించారు. [1] బెర్ట్రాండ్ నుండి డేటా [1] సాధారణ లక్షణాలు</v>
      </c>
      <c r="E57" s="1" t="s">
        <v>126</v>
      </c>
      <c r="F57" s="1" t="str">
        <f>IFERROR(__xludf.DUMMYFUNCTION("GOOGLETRANSLATE(E:E, ""en"", ""te"")"),"పారాగ్లైడర్")</f>
        <v>పారాగ్లైడర్</v>
      </c>
      <c r="G57" s="4" t="s">
        <v>127</v>
      </c>
      <c r="H57" s="1" t="s">
        <v>441</v>
      </c>
      <c r="I57" s="1" t="str">
        <f>IFERROR(__xludf.DUMMYFUNCTION("GOOGLETRANSLATE(H:H, ""en"", ""te"")"),"ఎడెల్ పారాగ్లైడర్స్")</f>
        <v>ఎడెల్ పారాగ్లైడర్స్</v>
      </c>
      <c r="M57" s="1" t="s">
        <v>129</v>
      </c>
      <c r="N57" s="1" t="str">
        <f>IFERROR(__xludf.DUMMYFUNCTION("GOOGLETRANSLATE(M:M, ""en"", ""te"")"),"ఉత్పత్తి పూర్తయింది")</f>
        <v>ఉత్పత్తి పూర్తయింది</v>
      </c>
      <c r="O57" s="1" t="s">
        <v>144</v>
      </c>
      <c r="P57" s="1" t="s">
        <v>234</v>
      </c>
      <c r="U57" s="1" t="s">
        <v>132</v>
      </c>
      <c r="W57" s="1" t="s">
        <v>632</v>
      </c>
      <c r="AM57" s="1" t="s">
        <v>236</v>
      </c>
      <c r="AN57" s="1" t="s">
        <v>443</v>
      </c>
      <c r="AQ57" s="1" t="s">
        <v>136</v>
      </c>
      <c r="AR57" s="1" t="s">
        <v>633</v>
      </c>
      <c r="AS57" s="1">
        <v>5.35</v>
      </c>
    </row>
    <row r="58">
      <c r="A58" s="1" t="s">
        <v>634</v>
      </c>
      <c r="B58" s="1" t="str">
        <f>IFERROR(__xludf.DUMMYFUNCTION("GOOGLETRANSLATE(A:A, ""en"", ""te"")"),"ఎడెల్ న్యూ")</f>
        <v>ఎడెల్ న్యూ</v>
      </c>
      <c r="C58" s="1" t="s">
        <v>635</v>
      </c>
      <c r="D58" s="1" t="str">
        <f>IFERROR(__xludf.DUMMYFUNCTION("GOOGLETRANSLATE(C:C, ""en"", ""te"")"),"ఎడెల్ న్యూ ఒక దక్షిణ కొరియా సింగిల్ ప్లేస్, పారాగ్లైడర్, దీనిని గ్వాంగ్జు యొక్క ఎడెల్ పారాగ్లైడర్స్ రూపొందించారు మరియు నిర్మించారు. ఇది ఇప్పుడు ఉత్పత్తికి దూరంగా ఉంది. [1] క్రొత్తది ఇంటర్మీడియట్ గ్లైడర్‌గా రూపొందించబడింది మరియు 2003 లో మార్కెట్‌కు పరిచయం "&amp;"చేయబడింది. నమూనాలు ప్రతి ఒక్కటి వాటి సాపేక్ష పరిమాణానికి పేరు పెట్టబడ్డాయి. [1] బెర్ట్రాండ్ నుండి డేటా [1] సాధారణ లక్షణాలు")</f>
        <v>ఎడెల్ న్యూ ఒక దక్షిణ కొరియా సింగిల్ ప్లేస్, పారాగ్లైడర్, దీనిని గ్వాంగ్జు యొక్క ఎడెల్ పారాగ్లైడర్స్ రూపొందించారు మరియు నిర్మించారు. ఇది ఇప్పుడు ఉత్పత్తికి దూరంగా ఉంది. [1] క్రొత్తది ఇంటర్మీడియట్ గ్లైడర్‌గా రూపొందించబడింది మరియు 2003 లో మార్కెట్‌కు పరిచయం చేయబడింది. నమూనాలు ప్రతి ఒక్కటి వాటి సాపేక్ష పరిమాణానికి పేరు పెట్టబడ్డాయి. [1] బెర్ట్రాండ్ నుండి డేటా [1] సాధారణ లక్షణాలు</v>
      </c>
      <c r="E58" s="1" t="s">
        <v>126</v>
      </c>
      <c r="F58" s="1" t="str">
        <f>IFERROR(__xludf.DUMMYFUNCTION("GOOGLETRANSLATE(E:E, ""en"", ""te"")"),"పారాగ్లైడర్")</f>
        <v>పారాగ్లైడర్</v>
      </c>
      <c r="G58" s="4" t="s">
        <v>127</v>
      </c>
      <c r="H58" s="1" t="s">
        <v>441</v>
      </c>
      <c r="I58" s="1" t="str">
        <f>IFERROR(__xludf.DUMMYFUNCTION("GOOGLETRANSLATE(H:H, ""en"", ""te"")"),"ఎడెల్ పారాగ్లైడర్స్")</f>
        <v>ఎడెల్ పారాగ్లైడర్స్</v>
      </c>
      <c r="L58" s="1">
        <v>2003.0</v>
      </c>
      <c r="M58" s="1" t="s">
        <v>129</v>
      </c>
      <c r="N58" s="1" t="str">
        <f>IFERROR(__xludf.DUMMYFUNCTION("GOOGLETRANSLATE(M:M, ""en"", ""te"")"),"ఉత్పత్తి పూర్తయింది")</f>
        <v>ఉత్పత్తి పూర్తయింది</v>
      </c>
      <c r="O58" s="1" t="s">
        <v>144</v>
      </c>
      <c r="P58" s="1" t="s">
        <v>234</v>
      </c>
      <c r="U58" s="1" t="s">
        <v>132</v>
      </c>
      <c r="AM58" s="1" t="s">
        <v>236</v>
      </c>
      <c r="AN58" s="1" t="s">
        <v>443</v>
      </c>
      <c r="AQ58" s="1" t="s">
        <v>136</v>
      </c>
    </row>
    <row r="59">
      <c r="A59" s="1" t="s">
        <v>636</v>
      </c>
      <c r="B59" s="1" t="str">
        <f>IFERROR(__xludf.DUMMYFUNCTION("GOOGLETRANSLATE(A:A, ""en"", ""te"")"),"ఫ్రీక్స్ జోకర్")</f>
        <v>ఫ్రీక్స్ జోకర్</v>
      </c>
      <c r="C59" s="1" t="s">
        <v>637</v>
      </c>
      <c r="D59" s="1" t="str">
        <f>IFERROR(__xludf.DUMMYFUNCTION("GOOGLETRANSLATE(C:C, ""en"", ""te"")"),"ఫ్రీక్స్ జోకర్ ఒక జర్మన్ సింగిల్-ప్లేస్, పారాగ్లైడర్, ఇది 2000 ల మధ్యలో ఫ్రీక్స్ ఆఫ్ ఎగ్లింగ్ చేత రూపొందించబడింది మరియు ఉత్పత్తి చేయబడింది. ఇది ఇప్పుడు ఉత్పత్తికి దూరంగా ఉంది. [1] జోకర్ ఒక అనుభవశూన్యుడు గ్లైడర్‌గా రూపొందించబడింది. అన్ని ఫ్రీక్స్ రెక్కల మా"&amp;"దిరిగానే ఇది అంతర్గత వికర్ణ బ్రేసింగ్ కలిగి ఉంటుంది. మోడల్స్ వాటి సాపేక్ష పరిమాణానికి పేరు పెట్టబడ్డాయి. [1] బెర్ట్రాండ్ నుండి డేటా [1] సాధారణ లక్షణాలు")</f>
        <v>ఫ్రీక్స్ జోకర్ ఒక జర్మన్ సింగిల్-ప్లేస్, పారాగ్లైడర్, ఇది 2000 ల మధ్యలో ఫ్రీక్స్ ఆఫ్ ఎగ్లింగ్ చేత రూపొందించబడింది మరియు ఉత్పత్తి చేయబడింది. ఇది ఇప్పుడు ఉత్పత్తికి దూరంగా ఉంది. [1] జోకర్ ఒక అనుభవశూన్యుడు గ్లైడర్‌గా రూపొందించబడింది. అన్ని ఫ్రీక్స్ రెక్కల మాదిరిగానే ఇది అంతర్గత వికర్ణ బ్రేసింగ్ కలిగి ఉంటుంది. మోడల్స్ వాటి సాపేక్ష పరిమాణానికి పేరు పెట్టబడ్డాయి. [1] బెర్ట్రాండ్ నుండి డేటా [1] సాధారణ లక్షణాలు</v>
      </c>
      <c r="E59" s="1" t="s">
        <v>126</v>
      </c>
      <c r="F59" s="1" t="str">
        <f>IFERROR(__xludf.DUMMYFUNCTION("GOOGLETRANSLATE(E:E, ""en"", ""te"")"),"పారాగ్లైడర్")</f>
        <v>పారాగ్లైడర్</v>
      </c>
      <c r="G59" s="4" t="s">
        <v>127</v>
      </c>
      <c r="H59" s="1" t="s">
        <v>220</v>
      </c>
      <c r="I59" s="1" t="str">
        <f>IFERROR(__xludf.DUMMYFUNCTION("GOOGLETRANSLATE(H:H, ""en"", ""te"")"),"ఫ్రీక్స్")</f>
        <v>ఫ్రీక్స్</v>
      </c>
      <c r="M59" s="1" t="s">
        <v>129</v>
      </c>
      <c r="N59" s="1" t="str">
        <f>IFERROR(__xludf.DUMMYFUNCTION("GOOGLETRANSLATE(M:M, ""en"", ""te"")"),"ఉత్పత్తి పూర్తయింది")</f>
        <v>ఉత్పత్తి పూర్తయింది</v>
      </c>
      <c r="O59" s="1" t="s">
        <v>144</v>
      </c>
      <c r="P59" s="1" t="s">
        <v>154</v>
      </c>
      <c r="U59" s="1" t="s">
        <v>132</v>
      </c>
      <c r="W59" s="1" t="s">
        <v>638</v>
      </c>
      <c r="AM59" s="4" t="s">
        <v>156</v>
      </c>
      <c r="AN59" s="4" t="s">
        <v>222</v>
      </c>
      <c r="AQ59" s="1" t="s">
        <v>136</v>
      </c>
      <c r="AR59" s="1" t="s">
        <v>639</v>
      </c>
      <c r="AS59" s="1">
        <v>4.8</v>
      </c>
    </row>
    <row r="60">
      <c r="A60" s="1" t="s">
        <v>640</v>
      </c>
      <c r="B60" s="1" t="str">
        <f>IFERROR(__xludf.DUMMYFUNCTION("GOOGLETRANSLATE(A:A, ""en"", ""te"")"),"జిన్ బొలెరో ప్లస్")</f>
        <v>జిన్ బొలెరో ప్లస్</v>
      </c>
      <c r="C60" s="1" t="s">
        <v>641</v>
      </c>
      <c r="D60" s="1" t="str">
        <f>IFERROR(__xludf.DUMMYFUNCTION("GOOGLETRANSLATE(C:C, ""en"", ""te"")"),"జిన్ బొలెరో ప్లస్ దక్షిణ కొరియా సింగిల్ ప్లేస్, పారాగ్లైడర్, దీనిని జిన్ సియోక్ సాంగ్ రూపొందించారు మరియు యోంగిన్ యొక్క జిన్ గ్లిడర్స్ నిర్మించింది. ఇది ఇప్పుడు ఉత్పత్తికి దూరంగా ఉంది. [1] బొలెరో ప్లస్ ఇంటర్మీడియట్ గ్లైడర్‌గా రూపొందించబడింది. మోడల్స్ వాటి "&amp;"సాపేక్ష పరిమాణానికి పేరు పెట్టబడ్డాయి. [1] బెర్ట్రాండ్ నుండి డేటా [1] సాధారణ లక్షణాల పనితీరు")</f>
        <v>జిన్ బొలెరో ప్లస్ దక్షిణ కొరియా సింగిల్ ప్లేస్, పారాగ్లైడర్, దీనిని జిన్ సియోక్ సాంగ్ రూపొందించారు మరియు యోంగిన్ యొక్క జిన్ గ్లిడర్స్ నిర్మించింది. ఇది ఇప్పుడు ఉత్పత్తికి దూరంగా ఉంది. [1] బొలెరో ప్లస్ ఇంటర్మీడియట్ గ్లైడర్‌గా రూపొందించబడింది. మోడల్స్ వాటి సాపేక్ష పరిమాణానికి పేరు పెట్టబడ్డాయి. [1] బెర్ట్రాండ్ నుండి డేటా [1] సాధారణ లక్షణాల పనితీరు</v>
      </c>
      <c r="E60" s="1" t="s">
        <v>126</v>
      </c>
      <c r="F60" s="1" t="str">
        <f>IFERROR(__xludf.DUMMYFUNCTION("GOOGLETRANSLATE(E:E, ""en"", ""te"")"),"పారాగ్లైడర్")</f>
        <v>పారాగ్లైడర్</v>
      </c>
      <c r="G60" s="4" t="s">
        <v>127</v>
      </c>
      <c r="H60" s="1" t="s">
        <v>231</v>
      </c>
      <c r="I60" s="1" t="str">
        <f>IFERROR(__xludf.DUMMYFUNCTION("GOOGLETRANSLATE(H:H, ""en"", ""te"")"),"జిన్ గ్లైడర్స్ ఇంక్.")</f>
        <v>జిన్ గ్లైడర్స్ ఇంక్.</v>
      </c>
      <c r="J60" s="1" t="s">
        <v>232</v>
      </c>
      <c r="K60" s="1" t="str">
        <f>IFERROR(__xludf.DUMMYFUNCTION("GOOGLETRANSLATE(J:J, ""en"", ""te"")"),"జిన్ సియోక్ సాంగ్")</f>
        <v>జిన్ సియోక్ సాంగ్</v>
      </c>
      <c r="M60" s="1" t="s">
        <v>129</v>
      </c>
      <c r="N60" s="1" t="str">
        <f>IFERROR(__xludf.DUMMYFUNCTION("GOOGLETRANSLATE(M:M, ""en"", ""te"")"),"ఉత్పత్తి పూర్తయింది")</f>
        <v>ఉత్పత్తి పూర్తయింది</v>
      </c>
      <c r="O60" s="1" t="s">
        <v>144</v>
      </c>
      <c r="P60" s="1" t="s">
        <v>234</v>
      </c>
      <c r="U60" s="1" t="s">
        <v>132</v>
      </c>
      <c r="W60" s="1" t="s">
        <v>642</v>
      </c>
      <c r="AM60" s="1" t="s">
        <v>236</v>
      </c>
      <c r="AN60" s="1" t="s">
        <v>237</v>
      </c>
      <c r="AQ60" s="1" t="s">
        <v>136</v>
      </c>
      <c r="AR60" s="1" t="s">
        <v>643</v>
      </c>
      <c r="AS60" s="1">
        <v>4.74</v>
      </c>
      <c r="AT60" s="1" t="s">
        <v>138</v>
      </c>
    </row>
    <row r="61">
      <c r="A61" s="1" t="s">
        <v>644</v>
      </c>
      <c r="B61" s="1" t="str">
        <f>IFERROR(__xludf.DUMMYFUNCTION("GOOGLETRANSLATE(A:A, ""en"", ""te"")"),"సాబ్ 107")</f>
        <v>సాబ్ 107</v>
      </c>
      <c r="C61" s="1" t="s">
        <v>645</v>
      </c>
      <c r="D61" s="1" t="str">
        <f>IFERROR(__xludf.DUMMYFUNCTION("GOOGLETRANSLATE(C:C, ""en"", ""te"")"),"SAAB 107 అనేది చిన్న విమానాల ప్రతిపాదిత శ్రేణి, వీటిని స్వీడన్ యొక్క సాబ్ అబ్ తయారు చేయడానికి ఉద్దేశించినది, కానీ ఎప్పుడూ నిర్మించబడలేదు. 1966 నుండి 1968 వరకు స్వీన్స్కా ఏరోప్లాన్ ఎబిలో ఫీడెర్ లైనర్ ప్రాజెక్ట్ యొక్క రెండు వైవిధ్యాలు 1973 లో, SAAB 1071 మరి"&amp;"యు SAAB 1073 లో అంచనా వేసిన మొదటి తేదీతో అభివృద్ధి చెందుతున్నాయి. [1] రెండు డిజైన్ల రూపకల్పన లక్ష్యాలు విమానాశ్రయంలో టర్నరౌండ్ సమయాన్ని తగ్గించడం అలాగే ఉత్పత్తి మరియు ఆపరేషన్ ఖర్చులు. [2] ఇంటెన్సివ్ మార్కెట్ రీసెర్చ్ తరువాత సాబ్ రెండు అంశాలలో భూసంబంధ రవాణ"&amp;"ాతో పోటీ చేయాలనుకున్నాడు. 1071 యొక్క నమూనా ఏప్రిల్ 1968 లో ది హన్నోవర్ ఎయిర్ షోలో ప్రదర్శించబడింది మరియు మోడల్ ఫోటోలు మరియు రెండు ప్రాజెక్టుల దృష్టాంతాలు ఒకే సమయంలో ప్రత్యేక పత్రికలలో కనిపించాయి. [3] [4] [5] అభివృద్ధి ఖర్చులను పంచుకోవడానికి సాబ్‌కు విదేశీ"&amp;" భాగస్వాములు అవసరం, మరియు ఏదీ రాబోయే విధంగా, ప్రాజెక్ట్ 10 వదిలివేయబడింది. [6] SAAB 1071 చిన్న దేశీయ వైమానిక క్షేత్రాలు మరియు అంతర్జాతీయ హబ్ విమానాశ్రయాల మధ్య చాలా తక్కువ దూరం కోసం అంచనా వేయబడింది. ఈ డిజైన్‌లో దీర్ఘచతురస్రాకార ప్రణాళిక రూపంతో హై వింగ్ ఉంద"&amp;"ి, 800 హెచ్.పి.లోని 40 మంది ప్రయాణీకులకు వృత్తాకార ఒత్తిడితో కూడిన ఫ్యూజ్‌లేజ్ మరియు నాలుగు టర్బోప్రాప్ ఇంజన్లు. తరగతి. అభివృద్ధి ఖర్చులు 100 మిలియన్ SEK మరియు తుది యూనిట్ అమ్మకాల ఖర్చులు గరిష్టంగా 5 మిలియన్ SEK గా అంచనా వేయబడ్డాయి. రెక్కలు మరియు ఫ్యూజ్‌ల"&amp;"ేజ్ తరువాత అవసరమైతే తక్కువ అభివృద్ధి ఖర్చులతో సులభంగా విస్తరించడానికి రూపొందించబడ్డాయి. 800 మీ. రన్‌వే లోపల చిన్న టేక్ ఆఫ్‌ల కోసం అధిక లిఫ్ట్ పొందటానికి రెక్కలో సరళమైన, సింగిల్-పివట్ స్లాట్ ఫ్లాప్‌లతో అమర్చారు. ప్రొపెల్లర్ థ్రస్ట్ రివర్సల్ ల్యాండింగ్ దూరం"&amp;" తగ్గించడానికి ఉపయోగించటానికి ఉద్దేశించబడింది. దీని కోసం, STOL అవసరం తక్కువ తీవ్రంగా ఉంది మరియు మెరుగైన క్రూజింగ్ ఎకానమీ కోసం ఈ డిజైన్‌లో నాసెల్స్‌లో రెండు టర్బోఫాన్‌లు హై వింగ్ కింద ఉన్నాయి, ఇందులో మితమైన వింగ్ స్వీప్ ఉంది. టి-తోక ఎలివేటర్‌ను ఎగ్జాస్ట్ జ"&amp;"ెట్‌ల నుండి దూరంగా ఉంచింది. ఉద్దేశించిన టర్బోఫాన్లు 10,000 ఎల్బి-థ్రస్ట్ క్లాస్ (రోల్స్ రాయిస్ ట్రెంట్) లో ఉన్నాయి మరియు ప్రయాణీకుల సామర్థ్యం 80 గా ఉంది. అభివృద్ధి ఖర్చులు 300 మిలియన్ SEK మరియు తుది అమ్మకపు ధర గరిష్టంగా 15 మిలియన్ SEK వద్ద అంచనా వేయబడ్డాయ"&amp;"ి. ఈ ప్రాజెక్ట్ యొక్క సాక్షాత్కారానికి పెద్ద విదేశీ విమాన తయారీదారుతో ప్రజల మద్దతు మరియు సహకారం అవసరమవుతుంది. [సైటేషన్ అవసరం] ఇంటర్‌వియా 2/1968 pp నుండి డేటా డేటా ఇంటర్‌వియా 2/1968 pp. 199-200 జనరల్ లక్షణాల పనితీరు")</f>
        <v>SAAB 107 అనేది చిన్న విమానాల ప్రతిపాదిత శ్రేణి, వీటిని స్వీడన్ యొక్క సాబ్ అబ్ తయారు చేయడానికి ఉద్దేశించినది, కానీ ఎప్పుడూ నిర్మించబడలేదు. 1966 నుండి 1968 వరకు స్వీన్స్కా ఏరోప్లాన్ ఎబిలో ఫీడెర్ లైనర్ ప్రాజెక్ట్ యొక్క రెండు వైవిధ్యాలు 1973 లో, SAAB 1071 మరియు SAAB 1073 లో అంచనా వేసిన మొదటి తేదీతో అభివృద్ధి చెందుతున్నాయి. [1] రెండు డిజైన్ల రూపకల్పన లక్ష్యాలు విమానాశ్రయంలో టర్నరౌండ్ సమయాన్ని తగ్గించడం అలాగే ఉత్పత్తి మరియు ఆపరేషన్ ఖర్చులు. [2] ఇంటెన్సివ్ మార్కెట్ రీసెర్చ్ తరువాత సాబ్ రెండు అంశాలలో భూసంబంధ రవాణాతో పోటీ చేయాలనుకున్నాడు. 1071 యొక్క నమూనా ఏప్రిల్ 1968 లో ది హన్నోవర్ ఎయిర్ షోలో ప్రదర్శించబడింది మరియు మోడల్ ఫోటోలు మరియు రెండు ప్రాజెక్టుల దృష్టాంతాలు ఒకే సమయంలో ప్రత్యేక పత్రికలలో కనిపించాయి. [3] [4] [5] అభివృద్ధి ఖర్చులను పంచుకోవడానికి సాబ్‌కు విదేశీ భాగస్వాములు అవసరం, మరియు ఏదీ రాబోయే విధంగా, ప్రాజెక్ట్ 10 వదిలివేయబడింది. [6] SAAB 1071 చిన్న దేశీయ వైమానిక క్షేత్రాలు మరియు అంతర్జాతీయ హబ్ విమానాశ్రయాల మధ్య చాలా తక్కువ దూరం కోసం అంచనా వేయబడింది. ఈ డిజైన్‌లో దీర్ఘచతురస్రాకార ప్రణాళిక రూపంతో హై వింగ్ ఉంది, 800 హెచ్.పి.లోని 40 మంది ప్రయాణీకులకు వృత్తాకార ఒత్తిడితో కూడిన ఫ్యూజ్‌లేజ్ మరియు నాలుగు టర్బోప్రాప్ ఇంజన్లు. తరగతి. అభివృద్ధి ఖర్చులు 100 మిలియన్ SEK మరియు తుది యూనిట్ అమ్మకాల ఖర్చులు గరిష్టంగా 5 మిలియన్ SEK గా అంచనా వేయబడ్డాయి. రెక్కలు మరియు ఫ్యూజ్‌లేజ్ తరువాత అవసరమైతే తక్కువ అభివృద్ధి ఖర్చులతో సులభంగా విస్తరించడానికి రూపొందించబడ్డాయి. 800 మీ. రన్‌వే లోపల చిన్న టేక్ ఆఫ్‌ల కోసం అధిక లిఫ్ట్ పొందటానికి రెక్కలో సరళమైన, సింగిల్-పివట్ స్లాట్ ఫ్లాప్‌లతో అమర్చారు. ప్రొపెల్లర్ థ్రస్ట్ రివర్సల్ ల్యాండింగ్ దూరం తగ్గించడానికి ఉపయోగించటానికి ఉద్దేశించబడింది. దీని కోసం, STOL అవసరం తక్కువ తీవ్రంగా ఉంది మరియు మెరుగైన క్రూజింగ్ ఎకానమీ కోసం ఈ డిజైన్‌లో నాసెల్స్‌లో రెండు టర్బోఫాన్‌లు హై వింగ్ కింద ఉన్నాయి, ఇందులో మితమైన వింగ్ స్వీప్ ఉంది. టి-తోక ఎలివేటర్‌ను ఎగ్జాస్ట్ జెట్‌ల నుండి దూరంగా ఉంచింది. ఉద్దేశించిన టర్బోఫాన్లు 10,000 ఎల్బి-థ్రస్ట్ క్లాస్ (రోల్స్ రాయిస్ ట్రెంట్) లో ఉన్నాయి మరియు ప్రయాణీకుల సామర్థ్యం 80 గా ఉంది. అభివృద్ధి ఖర్చులు 300 మిలియన్ SEK మరియు తుది అమ్మకపు ధర గరిష్టంగా 15 మిలియన్ SEK వద్ద అంచనా వేయబడ్డాయి. ఈ ప్రాజెక్ట్ యొక్క సాక్షాత్కారానికి పెద్ద విదేశీ విమాన తయారీదారుతో ప్రజల మద్దతు మరియు సహకారం అవసరమవుతుంది. [సైటేషన్ అవసరం] ఇంటర్‌వియా 2/1968 pp నుండి డేటా డేటా ఇంటర్‌వియా 2/1968 pp. 199-200 జనరల్ లక్షణాల పనితీరు</v>
      </c>
      <c r="E61" s="1" t="s">
        <v>646</v>
      </c>
      <c r="F61" s="1" t="str">
        <f>IFERROR(__xludf.DUMMYFUNCTION("GOOGLETRANSLATE(E:E, ""en"", ""te"")"),"స్వల్ప-దూర ఫీడర్‌లైనర్ ప్రాజెక్ట్")</f>
        <v>స్వల్ప-దూర ఫీడర్‌లైనర్ ప్రాజెక్ట్</v>
      </c>
      <c r="H61" s="1" t="s">
        <v>647</v>
      </c>
      <c r="I61" s="1" t="str">
        <f>IFERROR(__xludf.DUMMYFUNCTION("GOOGLETRANSLATE(H:H, ""en"", ""te"")"),"సాబ్ అబ్")</f>
        <v>సాబ్ అబ్</v>
      </c>
      <c r="P61" s="1" t="s">
        <v>648</v>
      </c>
      <c r="T61" s="1" t="s">
        <v>649</v>
      </c>
      <c r="V61" s="1" t="s">
        <v>650</v>
      </c>
      <c r="W61" s="1" t="s">
        <v>651</v>
      </c>
      <c r="X61" s="1" t="s">
        <v>652</v>
      </c>
      <c r="Z61" s="1" t="s">
        <v>653</v>
      </c>
      <c r="AN61" s="1" t="s">
        <v>654</v>
      </c>
      <c r="AV61" s="1" t="s">
        <v>655</v>
      </c>
      <c r="AW61" s="1" t="s">
        <v>656</v>
      </c>
      <c r="AZ61" s="1" t="s">
        <v>657</v>
      </c>
      <c r="BB61" s="1" t="s">
        <v>658</v>
      </c>
      <c r="BC61" s="1" t="s">
        <v>659</v>
      </c>
    </row>
    <row r="62">
      <c r="A62" s="1" t="s">
        <v>660</v>
      </c>
      <c r="B62" s="1" t="str">
        <f>IFERROR(__xludf.DUMMYFUNCTION("GOOGLETRANSLATE(A:A, ""en"", ""te"")"),"YC-10 వలసదారుడు")</f>
        <v>YC-10 వలసదారుడు</v>
      </c>
      <c r="C62" s="1" t="s">
        <v>661</v>
      </c>
      <c r="D62" s="1" t="str">
        <f>IFERROR(__xludf.DUMMYFUNCTION("GOOGLETRANSLATE(C:C, ""en"", ""te"")"),"అప్పగించే YC-10 వలసదారుడు 1980 ల ప్రారంభంలో ఫ్రాన్స్‌లో నిర్మించిన ఒకే సీటు క్రీడా విమానం. ఒకటి మాత్రమే నిర్మించబడింది మరియు అది 30 గంటల కన్నా తక్కువ సమయం ఎగిరింది. అప్పగించే YC-10 ను వైవ్స్ చాస్లే రూపొందించారు మరియు చార్లెస్ పేగెస్ నిర్మించారు. ఇది తక్కు"&amp;"వ వింగ్ కాంటిలివర్ మోనోప్లేన్, నేరుగా అంచున, కొద్దిగా దెబ్బతిన్న రెక్కలు. వాస్తవానికి ఇవి చదరపు చిట్కా మరియు డైహెడ్రల్ లేకుండా ఉన్నాయి, కాని ప్రారంభ విమాన పరీక్షల తరువాత సాల్మన్స్ అని పిలువబడే రెక్క చిట్కా శరీరాలను క్రమబద్ధీకరించిన తరువాత మరియు డైహెడ్రల్ "&amp;"కూడా జోడించబడ్డాయి. ఇది 75 కిలోవాట్ల (100 హెచ్‌పి) రోల్స్ రాయిస్ కాంటినెంటల్ ఓ -200-ఎయిర్-కూల్డ్ ఫ్లాట్-ఫోర్ ఇంజిన్ ద్వారా శక్తిని పొందింది. దాని సింగిల్ సీట్ కాక్‌పిట్ రెక్క వెనుకంజలో ఉంది, పైలట్ ఒక ప్రముఖ రెండు ముక్కల పెర్స్పెక్స్ పందిరి కింద ఉంది. వెను"&amp;"క, రౌండ్ విభాగం విస్తృత తీగకు వేగంగా దెబ్బతింది, త్రిభుజాకార ఫిన్. ఇది లోతైన, దెబ్బతిన్న చుక్కానిని తీసుకువెళ్ళింది మరియు దాని టెయిల్‌ప్లేన్ మరియు ఎలివేటర్‌తో టి-తోకను ఏర్పాటు చేసింది. దాని స్థిర సాంప్రదాయిక అండర్ క్యారేజీకి రెక్కల మూలాలకు జతచేయబడిన కాంటి"&amp;"లివర్ కాళ్ళు ఉన్నాయి. [1] వలసదారుడు 29 మే 1981 న మొదటి విమానంలో సాధించింది. కేవలం 29 గంటల విమానంలో మాత్రమే టార్బెస్ వద్ద కూలిపోయింది మరియు మరమ్మతులు చేయబడలేదు. నమూనా మాత్రమే నిర్మించబడింది. [1] [2] గైలార్డ్ (1981), పే .188 [1] సాధారణ లక్షణాల పనితీరు")</f>
        <v>అప్పగించే YC-10 వలసదారుడు 1980 ల ప్రారంభంలో ఫ్రాన్స్‌లో నిర్మించిన ఒకే సీటు క్రీడా విమానం. ఒకటి మాత్రమే నిర్మించబడింది మరియు అది 30 గంటల కన్నా తక్కువ సమయం ఎగిరింది. అప్పగించే YC-10 ను వైవ్స్ చాస్లే రూపొందించారు మరియు చార్లెస్ పేగెస్ నిర్మించారు. ఇది తక్కువ వింగ్ కాంటిలివర్ మోనోప్లేన్, నేరుగా అంచున, కొద్దిగా దెబ్బతిన్న రెక్కలు. వాస్తవానికి ఇవి చదరపు చిట్కా మరియు డైహెడ్రల్ లేకుండా ఉన్నాయి, కాని ప్రారంభ విమాన పరీక్షల తరువాత సాల్మన్స్ అని పిలువబడే రెక్క చిట్కా శరీరాలను క్రమబద్ధీకరించిన తరువాత మరియు డైహెడ్రల్ కూడా జోడించబడ్డాయి. ఇది 75 కిలోవాట్ల (100 హెచ్‌పి) రోల్స్ రాయిస్ కాంటినెంటల్ ఓ -200-ఎయిర్-కూల్డ్ ఫ్లాట్-ఫోర్ ఇంజిన్ ద్వారా శక్తిని పొందింది. దాని సింగిల్ సీట్ కాక్‌పిట్ రెక్క వెనుకంజలో ఉంది, పైలట్ ఒక ప్రముఖ రెండు ముక్కల పెర్స్పెక్స్ పందిరి కింద ఉంది. వెనుక, రౌండ్ విభాగం విస్తృత తీగకు వేగంగా దెబ్బతింది, త్రిభుజాకార ఫిన్. ఇది లోతైన, దెబ్బతిన్న చుక్కానిని తీసుకువెళ్ళింది మరియు దాని టెయిల్‌ప్లేన్ మరియు ఎలివేటర్‌తో టి-తోకను ఏర్పాటు చేసింది. దాని స్థిర సాంప్రదాయిక అండర్ క్యారేజీకి రెక్కల మూలాలకు జతచేయబడిన కాంటిలివర్ కాళ్ళు ఉన్నాయి. [1] వలసదారుడు 29 మే 1981 న మొదటి విమానంలో సాధించింది. కేవలం 29 గంటల విమానంలో మాత్రమే టార్బెస్ వద్ద కూలిపోయింది మరియు మరమ్మతులు చేయబడలేదు. నమూనా మాత్రమే నిర్మించబడింది. [1] [2] గైలార్డ్ (1981), పే .188 [1] సాధారణ లక్షణాల పనితీరు</v>
      </c>
      <c r="E62" s="1" t="s">
        <v>662</v>
      </c>
      <c r="F62" s="1" t="str">
        <f>IFERROR(__xludf.DUMMYFUNCTION("GOOGLETRANSLATE(E:E, ""en"", ""te"")"),"సింగిల్ సీట్ స్పోర్ట్ విమానం")</f>
        <v>సింగిల్ సీట్ స్పోర్ట్ విమానం</v>
      </c>
      <c r="J62" s="1" t="s">
        <v>663</v>
      </c>
      <c r="K62" s="1" t="str">
        <f>IFERROR(__xludf.DUMMYFUNCTION("GOOGLETRANSLATE(J:J, ""en"", ""te"")"),"వైవ్స్ చేజిల్")</f>
        <v>వైవ్స్ చేజిల్</v>
      </c>
      <c r="P62" s="1" t="s">
        <v>165</v>
      </c>
      <c r="S62" s="2">
        <v>29735.0</v>
      </c>
      <c r="T62" s="1">
        <v>1.0</v>
      </c>
      <c r="V62" s="1" t="s">
        <v>167</v>
      </c>
      <c r="W62" s="1" t="s">
        <v>664</v>
      </c>
      <c r="X62" s="1" t="s">
        <v>665</v>
      </c>
      <c r="AM62" s="4" t="s">
        <v>172</v>
      </c>
      <c r="AR62" s="1" t="s">
        <v>666</v>
      </c>
      <c r="AT62" s="1" t="s">
        <v>667</v>
      </c>
      <c r="AV62" s="1" t="s">
        <v>277</v>
      </c>
      <c r="AX62" s="1" t="s">
        <v>668</v>
      </c>
      <c r="AY62" s="1" t="s">
        <v>178</v>
      </c>
      <c r="BB62" s="1" t="s">
        <v>669</v>
      </c>
      <c r="BE62" s="1" t="s">
        <v>670</v>
      </c>
      <c r="BJ62" s="1" t="s">
        <v>671</v>
      </c>
    </row>
    <row r="63">
      <c r="A63" s="1" t="s">
        <v>672</v>
      </c>
      <c r="B63" s="1" t="str">
        <f>IFERROR(__xludf.DUMMYFUNCTION("GOOGLETRANSLATE(A:A, ""en"", ""te"")"),"పోటియర్ p.130 కోసినెల్")</f>
        <v>పోటియర్ p.130 కోసినెల్</v>
      </c>
      <c r="C63" s="1" t="s">
        <v>673</v>
      </c>
      <c r="D63" s="1" t="str">
        <f>IFERROR(__xludf.DUMMYFUNCTION("GOOGLETRANSLATE(C:C, ""en"", ""te"")"),"పోటియర్ p.130 కోసినెల్ (ఇంగ్లీష్: లేడీబర్డ్ (యుఎస్: లేడీబగ్)) అనేది 1960 లలో రూపకల్పన చేసిన, కానీ నిర్మించని వాటి నుండి ఉద్భవించిన ఒక ఫ్రెంచ్ తేలికపాటి విమానం. ముప్పై సంవత్సరాల తరువాత పునరాభివృద్ధి చెందినది, ఇది హోమ్‌బిల్ట్, సింగిల్ ఇంజిన్ రెండు సీట్లు. ఇ"&amp;"రవైకి పైగా నిర్మించబడింది. 1966 లో జీన్ పోటియర్ p.30 పెట్రెల్‌ను రూపొందించాడు. ఇది ఒకే ఇంజిన్, చిన్న, భుజం వింగ్ మోనోప్లేన్, కానీ ఇది ఎప్పుడూ నిర్మించబడలేదు. ముప్పై సంవత్సరాల తరువాత పోటియర్ సవరించిన సంస్కరణను రెండు వైపులా రెండు వైపులా నిర్మించాడు మరియు p."&amp;"130 కోసినెల్ను నియమించాడు. [1] ఈ వెంచర్‌కు RSA యొక్క బ్లూ సిట్రాన్ (ఇంగ్లీష్: బ్లూ లెమన్) ప్రోగ్రామ్ [1] మద్దతు ఇచ్చింది మరియు p.130 ను కొన్నిసార్లు పోటియర్ బ్లూ సిట్రాన్ అని పిలుస్తారు. [2] కోసినెల్ అనేది ఒక సాధారణ కలప ఫ్రేమ్డ్, ఫాబ్రిక్ కప్పబడిన మోనోప్ల"&amp;"ేన్, భుజం మౌంటెడ్ రెక్కలు ప్రతి వైపు ఒకే స్ట్రట్ చేత కలుపుతారు. రెక్కలు తప్పనిసరిగా ప్రణాళికలో దీర్ఘచతురస్రాకారంగా ఉంటాయి, అయినప్పటికీ మొద్దుబారిన ఫార్వర్డ్ చిట్కాలతో, మరియు గణనీయమైన ఫార్వర్డ్ స్వీప్ కలిగి ఉంటుంది. సమతుల్య చుక్కాని దాదాపు ఫిన్ లేకుండా ఉంద"&amp;"ి, అయినప్పటికీ చుక్కాని ముందు నిస్సార, త్రిభుజాకార ఫిల్లెట్ ఉంది, ఇది పెద్దది, సూటిగా అంచు మరియు కీల్‌కు విస్తరించి ఉంటుంది. ఫ్యూజ్‌లేజ్ పైభాగంలో అమర్చిన దీర్ఘచతురస్రాకార టెయిల్‌ప్లేన్, చుక్కాని కదలికను అనుమతించడానికి పూర్తి వ్యవధి, దీర్ఘచతురస్రాకార ప్రణా"&amp;"ళిక ఎలివేటర్లను కేంద్ర కటౌట్‌తో కలిగి ఉంటుంది. [1] కోసినెల్ యొక్క ఫ్యూజ్‌లేజ్ అంతటా దీర్ఘచతురస్రాకార విభాగాన్ని కలిగి ఉంది మరియు దాని ప్రొఫైల్ ఇంజిన్ కింద తప్ప నేరుగా అంచున ఉంటుంది, ఇక్కడ అది పైకి వక్రంగా ఉంటుంది. పక్కపక్కనే సీట్లు వింగ్ లీడింగ్ ఎడ్జ్ కంట"&amp;"ే ముందు ఉన్నాయి మరియు ఎక్కువగా ఒక ముక్క కింద, వెనుక అతుక్కొని, పార్ట్ బబుల్ రకం పందిరిని కలిగి ఉంటాయి. దీని వెనుక మరింత పారదర్శకత ఉన్నాయి, ఇవి బిల్డర్ నుండి బిల్డర్ వరకు మారవచ్చు కాని వెనుకకు కొంచెం మార్గాన్ని రెక్కలోకి విస్తరిస్తాయి. చాలా కోకినెల్లెస్ సన"&amp;"్నని, స్టీల్ కాంటిలివర్ కాళ్ళపై ఫ్రంట్ వీల్స్ తో తోక చక్రం అండర్ క్యారేజ్ కలిగి ఉంటుంది, అయినప్పటికీ ట్రైసైకిల్ అండర్ క్యారేజ్ ఒక ఎంపిక. [2] కొంతమంది బిల్డర్లు స్పాట్‌లను జోడించారు. పెటియర్ సాధారణ అభ్యాసం తరువాత, కోసినెల్ తన ప్రణాళికల నుండి ఇంటి భవనం కోసం"&amp;" ఉద్దేశించబడింది. ఇవి p.130ul, అల్ట్రాలైట్ ధృవీకరణ అవసరాలను తీర్చడం లేదా సాధారణ p.130L మధ్య ఎంపికను అనుమతిస్తాయి. [2] 2014 ఫ్రెంచ్ రిజిస్టర్ సాధారణంగా ప్రాధాన్యతనిస్తుందని చూపిస్తుంది. [3] వోక్స్వ్యాగన్ ఎయిర్-కూల్డ్ ఫ్లాట్ నాలుగు, 48-75 కిలోవాట్ (65–100 హ"&amp;"ెచ్‌పి) మరియు 60 కిలోవాట్ (80 హెచ్‌పి) జెపిఎక్స్ మధ్య శక్తులతో సహా వివిధ రకాల ఇంజన్లు అనుకూలంగా ఉంటాయి. [2] ప్రోటోటైప్ మొదట 1998 లో ఎగిరింది మరియు 2001 నాటికి 60 మందికి పైగా ఫ్రాన్స్‌లో నిర్మాణంలో ఉంది. యూరోపియన్ 2014 సివిల్ ఎయిర్క్రాఫ్ట్ రిజిస్టర్లు 23 p"&amp;".130 లు, 21 ఫ్రాన్స్‌లో మరియు స్పెయిన్‌లో 2 చూపిస్తాయి. [3] సింప్సన్ నుండి డేటా (2001) pp.445 [2] సాధారణ లక్షణాల పనితీరు")</f>
        <v>పోటియర్ p.130 కోసినెల్ (ఇంగ్లీష్: లేడీబర్డ్ (యుఎస్: లేడీబగ్)) అనేది 1960 లలో రూపకల్పన చేసిన, కానీ నిర్మించని వాటి నుండి ఉద్భవించిన ఒక ఫ్రెంచ్ తేలికపాటి విమానం. ముప్పై సంవత్సరాల తరువాత పునరాభివృద్ధి చెందినది, ఇది హోమ్‌బిల్ట్, సింగిల్ ఇంజిన్ రెండు సీట్లు. ఇరవైకి పైగా నిర్మించబడింది. 1966 లో జీన్ పోటియర్ p.30 పెట్రెల్‌ను రూపొందించాడు. ఇది ఒకే ఇంజిన్, చిన్న, భుజం వింగ్ మోనోప్లేన్, కానీ ఇది ఎప్పుడూ నిర్మించబడలేదు. ముప్పై సంవత్సరాల తరువాత పోటియర్ సవరించిన సంస్కరణను రెండు వైపులా రెండు వైపులా నిర్మించాడు మరియు p.130 కోసినెల్ను నియమించాడు. [1] ఈ వెంచర్‌కు RSA యొక్క బ్లూ సిట్రాన్ (ఇంగ్లీష్: బ్లూ లెమన్) ప్రోగ్రామ్ [1] మద్దతు ఇచ్చింది మరియు p.130 ను కొన్నిసార్లు పోటియర్ బ్లూ సిట్రాన్ అని పిలుస్తారు. [2] కోసినెల్ అనేది ఒక సాధారణ కలప ఫ్రేమ్డ్, ఫాబ్రిక్ కప్పబడిన మోనోప్లేన్, భుజం మౌంటెడ్ రెక్కలు ప్రతి వైపు ఒకే స్ట్రట్ చేత కలుపుతారు. రెక్కలు తప్పనిసరిగా ప్రణాళికలో దీర్ఘచతురస్రాకారంగా ఉంటాయి, అయినప్పటికీ మొద్దుబారిన ఫార్వర్డ్ చిట్కాలతో, మరియు గణనీయమైన ఫార్వర్డ్ స్వీప్ కలిగి ఉంటుంది. సమతుల్య చుక్కాని దాదాపు ఫిన్ లేకుండా ఉంది, అయినప్పటికీ చుక్కాని ముందు నిస్సార, త్రిభుజాకార ఫిల్లెట్ ఉంది, ఇది పెద్దది, సూటిగా అంచు మరియు కీల్‌కు విస్తరించి ఉంటుంది. ఫ్యూజ్‌లేజ్ పైభాగంలో అమర్చిన దీర్ఘచతురస్రాకార టెయిల్‌ప్లేన్, చుక్కాని కదలికను అనుమతించడానికి పూర్తి వ్యవధి, దీర్ఘచతురస్రాకార ప్రణాళిక ఎలివేటర్లను కేంద్ర కటౌట్‌తో కలిగి ఉంటుంది. [1] కోసినెల్ యొక్క ఫ్యూజ్‌లేజ్ అంతటా దీర్ఘచతురస్రాకార విభాగాన్ని కలిగి ఉంది మరియు దాని ప్రొఫైల్ ఇంజిన్ కింద తప్ప నేరుగా అంచున ఉంటుంది, ఇక్కడ అది పైకి వక్రంగా ఉంటుంది. పక్కపక్కనే సీట్లు వింగ్ లీడింగ్ ఎడ్జ్ కంటే ముందు ఉన్నాయి మరియు ఎక్కువగా ఒక ముక్క కింద, వెనుక అతుక్కొని, పార్ట్ బబుల్ రకం పందిరిని కలిగి ఉంటాయి. దీని వెనుక మరింత పారదర్శకత ఉన్నాయి, ఇవి బిల్డర్ నుండి బిల్డర్ వరకు మారవచ్చు కాని వెనుకకు కొంచెం మార్గాన్ని రెక్కలోకి విస్తరిస్తాయి. చాలా కోకినెల్లెస్ సన్నని, స్టీల్ కాంటిలివర్ కాళ్ళపై ఫ్రంట్ వీల్స్ తో తోక చక్రం అండర్ క్యారేజ్ కలిగి ఉంటుంది, అయినప్పటికీ ట్రైసైకిల్ అండర్ క్యారేజ్ ఒక ఎంపిక. [2] కొంతమంది బిల్డర్లు స్పాట్‌లను జోడించారు. పెటియర్ సాధారణ అభ్యాసం తరువాత, కోసినెల్ తన ప్రణాళికల నుండి ఇంటి భవనం కోసం ఉద్దేశించబడింది. ఇవి p.130ul, అల్ట్రాలైట్ ధృవీకరణ అవసరాలను తీర్చడం లేదా సాధారణ p.130L మధ్య ఎంపికను అనుమతిస్తాయి. [2] 2014 ఫ్రెంచ్ రిజిస్టర్ సాధారణంగా ప్రాధాన్యతనిస్తుందని చూపిస్తుంది. [3] వోక్స్వ్యాగన్ ఎయిర్-కూల్డ్ ఫ్లాట్ నాలుగు, 48-75 కిలోవాట్ (65–100 హెచ్‌పి) మరియు 60 కిలోవాట్ (80 హెచ్‌పి) జెపిఎక్స్ మధ్య శక్తులతో సహా వివిధ రకాల ఇంజన్లు అనుకూలంగా ఉంటాయి. [2] ప్రోటోటైప్ మొదట 1998 లో ఎగిరింది మరియు 2001 నాటికి 60 మందికి పైగా ఫ్రాన్స్‌లో నిర్మాణంలో ఉంది. యూరోపియన్ 2014 సివిల్ ఎయిర్క్రాఫ్ట్ రిజిస్టర్లు 23 p.130 లు, 21 ఫ్రాన్స్‌లో మరియు స్పెయిన్‌లో 2 చూపిస్తాయి. [3] సింప్సన్ నుండి డేటా (2001) pp.445 [2] సాధారణ లక్షణాల పనితీరు</v>
      </c>
      <c r="E63" s="1" t="s">
        <v>674</v>
      </c>
      <c r="F63" s="1" t="str">
        <f>IFERROR(__xludf.DUMMYFUNCTION("GOOGLETRANSLATE(E:E, ""en"", ""te"")"),"సైడ్-బై-సైడ్ స్పోర్ట్స్ విమానం")</f>
        <v>సైడ్-బై-సైడ్ స్పోర్ట్స్ విమానం</v>
      </c>
      <c r="J63" s="1" t="s">
        <v>675</v>
      </c>
      <c r="K63" s="1" t="str">
        <f>IFERROR(__xludf.DUMMYFUNCTION("GOOGLETRANSLATE(J:J, ""en"", ""te"")"),"జీన్ పోటియర్")</f>
        <v>జీన్ పోటియర్</v>
      </c>
      <c r="P63" s="1" t="s">
        <v>165</v>
      </c>
      <c r="S63" s="1">
        <v>1998.0</v>
      </c>
      <c r="T63" s="1" t="s">
        <v>676</v>
      </c>
      <c r="W63" s="1" t="s">
        <v>677</v>
      </c>
      <c r="X63" s="1" t="s">
        <v>678</v>
      </c>
      <c r="Z63" s="1" t="s">
        <v>679</v>
      </c>
      <c r="AM63" s="4" t="s">
        <v>172</v>
      </c>
      <c r="AQ63" s="1" t="s">
        <v>136</v>
      </c>
      <c r="AT63" s="1" t="s">
        <v>680</v>
      </c>
      <c r="AV63" s="1" t="s">
        <v>681</v>
      </c>
      <c r="AX63" s="1" t="s">
        <v>682</v>
      </c>
      <c r="AY63" s="1" t="s">
        <v>178</v>
      </c>
      <c r="AZ63" s="1" t="s">
        <v>683</v>
      </c>
      <c r="BB63" s="1" t="s">
        <v>684</v>
      </c>
      <c r="BC63" s="1" t="s">
        <v>685</v>
      </c>
      <c r="BD63" s="1" t="s">
        <v>686</v>
      </c>
      <c r="BE63" s="1" t="s">
        <v>176</v>
      </c>
      <c r="BM63" s="1" t="s">
        <v>687</v>
      </c>
    </row>
    <row r="64">
      <c r="A64" s="1" t="s">
        <v>688</v>
      </c>
      <c r="B64" s="1" t="str">
        <f>IFERROR(__xludf.DUMMYFUNCTION("GOOGLETRANSLATE(A:A, ""en"", ""te"")"),"ఎస్‌ఎఫ్‌సిఎ లిగ్నెల్ 46 కోచ్")</f>
        <v>ఎస్‌ఎఫ్‌సిఎ లిగ్నెల్ 46 కోచ్</v>
      </c>
      <c r="C64" s="1" t="s">
        <v>689</v>
      </c>
      <c r="D64" s="1" t="str">
        <f>IFERROR(__xludf.DUMMYFUNCTION("GOOGLETRANSLATE(C:C, ""en"", ""te"")"),"SFCA లిగ్నెల్ 46 కోచ్ రెండవ ప్రపంచ యుద్ధం తరువాత నిర్మించిన ఫ్రెంచ్ నాలుగు సీట్ల పర్యటన విమానం. ఇది SFCA యొక్క చివరి డిజైన్, రెండు ప్రోటోటైప్‌లు నిర్మించబడ్డాయి, ఎగిరిపోయాయి మరియు పందెం కానీ ఇంజిన్ సరఫరా సమస్యలు ఉత్పత్తిని నిరోధించాయి. లిగ్నెల్ 46 అనేది స"&amp;"ోషియాట్ ఫ్రాంకైస్ డి కన్స్ట్రక్షన్ ఏరోనాటిక్ (SFCA) చేత ఉత్పత్తి చేయబడిన చివరి విమానం. ఇది ఒక కాంటిలివర్ లో వింగ్ మోనోప్లేన్, మల్టీపార్ట్ గ్లేజ్డ్ పందిరి కింద రెండు సైడ్-బై-సైడ్ వరుసలలో నాలుగు కూర్చుంది. [1] క్యాబిన్ యాక్సెస్ కోసం నిలువు, ఫార్వర్డ్ అతుకుల"&amp;"పై రెండు ప్రధాన పారదర్శకత ఒకదానికొకటి తెరిచింది. [2] 140 కిలోవాట్ల (190 హెచ్‌పి) మాథిస్ జి 8 ఆర్ [1] లేదా మాథిస్ జి 8 20 [3] విలోమ వి -8 ఇంజిన్ ఉంది, ముక్కులో ఆటోమేటిక్ వేరియబుల్ పిచ్ ప్రొపెల్లర్ [3] నడుపుతుంది; క్యాబిన్ వెనుక ఫ్యూజ్‌లేజ్ పూర్తి క్యాబిన్ "&amp;"లోతు నుండి సరళంగా దెబ్బతింది. లిగ్నెల్ 46 ఒక చెక్క విమానం మరియు దాని మోనోకోక్ ఫ్యూజ్‌లేజ్ లోపలి మరియు బయటి ఆకారపు ప్లైవుడ్ పొరల మధ్య చిల్లులు గల కార్క్ షీట్‌లతో కూడిన మిశ్రమ షెల్ ఉపయోగించి నిర్మించబడింది, ఇది జీన్ బ్రౌడౌ పేటెంట్ పొందిన ఒక పద్ధతి మరియు రెం"&amp;"డవ ప్రపంచ యుద్ధానికి ముందు SFCA అన్వేషించబడినది. [1] [[పట్టుదల) లిగ్నెల్ 46 యొక్క రెక్కలు SFCA లిగ్నెల్ 20 యొక్క విస్తృతంగా సమానంగా ఉన్నాయి. పూర్వం డైహెడ్రల్ లేకపోవడం వల్ల కేంద్ర మరియు బయటి ప్యానెల్లు వేరు చేయబడ్డాయి; రెండూ సూటిగా, ప్రముఖ అంచులను కలిగి ఉన"&amp;"్నాయి, కాని బయటి ప్యానెళ్ల వెనుకంజలో ఉన్న అంచు వక్రంగా ఉంది, ఇది సుమారు దీర్ఘవృత్తాకార ప్రణాళికను ఉత్పత్తి చేస్తుంది. [1] [2] లిగ్నెల్ 20 మాదిరిగా 46 లో కొంతవరకు ఇన్సెట్ ఐలెరాన్స్ మరియు స్ప్లిట్ ఫ్లాప్స్ ఉన్నాయి. లిగ్నెల్ 46 కూడా వింగ్ చిట్కాల వద్ద అసాధార"&amp;"ణమైన, చాలా చిన్న స్థిర ప్రముఖ అంచు స్లాట్‌లను కలిగి ఉంది. [3] దాని వేరియబుల్ ఇన్సిడెన్స్ టెయిల్‌ప్లేన్ కాకుండా, [3] ఫ్యూజ్‌లేజ్‌పై మధ్య ఎత్తులో అమర్చబడి, ఎంపెనేజ్ సాంప్రదాయకంగా ఉంది, గుండ్రని ఫిన్ మరియు చుక్కానితో. ఇది విమాన ఫెయిరింగ్స్‌లో ల్యాండింగ్ కాళ్"&amp;"ళు మరియు చక్రాలతో స్థిరమైన, టెయిల్‌వీల్ అండర్ క్యారేజీని కలిగి ఉంది. [1] SFCA లిగ్నెల్ 46 మొదట 13 ఆగస్టు 1947 న ప్రయాణించింది. రెండు పూర్తయ్యాయి. [1] వాటిలో ఒకటి 18 వ పారిస్ ఏరోనాటికల్ సెలూన్లో ప్రదర్శనలో ఉంది, ఇది 29 మే 1949 న ప్రారంభమైంది, ఆ సమయానికి ఇద"&amp;"ి గణనీయమైన ఎగిరే చేసింది. [3] మాథిస్ 1950 లో వ్యాపారం నుండి బయటపడ్డాడు మరియు టైప్ 46 ను తిరిగి ఇంజిన్ చేయకూడదని SFCA నిర్ణయించింది, అయినప్పటికీ రెండు ప్రోటోటైప్‌లు కనీసం 1951 వరకు చురుకుగా ఉన్నాయి. దాని స్వల్ప కార్యాచరణ జీవితంలో లిగ్నల్ 46 అనేక ప్రధాన పోట"&amp;"ీలలో పాల్గొంది. 1948 లో దాని ఉత్తమ ఫలితం, జీన్ లిగ్నెల్ ఇటాలియన్ ర్యాలీకి పోటీ పడుతున్న యాభైకి పైగా విమానాల క్షేత్రం నుండి మొదటి స్థానానికి తీసుకువెళ్ళింది. [1] 1949 వేసవిలో, గ్రాండ్ ప్రిక్స్ డి మీక్స్‌లో ఒకరు వ్యత్యాసం లేకుండా ప్రయాణించారు. [5] మరుసటి సం"&amp;"వత్సరం రెండవ ప్రోటోటైప్ ఎఫ్-బిసిఎఫ్‌లు [1] ఇంగ్లాండ్‌లో జరిగిన సౌత్ కోస్ట్ రేసులో పాల్గొన్నాయి, దాని డిజైనర్ చేత ఎగిరింది, [6] 262 కిమీ/గం (163 ఎమ్‌పిహెచ్) వేగాన్ని రికార్డ్ చేసినప్పటికీ [7] మైదానంలో బాగా ముగిసింది [7] . 1951 లో లూయిస్ క్లెమెంట్ అదే రేసుల"&amp;"ో మొదటి ప్రోటోటైప్ F-BCZJ [1] [8] ను ఎగరవేసింది, మధ్య-క్షేత్రంలో ముగించింది. [9] లెస్ ఏవియన్ల నుండి డేటా ఫ్రాంకైస్ డి 1944 à 1964 (1990) [1] సాధారణ లక్షణాల పనితీరు")</f>
        <v>SFCA లిగ్నెల్ 46 కోచ్ రెండవ ప్రపంచ యుద్ధం తరువాత నిర్మించిన ఫ్రెంచ్ నాలుగు సీట్ల పర్యటన విమానం. ఇది SFCA యొక్క చివరి డిజైన్, రెండు ప్రోటోటైప్‌లు నిర్మించబడ్డాయి, ఎగిరిపోయాయి మరియు పందెం కానీ ఇంజిన్ సరఫరా సమస్యలు ఉత్పత్తిని నిరోధించాయి. లిగ్నెల్ 46 అనేది సోషియాట్ ఫ్రాంకైస్ డి కన్స్ట్రక్షన్ ఏరోనాటిక్ (SFCA) చేత ఉత్పత్తి చేయబడిన చివరి విమానం. ఇది ఒక కాంటిలివర్ లో వింగ్ మోనోప్లేన్, మల్టీపార్ట్ గ్లేజ్డ్ పందిరి కింద రెండు సైడ్-బై-సైడ్ వరుసలలో నాలుగు కూర్చుంది. [1] క్యాబిన్ యాక్సెస్ కోసం నిలువు, ఫార్వర్డ్ అతుకులపై రెండు ప్రధాన పారదర్శకత ఒకదానికొకటి తెరిచింది. [2] 140 కిలోవాట్ల (190 హెచ్‌పి) మాథిస్ జి 8 ఆర్ [1] లేదా మాథిస్ జి 8 20 [3] విలోమ వి -8 ఇంజిన్ ఉంది, ముక్కులో ఆటోమేటిక్ వేరియబుల్ పిచ్ ప్రొపెల్లర్ [3] నడుపుతుంది; క్యాబిన్ వెనుక ఫ్యూజ్‌లేజ్ పూర్తి క్యాబిన్ లోతు నుండి సరళంగా దెబ్బతింది. లిగ్నెల్ 46 ఒక చెక్క విమానం మరియు దాని మోనోకోక్ ఫ్యూజ్‌లేజ్ లోపలి మరియు బయటి ఆకారపు ప్లైవుడ్ పొరల మధ్య చిల్లులు గల కార్క్ షీట్‌లతో కూడిన మిశ్రమ షెల్ ఉపయోగించి నిర్మించబడింది, ఇది జీన్ బ్రౌడౌ పేటెంట్ పొందిన ఒక పద్ధతి మరియు రెండవ ప్రపంచ యుద్ధానికి ముందు SFCA అన్వేషించబడినది. [1] [[పట్టుదల) లిగ్నెల్ 46 యొక్క రెక్కలు SFCA లిగ్నెల్ 20 యొక్క విస్తృతంగా సమానంగా ఉన్నాయి. పూర్వం డైహెడ్రల్ లేకపోవడం వల్ల కేంద్ర మరియు బయటి ప్యానెల్లు వేరు చేయబడ్డాయి; రెండూ సూటిగా, ప్రముఖ అంచులను కలిగి ఉన్నాయి, కాని బయటి ప్యానెళ్ల వెనుకంజలో ఉన్న అంచు వక్రంగా ఉంది, ఇది సుమారు దీర్ఘవృత్తాకార ప్రణాళికను ఉత్పత్తి చేస్తుంది. [1] [2] లిగ్నెల్ 20 మాదిరిగా 46 లో కొంతవరకు ఇన్సెట్ ఐలెరాన్స్ మరియు స్ప్లిట్ ఫ్లాప్స్ ఉన్నాయి. లిగ్నెల్ 46 కూడా వింగ్ చిట్కాల వద్ద అసాధారణమైన, చాలా చిన్న స్థిర ప్రముఖ అంచు స్లాట్‌లను కలిగి ఉంది. [3] దాని వేరియబుల్ ఇన్సిడెన్స్ టెయిల్‌ప్లేన్ కాకుండా, [3] ఫ్యూజ్‌లేజ్‌పై మధ్య ఎత్తులో అమర్చబడి, ఎంపెనేజ్ సాంప్రదాయకంగా ఉంది, గుండ్రని ఫిన్ మరియు చుక్కానితో. ఇది విమాన ఫెయిరింగ్స్‌లో ల్యాండింగ్ కాళ్ళు మరియు చక్రాలతో స్థిరమైన, టెయిల్‌వీల్ అండర్ క్యారేజీని కలిగి ఉంది. [1] SFCA లిగ్నెల్ 46 మొదట 13 ఆగస్టు 1947 న ప్రయాణించింది. రెండు పూర్తయ్యాయి. [1] వాటిలో ఒకటి 18 వ పారిస్ ఏరోనాటికల్ సెలూన్లో ప్రదర్శనలో ఉంది, ఇది 29 మే 1949 న ప్రారంభమైంది, ఆ సమయానికి ఇది గణనీయమైన ఎగిరే చేసింది. [3] మాథిస్ 1950 లో వ్యాపారం నుండి బయటపడ్డాడు మరియు టైప్ 46 ను తిరిగి ఇంజిన్ చేయకూడదని SFCA నిర్ణయించింది, అయినప్పటికీ రెండు ప్రోటోటైప్‌లు కనీసం 1951 వరకు చురుకుగా ఉన్నాయి. దాని స్వల్ప కార్యాచరణ జీవితంలో లిగ్నల్ 46 అనేక ప్రధాన పోటీలలో పాల్గొంది. 1948 లో దాని ఉత్తమ ఫలితం, జీన్ లిగ్నెల్ ఇటాలియన్ ర్యాలీకి పోటీ పడుతున్న యాభైకి పైగా విమానాల క్షేత్రం నుండి మొదటి స్థానానికి తీసుకువెళ్ళింది. [1] 1949 వేసవిలో, గ్రాండ్ ప్రిక్స్ డి మీక్స్‌లో ఒకరు వ్యత్యాసం లేకుండా ప్రయాణించారు. [5] మరుసటి సంవత్సరం రెండవ ప్రోటోటైప్ ఎఫ్-బిసిఎఫ్‌లు [1] ఇంగ్లాండ్‌లో జరిగిన సౌత్ కోస్ట్ రేసులో పాల్గొన్నాయి, దాని డిజైనర్ చేత ఎగిరింది, [6] 262 కిమీ/గం (163 ఎమ్‌పిహెచ్) వేగాన్ని రికార్డ్ చేసినప్పటికీ [7] మైదానంలో బాగా ముగిసింది [7] . 1951 లో లూయిస్ క్లెమెంట్ అదే రేసులో మొదటి ప్రోటోటైప్ F-BCZJ [1] [8] ను ఎగరవేసింది, మధ్య-క్షేత్రంలో ముగించింది. [9] లెస్ ఏవియన్ల నుండి డేటా ఫ్రాంకైస్ డి 1944 à 1964 (1990) [1] సాధారణ లక్షణాల పనితీరు</v>
      </c>
      <c r="E64" s="1" t="s">
        <v>690</v>
      </c>
      <c r="F64" s="1" t="str">
        <f>IFERROR(__xludf.DUMMYFUNCTION("GOOGLETRANSLATE(E:E, ""en"", ""te"")"),"నాలుగు సీట్ల టూరింగ్ విమానాలు")</f>
        <v>నాలుగు సీట్ల టూరింగ్ విమానాలు</v>
      </c>
      <c r="H64" s="1" t="s">
        <v>480</v>
      </c>
      <c r="I64" s="1" t="str">
        <f>IFERROR(__xludf.DUMMYFUNCTION("GOOGLETRANSLATE(H:H, ""en"", ""te"")"),"Société francaise de construction aéronauctique (SFCA)")</f>
        <v>Société francaise de construction aéronauctique (SFCA)</v>
      </c>
      <c r="J64" s="1" t="s">
        <v>481</v>
      </c>
      <c r="K64" s="1" t="str">
        <f>IFERROR(__xludf.DUMMYFUNCTION("GOOGLETRANSLATE(J:J, ""en"", ""te"")"),"జీన్ లిగ్నెల్")</f>
        <v>జీన్ లిగ్నెల్</v>
      </c>
      <c r="P64" s="1" t="s">
        <v>165</v>
      </c>
      <c r="S64" s="2">
        <v>17392.0</v>
      </c>
      <c r="T64" s="1">
        <v>2.0</v>
      </c>
      <c r="U64" s="1" t="s">
        <v>167</v>
      </c>
      <c r="V64" s="1" t="s">
        <v>691</v>
      </c>
      <c r="W64" s="1" t="s">
        <v>692</v>
      </c>
      <c r="X64" s="1" t="s">
        <v>693</v>
      </c>
      <c r="Y64" s="1" t="s">
        <v>694</v>
      </c>
      <c r="Z64" s="1" t="s">
        <v>695</v>
      </c>
      <c r="AM64" s="4" t="s">
        <v>172</v>
      </c>
      <c r="AN64" s="1" t="s">
        <v>486</v>
      </c>
      <c r="AR64" s="1" t="s">
        <v>308</v>
      </c>
      <c r="AT64" s="1" t="s">
        <v>696</v>
      </c>
      <c r="AV64" s="1" t="s">
        <v>697</v>
      </c>
      <c r="AX64" s="1" t="s">
        <v>698</v>
      </c>
      <c r="AY64" s="1" t="s">
        <v>699</v>
      </c>
      <c r="AZ64" s="1" t="s">
        <v>700</v>
      </c>
      <c r="BC64" s="1" t="s">
        <v>701</v>
      </c>
      <c r="BE64" s="1" t="s">
        <v>702</v>
      </c>
    </row>
    <row r="65">
      <c r="A65" s="1" t="s">
        <v>703</v>
      </c>
      <c r="B65" s="1" t="str">
        <f>IFERROR(__xludf.DUMMYFUNCTION("GOOGLETRANSLATE(A:A, ""en"", ""te"")"),"SFCA మెల్లెట్ 20")</f>
        <v>SFCA మెల్లెట్ 20</v>
      </c>
      <c r="C65" s="1" t="s">
        <v>704</v>
      </c>
      <c r="D65" s="1" t="str">
        <f>IFERROR(__xludf.DUMMYFUNCTION("GOOGLETRANSLATE(C:C, ""en"", ""te"")"),"SFCA మెయిలెట్ 20 1935 లో నిర్మించిన ఒక ఫ్రెంచ్ మూడు సీట్ల టూరర్. ఆర్మీ డి ఎల్ ఎయిర్ శిక్షణ మరియు అనుసంధానం కోసం 30 మందిని ఆదేశించింది మరియు అనేక పరుగెత్తారు. ఈ విమానం 1935 వరకు కాక్‌పిట్ లేఅవుట్ ద్వారా అభివృద్ధి చేయబడింది మరియు ఉపసంహరించుకునే ల్యాండింగ్ గ"&amp;"ేర్‌ను అందించడానికి పందిరి మార్పులు. ఆండ్రే మెయిలెట్ రూపకల్పన చేసిన తేలికపాటి విమానాలను నిర్మించడానికి జూలై 1934 లో సోషియాట్ ఫ్రాంకైస్ డి కన్స్ట్రక్షన్స్ Aéronaotices (SFCA) ఏర్పాటు చేయబడింది, [1] 30 జూన్ 1934 న మెయిలెట్ ఒక విమాన ప్రమాదంలో మరణించినప్పటికీ"&amp;". [2] సంస్థ యొక్క మొట్టమొదటి రూపకల్పన, మెయిలెట్ 20, [1] మునుపటి మెల్లెట్-నెనింగ్ MN-A, [3] మెయిలెట్-నెనింగ్ [4] లేదా మెయిలెట్ 01 [5] యొక్క ప్రత్యక్ష అభివృద్ధి, మెయిలెట్ మరియు నెన్నింగ్ వరుసగా చీఫ్ పైలట్ మరియు రోలాండ్ గారోస్ ఏరో క్లబ్‌లో చీఫ్ ఇంజనీర్, [4] "&amp;"డిసెంబర్ 1933 లో దాని మొదటి పరీక్ష విమానాలను చేపట్టింది. [6] రెండు విమానాలు మూడు సీటులు, రెగ్నియర్ 6 విలోమ ఇన్లైన్ ఇంజిన్లతో నడిచే తక్కువ వింగ్ మోనోప్లేన్లు. [4] [7] మెల్లెట్ 20 యొక్క కాంటిలివర్ వింగ్ ఆల్-వుడ్, ప్లైవుడ్ చర్మంతో రెండు స్పార్ నిర్మాణం, బయటి"&amp;" ఫాబ్రిక్ పొరతో పూర్తయింది. ఇది దీర్ఘచతురస్రాకార కేంద్ర విభాగాన్ని కలిగి ఉంది మరియు డైహెడ్రల్‌తో కూడిన బాహ్య ప్యానెల్స్‌ను కలిగి ఉంది, ఇది సెమీ ఎల్లిప్టికల్ చిట్కాల వద్ద ముగుస్తుంది. లోపలి విభాగం స్ప్లిట్ ఫ్లాప్‌లను కలిగి ఉంది. [8] ఫ్యూజ్‌లేజ్ నిర్మాణం కూ"&amp;"డా చెక్కతో ఉంది, ఓవల్ క్రాస్-సెక్షన్‌తో మరియు ప్లై మరియు ఫాబ్రిక్ రెక్కల వలె కప్పబడి ఉంటుంది. [8] దాని 130 kW (180 HP), ఎయిర్-కూల్డ్, విలోమ ఆరు-సిలిండర్ ఇన్లైన్ రెగ్నియర్ R 6 [7] ముక్కులో ఉంది, రెండు బ్లేడ్, వేరియబుల్ పిచ్ ప్రొపెల్లర్ మరియు దాని ఇంధనంతో ఫ"&amp;"్యూజ్‌లేజ్‌లో నిల్వ చేయబడింది. సమిష్టిలో మూడు సీట్లు ఉన్నాయి, ముందు పైలట్; ద్వంద్వ నియంత్రణను అమర్చవచ్చు మరియు మూడవ సీటు వెనుక సామాను స్థలం ఉంది, మూడు సూట్‌కేసులను పట్టుకునేంత పెద్దది. నిరంతర మల్టీ-ప్యానెల్ గ్లేజింగ్ కింద సీట్లు జతచేయబడ్డాయి, ఇది వెనుక ఫ్"&amp;"యూజ్‌లేజ్, కూపే ఫ్యాషన్‌లో పెరిగిన పైభాగంలోకి పగలనిది. [8] వెనుక ఉపరితలాలు రెక్కల వలె నిర్మించబడ్డాయి; ఫ్యూజ్‌లేజ్ పైకి సగం వరకు జతచేయబడిన టెయిల్‌ప్లేన్, మైదానంలో సర్దుబాటు చేయవచ్చు మరియు గుండ్రని, అసమతుల్య చుక్కాని యొక్క కదలిక కోసం కటౌట్‌లతో ఎలివేటర్లను "&amp;"తీసుకువెళ్ళవచ్చు, ఇది కీల్‌కు చేరుకుంది. ఫిన్ నేరుగా అంచుగలది మరియు రౌండ్-టాప్ చేయబడింది. [8] [9] MN-A మరియు మెల్లెట్ 20 చాలా సాధారణమైనవి అయినప్పటికీ, ల్యాండింగ్ గేర్‌లో ఒక స్పష్టమైన తేడా ఉంది. రెండు డిజైన్లు వింగ్ లోపలి విభాగం యొక్క బయటి భాగం నుండి నిలువ"&amp;"ు కాళ్ళపై మెయిన్‌వీల్స్‌ను కలిగి ఉన్నాయి, అయితే మునుపటి మోడల్‌లో కూడా ఇరుసుల నుండి దిగువ ఫ్యూజ్‌లేజ్ వరకు వికర్ణ V- స్ట్రట్‌లను కలిగి ఉంది, [3] అయితే మెల్లెట్ 20 యొక్క కాంటిలివర్లు, స్ట్రోటేజ్ లేకుండా. కాళ్ళు మెసియర్ ఒలియో షాక్ అబ్జార్బర్స్ కలిగి ఉన్నాయి "&amp;"మరియు చక్రాలను ఫోర్క్స్లో అమర్చాయి. కాళ్ళు మరియు చక్రాలు రెండూ ఫెయిరింగ్స్‌లో జతచేయబడ్డాయి. [8] మెయిలెట్ 20 మొదట 24 మార్చి 1935 న లూయిస్ మాసోట్టే పైలట్ చేయబడింది. [10] [11] రెండు నిర్మించబడ్డాయి. [10] ఆర్మీ డి ఎల్ ఎయిర్ చాలా సారూప్య ట్రైనర్ వెర్షన్ యొక్క "&amp;"30 ఉదాహరణలను కొనుగోలు చేసింది, [12] ఆటోమేటిక్ టూ స్పీడ్ ప్రొపెల్లర్లతో అమర్చబడి ఉంది, [13] మెయిలెట్ 201 ను నియమించింది. [9] మే 1935 లో నిర్మాణంలో ఉన్న రెండవ మెల్లెట్ 20 యొక్క పునర్నిర్మాణం మెయిలెట్ 21, పైలట్ వెనుక సీటులో ఉంది; [5] ఇది ఫార్వర్డ్ గ్లేజింగ్ "&amp;"తగ్గించడానికి మరియు ఫార్వర్డ్ ఫ్యూజ్‌లేజ్‌లోకి సజావుగా ఉండటానికి అనుమతించింది. పైలట్ యొక్క సీటు ఒక చిన్న విండ్‌స్క్రీన్ ద్వారా తల వ్యాప్తంగా, ఫెయిర్‌డ్, పార్ట్ గ్లేజ్డ్ డోర్సల్ ఎన్‌క్లోజర్ ద్వారా స్పష్టమైన ముందుకు వీక్షణతో పెంచబడింది. [14] ఒక మెటల్, వేరియ"&amp;"బుల్ పిచ్ ప్రొపెల్లర్ టేకాఫ్ పనితీరును మెరుగుపరిచింది మరియు మెయిలెట్ 21 దాని పరుగు ప్రారంభం నుండి 30 మీ (98 అడుగులు) అడ్డంకి 600 మీ (2,000 అడుగులు) క్లియర్ అవుతుందని భావించారు. [5] ఇది జూలై 1935 నాటికి ఎగురుతోంది. [15] 1935 చివరినాటికి, SFCA మెయిలెట్ 21 య"&amp;"ొక్క సంస్కరణను ముడుచుకున్న అండర్ క్యారేజీతో అమర్చారు మరియు మెయిలెట్-లిగ్నెల్ 20 అని పేరు పెట్టారు. కాళ్ళను మధ్య విభాగాలలో అదే స్థానాల్లో అమర్చారు, మునుపటి మోడళ్ల మాదిరిగానే కానీ uter టర్ వింగ్ లోకి ఉపసంహరించబడింది ప్యానెల్లు. [16] ఐదు నిర్మించబడ్డాయి. [17"&amp;"] జూలై 1935 లో రెండు మెల్లెట్లు పోటీ పడ్డాయి 12 హ్యూర్స్ డి'ఎంజెర్స్, [18] కనీసం ఒక మెల్లెట్ 21. [15] ఒకటి పడిపోయింది మరియు మరొకటి, డి లా కాంబే చేత ఎగిరింది, ఆరో స్థానంలో ఉంది. [18] 31 ఆగస్టు 1935 న పోటీ చేసిన మహిళా పైలట్ల కోసం మొదటి హెలెన్ బౌచర్ కప్ రేసు"&amp;"లో, క్లైర్ రోమన్ ఒక మెయిలెట్ 21 లో రెండవ స్థానంలో నిలిచాడు. [19] Mlle జోర్జోన్ మెయిలెట్ 20 లో పోటీ పడ్డాడు. [20] 1936 ఈవెంట్‌లో రోమన్ అదే విమానంలో రెండవ స్థానంలో నిలిచాడు, తరువాత మూడవ స్థానంలో వైవోన్నే జోర్జోన్ ఒక మెల్లెట్ 20 లో. [21] స్పానిష్ అంతర్యుద్ధం"&amp;" విడిపోయిన తరువాత, స్పానిష్ రిపబ్లికన్ వైమానిక దళంలో కనీసం ఒక మెల్లెట్ 21 ముగిసింది, అక్కడ దానిని శిక్షకుడిగా ఉపయోగించారు. [22] L'Anneee aéronauctique 1934-1935, p.22 [7] సాధారణ లక్షణాల పనితీరు")</f>
        <v>SFCA మెయిలెట్ 20 1935 లో నిర్మించిన ఒక ఫ్రెంచ్ మూడు సీట్ల టూరర్. ఆర్మీ డి ఎల్ ఎయిర్ శిక్షణ మరియు అనుసంధానం కోసం 30 మందిని ఆదేశించింది మరియు అనేక పరుగెత్తారు. ఈ విమానం 1935 వరకు కాక్‌పిట్ లేఅవుట్ ద్వారా అభివృద్ధి చేయబడింది మరియు ఉపసంహరించుకునే ల్యాండింగ్ గేర్‌ను అందించడానికి పందిరి మార్పులు. ఆండ్రే మెయిలెట్ రూపకల్పన చేసిన తేలికపాటి విమానాలను నిర్మించడానికి జూలై 1934 లో సోషియాట్ ఫ్రాంకైస్ డి కన్స్ట్రక్షన్స్ Aéronaotices (SFCA) ఏర్పాటు చేయబడింది, [1] 30 జూన్ 1934 న మెయిలెట్ ఒక విమాన ప్రమాదంలో మరణించినప్పటికీ. [2] సంస్థ యొక్క మొట్టమొదటి రూపకల్పన, మెయిలెట్ 20, [1] మునుపటి మెల్లెట్-నెనింగ్ MN-A, [3] మెయిలెట్-నెనింగ్ [4] లేదా మెయిలెట్ 01 [5] యొక్క ప్రత్యక్ష అభివృద్ధి, మెయిలెట్ మరియు నెన్నింగ్ వరుసగా చీఫ్ పైలట్ మరియు రోలాండ్ గారోస్ ఏరో క్లబ్‌లో చీఫ్ ఇంజనీర్, [4] డిసెంబర్ 1933 లో దాని మొదటి పరీక్ష విమానాలను చేపట్టింది. [6] రెండు విమానాలు మూడు సీటులు, రెగ్నియర్ 6 విలోమ ఇన్లైన్ ఇంజిన్లతో నడిచే తక్కువ వింగ్ మోనోప్లేన్లు. [4] [7] మెల్లెట్ 20 యొక్క కాంటిలివర్ వింగ్ ఆల్-వుడ్, ప్లైవుడ్ చర్మంతో రెండు స్పార్ నిర్మాణం, బయటి ఫాబ్రిక్ పొరతో పూర్తయింది. ఇది దీర్ఘచతురస్రాకార కేంద్ర విభాగాన్ని కలిగి ఉంది మరియు డైహెడ్రల్‌తో కూడిన బాహ్య ప్యానెల్స్‌ను కలిగి ఉంది, ఇది సెమీ ఎల్లిప్టికల్ చిట్కాల వద్ద ముగుస్తుంది. లోపలి విభాగం స్ప్లిట్ ఫ్లాప్‌లను కలిగి ఉంది. [8] ఫ్యూజ్‌లేజ్ నిర్మాణం కూడా చెక్కతో ఉంది, ఓవల్ క్రాస్-సెక్షన్‌తో మరియు ప్లై మరియు ఫాబ్రిక్ రెక్కల వలె కప్పబడి ఉంటుంది. [8] దాని 130 kW (180 HP), ఎయిర్-కూల్డ్, విలోమ ఆరు-సిలిండర్ ఇన్లైన్ రెగ్నియర్ R 6 [7] ముక్కులో ఉంది, రెండు బ్లేడ్, వేరియబుల్ పిచ్ ప్రొపెల్లర్ మరియు దాని ఇంధనంతో ఫ్యూజ్‌లేజ్‌లో నిల్వ చేయబడింది. సమిష్టిలో మూడు సీట్లు ఉన్నాయి, ముందు పైలట్; ద్వంద్వ నియంత్రణను అమర్చవచ్చు మరియు మూడవ సీటు వెనుక సామాను స్థలం ఉంది, మూడు సూట్‌కేసులను పట్టుకునేంత పెద్దది. నిరంతర మల్టీ-ప్యానెల్ గ్లేజింగ్ కింద సీట్లు జతచేయబడ్డాయి, ఇది వెనుక ఫ్యూజ్‌లేజ్, కూపే ఫ్యాషన్‌లో పెరిగిన పైభాగంలోకి పగలనిది. [8] వెనుక ఉపరితలాలు రెక్కల వలె నిర్మించబడ్డాయి; ఫ్యూజ్‌లేజ్ పైకి సగం వరకు జతచేయబడిన టెయిల్‌ప్లేన్, మైదానంలో సర్దుబాటు చేయవచ్చు మరియు గుండ్రని, అసమతుల్య చుక్కాని యొక్క కదలిక కోసం కటౌట్‌లతో ఎలివేటర్లను తీసుకువెళ్ళవచ్చు, ఇది కీల్‌కు చేరుకుంది. ఫిన్ నేరుగా అంచుగలది మరియు రౌండ్-టాప్ చేయబడింది. [8] [9] MN-A మరియు మెల్లెట్ 20 చాలా సాధారణమైనవి అయినప్పటికీ, ల్యాండింగ్ గేర్‌లో ఒక స్పష్టమైన తేడా ఉంది. రెండు డిజైన్లు వింగ్ లోపలి విభాగం యొక్క బయటి భాగం నుండి నిలువు కాళ్ళపై మెయిన్‌వీల్స్‌ను కలిగి ఉన్నాయి, అయితే మునుపటి మోడల్‌లో కూడా ఇరుసుల నుండి దిగువ ఫ్యూజ్‌లేజ్ వరకు వికర్ణ V- స్ట్రట్‌లను కలిగి ఉంది, [3] అయితే మెల్లెట్ 20 యొక్క కాంటిలివర్లు, స్ట్రోటేజ్ లేకుండా. కాళ్ళు మెసియర్ ఒలియో షాక్ అబ్జార్బర్స్ కలిగి ఉన్నాయి మరియు చక్రాలను ఫోర్క్స్లో అమర్చాయి. కాళ్ళు మరియు చక్రాలు రెండూ ఫెయిరింగ్స్‌లో జతచేయబడ్డాయి. [8] మెయిలెట్ 20 మొదట 24 మార్చి 1935 న లూయిస్ మాసోట్టే పైలట్ చేయబడింది. [10] [11] రెండు నిర్మించబడ్డాయి. [10] ఆర్మీ డి ఎల్ ఎయిర్ చాలా సారూప్య ట్రైనర్ వెర్షన్ యొక్క 30 ఉదాహరణలను కొనుగోలు చేసింది, [12] ఆటోమేటిక్ టూ స్పీడ్ ప్రొపెల్లర్లతో అమర్చబడి ఉంది, [13] మెయిలెట్ 201 ను నియమించింది. [9] మే 1935 లో నిర్మాణంలో ఉన్న రెండవ మెల్లెట్ 20 యొక్క పునర్నిర్మాణం మెయిలెట్ 21, పైలట్ వెనుక సీటులో ఉంది; [5] ఇది ఫార్వర్డ్ గ్లేజింగ్ తగ్గించడానికి మరియు ఫార్వర్డ్ ఫ్యూజ్‌లేజ్‌లోకి సజావుగా ఉండటానికి అనుమతించింది. పైలట్ యొక్క సీటు ఒక చిన్న విండ్‌స్క్రీన్ ద్వారా తల వ్యాప్తంగా, ఫెయిర్‌డ్, పార్ట్ గ్లేజ్డ్ డోర్సల్ ఎన్‌క్లోజర్ ద్వారా స్పష్టమైన ముందుకు వీక్షణతో పెంచబడింది. [14] ఒక మెటల్, వేరియబుల్ పిచ్ ప్రొపెల్లర్ టేకాఫ్ పనితీరును మెరుగుపరిచింది మరియు మెయిలెట్ 21 దాని పరుగు ప్రారంభం నుండి 30 మీ (98 అడుగులు) అడ్డంకి 600 మీ (2,000 అడుగులు) క్లియర్ అవుతుందని భావించారు. [5] ఇది జూలై 1935 నాటికి ఎగురుతోంది. [15] 1935 చివరినాటికి, SFCA మెయిలెట్ 21 యొక్క సంస్కరణను ముడుచుకున్న అండర్ క్యారేజీతో అమర్చారు మరియు మెయిలెట్-లిగ్నెల్ 20 అని పేరు పెట్టారు. కాళ్ళను మధ్య విభాగాలలో అదే స్థానాల్లో అమర్చారు, మునుపటి మోడళ్ల మాదిరిగానే కానీ uter టర్ వింగ్ లోకి ఉపసంహరించబడింది ప్యానెల్లు. [16] ఐదు నిర్మించబడ్డాయి. [17] జూలై 1935 లో రెండు మెల్లెట్లు పోటీ పడ్డాయి 12 హ్యూర్స్ డి'ఎంజెర్స్, [18] కనీసం ఒక మెల్లెట్ 21. [15] ఒకటి పడిపోయింది మరియు మరొకటి, డి లా కాంబే చేత ఎగిరింది, ఆరో స్థానంలో ఉంది. [18] 31 ఆగస్టు 1935 న పోటీ చేసిన మహిళా పైలట్ల కోసం మొదటి హెలెన్ బౌచర్ కప్ రేసులో, క్లైర్ రోమన్ ఒక మెయిలెట్ 21 లో రెండవ స్థానంలో నిలిచాడు. [19] Mlle జోర్జోన్ మెయిలెట్ 20 లో పోటీ పడ్డాడు. [20] 1936 ఈవెంట్‌లో రోమన్ అదే విమానంలో రెండవ స్థానంలో నిలిచాడు, తరువాత మూడవ స్థానంలో వైవోన్నే జోర్జోన్ ఒక మెల్లెట్ 20 లో. [21] స్పానిష్ అంతర్యుద్ధం విడిపోయిన తరువాత, స్పానిష్ రిపబ్లికన్ వైమానిక దళంలో కనీసం ఒక మెల్లెట్ 21 ముగిసింది, అక్కడ దానిని శిక్షకుడిగా ఉపయోగించారు. [22] L'Anneee aéronauctique 1934-1935, p.22 [7] సాధారణ లక్షణాల పనితీరు</v>
      </c>
      <c r="E65" s="1" t="s">
        <v>705</v>
      </c>
      <c r="F65" s="1" t="str">
        <f>IFERROR(__xludf.DUMMYFUNCTION("GOOGLETRANSLATE(E:E, ""en"", ""te"")"),"మూడు సీట్ల టూరర్")</f>
        <v>మూడు సీట్ల టూరర్</v>
      </c>
      <c r="H65" s="1" t="s">
        <v>706</v>
      </c>
      <c r="I65" s="1" t="str">
        <f>IFERROR(__xludf.DUMMYFUNCTION("GOOGLETRANSLATE(H:H, ""en"", ""te"")"),"Société francaise de నిర్మాణాలు Aéronaotices (SFCA)")</f>
        <v>Société francaise de నిర్మాణాలు Aéronaotices (SFCA)</v>
      </c>
      <c r="J65" s="1" t="s">
        <v>481</v>
      </c>
      <c r="K65" s="1" t="str">
        <f>IFERROR(__xludf.DUMMYFUNCTION("GOOGLETRANSLATE(J:J, ""en"", ""te"")"),"జీన్ లిగ్నెల్")</f>
        <v>జీన్ లిగ్నెల్</v>
      </c>
      <c r="P65" s="1" t="s">
        <v>165</v>
      </c>
      <c r="S65" s="2">
        <v>12867.0</v>
      </c>
      <c r="T65" s="1" t="s">
        <v>707</v>
      </c>
      <c r="U65" s="1" t="s">
        <v>167</v>
      </c>
      <c r="V65" s="1" t="s">
        <v>578</v>
      </c>
      <c r="W65" s="1" t="s">
        <v>489</v>
      </c>
      <c r="X65" s="1" t="s">
        <v>708</v>
      </c>
      <c r="Y65" s="1" t="s">
        <v>709</v>
      </c>
      <c r="Z65" s="1" t="s">
        <v>710</v>
      </c>
      <c r="AM65" s="4" t="s">
        <v>172</v>
      </c>
      <c r="AN65" s="1" t="s">
        <v>711</v>
      </c>
      <c r="AQ65" s="1" t="s">
        <v>712</v>
      </c>
      <c r="AR65" s="1" t="s">
        <v>308</v>
      </c>
      <c r="AT65" s="1" t="s">
        <v>713</v>
      </c>
      <c r="AV65" s="1" t="s">
        <v>586</v>
      </c>
      <c r="AX65" s="1" t="s">
        <v>714</v>
      </c>
      <c r="AY65" s="1" t="s">
        <v>715</v>
      </c>
      <c r="AZ65" s="1" t="s">
        <v>297</v>
      </c>
      <c r="BB65" s="1" t="s">
        <v>716</v>
      </c>
      <c r="BC65" s="1" t="s">
        <v>717</v>
      </c>
      <c r="BD65" s="1" t="s">
        <v>718</v>
      </c>
      <c r="BE65" s="1" t="s">
        <v>719</v>
      </c>
      <c r="BL65" s="1" t="s">
        <v>720</v>
      </c>
      <c r="BS65" s="1" t="s">
        <v>721</v>
      </c>
    </row>
    <row r="66">
      <c r="A66" s="1" t="s">
        <v>722</v>
      </c>
      <c r="B66" s="1" t="str">
        <f>IFERROR(__xludf.DUMMYFUNCTION("GOOGLETRANSLATE(A:A, ""en"", ""te"")"),"ఎడెల్ అంతా")</f>
        <v>ఎడెల్ అంతా</v>
      </c>
      <c r="C66" s="1" t="s">
        <v>723</v>
      </c>
      <c r="D66" s="1" t="str">
        <f>IFERROR(__xludf.DUMMYFUNCTION("GOOGLETRANSLATE(C:C, ""en"", ""te"")"),"ఎడెల్ బీ ఆల్ ఒక దక్షిణ కొరియా సింగిల్ ప్లేస్, పారాగ్లైడర్, దీనిని గ్వాంగ్జు యొక్క ఎడెల్ పారాగ్లైడర్స్ రూపొందించారు మరియు నిర్మించారు. ఇది ఇప్పుడు ఉత్పత్తికి దూరంగా ఉంది. [1] బీ అన్నీ ఒక అనుభవశూన్యుడు యొక్క గ్లైడర్‌గా రూపొందించబడ్డాయి మరియు 2003 లో ప్రవేశప"&amp;"ెట్టబడ్డాయి. నమూనాలు ప్రతి ఒక్కటి వాటి సాపేక్ష పరిమాణానికి పేరు పెట్టబడ్డాయి. [1] బెర్ట్రాండ్ నుండి డేటా [1] సాధారణ లక్షణాలు")</f>
        <v>ఎడెల్ బీ ఆల్ ఒక దక్షిణ కొరియా సింగిల్ ప్లేస్, పారాగ్లైడర్, దీనిని గ్వాంగ్జు యొక్క ఎడెల్ పారాగ్లైడర్స్ రూపొందించారు మరియు నిర్మించారు. ఇది ఇప్పుడు ఉత్పత్తికి దూరంగా ఉంది. [1] బీ అన్నీ ఒక అనుభవశూన్యుడు యొక్క గ్లైడర్‌గా రూపొందించబడ్డాయి మరియు 2003 లో ప్రవేశపెట్టబడ్డాయి. నమూనాలు ప్రతి ఒక్కటి వాటి సాపేక్ష పరిమాణానికి పేరు పెట్టబడ్డాయి. [1] బెర్ట్రాండ్ నుండి డేటా [1] సాధారణ లక్షణాలు</v>
      </c>
      <c r="E66" s="1" t="s">
        <v>126</v>
      </c>
      <c r="F66" s="1" t="str">
        <f>IFERROR(__xludf.DUMMYFUNCTION("GOOGLETRANSLATE(E:E, ""en"", ""te"")"),"పారాగ్లైడర్")</f>
        <v>పారాగ్లైడర్</v>
      </c>
      <c r="G66" s="4" t="s">
        <v>127</v>
      </c>
      <c r="H66" s="1" t="s">
        <v>441</v>
      </c>
      <c r="I66" s="1" t="str">
        <f>IFERROR(__xludf.DUMMYFUNCTION("GOOGLETRANSLATE(H:H, ""en"", ""te"")"),"ఎడెల్ పారాగ్లైడర్స్")</f>
        <v>ఎడెల్ పారాగ్లైడర్స్</v>
      </c>
      <c r="L66" s="1">
        <v>2003.0</v>
      </c>
      <c r="M66" s="1" t="s">
        <v>129</v>
      </c>
      <c r="N66" s="1" t="str">
        <f>IFERROR(__xludf.DUMMYFUNCTION("GOOGLETRANSLATE(M:M, ""en"", ""te"")"),"ఉత్పత్తి పూర్తయింది")</f>
        <v>ఉత్పత్తి పూర్తయింది</v>
      </c>
      <c r="O66" s="1" t="s">
        <v>144</v>
      </c>
      <c r="P66" s="1" t="s">
        <v>234</v>
      </c>
      <c r="U66" s="1" t="s">
        <v>132</v>
      </c>
      <c r="AM66" s="1" t="s">
        <v>236</v>
      </c>
      <c r="AN66" s="1" t="s">
        <v>443</v>
      </c>
      <c r="AQ66" s="1" t="s">
        <v>136</v>
      </c>
      <c r="AR66" s="1" t="s">
        <v>724</v>
      </c>
      <c r="AS66" s="1">
        <v>4.8</v>
      </c>
    </row>
    <row r="67">
      <c r="A67" s="1" t="s">
        <v>725</v>
      </c>
      <c r="B67" s="1" t="str">
        <f>IFERROR(__xludf.DUMMYFUNCTION("GOOGLETRANSLATE(A:A, ""en"", ""te"")"),"ఫ్రీక్స్ బ్లాస్ట్")</f>
        <v>ఫ్రీక్స్ బ్లాస్ట్</v>
      </c>
      <c r="C67" s="1" t="s">
        <v>726</v>
      </c>
      <c r="D67" s="1" t="str">
        <f>IFERROR(__xludf.DUMMYFUNCTION("GOOGLETRANSLATE(C:C, ""en"", ""te"")"),"ఫ్రీక్స్ బ్లాస్ట్ ఒక జర్మన్ సింగిల్-ప్లేస్, పారాగ్లైడర్, ఇది 2000 ల మధ్యలో ఫ్రీక్స్ ఆఫ్ ఎగ్లింగ్ చేత రూపొందించబడింది మరియు ఉత్పత్తి చేయబడింది. ఇది ఇప్పుడు ఉత్పత్తికి దూరంగా ఉంది. [1] పేలుడు ఇంటర్మీడియట్ గ్లైడర్‌గా రూపొందించబడింది. అన్ని ఫ్రీక్స్ రెక్కల మా"&amp;"దిరిగానే ఇది అంతర్గత వికర్ణ బ్రేసింగ్ కలిగి ఉంటుంది. మోడల్స్ వాటి సాపేక్ష పరిమాణానికి పేరు పెట్టబడ్డాయి. [1] సమీక్షకుడు నోయెల్ బెర్ట్రాండ్ 2003 లో ఈ పేలుడు వాణిజ్యపరంగా విజయవంతమైందని నివేదించారు. [1] బెర్ట్రాండ్ నుండి డేటా [1] సాధారణ లక్షణాలు")</f>
        <v>ఫ్రీక్స్ బ్లాస్ట్ ఒక జర్మన్ సింగిల్-ప్లేస్, పారాగ్లైడర్, ఇది 2000 ల మధ్యలో ఫ్రీక్స్ ఆఫ్ ఎగ్లింగ్ చేత రూపొందించబడింది మరియు ఉత్పత్తి చేయబడింది. ఇది ఇప్పుడు ఉత్పత్తికి దూరంగా ఉంది. [1] పేలుడు ఇంటర్మీడియట్ గ్లైడర్‌గా రూపొందించబడింది. అన్ని ఫ్రీక్స్ రెక్కల మాదిరిగానే ఇది అంతర్గత వికర్ణ బ్రేసింగ్ కలిగి ఉంటుంది. మోడల్స్ వాటి సాపేక్ష పరిమాణానికి పేరు పెట్టబడ్డాయి. [1] సమీక్షకుడు నోయెల్ బెర్ట్రాండ్ 2003 లో ఈ పేలుడు వాణిజ్యపరంగా విజయవంతమైందని నివేదించారు. [1] బెర్ట్రాండ్ నుండి డేటా [1] సాధారణ లక్షణాలు</v>
      </c>
      <c r="E67" s="1" t="s">
        <v>126</v>
      </c>
      <c r="F67" s="1" t="str">
        <f>IFERROR(__xludf.DUMMYFUNCTION("GOOGLETRANSLATE(E:E, ""en"", ""te"")"),"పారాగ్లైడర్")</f>
        <v>పారాగ్లైడర్</v>
      </c>
      <c r="G67" s="4" t="s">
        <v>127</v>
      </c>
      <c r="H67" s="1" t="s">
        <v>220</v>
      </c>
      <c r="I67" s="1" t="str">
        <f>IFERROR(__xludf.DUMMYFUNCTION("GOOGLETRANSLATE(H:H, ""en"", ""te"")"),"ఫ్రీక్స్")</f>
        <v>ఫ్రీక్స్</v>
      </c>
      <c r="M67" s="1" t="s">
        <v>129</v>
      </c>
      <c r="N67" s="1" t="str">
        <f>IFERROR(__xludf.DUMMYFUNCTION("GOOGLETRANSLATE(M:M, ""en"", ""te"")"),"ఉత్పత్తి పూర్తయింది")</f>
        <v>ఉత్పత్తి పూర్తయింది</v>
      </c>
      <c r="O67" s="1" t="s">
        <v>144</v>
      </c>
      <c r="P67" s="1" t="s">
        <v>154</v>
      </c>
      <c r="U67" s="1" t="s">
        <v>132</v>
      </c>
      <c r="W67" s="1" t="s">
        <v>727</v>
      </c>
      <c r="AM67" s="4" t="s">
        <v>156</v>
      </c>
      <c r="AN67" s="4" t="s">
        <v>222</v>
      </c>
      <c r="AQ67" s="1" t="s">
        <v>136</v>
      </c>
      <c r="AR67" s="1" t="s">
        <v>728</v>
      </c>
      <c r="AS67" s="1">
        <v>5.05</v>
      </c>
    </row>
    <row r="68">
      <c r="A68" s="1" t="s">
        <v>729</v>
      </c>
      <c r="B68" s="1" t="str">
        <f>IFERROR(__xludf.DUMMYFUNCTION("GOOGLETRANSLATE(A:A, ""en"", ""te"")"),"ఫ్రీక్స్ fxt")</f>
        <v>ఫ్రీక్స్ fxt</v>
      </c>
      <c r="C68" s="1" t="s">
        <v>730</v>
      </c>
      <c r="D68" s="1" t="str">
        <f>IFERROR(__xludf.DUMMYFUNCTION("GOOGLETRANSLATE(C:C, ""en"", ""te"")"),"ఫ్రీక్స్ FXT ఒక జర్మన్ సింగిల్-ప్లేస్, పారాగ్లైడర్, ఇది 2000 ల మధ్యలో ఫ్రీక్స్ ఆఫ్ ఎగ్లింగ్ చేత రూపొందించబడింది మరియు ఉత్పత్తి చేయబడింది. ఇది ఇప్పుడు ఉత్పత్తికి దూరంగా ఉంది. [1] FXT పర్వతారోహణ సంతతి గ్లైడర్‌గా రూపొందించబడింది మరియు ఇది ఒకే పరిమాణంలో మాత్ర"&amp;"మే నిర్మించబడింది. చిన్న ఆల్పైన్ ప్రదేశాలలో బయలుదేరడానికి ఇది తక్కువ పంక్తులను కలిగి ఉంది. [1] విమానం యొక్క 8.8 మీ (28.9 అడుగులు) స్పాన్ వింగ్‌లో 37 కణాలు, రెక్క ప్రాంతం 20.9 మీ 2 (225 చదరపు అడుగులు) మరియు 5.1: 1 కారక నిష్పత్తి. పైలట్ బరువు పరిధి 45 నుండి"&amp;" 95 కిలోలు (99 నుండి 209 పౌండ్లు). అన్ని ఫ్రీక్స్ రెక్కల మాదిరిగానే ఇది అంతర్గత వికర్ణ బ్రేసింగ్ కలిగి ఉంటుంది. [1] బెర్ట్రాండ్ నుండి డేటా [1] సాధారణ లక్షణాల పనితీరు")</f>
        <v>ఫ్రీక్స్ FXT ఒక జర్మన్ సింగిల్-ప్లేస్, పారాగ్లైడర్, ఇది 2000 ల మధ్యలో ఫ్రీక్స్ ఆఫ్ ఎగ్లింగ్ చేత రూపొందించబడింది మరియు ఉత్పత్తి చేయబడింది. ఇది ఇప్పుడు ఉత్పత్తికి దూరంగా ఉంది. [1] FXT పర్వతారోహణ సంతతి గ్లైడర్‌గా రూపొందించబడింది మరియు ఇది ఒకే పరిమాణంలో మాత్రమే నిర్మించబడింది. చిన్న ఆల్పైన్ ప్రదేశాలలో బయలుదేరడానికి ఇది తక్కువ పంక్తులను కలిగి ఉంది. [1] విమానం యొక్క 8.8 మీ (28.9 అడుగులు) స్పాన్ వింగ్‌లో 37 కణాలు, రెక్క ప్రాంతం 20.9 మీ 2 (225 చదరపు అడుగులు) మరియు 5.1: 1 కారక నిష్పత్తి. పైలట్ బరువు పరిధి 45 నుండి 95 కిలోలు (99 నుండి 209 పౌండ్లు). అన్ని ఫ్రీక్స్ రెక్కల మాదిరిగానే ఇది అంతర్గత వికర్ణ బ్రేసింగ్ కలిగి ఉంటుంది. [1] బెర్ట్రాండ్ నుండి డేటా [1] సాధారణ లక్షణాల పనితీరు</v>
      </c>
      <c r="E68" s="1" t="s">
        <v>126</v>
      </c>
      <c r="F68" s="1" t="str">
        <f>IFERROR(__xludf.DUMMYFUNCTION("GOOGLETRANSLATE(E:E, ""en"", ""te"")"),"పారాగ్లైడర్")</f>
        <v>పారాగ్లైడర్</v>
      </c>
      <c r="G68" s="4" t="s">
        <v>127</v>
      </c>
      <c r="H68" s="1" t="s">
        <v>220</v>
      </c>
      <c r="I68" s="1" t="str">
        <f>IFERROR(__xludf.DUMMYFUNCTION("GOOGLETRANSLATE(H:H, ""en"", ""te"")"),"ఫ్రీక్స్")</f>
        <v>ఫ్రీక్స్</v>
      </c>
      <c r="M68" s="1" t="s">
        <v>129</v>
      </c>
      <c r="N68" s="1" t="str">
        <f>IFERROR(__xludf.DUMMYFUNCTION("GOOGLETRANSLATE(M:M, ""en"", ""te"")"),"ఉత్పత్తి పూర్తయింది")</f>
        <v>ఉత్పత్తి పూర్తయింది</v>
      </c>
      <c r="O68" s="1" t="s">
        <v>144</v>
      </c>
      <c r="P68" s="1" t="s">
        <v>154</v>
      </c>
      <c r="U68" s="1" t="s">
        <v>132</v>
      </c>
      <c r="W68" s="1" t="s">
        <v>731</v>
      </c>
      <c r="AM68" s="4" t="s">
        <v>156</v>
      </c>
      <c r="AN68" s="4" t="s">
        <v>222</v>
      </c>
      <c r="AR68" s="1" t="s">
        <v>732</v>
      </c>
      <c r="AS68" s="1">
        <v>5.1</v>
      </c>
      <c r="AT68" s="1" t="s">
        <v>445</v>
      </c>
      <c r="AU68" s="1" t="s">
        <v>438</v>
      </c>
    </row>
    <row r="69">
      <c r="A69" s="1" t="s">
        <v>733</v>
      </c>
      <c r="B69" s="1" t="str">
        <f>IFERROR(__xludf.DUMMYFUNCTION("GOOGLETRANSLATE(A:A, ""en"", ""te"")"),"ప్రవణత ఆనందం")</f>
        <v>ప్రవణత ఆనందం</v>
      </c>
      <c r="C69" s="1" t="s">
        <v>734</v>
      </c>
      <c r="D69" s="1" t="str">
        <f>IFERROR(__xludf.DUMMYFUNCTION("GOOGLETRANSLATE(C:C, ""en"", ""te"")"),"ప్రవణత ఆనందం అనేది చెక్ సింగిల్-ప్లేస్, పారాగ్లైడర్, ఇది ప్రేగ్ యొక్క ప్రవణత SRO చేత రూపొందించబడింది మరియు ఉత్పత్తి చేస్తుంది. వాస్తవానికి 2000 మధ్యలో ఉత్పత్తి చేయబడినది, ఇది ఇకపై ఉత్పత్తిలో లేదు. [1] ఆనందం ఇంటర్మీడియట్ పెర్ఫార్మెన్స్ గ్లైడర్‌గా రూపొందించ"&amp;"బడింది. మోడల్స్ ప్రతి ఒక్కటి చదరపు మీటర్లలో వారి సుమారుగా వింగ్ ప్రాంతానికి పేరు పెట్టబడ్డాయి. [1] బెర్ట్రాండ్ నుండి డేటా [1] సాధారణ లక్షణాల పనితీరు")</f>
        <v>ప్రవణత ఆనందం అనేది చెక్ సింగిల్-ప్లేస్, పారాగ్లైడర్, ఇది ప్రేగ్ యొక్క ప్రవణత SRO చేత రూపొందించబడింది మరియు ఉత్పత్తి చేస్తుంది. వాస్తవానికి 2000 మధ్యలో ఉత్పత్తి చేయబడినది, ఇది ఇకపై ఉత్పత్తిలో లేదు. [1] ఆనందం ఇంటర్మీడియట్ పెర్ఫార్మెన్స్ గ్లైడర్‌గా రూపొందించబడింది. మోడల్స్ ప్రతి ఒక్కటి చదరపు మీటర్లలో వారి సుమారుగా వింగ్ ప్రాంతానికి పేరు పెట్టబడ్డాయి. [1] బెర్ట్రాండ్ నుండి డేటా [1] సాధారణ లక్షణాల పనితీరు</v>
      </c>
      <c r="E69" s="1" t="s">
        <v>126</v>
      </c>
      <c r="F69" s="1" t="str">
        <f>IFERROR(__xludf.DUMMYFUNCTION("GOOGLETRANSLATE(E:E, ""en"", ""te"")"),"పారాగ్లైడర్")</f>
        <v>పారాగ్లైడర్</v>
      </c>
      <c r="G69" s="4" t="s">
        <v>127</v>
      </c>
      <c r="H69" s="1" t="s">
        <v>380</v>
      </c>
      <c r="I69" s="1" t="str">
        <f>IFERROR(__xludf.DUMMYFUNCTION("GOOGLETRANSLATE(H:H, ""en"", ""te"")"),"ప్రవణత SRO")</f>
        <v>ప్రవణత SRO</v>
      </c>
      <c r="L69" s="1">
        <v>2003.0</v>
      </c>
      <c r="M69" s="1" t="s">
        <v>129</v>
      </c>
      <c r="N69" s="1" t="str">
        <f>IFERROR(__xludf.DUMMYFUNCTION("GOOGLETRANSLATE(M:M, ""en"", ""te"")"),"ఉత్పత్తి పూర్తయింది")</f>
        <v>ఉత్పత్తి పూర్తయింది</v>
      </c>
      <c r="O69" s="1" t="s">
        <v>382</v>
      </c>
      <c r="P69" s="1" t="s">
        <v>383</v>
      </c>
      <c r="U69" s="1" t="s">
        <v>132</v>
      </c>
      <c r="W69" s="1" t="s">
        <v>735</v>
      </c>
      <c r="AM69" s="1" t="s">
        <v>386</v>
      </c>
      <c r="AN69" s="1" t="s">
        <v>387</v>
      </c>
      <c r="AQ69" s="1" t="s">
        <v>136</v>
      </c>
      <c r="AR69" s="1" t="s">
        <v>736</v>
      </c>
      <c r="AS69" s="1">
        <v>5.7</v>
      </c>
      <c r="AT69" s="1" t="s">
        <v>427</v>
      </c>
      <c r="AU69" s="1" t="s">
        <v>211</v>
      </c>
    </row>
    <row r="70">
      <c r="A70" s="1" t="s">
        <v>737</v>
      </c>
      <c r="B70" s="1" t="str">
        <f>IFERROR(__xludf.DUMMYFUNCTION("GOOGLETRANSLATE(A:A, ""en"", ""te"")"),"డైనమిక్ స్పోర్ట్ వైపర్")</f>
        <v>డైనమిక్ స్పోర్ట్ వైపర్</v>
      </c>
      <c r="C70" s="1" t="s">
        <v>738</v>
      </c>
      <c r="D70" s="1" t="str">
        <f>IFERROR(__xludf.DUMMYFUNCTION("GOOGLETRANSLATE(C:C, ""en"", ""te"")"),"డైనమిక్ స్పోర్ట్ వైపర్ ఒక పోలిష్ సింగిల్-ప్లేస్, పారాగ్లైడర్, దీనిని వోజ్టెక్ పియెర్జియస్కి రూపొందించారు మరియు డైనమిక్ స్పోర్ట్ ఆఫ్ కీల్స్ చేత నిర్మించబడింది. ఇది ఇప్పుడు ఉత్పత్తికి దూరంగా ఉంది. [1] వైపర్ పోటీ గ్లైడర్‌గా రూపొందించబడింది. మోడల్స్ వాటి సాపే"&amp;"క్ష పరిమాణానికి పేరు పెట్టబడ్డాయి. [1] సమీక్షకుడు నోయెల్ బెర్ట్రాండ్ 2003 సమీక్షలో వైపర్‌ను చాలా పోటీగా అభివర్ణించారు. [1] బెర్ట్రాండ్ నుండి డేటా [1] సాధారణ లక్షణాల పనితీరు")</f>
        <v>డైనమిక్ స్పోర్ట్ వైపర్ ఒక పోలిష్ సింగిల్-ప్లేస్, పారాగ్లైడర్, దీనిని వోజ్టెక్ పియెర్జియస్కి రూపొందించారు మరియు డైనమిక్ స్పోర్ట్ ఆఫ్ కీల్స్ చేత నిర్మించబడింది. ఇది ఇప్పుడు ఉత్పత్తికి దూరంగా ఉంది. [1] వైపర్ పోటీ గ్లైడర్‌గా రూపొందించబడింది. మోడల్స్ వాటి సాపేక్ష పరిమాణానికి పేరు పెట్టబడ్డాయి. [1] సమీక్షకుడు నోయెల్ బెర్ట్రాండ్ 2003 సమీక్షలో వైపర్‌ను చాలా పోటీగా అభివర్ణించారు. [1] బెర్ట్రాండ్ నుండి డేటా [1] సాధారణ లక్షణాల పనితీరు</v>
      </c>
      <c r="E70" s="1" t="s">
        <v>126</v>
      </c>
      <c r="F70" s="1" t="str">
        <f>IFERROR(__xludf.DUMMYFUNCTION("GOOGLETRANSLATE(E:E, ""en"", ""te"")"),"పారాగ్లైడర్")</f>
        <v>పారాగ్లైడర్</v>
      </c>
      <c r="G70" s="4" t="s">
        <v>127</v>
      </c>
      <c r="H70" s="1" t="s">
        <v>142</v>
      </c>
      <c r="I70" s="1" t="str">
        <f>IFERROR(__xludf.DUMMYFUNCTION("GOOGLETRANSLATE(H:H, ""en"", ""te"")"),"డైనమిక్ స్పోర్ట్")</f>
        <v>డైనమిక్ స్పోర్ట్</v>
      </c>
      <c r="J70" s="1" t="s">
        <v>143</v>
      </c>
      <c r="K70" s="1" t="str">
        <f>IFERROR(__xludf.DUMMYFUNCTION("GOOGLETRANSLATE(J:J, ""en"", ""te"")"),"వోజ్టెక్ పియెర్జియస్కి")</f>
        <v>వోజ్టెక్ పియెర్జియస్కి</v>
      </c>
      <c r="M70" s="1" t="s">
        <v>129</v>
      </c>
      <c r="N70" s="1" t="str">
        <f>IFERROR(__xludf.DUMMYFUNCTION("GOOGLETRANSLATE(M:M, ""en"", ""te"")"),"ఉత్పత్తి పూర్తయింది")</f>
        <v>ఉత్పత్తి పూర్తయింది</v>
      </c>
      <c r="O70" s="1" t="s">
        <v>144</v>
      </c>
      <c r="P70" s="1" t="s">
        <v>131</v>
      </c>
      <c r="U70" s="1" t="s">
        <v>132</v>
      </c>
      <c r="W70" s="1" t="s">
        <v>739</v>
      </c>
      <c r="AM70" s="4" t="s">
        <v>134</v>
      </c>
      <c r="AN70" s="1" t="s">
        <v>146</v>
      </c>
      <c r="AQ70" s="1" t="s">
        <v>136</v>
      </c>
      <c r="AR70" s="1" t="s">
        <v>740</v>
      </c>
      <c r="AS70" s="1">
        <v>5.65</v>
      </c>
      <c r="AT70" s="1" t="s">
        <v>228</v>
      </c>
      <c r="AU70" s="1" t="s">
        <v>741</v>
      </c>
    </row>
    <row r="71">
      <c r="A71" s="1" t="s">
        <v>742</v>
      </c>
      <c r="B71" s="1" t="str">
        <f>IFERROR(__xludf.DUMMYFUNCTION("GOOGLETRANSLATE(A:A, ""en"", ""te"")"),"ఫైర్‌బర్డ్ డీబ్యూట్")</f>
        <v>ఫైర్‌బర్డ్ డీబ్యూట్</v>
      </c>
      <c r="C71" s="1" t="s">
        <v>743</v>
      </c>
      <c r="D71" s="1" t="str">
        <f>IFERROR(__xludf.DUMMYFUNCTION("GOOGLETRANSLATE(C:C, ""en"", ""te"")"),"ఫైర్‌బర్డ్ డెబ్యూట్ అనేది జర్మన్ సింగిల్-ప్లేస్ పారాగ్లైడర్, దీనిని 2000 ల మధ్యలో ఫ్యూసెన్ యొక్క ఫైర్‌బర్డ్ స్కై స్పోర్ట్స్ ఎగ్ రూపొందించారు మరియు నిర్మించారు. ఇది ఇప్పుడు ఉత్పత్తికి దూరంగా ఉంది. [1] ఈ విమానం అధునాతన మరియు పోటీ గ్లైడర్‌గా రూపొందించబడింది."&amp;" మోడల్స్ వాటి సాపేక్ష పరిమాణానికి పేరు పెట్టబడ్డాయి. [1] బెర్ట్రాండ్ నుండి డేటా [1] సాధారణ లక్షణాల పనితీరు")</f>
        <v>ఫైర్‌బర్డ్ డెబ్యూట్ అనేది జర్మన్ సింగిల్-ప్లేస్ పారాగ్లైడర్, దీనిని 2000 ల మధ్యలో ఫ్యూసెన్ యొక్క ఫైర్‌బర్డ్ స్కై స్పోర్ట్స్ ఎగ్ రూపొందించారు మరియు నిర్మించారు. ఇది ఇప్పుడు ఉత్పత్తికి దూరంగా ఉంది. [1] ఈ విమానం అధునాతన మరియు పోటీ గ్లైడర్‌గా రూపొందించబడింది. మోడల్స్ వాటి సాపేక్ష పరిమాణానికి పేరు పెట్టబడ్డాయి. [1] బెర్ట్రాండ్ నుండి డేటా [1] సాధారణ లక్షణాల పనితీరు</v>
      </c>
      <c r="E71" s="1" t="s">
        <v>126</v>
      </c>
      <c r="F71" s="1" t="str">
        <f>IFERROR(__xludf.DUMMYFUNCTION("GOOGLETRANSLATE(E:E, ""en"", ""te"")"),"పారాగ్లైడర్")</f>
        <v>పారాగ్లైడర్</v>
      </c>
      <c r="G71" s="4" t="s">
        <v>127</v>
      </c>
      <c r="H71" s="1" t="s">
        <v>363</v>
      </c>
      <c r="I71" s="1" t="str">
        <f>IFERROR(__xludf.DUMMYFUNCTION("GOOGLETRANSLATE(H:H, ""en"", ""te"")"),"ఫైర్‌బర్డ్ స్కై స్పోర్ట్స్ ఎగ్")</f>
        <v>ఫైర్‌బర్డ్ స్కై స్పోర్ట్స్ ఎగ్</v>
      </c>
      <c r="M71" s="1" t="s">
        <v>129</v>
      </c>
      <c r="N71" s="1" t="str">
        <f>IFERROR(__xludf.DUMMYFUNCTION("GOOGLETRANSLATE(M:M, ""en"", ""te"")"),"ఉత్పత్తి పూర్తయింది")</f>
        <v>ఉత్పత్తి పూర్తయింది</v>
      </c>
      <c r="O71" s="1" t="s">
        <v>144</v>
      </c>
      <c r="P71" s="1" t="s">
        <v>154</v>
      </c>
      <c r="U71" s="1" t="s">
        <v>132</v>
      </c>
      <c r="W71" s="1" t="s">
        <v>744</v>
      </c>
      <c r="AM71" s="4" t="s">
        <v>156</v>
      </c>
      <c r="AN71" s="1" t="s">
        <v>365</v>
      </c>
      <c r="AQ71" s="1" t="s">
        <v>136</v>
      </c>
      <c r="AR71" s="1" t="s">
        <v>209</v>
      </c>
      <c r="AS71" s="1">
        <v>5.98</v>
      </c>
      <c r="AT71" s="1" t="s">
        <v>745</v>
      </c>
      <c r="AU71" s="1" t="s">
        <v>211</v>
      </c>
    </row>
    <row r="72">
      <c r="A72" s="1" t="s">
        <v>746</v>
      </c>
      <c r="B72" s="1" t="str">
        <f>IFERROR(__xludf.DUMMYFUNCTION("GOOGLETRANSLATE(A:A, ""en"", ""te"")"),"ఫ్రీక్స్ బాణం")</f>
        <v>ఫ్రీక్స్ బాణం</v>
      </c>
      <c r="C72" s="1" t="s">
        <v>747</v>
      </c>
      <c r="D72" s="1" t="str">
        <f>IFERROR(__xludf.DUMMYFUNCTION("GOOGLETRANSLATE(C:C, ""en"", ""te"")"),"ఫ్రీక్స్ బాణం ఒక జర్మన్ సింగిల్-ప్లేస్, పారాగ్లైడర్, ఇది 2000 ల మధ్యలో ఫ్రీక్స్ ఆఫ్ ఎగ్లింగ్ చేత రూపొందించబడింది మరియు ఉత్పత్తి చేయబడింది. ఇది ఇప్పుడు ఉత్పత్తికి దూరంగా ఉంది. [1] బాణం అధునాతన మరియు పోటీ గ్లైడర్‌గా రూపొందించబడింది. [1] విమానం యొక్క 10.9 మీ"&amp;" (35.8 అడుగులు) స్పాన్ వింగ్‌లో 67 కణాలు, రెక్క ప్రాంతం 24.1 మీ 2 (259 చదరపు అడుగులు) మరియు 6.2: 1 కారక నిష్పత్తి. పైలట్ బరువు పరిధి 65 నుండి 90 కిలోలు (143 నుండి 198 పౌండ్లు). గ్లైడర్ DHV ధృవీకరించబడింది. అన్ని ఫ్రీక్స్ రెక్కల మాదిరిగానే ఇది అంతర్గత వికర"&amp;"్ణ బ్రేసింగ్ కలిగి ఉంటుంది. [1] బెర్ట్రాండ్ నుండి డేటా [1] సాధారణ లక్షణాల పనితీరు")</f>
        <v>ఫ్రీక్స్ బాణం ఒక జర్మన్ సింగిల్-ప్లేస్, పారాగ్లైడర్, ఇది 2000 ల మధ్యలో ఫ్రీక్స్ ఆఫ్ ఎగ్లింగ్ చేత రూపొందించబడింది మరియు ఉత్పత్తి చేయబడింది. ఇది ఇప్పుడు ఉత్పత్తికి దూరంగా ఉంది. [1] బాణం అధునాతన మరియు పోటీ గ్లైడర్‌గా రూపొందించబడింది. [1] విమానం యొక్క 10.9 మీ (35.8 అడుగులు) స్పాన్ వింగ్‌లో 67 కణాలు, రెక్క ప్రాంతం 24.1 మీ 2 (259 చదరపు అడుగులు) మరియు 6.2: 1 కారక నిష్పత్తి. పైలట్ బరువు పరిధి 65 నుండి 90 కిలోలు (143 నుండి 198 పౌండ్లు). గ్లైడర్ DHV ధృవీకరించబడింది. అన్ని ఫ్రీక్స్ రెక్కల మాదిరిగానే ఇది అంతర్గత వికర్ణ బ్రేసింగ్ కలిగి ఉంటుంది. [1] బెర్ట్రాండ్ నుండి డేటా [1] సాధారణ లక్షణాల పనితీరు</v>
      </c>
      <c r="E72" s="1" t="s">
        <v>126</v>
      </c>
      <c r="F72" s="1" t="str">
        <f>IFERROR(__xludf.DUMMYFUNCTION("GOOGLETRANSLATE(E:E, ""en"", ""te"")"),"పారాగ్లైడర్")</f>
        <v>పారాగ్లైడర్</v>
      </c>
      <c r="G72" s="4" t="s">
        <v>127</v>
      </c>
      <c r="H72" s="1" t="s">
        <v>220</v>
      </c>
      <c r="I72" s="1" t="str">
        <f>IFERROR(__xludf.DUMMYFUNCTION("GOOGLETRANSLATE(H:H, ""en"", ""te"")"),"ఫ్రీక్స్")</f>
        <v>ఫ్రీక్స్</v>
      </c>
      <c r="M72" s="1" t="s">
        <v>129</v>
      </c>
      <c r="N72" s="1" t="str">
        <f>IFERROR(__xludf.DUMMYFUNCTION("GOOGLETRANSLATE(M:M, ""en"", ""te"")"),"ఉత్పత్తి పూర్తయింది")</f>
        <v>ఉత్పత్తి పూర్తయింది</v>
      </c>
      <c r="O72" s="1" t="s">
        <v>144</v>
      </c>
      <c r="P72" s="1" t="s">
        <v>154</v>
      </c>
      <c r="U72" s="1" t="s">
        <v>132</v>
      </c>
      <c r="W72" s="1" t="s">
        <v>748</v>
      </c>
      <c r="AM72" s="4" t="s">
        <v>156</v>
      </c>
      <c r="AN72" s="4" t="s">
        <v>222</v>
      </c>
      <c r="AR72" s="1" t="s">
        <v>749</v>
      </c>
      <c r="AS72" s="1">
        <v>6.2</v>
      </c>
      <c r="AT72" s="1" t="s">
        <v>750</v>
      </c>
      <c r="AU72" s="1" t="s">
        <v>211</v>
      </c>
    </row>
    <row r="73">
      <c r="A73" s="1" t="s">
        <v>751</v>
      </c>
      <c r="B73" s="1" t="str">
        <f>IFERROR(__xludf.DUMMYFUNCTION("GOOGLETRANSLATE(A:A, ""en"", ""te"")"),"ఫ్రీక్స్ జెమిని")</f>
        <v>ఫ్రీక్స్ జెమిని</v>
      </c>
      <c r="C73" s="1" t="s">
        <v>752</v>
      </c>
      <c r="D73" s="1" t="str">
        <f>IFERROR(__xludf.DUMMYFUNCTION("GOOGLETRANSLATE(C:C, ""en"", ""te"")"),"ఫ్రీక్స్ జెమిని ఒక జర్మన్ రెండు-ప్రదేశం, పారాగ్లైడర్, ఇది 2000 ల మధ్యలో ఫ్రీక్స్ ఆఫ్ ఎగ్లింగ్ చేత రూపొందించబడింది మరియు ఉత్పత్తి చేయబడింది. ఇది ఇప్పుడు ఉత్పత్తికి దూరంగా ఉంది. [1] విమాన శిక్షణ కోసం జెమిని టెన్డం గ్లైడర్‌గా రూపొందించబడింది. [1] విమానం యొక్"&amp;"క 14.7 మీ (48.2 అడుగులు) స్పాన్ వింగ్ 49 కణాలు, రెక్క ప్రాంతం 41.4 మీ 2 (446 చదరపు అడుగులు) మరియు 5.2: 1 యొక్క కారక నిష్పత్తిని కలిగి ఉంది. పైలట్ బరువు పరిధి 140 నుండి 220 కిలోలు (309 నుండి 485 పౌండ్లు). అన్ని ఫ్రీక్స్ రెక్కల మాదిరిగానే ఇది అంతర్గత వికర్ణ"&amp;" బ్రేసింగ్ కలిగి ఉంటుంది. గ్లైడర్ DHV 1-2 బిప్లేస్ ధృవీకరించబడింది. [1] బెర్ట్రాండ్ నుండి డేటా [1] సాధారణ లక్షణాలు")</f>
        <v>ఫ్రీక్స్ జెమిని ఒక జర్మన్ రెండు-ప్రదేశం, పారాగ్లైడర్, ఇది 2000 ల మధ్యలో ఫ్రీక్స్ ఆఫ్ ఎగ్లింగ్ చేత రూపొందించబడింది మరియు ఉత్పత్తి చేయబడింది. ఇది ఇప్పుడు ఉత్పత్తికి దూరంగా ఉంది. [1] విమాన శిక్షణ కోసం జెమిని టెన్డం గ్లైడర్‌గా రూపొందించబడింది. [1] విమానం యొక్క 14.7 మీ (48.2 అడుగులు) స్పాన్ వింగ్ 49 కణాలు, రెక్క ప్రాంతం 41.4 మీ 2 (446 చదరపు అడుగులు) మరియు 5.2: 1 యొక్క కారక నిష్పత్తిని కలిగి ఉంది. పైలట్ బరువు పరిధి 140 నుండి 220 కిలోలు (309 నుండి 485 పౌండ్లు). అన్ని ఫ్రీక్స్ రెక్కల మాదిరిగానే ఇది అంతర్గత వికర్ణ బ్రేసింగ్ కలిగి ఉంటుంది. గ్లైడర్ DHV 1-2 బిప్లేస్ ధృవీకరించబడింది. [1] బెర్ట్రాండ్ నుండి డేటా [1] సాధారణ లక్షణాలు</v>
      </c>
      <c r="E73" s="1" t="s">
        <v>126</v>
      </c>
      <c r="F73" s="1" t="str">
        <f>IFERROR(__xludf.DUMMYFUNCTION("GOOGLETRANSLATE(E:E, ""en"", ""te"")"),"పారాగ్లైడర్")</f>
        <v>పారాగ్లైడర్</v>
      </c>
      <c r="G73" s="4" t="s">
        <v>127</v>
      </c>
      <c r="H73" s="1" t="s">
        <v>220</v>
      </c>
      <c r="I73" s="1" t="str">
        <f>IFERROR(__xludf.DUMMYFUNCTION("GOOGLETRANSLATE(H:H, ""en"", ""te"")"),"ఫ్రీక్స్")</f>
        <v>ఫ్రీక్స్</v>
      </c>
      <c r="M73" s="1" t="s">
        <v>129</v>
      </c>
      <c r="N73" s="1" t="str">
        <f>IFERROR(__xludf.DUMMYFUNCTION("GOOGLETRANSLATE(M:M, ""en"", ""te"")"),"ఉత్పత్తి పూర్తయింది")</f>
        <v>ఉత్పత్తి పూర్తయింది</v>
      </c>
      <c r="O73" s="1" t="s">
        <v>144</v>
      </c>
      <c r="P73" s="1" t="s">
        <v>154</v>
      </c>
      <c r="U73" s="1" t="s">
        <v>132</v>
      </c>
      <c r="V73" s="1" t="s">
        <v>214</v>
      </c>
      <c r="W73" s="1" t="s">
        <v>753</v>
      </c>
      <c r="AM73" s="4" t="s">
        <v>156</v>
      </c>
      <c r="AN73" s="4" t="s">
        <v>222</v>
      </c>
      <c r="AR73" s="1" t="s">
        <v>754</v>
      </c>
      <c r="AS73" s="1">
        <v>5.2</v>
      </c>
    </row>
    <row r="74">
      <c r="A74" s="1" t="s">
        <v>755</v>
      </c>
      <c r="B74" s="1" t="str">
        <f>IFERROR(__xludf.DUMMYFUNCTION("GOOGLETRANSLATE(A:A, ""en"", ""te"")"),"జిన్ గ్యాంగ్స్టర్")</f>
        <v>జిన్ గ్యాంగ్స్టర్</v>
      </c>
      <c r="C74" s="1" t="s">
        <v>756</v>
      </c>
      <c r="D74" s="1" t="str">
        <f>IFERROR(__xludf.DUMMYFUNCTION("GOOGLETRANSLATE(C:C, ""en"", ""te"")"),"జిన్ గ్యాంగ్స్టర్ ఒక దక్షిణ కొరియా సింగిల్ ప్లేస్, పారాగ్లైడర్, దీనిని జిన్ సియోక్ సాంగ్ రూపొందించారు మరియు యోంగిన్ యొక్క జిన్ గ్లిడర్స్ నిర్మించింది. ఇది ఇప్పుడు ఉత్పత్తికి దూరంగా ఉంది. [1] కంపెనీ ఉత్పత్తి శ్రేణిలో జిన్ బందిపోటును భర్తీ చేయడానికి గ్యాంగ్"&amp;"‌స్టర్ ఇంటర్మీడియట్ పెర్ఫార్మెన్స్ గ్లైడర్‌గా రూపొందించబడింది. మోడల్స్ వాటి సాపేక్ష పరిమాణానికి పేరు పెట్టబడ్డాయి. [1] బెర్ట్రాండ్ నుండి డేటా [1] సాధారణ లక్షణాల పనితీరు")</f>
        <v>జిన్ గ్యాంగ్స్టర్ ఒక దక్షిణ కొరియా సింగిల్ ప్లేస్, పారాగ్లైడర్, దీనిని జిన్ సియోక్ సాంగ్ రూపొందించారు మరియు యోంగిన్ యొక్క జిన్ గ్లిడర్స్ నిర్మించింది. ఇది ఇప్పుడు ఉత్పత్తికి దూరంగా ఉంది. [1] కంపెనీ ఉత్పత్తి శ్రేణిలో జిన్ బందిపోటును భర్తీ చేయడానికి గ్యాంగ్‌స్టర్ ఇంటర్మీడియట్ పెర్ఫార్మెన్స్ గ్లైడర్‌గా రూపొందించబడింది. మోడల్స్ వాటి సాపేక్ష పరిమాణానికి పేరు పెట్టబడ్డాయి. [1] బెర్ట్రాండ్ నుండి డేటా [1] సాధారణ లక్షణాల పనితీరు</v>
      </c>
      <c r="E74" s="1" t="s">
        <v>126</v>
      </c>
      <c r="F74" s="1" t="str">
        <f>IFERROR(__xludf.DUMMYFUNCTION("GOOGLETRANSLATE(E:E, ""en"", ""te"")"),"పారాగ్లైడర్")</f>
        <v>పారాగ్లైడర్</v>
      </c>
      <c r="G74" s="4" t="s">
        <v>127</v>
      </c>
      <c r="H74" s="1" t="s">
        <v>231</v>
      </c>
      <c r="I74" s="1" t="str">
        <f>IFERROR(__xludf.DUMMYFUNCTION("GOOGLETRANSLATE(H:H, ""en"", ""te"")"),"జిన్ గ్లైడర్స్ ఇంక్.")</f>
        <v>జిన్ గ్లైడర్స్ ఇంక్.</v>
      </c>
      <c r="J74" s="1" t="s">
        <v>232</v>
      </c>
      <c r="K74" s="1" t="str">
        <f>IFERROR(__xludf.DUMMYFUNCTION("GOOGLETRANSLATE(J:J, ""en"", ""te"")"),"జిన్ సియోక్ సాంగ్")</f>
        <v>జిన్ సియోక్ సాంగ్</v>
      </c>
      <c r="M74" s="1" t="s">
        <v>129</v>
      </c>
      <c r="N74" s="1" t="str">
        <f>IFERROR(__xludf.DUMMYFUNCTION("GOOGLETRANSLATE(M:M, ""en"", ""te"")"),"ఉత్పత్తి పూర్తయింది")</f>
        <v>ఉత్పత్తి పూర్తయింది</v>
      </c>
      <c r="O74" s="1" t="s">
        <v>144</v>
      </c>
      <c r="P74" s="1" t="s">
        <v>234</v>
      </c>
      <c r="U74" s="1" t="s">
        <v>132</v>
      </c>
      <c r="W74" s="1" t="s">
        <v>757</v>
      </c>
      <c r="AM74" s="1" t="s">
        <v>236</v>
      </c>
      <c r="AN74" s="1" t="s">
        <v>237</v>
      </c>
      <c r="AQ74" s="1" t="s">
        <v>136</v>
      </c>
      <c r="AR74" s="1" t="s">
        <v>758</v>
      </c>
      <c r="AS74" s="1">
        <v>5.0</v>
      </c>
      <c r="AT74" s="1" t="s">
        <v>228</v>
      </c>
    </row>
    <row r="75">
      <c r="A75" s="1" t="s">
        <v>759</v>
      </c>
      <c r="B75" s="1" t="str">
        <f>IFERROR(__xludf.DUMMYFUNCTION("GOOGLETRANSLATE(A:A, ""en"", ""te"")"),"ప్రవణత బయోనిక్స్")</f>
        <v>ప్రవణత బయోనిక్స్</v>
      </c>
      <c r="C75" s="1" t="s">
        <v>760</v>
      </c>
      <c r="D75" s="1" t="str">
        <f>IFERROR(__xludf.DUMMYFUNCTION("GOOGLETRANSLATE(C:C, ""en"", ""te"")"),"ప్రవణత బయోనిక్స్ అనేది చెక్ రెండు-ప్రదేశం, పారాగ్లైడర్, ఇది ప్రేగ్ యొక్క ప్రవణత SRO చేత రూపొందించబడింది మరియు ఉత్పత్తి చేస్తుంది. ఇది ఇకపై ఉత్పత్తిలో లేదు. [1] [2] విమాన శిక్షణ కోసం బయోనిక్స్ టెన్డం గ్లైడర్‌గా రూపొందించబడింది, BI నామకరణ ""ద్వి-స్థలం"" లేద"&amp;"ా రెండు సీటర్లను సూచిస్తుంది. [1] విమానం యొక్క 14.82 మీ (48.6 అడుగులు) స్పాన్ వింగ్ 52 కణాలు, రెక్క ప్రాంతం 41.5 మీ 2 (447 చదరపు అడుగులు) మరియు 5.3: 1 యొక్క కారక నిష్పత్తిని కలిగి ఉంది. సిబ్బంది బరువు పరిధి 140 నుండి 210 కిలోలు (309 నుండి 463 పౌండ్లు). గ్"&amp;"లైడర్ అఫ్నోర్ బిప్లేస్ సర్టిఫికేట్. [1] బెర్ట్రాండ్ నుండి డేటా [1] సాధారణ లక్షణాల పనితీరు")</f>
        <v>ప్రవణత బయోనిక్స్ అనేది చెక్ రెండు-ప్రదేశం, పారాగ్లైడర్, ఇది ప్రేగ్ యొక్క ప్రవణత SRO చేత రూపొందించబడింది మరియు ఉత్పత్తి చేస్తుంది. ఇది ఇకపై ఉత్పత్తిలో లేదు. [1] [2] విమాన శిక్షణ కోసం బయోనిక్స్ టెన్డం గ్లైడర్‌గా రూపొందించబడింది, BI నామకరణ "ద్వి-స్థలం" లేదా రెండు సీటర్లను సూచిస్తుంది. [1] విమానం యొక్క 14.82 మీ (48.6 అడుగులు) స్పాన్ వింగ్ 52 కణాలు, రెక్క ప్రాంతం 41.5 మీ 2 (447 చదరపు అడుగులు) మరియు 5.3: 1 యొక్క కారక నిష్పత్తిని కలిగి ఉంది. సిబ్బంది బరువు పరిధి 140 నుండి 210 కిలోలు (309 నుండి 463 పౌండ్లు). గ్లైడర్ అఫ్నోర్ బిప్లేస్ సర్టిఫికేట్. [1] బెర్ట్రాండ్ నుండి డేటా [1] సాధారణ లక్షణాల పనితీరు</v>
      </c>
      <c r="E75" s="1" t="s">
        <v>126</v>
      </c>
      <c r="F75" s="1" t="str">
        <f>IFERROR(__xludf.DUMMYFUNCTION("GOOGLETRANSLATE(E:E, ""en"", ""te"")"),"పారాగ్లైడర్")</f>
        <v>పారాగ్లైడర్</v>
      </c>
      <c r="G75" s="4" t="s">
        <v>127</v>
      </c>
      <c r="M75" s="1" t="s">
        <v>129</v>
      </c>
      <c r="N75" s="1" t="str">
        <f>IFERROR(__xludf.DUMMYFUNCTION("GOOGLETRANSLATE(M:M, ""en"", ""te"")"),"ఉత్పత్తి పూర్తయింది")</f>
        <v>ఉత్పత్తి పూర్తయింది</v>
      </c>
      <c r="P75" s="1" t="s">
        <v>383</v>
      </c>
      <c r="U75" s="1" t="s">
        <v>132</v>
      </c>
      <c r="V75" s="1" t="s">
        <v>214</v>
      </c>
      <c r="W75" s="1" t="s">
        <v>761</v>
      </c>
      <c r="AM75" s="1" t="s">
        <v>386</v>
      </c>
      <c r="AR75" s="1" t="s">
        <v>762</v>
      </c>
      <c r="AS75" s="1">
        <v>5.3</v>
      </c>
      <c r="AT75" s="1" t="s">
        <v>445</v>
      </c>
      <c r="AU75" s="1" t="s">
        <v>211</v>
      </c>
    </row>
    <row r="76">
      <c r="A76" s="1" t="s">
        <v>763</v>
      </c>
      <c r="B76" s="1" t="str">
        <f>IFERROR(__xludf.DUMMYFUNCTION("GOOGLETRANSLATE(A:A, ""en"", ""te"")"),"లోరైన్-హాన్రియోట్ LH.70")</f>
        <v>లోరైన్-హాన్రియోట్ LH.70</v>
      </c>
      <c r="C76" s="1" t="s">
        <v>764</v>
      </c>
      <c r="D76" s="1" t="str">
        <f>IFERROR(__xludf.DUMMYFUNCTION("GOOGLETRANSLATE(C:C, ""en"", ""te"")"),"ది లోరైన్-హాన్రియోట్ LH.70 లేదా S.A.B. LH.70 అనేది ఒక ఫ్రెంచ్ ట్రిమోటర్, ఇది 1930 ప్రభుత్వ కార్యక్రమానికి వలసరాజ్యాల పోలీసింగ్ విమానం కోసం రూపొందించబడింది. రెండు మాత్రమే నిర్మించబడ్డాయి. LH.70 ను పూర్తిగా అరియన్ బోర్డెలైస్ (S.A.B) సొసైటీ అరియన్నే బోర్డైలై"&amp;"స్ (S.A.B) చేత రూపొందించబడింది మరియు దర్శకత్వం వహించబడింది, ఇది వివిధ తయారీదారుల నుండి తొమ్మిది ప్రోటోటైప్ కలోనియల్ పోలీసింగ్ విమానాల శ్రేణి. ఈ కార్యక్రమానికి దర్శకత్వం గెనెరాల్ టెక్నిక్ నేతృత్వంలో ఉంది మరియు దాని అవసరాలలో ఒకటి అన్ని లోహ నిర్మాణాలు ఫ్రెంచ"&amp;"్ ఆఫ్రికన్ కాలనీల యొక్క వేడి మరియు తేమతో కూడిన వాతావరణాన్ని తట్టుకోవడం. మరొకటి పెద్ద మరియు సౌకర్యవంతమైన లోడ్ మోసే స్థలాన్ని అందించడం, కాబట్టి దీనిని వివిధ రకాల పనులకు ఉపయోగించవచ్చు. [1] ఇది ట్రాపెజోయిడల్ ప్లాన్ యొక్క ఎత్తైన రెక్కను కలిగి ఉంది, ఇది మూడు భా"&amp;"గాలుగా నిర్మించబడింది: ఒక చిన్న కేంద్ర విభాగం ఫ్యూజ్‌లేజ్‌లో చేరింది మరియు రెండు బాహ్య ప్యానెల్లు విస్తీర్ణంలో ఉన్నాయి. రెక్కలు నాలుగు స్పార్‌ల చుట్టూ నిర్మించబడ్డాయి మరియు మిగిలిన విమానాల మాదిరిగా డ్యూరాలిమిన్ స్కిన్డ్ ఉన్నాయి. సగం కంటే ఎక్కువ అధిక కారక "&amp;"నిష్పత్తి ఐలెరాన్లు ఉన్నాయి. [1] LH.70 ను మూడు 220 kW (300 HP) లోరైన్ 9NA ఆల్గోల్ తొమ్మిది సిలిండర్ రేడియల్ ఇంజన్లు ఇరుకైన తీగ రింగ్ కౌలింగ్లతో నడిచాయి. రెక్కల దిగువ భాగంలో రెండు పూర్తి-తీగ నాసెల్లలతో అమర్చబడ్డాయి. మూడవ ఇంజిన్ ఫ్యూజ్‌లేజ్ యొక్క ముక్కుపై ఉ"&amp;"ంది, ఇది మూడు దీర్ఘచతురస్రాకార విభాగం భాగాలలో ఉంది, ఇది నాలుగు లాంగన్ల చుట్టూ నిర్మించబడింది మరియు రేఖాంశంగా ముడతలు పెట్టిన డ్యూరాలిమిన్ తో చర్మం గలది. ఫార్వర్డ్ భాగంలో ఇంజిన్ మౌంటులు మరియు పరివేష్టిత క్యాబిన్ రెక్కకు ముందు, పైలట్లను ద్వంద్వ నియంత్రణలతో ప"&amp;"క్కపక్కనే కూర్చున్నారు. దాని వెనుక ప్రధాన లోడ్ మోసే స్థలం, 2.0 మీ (6 అడుగుల 7 అంగుళాలు) ఎత్తు, పోర్ట్ వైపు ద్వారా యాక్సెస్ చేయబడింది, రెక్క వెనుకభాగం యొక్క వెనుక భాగంలో వాలుగా ఉంటుంది మరియు రెక్క కింద చిన్న దీర్ఘచతురస్రాకార కిటికీల స్ట్రిప్ ద్వారా వెలిగిప"&amp;"ోతుంది. చివరి భాగం, వాలుగా ఉండే దిగువ భాగాన్ని కలిగి ఉంది, ఒక పరిశీలకునికి ఓపెన్ డోర్సల్ కాక్‌పిట్‌ను అందించింది మరియు తిరిగి తోకకు చేరుకుంది. మూడు ఇంధన ట్యాంకులు ఉన్నాయి, ఒకటి పైలట్ల క్యాబిన్ కింద మరియు రెక్కల వెనుక భాగంలో రెండు. [1] సామ్రాజ్యం ఒక లక్షణం"&amp;" కాకుండా సాంప్రదాయికమైనది. ట్రాపెజోయిడల్ స్థిర ఉపరితలాలు జత స్పార్‌ల చుట్టూ నిర్మించబడ్డాయి మరియు ముడతలు పెట్టిన డ్యూరల్ తో చర్మం గలవి, ఫ్యూజ్‌లేజ్ పైన ఒక కాంటిలివర్ టెయిల్‌ప్లేన్ అమర్చబడి ఉంటుంది. దాని కొద్దిగా దెబ్బతిన్న, అసమతుల్య చుక్కాడి కీల్ వరకు విస"&amp;"్తరించి, అదే విధంగా ఆకారంలో ఉన్న ఎలివేటర్ల మధ్య చిన్న కటౌట్‌లో పనిచేసింది. ఈ నవల లక్షణం మల్టీ-టాస్కింగ్ మరియు పర్యవసానంగా విస్తృత శ్రేణి గురుత్వాకర్షణ అవసరం. ట్రిమ్ ట్యాబ్‌లకు బదులుగా, LH.70 ఒక జత ట్రాపెజోయిడల్ వింగ్లెట్‌లను కలిగి ఉంది, ఎలివేటర్ కీలు కంటే"&amp;" 2.2 మీ (7 అడుగుల 3 అంగుళాలు) ముందు దిగువ లాంగన్‌లపై అమర్చబడి, ఫ్యూజ్‌లేజ్ నుండి 850 మిమీ (33.5 అంగుళాలు) ను ప్రొజెక్ట్ చేస్తుంది. [[ 1] కఠినమైన వలసరాజ్యాల ల్యాండింగ్ క్షేత్రాలను ఎదుర్కోవటానికి LH.70 కు బలమైన అండర్ క్యారేజ్ అవసరం. దాని 5.7 మీ (18 అడుగుల 8"&amp;" అంగుళాలు) ట్రాక్ బాహ్య ఇంజిన్ల విభజన ద్వారా నిర్ణయించబడింది, ఎందుకంటే ప్రతి నిలువు, షాక్ శోషక ఒలియో స్ట్రట్ నాసెల్లెలోని రెండవ వింగ్ స్పార్‌కు పరిష్కరించబడింది. ఒక ఇరుసుకు బదులుగా ప్రతి చక్రాల హబ్‌ను సమీప-హోరిజోంటల్ V- స్ట్రట్‌లో అమర్చారు, దిగువ ఫ్యూజ్‌ల"&amp;"ేజ్ లాంగన్‌పై అతుక్కొని ఉంది. చక్రాలలో హైడ్రాలిక్ బ్రేక్‌లు ఉన్నాయి. వెనుక భాగంలో ఒలియో-తడిసిన, స్టీరేబుల్ టెయిల్స్కిడ్ ఉంది. [1] LH.70 యొక్క మొదటి ఫ్లైట్ యొక్క ఖచ్చితమైన తేదీ తెలియదు కాని ఇది మే 1932 మధ్య ఉంది, బోర్డియక్స్-మెరిగ్నాక్ [2] మరియు జనవరి 1933"&amp;" లలో నిర్మాణంలో రెండు ఉదాహరణలు నివేదించబడినప్పుడు, ఒక LH.70 విల్లాకౌబ్లే వద్ద ఉంది, అక్కడ డెస్కాంప్స్ ప్రదర్శించారు ఇది S.T.I.Aé అధికారులకు. అదే సమయంలో ఇతర LH.70 బోర్డియక్స్ వద్ద సవరణలు చేయించుకుంది. [3] LH.70 కు విల్లాకౌబ్లే మార్పులకు గురుత్వాకర్షణ కేంద్"&amp;"రం యొక్క పునర్నిర్మాణం అవసరం. [4] ఇది 1934 ప్రారంభంలో తిరిగి బోర్డియక్స్‌లోకి వచ్చింది, [5] కానీ త్వరలోనే విల్లాకౌలికి తిరిగి వచ్చింది, అక్కడ మూడు నెలల తరువాత, డెస్చాంప్స్ మరోసారి దీనిని S.T.I.Aé కు ప్రదర్శించారు. [6] ఉత్పత్తి ఒప్పందం కోసం పోటీలో ఇది విజయ"&amp;"వంతం కాలేదు, ఇది బ్లోచ్ MB.120 చేత గెలిచింది మరియు ఇకపై నిర్మించబడలేదు. దీని తరువాత వారి చరిత్ర తెలియదు. లెస్ ఐల్స్ నుండి డేటా ఆగస్టు 1933 [1] సాధారణ లక్షణాల పనితీరు")</f>
        <v>ది లోరైన్-హాన్రియోట్ LH.70 లేదా S.A.B. LH.70 అనేది ఒక ఫ్రెంచ్ ట్రిమోటర్, ఇది 1930 ప్రభుత్వ కార్యక్రమానికి వలసరాజ్యాల పోలీసింగ్ విమానం కోసం రూపొందించబడింది. రెండు మాత్రమే నిర్మించబడ్డాయి. LH.70 ను పూర్తిగా అరియన్ బోర్డెలైస్ (S.A.B) సొసైటీ అరియన్నే బోర్డైలైస్ (S.A.B) చేత రూపొందించబడింది మరియు దర్శకత్వం వహించబడింది, ఇది వివిధ తయారీదారుల నుండి తొమ్మిది ప్రోటోటైప్ కలోనియల్ పోలీసింగ్ విమానాల శ్రేణి. ఈ కార్యక్రమానికి దర్శకత్వం గెనెరాల్ టెక్నిక్ నేతృత్వంలో ఉంది మరియు దాని అవసరాలలో ఒకటి అన్ని లోహ నిర్మాణాలు ఫ్రెంచ్ ఆఫ్రికన్ కాలనీల యొక్క వేడి మరియు తేమతో కూడిన వాతావరణాన్ని తట్టుకోవడం. మరొకటి పెద్ద మరియు సౌకర్యవంతమైన లోడ్ మోసే స్థలాన్ని అందించడం, కాబట్టి దీనిని వివిధ రకాల పనులకు ఉపయోగించవచ్చు. [1] ఇది ట్రాపెజోయిడల్ ప్లాన్ యొక్క ఎత్తైన రెక్కను కలిగి ఉంది, ఇది మూడు భాగాలుగా నిర్మించబడింది: ఒక చిన్న కేంద్ర విభాగం ఫ్యూజ్‌లేజ్‌లో చేరింది మరియు రెండు బాహ్య ప్యానెల్లు విస్తీర్ణంలో ఉన్నాయి. రెక్కలు నాలుగు స్పార్‌ల చుట్టూ నిర్మించబడ్డాయి మరియు మిగిలిన విమానాల మాదిరిగా డ్యూరాలిమిన్ స్కిన్డ్ ఉన్నాయి. సగం కంటే ఎక్కువ అధిక కారక నిష్పత్తి ఐలెరాన్లు ఉన్నాయి. [1] LH.70 ను మూడు 220 kW (300 HP) లోరైన్ 9NA ఆల్గోల్ తొమ్మిది సిలిండర్ రేడియల్ ఇంజన్లు ఇరుకైన తీగ రింగ్ కౌలింగ్లతో నడిచాయి. రెక్కల దిగువ భాగంలో రెండు పూర్తి-తీగ నాసెల్లలతో అమర్చబడ్డాయి. మూడవ ఇంజిన్ ఫ్యూజ్‌లేజ్ యొక్క ముక్కుపై ఉంది, ఇది మూడు దీర్ఘచతురస్రాకార విభాగం భాగాలలో ఉంది, ఇది నాలుగు లాంగన్ల చుట్టూ నిర్మించబడింది మరియు రేఖాంశంగా ముడతలు పెట్టిన డ్యూరాలిమిన్ తో చర్మం గలది. ఫార్వర్డ్ భాగంలో ఇంజిన్ మౌంటులు మరియు పరివేష్టిత క్యాబిన్ రెక్కకు ముందు, పైలట్లను ద్వంద్వ నియంత్రణలతో పక్కపక్కనే కూర్చున్నారు. దాని వెనుక ప్రధాన లోడ్ మోసే స్థలం, 2.0 మీ (6 అడుగుల 7 అంగుళాలు) ఎత్తు, పోర్ట్ వైపు ద్వారా యాక్సెస్ చేయబడింది, రెక్క వెనుకభాగం యొక్క వెనుక భాగంలో వాలుగా ఉంటుంది మరియు రెక్క కింద చిన్న దీర్ఘచతురస్రాకార కిటికీల స్ట్రిప్ ద్వారా వెలిగిపోతుంది. చివరి భాగం, వాలుగా ఉండే దిగువ భాగాన్ని కలిగి ఉంది, ఒక పరిశీలకునికి ఓపెన్ డోర్సల్ కాక్‌పిట్‌ను అందించింది మరియు తిరిగి తోకకు చేరుకుంది. మూడు ఇంధన ట్యాంకులు ఉన్నాయి, ఒకటి పైలట్ల క్యాబిన్ కింద మరియు రెక్కల వెనుక భాగంలో రెండు. [1] సామ్రాజ్యం ఒక లక్షణం కాకుండా సాంప్రదాయికమైనది. ట్రాపెజోయిడల్ స్థిర ఉపరితలాలు జత స్పార్‌ల చుట్టూ నిర్మించబడ్డాయి మరియు ముడతలు పెట్టిన డ్యూరల్ తో చర్మం గలవి, ఫ్యూజ్‌లేజ్ పైన ఒక కాంటిలివర్ టెయిల్‌ప్లేన్ అమర్చబడి ఉంటుంది. దాని కొద్దిగా దెబ్బతిన్న, అసమతుల్య చుక్కాడి కీల్ వరకు విస్తరించి, అదే విధంగా ఆకారంలో ఉన్న ఎలివేటర్ల మధ్య చిన్న కటౌట్‌లో పనిచేసింది. ఈ నవల లక్షణం మల్టీ-టాస్కింగ్ మరియు పర్యవసానంగా విస్తృత శ్రేణి గురుత్వాకర్షణ అవసరం. ట్రిమ్ ట్యాబ్‌లకు బదులుగా, LH.70 ఒక జత ట్రాపెజోయిడల్ వింగ్లెట్‌లను కలిగి ఉంది, ఎలివేటర్ కీలు కంటే 2.2 మీ (7 అడుగుల 3 అంగుళాలు) ముందు దిగువ లాంగన్‌లపై అమర్చబడి, ఫ్యూజ్‌లేజ్ నుండి 850 మిమీ (33.5 అంగుళాలు) ను ప్రొజెక్ట్ చేస్తుంది. [[ 1] కఠినమైన వలసరాజ్యాల ల్యాండింగ్ క్షేత్రాలను ఎదుర్కోవటానికి LH.70 కు బలమైన అండర్ క్యారేజ్ అవసరం. దాని 5.7 మీ (18 అడుగుల 8 అంగుళాలు) ట్రాక్ బాహ్య ఇంజిన్ల విభజన ద్వారా నిర్ణయించబడింది, ఎందుకంటే ప్రతి నిలువు, షాక్ శోషక ఒలియో స్ట్రట్ నాసెల్లెలోని రెండవ వింగ్ స్పార్‌కు పరిష్కరించబడింది. ఒక ఇరుసుకు బదులుగా ప్రతి చక్రాల హబ్‌ను సమీప-హోరిజోంటల్ V- స్ట్రట్‌లో అమర్చారు, దిగువ ఫ్యూజ్‌లేజ్ లాంగన్‌పై అతుక్కొని ఉంది. చక్రాలలో హైడ్రాలిక్ బ్రేక్‌లు ఉన్నాయి. వెనుక భాగంలో ఒలియో-తడిసిన, స్టీరేబుల్ టెయిల్స్కిడ్ ఉంది. [1] LH.70 యొక్క మొదటి ఫ్లైట్ యొక్క ఖచ్చితమైన తేదీ తెలియదు కాని ఇది మే 1932 మధ్య ఉంది, బోర్డియక్స్-మెరిగ్నాక్ [2] మరియు జనవరి 1933 లలో నిర్మాణంలో రెండు ఉదాహరణలు నివేదించబడినప్పుడు, ఒక LH.70 విల్లాకౌబ్లే వద్ద ఉంది, అక్కడ డెస్కాంప్స్ ప్రదర్శించారు ఇది S.T.I.Aé అధికారులకు. అదే సమయంలో ఇతర LH.70 బోర్డియక్స్ వద్ద సవరణలు చేయించుకుంది. [3] LH.70 కు విల్లాకౌబ్లే మార్పులకు గురుత్వాకర్షణ కేంద్రం యొక్క పునర్నిర్మాణం అవసరం. [4] ఇది 1934 ప్రారంభంలో తిరిగి బోర్డియక్స్‌లోకి వచ్చింది, [5] కానీ త్వరలోనే విల్లాకౌలికి తిరిగి వచ్చింది, అక్కడ మూడు నెలల తరువాత, డెస్చాంప్స్ మరోసారి దీనిని S.T.I.Aé కు ప్రదర్శించారు. [6] ఉత్పత్తి ఒప్పందం కోసం పోటీలో ఇది విజయవంతం కాలేదు, ఇది బ్లోచ్ MB.120 చేత గెలిచింది మరియు ఇకపై నిర్మించబడలేదు. దీని తరువాత వారి చరిత్ర తెలియదు. లెస్ ఐల్స్ నుండి డేటా ఆగస్టు 1933 [1] సాధారణ లక్షణాల పనితీరు</v>
      </c>
      <c r="E76" s="1" t="s">
        <v>765</v>
      </c>
      <c r="F76" s="1" t="str">
        <f>IFERROR(__xludf.DUMMYFUNCTION("GOOGLETRANSLATE(E:E, ""en"", ""te"")"),"కలోనియల్ పోలీసింగ్")</f>
        <v>కలోనియల్ పోలీసింగ్</v>
      </c>
      <c r="H76" s="1" t="s">
        <v>766</v>
      </c>
      <c r="I76" s="1" t="str">
        <f>IFERROR(__xludf.DUMMYFUNCTION("GOOGLETRANSLATE(H:H, ""en"", ""te"")"),"Société aérienne bordelaise (S.A.B)")</f>
        <v>Société aérienne bordelaise (S.A.B)</v>
      </c>
      <c r="P76" s="1" t="s">
        <v>165</v>
      </c>
      <c r="S76" s="1" t="s">
        <v>767</v>
      </c>
      <c r="T76" s="1">
        <v>2.0</v>
      </c>
      <c r="U76" s="1" t="s">
        <v>768</v>
      </c>
      <c r="W76" s="1" t="s">
        <v>769</v>
      </c>
      <c r="X76" s="1" t="s">
        <v>770</v>
      </c>
      <c r="Y76" s="1" t="s">
        <v>709</v>
      </c>
      <c r="Z76" s="1" t="s">
        <v>771</v>
      </c>
      <c r="AM76" s="4" t="s">
        <v>172</v>
      </c>
      <c r="AN76" s="1" t="s">
        <v>772</v>
      </c>
      <c r="AR76" s="1" t="s">
        <v>773</v>
      </c>
      <c r="AT76" s="1" t="s">
        <v>774</v>
      </c>
      <c r="AV76" s="1" t="s">
        <v>775</v>
      </c>
      <c r="AX76" s="1" t="s">
        <v>776</v>
      </c>
      <c r="AY76" s="1" t="s">
        <v>777</v>
      </c>
      <c r="AZ76" s="1" t="s">
        <v>778</v>
      </c>
      <c r="BC76" s="1" t="s">
        <v>779</v>
      </c>
      <c r="BE76" s="1" t="s">
        <v>780</v>
      </c>
      <c r="BK76" s="1" t="s">
        <v>781</v>
      </c>
    </row>
    <row r="77">
      <c r="A77" s="1" t="s">
        <v>782</v>
      </c>
      <c r="B77" s="1" t="str">
        <f>IFERROR(__xludf.DUMMYFUNCTION("GOOGLETRANSLATE(A:A, ""en"", ""te"")"),"డైల్ ఎట్ బకలాన్ డిబి -20")</f>
        <v>డైల్ ఎట్ బకలాన్ డిబి -20</v>
      </c>
      <c r="C77" s="1" t="s">
        <v>783</v>
      </c>
      <c r="D77" s="1" t="str">
        <f>IFERROR(__xludf.DUMMYFUNCTION("GOOGLETRANSLATE(C:C, ""en"", ""te"")"),"డైల్ మరియు బకలాన్ డిబి -20 1920 ల చివరలో నిర్మించిన భారీగా సాయుధ, ఆల్-మెటల్, ఫ్రెంచ్ గ్రౌండ్ అటాక్ విమానం. DB-20 అనేది ఉక్కు మరియు డ్యూరాలిమిన్ ట్యూబ్ ఫ్రేమ్‌లు మరియు డ్యూరాలిమిన్ స్కిన్ మిశ్రమంతో ఆల్-మెటల్ మోనోప్లేన్. గ్రౌండ్ అటాక్ విమానంగా రూపొందించబడిన"&amp;"ది, ఇది భారీగా సాయుధమైంది. మునుపటి డైల్ మరియు బకలాన్ ట్విన్ ఇంజిన్ డిజైన్, DB-10 లో ఇంజిన్ల మధ్య చాలా లోతైన ఎయిర్‌ఫాయిల్ సెంటర్ విభాగం ఉంది, ఇది ఫార్వర్డ్ ఫ్యూజ్‌లేజ్‌ను భర్తీ చేసింది. DB-20 ఈ లేఅవుట్‌ను మెరుగుపరిచింది; దానిపై ఇంజిన్ల మధ్య విభాగం మళ్ళీ ఒక"&amp;"ే నిర్మాణాత్మక యూనిట్, కానీ ఇది ఇంజిన్లకు వేగంగా బయటికి సన్నగా మారింది. ఈ పెద్ద నిర్మాణం స్టీల్ ఫ్రేమ్‌లపై నిర్మించబడింది మరియు డ్యూరాలిమిన్ స్కిన్డ్; అంతర్గత డ్యూరల్ ఫ్రేమ్‌లు సాయుధ పలకలకు మద్దతు ఇచ్చాయి, ఇది సిబ్బందిని గ్రౌండ్ ఫైర్ నుండి రక్షించింది. రె"&amp;"ండు 310 కిలోవాట్ల (420 హెచ్‌పి) గ్నోమ్-రోన్ బృహస్పతి 9AD సెంటర్ విభాగం యొక్క ప్రముఖ అంచున ఉన్న తొమ్మిదవ సిలిండర్ రేడియల్ ఇంజన్లు, దగ్గరగా కౌల్డ్ కాని సిలిండర్ తలలు బహిర్గతమయ్యాయి, లోపలి విభాగం మరియు రెండు బాహ్య ప్యానెళ్ల మధ్య జంక్షన్ వద్ద ఉంచబడ్డాయి. ఈ ప్"&amp;"యానెల్లు నేరుగా దెబ్బతిన్నవి, మొద్దుబారిన చిట్కాలతో మరియు బహుళ అంతర్గత నిర్మాణాన్ని కలిగి ఉన్నాయి, సాధారణ ఒకటి లేదా రెండు స్పార్‌ల స్థానంలో కిరణాలను కలుస్తాయి; వేరియబుల్ సెక్షన్ బాక్సుల ద్వారా ఏర్పడిన కిరణాలు పంచుకున్న అంచులను పంచుకుంటాయి, ఇది ఎయిర్‌ఫాయిల"&amp;"్ విభాగాన్ని డ్యూరల్ స్కిన్ కింద రూపొందించడంలో పక్కటెముకలను భర్తీ చేసింది. ఇరుకైన తీగ ఐలెరాన్స్ ఇంజిన్ల యొక్క అన్ని వెనుకంజలో ఉన్న అంచులను నింపాయి. [1] DB-20 యొక్క మిగిలిన ఫ్యూజ్‌లేజ్ రెండు భాగాలుగా వచ్చింది, ఒక్కొక్కటి కేంద్ర విభాగానికి చేరింది. ఫౌర్డ్ వ"&amp;"ిభాగం సాంప్రదాయిక ఫ్లాట్-సైడెడ్ ఫ్యూజ్‌లేజ్, ఇది ఓపెన్ ముక్కు-గన్నర్ యొక్క స్థానంతో, సౌకర్యవంతమైన మౌంటుపై మెషిన్ గన్ కలిగి ఉంటుంది. సెంటర్ విభాగం వలె ఇది భారీగా సాయుధమైంది, 3 మిమీ (0.12 అంగుళాలు) మందపాటి గోడలు మరియు 4–5 మిమీ (0.16–0.20 అంగుళాలు) నేల 250 మ"&amp;"ీ (820 అడుగులు) కంటే ఎక్కువ ఎత్తులో గ్రౌండ్ ఫైర్ నుండి రక్షణను అందిస్తుంది సెంట్రల్ విభాగంలో ఉన్నారు, పైలట్ మరియు మెకానిక్ ప్రముఖ అంచు వద్ద ఓపెన్ కాక్‌పిట్‌లో పక్కపక్కనే కూర్చుని, మిడ్-ఎగువ గన్నర్ లేదా పరిశీలకుడితో, బాంబులను కూడా వదులుకోగలరు, వాటి వెనుక ద"&amp;"గ్గరగా ఉన్నారు. వెనుక ఫ్యూజ్‌లేజ్ విభాగం ఫ్రేమ్‌లు మరియు రివర్టెడ్ చర్మంతో పెద్ద, ఫ్లాట్ సైడెడ్ డ్యూరాలిమిన్ పుంజం. ఇది మొద్దుబారిన త్రిభుజాకార ఫిన్ మరియు లోతైన సమతుల్య చుక్కాని కలిగి ఉంది. DB-20 యొక్క దీర్ఘచతురస్రాకార, అధిక కారక నిష్పత్తి టెయిల్‌ప్లేన్ ఫ"&amp;"్యూజ్‌లేజ్ పైన ఉన్న ఫిన్ మీద అమర్చబడింది, దీనికి V- స్ట్రట్‌లతో కలుపుతారు మరియు ఓవర్‌హంగ్ (సమతుల్య) ఎలివేటర్లను మోస్తుంది. [1] [2] దీని అండర్ క్యారేజ్ స్థిరంగా ఉంది మరియు సాంప్రదాయకంగా రెండు జతల మెయిన్‌వీల్స్ ఇంజిన్ల క్రింద 3.90 మీ (12 అడుగుల 10 అంగుళాలు)"&amp;" వేరుగా ఉన్నాయి. ఇంజిన్ మౌంటు మరియు వాలుగా ఉన్న లోపలి వైపుల నుండి నిలువు V- రూప స్ట్రట్‌లపై ఇవి అమర్చబడ్డాయి, ఫ్యూజ్‌లేజ్ దిగువ నుండి దాదాపు క్షితిజ సమాంతర N- స్ట్రట్‌లు. తరువాతి ఇంటిగ్రేటెడ్ ఓలియో రకం షాక్ అబ్జార్బర్స్ కలిగిన క్షితిజ సమాంతర పెట్టెకు అనుస"&amp;"ంధానించబడింది. దీని తోకకు చమురు నిండిన షాక్ శోషక ఉంది. [1] [3] DB-20 యొక్క మొదటి ఫ్లైట్ యొక్క ఖచ్చితమైన తేదీ తెలియదు కాని ఇది అక్టోబర్ 1929 ప్రారంభంలో చాలా కాలం ముందు కాదు, మెరిగ్నాక్ నుండి చార్లెస్ డెస్కాంప్స్, ది డైల్ మరియు బకలాన్ టెస్ట్ పైలట్ చేత ప్రయా"&amp;"ణించారు. వేగం మరియు యుక్తి యొక్క మొదటి ముద్రలు బాగున్నాయి, అయినప్పటికీ కవచం ఇంకా అమర్చబడలేదు. మార్చి 1929 నాటికి, బహుశా ఆర్మర్ స్థానంలో, తాత్కాలిక, అనధికారిక పనితీరు గణాంకాలు [2] మునుపటి అక్టోబర్ యొక్క సైద్ధాంతిక అంచనాల కంటే చాలా తక్కువగా ఉన్నాయి, [1] 180"&amp;" కిమీ/గం (110 mph) వేగంతో మరియు 1,000 వరకు సమయం M (3,300 అడుగులు) 13 నిమిషాలు. [2] 23 మే 1929 న డిబి -20 ను మెరిగ్నాక్ నుండి డెస్కాంప్స్, వారి సాంకేతిక డైరెక్టర్ లెటాంగ్ ప్రయాణీకుడిగా, విల్లాకౌబ్లేలోని ప్రభుత్వ పరీక్షా కేంద్రానికి తరలించారు. ఇంధన వినియోగం"&amp;" than హించిన దానికంటే ఎక్కువగా ఉంది మరియు వారు తమ గమ్యం నుండి 15 కి.మీ (9.3 మైళ్ళు) ఒక పొలంలో ఉంచవలసి వచ్చింది. ఏదేమైనా, వారు బయలుదేరినప్పటి నుండి సుమారు 6 గంటల తర్వాత సురక్షితంగా వచ్చారు. [4] ఈ పరీక్షల ఫలితంపై లేదా వాస్తవానికి DB.20 యొక్క ఇతర తరువాతి కార"&amp;"్యాచరణపై తెలియని నివేదికలు లేవు. లెస్ ఐల్స్ నుండి డేటా అక్టోబర్ 1928. [1] పనితీరు గణాంకాలు లెక్కించబడ్డాయి. సాధారణ లక్షణాలు పనితీరు")</f>
        <v>డైల్ మరియు బకలాన్ డిబి -20 1920 ల చివరలో నిర్మించిన భారీగా సాయుధ, ఆల్-మెటల్, ఫ్రెంచ్ గ్రౌండ్ అటాక్ విమానం. DB-20 అనేది ఉక్కు మరియు డ్యూరాలిమిన్ ట్యూబ్ ఫ్రేమ్‌లు మరియు డ్యూరాలిమిన్ స్కిన్ మిశ్రమంతో ఆల్-మెటల్ మోనోప్లేన్. గ్రౌండ్ అటాక్ విమానంగా రూపొందించబడినది, ఇది భారీగా సాయుధమైంది. మునుపటి డైల్ మరియు బకలాన్ ట్విన్ ఇంజిన్ డిజైన్, DB-10 లో ఇంజిన్ల మధ్య చాలా లోతైన ఎయిర్‌ఫాయిల్ సెంటర్ విభాగం ఉంది, ఇది ఫార్వర్డ్ ఫ్యూజ్‌లేజ్‌ను భర్తీ చేసింది. DB-20 ఈ లేఅవుట్‌ను మెరుగుపరిచింది; దానిపై ఇంజిన్ల మధ్య విభాగం మళ్ళీ ఒకే నిర్మాణాత్మక యూనిట్, కానీ ఇది ఇంజిన్లకు వేగంగా బయటికి సన్నగా మారింది. ఈ పెద్ద నిర్మాణం స్టీల్ ఫ్రేమ్‌లపై నిర్మించబడింది మరియు డ్యూరాలిమిన్ స్కిన్డ్; అంతర్గత డ్యూరల్ ఫ్రేమ్‌లు సాయుధ పలకలకు మద్దతు ఇచ్చాయి, ఇది సిబ్బందిని గ్రౌండ్ ఫైర్ నుండి రక్షించింది. రెండు 310 కిలోవాట్ల (420 హెచ్‌పి) గ్నోమ్-రోన్ బృహస్పతి 9AD సెంటర్ విభాగం యొక్క ప్రముఖ అంచున ఉన్న తొమ్మిదవ సిలిండర్ రేడియల్ ఇంజన్లు, దగ్గరగా కౌల్డ్ కాని సిలిండర్ తలలు బహిర్గతమయ్యాయి, లోపలి విభాగం మరియు రెండు బాహ్య ప్యానెళ్ల మధ్య జంక్షన్ వద్ద ఉంచబడ్డాయి. ఈ ప్యానెల్లు నేరుగా దెబ్బతిన్నవి, మొద్దుబారిన చిట్కాలతో మరియు బహుళ అంతర్గత నిర్మాణాన్ని కలిగి ఉన్నాయి, సాధారణ ఒకటి లేదా రెండు స్పార్‌ల స్థానంలో కిరణాలను కలుస్తాయి; వేరియబుల్ సెక్షన్ బాక్సుల ద్వారా ఏర్పడిన కిరణాలు పంచుకున్న అంచులను పంచుకుంటాయి, ఇది ఎయిర్‌ఫాయిల్ విభాగాన్ని డ్యూరల్ స్కిన్ కింద రూపొందించడంలో పక్కటెముకలను భర్తీ చేసింది. ఇరుకైన తీగ ఐలెరాన్స్ ఇంజిన్ల యొక్క అన్ని వెనుకంజలో ఉన్న అంచులను నింపాయి. [1] DB-20 యొక్క మిగిలిన ఫ్యూజ్‌లేజ్ రెండు భాగాలుగా వచ్చింది, ఒక్కొక్కటి కేంద్ర విభాగానికి చేరింది. ఫౌర్డ్ విభాగం సాంప్రదాయిక ఫ్లాట్-సైడెడ్ ఫ్యూజ్‌లేజ్, ఇది ఓపెన్ ముక్కు-గన్నర్ యొక్క స్థానంతో, సౌకర్యవంతమైన మౌంటుపై మెషిన్ గన్ కలిగి ఉంటుంది. సెంటర్ విభాగం వలె ఇది భారీగా సాయుధమైంది, 3 మిమీ (0.12 అంగుళాలు) మందపాటి గోడలు మరియు 4–5 మిమీ (0.16–0.20 అంగుళాలు) నేల 250 మీ (820 అడుగులు) కంటే ఎక్కువ ఎత్తులో గ్రౌండ్ ఫైర్ నుండి రక్షణను అందిస్తుంది సెంట్రల్ విభాగంలో ఉన్నారు, పైలట్ మరియు మెకానిక్ ప్రముఖ అంచు వద్ద ఓపెన్ కాక్‌పిట్‌లో పక్కపక్కనే కూర్చుని, మిడ్-ఎగువ గన్నర్ లేదా పరిశీలకుడితో, బాంబులను కూడా వదులుకోగలరు, వాటి వెనుక దగ్గరగా ఉన్నారు. వెనుక ఫ్యూజ్‌లేజ్ విభాగం ఫ్రేమ్‌లు మరియు రివర్టెడ్ చర్మంతో పెద్ద, ఫ్లాట్ సైడెడ్ డ్యూరాలిమిన్ పుంజం. ఇది మొద్దుబారిన త్రిభుజాకార ఫిన్ మరియు లోతైన సమతుల్య చుక్కాని కలిగి ఉంది. DB-20 యొక్క దీర్ఘచతురస్రాకార, అధిక కారక నిష్పత్తి టెయిల్‌ప్లేన్ ఫ్యూజ్‌లేజ్ పైన ఉన్న ఫిన్ మీద అమర్చబడింది, దీనికి V- స్ట్రట్‌లతో కలుపుతారు మరియు ఓవర్‌హంగ్ (సమతుల్య) ఎలివేటర్లను మోస్తుంది. [1] [2] దీని అండర్ క్యారేజ్ స్థిరంగా ఉంది మరియు సాంప్రదాయకంగా రెండు జతల మెయిన్‌వీల్స్ ఇంజిన్ల క్రింద 3.90 మీ (12 అడుగుల 10 అంగుళాలు) వేరుగా ఉన్నాయి. ఇంజిన్ మౌంటు మరియు వాలుగా ఉన్న లోపలి వైపుల నుండి నిలువు V- రూప స్ట్రట్‌లపై ఇవి అమర్చబడ్డాయి, ఫ్యూజ్‌లేజ్ దిగువ నుండి దాదాపు క్షితిజ సమాంతర N- స్ట్రట్‌లు. తరువాతి ఇంటిగ్రేటెడ్ ఓలియో రకం షాక్ అబ్జార్బర్స్ కలిగిన క్షితిజ సమాంతర పెట్టెకు అనుసంధానించబడింది. దీని తోకకు చమురు నిండిన షాక్ శోషక ఉంది. [1] [3] DB-20 యొక్క మొదటి ఫ్లైట్ యొక్క ఖచ్చితమైన తేదీ తెలియదు కాని ఇది అక్టోబర్ 1929 ప్రారంభంలో చాలా కాలం ముందు కాదు, మెరిగ్నాక్ నుండి చార్లెస్ డెస్కాంప్స్, ది డైల్ మరియు బకలాన్ టెస్ట్ పైలట్ చేత ప్రయాణించారు. వేగం మరియు యుక్తి యొక్క మొదటి ముద్రలు బాగున్నాయి, అయినప్పటికీ కవచం ఇంకా అమర్చబడలేదు. మార్చి 1929 నాటికి, బహుశా ఆర్మర్ స్థానంలో, తాత్కాలిక, అనధికారిక పనితీరు గణాంకాలు [2] మునుపటి అక్టోబర్ యొక్క సైద్ధాంతిక అంచనాల కంటే చాలా తక్కువగా ఉన్నాయి, [1] 180 కిమీ/గం (110 mph) వేగంతో మరియు 1,000 వరకు సమయం M (3,300 అడుగులు) 13 నిమిషాలు. [2] 23 మే 1929 న డిబి -20 ను మెరిగ్నాక్ నుండి డెస్కాంప్స్, వారి సాంకేతిక డైరెక్టర్ లెటాంగ్ ప్రయాణీకుడిగా, విల్లాకౌబ్లేలోని ప్రభుత్వ పరీక్షా కేంద్రానికి తరలించారు. ఇంధన వినియోగం than హించిన దానికంటే ఎక్కువగా ఉంది మరియు వారు తమ గమ్యం నుండి 15 కి.మీ (9.3 మైళ్ళు) ఒక పొలంలో ఉంచవలసి వచ్చింది. ఏదేమైనా, వారు బయలుదేరినప్పటి నుండి సుమారు 6 గంటల తర్వాత సురక్షితంగా వచ్చారు. [4] ఈ పరీక్షల ఫలితంపై లేదా వాస్తవానికి DB.20 యొక్క ఇతర తరువాతి కార్యాచరణపై తెలియని నివేదికలు లేవు. లెస్ ఐల్స్ నుండి డేటా అక్టోబర్ 1928. [1] పనితీరు గణాంకాలు లెక్కించబడ్డాయి. సాధారణ లక్షణాలు పనితీరు</v>
      </c>
      <c r="E77" s="1" t="s">
        <v>784</v>
      </c>
      <c r="F77" s="1" t="str">
        <f>IFERROR(__xludf.DUMMYFUNCTION("GOOGLETRANSLATE(E:E, ""en"", ""te"")"),"గ్రౌండ్ అటాక్ విమానం")</f>
        <v>గ్రౌండ్ అటాక్ విమానం</v>
      </c>
      <c r="G77" s="1" t="s">
        <v>785</v>
      </c>
      <c r="H77" s="1" t="s">
        <v>786</v>
      </c>
      <c r="I77" s="1" t="str">
        <f>IFERROR(__xludf.DUMMYFUNCTION("GOOGLETRANSLATE(H:H, ""en"", ""te"")"),"డైల్ ఎట్ బకలాన్")</f>
        <v>డైల్ ఎట్ బకలాన్</v>
      </c>
      <c r="P77" s="1" t="s">
        <v>165</v>
      </c>
      <c r="S77" s="1" t="s">
        <v>787</v>
      </c>
      <c r="T77" s="1">
        <v>1.0</v>
      </c>
      <c r="U77" s="1" t="s">
        <v>768</v>
      </c>
      <c r="W77" s="1" t="s">
        <v>788</v>
      </c>
      <c r="X77" s="1" t="s">
        <v>789</v>
      </c>
      <c r="Y77" s="1" t="s">
        <v>790</v>
      </c>
      <c r="Z77" s="1" t="s">
        <v>791</v>
      </c>
      <c r="AM77" s="4" t="s">
        <v>172</v>
      </c>
      <c r="AN77" s="1" t="s">
        <v>792</v>
      </c>
      <c r="AR77" s="1" t="s">
        <v>793</v>
      </c>
      <c r="AT77" s="1" t="s">
        <v>794</v>
      </c>
      <c r="AV77" s="1" t="s">
        <v>795</v>
      </c>
      <c r="AX77" s="1" t="s">
        <v>796</v>
      </c>
      <c r="AY77" s="1" t="s">
        <v>178</v>
      </c>
      <c r="AZ77" s="1" t="s">
        <v>797</v>
      </c>
      <c r="BD77" s="1" t="s">
        <v>798</v>
      </c>
      <c r="BE77" s="1" t="s">
        <v>799</v>
      </c>
      <c r="BJ77" s="1" t="s">
        <v>542</v>
      </c>
      <c r="BL77" s="1" t="s">
        <v>800</v>
      </c>
    </row>
    <row r="78">
      <c r="A78" s="1" t="s">
        <v>801</v>
      </c>
      <c r="B78" s="1" t="str">
        <f>IFERROR(__xludf.DUMMYFUNCTION("GOOGLETRANSLATE(A:A, ""en"", ""te"")"),"ఫార్మన్ హెచ్ఎఫ్ .14")</f>
        <v>ఫార్మన్ హెచ్ఎఫ్ .14</v>
      </c>
      <c r="C78" s="1" t="s">
        <v>802</v>
      </c>
      <c r="D78" s="1" t="str">
        <f>IFERROR(__xludf.DUMMYFUNCTION("GOOGLETRANSLATE(C:C, ""en"", ""te"")"),"ఫార్మాన్ హెచ్‌ఎఫ్. Hf.6. రెండు బే సెస్క్విప్లేన్ సాంప్రదాయిక ఇంటర్‌ప్లేన్ స్ట్రట్‌లతో అన్‌స్టాగర్డ్ రెక్కలు మరియు కలప మరియు ఉక్కు నిర్మాణం యొక్క ఫ్యూజ్‌లేజ్‌ను కలిగి ఉంది. [2] పెద్ద ఐలెరాన్లు ఎగువ వింగ్‌లో మాత్రమే వ్యవస్థాపించబడ్డాయి మరియు పరస్పర సంబంధం క"&amp;"లిగి ఉన్నాయి, సింగిల్ యాక్టింగ్ ఐలెరాన్‌లతో మునుపటి కొన్ని ఫార్మాన్ డిజైన్ల మాదిరిగా కాకుండా, విమానాన్ని విశ్రాంతిగా వేలాడదీశారు. [2] HF.6 వలె అదే త్రిభుజాకార సామ్రాజ్యం మద్దతు నిర్మాణాన్ని ఉపయోగించి, కొత్త విమానం మరింత క్రమబద్ధీకరించిన క్షితిజ సమాంతర స్ట"&amp;"ెబిలైజర్ మరియు ఓవల్ చుక్కాని కలిగి ఉంది. ఈ ఏర్పాటును ఫార్మాన్ అతని తరువాతి డిజైన్లలో ఉపయోగించాడు. [2] ఫ్లోట్‌ప్లేన్‌గా అమర్చినప్పుడు యంత్రానికి ఒక తోక మరియు రెండు ప్రధాన ఫ్లోట్లు ఉన్నాయి. ఈ ముగ్గురూ సాదా-నాన్-స్టెప్డ్ రకానికి చెందినవారు మరియు ఉక్కు మరియు "&amp;"రబ్బరు వసంత సమావేశాలను ఉపయోగించి ఒకదానికొకటి స్వతంత్రంగా కదలవచ్చు. [2] HF.14 7-సిలిండర్, ఎయిర్-కూల్డ్ గ్నోమ్ లాంబ్డా రోటరీ పిస్టన్ ఇంజిన్ 80 హెచ్‌పితో పషర్ కాన్ఫిగరేషన్‌లో పనిచేసింది. ప్రొపెల్లర్‌కు క్లియరెన్స్ అందించడానికి ఎగువ వింగ్ యొక్క కొంత భాగం కత్త"&amp;"ిరించబడింది మరియు ప్రయాణీకులు ఏదైనా ఆకర్షించకుండా మరియు బ్లేడ్‌లను కొట్టకుండా జాగ్రత్త వహించాలి. [2] దాని ఉపయోగకరమైన జీవిత కాలంలో, HF.14 ను రేసింగ్ విమానంగా మరియు తరువాత మిలటరీ ఒక శిక్షకుడిగా ప్రైవేటుగా ఉపయోగించారు. [2] ఒక HF.14 లో పైలట్ వెనుక నలుగురు ప్ర"&amp;"యాణికులు ఉన్నట్లు కనిపించింది మరియు నవంబర్ 1913 లో ఫ్రెంచ్ ఏవియేటర్ మారిస్ చెవిల్లార్డ్ ఒక బిప్‌లేన్‌ను లూప్ చేసిన మొదటి వ్యక్తి అయ్యాడు, ఒక ఫార్మాన్ Hf.14 ను ఎగురుతూ. [3] Aviafrance.com నుండి డేటా [1] [3] సాధారణ లక్షణాల పనితీరు")</f>
        <v>ఫార్మాన్ హెచ్‌ఎఫ్. Hf.6. రెండు బే సెస్క్విప్లేన్ సాంప్రదాయిక ఇంటర్‌ప్లేన్ స్ట్రట్‌లతో అన్‌స్టాగర్డ్ రెక్కలు మరియు కలప మరియు ఉక్కు నిర్మాణం యొక్క ఫ్యూజ్‌లేజ్‌ను కలిగి ఉంది. [2] పెద్ద ఐలెరాన్లు ఎగువ వింగ్‌లో మాత్రమే వ్యవస్థాపించబడ్డాయి మరియు పరస్పర సంబంధం కలిగి ఉన్నాయి, సింగిల్ యాక్టింగ్ ఐలెరాన్‌లతో మునుపటి కొన్ని ఫార్మాన్ డిజైన్ల మాదిరిగా కాకుండా, విమానాన్ని విశ్రాంతిగా వేలాడదీశారు. [2] HF.6 వలె అదే త్రిభుజాకార సామ్రాజ్యం మద్దతు నిర్మాణాన్ని ఉపయోగించి, కొత్త విమానం మరింత క్రమబద్ధీకరించిన క్షితిజ సమాంతర స్టెబిలైజర్ మరియు ఓవల్ చుక్కాని కలిగి ఉంది. ఈ ఏర్పాటును ఫార్మాన్ అతని తరువాతి డిజైన్లలో ఉపయోగించాడు. [2] ఫ్లోట్‌ప్లేన్‌గా అమర్చినప్పుడు యంత్రానికి ఒక తోక మరియు రెండు ప్రధాన ఫ్లోట్లు ఉన్నాయి. ఈ ముగ్గురూ సాదా-నాన్-స్టెప్డ్ రకానికి చెందినవారు మరియు ఉక్కు మరియు రబ్బరు వసంత సమావేశాలను ఉపయోగించి ఒకదానికొకటి స్వతంత్రంగా కదలవచ్చు. [2] HF.14 7-సిలిండర్, ఎయిర్-కూల్డ్ గ్నోమ్ లాంబ్డా రోటరీ పిస్టన్ ఇంజిన్ 80 హెచ్‌పితో పషర్ కాన్ఫిగరేషన్‌లో పనిచేసింది. ప్రొపెల్లర్‌కు క్లియరెన్స్ అందించడానికి ఎగువ వింగ్ యొక్క కొంత భాగం కత్తిరించబడింది మరియు ప్రయాణీకులు ఏదైనా ఆకర్షించకుండా మరియు బ్లేడ్‌లను కొట్టకుండా జాగ్రత్త వహించాలి. [2] దాని ఉపయోగకరమైన జీవిత కాలంలో, HF.14 ను రేసింగ్ విమానంగా మరియు తరువాత మిలటరీ ఒక శిక్షకుడిగా ప్రైవేటుగా ఉపయోగించారు. [2] ఒక HF.14 లో పైలట్ వెనుక నలుగురు ప్రయాణికులు ఉన్నట్లు కనిపించింది మరియు నవంబర్ 1913 లో ఫ్రెంచ్ ఏవియేటర్ మారిస్ చెవిల్లార్డ్ ఒక బిప్‌లేన్‌ను లూప్ చేసిన మొదటి వ్యక్తి అయ్యాడు, ఒక ఫార్మాన్ Hf.14 ను ఎగురుతూ. [3] Aviafrance.com నుండి డేటా [1] [3] సాధారణ లక్షణాల పనితీరు</v>
      </c>
      <c r="E78" s="1" t="s">
        <v>803</v>
      </c>
      <c r="F78" s="1" t="str">
        <f>IFERROR(__xludf.DUMMYFUNCTION("GOOGLETRANSLATE(E:E, ""en"", ""te"")"),"నిఘా")</f>
        <v>నిఘా</v>
      </c>
      <c r="H78" s="1" t="s">
        <v>804</v>
      </c>
      <c r="I78" s="1" t="str">
        <f>IFERROR(__xludf.DUMMYFUNCTION("GOOGLETRANSLATE(H:H, ""en"", ""te"")"),"ఫార్మన్ ఏవియేషన్ వర్క్స్")</f>
        <v>ఫార్మన్ ఏవియేషన్ వర్క్స్</v>
      </c>
      <c r="J78" s="1" t="s">
        <v>805</v>
      </c>
      <c r="K78" s="1" t="str">
        <f>IFERROR(__xludf.DUMMYFUNCTION("GOOGLETRANSLATE(J:J, ""en"", ""te"")"),"హెన్రీ ఫార్మాన్")</f>
        <v>హెన్రీ ఫార్మాన్</v>
      </c>
      <c r="L78" s="1">
        <v>1912.0</v>
      </c>
      <c r="P78" s="1" t="s">
        <v>165</v>
      </c>
      <c r="Q78" s="1"/>
      <c r="R78" s="1" t="s">
        <v>806</v>
      </c>
      <c r="S78" s="1" t="s">
        <v>807</v>
      </c>
      <c r="U78" s="1">
        <v>2.0</v>
      </c>
      <c r="V78" s="1" t="s">
        <v>808</v>
      </c>
      <c r="W78" s="1" t="s">
        <v>809</v>
      </c>
      <c r="X78" s="1" t="s">
        <v>810</v>
      </c>
      <c r="Z78" s="1" t="s">
        <v>811</v>
      </c>
      <c r="AM78" s="4" t="s">
        <v>172</v>
      </c>
      <c r="AN78" s="1" t="s">
        <v>812</v>
      </c>
      <c r="AR78" s="1" t="s">
        <v>498</v>
      </c>
      <c r="AT78" s="1" t="s">
        <v>750</v>
      </c>
      <c r="AV78" s="1" t="s">
        <v>813</v>
      </c>
      <c r="AW78" s="1" t="s">
        <v>814</v>
      </c>
      <c r="AX78" s="1" t="s">
        <v>815</v>
      </c>
      <c r="AZ78" s="1" t="s">
        <v>816</v>
      </c>
      <c r="BJ78" s="1" t="s">
        <v>817</v>
      </c>
      <c r="BM78" s="1" t="s">
        <v>818</v>
      </c>
    </row>
    <row r="79">
      <c r="A79" s="1" t="s">
        <v>819</v>
      </c>
      <c r="B79" s="1" t="str">
        <f>IFERROR(__xludf.DUMMYFUNCTION("GOOGLETRANSLATE(A:A, ""en"", ""te"")"),"పోటియర్ p.60 మినాక్రో")</f>
        <v>పోటియర్ p.60 మినాక్రో</v>
      </c>
      <c r="C79" s="1" t="s">
        <v>820</v>
      </c>
      <c r="D79" s="1" t="str">
        <f>IFERROR(__xludf.DUMMYFUNCTION("GOOGLETRANSLATE(C:C, ""en"", ""te"")"),"పోటియర్ p.60 మినాక్రో అనేది ఏరోబాటిక్స్ కోసం రూపొందించిన హోమ్‌బిల్ట్ ఫ్రెంచ్ సింగిల్ సీట్ బైప్‌లేన్. ఇది మొదట 1990 ల ప్రారంభంలో ప్రయాణించింది; సుమారు ఆరు పూర్తయ్యాయి. జీన్ పోటియర్ యొక్క అనేక తేలికపాటి విమాన డిజైన్లలో మినాక్రో ఏకైక బైప్‌లేన్. వారిలాగే, ఇది"&amp;" అతని ప్రణాళికల నుండి నిర్మించటానికి ఉద్దేశించబడింది. [1] ఇది కాంపాక్ట్ కలప మరియు ఫాబ్రిక్ సింగిల్ బే ఏరోబాటిక్ బిప్‌లేన్, గుర్తించదగిన అద్భుతమైనది. ప్రతి వైపు ఒకే, విస్తృత తీగ ఇంటర్‌ప్లేన్ స్ట్రట్ ఉంది, ఫ్లయింగ్ వైర్లు మరియు ఎగువ వింగ్ సెంటర్-సెక్షన్ మరి"&amp;"యు ఫ్యూజ్‌లేజ్ మధ్య ఒక జత ఎన్-ఫారమ్ క్యాబన్ స్ట్రట్‌ల ద్వారా సహాయపడుతుంది. [2] ఇంజిన్ వెనుక ఫ్యూజ్‌లేజ్ ఫ్లాట్-సైడెడ్, గుండ్రని డెక్కింగ్‌తో. ఓపెన్ కాక్‌పిట్ యొక్క విండ్‌స్క్రీన్ వెంటనే ఎగువ వింగ్ వెనుకంజలో ఉన్న అంచు క్రింద ఉంటుంది. ఫిన్ మరియు సమతుల్య చుక"&amp;"్కాని రెండూ విస్తృత తీగ మరియు రెండోది కీల్‌కు విస్తరించింది, తద్వారా ఫ్యూజ్‌లేజ్ పైభాగంలో అమర్చిన ఎలివేటర్లు వారి ఆపరేషన్‌ను అనుమతించడానికి కటౌట్ అవసరం. మినాక్రో దాని ప్రధాన చక్రాలతో స్థిరమైన, టెయిల్‌వీల్ అండర్ క్యారేజీని కలిగి ఉంది, తరచూ ఉమ్మివేయబడుతుంది"&amp;", ఇంజిన్ వెనుక ఉన్న దిగువ ఫ్యూజ్‌లేజ్ నుండి కాంటిలివర్ కాళ్ళపై. [2] మొట్టమొదటి మినాక్రో ఆస్ట్రియాలో నిర్మించబడింది, ఇది 1991 లేదా 1992 లో మొదటి విమానంలో 78 కిలోవాట్ల (105 హెచ్‌పి) పోటెజ్ 4 ఇ -20 ఎ ఇంజిన్. [3] తరువాత ఫ్రెంచ్ నిర్మించిన ఉదాహరణలు 67 kW (90 H"&amp;"P) కాంటినెంటల్ C90 లేదా 75 kW (100 HP) కాంటినెంటల్ O-200-A ఇంజన్లు. [2] [4] ఇవన్నీ ఎయిర్-కూల్డ్ ఫ్లాట్-ఫోర్స్. 2014 లో ఆస్ట్రియన్ మినాక్రో ఇకపై నమోదు చేయబడలేదు కాని ఫ్రెంచ్ రిజిస్టర్‌లో ఆరు ఉన్నాయి, [5] వీటిలో కనీసం నాలుగు, బహుశా మొత్తం ఆరు పూర్తయ్యాయి. ["&amp;"6] గైలార్డ్ నుండి డేటా (1991) పే .256 [4] సాధారణ లక్షణాల పనితీరు")</f>
        <v>పోటియర్ p.60 మినాక్రో అనేది ఏరోబాటిక్స్ కోసం రూపొందించిన హోమ్‌బిల్ట్ ఫ్రెంచ్ సింగిల్ సీట్ బైప్‌లేన్. ఇది మొదట 1990 ల ప్రారంభంలో ప్రయాణించింది; సుమారు ఆరు పూర్తయ్యాయి. జీన్ పోటియర్ యొక్క అనేక తేలికపాటి విమాన డిజైన్లలో మినాక్రో ఏకైక బైప్‌లేన్. వారిలాగే, ఇది అతని ప్రణాళికల నుండి నిర్మించటానికి ఉద్దేశించబడింది. [1] ఇది కాంపాక్ట్ కలప మరియు ఫాబ్రిక్ సింగిల్ బే ఏరోబాటిక్ బిప్‌లేన్, గుర్తించదగిన అద్భుతమైనది. ప్రతి వైపు ఒకే, విస్తృత తీగ ఇంటర్‌ప్లేన్ స్ట్రట్ ఉంది, ఫ్లయింగ్ వైర్లు మరియు ఎగువ వింగ్ సెంటర్-సెక్షన్ మరియు ఫ్యూజ్‌లేజ్ మధ్య ఒక జత ఎన్-ఫారమ్ క్యాబన్ స్ట్రట్‌ల ద్వారా సహాయపడుతుంది. [2] ఇంజిన్ వెనుక ఫ్యూజ్‌లేజ్ ఫ్లాట్-సైడెడ్, గుండ్రని డెక్కింగ్‌తో. ఓపెన్ కాక్‌పిట్ యొక్క విండ్‌స్క్రీన్ వెంటనే ఎగువ వింగ్ వెనుకంజలో ఉన్న అంచు క్రింద ఉంటుంది. ఫిన్ మరియు సమతుల్య చుక్కాని రెండూ విస్తృత తీగ మరియు రెండోది కీల్‌కు విస్తరించింది, తద్వారా ఫ్యూజ్‌లేజ్ పైభాగంలో అమర్చిన ఎలివేటర్లు వారి ఆపరేషన్‌ను అనుమతించడానికి కటౌట్ అవసరం. మినాక్రో దాని ప్రధాన చక్రాలతో స్థిరమైన, టెయిల్‌వీల్ అండర్ క్యారేజీని కలిగి ఉంది, తరచూ ఉమ్మివేయబడుతుంది, ఇంజిన్ వెనుక ఉన్న దిగువ ఫ్యూజ్‌లేజ్ నుండి కాంటిలివర్ కాళ్ళపై. [2] మొట్టమొదటి మినాక్రో ఆస్ట్రియాలో నిర్మించబడింది, ఇది 1991 లేదా 1992 లో మొదటి విమానంలో 78 కిలోవాట్ల (105 హెచ్‌పి) పోటెజ్ 4 ఇ -20 ఎ ఇంజిన్. [3] తరువాత ఫ్రెంచ్ నిర్మించిన ఉదాహరణలు 67 kW (90 HP) కాంటినెంటల్ C90 లేదా 75 kW (100 HP) కాంటినెంటల్ O-200-A ఇంజన్లు. [2] [4] ఇవన్నీ ఎయిర్-కూల్డ్ ఫ్లాట్-ఫోర్స్. 2014 లో ఆస్ట్రియన్ మినాక్రో ఇకపై నమోదు చేయబడలేదు కాని ఫ్రెంచ్ రిజిస్టర్‌లో ఆరు ఉన్నాయి, [5] వీటిలో కనీసం నాలుగు, బహుశా మొత్తం ఆరు పూర్తయ్యాయి. [6] గైలార్డ్ నుండి డేటా (1991) పే .256 [4] సాధారణ లక్షణాల పనితీరు</v>
      </c>
      <c r="E79" s="1" t="s">
        <v>821</v>
      </c>
      <c r="F79" s="1" t="str">
        <f>IFERROR(__xludf.DUMMYFUNCTION("GOOGLETRANSLATE(E:E, ""en"", ""te"")"),"హోమ్‌బిల్ట్ ఏరోబాటిక్ సింగిల్ సీట్ బిప్‌లేన్")</f>
        <v>హోమ్‌బిల్ట్ ఏరోబాటిక్ సింగిల్ సీట్ బిప్‌లేన్</v>
      </c>
      <c r="G79" s="1" t="s">
        <v>822</v>
      </c>
      <c r="J79" s="1" t="s">
        <v>675</v>
      </c>
      <c r="K79" s="1" t="str">
        <f>IFERROR(__xludf.DUMMYFUNCTION("GOOGLETRANSLATE(J:J, ""en"", ""te"")"),"జీన్ పోటియర్")</f>
        <v>జీన్ పోటియర్</v>
      </c>
      <c r="P79" s="1" t="s">
        <v>165</v>
      </c>
      <c r="S79" s="1" t="s">
        <v>823</v>
      </c>
      <c r="T79" s="1" t="s">
        <v>824</v>
      </c>
      <c r="U79" s="1" t="s">
        <v>167</v>
      </c>
      <c r="X79" s="1" t="s">
        <v>96</v>
      </c>
      <c r="AM79" s="4" t="s">
        <v>172</v>
      </c>
      <c r="AQ79" s="1" t="s">
        <v>136</v>
      </c>
      <c r="AR79" s="1" t="s">
        <v>825</v>
      </c>
      <c r="AT79" s="1" t="s">
        <v>826</v>
      </c>
      <c r="AV79" s="1" t="s">
        <v>827</v>
      </c>
      <c r="AW79" s="1" t="s">
        <v>828</v>
      </c>
      <c r="AX79" s="1" t="s">
        <v>829</v>
      </c>
      <c r="AY79" s="1" t="s">
        <v>178</v>
      </c>
      <c r="AZ79" s="1" t="s">
        <v>830</v>
      </c>
      <c r="BB79" s="1" t="s">
        <v>475</v>
      </c>
      <c r="BC79" s="1" t="s">
        <v>831</v>
      </c>
      <c r="BD79" s="1" t="s">
        <v>832</v>
      </c>
      <c r="BT79" s="1" t="s">
        <v>833</v>
      </c>
    </row>
    <row r="80">
      <c r="A80" s="1" t="s">
        <v>834</v>
      </c>
      <c r="B80" s="1" t="str">
        <f>IFERROR(__xludf.DUMMYFUNCTION("GOOGLETRANSLATE(A:A, ""en"", ""te"")"),"ఫ్లై కాస్టెల్లూసియో డయావోలో")</f>
        <v>ఫ్లై కాస్టెల్లూసియో డయావోలో</v>
      </c>
      <c r="C80" s="1" t="s">
        <v>835</v>
      </c>
      <c r="D80" s="1" t="str">
        <f>IFERROR(__xludf.DUMMYFUNCTION("GOOGLETRANSLATE(C:C, ""en"", ""te"")"),"ఫ్లై కాస్టెల్లూసియో డియావోలో (ఇంగ్లీష్: డెవిల్) అనేది ఇటాలియన్ పవర్డ్ పారాచూట్, దీనిని ఫ్లై కాస్టెల్లూసియో పారామోటర్ పారాగ్లైడింగ్ మరియు అస్కోలి పికెనో యొక్క ట్రైక్ ఎస్‌ఆర్‌ఎల్ రూపొందించారు. ఇప్పుడు ఉత్పత్తిలో లేదు, ఇది అందుబాటులో ఉన్నప్పుడు విమానం పూర్తి"&amp;" రెడీ-టు-ఫ్లై-విమానయానంగా సరఫరా చేయబడింది. [1] ఈ సంస్థ ఇటలీలో పారాగ్లైడర్లు మరియు పారామోటర్ల తయారీదారు మరియు ఒక సమయంలో ఐరోపాలో ప్రముఖ తయారీదారుగా ఉండటానికి సిద్ధంగా ఉంది. [1] డియావోలో 2004 లో ప్రవేశపెట్టబడింది మరియు 2007 లో కంపెనీ వ్యాపారం నుండి బయటపడినప్"&amp;"పుడు ఉత్పత్తి ముగిసింది. [2] రెండు సీట్ల శిక్షకుల కోసం ఫెడరేషన్ ఏరోనటిక్ ఇంటర్నేషనల్ మైక్రోలైట్ కేటగిరీ మరియు యుఎస్ ఫార్ 103 అల్ట్రాలైట్ వాహనాల నియమాలను పాటించేలా డయావోలో రూపొందించబడింది. ఇది పారాచూట్-స్టైల్ వింగ్, రెండు-సీట్ల-టెన్డం వసతి, ట్రైసైకిల్ ల్యా"&amp;"ండింగ్ గేర్ మరియు ఒకే 25 హెచ్‌పి (19 కిలోవాట్) సిమోనిని రేసింగ్ ఎస్ఆర్ఎల్ ఇంజిన్‌ను పషర్ కాన్ఫిగరేషన్‌లో కలిగి ఉంది. ఇంధన ట్యాంక్ వెనుక సీటు క్రింద ఉంది, ఇది మంచి దృశ్యమానత కోసం సీటును పెంచుతుంది. [1] విమానం క్యారేజ్ బోల్ట్ అల్యూమినియం మరియు 4130 స్టీల్ గ"&amp;"ొట్టాల కలయిక నుండి నిర్మించబడింది. ఫ్లైట్ స్టీరింగ్‌లో పందిరి బ్రేక్‌లను అమలు చేసే ఫుట్ పెడల్స్ ద్వారా సాధించబడుతుంది, రోల్ మరియు యావ్ సృష్టిస్తుంది. మైదానంలో విమానంలో లివర్-నియంత్రిత నోస్‌వీల్ స్టీరింగ్ ఉంది. ప్రధాన ల్యాండింగ్ గేర్ స్ప్రింగ్ రాడ్ సస్పెన్"&amp;"షన్‌ను కలిగి ఉంటుంది, స్టీల్ కేబుల్ బ్రేసింగ్‌తో. [1] బెర్ట్రాండ్ నుండి డేటా [1] సాధారణ లక్షణాలు")</f>
        <v>ఫ్లై కాస్టెల్లూసియో డియావోలో (ఇంగ్లీష్: డెవిల్) అనేది ఇటాలియన్ పవర్డ్ పారాచూట్, దీనిని ఫ్లై కాస్టెల్లూసియో పారామోటర్ పారాగ్లైడింగ్ మరియు అస్కోలి పికెనో యొక్క ట్రైక్ ఎస్‌ఆర్‌ఎల్ రూపొందించారు. ఇప్పుడు ఉత్పత్తిలో లేదు, ఇది అందుబాటులో ఉన్నప్పుడు విమానం పూర్తి రెడీ-టు-ఫ్లై-విమానయానంగా సరఫరా చేయబడింది. [1] ఈ సంస్థ ఇటలీలో పారాగ్లైడర్లు మరియు పారామోటర్ల తయారీదారు మరియు ఒక సమయంలో ఐరోపాలో ప్రముఖ తయారీదారుగా ఉండటానికి సిద్ధంగా ఉంది. [1] డియావోలో 2004 లో ప్రవేశపెట్టబడింది మరియు 2007 లో కంపెనీ వ్యాపారం నుండి బయటపడినప్పుడు ఉత్పత్తి ముగిసింది. [2] రెండు సీట్ల శిక్షకుల కోసం ఫెడరేషన్ ఏరోనటిక్ ఇంటర్నేషనల్ మైక్రోలైట్ కేటగిరీ మరియు యుఎస్ ఫార్ 103 అల్ట్రాలైట్ వాహనాల నియమాలను పాటించేలా డయావోలో రూపొందించబడింది. ఇది పారాచూట్-స్టైల్ వింగ్, రెండు-సీట్ల-టెన్డం వసతి, ట్రైసైకిల్ ల్యాండింగ్ గేర్ మరియు ఒకే 25 హెచ్‌పి (19 కిలోవాట్) సిమోనిని రేసింగ్ ఎస్ఆర్ఎల్ ఇంజిన్‌ను పషర్ కాన్ఫిగరేషన్‌లో కలిగి ఉంది. ఇంధన ట్యాంక్ వెనుక సీటు క్రింద ఉంది, ఇది మంచి దృశ్యమానత కోసం సీటును పెంచుతుంది. [1] విమానం క్యారేజ్ బోల్ట్ అల్యూమినియం మరియు 4130 స్టీల్ గొట్టాల కలయిక నుండి నిర్మించబడింది. ఫ్లైట్ స్టీరింగ్‌లో పందిరి బ్రేక్‌లను అమలు చేసే ఫుట్ పెడల్స్ ద్వారా సాధించబడుతుంది, రోల్ మరియు యావ్ సృష్టిస్తుంది. మైదానంలో విమానంలో లివర్-నియంత్రిత నోస్‌వీల్ స్టీరింగ్ ఉంది. ప్రధాన ల్యాండింగ్ గేర్ స్ప్రింగ్ రాడ్ సస్పెన్షన్‌ను కలిగి ఉంటుంది, స్టీల్ కేబుల్ బ్రేసింగ్‌తో. [1] బెర్ట్రాండ్ నుండి డేటా [1] సాధారణ లక్షణాలు</v>
      </c>
      <c r="E80" s="1" t="s">
        <v>836</v>
      </c>
      <c r="F80" s="1" t="str">
        <f>IFERROR(__xludf.DUMMYFUNCTION("GOOGLETRANSLATE(E:E, ""en"", ""te"")"),"శక్తితో కూడిన పారాచూట్")</f>
        <v>శక్తితో కూడిన పారాచూట్</v>
      </c>
      <c r="G80" s="1" t="s">
        <v>837</v>
      </c>
      <c r="H80" s="1" t="s">
        <v>838</v>
      </c>
      <c r="I80" s="1" t="str">
        <f>IFERROR(__xludf.DUMMYFUNCTION("GOOGLETRANSLATE(H:H, ""en"", ""te"")"),"ఫ్లై కాస్టెల్లూసియో పారామోటర్ పారాగ్లైడింగ్ మరియు ట్రైక్ SRL")</f>
        <v>ఫ్లై కాస్టెల్లూసియో పారామోటర్ పారాగ్లైడింగ్ మరియు ట్రైక్ SRL</v>
      </c>
      <c r="L80" s="1" t="s">
        <v>839</v>
      </c>
      <c r="M80" s="1" t="s">
        <v>840</v>
      </c>
      <c r="N80" s="1" t="str">
        <f>IFERROR(__xludf.DUMMYFUNCTION("GOOGLETRANSLATE(M:M, ""en"", ""te"")"),"ఉత్పత్తి పూర్తయింది (2007)")</f>
        <v>ఉత్పత్తి పూర్తయింది (2007)</v>
      </c>
      <c r="P80" s="1" t="s">
        <v>92</v>
      </c>
      <c r="U80" s="1" t="s">
        <v>132</v>
      </c>
      <c r="V80" s="1" t="s">
        <v>214</v>
      </c>
      <c r="AM80" s="4" t="s">
        <v>841</v>
      </c>
      <c r="AN80" s="1" t="s">
        <v>842</v>
      </c>
      <c r="AX80" s="1" t="s">
        <v>843</v>
      </c>
      <c r="AY80" s="1" t="s">
        <v>844</v>
      </c>
    </row>
    <row r="81">
      <c r="A81" s="1" t="s">
        <v>845</v>
      </c>
      <c r="B81" s="1" t="str">
        <f>IFERROR(__xludf.DUMMYFUNCTION("GOOGLETRANSLATE(A:A, ""en"", ""te"")"),"తాజా గాలి ఫ్లైక్")</f>
        <v>తాజా గాలి ఫ్లైక్</v>
      </c>
      <c r="C81" s="1" t="s">
        <v>846</v>
      </c>
      <c r="D81" s="1" t="str">
        <f>IFERROR(__xludf.DUMMYFUNCTION("GOOGLETRANSLATE(C:C, ""en"", ""te"")"),"ఫ్రెష్ బ్రీజ్ ఫ్లైక్ (ఇంగ్లీష్: ఫ్లయింగ్ బైక్) అనేది జర్మన్ శక్తితో పనిచేసే పారాచూట్ ట్రైసైకిల్, ఇది వెడెమార్క్ యొక్క తాజా గాలి ద్వారా రూపొందించబడింది మరియు ఉత్పత్తి చేస్తుంది. విమానం పూర్తి మరియు రెడీ టు-ఫ్లై సరఫరా చేయబడుతుంది. [1] [2] ఫ్లైక్ ఒక శక్తితో "&amp;"కూడిన పారాచూట్, ఇది రోడ్ చేయదగిన ట్రైసైకిల్, దీనిని విమానాశ్రయానికి పెడల్ చేయవచ్చు లేదా దానిని ప్రారంభించడానికి లేదా క్రాస్ కంట్రీని నడిపించవచ్చు. తయారీదారు ఇలా అంటాడు, ""స్పష్టమైన ప్రయోజనాలు ఉన్నాయి: మీరు ఈ విమానం యొక్క సౌకర్యాన్ని మరియు సరళతను ఆస్వాదించ"&amp;"వచ్చు మరియు మీ ఎయిర్ఫీల్డ్ లేదా ప్లాన్ ట్రిప్స్‌కు చేరుకోవడానికి రహదారిపై కూడా ఉపయోగించవచ్చు. ఈ ట్రైక్ మొత్తం దేశాలను దాటడానికి మరియు సరిహద్దులపై సైక్లింగ్ చేసేటప్పుడు మొత్తం దేశాలను దాటడానికి ప్రసిద్ది చెందింది. . Fédération aéronautique ఇంటర్నేషనల్ మైక్"&amp;"రోలైట్ కేటగిరీ మరియు యుఎస్ ఫార్ 103 అల్ట్రాలైట్ వెహికల్స్ రూల్స్‌కు అనుగుణంగా. ఇది పారాచూట్-స్టైల్ వింగ్, సింగిల్-ప్లేస్ వసతి, ట్రైసైకిల్ ల్యాండింగ్ గేర్ మరియు పషర్ కాన్ఫిగరేషన్‌లో ఒకే 33 హెచ్‌పి (25 కిలోవాట్) హిర్త్ ఎఫ్ 33 ఇంజిన్ కలిగి ఉంది. [1] విమానం క"&amp;"్యారేజ్ పౌడర్ కోటెడ్ అల్యూమినియం నుండి కొన్ని ఉక్కు భాగాలతో నిర్మించబడింది. ఫ్లైట్ స్టీరింగ్‌లో పందిరి బ్రేక్‌లను అమలు చేసే హ్యాండిల్స్ ద్వారా సాధించబడుతుంది, రోల్ మరియు యావ్ సృష్టిస్తుంది. మైదానంలో విమానం అండర్-సీట్, హ్యాండిల్-కంట్రోల్డ్ నోస్‌వీల్ స్టీరి"&amp;"ంగ్ కలిగి ఉంది. ప్రధాన ల్యాండింగ్ గేర్ స్ప్రింగ్ రాడ్ సస్పెన్షన్‌ను కలిగి ఉంటుంది. గ్రౌండ్ ఉపయోగం కోసం ఫ్రంట్ వీల్ ఒక చిన్న గొలుసు మరియు నెక్సస్ 7-స్పీడ్ హబ్ ట్రాన్స్మిషన్ ద్వారా పెడల్స్ చేత శక్తినిస్తుంది మరియు పైలట్లను 160 నుండి 195 సెం.మీ (63 నుండి 77 "&amp;"అంగుళాలు) ఎత్తులో ఉంచడానికి సర్దుబాటు చేయవచ్చు. రోడ్ గేరింగ్ అనేది ప్రామాణిక పరికరాలు, మౌంటైన్ గేరింగ్ ఐచ్ఛికం. ఐచ్ఛిక టెలిస్కోపింగ్ వెనుక ఇరుసు రహదారి ఉపయోగం కోసం ఇరుకైన చక్రాల ట్రాక్‌ను మరియు టేకాఫ్ మరియు ల్యాండింగ్ కోసం విస్తృతంగా స్థిరత్వాన్ని పెంచడాన"&amp;"ికి మరియు రోల్-ఓవర్ల ప్రమాదాన్ని తగ్గించడానికి అనుమతిస్తుంది. ఐచ్ఛిక పరికరాలలో వీల్ ఫెండర్లు, తల మరియు తోక లైట్ మౌంట్‌లు మరియు బాలిస్టిక్ పారాచూట్ ఉన్నాయి. రహదారి రవాణా కోసం సీటు వెనుక పందిరిని ఉంచడానికి స్థలం ఉంది. [1] [2] బెర్ట్రాండ్ నుండి డేటా [1] సాధా"&amp;"రణ లక్షణాల పనితీరు")</f>
        <v>ఫ్రెష్ బ్రీజ్ ఫ్లైక్ (ఇంగ్లీష్: ఫ్లయింగ్ బైక్) అనేది జర్మన్ శక్తితో పనిచేసే పారాచూట్ ట్రైసైకిల్, ఇది వెడెమార్క్ యొక్క తాజా గాలి ద్వారా రూపొందించబడింది మరియు ఉత్పత్తి చేస్తుంది. విమానం పూర్తి మరియు రెడీ టు-ఫ్లై సరఫరా చేయబడుతుంది. [1] [2] ఫ్లైక్ ఒక శక్తితో కూడిన పారాచూట్, ఇది రోడ్ చేయదగిన ట్రైసైకిల్, దీనిని విమానాశ్రయానికి పెడల్ చేయవచ్చు లేదా దానిని ప్రారంభించడానికి లేదా క్రాస్ కంట్రీని నడిపించవచ్చు. తయారీదారు ఇలా అంటాడు, "స్పష్టమైన ప్రయోజనాలు ఉన్నాయి: మీరు ఈ విమానం యొక్క సౌకర్యాన్ని మరియు సరళతను ఆస్వాదించవచ్చు మరియు మీ ఎయిర్ఫీల్డ్ లేదా ప్లాన్ ట్రిప్స్‌కు చేరుకోవడానికి రహదారిపై కూడా ఉపయోగించవచ్చు. ఈ ట్రైక్ మొత్తం దేశాలను దాటడానికి మరియు సరిహద్దులపై సైక్లింగ్ చేసేటప్పుడు మొత్తం దేశాలను దాటడానికి ప్రసిద్ది చెందింది. . Fédération aéronautique ఇంటర్నేషనల్ మైక్రోలైట్ కేటగిరీ మరియు యుఎస్ ఫార్ 103 అల్ట్రాలైట్ వెహికల్స్ రూల్స్‌కు అనుగుణంగా. ఇది పారాచూట్-స్టైల్ వింగ్, సింగిల్-ప్లేస్ వసతి, ట్రైసైకిల్ ల్యాండింగ్ గేర్ మరియు పషర్ కాన్ఫిగరేషన్‌లో ఒకే 33 హెచ్‌పి (25 కిలోవాట్) హిర్త్ ఎఫ్ 33 ఇంజిన్ కలిగి ఉంది. [1] విమానం క్యారేజ్ పౌడర్ కోటెడ్ అల్యూమినియం నుండి కొన్ని ఉక్కు భాగాలతో నిర్మించబడింది. ఫ్లైట్ స్టీరింగ్‌లో పందిరి బ్రేక్‌లను అమలు చేసే హ్యాండిల్స్ ద్వారా సాధించబడుతుంది, రోల్ మరియు యావ్ సృష్టిస్తుంది. మైదానంలో విమానం అండర్-సీట్, హ్యాండిల్-కంట్రోల్డ్ నోస్‌వీల్ స్టీరింగ్ కలిగి ఉంది. ప్రధాన ల్యాండింగ్ గేర్ స్ప్రింగ్ రాడ్ సస్పెన్షన్‌ను కలిగి ఉంటుంది. గ్రౌండ్ ఉపయోగం కోసం ఫ్రంట్ వీల్ ఒక చిన్న గొలుసు మరియు నెక్సస్ 7-స్పీడ్ హబ్ ట్రాన్స్మిషన్ ద్వారా పెడల్స్ చేత శక్తినిస్తుంది మరియు పైలట్లను 160 నుండి 195 సెం.మీ (63 నుండి 77 అంగుళాలు) ఎత్తులో ఉంచడానికి సర్దుబాటు చేయవచ్చు. రోడ్ గేరింగ్ అనేది ప్రామాణిక పరికరాలు, మౌంటైన్ గేరింగ్ ఐచ్ఛికం. ఐచ్ఛిక టెలిస్కోపింగ్ వెనుక ఇరుసు రహదారి ఉపయోగం కోసం ఇరుకైన చక్రాల ట్రాక్‌ను మరియు టేకాఫ్ మరియు ల్యాండింగ్ కోసం విస్తృతంగా స్థిరత్వాన్ని పెంచడానికి మరియు రోల్-ఓవర్ల ప్రమాదాన్ని తగ్గించడానికి అనుమతిస్తుంది. ఐచ్ఛిక పరికరాలలో వీల్ ఫెండర్లు, తల మరియు తోక లైట్ మౌంట్‌లు మరియు బాలిస్టిక్ పారాచూట్ ఉన్నాయి. రహదారి రవాణా కోసం సీటు వెనుక పందిరిని ఉంచడానికి స్థలం ఉంది. [1] [2] బెర్ట్రాండ్ నుండి డేటా [1] సాధారణ లక్షణాల పనితీరు</v>
      </c>
      <c r="E81" s="1" t="s">
        <v>836</v>
      </c>
      <c r="F81" s="1" t="str">
        <f>IFERROR(__xludf.DUMMYFUNCTION("GOOGLETRANSLATE(E:E, ""en"", ""te"")"),"శక్తితో కూడిన పారాచూట్")</f>
        <v>శక్తితో కూడిన పారాచూట్</v>
      </c>
      <c r="G81" s="1" t="s">
        <v>837</v>
      </c>
      <c r="H81" s="1" t="s">
        <v>847</v>
      </c>
      <c r="I81" s="1" t="str">
        <f>IFERROR(__xludf.DUMMYFUNCTION("GOOGLETRANSLATE(H:H, ""en"", ""te"")"),"తాజా గాలి")</f>
        <v>తాజా గాలి</v>
      </c>
      <c r="M81" s="1" t="s">
        <v>848</v>
      </c>
      <c r="N81" s="1" t="str">
        <f>IFERROR(__xludf.DUMMYFUNCTION("GOOGLETRANSLATE(M:M, ""en"", ""te"")"),"ఉత్పత్తిలో (2015)")</f>
        <v>ఉత్పత్తిలో (2015)</v>
      </c>
      <c r="P81" s="1" t="s">
        <v>154</v>
      </c>
      <c r="U81" s="1" t="s">
        <v>132</v>
      </c>
      <c r="AM81" s="4" t="s">
        <v>156</v>
      </c>
      <c r="AN81" s="1" t="s">
        <v>849</v>
      </c>
      <c r="AT81" s="1" t="s">
        <v>228</v>
      </c>
      <c r="AX81" s="1" t="s">
        <v>850</v>
      </c>
      <c r="AY81" s="1" t="s">
        <v>851</v>
      </c>
      <c r="BB81" s="1" t="s">
        <v>228</v>
      </c>
      <c r="BD81" s="1" t="s">
        <v>852</v>
      </c>
      <c r="BL81" s="1" t="s">
        <v>853</v>
      </c>
      <c r="BU81" s="1" t="s">
        <v>854</v>
      </c>
    </row>
    <row r="82">
      <c r="A82" s="1" t="s">
        <v>855</v>
      </c>
      <c r="B82" s="1" t="str">
        <f>IFERROR(__xludf.DUMMYFUNCTION("GOOGLETRANSLATE(A:A, ""en"", ""te"")"),"జెమిని ట్విన్")</f>
        <v>జెమిని ట్విన్</v>
      </c>
      <c r="C82" s="1" t="s">
        <v>856</v>
      </c>
      <c r="D82" s="1" t="str">
        <f>IFERROR(__xludf.DUMMYFUNCTION("GOOGLETRANSLATE(C:C, ""en"", ""te"")"),"జెమిని ట్విన్ ఒక అమెరికన్ శక్తితో కూడిన పారాచూట్, దీనిని ఇండియానాలోని కల్వర్ యొక్క జెమిని పవర్డ్ పారాచూట్స్ రూపొందించారు మరియు నిర్మించారు. ఇప్పుడు ఉత్పత్తికి దూరంగా, ఇది అందుబాటులో ఉన్నప్పుడు విమానం పూర్తి రెడీ-టు-ఫ్లై-విమానయానంగా సరఫరా చేయబడింది. [1] [2"&amp;"] ఈ విమానం సుమారు 2002 లో ప్రవేశపెట్టబడింది మరియు 2007 లో కంపెనీ వ్యాపారం నుండి బయటపడినప్పుడు ఉత్పత్తి ముగిసింది. [3] ఈ జంటను మాజీ బక్కీ ఇండస్ట్రీస్ ఉద్యోగి ఫెడెరేషన్ ఏరోనటిక్ ఇంటర్నేషనల్ మైక్రోలైట్ కేటగిరీ మరియు యుఎస్ ఫార్ 103 అల్ట్రాలైట్ వెహికల్స్ రూల్స"&amp;"్ అల్ట్రాలైట్ ట్రైనర్‌గా పాటించటానికి రూపొందించారు. ఇది 45 మీ 2 (480 చదరపు అడుగులు) పారాచూట్-స్టైల్ వింగ్, రెండు-సీట్ల-టెన్డం వసతి, ట్రైసైకిల్ ల్యాండింగ్ గేర్ మరియు ఒకే 64 హెచ్‌పి (48 కిలోవాట్) రోటాక్స్ 582 ఇంజిన్‌ను కలిగి ఉంది. [1] విమానం క్యారేజ్ బోల్ట్"&amp;" అల్యూమినియం మరియు 4130 స్టీల్ గొట్టాల కలయిక నుండి నిర్మించబడింది. ఫ్లైట్ స్టీరింగ్‌లో పందిరి బ్రేక్‌లను అమలు చేసే ఫుట్ పెడల్స్ ద్వారా సాధించబడుతుంది, రోల్ మరియు యావ్ సృష్టిస్తుంది. మైదానంలో విమానంలో లివర్-నియంత్రిత నోస్‌వీల్ స్టీరింగ్ ఉంది. ప్రధాన ల్యాండ"&amp;"ింగ్ గేర్ స్ప్రింగ్ సస్పెన్షన్‌ను కలిగి ఉంటుంది. ఆమోదయోగ్యమైన శక్తి పరిధి 50 నుండి 100 హెచ్‌పి (37 నుండి 75 కిలోవాట్ 228 కిలోలు (503 పౌండ్లు). 40 లీటర్ల పూర్తి ఇంధనంతో (8.8 ఇంప్ గల్; 11 యుఎస్ గాల్) సిబ్బందికి పేలోడ్ మరియు సామాను 200 కిలోలు (441 ఎల్బి). [1"&amp;"] ప్రామాణిక రోజు, సముద్ర మట్టం, గాలి, 64 హెచ్‌పి (48 కిలోవాట్) ఇంజిన్‌తో టేకాఫ్ 350 అడుగులు (107 మీ) మరియు ల్యాండింగ్ రోల్ 100 అడుగులు (30 మీ). [2] 2005 లో కంపెనీ 60 ఉదాహరణలు పూర్తయిందని మరియు ఎగిరిపోయాయని నివేదించింది. [2] జూలై 2015 లో, ఫెడరల్ ఏవియేషన్ అ"&amp;"డ్మినిస్ట్రేషన్తో అమెరికాలో 15 ఉదాహరణలు నమోదు చేయబడ్డాయి. [4] 2004 లో జీన్ పియరీ లా కాముస్ వరల్డ్ డైరెక్టరీ ఆఫ్ లీజర్ ఏవియేషన్‌లో డిజైన్‌ను సమీక్షించారు మరియు ఈ కవలలను ""మంచి ఇంజనీరింగ్"" గా అభివర్ణించారు. [1] బెర్ట్రాండ్ మరియు కిట్‌ప్లాన్‌ల నుండి డేటా [1"&amp;"] [2] సాధారణ లక్షణాల పనితీరు")</f>
        <v>జెమిని ట్విన్ ఒక అమెరికన్ శక్తితో కూడిన పారాచూట్, దీనిని ఇండియానాలోని కల్వర్ యొక్క జెమిని పవర్డ్ పారాచూట్స్ రూపొందించారు మరియు నిర్మించారు. ఇప్పుడు ఉత్పత్తికి దూరంగా, ఇది అందుబాటులో ఉన్నప్పుడు విమానం పూర్తి రెడీ-టు-ఫ్లై-విమానయానంగా సరఫరా చేయబడింది. [1] [2] ఈ విమానం సుమారు 2002 లో ప్రవేశపెట్టబడింది మరియు 2007 లో కంపెనీ వ్యాపారం నుండి బయటపడినప్పుడు ఉత్పత్తి ముగిసింది. [3] ఈ జంటను మాజీ బక్కీ ఇండస్ట్రీస్ ఉద్యోగి ఫెడెరేషన్ ఏరోనటిక్ ఇంటర్నేషనల్ మైక్రోలైట్ కేటగిరీ మరియు యుఎస్ ఫార్ 103 అల్ట్రాలైట్ వెహికల్స్ రూల్స్ అల్ట్రాలైట్ ట్రైనర్‌గా పాటించటానికి రూపొందించారు. ఇది 45 మీ 2 (480 చదరపు అడుగులు) పారాచూట్-స్టైల్ వింగ్, రెండు-సీట్ల-టెన్డం వసతి, ట్రైసైకిల్ ల్యాండింగ్ గేర్ మరియు ఒకే 64 హెచ్‌పి (48 కిలోవాట్) రోటాక్స్ 582 ఇంజిన్‌ను కలిగి ఉంది. [1] విమానం క్యారేజ్ బోల్ట్ అల్యూమినియం మరియు 4130 స్టీల్ గొట్టాల కలయిక నుండి నిర్మించబడింది. ఫ్లైట్ స్టీరింగ్‌లో పందిరి బ్రేక్‌లను అమలు చేసే ఫుట్ పెడల్స్ ద్వారా సాధించబడుతుంది, రోల్ మరియు యావ్ సృష్టిస్తుంది. మైదానంలో విమానంలో లివర్-నియంత్రిత నోస్‌వీల్ స్టీరింగ్ ఉంది. ప్రధాన ల్యాండింగ్ గేర్ స్ప్రింగ్ సస్పెన్షన్‌ను కలిగి ఉంటుంది. ఆమోదయోగ్యమైన శక్తి పరిధి 50 నుండి 100 హెచ్‌పి (37 నుండి 75 కిలోవాట్ 228 కిలోలు (503 పౌండ్లు). 40 లీటర్ల పూర్తి ఇంధనంతో (8.8 ఇంప్ గల్; 11 యుఎస్ గాల్) సిబ్బందికి పేలోడ్ మరియు సామాను 200 కిలోలు (441 ఎల్బి). [1] ప్రామాణిక రోజు, సముద్ర మట్టం, గాలి, 64 హెచ్‌పి (48 కిలోవాట్) ఇంజిన్‌తో టేకాఫ్ 350 అడుగులు (107 మీ) మరియు ల్యాండింగ్ రోల్ 100 అడుగులు (30 మీ). [2] 2005 లో కంపెనీ 60 ఉదాహరణలు పూర్తయిందని మరియు ఎగిరిపోయాయని నివేదించింది. [2] జూలై 2015 లో, ఫెడరల్ ఏవియేషన్ అడ్మినిస్ట్రేషన్తో అమెరికాలో 15 ఉదాహరణలు నమోదు చేయబడ్డాయి. [4] 2004 లో జీన్ పియరీ లా కాముస్ వరల్డ్ డైరెక్టరీ ఆఫ్ లీజర్ ఏవియేషన్‌లో డిజైన్‌ను సమీక్షించారు మరియు ఈ కవలలను "మంచి ఇంజనీరింగ్" గా అభివర్ణించారు. [1] బెర్ట్రాండ్ మరియు కిట్‌ప్లాన్‌ల నుండి డేటా [1] [2] సాధారణ లక్షణాల పనితీరు</v>
      </c>
      <c r="E82" s="1" t="s">
        <v>836</v>
      </c>
      <c r="F82" s="1" t="str">
        <f>IFERROR(__xludf.DUMMYFUNCTION("GOOGLETRANSLATE(E:E, ""en"", ""te"")"),"శక్తితో కూడిన పారాచూట్")</f>
        <v>శక్తితో కూడిన పారాచూట్</v>
      </c>
      <c r="G82" s="1" t="s">
        <v>837</v>
      </c>
      <c r="H82" s="1" t="s">
        <v>857</v>
      </c>
      <c r="I82" s="1" t="str">
        <f>IFERROR(__xludf.DUMMYFUNCTION("GOOGLETRANSLATE(H:H, ""en"", ""te"")"),"జెమిని శక్తితో కూడిన పారాచూట్లు")</f>
        <v>జెమిని శక్తితో కూడిన పారాచూట్లు</v>
      </c>
      <c r="M82" s="1" t="s">
        <v>840</v>
      </c>
      <c r="N82" s="1" t="str">
        <f>IFERROR(__xludf.DUMMYFUNCTION("GOOGLETRANSLATE(M:M, ""en"", ""te"")"),"ఉత్పత్తి పూర్తయింది (2007)")</f>
        <v>ఉత్పత్తి పూర్తయింది (2007)</v>
      </c>
      <c r="O82" s="1" t="s">
        <v>858</v>
      </c>
      <c r="P82" s="1" t="s">
        <v>859</v>
      </c>
      <c r="T82" s="1" t="s">
        <v>860</v>
      </c>
      <c r="U82" s="1" t="s">
        <v>132</v>
      </c>
      <c r="V82" s="1" t="s">
        <v>214</v>
      </c>
      <c r="X82" s="1" t="s">
        <v>861</v>
      </c>
      <c r="AM82" s="4" t="s">
        <v>862</v>
      </c>
      <c r="AN82" s="1" t="s">
        <v>863</v>
      </c>
      <c r="AR82" s="1" t="s">
        <v>864</v>
      </c>
      <c r="AT82" s="1" t="s">
        <v>427</v>
      </c>
      <c r="AV82" s="1" t="s">
        <v>865</v>
      </c>
      <c r="AX82" s="1" t="s">
        <v>866</v>
      </c>
      <c r="AY82" s="1" t="s">
        <v>867</v>
      </c>
      <c r="BC82" s="1" t="s">
        <v>868</v>
      </c>
      <c r="BD82" s="1" t="s">
        <v>869</v>
      </c>
      <c r="BE82" s="1" t="s">
        <v>870</v>
      </c>
      <c r="BL82" s="1" t="s">
        <v>871</v>
      </c>
      <c r="BV82" s="1" t="s">
        <v>872</v>
      </c>
    </row>
    <row r="83">
      <c r="A83" s="1" t="s">
        <v>873</v>
      </c>
      <c r="B83" s="1" t="str">
        <f>IFERROR(__xludf.DUMMYFUNCTION("GOOGLETRANSLATE(A:A, ""en"", ""te"")"),"ఐబిస్ జిఎస్ -730 సూపర్ మ్యాజిక్")</f>
        <v>ఐబిస్ జిఎస్ -730 సూపర్ మ్యాజిక్</v>
      </c>
      <c r="C83" s="1" t="s">
        <v>874</v>
      </c>
      <c r="D83" s="1" t="str">
        <f>IFERROR(__xludf.DUMMYFUNCTION("GOOGLETRANSLATE(C:C, ""en"", ""te"")"),"IBIS GS-730 సూపర్ మ్యాజిక్ అనేది కొలంబియన్ స్టోల్ హోమ్‌బిల్ట్ విమానం, ఇది 2007 లో ప్రవేశపెట్టిన కాలి యొక్క IBIS విమానాలచే రూపొందించబడింది మరియు ఉత్పత్తి చేయబడింది. ఇది అందుబాటులో ఉన్నప్పుడు విమానం పూర్తి రెడీ-టు-ఫ్లై-ఎయిర్‌క్రాఫ్ట్‌గా లేదా కిట్‌గా సరఫరా చ"&amp;"ేయబడింది. te త్సాహిక నిర్మాణం కోసం. [1] ఉత్పత్తి పూర్తయింది మరియు 2011 నాటికి విమానం ఇకపై సంస్థ యొక్క ఉత్పత్తి శ్రేణిలో భాగం కాదు. [2] GS-730 సూపర్ మ్యాజిక్ అనేది తేలికైన IBIS GS-700 మ్యాజిక్ యొక్క అభివృద్ధి మరియు రాబర్ట్‌సన్ స్టోల్ కిట్‌తో కాంటిలివర్ హై-"&amp;"వింగ్‌ను కలిగి ఉంది, తలుపులు, స్థిర ట్రైసైకిల్, రెండు-సీట్ల-సైడ్-సైడ్ కాన్ఫిగరేషన్ పరివేష్టిత క్యాబిన్ ట్రాక్టర్ కాన్ఫిగరేషన్‌లో వీల్ ప్యాంటు మరియు ఒకే ఇంజిన్‌తో ల్యాండింగ్ గేర్. [1] GS-730 సూపర్ మ్యాజిక్ షీట్ అల్యూమినియం ""ఆల్-మెటల్"" నిర్మాణం నుండి తయార"&amp;"ు చేయబడింది, రెక్క చిట్కాలు మరియు కౌలింగ్‌తో మిశ్రమ పదార్థాల నుండి తయారవుతుంది. దాని 8.92 మీ (29.3 అడుగులు) స్పాన్ వింగ్ NACA 650-18M ఎయిర్‌ఫాయిల్‌ను ఉపయోగిస్తుంది, ఫ్లాప్‌లను మౌంట్ చేస్తుంది మరియు రెక్కల వైశాల్యాన్ని 12.4 m2 (133 చదరపు అడుగులు) కలిగి ఉంద"&amp;"ి. ప్రధాన ల్యాండింగ్ గేర్ బలోపేతం మరియు 7075-టి 6 అల్యూమినియం నుండి తయారవుతుంది, ముక్కు గేర్‌లో రబ్బరు పుక్స్ మరియు హెలికల్ స్ప్రింగ్‌లను ఉపయోగించి లివర్ సస్పెన్షన్ ఉంది. ప్రధాన చక్రాలలో హైడ్రాలిక్ డిస్క్ బ్రేక్‌లు ఉన్నాయి. ఇంధన ట్యాంక్ సామర్థ్యం 55 కిలోల"&amp;"ు (121 ఎల్బి) లేదా ఐచ్ఛికంగా 82 కిలోలు (181 ఎల్బి) లేదా ఐచ్ఛికంగా గరిష్టంగా 104 కిలోలు (229 ఎల్బి). [1] ఈ విమానం ఒక సాధారణ ఖాళీ బరువు 320 కిలోల (710 ఎల్బి) మరియు స్థూల బరువు 569 కిలోలు (1,254 ఎల్బి), ఇది 249 కిలోల (549 పౌండ్లు) ఉపయోగకరమైన లోడ్ ఇస్తుంది. 1"&amp;"04 కిలోల గరిష్ట పూర్తి ఇంధనంతో (229 పౌండ్లు) పైలట్, ప్రయాణీకుడు మరియు సామాను 145 కిలోలు (320 ఎల్బి). [1] ప్రామాణిక రోజు, సముద్ర మట్టం, గాలి లేదు, టేకాఫ్ 80 మీ (262 అడుగులు) మరియు ల్యాండింగ్ రోల్ 100 మీ (328 అడుగులు). [1] జేన్ యొక్క అన్ని ప్రపంచ విమానాల ను"&amp;"ండి డేటా 2012-2013 [1] సాధారణ లక్షణాల పనితీరు")</f>
        <v>IBIS GS-730 సూపర్ మ్యాజిక్ అనేది కొలంబియన్ స్టోల్ హోమ్‌బిల్ట్ విమానం, ఇది 2007 లో ప్రవేశపెట్టిన కాలి యొక్క IBIS విమానాలచే రూపొందించబడింది మరియు ఉత్పత్తి చేయబడింది. ఇది అందుబాటులో ఉన్నప్పుడు విమానం పూర్తి రెడీ-టు-ఫ్లై-ఎయిర్‌క్రాఫ్ట్‌గా లేదా కిట్‌గా సరఫరా చేయబడింది. te త్సాహిక నిర్మాణం కోసం. [1] ఉత్పత్తి పూర్తయింది మరియు 2011 నాటికి విమానం ఇకపై సంస్థ యొక్క ఉత్పత్తి శ్రేణిలో భాగం కాదు. [2] GS-730 సూపర్ మ్యాజిక్ అనేది తేలికైన IBIS GS-700 మ్యాజిక్ యొక్క అభివృద్ధి మరియు రాబర్ట్‌సన్ స్టోల్ కిట్‌తో కాంటిలివర్ హై-వింగ్‌ను కలిగి ఉంది, తలుపులు, స్థిర ట్రైసైకిల్, రెండు-సీట్ల-సైడ్-సైడ్ కాన్ఫిగరేషన్ పరివేష్టిత క్యాబిన్ ట్రాక్టర్ కాన్ఫిగరేషన్‌లో వీల్ ప్యాంటు మరియు ఒకే ఇంజిన్‌తో ల్యాండింగ్ గేర్. [1] GS-730 సూపర్ మ్యాజిక్ షీట్ అల్యూమినియం "ఆల్-మెటల్" నిర్మాణం నుండి తయారు చేయబడింది, రెక్క చిట్కాలు మరియు కౌలింగ్‌తో మిశ్రమ పదార్థాల నుండి తయారవుతుంది. దాని 8.92 మీ (29.3 అడుగులు) స్పాన్ వింగ్ NACA 650-18M ఎయిర్‌ఫాయిల్‌ను ఉపయోగిస్తుంది, ఫ్లాప్‌లను మౌంట్ చేస్తుంది మరియు రెక్కల వైశాల్యాన్ని 12.4 m2 (133 చదరపు అడుగులు) కలిగి ఉంది. ప్రధాన ల్యాండింగ్ గేర్ బలోపేతం మరియు 7075-టి 6 అల్యూమినియం నుండి తయారవుతుంది, ముక్కు గేర్‌లో రబ్బరు పుక్స్ మరియు హెలికల్ స్ప్రింగ్‌లను ఉపయోగించి లివర్ సస్పెన్షన్ ఉంది. ప్రధాన చక్రాలలో హైడ్రాలిక్ డిస్క్ బ్రేక్‌లు ఉన్నాయి. ఇంధన ట్యాంక్ సామర్థ్యం 55 కిలోలు (121 ఎల్బి) లేదా ఐచ్ఛికంగా 82 కిలోలు (181 ఎల్బి) లేదా ఐచ్ఛికంగా గరిష్టంగా 104 కిలోలు (229 ఎల్బి). [1] ఈ విమానం ఒక సాధారణ ఖాళీ బరువు 320 కిలోల (710 ఎల్బి) మరియు స్థూల బరువు 569 కిలోలు (1,254 ఎల్బి), ఇది 249 కిలోల (549 పౌండ్లు) ఉపయోగకరమైన లోడ్ ఇస్తుంది. 104 కిలోల గరిష్ట పూర్తి ఇంధనంతో (229 పౌండ్లు) పైలట్, ప్రయాణీకుడు మరియు సామాను 145 కిలోలు (320 ఎల్బి). [1] ప్రామాణిక రోజు, సముద్ర మట్టం, గాలి లేదు, టేకాఫ్ 80 మీ (262 అడుగులు) మరియు ల్యాండింగ్ రోల్ 100 మీ (328 అడుగులు). [1] జేన్ యొక్క అన్ని ప్రపంచ విమానాల నుండి డేటా 2012-2013 [1] సాధారణ లక్షణాల పనితీరు</v>
      </c>
      <c r="E83" s="1" t="s">
        <v>875</v>
      </c>
      <c r="F83" s="1" t="str">
        <f>IFERROR(__xludf.DUMMYFUNCTION("GOOGLETRANSLATE(E:E, ""en"", ""te"")"),"హోమ్‌బిల్ట్ విమానం")</f>
        <v>హోమ్‌బిల్ట్ విమానం</v>
      </c>
      <c r="G83" s="1" t="s">
        <v>876</v>
      </c>
      <c r="H83" s="1" t="s">
        <v>877</v>
      </c>
      <c r="I83" s="1" t="str">
        <f>IFERROR(__xludf.DUMMYFUNCTION("GOOGLETRANSLATE(H:H, ""en"", ""te"")"),"ఐబిస్ విమానం")</f>
        <v>ఐబిస్ విమానం</v>
      </c>
      <c r="M83" s="1" t="s">
        <v>129</v>
      </c>
      <c r="N83" s="1" t="str">
        <f>IFERROR(__xludf.DUMMYFUNCTION("GOOGLETRANSLATE(M:M, ""en"", ""te"")"),"ఉత్పత్తి పూర్తయింది")</f>
        <v>ఉత్పత్తి పూర్తయింది</v>
      </c>
      <c r="P83" s="1" t="s">
        <v>878</v>
      </c>
      <c r="U83" s="1" t="s">
        <v>132</v>
      </c>
      <c r="V83" s="1" t="s">
        <v>214</v>
      </c>
      <c r="W83" s="1" t="s">
        <v>879</v>
      </c>
      <c r="X83" s="1" t="s">
        <v>880</v>
      </c>
      <c r="Y83" s="1" t="s">
        <v>881</v>
      </c>
      <c r="AM83" s="4" t="s">
        <v>882</v>
      </c>
      <c r="AN83" s="1" t="s">
        <v>883</v>
      </c>
      <c r="AR83" s="1" t="s">
        <v>884</v>
      </c>
      <c r="AS83" s="1">
        <v>3.77</v>
      </c>
      <c r="AV83" s="1" t="s">
        <v>885</v>
      </c>
      <c r="AX83" s="1" t="s">
        <v>886</v>
      </c>
      <c r="AY83" s="1" t="s">
        <v>887</v>
      </c>
      <c r="AZ83" s="1" t="s">
        <v>888</v>
      </c>
      <c r="BB83" s="1" t="s">
        <v>189</v>
      </c>
      <c r="BC83" s="1" t="s">
        <v>889</v>
      </c>
      <c r="BD83" s="1" t="s">
        <v>890</v>
      </c>
      <c r="BE83" s="1" t="s">
        <v>891</v>
      </c>
      <c r="BJ83" s="1">
        <v>3.0</v>
      </c>
      <c r="BL83" s="1" t="s">
        <v>892</v>
      </c>
      <c r="BM83" s="1" t="s">
        <v>893</v>
      </c>
      <c r="BN83" s="1" t="s">
        <v>894</v>
      </c>
      <c r="BV83" s="1" t="s">
        <v>895</v>
      </c>
      <c r="BW83" s="1" t="s">
        <v>669</v>
      </c>
      <c r="BX83" s="1" t="s">
        <v>896</v>
      </c>
    </row>
    <row r="84">
      <c r="A84" s="1" t="s">
        <v>897</v>
      </c>
      <c r="B84" s="1" t="str">
        <f>IFERROR(__xludf.DUMMYFUNCTION("GOOGLETRANSLATE(A:A, ""en"", ""te"")"),"కోల్బ్ ఫ్లైయర్ శక్తితో కూడిన పారాచూట్")</f>
        <v>కోల్బ్ ఫ్లైయర్ శక్తితో కూడిన పారాచూట్</v>
      </c>
      <c r="C84" s="1" t="s">
        <v>898</v>
      </c>
      <c r="D84" s="1" t="str">
        <f>IFERROR(__xludf.DUMMYFUNCTION("GOOGLETRANSLATE(C:C, ""en"", ""te"")"),"కోల్బ్ ఫ్లైయర్ పవర్డ్ పారాచూట్ అనేది ఒక అమెరికన్ శక్తితో కూడిన పారాచూట్, దీనిని కెంటకీలోని లండన్ యొక్క న్యూ కోల్బ్ విమానం రూపొందించి నిర్మించింది. ఇప్పుడు ఉత్పత్తిలో లేదు, ఇది అందుబాటులో ఉన్నప్పుడు విమానం పూర్తి రెడీ-టు-ఫ్లై-విమానయానంగా సరఫరా చేయబడింది. ["&amp;"1] 1970 కోల్బ్ ఫ్లైయర్ తరువాత, కెనడియన్ అల్ట్రావియా పెలికాన్ యొక్క వెర్షన్ అయిన 2008 ప్రొడక్షన్ కోల్బ్ ఫ్లైయర్ సూపర్ స్పోర్ట్ తరువాత, అదే పేరును కలిగి ఉన్న మూడు కంపెనీ విమానాలలో ఫ్లైయర్ రెండవది. 2001 లో ప్రవేశపెట్టిన, శక్తితో కూడిన పారాచూట్ మునుపటి కోల్బ్"&amp;" డిజైన్ల నుండి విరామం, వీటిలో అన్ని స్థిర వింగ్ విమానాలు ఉన్నాయి మరియు అప్పటి విస్తరిస్తున్న ఉత్తర అమెరికా శక్తితో కూడిన పారాచూట్ మార్కెట్లో కంపెనీకి పట్టుకోవటానికి బయలుదేరారు. [1] [2] [ 3] ఫ్లైయర్ ఫెడరేషన్ ఏరోనటిక్ ఇంటర్నేషనల్ మైక్రోలైట్ వర్గానికి అనుగుణ"&amp;"ంగా ఉంటుంది, ఇందులో వర్గం యొక్క గరిష్ట స్థూల బరువు 450 కిలోల (992 పౌండ్లు). ఈ విమానం గరిష్టంగా స్థూల బరువు 423 కిలోలు (933 పౌండ్లు). ఇది యుఎస్ ఫార్ 103 అల్ట్రాలైట్ వెహికల్స్ రెండు సీట్ల శిక్షకుడిని నియమిస్తుంది. ఇది 540 చదరపు అడుగుల (50 మీ 2) పారాచూట్-స్ట"&amp;"ైల్ వింగ్, రెండు-సీట్ల-టెన్డం వసతి, ట్రైసైకిల్ ల్యాండింగ్ గేర్ మరియు ఒకే 64 హెచ్‌పి (48 కిలోవాట్) రోటాక్స్ 582 లిక్విడ్-కూల్డ్ ఇంజిన్‌ను కలిగి ఉంది. [1] విమానం క్యారేజ్ బోల్ట్ మెటల్ గొట్టాల నుండి నిర్మించబడింది. విమానంలో స్టీరింగ్ ఫుట్ పెడల్స్ ద్వారా సాధి"&amp;"ంచబడుతుంది, ఇవి పందిరి బ్రేక్‌లను అమలు చేస్తాయి, రోల్ మరియు యావ్ సృష్టించబడతాయి. మైదానంలో విమానంలో లివర్-నియంత్రిత నోస్‌వీల్ స్టీరింగ్ ఉంది. ప్రధాన ల్యాండింగ్ గేర్ స్ప్రింగ్ రాడ్ సస్పెన్షన్‌ను కలిగి ఉంటుంది. [1] ఈ విమానం ఖాళీ బరువు 287 ఎల్బి (130 కిలోలు) "&amp;"మరియు స్థూల బరువు 933 ఎల్బి (423 కిలోలు), ఇది 646 ఎల్బి (293 కిలోల) ఉపయోగకరమైన లోడ్ ఇస్తుంది. 10 యు.ఎస్. గ్యాలన్ల పూర్తి ఇంధనంతో (38 ఎల్; 8.3 ఇంప్ గల్) సిబ్బంది మరియు సామాను కోసం పేలోడ్ 586 ఎల్బి (266 కిలోలు). [1] జూలై 2015 లో, ఒక ఉదాహరణ అమెరికాలో ఫెడరల్ "&amp;"ఏవియేషన్ అడ్మినిస్ట్రేషన్తో ప్రయోగాత్మక విమానంగా నమోదు చేయబడింది. [4] బెర్ట్రాండ్ నుండి డేటా [1] సాధారణ లక్షణాల పనితీరు")</f>
        <v>కోల్బ్ ఫ్లైయర్ పవర్డ్ పారాచూట్ అనేది ఒక అమెరికన్ శక్తితో కూడిన పారాచూట్, దీనిని కెంటకీలోని లండన్ యొక్క న్యూ కోల్బ్ విమానం రూపొందించి నిర్మించింది. ఇప్పుడు ఉత్పత్తిలో లేదు, ఇది అందుబాటులో ఉన్నప్పుడు విమానం పూర్తి రెడీ-టు-ఫ్లై-విమానయానంగా సరఫరా చేయబడింది. [1] 1970 కోల్బ్ ఫ్లైయర్ తరువాత, కెనడియన్ అల్ట్రావియా పెలికాన్ యొక్క వెర్షన్ అయిన 2008 ప్రొడక్షన్ కోల్బ్ ఫ్లైయర్ సూపర్ స్పోర్ట్ తరువాత, అదే పేరును కలిగి ఉన్న మూడు కంపెనీ విమానాలలో ఫ్లైయర్ రెండవది. 2001 లో ప్రవేశపెట్టిన, శక్తితో కూడిన పారాచూట్ మునుపటి కోల్బ్ డిజైన్ల నుండి విరామం, వీటిలో అన్ని స్థిర వింగ్ విమానాలు ఉన్నాయి మరియు అప్పటి విస్తరిస్తున్న ఉత్తర అమెరికా శక్తితో కూడిన పారాచూట్ మార్కెట్లో కంపెనీకి పట్టుకోవటానికి బయలుదేరారు. [1] [2] [ 3] ఫ్లైయర్ ఫెడరేషన్ ఏరోనటిక్ ఇంటర్నేషనల్ మైక్రోలైట్ వర్గానికి అనుగుణంగా ఉంటుంది, ఇందులో వర్గం యొక్క గరిష్ట స్థూల బరువు 450 కిలోల (992 పౌండ్లు). ఈ విమానం గరిష్టంగా స్థూల బరువు 423 కిలోలు (933 పౌండ్లు). ఇది యుఎస్ ఫార్ 103 అల్ట్రాలైట్ వెహికల్స్ రెండు సీట్ల శిక్షకుడిని నియమిస్తుంది. ఇది 540 చదరపు అడుగుల (50 మీ 2) పారాచూట్-స్టైల్ వింగ్, రెండు-సీట్ల-టెన్డం వసతి, ట్రైసైకిల్ ల్యాండింగ్ గేర్ మరియు ఒకే 64 హెచ్‌పి (48 కిలోవాట్) రోటాక్స్ 582 లిక్విడ్-కూల్డ్ ఇంజిన్‌ను కలిగి ఉంది. [1] విమానం క్యారేజ్ బోల్ట్ మెటల్ గొట్టాల నుండి నిర్మించబడింది. విమానంలో స్టీరింగ్ ఫుట్ పెడల్స్ ద్వారా సాధించబడుతుంది, ఇవి పందిరి బ్రేక్‌లను అమలు చేస్తాయి, రోల్ మరియు యావ్ సృష్టించబడతాయి. మైదానంలో విమానంలో లివర్-నియంత్రిత నోస్‌వీల్ స్టీరింగ్ ఉంది. ప్రధాన ల్యాండింగ్ గేర్ స్ప్రింగ్ రాడ్ సస్పెన్షన్‌ను కలిగి ఉంటుంది. [1] ఈ విమానం ఖాళీ బరువు 287 ఎల్బి (130 కిలోలు) మరియు స్థూల బరువు 933 ఎల్బి (423 కిలోలు), ఇది 646 ఎల్బి (293 కిలోల) ఉపయోగకరమైన లోడ్ ఇస్తుంది. 10 యు.ఎస్. గ్యాలన్ల పూర్తి ఇంధనంతో (38 ఎల్; 8.3 ఇంప్ గల్) సిబ్బంది మరియు సామాను కోసం పేలోడ్ 586 ఎల్బి (266 కిలోలు). [1] జూలై 2015 లో, ఒక ఉదాహరణ అమెరికాలో ఫెడరల్ ఏవియేషన్ అడ్మినిస్ట్రేషన్తో ప్రయోగాత్మక విమానంగా నమోదు చేయబడింది. [4] బెర్ట్రాండ్ నుండి డేటా [1] సాధారణ లక్షణాల పనితీరు</v>
      </c>
      <c r="E84" s="1" t="s">
        <v>836</v>
      </c>
      <c r="F84" s="1" t="str">
        <f>IFERROR(__xludf.DUMMYFUNCTION("GOOGLETRANSLATE(E:E, ""en"", ""te"")"),"శక్తితో కూడిన పారాచూట్")</f>
        <v>శక్తితో కూడిన పారాచూట్</v>
      </c>
      <c r="G84" s="1" t="s">
        <v>837</v>
      </c>
      <c r="H84" s="1" t="s">
        <v>899</v>
      </c>
      <c r="I84" s="1" t="str">
        <f>IFERROR(__xludf.DUMMYFUNCTION("GOOGLETRANSLATE(H:H, ""en"", ""te"")"),"కొత్త కోల్బ్ విమానం")</f>
        <v>కొత్త కోల్బ్ విమానం</v>
      </c>
      <c r="L84" s="1" t="s">
        <v>900</v>
      </c>
      <c r="M84" s="1" t="s">
        <v>129</v>
      </c>
      <c r="N84" s="1" t="str">
        <f>IFERROR(__xludf.DUMMYFUNCTION("GOOGLETRANSLATE(M:M, ""en"", ""te"")"),"ఉత్పత్తి పూర్తయింది")</f>
        <v>ఉత్పత్తి పూర్తయింది</v>
      </c>
      <c r="P84" s="1" t="s">
        <v>859</v>
      </c>
      <c r="T84" s="1" t="s">
        <v>901</v>
      </c>
      <c r="U84" s="1" t="s">
        <v>132</v>
      </c>
      <c r="V84" s="1" t="s">
        <v>214</v>
      </c>
      <c r="X84" s="1" t="s">
        <v>902</v>
      </c>
      <c r="AM84" s="4" t="s">
        <v>862</v>
      </c>
      <c r="AN84" s="1" t="s">
        <v>903</v>
      </c>
      <c r="AR84" s="1" t="s">
        <v>904</v>
      </c>
      <c r="AT84" s="1" t="s">
        <v>905</v>
      </c>
      <c r="AX84" s="1" t="s">
        <v>906</v>
      </c>
      <c r="AY84" s="1" t="s">
        <v>867</v>
      </c>
      <c r="BE84" s="1" t="s">
        <v>907</v>
      </c>
      <c r="BL84" s="1" t="s">
        <v>908</v>
      </c>
      <c r="BV84" s="1" t="s">
        <v>909</v>
      </c>
    </row>
    <row r="85">
      <c r="A85" s="1" t="s">
        <v>910</v>
      </c>
      <c r="B85" s="1" t="str">
        <f>IFERROR(__xludf.DUMMYFUNCTION("GOOGLETRANSLATE(A:A, ""en"", ""te"")"),"GAF తురానా")</f>
        <v>GAF తురానా</v>
      </c>
      <c r="C85" s="1" t="s">
        <v>911</v>
      </c>
      <c r="D85" s="1" t="str">
        <f>IFERROR(__xludf.DUMMYFUNCTION("GOOGLETRANSLATE(C:C, ""en"", ""te"")"),"GAF తురానా అనేది ఆస్ట్రేలియా ప్రభుత్వ విమాన కర్మాగారాలు (GAF) చేత ఉత్పత్తి చేయబడిన లక్ష్య డ్రోన్. ఈ పేరు అబోరిజినల్ ఆస్ట్రేలియన్ పదం నుండి రెయిన్బో అని నమ్ముతారు. తురానా టార్గెట్ డ్రోన్ ఆస్ట్రేలియాలో ఇకర సబ్‌మెరైన్ యాంటీ వెపన్ సిస్టమ్ అభివృద్ధిగా రూపొందిం"&amp;"చబడింది మరియు నిర్మించబడింది. ఇది రిమోట్ కంట్రోల్‌తో టార్గెట్ డ్రోన్, ఇది నావల్ యాంటీ-ఎయిర్‌క్రాఫ్ట్ టార్గెట్ ప్రాక్టీస్‌లో ఉపయోగం కోసం ఇకర లాంచర్ నుండి ప్రారంభించబడింది. [1] [2] తురానాకు మిశ్రమ మెటల్/ఫైబర్ గ్లాస్ నిర్మాణాన్ని కలిగి ఉంది మరియు ఇది మైక్రోట"&amp;"ూర్బో కౌగర్ 022 టర్బోజెట్ చేత శక్తిని పొందింది. [A] [3] తునా మొదట ఆగస్టు 1971 లో వూమెరా నుండి ఎగురవేయబడింది. [3] డ్రోన్ కోలుకునేటప్పుడు నీటి ప్రవేశం ఎలక్ట్రానిక్స్ యొక్క వైఫల్యానికి కారణమవుతున్నందున ఈ కార్యక్రమం 1979 లో రద్దు చేయబడింది. [4] మానవరహిత వైమాన"&amp;"ిక వాహనంపై ఈ వ్యాసం ఒక స్టబ్. వికీపీడియా విస్తరించడం ద్వారా మీరు సహాయపడవచ్చు.")</f>
        <v>GAF తురానా అనేది ఆస్ట్రేలియా ప్రభుత్వ విమాన కర్మాగారాలు (GAF) చేత ఉత్పత్తి చేయబడిన లక్ష్య డ్రోన్. ఈ పేరు అబోరిజినల్ ఆస్ట్రేలియన్ పదం నుండి రెయిన్బో అని నమ్ముతారు. తురానా టార్గెట్ డ్రోన్ ఆస్ట్రేలియాలో ఇకర సబ్‌మెరైన్ యాంటీ వెపన్ సిస్టమ్ అభివృద్ధిగా రూపొందించబడింది మరియు నిర్మించబడింది. ఇది రిమోట్ కంట్రోల్‌తో టార్గెట్ డ్రోన్, ఇది నావల్ యాంటీ-ఎయిర్‌క్రాఫ్ట్ టార్గెట్ ప్రాక్టీస్‌లో ఉపయోగం కోసం ఇకర లాంచర్ నుండి ప్రారంభించబడింది. [1] [2] తురానాకు మిశ్రమ మెటల్/ఫైబర్ గ్లాస్ నిర్మాణాన్ని కలిగి ఉంది మరియు ఇది మైక్రోటూర్బో కౌగర్ 022 టర్బోజెట్ చేత శక్తిని పొందింది. [A] [3] తునా మొదట ఆగస్టు 1971 లో వూమెరా నుండి ఎగురవేయబడింది. [3] డ్రోన్ కోలుకునేటప్పుడు నీటి ప్రవేశం ఎలక్ట్రానిక్స్ యొక్క వైఫల్యానికి కారణమవుతున్నందున ఈ కార్యక్రమం 1979 లో రద్దు చేయబడింది. [4] మానవరహిత వైమానిక వాహనంపై ఈ వ్యాసం ఒక స్టబ్. వికీపీడియా విస్తరించడం ద్వారా మీరు సహాయపడవచ్చు.</v>
      </c>
      <c r="E85" s="1" t="s">
        <v>912</v>
      </c>
      <c r="F85" s="1" t="str">
        <f>IFERROR(__xludf.DUMMYFUNCTION("GOOGLETRANSLATE(E:E, ""en"", ""te"")"),"టార్గెట్ డ్రోన్")</f>
        <v>టార్గెట్ డ్రోన్</v>
      </c>
      <c r="G85" s="1" t="s">
        <v>913</v>
      </c>
      <c r="H85" s="1" t="s">
        <v>914</v>
      </c>
      <c r="I85" s="1" t="str">
        <f>IFERROR(__xludf.DUMMYFUNCTION("GOOGLETRANSLATE(H:H, ""en"", ""te"")"),"ప్రభుత్వ విమానం కర్మాగారాలు")</f>
        <v>ప్రభుత్వ విమానం కర్మాగారాలు</v>
      </c>
      <c r="O85" s="1" t="s">
        <v>915</v>
      </c>
      <c r="P85" s="1" t="s">
        <v>916</v>
      </c>
      <c r="S85" s="5">
        <v>26146.0</v>
      </c>
      <c r="T85" s="1">
        <v>23.0</v>
      </c>
      <c r="AN85" s="1" t="s">
        <v>917</v>
      </c>
      <c r="AO85" s="1" t="s">
        <v>918</v>
      </c>
      <c r="AP85" s="1" t="s">
        <v>919</v>
      </c>
      <c r="BM85" s="1" t="s">
        <v>920</v>
      </c>
      <c r="BN85" s="1" t="s">
        <v>921</v>
      </c>
    </row>
    <row r="86">
      <c r="A86" s="1" t="s">
        <v>922</v>
      </c>
      <c r="B86" s="1" t="str">
        <f>IFERROR(__xludf.DUMMYFUNCTION("GOOGLETRANSLATE(A:A, ""en"", ""te"")"),"ఐబిస్ జిఎస్ -710 మ్యాజిక్")</f>
        <v>ఐబిస్ జిఎస్ -710 మ్యాజిక్</v>
      </c>
      <c r="C86" s="1" t="s">
        <v>923</v>
      </c>
      <c r="D86" s="1" t="str">
        <f>IFERROR(__xludf.DUMMYFUNCTION("GOOGLETRANSLATE(C:C, ""en"", ""te"")"),"IBIS GS-710 మ్యాజిక్, GS-450 అని కూడా పిలుస్తారు, ఇది కొలంబియన్ హోమ్‌బిల్ట్ విమానం, ఇది IBIS GS-700 మ్యాజిక్ నుండి అభివృద్ధి చేయబడిన CALI యొక్క IBIS విమానాలచే రూపొందించబడింది మరియు ఉత్పత్తి చేయబడింది. ఇది అందుబాటులో ఉన్నప్పుడు విమానం పూర్తి రెడీ-టు-ఫ్లై-వ"&amp;"ిమానయానంగా లేదా te త్సాహిక నిర్మాణానికి కిట్‌గా సరఫరా చేయబడింది. [1] ఉత్పత్తి పూర్తయింది మరియు 2011 నాటికి విమానం ఇకపై సంస్థ యొక్క ఉత్పత్తి శ్రేణిలో భాగం కాదు. [2] GS-710 మ్యాజిక్ ఫెడరేషన్ Aéronautique ఇంటర్నేషనల్ మైక్రోలైట్ వర్గానికి అనుగుణంగా రూపొందించబ"&amp;"డింది, ఇందులో వర్గం యొక్క గరిష్ట స్థూల బరువు 450 కిలోల (992 పౌండ్లు). [1] ఈ విమానం స్ట్రట్-బ్రేస్డ్ హై-వింగ్, రెండు-సీట్ల-ఇన్-సైడ్-బై-సైడ్ కాన్ఫిగరేషన్ తలుపులతో పరివేష్టిత క్యాబిన్, వీల్ ప్యాంటుతో స్థిర ట్రైసైకిల్ ల్యాండింగ్ గేర్ మరియు ట్రాక్టర్ కాన్ఫిగరే"&amp;"షన్‌లో ఒకే ఇంజిన్ కలిగి ఉంది. [1] GS-710 మ్యాజిక్ షీట్ అల్యూమినియం ""ఆల్-మెటల్"" నిర్మాణం నుండి తయారు చేయబడింది, రెక్క చిట్కాలు మరియు కౌలింగ్‌తో మిశ్రమ పదార్థాల నుండి తయారవుతుంది. దాని 8.69 మీ (28.5 అడుగులు) స్పాన్ వింగ్ NACA 650-18M ఎయిర్‌ఫాయిల్‌ను ఉపయోగ"&amp;"ిస్తుంది మరియు ఫ్లాప్‌లను మౌంట్ చేస్తుంది. వింగ్ సాంప్రదాయిక ఐలెరాన్‌లను ఉపయోగిస్తుంది లేదా ఐచ్ఛికంగా, జంకర్స్ ఐలెరాన్‌లను ప్రముఖ ఎడ్జ్ స్లాట్‌లతో కలిగి ఉంటుంది మరియు జ్యూరీ స్ట్రట్‌లతో V- స్ట్రట్‌లచే మద్దతు ఉంది. ప్రధాన ల్యాండింగ్ గేర్ 7075-టి 6 అల్యూమిన"&amp;"ియం, ముక్కు గేర్‌లో రబ్బరు పుక్స్ మరియు హెలికల్ స్ప్రింగ్‌లను ఉపయోగించి లివర్ సస్పెన్షన్ ఉంది. ప్రధాన చక్రాలలో హైడ్రాలిక్ డిస్క్ బ్రేక్‌లు ఉన్నాయి. [1] ఉపయోగించిన ప్రామాణిక ఇంజిన్ 60 kW (80 HP) రోటాక్స్ 912UL పవర్‌ప్లాంట్, మూడు బ్లేడెడ్ ఐవోప్రోప్ ప్రొపెల్"&amp;"లర్‌ను నడుపుతుంది. [1] విమానం యొక్క ఖాళీ బరువు GS-700 కంటే 15% తగ్గింది. GS-710 లో సాధారణ ఖాళీ బరువు 279 కిలోలు (615 పౌండ్లు) మరియు స్థూల బరువు 450 కిలోలు (990 ఎల్బి), ఇది 171 కిలోల (377 పౌండ్లు) ఉపయోగకరమైన లోడ్‌ను ఇస్తుంది. స్థూల బరువు 500 కిలోలు (1,102 "&amp;"పౌండ్లు) ఐచ్ఛికం. [1] జేన్ యొక్క అన్ని ప్రపంచ విమానాల నుండి డేటా 2012-2013 [1] సాధారణ లక్షణాల పనితీరు")</f>
        <v>IBIS GS-710 మ్యాజిక్, GS-450 అని కూడా పిలుస్తారు, ఇది కొలంబియన్ హోమ్‌బిల్ట్ విమానం, ఇది IBIS GS-700 మ్యాజిక్ నుండి అభివృద్ధి చేయబడిన CALI యొక్క IBIS విమానాలచే రూపొందించబడింది మరియు ఉత్పత్తి చేయబడింది. ఇది అందుబాటులో ఉన్నప్పుడు విమానం పూర్తి రెడీ-టు-ఫ్లై-విమానయానంగా లేదా te త్సాహిక నిర్మాణానికి కిట్‌గా సరఫరా చేయబడింది. [1] ఉత్పత్తి పూర్తయింది మరియు 2011 నాటికి విమానం ఇకపై సంస్థ యొక్క ఉత్పత్తి శ్రేణిలో భాగం కాదు. [2] GS-710 మ్యాజిక్ ఫెడరేషన్ Aéronautique ఇంటర్నేషనల్ మైక్రోలైట్ వర్గానికి అనుగుణంగా రూపొందించబడింది, ఇందులో వర్గం యొక్క గరిష్ట స్థూల బరువు 450 కిలోల (992 పౌండ్లు). [1] ఈ విమానం స్ట్రట్-బ్రేస్డ్ హై-వింగ్, రెండు-సీట్ల-ఇన్-సైడ్-బై-సైడ్ కాన్ఫిగరేషన్ తలుపులతో పరివేష్టిత క్యాబిన్, వీల్ ప్యాంటుతో స్థిర ట్రైసైకిల్ ల్యాండింగ్ గేర్ మరియు ట్రాక్టర్ కాన్ఫిగరేషన్‌లో ఒకే ఇంజిన్ కలిగి ఉంది. [1] GS-710 మ్యాజిక్ షీట్ అల్యూమినియం "ఆల్-మెటల్" నిర్మాణం నుండి తయారు చేయబడింది, రెక్క చిట్కాలు మరియు కౌలింగ్‌తో మిశ్రమ పదార్థాల నుండి తయారవుతుంది. దాని 8.69 మీ (28.5 అడుగులు) స్పాన్ వింగ్ NACA 650-18M ఎయిర్‌ఫాయిల్‌ను ఉపయోగిస్తుంది మరియు ఫ్లాప్‌లను మౌంట్ చేస్తుంది. వింగ్ సాంప్రదాయిక ఐలెరాన్‌లను ఉపయోగిస్తుంది లేదా ఐచ్ఛికంగా, జంకర్స్ ఐలెరాన్‌లను ప్రముఖ ఎడ్జ్ స్లాట్‌లతో కలిగి ఉంటుంది మరియు జ్యూరీ స్ట్రట్‌లతో V- స్ట్రట్‌లచే మద్దతు ఉంది. ప్రధాన ల్యాండింగ్ గేర్ 7075-టి 6 అల్యూమినియం, ముక్కు గేర్‌లో రబ్బరు పుక్స్ మరియు హెలికల్ స్ప్రింగ్‌లను ఉపయోగించి లివర్ సస్పెన్షన్ ఉంది. ప్రధాన చక్రాలలో హైడ్రాలిక్ డిస్క్ బ్రేక్‌లు ఉన్నాయి. [1] ఉపయోగించిన ప్రామాణిక ఇంజిన్ 60 kW (80 HP) రోటాక్స్ 912UL పవర్‌ప్లాంట్, మూడు బ్లేడెడ్ ఐవోప్రోప్ ప్రొపెల్లర్‌ను నడుపుతుంది. [1] విమానం యొక్క ఖాళీ బరువు GS-700 కంటే 15% తగ్గింది. GS-710 లో సాధారణ ఖాళీ బరువు 279 కిలోలు (615 పౌండ్లు) మరియు స్థూల బరువు 450 కిలోలు (990 ఎల్బి), ఇది 171 కిలోల (377 పౌండ్లు) ఉపయోగకరమైన లోడ్‌ను ఇస్తుంది. స్థూల బరువు 500 కిలోలు (1,102 పౌండ్లు) ఐచ్ఛికం. [1] జేన్ యొక్క అన్ని ప్రపంచ విమానాల నుండి డేటా 2012-2013 [1] సాధారణ లక్షణాల పనితీరు</v>
      </c>
      <c r="E86" s="1" t="s">
        <v>875</v>
      </c>
      <c r="F86" s="1" t="str">
        <f>IFERROR(__xludf.DUMMYFUNCTION("GOOGLETRANSLATE(E:E, ""en"", ""te"")"),"హోమ్‌బిల్ట్ విమానం")</f>
        <v>హోమ్‌బిల్ట్ విమానం</v>
      </c>
      <c r="G86" s="1" t="s">
        <v>876</v>
      </c>
      <c r="H86" s="1" t="s">
        <v>877</v>
      </c>
      <c r="I86" s="1" t="str">
        <f>IFERROR(__xludf.DUMMYFUNCTION("GOOGLETRANSLATE(H:H, ""en"", ""te"")"),"ఐబిస్ విమానం")</f>
        <v>ఐబిస్ విమానం</v>
      </c>
      <c r="M86" s="1" t="s">
        <v>129</v>
      </c>
      <c r="N86" s="1" t="str">
        <f>IFERROR(__xludf.DUMMYFUNCTION("GOOGLETRANSLATE(M:M, ""en"", ""te"")"),"ఉత్పత్తి పూర్తయింది")</f>
        <v>ఉత్పత్తి పూర్తయింది</v>
      </c>
      <c r="P86" s="1" t="s">
        <v>878</v>
      </c>
      <c r="U86" s="1" t="s">
        <v>132</v>
      </c>
      <c r="V86" s="1" t="s">
        <v>214</v>
      </c>
      <c r="W86" s="1" t="s">
        <v>924</v>
      </c>
      <c r="X86" s="1" t="s">
        <v>925</v>
      </c>
      <c r="AM86" s="4" t="s">
        <v>882</v>
      </c>
      <c r="AN86" s="1" t="s">
        <v>883</v>
      </c>
      <c r="AX86" s="1" t="s">
        <v>926</v>
      </c>
      <c r="AY86" s="1" t="s">
        <v>887</v>
      </c>
      <c r="BE86" s="1" t="s">
        <v>927</v>
      </c>
      <c r="BM86" s="1" t="s">
        <v>893</v>
      </c>
      <c r="BN86" s="1" t="s">
        <v>894</v>
      </c>
      <c r="BU86" s="1" t="s">
        <v>928</v>
      </c>
    </row>
    <row r="87">
      <c r="A87" s="1" t="s">
        <v>929</v>
      </c>
      <c r="B87" s="1" t="str">
        <f>IFERROR(__xludf.DUMMYFUNCTION("GOOGLETRANSLATE(A:A, ""en"", ""te"")"),"JEOF CANDIANA")</f>
        <v>JEOF CANDIANA</v>
      </c>
      <c r="C87" s="1" t="s">
        <v>930</v>
      </c>
      <c r="D87" s="1" t="str">
        <f>IFERROR(__xludf.DUMMYFUNCTION("GOOGLETRANSLATE(C:C, ""en"", ""te"")"),"JEOF కాండియానా (దాని మూలం పట్టణానికి పేరు పెట్టబడింది) ఇటాలియన్ హోమ్‌బిల్ట్ విమానం, దీనిని 1990 ల మధ్యలో ప్రవేశపెట్టిన కాండియానాకు చెందిన JEOF SRL చేత రూపొందించబడింది మరియు ఉత్పత్తి చేయబడింది. ఇది అందుబాటులో ఉన్నప్పుడు విమానం te త్సాహిక నిర్మాణానికి కిట్‌"&amp;"గా సరఫరా చేయబడింది. [1] కాండియానాలో స్ట్రట్-బ్రేస్డ్ హై-వింగ్, రెండు-సీట్ల-సైడ్-సైడ్-సైడ్ కాన్ఫిగరేషన్ పరివేష్టిత క్యాబిన్ తలుపుల ద్వారా యాక్సెస్ చేయబడింది, స్థిర సాంప్రదాయ ల్యాండింగ్ గేర్ మరియు ట్రాక్టర్ కాన్ఫిగరేషన్‌లో ఒకే ఇంజిన్. ట్రైసైకిల్ ల్యాండింగ్ "&amp;"గేర్ ఐచ్ఛికం. [1] ఈ విమానం వెల్డెడ్ స్టీల్ గొట్టాలు మరియు అల్యూమినియం కలయిక నుండి తయారవుతుంది. ఈ విమానం SAX 86 ఇంజిన్ కోసం టెస్ట్‌బెడ్‌గా రూపొందించబడింది, ఇది ఫియట్ ఫైర్ ఫోర్-సిలిండర్ ఫోర్-స్ట్రోక్ ఆటోమోటివ్ పవర్‌ప్లాంట్ యొక్క ఉత్పన్నం. [1] ప్రామాణిక రోజు"&amp;", సముద్ర మట్టం, గాలి, టేకాఫ్ మరియు ల్యాండింగ్ రోల్ 100 మీ (328 అడుగులు). [1] 1998 నాటికి కంపెనీ పది కిట్లు విక్రయించబడిందని, పూర్తయిందని మరియు ఎగురుతున్నట్లు నివేదించింది. [1] ఏరోక్రాఫ్టర్ నుండి డేటా [1] సాధారణ లక్షణాల పనితీరు")</f>
        <v>JEOF కాండియానా (దాని మూలం పట్టణానికి పేరు పెట్టబడింది) ఇటాలియన్ హోమ్‌బిల్ట్ విమానం, దీనిని 1990 ల మధ్యలో ప్రవేశపెట్టిన కాండియానాకు చెందిన JEOF SRL చేత రూపొందించబడింది మరియు ఉత్పత్తి చేయబడింది. ఇది అందుబాటులో ఉన్నప్పుడు విమానం te త్సాహిక నిర్మాణానికి కిట్‌గా సరఫరా చేయబడింది. [1] కాండియానాలో స్ట్రట్-బ్రేస్డ్ హై-వింగ్, రెండు-సీట్ల-సైడ్-సైడ్-సైడ్ కాన్ఫిగరేషన్ పరివేష్టిత క్యాబిన్ తలుపుల ద్వారా యాక్సెస్ చేయబడింది, స్థిర సాంప్రదాయ ల్యాండింగ్ గేర్ మరియు ట్రాక్టర్ కాన్ఫిగరేషన్‌లో ఒకే ఇంజిన్. ట్రైసైకిల్ ల్యాండింగ్ గేర్ ఐచ్ఛికం. [1] ఈ విమానం వెల్డెడ్ స్టీల్ గొట్టాలు మరియు అల్యూమినియం కలయిక నుండి తయారవుతుంది. ఈ విమానం SAX 86 ఇంజిన్ కోసం టెస్ట్‌బెడ్‌గా రూపొందించబడింది, ఇది ఫియట్ ఫైర్ ఫోర్-సిలిండర్ ఫోర్-స్ట్రోక్ ఆటోమోటివ్ పవర్‌ప్లాంట్ యొక్క ఉత్పన్నం. [1] ప్రామాణిక రోజు, సముద్ర మట్టం, గాలి, టేకాఫ్ మరియు ల్యాండింగ్ రోల్ 100 మీ (328 అడుగులు). [1] 1998 నాటికి కంపెనీ పది కిట్లు విక్రయించబడిందని, పూర్తయిందని మరియు ఎగురుతున్నట్లు నివేదించింది. [1] ఏరోక్రాఫ్టర్ నుండి డేటా [1] సాధారణ లక్షణాల పనితీరు</v>
      </c>
      <c r="E87" s="1" t="s">
        <v>875</v>
      </c>
      <c r="F87" s="1" t="str">
        <f>IFERROR(__xludf.DUMMYFUNCTION("GOOGLETRANSLATE(E:E, ""en"", ""te"")"),"హోమ్‌బిల్ట్ విమానం")</f>
        <v>హోమ్‌బిల్ట్ విమానం</v>
      </c>
      <c r="G87" s="1" t="s">
        <v>876</v>
      </c>
      <c r="H87" s="1" t="s">
        <v>931</v>
      </c>
      <c r="I87" s="1" t="str">
        <f>IFERROR(__xludf.DUMMYFUNCTION("GOOGLETRANSLATE(H:H, ""en"", ""te"")"),"Jeof srl")</f>
        <v>Jeof srl</v>
      </c>
      <c r="L87" s="1" t="s">
        <v>932</v>
      </c>
      <c r="M87" s="1" t="s">
        <v>129</v>
      </c>
      <c r="N87" s="1" t="str">
        <f>IFERROR(__xludf.DUMMYFUNCTION("GOOGLETRANSLATE(M:M, ""en"", ""te"")"),"ఉత్పత్తి పూర్తయింది")</f>
        <v>ఉత్పత్తి పూర్తయింది</v>
      </c>
      <c r="P87" s="1" t="s">
        <v>92</v>
      </c>
      <c r="T87" s="1" t="s">
        <v>933</v>
      </c>
      <c r="U87" s="1" t="s">
        <v>132</v>
      </c>
      <c r="V87" s="1" t="s">
        <v>214</v>
      </c>
      <c r="W87" s="1" t="s">
        <v>934</v>
      </c>
      <c r="X87" s="1" t="s">
        <v>935</v>
      </c>
      <c r="AM87" s="4" t="s">
        <v>841</v>
      </c>
      <c r="AN87" s="1" t="s">
        <v>936</v>
      </c>
      <c r="AT87" s="1" t="s">
        <v>826</v>
      </c>
      <c r="AV87" s="1" t="s">
        <v>937</v>
      </c>
      <c r="AX87" s="1" t="s">
        <v>938</v>
      </c>
      <c r="AY87" s="1" t="s">
        <v>939</v>
      </c>
      <c r="BB87" s="1" t="s">
        <v>940</v>
      </c>
      <c r="BC87" s="1" t="s">
        <v>282</v>
      </c>
      <c r="BU87" s="1" t="s">
        <v>941</v>
      </c>
    </row>
    <row r="88">
      <c r="A88" s="1" t="s">
        <v>942</v>
      </c>
      <c r="B88" s="1" t="str">
        <f>IFERROR(__xludf.DUMMYFUNCTION("GOOGLETRANSLATE(A:A, ""en"", ""te"")"),"SNCAC NC.2001 అబీల్")</f>
        <v>SNCAC NC.2001 అబీల్</v>
      </c>
      <c r="C88" s="1" t="s">
        <v>943</v>
      </c>
      <c r="D88" s="1" t="str">
        <f>IFERROR(__xludf.DUMMYFUNCTION("GOOGLETRANSLATE(C:C, ""en"", ""te"")"),"SNCAC NC.2001 అబిల్లే (ఇంగ్లీష్: బీ) అనేది ఒకే ఇంజిన్, 1940 ల చివరలో ఫ్రాన్స్‌లో రూపొందించిన మరియు నిర్మించిన జంట ఇంటర్‌మెషింగ్ రోటర్ హెలికాప్టర్. మూడు పూర్తయ్యాయి కాని ఒక ఎగిరిపోయాయి, SNCAC మూసివేయబడినప్పుడు అభివృద్ధి ముగిసింది. SNCAC యొక్క హెలికాప్టర్ వ"&amp;"ిభాగంలో అబీల్ యొక్క రూపకల్పనను రెనే డోరాండ్ దర్శకత్వం వహించారు. 1939 ఫ్లెట్నర్ ఎఫ్ఎల్ 265 మరియు 1944 యొక్క కెల్లెట్ XR-8 యొక్క ఉదాహరణలను అనుసరించి, తోక రోటర్ డిజైన్‌కు బదులుగా ఇంటర్‌మెషింగ్ రోటర్ లేఅవుట్ ఎంపిక చేయబడింది. [1] దాని జంట, రెండు బ్లేడ్ రోటర్లు"&amp;" షాఫ్ట్‌ల ద్వారా నడపబడ్డాయి, ఇవి పక్కపక్కనే ఫ్యూజ్‌లేజ్ నుండి బయటకు వస్తాయి. హబ్ నుండి కొంత మార్గం ప్రారంభమైన రోటర్ బ్లేడ్లు బలంగా దెబ్బతిన్నాయి. రెండు రోటర్ల సాపేక్ష సామూహిక పిచ్‌ను పెడల్స్‌తో మార్చడం ద్వారా ఒక జత స్వాష్‌ప్లేట్లు మరియు యావ్ ద్వారా చక్రీయ"&amp;" పిచ్‌ను మార్చడం ద్వారా పిచ్ మరియు రోల్ నియంత్రణ కాలమ్ నుండి సర్దుబాటు చేయబడ్డాయి. రోటర్ షాఫ్ట్ యొక్క ఫార్వర్డ్ టిల్ట్ స్వయంచాలకంగా ఫార్వర్డ్ స్పీడ్‌తో అనుసంధానించబడింది. ఒకే లివర్ ఎలక్ట్రికల్ లింక్ ద్వారా సామూహిక పిచ్ మరియు థొరెటల్ రెండింటినీ నియంత్రించి"&amp;"ంది. అబీల్ 429 kW (575 HP) రెనాల్ట్ 12 సె, విలోమ, గాలి-చల్లబడిన V-12 ఇంజిన్. [2] అబిల్లెకు పాడ్ మరియు బూమ్, ఆల్-మెటల్ ఫ్యూజ్‌లేజ్ ఉంది. ముగ్గురు ప్రయాణీకులకు బెంచ్ సీటుతో క్యాబిన్ కంటే రెండు సైడ్ సిబ్బంది సీట్లతో ముక్కు పూర్తిగా మెరుస్తున్నది. ఇంజిన్ మరియ"&amp;"ు గేర్‌బాక్స్‌లు వాటి వెనుక ఉన్నాయి. [2] [3] AFT, ఎత్తైన మౌంటెడ్ బూమ్ ఎంపెనేజ్‌ను తీసుకువెళ్ళింది, ఇది మొదటి నమూనాలో ఇరుకైన ఫిన్ తో పొడవైన టి-తోకను కలిగి ఉంది. రెండవ యంత్రంలో టెయిల్‌ప్లేన్ ఫ్యూజ్‌లేజ్ పైభాగానికి తగ్గించబడింది మరియు దాని అంత్య భాగాల వద్ద ఒ"&amp;"క జత రెక్కలను కలిగి ఉంది, ప్రతి ఒక్కటి సుమారుగా ఎలిప్టికల్ మరియు దాని పై నుండి అమర్చబడి ఉంటుంది. [1] తోకలు చెక్కతో ఉన్నాయి, ఫాబ్రిక్ కప్పబడి ఉంటుంది. [3] అబిల్ యొక్క స్థిర మెయిన్ ల్యాండింగ్ గేర్‌లో ఒకే ఇరుసుపై రెండు చక్రాలు ఉన్నాయి, రోటర్ షాఫ్ట్‌ల వెనుక క"&amp;"ొంచెం ఉండి, విశాలమైన, ఒకే స్ట్రట్‌లపై మిడ్-ఎగువ ఫ్యూజ్‌లేజ్‌కు, చిన్న ముక్కు చక్రంతో అమర్చారు. [1] అబిల్లె యొక్క మూడు ఉదాహరణలు నిర్మించబడ్డాయి. మొదటిది ఎగిరిపోయే ముందు అగ్ని ద్వారా నాశనం చేయబడింది. రెండవది క్లాడ్ డెల్లీస్ చేత పైలట్ చేయబడిన 28 జూన్ 1949 న "&amp;"మొదటి ఫ్లైట్ చేసింది. ఆ నెలలో SNCAC మూసివేయబడింది, దాని ఆస్తులు మిగిలిన మూడు రాష్ట్ర యాజమాన్యంలోని సంస్థల మధ్య పంపిణీ చేయబడ్డాయి మరియు దాని ఫలితంగా అబైల్ ప్రోగ్రాం వదిలివేయబడింది; రెండవ యంత్రం మళ్లీ ఎగరలేదు మరియు మూడవది ఎప్పుడూ ఎగరలేదు. [1] గైలార్డ్ నుండి"&amp;" డేటా (1990), పేజి 98. [1] అన్ని పనితీరు గణాంకాలు అంచనా వేయబడ్డాయి. జనరల్ లక్షణాలు పనితీరు")</f>
        <v>SNCAC NC.2001 అబిల్లే (ఇంగ్లీష్: బీ) అనేది ఒకే ఇంజిన్, 1940 ల చివరలో ఫ్రాన్స్‌లో రూపొందించిన మరియు నిర్మించిన జంట ఇంటర్‌మెషింగ్ రోటర్ హెలికాప్టర్. మూడు పూర్తయ్యాయి కాని ఒక ఎగిరిపోయాయి, SNCAC మూసివేయబడినప్పుడు అభివృద్ధి ముగిసింది. SNCAC యొక్క హెలికాప్టర్ విభాగంలో అబీల్ యొక్క రూపకల్పనను రెనే డోరాండ్ దర్శకత్వం వహించారు. 1939 ఫ్లెట్నర్ ఎఫ్ఎల్ 265 మరియు 1944 యొక్క కెల్లెట్ XR-8 యొక్క ఉదాహరణలను అనుసరించి, తోక రోటర్ డిజైన్‌కు బదులుగా ఇంటర్‌మెషింగ్ రోటర్ లేఅవుట్ ఎంపిక చేయబడింది. [1] దాని జంట, రెండు బ్లేడ్ రోటర్లు షాఫ్ట్‌ల ద్వారా నడపబడ్డాయి, ఇవి పక్కపక్కనే ఫ్యూజ్‌లేజ్ నుండి బయటకు వస్తాయి. హబ్ నుండి కొంత మార్గం ప్రారంభమైన రోటర్ బ్లేడ్లు బలంగా దెబ్బతిన్నాయి. రెండు రోటర్ల సాపేక్ష సామూహిక పిచ్‌ను పెడల్స్‌తో మార్చడం ద్వారా ఒక జత స్వాష్‌ప్లేట్లు మరియు యావ్ ద్వారా చక్రీయ పిచ్‌ను మార్చడం ద్వారా పిచ్ మరియు రోల్ నియంత్రణ కాలమ్ నుండి సర్దుబాటు చేయబడ్డాయి. రోటర్ షాఫ్ట్ యొక్క ఫార్వర్డ్ టిల్ట్ స్వయంచాలకంగా ఫార్వర్డ్ స్పీడ్‌తో అనుసంధానించబడింది. ఒకే లివర్ ఎలక్ట్రికల్ లింక్ ద్వారా సామూహిక పిచ్ మరియు థొరెటల్ రెండింటినీ నియంత్రించింది. అబీల్ 429 kW (575 HP) రెనాల్ట్ 12 సె, విలోమ, గాలి-చల్లబడిన V-12 ఇంజిన్. [2] అబిల్లెకు పాడ్ మరియు బూమ్, ఆల్-మెటల్ ఫ్యూజ్‌లేజ్ ఉంది. ముగ్గురు ప్రయాణీకులకు బెంచ్ సీటుతో క్యాబిన్ కంటే రెండు సైడ్ సిబ్బంది సీట్లతో ముక్కు పూర్తిగా మెరుస్తున్నది. ఇంజిన్ మరియు గేర్‌బాక్స్‌లు వాటి వెనుక ఉన్నాయి. [2] [3] AFT, ఎత్తైన మౌంటెడ్ బూమ్ ఎంపెనేజ్‌ను తీసుకువెళ్ళింది, ఇది మొదటి నమూనాలో ఇరుకైన ఫిన్ తో పొడవైన టి-తోకను కలిగి ఉంది. రెండవ యంత్రంలో టెయిల్‌ప్లేన్ ఫ్యూజ్‌లేజ్ పైభాగానికి తగ్గించబడింది మరియు దాని అంత్య భాగాల వద్ద ఒక జత రెక్కలను కలిగి ఉంది, ప్రతి ఒక్కటి సుమారుగా ఎలిప్టికల్ మరియు దాని పై నుండి అమర్చబడి ఉంటుంది. [1] తోకలు చెక్కతో ఉన్నాయి, ఫాబ్రిక్ కప్పబడి ఉంటుంది. [3] అబిల్ యొక్క స్థిర మెయిన్ ల్యాండింగ్ గేర్‌లో ఒకే ఇరుసుపై రెండు చక్రాలు ఉన్నాయి, రోటర్ షాఫ్ట్‌ల వెనుక కొంచెం ఉండి, విశాలమైన, ఒకే స్ట్రట్‌లపై మిడ్-ఎగువ ఫ్యూజ్‌లేజ్‌కు, చిన్న ముక్కు చక్రంతో అమర్చారు. [1] అబిల్లె యొక్క మూడు ఉదాహరణలు నిర్మించబడ్డాయి. మొదటిది ఎగిరిపోయే ముందు అగ్ని ద్వారా నాశనం చేయబడింది. రెండవది క్లాడ్ డెల్లీస్ చేత పైలట్ చేయబడిన 28 జూన్ 1949 న మొదటి ఫ్లైట్ చేసింది. ఆ నెలలో SNCAC మూసివేయబడింది, దాని ఆస్తులు మిగిలిన మూడు రాష్ట్ర యాజమాన్యంలోని సంస్థల మధ్య పంపిణీ చేయబడ్డాయి మరియు దాని ఫలితంగా అబైల్ ప్రోగ్రాం వదిలివేయబడింది; రెండవ యంత్రం మళ్లీ ఎగరలేదు మరియు మూడవది ఎప్పుడూ ఎగరలేదు. [1] గైలార్డ్ నుండి డేటా (1990), పేజి 98. [1] అన్ని పనితీరు గణాంకాలు అంచనా వేయబడ్డాయి. జనరల్ లక్షణాలు పనితీరు</v>
      </c>
      <c r="E88" s="1" t="s">
        <v>944</v>
      </c>
      <c r="F88" s="1" t="str">
        <f>IFERROR(__xludf.DUMMYFUNCTION("GOOGLETRANSLATE(E:E, ""en"", ""te"")"),"ఐదు సీటు, ట్విన్ రోటర్ హెలికాప్టర్")</f>
        <v>ఐదు సీటు, ట్విన్ రోటర్ హెలికాప్టర్</v>
      </c>
      <c r="G88" s="1" t="s">
        <v>945</v>
      </c>
      <c r="H88" s="1" t="s">
        <v>946</v>
      </c>
      <c r="I88" s="1" t="str">
        <f>IFERROR(__xludf.DUMMYFUNCTION("GOOGLETRANSLATE(H:H, ""en"", ""te"")"),"Sncac")</f>
        <v>Sncac</v>
      </c>
      <c r="J88" s="1" t="s">
        <v>947</v>
      </c>
      <c r="K88" s="1" t="str">
        <f>IFERROR(__xludf.DUMMYFUNCTION("GOOGLETRANSLATE(J:J, ""en"", ""te"")"),"రెనే డోరాండ్")</f>
        <v>రెనే డోరాండ్</v>
      </c>
      <c r="P88" s="1" t="s">
        <v>165</v>
      </c>
      <c r="S88" s="2">
        <v>18077.0</v>
      </c>
      <c r="T88" s="1">
        <v>3.0</v>
      </c>
      <c r="U88" s="1">
        <v>2.0</v>
      </c>
      <c r="V88" s="1" t="s">
        <v>948</v>
      </c>
      <c r="X88" s="1" t="s">
        <v>949</v>
      </c>
      <c r="Y88" s="1" t="s">
        <v>950</v>
      </c>
      <c r="Z88" s="1" t="s">
        <v>951</v>
      </c>
      <c r="AM88" s="4" t="s">
        <v>172</v>
      </c>
      <c r="AN88" s="4" t="s">
        <v>952</v>
      </c>
      <c r="AT88" s="1" t="s">
        <v>953</v>
      </c>
      <c r="AV88" s="1" t="s">
        <v>954</v>
      </c>
      <c r="AX88" s="1" t="s">
        <v>955</v>
      </c>
      <c r="BA88" s="1" t="s">
        <v>956</v>
      </c>
      <c r="BB88" s="1" t="s">
        <v>957</v>
      </c>
      <c r="BE88" s="1" t="s">
        <v>958</v>
      </c>
    </row>
    <row r="89">
      <c r="A89" s="1" t="s">
        <v>959</v>
      </c>
      <c r="B89" s="1" t="str">
        <f>IFERROR(__xludf.DUMMYFUNCTION("GOOGLETRANSLATE(A:A, ""en"", ""te"")"),"Hcuav")</f>
        <v>Hcuav</v>
      </c>
      <c r="C89" s="1" t="s">
        <v>960</v>
      </c>
      <c r="D89" s="1" t="str">
        <f>IFERROR(__xludf.DUMMYFUNCTION("GOOGLETRANSLATE(C:C, ""en"", ""te"")"),"హెలెనిక్ సివిల్ మానవరహిత వైమానిక వాహనం (HCUAV) RX -1 అనేది గ్రీకు పరిశోధన ప్రాజెక్ట్, ఇది ప్రస్తుతం మీడియం ఎత్తు యొక్క నమూనాను ఉత్పత్తి చేసింది - లాంగ్ ఎండ్యూరెన్స్ (మగ) మానవరహిత వైమానిక వాహనం (UAV), విమానం ఉత్పత్తిలోకి ప్రవేశించడానికి లక్ష్యంతో భవిష్యత్త"&amp;"ు మరియు సైనిక కార్యకలాపాలలో పౌర మరియు సంభావ్యంగా ఉపయోగించబడుతుంది. [1] [2] ఈ అభివృద్ధి 2013 లో ప్రారంభమైంది మరియు 6 మంది భాగస్వాములతో కూడిన కన్సార్టియం ఉంది, వారిలో మూడు విశ్వవిద్యాలయ పరిశోధనా బృందాలు మెకానికల్ ఇంజనీరింగ్ విభాగం లేదా అరిస్టాటిల్ యూనివర్శి"&amp;"టీ ఆఫ్ థెస్సలొకినికి (AUTH), CSL మరియు ది అరిస్టాటిల్ యూనివర్శిటీ యొక్క లాబొరేటరీ ఆఫ్ ఫ్లూయిడ్ మెకానిక్స్ మరియు టర్బోమాచైనరీ (LFMT) లాబొరేటరీ ఆఫ్ రోబోటిక్స్ అండ్ ఆటోమేషన్ (ఎల్‌ఆర్‌ఇ), అలాగే ఎంఎల్‌ఎస్ ఇన్నోవేషన్ లిమిటెడ్, స్పేస్‌యోనిక్ లిమిటెడ్ మరియు ఇంట్ర"&amp;"ాకామ్ డిఫెన్స్ ఎలక్ట్రానిక్స్ (ఐడి) తో సహా మూడు ప్రైవేట్ కంపెనీలు. ఇది AUTH వద్ద LFMT చేత సమన్వయం చేయబడింది. ఈ ప్రాజెక్ట్ యొక్క చీఫ్ ఇంజనీర్ AUTH ప్రొఫెసర్ డాక్టర్ కైరియాకోస్ యాకింటోస్. ప్రాధమిక ప్రాజెక్ట్ లక్ష్యం, సముద్ర పర్యవేక్షణ, సరిహద్దు రక్షణ మరియు "&amp;"అటవీ ప్రాంత నిఘా వంటి దీర్ఘ-రోజు మరియు రాత్రి నిఘా మరియు పెట్రోలింగ్ కార్యకలాపాల కోసం తక్కువ ఖర్చుతో కూడిన, అధిక-పనితీరు గల సివిల్ యుఎవిని రూపొందించడం మరియు నిర్మించడం. [3] [4 ] HCUAV RX-1 ప్రోటోటైప్ ప్రధాన లక్ష్యాల నిఘా మరియు పౌర రక్షణ అధికారుల కోసం డేటా"&amp;" సేకరణతో చిన్న నుండి మధ్య తరహా పురుష-UAV గా రూపొందించబడింది, అభివృద్ధి చేయబడింది మరియు నిర్మించబడింది, ఈ ప్రాజెక్ట్ ప్రారంభించిన 36 నెలల తర్వాత దాని మొదటి మరియు విజయవంతమైన విమానంలో చేసింది. తొలి ఫ్లైట్ 2016 లో జరిగింది మరియు సుమారు 15 నిమిషాలు కొనసాగింది."&amp;" [5] వేర్వేరు ప్రాజెక్ట్ పారామితులు మరియు లక్ష్యాలను ధృవీకరించడానికి మరియు పరీక్షించడానికి అనేక పరీక్ష విమానాలు అనుసరించాయి. విమానం యొక్క గరిష్ట ఓర్పు 11 గంటలు. నవంబర్ 2020 లో, ఇంట్రాకామ్ డిఫెన్స్ ఎలక్ట్రానిక్స్ (ఐడిఇ) కన్సార్టియంకు అధిపతిగా ఉంచారు, ఇందుల"&amp;"ో ఇప్పుడు సైప్రస్, స్పెయిన్ మరియు నెదర్లాండ్స్ నుండి ఇతర గ్రీకు మరియు యూరోపియన్ కంపెనీలు ఉన్నాయి, స్టీల్త్ స్వార్మ్ డ్రోన్ల రూపకల్పన మరియు నిర్మాణం కోసం, ప్రాజెక్ట్ లోటస్ (తక్కువ పరిశీలనాత్మక వ్యూహాత్మక మానవరహిత వ్యవస్థ), [6] ISR తో RX-3 ప్రోటోటైప్ ఆధారంగ"&amp;"ా దాని ప్రాధమిక లక్ష్యం. ప్రాజెక్ట్ లోటస్‌లో భాగంగా రెండు రకాల డ్రోన్‌లను నిర్మించనున్నట్లు గుర్తించబడింది. మొదటిది “మదర్‌షిప్”, RX-3 డిజైన్ లక్షణాలను కలిగి ఉన్న పెద్ద డ్రోన్, [7] ప్రమాణం ద్వారా రూపొందించబడింది. మిగిలినవి పెద్ద సంఖ్యలో నిర్మించిన చిన్న స్"&amp;"వార్మ్ డ్రోన్లు, మదర్‌షిప్ చేత అనుసంధానించబడి, మద్దతు ఇస్తాయి. [8] ఈ ఎండోజెనస్ విమానాలను సరిహద్దు మరియు మారిటైమ్ పెట్రోల్ మిషన్లు, అధిక విలువ కలిగిన లక్ష్య నిఘా మరియు నిఘాలో ఉపయోగించవచ్చు, అదే సమయంలో హెలెనిక్ ఎయిర్ ఫోర్స్ ఫ్యూచర్ 4.5 మరియు 5 వ తరం యోధులతో"&amp;" సహకరించడానికి డేటా-ఫ్యూజన్ టెక్నాలజీలను ఉపయోగిస్తుంది. IDE ప్రకారం, వైమానిక దళం 5 సంవత్సరాల ప్రణాళికలో దాని కార్యాచరణ అవసరాలను పూర్తిగా తీర్చగలదు. [9] పరిశోధనా కాగితం నుండి డేటా. [3]")</f>
        <v>హెలెనిక్ సివిల్ మానవరహిత వైమానిక వాహనం (HCUAV) RX -1 అనేది గ్రీకు పరిశోధన ప్రాజెక్ట్, ఇది ప్రస్తుతం మీడియం ఎత్తు యొక్క నమూనాను ఉత్పత్తి చేసింది - లాంగ్ ఎండ్యూరెన్స్ (మగ) మానవరహిత వైమానిక వాహనం (UAV), విమానం ఉత్పత్తిలోకి ప్రవేశించడానికి లక్ష్యంతో భవిష్యత్తు మరియు సైనిక కార్యకలాపాలలో పౌర మరియు సంభావ్యంగా ఉపయోగించబడుతుంది. [1] [2] ఈ అభివృద్ధి 2013 లో ప్రారంభమైంది మరియు 6 మంది భాగస్వాములతో కూడిన కన్సార్టియం ఉంది, వారిలో మూడు విశ్వవిద్యాలయ పరిశోధనా బృందాలు మెకానికల్ ఇంజనీరింగ్ విభాగం లేదా అరిస్టాటిల్ యూనివర్శిటీ ఆఫ్ థెస్సలొకినికి (AUTH), CSL మరియు ది అరిస్టాటిల్ యూనివర్శిటీ యొక్క లాబొరేటరీ ఆఫ్ ఫ్లూయిడ్ మెకానిక్స్ మరియు టర్బోమాచైనరీ (LFMT) లాబొరేటరీ ఆఫ్ రోబోటిక్స్ అండ్ ఆటోమేషన్ (ఎల్‌ఆర్‌ఇ), అలాగే ఎంఎల్‌ఎస్ ఇన్నోవేషన్ లిమిటెడ్, స్పేస్‌యోనిక్ లిమిటెడ్ మరియు ఇంట్రాకామ్ డిఫెన్స్ ఎలక్ట్రానిక్స్ (ఐడి) తో సహా మూడు ప్రైవేట్ కంపెనీలు. ఇది AUTH వద్ద LFMT చేత సమన్వయం చేయబడింది. ఈ ప్రాజెక్ట్ యొక్క చీఫ్ ఇంజనీర్ AUTH ప్రొఫెసర్ డాక్టర్ కైరియాకోస్ యాకింటోస్. ప్రాధమిక ప్రాజెక్ట్ లక్ష్యం, సముద్ర పర్యవేక్షణ, సరిహద్దు రక్షణ మరియు అటవీ ప్రాంత నిఘా వంటి దీర్ఘ-రోజు మరియు రాత్రి నిఘా మరియు పెట్రోలింగ్ కార్యకలాపాల కోసం తక్కువ ఖర్చుతో కూడిన, అధిక-పనితీరు గల సివిల్ యుఎవిని రూపొందించడం మరియు నిర్మించడం. [3] [4 ] HCUAV RX-1 ప్రోటోటైప్ ప్రధాన లక్ష్యాల నిఘా మరియు పౌర రక్షణ అధికారుల కోసం డేటా సేకరణతో చిన్న నుండి మధ్య తరహా పురుష-UAV గా రూపొందించబడింది, అభివృద్ధి చేయబడింది మరియు నిర్మించబడింది, ఈ ప్రాజెక్ట్ ప్రారంభించిన 36 నెలల తర్వాత దాని మొదటి మరియు విజయవంతమైన విమానంలో చేసింది. తొలి ఫ్లైట్ 2016 లో జరిగింది మరియు సుమారు 15 నిమిషాలు కొనసాగింది. [5] వేర్వేరు ప్రాజెక్ట్ పారామితులు మరియు లక్ష్యాలను ధృవీకరించడానికి మరియు పరీక్షించడానికి అనేక పరీక్ష విమానాలు అనుసరించాయి. విమానం యొక్క గరిష్ట ఓర్పు 11 గంటలు. నవంబర్ 2020 లో, ఇంట్రాకామ్ డిఫెన్స్ ఎలక్ట్రానిక్స్ (ఐడిఇ) కన్సార్టియంకు అధిపతిగా ఉంచారు, ఇందులో ఇప్పుడు సైప్రస్, స్పెయిన్ మరియు నెదర్లాండ్స్ నుండి ఇతర గ్రీకు మరియు యూరోపియన్ కంపెనీలు ఉన్నాయి, స్టీల్త్ స్వార్మ్ డ్రోన్ల రూపకల్పన మరియు నిర్మాణం కోసం, ప్రాజెక్ట్ లోటస్ (తక్కువ పరిశీలనాత్మక వ్యూహాత్మక మానవరహిత వ్యవస్థ), [6] ISR తో RX-3 ప్రోటోటైప్ ఆధారంగా దాని ప్రాధమిక లక్ష్యం. ప్రాజెక్ట్ లోటస్‌లో భాగంగా రెండు రకాల డ్రోన్‌లను నిర్మించనున్నట్లు గుర్తించబడింది. మొదటిది “మదర్‌షిప్”, RX-3 డిజైన్ లక్షణాలను కలిగి ఉన్న పెద్ద డ్రోన్, [7] ప్రమాణం ద్వారా రూపొందించబడింది. మిగిలినవి పెద్ద సంఖ్యలో నిర్మించిన చిన్న స్వార్మ్ డ్రోన్లు, మదర్‌షిప్ చేత అనుసంధానించబడి, మద్దతు ఇస్తాయి. [8] ఈ ఎండోజెనస్ విమానాలను సరిహద్దు మరియు మారిటైమ్ పెట్రోల్ మిషన్లు, అధిక విలువ కలిగిన లక్ష్య నిఘా మరియు నిఘాలో ఉపయోగించవచ్చు, అదే సమయంలో హెలెనిక్ ఎయిర్ ఫోర్స్ ఫ్యూచర్ 4.5 మరియు 5 వ తరం యోధులతో సహకరించడానికి డేటా-ఫ్యూజన్ టెక్నాలజీలను ఉపయోగిస్తుంది. IDE ప్రకారం, వైమానిక దళం 5 సంవత్సరాల ప్రణాళికలో దాని కార్యాచరణ అవసరాలను పూర్తిగా తీర్చగలదు. [9] పరిశోధనా కాగితం నుండి డేటా. [3]</v>
      </c>
      <c r="E89" s="1" t="s">
        <v>961</v>
      </c>
      <c r="F89" s="1" t="str">
        <f>IFERROR(__xludf.DUMMYFUNCTION("GOOGLETRANSLATE(E:E, ""en"", ""te"")"),"నిఘా మరియు నిఘా")</f>
        <v>నిఘా మరియు నిఘా</v>
      </c>
      <c r="G89" s="1" t="s">
        <v>962</v>
      </c>
      <c r="J89" s="1" t="s">
        <v>963</v>
      </c>
      <c r="K89" s="1" t="str">
        <f>IFERROR(__xludf.DUMMYFUNCTION("GOOGLETRANSLATE(J:J, ""en"", ""te"")"),"కన్సార్టియం: LFMT LRA CSL SPACESONIC LTD. ఇంట్రాకామ్ డిఫెన్స్ MLS ఇన్నోవేషన్")</f>
        <v>కన్సార్టియం: LFMT LRA CSL SPACESONIC LTD. ఇంట్రాకామ్ డిఫెన్స్ MLS ఇన్నోవేషన్</v>
      </c>
      <c r="M89" s="1" t="s">
        <v>964</v>
      </c>
      <c r="N89" s="1" t="str">
        <f>IFERROR(__xludf.DUMMYFUNCTION("GOOGLETRANSLATE(M:M, ""en"", ""te"")"),"ప్రోటోటైప్")</f>
        <v>ప్రోటోటైప్</v>
      </c>
      <c r="P89" s="1" t="s">
        <v>965</v>
      </c>
      <c r="Q89" s="1"/>
      <c r="R89" s="1" t="s">
        <v>966</v>
      </c>
      <c r="S89" s="1">
        <v>2016.0</v>
      </c>
      <c r="T89" s="1">
        <v>1.0</v>
      </c>
      <c r="Z89" s="1" t="s">
        <v>967</v>
      </c>
      <c r="AM89" s="4" t="s">
        <v>968</v>
      </c>
      <c r="BY89" s="1" t="s">
        <v>969</v>
      </c>
      <c r="BZ89" s="1" t="s">
        <v>970</v>
      </c>
    </row>
    <row r="90">
      <c r="A90" s="1" t="s">
        <v>971</v>
      </c>
      <c r="B90" s="1" t="str">
        <f>IFERROR(__xludf.DUMMYFUNCTION("GOOGLETRANSLATE(A:A, ""en"", ""te"")"),"హెలివేల్ అఫాలినా")</f>
        <v>హెలివేల్ అఫాలినా</v>
      </c>
      <c r="C90" s="1" t="s">
        <v>972</v>
      </c>
      <c r="D90" s="1" t="str">
        <f>IFERROR(__xludf.DUMMYFUNCTION("GOOGLETRANSLATE(C:C, ""en"", ""te"")"),"హెలివేల్ అఫాలినా ఒక అల్ట్రా-లైట్, ఏకాక్షక రెండు-సీట్ల మల్టీపర్పస్ హెలికాప్టర్. అఫాలినా అనే పేరు ""బాటిల్నోస్ డాల్ఫిన్"" అనే రష్యన్ పదం నుండి వచ్చింది, ఇది మెరైన్ క్షీరదంతో హెలికాప్టర్ యొక్క పోలికకు పేరు పెట్టబడింది. [1] సాధారణ లక్షణాల పనితీరు")</f>
        <v>హెలివేల్ అఫాలినా ఒక అల్ట్రా-లైట్, ఏకాక్షక రెండు-సీట్ల మల్టీపర్పస్ హెలికాప్టర్. అఫాలినా అనే పేరు "బాటిల్నోస్ డాల్ఫిన్" అనే రష్యన్ పదం నుండి వచ్చింది, ఇది మెరైన్ క్షీరదంతో హెలికాప్టర్ యొక్క పోలికకు పేరు పెట్టబడింది. [1] సాధారణ లక్షణాల పనితీరు</v>
      </c>
      <c r="E90" s="1" t="s">
        <v>973</v>
      </c>
      <c r="F90" s="1" t="str">
        <f>IFERROR(__xludf.DUMMYFUNCTION("GOOGLETRANSLATE(E:E, ""en"", ""te"")"),"బహుళార్ధసాధక హెలికాప్టర్")</f>
        <v>బహుళార్ధసాధక హెలికాప్టర్</v>
      </c>
      <c r="G90" s="1" t="s">
        <v>974</v>
      </c>
      <c r="H90" s="1" t="s">
        <v>975</v>
      </c>
      <c r="I90" s="1" t="str">
        <f>IFERROR(__xludf.DUMMYFUNCTION("GOOGLETRANSLATE(H:H, ""en"", ""te"")"),"హెలివేలే")</f>
        <v>హెలివేలే</v>
      </c>
      <c r="J90" s="1" t="s">
        <v>976</v>
      </c>
      <c r="K90" s="1" t="str">
        <f>IFERROR(__xludf.DUMMYFUNCTION("GOOGLETRANSLATE(J:J, ""en"", ""te"")"),"కోలెస్నిక్ యాకోవ్")</f>
        <v>కోలెస్నిక్ యాకోవ్</v>
      </c>
      <c r="L90" s="1">
        <v>2015.0</v>
      </c>
      <c r="M90" s="1" t="s">
        <v>977</v>
      </c>
      <c r="N90" s="1" t="str">
        <f>IFERROR(__xludf.DUMMYFUNCTION("GOOGLETRANSLATE(M:M, ""en"", ""te"")"),"2016 ప్రారంభంలో ఉత్పత్తిని ప్రారంభించడం")</f>
        <v>2016 ప్రారంభంలో ఉత్పత్తిని ప్రారంభించడం</v>
      </c>
      <c r="U90" s="1">
        <v>1.0</v>
      </c>
      <c r="V90" s="1">
        <v>2.0</v>
      </c>
      <c r="X90" s="1" t="s">
        <v>978</v>
      </c>
      <c r="Y90" s="1" t="s">
        <v>979</v>
      </c>
      <c r="AT90" s="1" t="s">
        <v>953</v>
      </c>
      <c r="AV90" s="1" t="s">
        <v>565</v>
      </c>
      <c r="AW90" s="1" t="s">
        <v>176</v>
      </c>
      <c r="AX90" s="1" t="s">
        <v>980</v>
      </c>
      <c r="AY90" s="1" t="s">
        <v>981</v>
      </c>
      <c r="AZ90" s="1" t="s">
        <v>982</v>
      </c>
      <c r="BB90" s="1" t="s">
        <v>585</v>
      </c>
      <c r="BC90" s="1" t="s">
        <v>983</v>
      </c>
    </row>
    <row r="91">
      <c r="A91" s="1" t="s">
        <v>984</v>
      </c>
      <c r="B91" s="1" t="str">
        <f>IFERROR(__xludf.DUMMYFUNCTION("GOOGLETRANSLATE(A:A, ""en"", ""te"")"),"ఐబిస్ జిఎస్ -240")</f>
        <v>ఐబిస్ జిఎస్ -240</v>
      </c>
      <c r="C91" s="1" t="s">
        <v>985</v>
      </c>
      <c r="D91" s="1" t="str">
        <f>IFERROR(__xludf.DUMMYFUNCTION("GOOGLETRANSLATE(C:C, ""en"", ""te"")"),"ఐబిస్ జిఎస్ -240 కొలంబియన్ హోమ్‌బిల్ట్ విమానం, దీనిని కాలి యొక్క ఐబిస్ విమానం రూపొందించి ఉత్పత్తి చేసింది. ఇది అందుబాటులో ఉన్నప్పుడు విమానం te త్సాహిక నిర్మాణానికి కిట్‌గా సరఫరా చేయబడింది. [1] GS-240 ను వారి ఉత్పత్తి శ్రేణిలో భాగంగా తయారీదారు ఇకపై అందించర"&amp;"ు. [2] ఈ విమానం లైట్-స్పోర్ట్ విమానంగా రూపొందించబడింది, ప్రత్యేకంగా అమెరికన్ మార్కెట్ కోసం మరియు స్ట్రట్-బ్రేస్డ్ హై-వింగ్, రెండు-సీట్ల-సైడ్-సైడ్ కాన్ఫిగరేషన్ కన్‌క్లోస్డ్ క్యాబిన్ తలుపుల ద్వారా యాక్సెస్ చేయబడింది, స్థిర ట్రైసైకిల్ ల్యాండింగ్ గేర్ ట్రాక్ట"&amp;"ర్ కాన్ఫిగరేషన్‌లో వీల్ ప్యాంటు మరియు ఒకే ఇంజిన్. [1] ఈ విమానం షీట్ అల్యూమినియం ""ఆల్-మెటల్"" నిర్మాణం నుండి తయారు చేయబడింది. దీని రెక్కకు V- స్టట్స్ మరియు జ్యూరీ స్ట్రట్స్ మద్దతు ఇస్తున్నాయి. GS-240 శీఘ్ర-నిర్మాణ కిట్‌గా సరఫరా చేయబడింది, త్వరిత అసెంబ్లీ "&amp;"సమయాన్ని అనుమతించడానికి డెలివరీకి ముందు చాలా పెద్ద కల్పన పూర్తయింది. [1] ప్రామాణిక రోజు, సముద్ర మట్టం, గాలి లేదు, 15 మీ (49 అడుగులు) అడ్డంకికి మించి దూరం 91 మీ (299 అడుగులు). [1] ఏప్రిల్ 2017 నాటికి, ఫెడరల్ ఏవియేషన్ అడ్మినిస్ట్రేషన్ యొక్క ఆమోదించబడిన ప్రత"&amp;"్యేక లైట్-స్పోర్ట్ విమానాల జాబితాలో డిజైన్ కనిపించదు. [3] మే 2014 లో ఫెడరల్ ఏవియేషన్ అడ్మినిస్ట్రేషన్తో అమెరికాలో ఉదాహరణలు నమోదు కాలేదు. [4] ఆల్-ఏరో నుండి డేటా [1] సాధారణ లక్షణాల పనితీరు")</f>
        <v>ఐబిస్ జిఎస్ -240 కొలంబియన్ హోమ్‌బిల్ట్ విమానం, దీనిని కాలి యొక్క ఐబిస్ విమానం రూపొందించి ఉత్పత్తి చేసింది. ఇది అందుబాటులో ఉన్నప్పుడు విమానం te త్సాహిక నిర్మాణానికి కిట్‌గా సరఫరా చేయబడింది. [1] GS-240 ను వారి ఉత్పత్తి శ్రేణిలో భాగంగా తయారీదారు ఇకపై అందించరు. [2] ఈ విమానం లైట్-స్పోర్ట్ విమానంగా రూపొందించబడింది, ప్రత్యేకంగా అమెరికన్ మార్కెట్ కోసం మరియు స్ట్రట్-బ్రేస్డ్ హై-వింగ్, రెండు-సీట్ల-సైడ్-సైడ్ కాన్ఫిగరేషన్ కన్‌క్లోస్డ్ క్యాబిన్ తలుపుల ద్వారా యాక్సెస్ చేయబడింది, స్థిర ట్రైసైకిల్ ల్యాండింగ్ గేర్ ట్రాక్టర్ కాన్ఫిగరేషన్‌లో వీల్ ప్యాంటు మరియు ఒకే ఇంజిన్. [1] ఈ విమానం షీట్ అల్యూమినియం "ఆల్-మెటల్" నిర్మాణం నుండి తయారు చేయబడింది. దీని రెక్కకు V- స్టట్స్ మరియు జ్యూరీ స్ట్రట్స్ మద్దతు ఇస్తున్నాయి. GS-240 శీఘ్ర-నిర్మాణ కిట్‌గా సరఫరా చేయబడింది, త్వరిత అసెంబ్లీ సమయాన్ని అనుమతించడానికి డెలివరీకి ముందు చాలా పెద్ద కల్పన పూర్తయింది. [1] ప్రామాణిక రోజు, సముద్ర మట్టం, గాలి లేదు, 15 మీ (49 అడుగులు) అడ్డంకికి మించి దూరం 91 మీ (299 అడుగులు). [1] ఏప్రిల్ 2017 నాటికి, ఫెడరల్ ఏవియేషన్ అడ్మినిస్ట్రేషన్ యొక్క ఆమోదించబడిన ప్రత్యేక లైట్-స్పోర్ట్ విమానాల జాబితాలో డిజైన్ కనిపించదు. [3] మే 2014 లో ఫెడరల్ ఏవియేషన్ అడ్మినిస్ట్రేషన్తో అమెరికాలో ఉదాహరణలు నమోదు కాలేదు. [4] ఆల్-ఏరో నుండి డేటా [1] సాధారణ లక్షణాల పనితీరు</v>
      </c>
      <c r="E91" s="1" t="s">
        <v>986</v>
      </c>
      <c r="F91" s="1" t="str">
        <f>IFERROR(__xludf.DUMMYFUNCTION("GOOGLETRANSLATE(E:E, ""en"", ""te"")"),"లైట్-స్పోర్ట్ విమానం")</f>
        <v>లైట్-స్పోర్ట్ విమానం</v>
      </c>
      <c r="G91" s="1" t="s">
        <v>987</v>
      </c>
      <c r="H91" s="1" t="s">
        <v>877</v>
      </c>
      <c r="I91" s="1" t="str">
        <f>IFERROR(__xludf.DUMMYFUNCTION("GOOGLETRANSLATE(H:H, ""en"", ""te"")"),"ఐబిస్ విమానం")</f>
        <v>ఐబిస్ విమానం</v>
      </c>
      <c r="M91" s="1" t="s">
        <v>129</v>
      </c>
      <c r="N91" s="1" t="str">
        <f>IFERROR(__xludf.DUMMYFUNCTION("GOOGLETRANSLATE(M:M, ""en"", ""te"")"),"ఉత్పత్తి పూర్తయింది")</f>
        <v>ఉత్పత్తి పూర్తయింది</v>
      </c>
      <c r="P91" s="1" t="s">
        <v>878</v>
      </c>
      <c r="U91" s="1" t="s">
        <v>132</v>
      </c>
      <c r="V91" s="1" t="s">
        <v>214</v>
      </c>
      <c r="X91" s="1" t="s">
        <v>988</v>
      </c>
      <c r="AM91" s="4" t="s">
        <v>882</v>
      </c>
      <c r="AN91" s="1" t="s">
        <v>883</v>
      </c>
      <c r="AX91" s="1" t="s">
        <v>989</v>
      </c>
      <c r="AY91" s="1" t="s">
        <v>990</v>
      </c>
      <c r="BB91" s="1" t="s">
        <v>991</v>
      </c>
      <c r="BD91" s="1" t="s">
        <v>992</v>
      </c>
      <c r="BE91" s="1" t="s">
        <v>993</v>
      </c>
      <c r="BU91" s="1" t="s">
        <v>239</v>
      </c>
      <c r="BW91" s="1" t="s">
        <v>994</v>
      </c>
      <c r="CA91" s="1">
        <v>14.0</v>
      </c>
    </row>
    <row r="92">
      <c r="A92" s="1" t="s">
        <v>995</v>
      </c>
      <c r="B92" s="1" t="str">
        <f>IFERROR(__xludf.DUMMYFUNCTION("GOOGLETRANSLATE(A:A, ""en"", ""te"")"),"ఐబిస్ జిఎస్ -750 గ్రాండ్ మ్యాజిక్")</f>
        <v>ఐబిస్ జిఎస్ -750 గ్రాండ్ మ్యాజిక్</v>
      </c>
      <c r="C92" s="1" t="s">
        <v>996</v>
      </c>
      <c r="D92" s="1" t="str">
        <f>IFERROR(__xludf.DUMMYFUNCTION("GOOGLETRANSLATE(C:C, ""en"", ""te"")"),"IBIS GS-750 గ్రాండ్ మ్యాజిక్ అనేది కొలంబియన్ హోమ్‌బిల్ట్ విమానం, ఇది 2006 లో ప్రవేశపెట్టిన కాలి యొక్క IBIS విమానం రూపొందించింది మరియు ఉత్పత్తి చేసింది. ఈ విమానం పూర్తి రెడీ-టు-ఫ్లై-ఎయిర్‌క్రాఫ్ట్‌గా లేదా te త్సాహిక నిర్మాణానికి కిట్‌గా సరఫరా చేయబడుతుంది. "&amp;"[1 నటించు GS-750 గ్రాండ్ మ్యాజిక్ రెండు-సీట్ల IBIS GS-700 మ్యాజిక్ యొక్క అభివృద్ధి. ఇది స్ట్రట్-బ్రేస్డ్ హై-వింగ్, తలుపులతో నాలుగు-సీట్ల పరివేష్టిత క్యాబిన్, వీల్ ప్యాంటుతో స్థిర ట్రైసైకిల్ ల్యాండింగ్ గేర్ మరియు ట్రాక్టర్ కాన్ఫిగరేషన్‌లో ఒకే ఇంజిన్ కలిగి "&amp;"ఉంది. [1] ఈ విమానం షీట్ అల్యూమినియం ""ఆల్-మెటల్"" నిర్మాణం నుండి తయారు చేయబడింది, రెక్క చిట్కాలు మరియు కౌలింగ్‌తో మిశ్రమ పదార్థాల నుండి తయారవుతుంది. దీని 9.70 మీ (31.8 అడుగులు) స్పాన్ వింగ్ NACA 650-18M ఎయిర్‌ఫాయిల్‌ను ఉపయోగిస్తుంది, ఫ్లాప్‌లను మౌంట్ చేస్"&amp;"తుంది మరియు వింగ్ ఏరియా 15.71 m2 (169.1 చదరపు అడుగులు) కలిగి ఉంది. రెక్కకు వి-స్ట్రట్స్ మరియు జ్యూరీ స్ట్రట్స్ మద్దతు ఇస్తున్నాయి. ప్రధాన ల్యాండింగ్ గేర్ 7075-టి 6 అల్యూమినియం, ముక్కు గేర్‌లో రబ్బరు పుక్స్ మరియు హెలికల్ స్ప్రింగ్‌లను ఉపయోగించి లివర్ సస్పె"&amp;"న్షన్ ఉంది. ప్రధాన చక్రాలలో హైడ్రాలిక్ డిస్క్ బ్రేక్‌లు ఉన్నాయి. [1] ఆమోదయోగ్యమైన శక్తి శ్రేణి 113 నుండి 157 కిలోవాట్ (152 నుండి 211 హెచ్‌పి) మరియు ఉపయోగించిన ప్రామాణిక ఇంజన్లు ఎనిమిది సిలిండర్ 134 కిలోవాట్ X పవర్‌ప్లాంట్. [1] ఈ విమానం 520 కిలోల (1,150 పౌ"&amp;"ండ్లు) మరియు 1,020 కిలోల (2,250 పౌండ్లు) స్థూల బరువును కలిగి ఉంది, ఇది 500 కిలోల (1,100 పౌండ్లు) ఉపయోగకరమైన లోడ్ ఇస్తుంది. 151.4 ఎల్ (33.3 ఇంప్ గల్; 40.0 యుఎస్ గాల్) పూర్తి ఇంధనంతో పైలట్, ప్రయాణీకులు మరియు సామాను 391 కిలోలు (862 ఎల్బి). [1] [2] ప్రామాణిక "&amp;"రోజు, సముద్ర మట్టం, గాలి, 113 కిలోవాట్ల (152 హెచ్‌పి) ఇంజిన్‌తో టేకాఫ్ 250 మీ (820 అడుగులు) మరియు ల్యాండింగ్ రోల్ 300 మీ (984 అడుగులు). [2] ఫిబ్రవరి 2007 లో, ఈక్వెడార్‌లోని ఒక కస్టమర్‌కు ఈ నమూనా పంపబడింది. [1] జేన్ యొక్క అన్ని ప్రపంచ విమానాల నుండి డేటా 20"&amp;"12-2013 మరియు తయారీదారు [1] [2] సాధారణ లక్షణాల పనితీరు")</f>
        <v>IBIS GS-750 గ్రాండ్ మ్యాజిక్ అనేది కొలంబియన్ హోమ్‌బిల్ట్ విమానం, ఇది 2006 లో ప్రవేశపెట్టిన కాలి యొక్క IBIS విమానం రూపొందించింది మరియు ఉత్పత్తి చేసింది. ఈ విమానం పూర్తి రెడీ-టు-ఫ్లై-ఎయిర్‌క్రాఫ్ట్‌గా లేదా te త్సాహిక నిర్మాణానికి కిట్‌గా సరఫరా చేయబడుతుంది. [1 నటించు GS-750 గ్రాండ్ మ్యాజిక్ రెండు-సీట్ల IBIS GS-700 మ్యాజిక్ యొక్క అభివృద్ధి. ఇది స్ట్రట్-బ్రేస్డ్ హై-వింగ్, తలుపులతో నాలుగు-సీట్ల పరివేష్టిత క్యాబిన్, వీల్ ప్యాంటుతో స్థిర ట్రైసైకిల్ ల్యాండింగ్ గేర్ మరియు ట్రాక్టర్ కాన్ఫిగరేషన్‌లో ఒకే ఇంజిన్ కలిగి ఉంది. [1] ఈ విమానం షీట్ అల్యూమినియం "ఆల్-మెటల్" నిర్మాణం నుండి తయారు చేయబడింది, రెక్క చిట్కాలు మరియు కౌలింగ్‌తో మిశ్రమ పదార్థాల నుండి తయారవుతుంది. దీని 9.70 మీ (31.8 అడుగులు) స్పాన్ వింగ్ NACA 650-18M ఎయిర్‌ఫాయిల్‌ను ఉపయోగిస్తుంది, ఫ్లాప్‌లను మౌంట్ చేస్తుంది మరియు వింగ్ ఏరియా 15.71 m2 (169.1 చదరపు అడుగులు) కలిగి ఉంది. రెక్కకు వి-స్ట్రట్స్ మరియు జ్యూరీ స్ట్రట్స్ మద్దతు ఇస్తున్నాయి. ప్రధాన ల్యాండింగ్ గేర్ 7075-టి 6 అల్యూమినియం, ముక్కు గేర్‌లో రబ్బరు పుక్స్ మరియు హెలికల్ స్ప్రింగ్‌లను ఉపయోగించి లివర్ సస్పెన్షన్ ఉంది. ప్రధాన చక్రాలలో హైడ్రాలిక్ డిస్క్ బ్రేక్‌లు ఉన్నాయి. [1] ఆమోదయోగ్యమైన శక్తి శ్రేణి 113 నుండి 157 కిలోవాట్ (152 నుండి 211 హెచ్‌పి) మరియు ఉపయోగించిన ప్రామాణిక ఇంజన్లు ఎనిమిది సిలిండర్ 134 కిలోవాట్ X పవర్‌ప్లాంట్. [1] ఈ విమానం 520 కిలోల (1,150 పౌండ్లు) మరియు 1,020 కిలోల (2,250 పౌండ్లు) స్థూల బరువును కలిగి ఉంది, ఇది 500 కిలోల (1,100 పౌండ్లు) ఉపయోగకరమైన లోడ్ ఇస్తుంది. 151.4 ఎల్ (33.3 ఇంప్ గల్; 40.0 యుఎస్ గాల్) పూర్తి ఇంధనంతో పైలట్, ప్రయాణీకులు మరియు సామాను 391 కిలోలు (862 ఎల్బి). [1] [2] ప్రామాణిక రోజు, సముద్ర మట్టం, గాలి, 113 కిలోవాట్ల (152 హెచ్‌పి) ఇంజిన్‌తో టేకాఫ్ 250 మీ (820 అడుగులు) మరియు ల్యాండింగ్ రోల్ 300 మీ (984 అడుగులు). [2] ఫిబ్రవరి 2007 లో, ఈక్వెడార్‌లోని ఒక కస్టమర్‌కు ఈ నమూనా పంపబడింది. [1] జేన్ యొక్క అన్ని ప్రపంచ విమానాల నుండి డేటా 2012-2013 మరియు తయారీదారు [1] [2] సాధారణ లక్షణాల పనితీరు</v>
      </c>
      <c r="E92" s="1" t="s">
        <v>875</v>
      </c>
      <c r="F92" s="1" t="str">
        <f>IFERROR(__xludf.DUMMYFUNCTION("GOOGLETRANSLATE(E:E, ""en"", ""te"")"),"హోమ్‌బిల్ట్ విమానం")</f>
        <v>హోమ్‌బిల్ట్ విమానం</v>
      </c>
      <c r="G92" s="1" t="s">
        <v>876</v>
      </c>
      <c r="H92" s="1" t="s">
        <v>877</v>
      </c>
      <c r="I92" s="1" t="str">
        <f>IFERROR(__xludf.DUMMYFUNCTION("GOOGLETRANSLATE(H:H, ""en"", ""te"")"),"ఐబిస్ విమానం")</f>
        <v>ఐబిస్ విమానం</v>
      </c>
      <c r="L92" s="1">
        <v>2006.0</v>
      </c>
      <c r="M92" s="1" t="s">
        <v>848</v>
      </c>
      <c r="N92" s="1" t="str">
        <f>IFERROR(__xludf.DUMMYFUNCTION("GOOGLETRANSLATE(M:M, ""en"", ""te"")"),"ఉత్పత్తిలో (2015)")</f>
        <v>ఉత్పత్తిలో (2015)</v>
      </c>
      <c r="O92" s="1" t="s">
        <v>997</v>
      </c>
      <c r="P92" s="1" t="s">
        <v>878</v>
      </c>
      <c r="U92" s="1" t="s">
        <v>132</v>
      </c>
      <c r="V92" s="1" t="s">
        <v>998</v>
      </c>
      <c r="W92" s="1" t="s">
        <v>954</v>
      </c>
      <c r="X92" s="1" t="s">
        <v>670</v>
      </c>
      <c r="Y92" s="1" t="s">
        <v>999</v>
      </c>
      <c r="AM92" s="4" t="s">
        <v>882</v>
      </c>
      <c r="AN92" s="1" t="s">
        <v>883</v>
      </c>
      <c r="AR92" s="1" t="s">
        <v>1000</v>
      </c>
      <c r="AS92" s="1">
        <v>6.0</v>
      </c>
      <c r="AT92" s="1" t="s">
        <v>991</v>
      </c>
      <c r="AV92" s="1" t="s">
        <v>1001</v>
      </c>
      <c r="AX92" s="1" t="s">
        <v>1002</v>
      </c>
      <c r="AY92" s="1" t="s">
        <v>1003</v>
      </c>
      <c r="AZ92" s="1" t="s">
        <v>1004</v>
      </c>
      <c r="BB92" s="1" t="s">
        <v>1005</v>
      </c>
      <c r="BD92" s="1" t="s">
        <v>890</v>
      </c>
      <c r="BE92" s="1" t="s">
        <v>1006</v>
      </c>
      <c r="BL92" s="1" t="s">
        <v>1007</v>
      </c>
      <c r="BM92" s="1" t="s">
        <v>893</v>
      </c>
      <c r="BN92" s="1" t="s">
        <v>894</v>
      </c>
      <c r="BU92" s="1" t="s">
        <v>1008</v>
      </c>
      <c r="BV92" s="1" t="s">
        <v>1009</v>
      </c>
      <c r="BW92" s="1" t="s">
        <v>1010</v>
      </c>
      <c r="BX92" s="1" t="s">
        <v>1011</v>
      </c>
    </row>
    <row r="93">
      <c r="A93" s="1" t="s">
        <v>1012</v>
      </c>
      <c r="B93" s="1" t="str">
        <f>IFERROR(__xludf.DUMMYFUNCTION("GOOGLETRANSLATE(A:A, ""en"", ""te"")"),"Syac uav")</f>
        <v>Syac uav</v>
      </c>
      <c r="C93" s="1" t="s">
        <v>1013</v>
      </c>
      <c r="D93" s="1" t="str">
        <f>IFERROR(__xludf.DUMMYFUNCTION("GOOGLETRANSLATE(C:C, ""en"", ""te"")"),"SYAC UAV లు షెన్యాంగ్ ఎయిర్క్రాఫ్ట్ కార్పొరేషన్ (SYAC) చే అభివృద్ధి చేయబడిన చైనీస్ UAV లు, వీటిలో కొన్ని చైనా సైనిక మరియు స్థానిక చట్ట అమలు మరియు ప్రభుత్వ సంస్థలతో సేవల్లోకి ప్రవేశించాయి. దైవ ఈగిల్ (షెన్-డియావో లేదా షెండియావో, 神雕) అనేది 2012 నుండి అభివృద్"&amp;"ధి చెందుతున్న జెట్-శక్తితో పనిచేసే చైనీస్ యుఎవి మరియు 2018 నాటికి సేవలో ఉంది, [1] చైనా సైనిక విమాన అభివృద్ధి వంశవృక్షంలో మొదట వెల్లడైంది మ్యాప్ (中国 军用 飞机 飞机 发展 族 族) అధిక ఎత్తులో లాంగ్ ఎండ్యూరెన్స్ (హేల్) కౌంటర్ స్టీల్త్ యుఎవి (高空 反 隐身 无 人 机). [2] విమాన డి"&amp;"జైనర్ అకాడెమిషియన్ లి మింగ్ (李明) యొక్క ఆత్మకథ 2012 లో ప్రచురించబడినప్పుడు దీనిని చైనా అధికారిక వనరులు ధృవీకరించాయి, [3] దీనిలో దైవ ఈగిల్ 601 వ ఇన్స్టిట్యూట్ చేత రూపొందించబడిందని వెల్లడించారు (సాధారణంగా షెన్యాంగ్ ఎయిర్ క్రాఫ్ట్ అని పిలుస్తారు SYAC యొక్క డి"&amp;"జైన్ ఇన్స్టిట్యూట్), వాస్తవానికి కౌంటర్ స్టీల్త్ UAV అభివృద్ధికి కాన్సెప్ట్ ఎయిర్క్రాఫ్ట్ యొక్క రుజువుగా. [2] చైనీస్ ప్రచురణ నుండి వచ్చిన గ్రాఫిక్ బహుళ-ప్లాట్‌ఫాం హెచ్చరిక వ్యవస్థలో షెన్యాంగ్ 'దైవ ఈగిల్' భావనను పోలిస్తే పెద్ద UAV కోసం ఉపాధి భావనను చూపించి"&amp;"ంది. సుఖోయ్ యొక్క ఎస్ -62 యుఎవి కాన్సెప్ట్ మరియు 2013 మాస్కో ఎయిర్‌షోలో ప్రదర్శించిన వైవిధ్యాలు దైవ ఈగిల్ మాదిరిగానే ఉంటాయి మరియు సుఖోయ్ అధికారులు చైనా జోండ్ డిజైన్లలో ""గొప్ప ఆసక్తిని"" వ్యక్తం చేశారని గుర్తించారు. [4] దైవ ఈగిల్ యొక్క మొట్టమొదటి ధృవీకరిం"&amp;"చబడిన ఫోటో 2015 మధ్యలో ఐటి టాక్సీ యొక్క ఛాయాచిత్రం ఇంటర్నెట్‌లో ప్రచురించబడినప్పుడు వెల్లడైంది. [5] దైవ ఈగిల్ ప్రస్తుతం చైనాలో అతిపెద్ద యుఎవి (2015 నాటికి), దాని పొడవు షెన్యాంగ్ జె -11 కు చేరుకుంటుంది. [6] దైవ ఈగిల్ టాక్సీంగ్ యొక్క ఫోటో 1:12 యొక్క ఫ్యూజ్‌"&amp;"లేజ్ ఎత్తు నుండి పొడవు నిష్పత్తిని సూచిస్తుంది, ఇది 14.4 నుండి 18 మీటర్ల పొడవును ఇస్తుంది, మరియు రెక్కలు 40 నుండి 50 మీటర్లు. [7] దైవ ఈగిల్ ఒక ప్రత్యేకమైన లేఅవుట్ను అవలంబిస్తుంది, ఇది జంట బూమ్ లేఅవుట్లో జంట తోకతో ఉంది మరియు ఇది తక్కువ వింగ్ కాన్ఫిగరేషన్‌గ"&amp;"ా కనిపిస్తుంది. ఫ్యూజ్‌లేజ్‌లలో ఉబ్బెత్తు ముక్కులను కలిగి ఉంటుంది చాలా పొడవైన అధిక-కారక నిష్పత్తి రెక్కలు వెనుకకు అమర్చబడి ఉంటాయి మరియు స్పష్టమైన హై-బైపాస్ టర్బోఫాన్ రెండు పెద్ద నిలువు స్టెబిలైజర్ల మధ్య అమర్చబడి ఉంటుంది. [2] [5] [6] [7] [8] దైవ ఈగిల్ ఏడు "&amp;"ఈసా రాడార్లను కలిగి ఉంది. ఇది గరిష్టంగా 25 కి.మీ విమాన పైకప్పు మరియు గరిష్ట వేగం మాక్ 0.8. [9] స్పైడర్ మ్యాన్ ZZX (ZHI-ZHU-XIA ZZX లేదా జిజుక్సియా ZZX, 蜘蛛侠 ZZX) UAV అనేది AVIC యొక్క షెన్యాంగ్ ఎయిర్‌క్రాఫ్ట్ డిజైన్ ఇన్స్టిట్యూట్ (SYADI) చే అభివృద్ధి చేయబడి"&amp;"న మానవరహిత VTOL UAV. ఇది ఒక ప్రత్యేకమైన మరియు అసాధారణమైన రూపకల్పనను కలిగి ఉంది, ఇది ప్రపంచంలో మొట్టమొదటిది: ప్రధాన ప్రొపల్షన్ UAV యొక్క కొన వద్ద అమర్చిన రోటర్ ద్వారా అందించబడుతుంది, కానీ ఇతర రోటరీ వింగ్ విమానాల మాదిరిగా కాకుండా, ఉత్పత్తి చేయబడిన టార్క్ను "&amp;"ఎదుర్కోవటానికి తోక రోటర్ అవసరం ప్రధాన రోటర్, స్పైడర్ మాన్ ZZX యొక్క రూపకల్పన తోక రోటర్‌ను తొలగించింది. ప్రధాన రోటర్ ద్వారా ఉత్పత్తి చేయబడిన టార్క్ ఫ్యూజ్‌లేజ్‌పై అమర్చిన మూడు యాంటీ-టార్క్ బ్లేడ్‌ల ద్వారా ఎదుర్కోబడుతుంది. డిజైన్ పేలోడ్ మరియు స్థిరత్వాన్ని "&amp;"పెంచింది, అదే సమయంలో బరువును తగ్గిస్తుంది. చాలా రోటరీ వింగ్ విమానాలలో వలె ఇంజిన్ నేరుగా రోటర్ క్రింద అమర్చబడి ఉంటుంది మరియు ఇంజిన్ క్రింద పేలోడ్ కోసం స్థలం ఉంటుంది. మూడు యాంటీ-టార్క్ బ్లేడ్లు పేలోడ్ కంపార్ట్మెంట్ యొక్క ఫ్రేమ్‌లపై అమర్చబడి ఉంటాయి, మరియు మూ"&amp;"డు కాళ్ల ల్యాండింగ్ గేర్ నేరుగా పేలోడ్ కంపార్ట్మెంట్ క్రింద అమర్చబడి ఉంటుంది.巡逻兵) స్థిర-వింగ్ యుఎవిని అవిక్ యొక్క షెన్యాంగ్ ఎయిర్క్రాఫ్ట్ డిజైన్ ఇన్స్టిట్యూట్ (సయాడి) అభివృద్ధి చేసింది. XLB పెట్రోలర్ సాంప్రదాయ లేఅవుట్ మరియు హై వింగ్ కాన్ఫిగరేషన్‌లో ఉంది, "&amp;"ట్రైసైకిల్ ల్యాండింగ్ గేర్ మరియు టి-తోకతో. ముక్కులో అమర్చిన రెండు-బ్లేడ్ ప్రొపెల్లర్ నడిచే ట్రాక్టర్ ఇంజిన్ ద్వారా ప్రొపల్షన్ అందించబడుతుంది. XLB పెట్రోలర్ ప్రత్యామ్నాయ శక్తి వనరుతో నడిచే కొన్ని చైనీస్ యుఎవిలలో ఒకటి, అవి ఇంధన కణాలు. మొత్తం వ్యవస్థలో ఒకటి "&amp;"లేదా రెండు యుఎవిలు మరియు నిర్వహణ పరికరాలతో గ్రౌండ్ కంట్రోల్ స్టేషన్ ఉంటుంది. [10] స్పెసిఫికేషన్: [11]")</f>
        <v>SYAC UAV లు షెన్యాంగ్ ఎయిర్క్రాఫ్ట్ కార్పొరేషన్ (SYAC) చే అభివృద్ధి చేయబడిన చైనీస్ UAV లు, వీటిలో కొన్ని చైనా సైనిక మరియు స్థానిక చట్ట అమలు మరియు ప్రభుత్వ సంస్థలతో సేవల్లోకి ప్రవేశించాయి. దైవ ఈగిల్ (షెన్-డియావో లేదా షెండియావో, 神雕) అనేది 2012 నుండి అభివృద్ధి చెందుతున్న జెట్-శక్తితో పనిచేసే చైనీస్ యుఎవి మరియు 2018 నాటికి సేవలో ఉంది, [1] చైనా సైనిక విమాన అభివృద్ధి వంశవృక్షంలో మొదట వెల్లడైంది మ్యాప్ (中国 军用 飞机 飞机 发展 族 族) అధిక ఎత్తులో లాంగ్ ఎండ్యూరెన్స్ (హేల్) కౌంటర్ స్టీల్త్ యుఎవి (高空 反 隐身 无 人 机). [2] విమాన డిజైనర్ అకాడెమిషియన్ లి మింగ్ (李明) యొక్క ఆత్మకథ 2012 లో ప్రచురించబడినప్పుడు దీనిని చైనా అధికారిక వనరులు ధృవీకరించాయి, [3] దీనిలో దైవ ఈగిల్ 601 వ ఇన్స్టిట్యూట్ చేత రూపొందించబడిందని వెల్లడించారు (సాధారణంగా షెన్యాంగ్ ఎయిర్ క్రాఫ్ట్ అని పిలుస్తారు SYAC యొక్క డిజైన్ ఇన్స్టిట్యూట్), వాస్తవానికి కౌంటర్ స్టీల్త్ UAV అభివృద్ధికి కాన్సెప్ట్ ఎయిర్క్రాఫ్ట్ యొక్క రుజువుగా. [2] చైనీస్ ప్రచురణ నుండి వచ్చిన గ్రాఫిక్ బహుళ-ప్లాట్‌ఫాం హెచ్చరిక వ్యవస్థలో షెన్యాంగ్ 'దైవ ఈగిల్' భావనను పోలిస్తే పెద్ద UAV కోసం ఉపాధి భావనను చూపించింది. సుఖోయ్ యొక్క ఎస్ -62 యుఎవి కాన్సెప్ట్ మరియు 2013 మాస్కో ఎయిర్‌షోలో ప్రదర్శించిన వైవిధ్యాలు దైవ ఈగిల్ మాదిరిగానే ఉంటాయి మరియు సుఖోయ్ అధికారులు చైనా జోండ్ డిజైన్లలో "గొప్ప ఆసక్తిని" వ్యక్తం చేశారని గుర్తించారు. [4] దైవ ఈగిల్ యొక్క మొట్టమొదటి ధృవీకరించబడిన ఫోటో 2015 మధ్యలో ఐటి టాక్సీ యొక్క ఛాయాచిత్రం ఇంటర్నెట్‌లో ప్రచురించబడినప్పుడు వెల్లడైంది. [5] దైవ ఈగిల్ ప్రస్తుతం చైనాలో అతిపెద్ద యుఎవి (2015 నాటికి), దాని పొడవు షెన్యాంగ్ జె -11 కు చేరుకుంటుంది. [6] దైవ ఈగిల్ టాక్సీంగ్ యొక్క ఫోటో 1:12 యొక్క ఫ్యూజ్‌లేజ్ ఎత్తు నుండి పొడవు నిష్పత్తిని సూచిస్తుంది, ఇది 14.4 నుండి 18 మీటర్ల పొడవును ఇస్తుంది, మరియు రెక్కలు 40 నుండి 50 మీటర్లు. [7] దైవ ఈగిల్ ఒక ప్రత్యేకమైన లేఅవుట్ను అవలంబిస్తుంది, ఇది జంట బూమ్ లేఅవుట్లో జంట తోకతో ఉంది మరియు ఇది తక్కువ వింగ్ కాన్ఫిగరేషన్‌గా కనిపిస్తుంది. ఫ్యూజ్‌లేజ్‌లలో ఉబ్బెత్తు ముక్కులను కలిగి ఉంటుంది చాలా పొడవైన అధిక-కారక నిష్పత్తి రెక్కలు వెనుకకు అమర్చబడి ఉంటాయి మరియు స్పష్టమైన హై-బైపాస్ టర్బోఫాన్ రెండు పెద్ద నిలువు స్టెబిలైజర్ల మధ్య అమర్చబడి ఉంటుంది. [2] [5] [6] [7] [8] దైవ ఈగిల్ ఏడు ఈసా రాడార్లను కలిగి ఉంది. ఇది గరిష్టంగా 25 కి.మీ విమాన పైకప్పు మరియు గరిష్ట వేగం మాక్ 0.8. [9] స్పైడర్ మ్యాన్ ZZX (ZHI-ZHU-XIA ZZX లేదా జిజుక్సియా ZZX, 蜘蛛侠 ZZX) UAV అనేది AVIC యొక్క షెన్యాంగ్ ఎయిర్‌క్రాఫ్ట్ డిజైన్ ఇన్స్టిట్యూట్ (SYADI) చే అభివృద్ధి చేయబడిన మానవరహిత VTOL UAV. ఇది ఒక ప్రత్యేకమైన మరియు అసాధారణమైన రూపకల్పనను కలిగి ఉంది, ఇది ప్రపంచంలో మొట్టమొదటిది: ప్రధాన ప్రొపల్షన్ UAV యొక్క కొన వద్ద అమర్చిన రోటర్ ద్వారా అందించబడుతుంది, కానీ ఇతర రోటరీ వింగ్ విమానాల మాదిరిగా కాకుండా, ఉత్పత్తి చేయబడిన టార్క్ను ఎదుర్కోవటానికి తోక రోటర్ అవసరం ప్రధాన రోటర్, స్పైడర్ మాన్ ZZX యొక్క రూపకల్పన తోక రోటర్‌ను తొలగించింది. ప్రధాన రోటర్ ద్వారా ఉత్పత్తి చేయబడిన టార్క్ ఫ్యూజ్‌లేజ్‌పై అమర్చిన మూడు యాంటీ-టార్క్ బ్లేడ్‌ల ద్వారా ఎదుర్కోబడుతుంది. డిజైన్ పేలోడ్ మరియు స్థిరత్వాన్ని పెంచింది, అదే సమయంలో బరువును తగ్గిస్తుంది. చాలా రోటరీ వింగ్ విమానాలలో వలె ఇంజిన్ నేరుగా రోటర్ క్రింద అమర్చబడి ఉంటుంది మరియు ఇంజిన్ క్రింద పేలోడ్ కోసం స్థలం ఉంటుంది. మూడు యాంటీ-టార్క్ బ్లేడ్లు పేలోడ్ కంపార్ట్మెంట్ యొక్క ఫ్రేమ్‌లపై అమర్చబడి ఉంటాయి, మరియు మూడు కాళ్ల ల్యాండింగ్ గేర్ నేరుగా పేలోడ్ కంపార్ట్మెంట్ క్రింద అమర్చబడి ఉంటుంది.巡逻兵) స్థిర-వింగ్ యుఎవిని అవిక్ యొక్క షెన్యాంగ్ ఎయిర్క్రాఫ్ట్ డిజైన్ ఇన్స్టిట్యూట్ (సయాడి) అభివృద్ధి చేసింది. XLB పెట్రోలర్ సాంప్రదాయ లేఅవుట్ మరియు హై వింగ్ కాన్ఫిగరేషన్‌లో ఉంది, ట్రైసైకిల్ ల్యాండింగ్ గేర్ మరియు టి-తోకతో. ముక్కులో అమర్చిన రెండు-బ్లేడ్ ప్రొపెల్లర్ నడిచే ట్రాక్టర్ ఇంజిన్ ద్వారా ప్రొపల్షన్ అందించబడుతుంది. XLB పెట్రోలర్ ప్రత్యామ్నాయ శక్తి వనరుతో నడిచే కొన్ని చైనీస్ యుఎవిలలో ఒకటి, అవి ఇంధన కణాలు. మొత్తం వ్యవస్థలో ఒకటి లేదా రెండు యుఎవిలు మరియు నిర్వహణ పరికరాలతో గ్రౌండ్ కంట్రోల్ స్టేషన్ ఉంటుంది. [10] స్పెసిఫికేషన్: [11]</v>
      </c>
      <c r="E93" s="1" t="s">
        <v>1014</v>
      </c>
      <c r="F93" s="1" t="str">
        <f>IFERROR(__xludf.DUMMYFUNCTION("GOOGLETRANSLATE(E:E, ""en"", ""te"")"),"ఉవ్")</f>
        <v>ఉవ్</v>
      </c>
      <c r="H93" s="1" t="s">
        <v>1015</v>
      </c>
      <c r="I93" s="1" t="str">
        <f>IFERROR(__xludf.DUMMYFUNCTION("GOOGLETRANSLATE(H:H, ""en"", ""te"")"),"షెన్యాంగ్ ఎయిర్క్రాఫ్ట్ కార్పొరేషన్")</f>
        <v>షెన్యాంగ్ ఎయిర్క్రాఫ్ట్ కార్పొరేషన్</v>
      </c>
      <c r="J93" s="1" t="s">
        <v>1016</v>
      </c>
      <c r="K93" s="1" t="str">
        <f>IFERROR(__xludf.DUMMYFUNCTION("GOOGLETRANSLATE(J:J, ""en"", ""te"")"),"షెన్యాంగ్ ఎయిర్క్రాఫ్ట్ డిజైన్ ఇన్స్టిట్యూట్ (601 వ ఇన్స్టిట్యూట్)")</f>
        <v>షెన్యాంగ్ ఎయిర్క్రాఫ్ట్ డిజైన్ ఇన్స్టిట్యూట్ (601 వ ఇన్స్టిట్యూట్)</v>
      </c>
      <c r="M93" s="1" t="s">
        <v>1017</v>
      </c>
      <c r="N93" s="1" t="str">
        <f>IFERROR(__xludf.DUMMYFUNCTION("GOOGLETRANSLATE(M:M, ""en"", ""te"")"),"సేవలో")</f>
        <v>సేవలో</v>
      </c>
      <c r="P93" s="1" t="s">
        <v>1018</v>
      </c>
      <c r="Q93" s="1"/>
      <c r="R93" s="1" t="s">
        <v>1019</v>
      </c>
      <c r="AM93" s="4" t="s">
        <v>1020</v>
      </c>
      <c r="AN93" s="1" t="s">
        <v>1021</v>
      </c>
      <c r="AO93" s="1" t="s">
        <v>1018</v>
      </c>
      <c r="AP93" s="4" t="s">
        <v>1020</v>
      </c>
    </row>
    <row r="94">
      <c r="A94" s="1" t="s">
        <v>1022</v>
      </c>
      <c r="B94" s="1" t="str">
        <f>IFERROR(__xludf.DUMMYFUNCTION("GOOGLETRANSLATE(A:A, ""en"", ""te"")"),"SNCAC NC.3021 బెల్ఫేగోర్")</f>
        <v>SNCAC NC.3021 బెల్ఫేగోర్</v>
      </c>
      <c r="C94" s="1" t="s">
        <v>1023</v>
      </c>
      <c r="D94" s="1" t="str">
        <f>IFERROR(__xludf.DUMMYFUNCTION("GOOGLETRANSLATE(C:C, ""en"", ""te"")"),"SNCAC NC.3021 బెల్ఫేగోర్ ఒక ఫ్రెంచ్ హై ఎలిట్యూడ్ రీసెర్చ్ విమానం, ఇది రెండవ ప్రపంచ యుద్ధం చివరిలో రూపొందించబడింది మరియు నిర్మించబడింది. ఒకటి మాత్రమే పూర్తయింది మరియు ఇది విజయవంతం కాలేదు, దాని అసాధారణ ఇంజిన్‌తో సమస్యల కారణంగా. రెండవ ప్రపంచ యుద్ధంలో బెల్ఫేగ"&amp;"ోర్ మార్సెల్ రోకా యొక్క SNCAC NC.3020 రూపకల్పనలో దాని మూలాన్ని కలిగి ఉంది, చివరికి నోస్డ్ హిస్పానో-సూయిజా HS.12Z ఇంజన్లతో శక్తితో కూడిన విమానం ముక్కు డ్రైవింగ్ ఏకాక్షక ప్రొపెల్లర్లలో పక్కపక్కనే అమర్చబడింది. యుద్ధం చివరలో తిరిగి వచ్చిన డిజైన్‌పై పని చేసినప"&amp;"్పుడు ఈ ఇంజన్లు అదేవిధంగా అమర్చబడిన డైమ్లెర్-బెంజ్ జతతో భర్తీ చేయబడ్డాయి, దీని ఫలితంగా సవరించిన రకం NC.3021. బెల్ఫేగోర్ ఎగువ వాతావరణం యొక్క వాతావరణ శాస్త్రం, అధిక ఎత్తులో ఉన్న ఏరోడైనమిక్స్ మరియు ఇన్కమింగ్ కాస్మిక్ కిరణాల అధ్యయనాల కోసం అధిక ఎత్తులో ప్రయోగశ"&amp;"ాలను అందించడానికి ఉద్దేశించబడింది. [1] కొలతలు 10,000 మీ (32,800 అడుగులు) మరియు 14,000 మీ (45,900 అడుగులు) మధ్య ఎత్తులో చేయవలసి ఉంది. [2] ఒత్తిడి వ్యవస్థను ఇంజిన్ క్రింద ఉన్న పెద్ద స్కూప్ తీసుకోవడం నుండి ఇంజిన్ నడిచే కంప్రెషర్లుగా ఇవ్వబడింది. ఒత్తిడితో కూడ"&amp;"ిన క్యాబిన్, అధిక స్థాయి కంటే కొంచెం వెడల్పుగా ఉంది, సగటు వ్యాసం సుమారు 2.45 మీ (8 అడుగుల 0 అంగుళాలు) [1] ఇద్దరు పరిశీలకులు సౌకర్యవంతమైన పని గది మరియు మొత్తం క్యాబిన్ వాల్యూమ్ 11 m3 (390 Cu ft). [2] వారు క్యాబిన్ పైకప్పులో మరియు దాని అంతస్తులో పరిశీలన కిట"&amp;"ికీలను కలిగి ఉన్నారు. సిబ్బంది స్థానాలు ఒత్తిడితో కూడిన ప్రాంతంలో కూడా ఉన్నాయి: పైలట్ యొక్క కాక్‌పిట్ తన తలని ఎగువ ఫ్యూజ్‌లేజ్ పైన స్పష్టమైన పందిరి కింద ఉంచింది. మరో ఇద్దరు సిబ్బంది, నావిగేటర్ మరియు రేడియో ఆపరేటర్ పూర్తిగా క్యాబిన్ లోపల కూర్చున్నారు. [1] "&amp;"బెల్ఫేగోర్ ఒక కాంటిలివర్ మిడ్-వింగ్ మోనోప్లేన్. మూడు భాగం, అధిక కారక నిష్పత్తి రెక్కలు ప్రణాళికలో బలంగా దెబ్బతిన్నాయి, మధ్య-స్థానం మరియు ఒకే స్టీల్ మెయిన్ స్పార్ చుట్టూ రెండు సహాయక స్పార్‌లతో నిర్మించబడ్డాయి, ఇవి బయటి విభాగాలలో చెక్కగా ఉన్నాయి. [3] విస్తృ"&amp;"త తీగ వింగ్ మూలాలు జాగ్రత్తగా వృత్తాకార ఫ్యూజ్‌లేజ్‌లోకి ప్రవేశించబడ్డాయి. [1] ట్యాబ్‌లతో అమర్చిన ఐలెరాన్‌లు మెటల్ ఫ్రేమ్ చేయబడ్డాయి కాని ఫాబ్రిక్ కప్పబడి ఉన్నాయి. [3] రెండు భాగం, హైడ్రాలిక్‌గా పనిచేసే కాంబర్ మారుతున్న మెటల్ స్లాట్ ఫ్లాప్‌లు అమర్చబడ్డాయి."&amp;" [1] [3] దాని సెమీ-మోనోకోక్ ఫ్యూజ్‌లేజ్ మూడు విభాగాలలో ఉంది; మెటల్ ఫార్వర్డ్ భాగంలో జర్మన్ రూపొందించిన 2,200 కిలోవాట్ల (2,950 హెచ్‌పి) డైమ్లెర్-బెంజ్ డిబి 610 ఎ ట్విన్-క్రాంక్‌కేస్డ్ ""పవర్ సిస్టమ్"" ఇంజిన్ యూనిట్ 1.5 టన్నుల బరువుతో, ముక్కులో సర్క్యులర్ ర"&amp;"ేడియేటర్‌తో మరియు ఒకే నాలుగు బ్లేడ్ ప్రొపెల్లర్‌ను నడుపుతోంది అలాగే ఒత్తిడి వ్యవస్థ. దాని వెనుక ఒక గొట్టపు డ్యూరల్ నిర్మాణం డబుల్ స్కిన్డ్ క్యాబిన్ మరియు చివరి, చెక్క తోక విభాగానికి మద్దతు ఇచ్చింది. తోక యూనిట్ సాంప్రదాయంగా ఉంది, ఒకే పొడవైన స్ట్రెయిట్ ఎడ్జ"&amp;"్డ్, రౌండ్ అగ్రస్థానంలో ఉన్న ఫిన్ మరియు చుక్కాని. రెక్కలు లేదా తోకపై ఉన్న అన్ని విమాన నియంత్రణలు డైనమిక్‌గా మరియు ఏరోడైనమిక్‌గా సమతుల్యతతో ఉన్నాయి. తోక చక్రం అండర్ క్యారేజ్ లోపలికి ప్రధాన కాళ్ళను ఉపసంహరించుకుంటుంది. [1] దీని మొదటి ఫ్లైట్ 6 జూన్ 1946 న టౌస"&amp;"్సస్-లే-నోబుల్ విమానాశ్రయం నుండి జరిగింది. DB 610 యొక్క వేడెక్కే ధోరణి ద్వారా విమాన పరీక్షలు కష్టతరం చేయబడ్డాయి మరియు 1947 లో ఆర్థిక సహాయం లేనప్పుడు [4] లేదా 1949 లో, నలభై ఎగిరే గంటల తరువాత, నిరంతర యాంత్రిక సమస్యల కారణంగా అవి వదిలివేయబడ్డాయి. [[(చేర్చుట ఫ"&amp;"్లైట్ నుండి డేటా 12 జూన్ 1947, పే .534 [1] సాధారణ లక్షణాల పనితీరు")</f>
        <v>SNCAC NC.3021 బెల్ఫేగోర్ ఒక ఫ్రెంచ్ హై ఎలిట్యూడ్ రీసెర్చ్ విమానం, ఇది రెండవ ప్రపంచ యుద్ధం చివరిలో రూపొందించబడింది మరియు నిర్మించబడింది. ఒకటి మాత్రమే పూర్తయింది మరియు ఇది విజయవంతం కాలేదు, దాని అసాధారణ ఇంజిన్‌తో సమస్యల కారణంగా. రెండవ ప్రపంచ యుద్ధంలో బెల్ఫేగోర్ మార్సెల్ రోకా యొక్క SNCAC NC.3020 రూపకల్పనలో దాని మూలాన్ని కలిగి ఉంది, చివరికి నోస్డ్ హిస్పానో-సూయిజా HS.12Z ఇంజన్లతో శక్తితో కూడిన విమానం ముక్కు డ్రైవింగ్ ఏకాక్షక ప్రొపెల్లర్లలో పక్కపక్కనే అమర్చబడింది. యుద్ధం చివరలో తిరిగి వచ్చిన డిజైన్‌పై పని చేసినప్పుడు ఈ ఇంజన్లు అదేవిధంగా అమర్చబడిన డైమ్లెర్-బెంజ్ జతతో భర్తీ చేయబడ్డాయి, దీని ఫలితంగా సవరించిన రకం NC.3021. బెల్ఫేగోర్ ఎగువ వాతావరణం యొక్క వాతావరణ శాస్త్రం, అధిక ఎత్తులో ఉన్న ఏరోడైనమిక్స్ మరియు ఇన్కమింగ్ కాస్మిక్ కిరణాల అధ్యయనాల కోసం అధిక ఎత్తులో ప్రయోగశాలను అందించడానికి ఉద్దేశించబడింది. [1] కొలతలు 10,000 మీ (32,800 అడుగులు) మరియు 14,000 మీ (45,900 అడుగులు) మధ్య ఎత్తులో చేయవలసి ఉంది. [2] ఒత్తిడి వ్యవస్థను ఇంజిన్ క్రింద ఉన్న పెద్ద స్కూప్ తీసుకోవడం నుండి ఇంజిన్ నడిచే కంప్రెషర్లుగా ఇవ్వబడింది. ఒత్తిడితో కూడిన క్యాబిన్, అధిక స్థాయి కంటే కొంచెం వెడల్పుగా ఉంది, సగటు వ్యాసం సుమారు 2.45 మీ (8 అడుగుల 0 అంగుళాలు) [1] ఇద్దరు పరిశీలకులు సౌకర్యవంతమైన పని గది మరియు మొత్తం క్యాబిన్ వాల్యూమ్ 11 m3 (390 Cu ft). [2] వారు క్యాబిన్ పైకప్పులో మరియు దాని అంతస్తులో పరిశీలన కిటికీలను కలిగి ఉన్నారు. సిబ్బంది స్థానాలు ఒత్తిడితో కూడిన ప్రాంతంలో కూడా ఉన్నాయి: పైలట్ యొక్క కాక్‌పిట్ తన తలని ఎగువ ఫ్యూజ్‌లేజ్ పైన స్పష్టమైన పందిరి కింద ఉంచింది. మరో ఇద్దరు సిబ్బంది, నావిగేటర్ మరియు రేడియో ఆపరేటర్ పూర్తిగా క్యాబిన్ లోపల కూర్చున్నారు. [1] బెల్ఫేగోర్ ఒక కాంటిలివర్ మిడ్-వింగ్ మోనోప్లేన్. మూడు భాగం, అధిక కారక నిష్పత్తి రెక్కలు ప్రణాళికలో బలంగా దెబ్బతిన్నాయి, మధ్య-స్థానం మరియు ఒకే స్టీల్ మెయిన్ స్పార్ చుట్టూ రెండు సహాయక స్పార్‌లతో నిర్మించబడ్డాయి, ఇవి బయటి విభాగాలలో చెక్కగా ఉన్నాయి. [3] విస్తృత తీగ వింగ్ మూలాలు జాగ్రత్తగా వృత్తాకార ఫ్యూజ్‌లేజ్‌లోకి ప్రవేశించబడ్డాయి. [1] ట్యాబ్‌లతో అమర్చిన ఐలెరాన్‌లు మెటల్ ఫ్రేమ్ చేయబడ్డాయి కాని ఫాబ్రిక్ కప్పబడి ఉన్నాయి. [3] రెండు భాగం, హైడ్రాలిక్‌గా పనిచేసే కాంబర్ మారుతున్న మెటల్ స్లాట్ ఫ్లాప్‌లు అమర్చబడ్డాయి. [1] [3] దాని సెమీ-మోనోకోక్ ఫ్యూజ్‌లేజ్ మూడు విభాగాలలో ఉంది; మెటల్ ఫార్వర్డ్ భాగంలో జర్మన్ రూపొందించిన 2,200 కిలోవాట్ల (2,950 హెచ్‌పి) డైమ్లెర్-బెంజ్ డిబి 610 ఎ ట్విన్-క్రాంక్‌కేస్డ్ "పవర్ సిస్టమ్" ఇంజిన్ యూనిట్ 1.5 టన్నుల బరువుతో, ముక్కులో సర్క్యులర్ రేడియేటర్‌తో మరియు ఒకే నాలుగు బ్లేడ్ ప్రొపెల్లర్‌ను నడుపుతోంది అలాగే ఒత్తిడి వ్యవస్థ. దాని వెనుక ఒక గొట్టపు డ్యూరల్ నిర్మాణం డబుల్ స్కిన్డ్ క్యాబిన్ మరియు చివరి, చెక్క తోక విభాగానికి మద్దతు ఇచ్చింది. తోక యూనిట్ సాంప్రదాయంగా ఉంది, ఒకే పొడవైన స్ట్రెయిట్ ఎడ్జ్డ్, రౌండ్ అగ్రస్థానంలో ఉన్న ఫిన్ మరియు చుక్కాని. రెక్కలు లేదా తోకపై ఉన్న అన్ని విమాన నియంత్రణలు డైనమిక్‌గా మరియు ఏరోడైనమిక్‌గా సమతుల్యతతో ఉన్నాయి. తోక చక్రం అండర్ క్యారేజ్ లోపలికి ప్రధాన కాళ్ళను ఉపసంహరించుకుంటుంది. [1] దీని మొదటి ఫ్లైట్ 6 జూన్ 1946 న టౌస్సస్-లే-నోబుల్ విమానాశ్రయం నుండి జరిగింది. DB 610 యొక్క వేడెక్కే ధోరణి ద్వారా విమాన పరీక్షలు కష్టతరం చేయబడ్డాయి మరియు 1947 లో ఆర్థిక సహాయం లేనప్పుడు [4] లేదా 1949 లో, నలభై ఎగిరే గంటల తరువాత, నిరంతర యాంత్రిక సమస్యల కారణంగా అవి వదిలివేయబడ్డాయి. [[(చేర్చుట ఫ్లైట్ నుండి డేటా 12 జూన్ 1947, పే .534 [1] సాధారణ లక్షణాల పనితీరు</v>
      </c>
      <c r="E94" s="1" t="s">
        <v>1024</v>
      </c>
      <c r="F94" s="1" t="str">
        <f>IFERROR(__xludf.DUMMYFUNCTION("GOOGLETRANSLATE(E:E, ""en"", ""te"")"),"ఎగువ ఎత్తు పరిశోధన విమానం")</f>
        <v>ఎగువ ఎత్తు పరిశోధన విమానం</v>
      </c>
      <c r="H94" s="1" t="s">
        <v>946</v>
      </c>
      <c r="I94" s="1" t="str">
        <f>IFERROR(__xludf.DUMMYFUNCTION("GOOGLETRANSLATE(H:H, ""en"", ""te"")"),"Sncac")</f>
        <v>Sncac</v>
      </c>
      <c r="J94" s="1" t="s">
        <v>1025</v>
      </c>
      <c r="K94" s="1" t="str">
        <f>IFERROR(__xludf.DUMMYFUNCTION("GOOGLETRANSLATE(J:J, ""en"", ""te"")"),"మార్సెల్ రోకా")</f>
        <v>మార్సెల్ రోకా</v>
      </c>
      <c r="P94" s="1" t="s">
        <v>165</v>
      </c>
      <c r="S94" s="2">
        <v>16959.0</v>
      </c>
      <c r="T94" s="1">
        <v>1.0</v>
      </c>
      <c r="U94" s="1" t="s">
        <v>1026</v>
      </c>
      <c r="V94" s="1" t="s">
        <v>1027</v>
      </c>
      <c r="W94" s="1" t="s">
        <v>1028</v>
      </c>
      <c r="X94" s="1" t="s">
        <v>1029</v>
      </c>
      <c r="Y94" s="1" t="s">
        <v>1030</v>
      </c>
      <c r="Z94" s="1" t="s">
        <v>1031</v>
      </c>
      <c r="AM94" s="4" t="s">
        <v>172</v>
      </c>
      <c r="AN94" s="4" t="s">
        <v>952</v>
      </c>
      <c r="AR94" s="1" t="s">
        <v>1032</v>
      </c>
      <c r="AS94" s="1">
        <v>10.0</v>
      </c>
      <c r="AT94" s="1" t="s">
        <v>1033</v>
      </c>
      <c r="AV94" s="1" t="s">
        <v>1034</v>
      </c>
      <c r="AW94" s="1" t="s">
        <v>1035</v>
      </c>
      <c r="AX94" s="1" t="s">
        <v>1036</v>
      </c>
      <c r="AY94" s="1" t="s">
        <v>1037</v>
      </c>
      <c r="AZ94" s="1" t="s">
        <v>1038</v>
      </c>
      <c r="BB94" s="1" t="s">
        <v>1039</v>
      </c>
      <c r="BG94" s="1" t="s">
        <v>1040</v>
      </c>
      <c r="BI94" s="1">
        <v>1947.0</v>
      </c>
      <c r="BJ94" s="1" t="s">
        <v>1041</v>
      </c>
      <c r="BM94" s="1" t="s">
        <v>1042</v>
      </c>
    </row>
    <row r="95">
      <c r="A95" s="1" t="s">
        <v>1043</v>
      </c>
      <c r="B95" s="1" t="str">
        <f>IFERROR(__xludf.DUMMYFUNCTION("GOOGLETRANSLATE(A:A, ""en"", ""te"")"),"పోటెజ్ 38")</f>
        <v>పోటెజ్ 38</v>
      </c>
      <c r="C95" s="1" t="s">
        <v>1044</v>
      </c>
      <c r="D95" s="1" t="str">
        <f>IFERROR(__xludf.DUMMYFUNCTION("GOOGLETRANSLATE(C:C, ""en"", ""te"")"),"పోటెజ్ 38 ఒక ఫ్రెంచ్ సింగిల్ ఇంజిన్, ఎనిమిది లేదా తొమ్మిది సీట్ల ప్రయాణీకుల విమానం 1930 లో ఎగిరింది. ఒకటి మాత్రమే నిర్మించబడింది. పోటెజ్ 38 అనేది చెక్క పెట్టె స్పార్స్, స్ప్రూస్ పక్కటెముకలు మరియు ఫాబ్రిక్ కవరింగ్ చుట్టూ ఎత్తైన రెక్కలతో మోనోప్లేన్. ప్రణాళి"&amp;"కలో రెక్కలు గుండ్రని చిట్కాలకు దీర్ఘచతురస్రాకారంగా ఉన్నాయి మరియు అవి ప్రతి వైపు క్రమబద్ధీకరించిన V- ఫారమ్ స్ట్రట్‌లతో దిగువ ఫ్యూజ్‌లేజ్ లాంగన్స్‌కు కట్టుబడి ఉన్నాయి. 3 ° డైహెడ్రల్ ఉంది. [1] దీర్ఘచతురస్రాకార విభాగం ఫ్యూజ్‌లేజ్ మూడు భాగాలుగా నిర్మించబడింది,"&amp;" అన్నీ వివిధ జ్యామితితో ఉన్నప్పటికీ గొట్టపు లోహ నిర్మాణాలతో ఉన్నాయి. ముందు మరియు వెనుక విభాగాలు మెటల్ కప్పబడి ఉన్నాయి, కాని క్యాబిన్ ఉన్న సెంట్రల్ విభాగం ప్లైవుడ్‌లో కప్పబడి ఉంది. ఫార్వర్డ్ విభాగంలో 600 హెచ్‌పి (447 కిలోవాట్ రెండు 300 ఎల్ (66 ఇంప్ గల్; 79"&amp;" యుఎస్ గాల్) ఇంధన ట్యాంకులు, ప్రతి రెక్కలో ఒకటి మరియు ఇంజిన్ ఫైర్-వాల్ యొక్క ఆయిల్ ట్యాంక్ వెనుక ఉన్నాయి. [2] కాక్‌పిట్ V- ప్లాన్ మరియు పక్కపక్కనే సీటింగ్ యొక్క విండ్‌స్క్రీన్‌తో తక్కువ ప్రొఫైల్ గ్లేజింగ్ కలిగి ఉంది. [1] పోటెజ్ 38 సాధారణంగా లెఫ్తాండ్ సీటు"&amp;" నుండి ఎగిరింది, కాని ద్వంద్వ నియంత్రణ మరొకదానికి జోడించబడుతుంది. [2] క్యాబిన్ 15 మీ 3 (530 క్యూ అడుగులు) [2] వాల్యూమ్ కలిగి ఉంది మరియు ఎనిమిది [1] లేదా తొమ్మిది [2] సీట్లు మరియు టాయిలెట్ మరియు సామాను కంపార్ట్మెంట్ కలిగి ఉంది. ఇది ప్రతి వైపు పొడవైన, నిరంత"&amp;"ర విండో ద్వారా వెలిగిపోతుంది మరియు వెనుక భాగంలో పోర్ట్ మరియు స్టార్‌బోర్డ్ తలుపులు యాక్సెస్ చేయబడ్డాయి. ఫ్యూజ్‌లేజ్ యొక్క వెనుక విభాగం సాంప్రదాయిక తోకను తీసుకువెళ్ళింది, ఇది కలప ఫ్రేమ్డ్ మరియు ప్లై కప్పబడి ఉంది. ఫిన్ త్రిభుజాకారంగా ఉంది మరియు సమతుల్య, వంగ"&amp;"ిన అంచు చుక్కానిని అమర్చారు, ఇది కీల్ వరకు చేరుకుంది. స్ట్రెయిట్ ఎడ్జ్డ్ టెయిల్‌ప్లేన్, దిగువ ఫ్యూజ్‌లేజ్‌కు కట్టుబడి ఉన్న స్ట్రట్, దాని బేస్ పైన ఉన్న ఫిన్ మీద అమర్చబడింది. ఇన్సెట్ ఎలివేటర్లు దాని వెనుకంజలో ఉన్న అంచుకు ఎలిప్టికల్ ఆకారాన్ని ఇచ్చాయి. [2] పో"&amp;"టెజ్ 38 లో సాంప్రదాయిక తోక-స్కిడ్ అండర్ క్యారేజ్ ఉంది, బ్రేక్‌లతో అమర్చారు. దీని ప్రధాన చక్రాలు రెక్క రూట్ దగ్గర ప్రముఖ అంచు వెనుక ఉన్న కాళ్ళపై ఉన్నాయి, వీటిలో రబ్బరు షాక్ అబ్జార్బర్స్ ఉన్నాయి మరియు విస్తృత ట్రాక్‌ను అందించడానికి బయటికి విస్తరించి ఉన్నాయి"&amp;". [2] [3] ఇరుసులు ప్రతి ఒక్కటి V- స్ట్రట్స్‌పై దిగువ ఫ్యూజ్‌లేజ్‌కు ఒక చివర మరియు కాళ్ళకు అనుగుణంగా ఉంటాయి. [2] పోటెజ్ 38 మొట్టమొదట 1929 చివరిలో లేదా 1930 లో ప్రయాణించారు. నవంబర్ 1930 చివరి నాటికి ఇది అంగీకార పరీక్షలను విజయవంతంగా పూర్తి చేసింది. వీటిలో ఇద"&amp;"ి 210 కిమీ/గం (130 mph) వేగాన్ని సాధించింది [4] ఆ తరువాత దాని కార్యాచరణ యొక్క రికార్డులు చాలా తక్కువ. ఎల్'అరోఫైల్ నుండి డేటా (ఫిబ్రవరి 1930, పేజి 55) [2] పనితీరు గణాంకాలు అంచనా వేయబడిన జనరల్ లక్షణాలు పనితీరు")</f>
        <v>పోటెజ్ 38 ఒక ఫ్రెంచ్ సింగిల్ ఇంజిన్, ఎనిమిది లేదా తొమ్మిది సీట్ల ప్రయాణీకుల విమానం 1930 లో ఎగిరింది. ఒకటి మాత్రమే నిర్మించబడింది. పోటెజ్ 38 అనేది చెక్క పెట్టె స్పార్స్, స్ప్రూస్ పక్కటెముకలు మరియు ఫాబ్రిక్ కవరింగ్ చుట్టూ ఎత్తైన రెక్కలతో మోనోప్లేన్. ప్రణాళికలో రెక్కలు గుండ్రని చిట్కాలకు దీర్ఘచతురస్రాకారంగా ఉన్నాయి మరియు అవి ప్రతి వైపు క్రమబద్ధీకరించిన V- ఫారమ్ స్ట్రట్‌లతో దిగువ ఫ్యూజ్‌లేజ్ లాంగన్స్‌కు కట్టుబడి ఉన్నాయి. 3 ° డైహెడ్రల్ ఉంది. [1] దీర్ఘచతురస్రాకార విభాగం ఫ్యూజ్‌లేజ్ మూడు భాగాలుగా నిర్మించబడింది, అన్నీ వివిధ జ్యామితితో ఉన్నప్పటికీ గొట్టపు లోహ నిర్మాణాలతో ఉన్నాయి. ముందు మరియు వెనుక విభాగాలు మెటల్ కప్పబడి ఉన్నాయి, కాని క్యాబిన్ ఉన్న సెంట్రల్ విభాగం ప్లైవుడ్‌లో కప్పబడి ఉంది. ఫార్వర్డ్ విభాగంలో 600 హెచ్‌పి (447 కిలోవాట్ రెండు 300 ఎల్ (66 ఇంప్ గల్; 79 యుఎస్ గాల్) ఇంధన ట్యాంకులు, ప్రతి రెక్కలో ఒకటి మరియు ఇంజిన్ ఫైర్-వాల్ యొక్క ఆయిల్ ట్యాంక్ వెనుక ఉన్నాయి. [2] కాక్‌పిట్ V- ప్లాన్ మరియు పక్కపక్కనే సీటింగ్ యొక్క విండ్‌స్క్రీన్‌తో తక్కువ ప్రొఫైల్ గ్లేజింగ్ కలిగి ఉంది. [1] పోటెజ్ 38 సాధారణంగా లెఫ్తాండ్ సీటు నుండి ఎగిరింది, కాని ద్వంద్వ నియంత్రణ మరొకదానికి జోడించబడుతుంది. [2] క్యాబిన్ 15 మీ 3 (530 క్యూ అడుగులు) [2] వాల్యూమ్ కలిగి ఉంది మరియు ఎనిమిది [1] లేదా తొమ్మిది [2] సీట్లు మరియు టాయిలెట్ మరియు సామాను కంపార్ట్మెంట్ కలిగి ఉంది. ఇది ప్రతి వైపు పొడవైన, నిరంతర విండో ద్వారా వెలిగిపోతుంది మరియు వెనుక భాగంలో పోర్ట్ మరియు స్టార్‌బోర్డ్ తలుపులు యాక్సెస్ చేయబడ్డాయి. ఫ్యూజ్‌లేజ్ యొక్క వెనుక విభాగం సాంప్రదాయిక తోకను తీసుకువెళ్ళింది, ఇది కలప ఫ్రేమ్డ్ మరియు ప్లై కప్పబడి ఉంది. ఫిన్ త్రిభుజాకారంగా ఉంది మరియు సమతుల్య, వంగిన అంచు చుక్కానిని అమర్చారు, ఇది కీల్ వరకు చేరుకుంది. స్ట్రెయిట్ ఎడ్జ్డ్ టెయిల్‌ప్లేన్, దిగువ ఫ్యూజ్‌లేజ్‌కు కట్టుబడి ఉన్న స్ట్రట్, దాని బేస్ పైన ఉన్న ఫిన్ మీద అమర్చబడింది. ఇన్సెట్ ఎలివేటర్లు దాని వెనుకంజలో ఉన్న అంచుకు ఎలిప్టికల్ ఆకారాన్ని ఇచ్చాయి. [2] పోటెజ్ 38 లో సాంప్రదాయిక తోక-స్కిడ్ అండర్ క్యారేజ్ ఉంది, బ్రేక్‌లతో అమర్చారు. దీని ప్రధాన చక్రాలు రెక్క రూట్ దగ్గర ప్రముఖ అంచు వెనుక ఉన్న కాళ్ళపై ఉన్నాయి, వీటిలో రబ్బరు షాక్ అబ్జార్బర్స్ ఉన్నాయి మరియు విస్తృత ట్రాక్‌ను అందించడానికి బయటికి విస్తరించి ఉన్నాయి. [2] [3] ఇరుసులు ప్రతి ఒక్కటి V- స్ట్రట్స్‌పై దిగువ ఫ్యూజ్‌లేజ్‌కు ఒక చివర మరియు కాళ్ళకు అనుగుణంగా ఉంటాయి. [2] పోటెజ్ 38 మొట్టమొదట 1929 చివరిలో లేదా 1930 లో ప్రయాణించారు. నవంబర్ 1930 చివరి నాటికి ఇది అంగీకార పరీక్షలను విజయవంతంగా పూర్తి చేసింది. వీటిలో ఇది 210 కిమీ/గం (130 mph) వేగాన్ని సాధించింది [4] ఆ తరువాత దాని కార్యాచరణ యొక్క రికార్డులు చాలా తక్కువ. ఎల్'అరోఫైల్ నుండి డేటా (ఫిబ్రవరి 1930, పేజి 55) [2] పనితీరు గణాంకాలు అంచనా వేయబడిన జనరల్ లక్షణాలు పనితీరు</v>
      </c>
      <c r="E95" s="1" t="s">
        <v>1045</v>
      </c>
      <c r="F95" s="1" t="str">
        <f>IFERROR(__xludf.DUMMYFUNCTION("GOOGLETRANSLATE(E:E, ""en"", ""te"")"),"ఎనిమిది లేదా తొమ్మిది ప్రయాణీకుల రవాణా విమానం")</f>
        <v>ఎనిమిది లేదా తొమ్మిది ప్రయాణీకుల రవాణా విమానం</v>
      </c>
      <c r="G95" s="1" t="s">
        <v>1046</v>
      </c>
      <c r="H95" s="1" t="s">
        <v>1047</v>
      </c>
      <c r="I95" s="1" t="str">
        <f>IFERROR(__xludf.DUMMYFUNCTION("GOOGLETRANSLATE(H:H, ""en"", ""te"")"),"సొసైటీ డెస్ ఏవియన్లు హెన్రీ పోటెజ్")</f>
        <v>సొసైటీ డెస్ ఏవియన్లు హెన్రీ పోటెజ్</v>
      </c>
      <c r="P95" s="1" t="s">
        <v>165</v>
      </c>
      <c r="S95" s="1">
        <v>1930.0</v>
      </c>
      <c r="T95" s="1">
        <v>1.0</v>
      </c>
      <c r="U95" s="1" t="s">
        <v>482</v>
      </c>
      <c r="V95" s="1" t="s">
        <v>1048</v>
      </c>
      <c r="W95" s="1" t="s">
        <v>1049</v>
      </c>
      <c r="X95" s="1" t="s">
        <v>1050</v>
      </c>
      <c r="Y95" s="1" t="s">
        <v>1051</v>
      </c>
      <c r="AM95" s="4" t="s">
        <v>172</v>
      </c>
      <c r="AN95" s="1" t="s">
        <v>1052</v>
      </c>
      <c r="AR95" s="1" t="s">
        <v>1053</v>
      </c>
      <c r="AT95" s="1" t="s">
        <v>1054</v>
      </c>
      <c r="AV95" s="1" t="s">
        <v>1055</v>
      </c>
      <c r="AX95" s="1" t="s">
        <v>1056</v>
      </c>
      <c r="AY95" s="1" t="s">
        <v>178</v>
      </c>
      <c r="BE95" s="1" t="s">
        <v>1057</v>
      </c>
      <c r="BK95" s="1" t="s">
        <v>1058</v>
      </c>
      <c r="BL95" s="1" t="s">
        <v>1059</v>
      </c>
      <c r="CB95" s="1" t="s">
        <v>1060</v>
      </c>
    </row>
    <row r="96">
      <c r="A96" s="1" t="s">
        <v>1061</v>
      </c>
      <c r="B96" s="1" t="str">
        <f>IFERROR(__xludf.DUMMYFUNCTION("GOOGLETRANSLATE(A:A, ""en"", ""te"")"),"Sncase SE-700")</f>
        <v>Sncase SE-700</v>
      </c>
      <c r="C96" s="1" t="s">
        <v>1062</v>
      </c>
      <c r="D96" s="1" t="str">
        <f>IFERROR(__xludf.DUMMYFUNCTION("GOOGLETRANSLATE(C:C, ""en"", ""te"")"),"SNCase SE-700 రెండవ ప్రపంచ యుద్ధంలో రూపొందించిన మూడు సీట్ల ప్రయాణీకుల ఆటోజొయోరో. రెండు పూర్తయ్యాయి కాని మొదటి ఫ్లెడ్ ​​మాత్రమే మరియు ఈ కార్యక్రమం త్వరలోనే వదిలివేయబడింది. SE-700 యొక్క రూపకల్పన 1939 లో ప్రారంభమైంది, కాని రెండవ ప్రపంచ యుద్ధం 25 మే 1945 వరకు"&amp;" పూర్తి మరియు మొదటి విమానంలో ఆలస్యం చేసింది. దాని సమయం యొక్క చాలా ఆటోజిరోస్‌తో పోలిస్తే ఇది చాలా అధునాతన ప్రదర్శనను కలిగి ఉంది, సొగసైన, క్రమబద్ధీకరించిన ఫ్యూజ్‌లేజ్, పరివేష్టిత సెంట్రల్ ఇంజిన్ మరియు స్ట్రెయిట్ ఎడ్జ్డ్, ఏరోఫాయిల్ సెక్షన్ పైలాన్ పై మూడు బ్ల"&amp;"ేడ్ రోటర్. మూడు కూర్చున్న పరివేష్టిత క్యాబిన్ ఇంజిన్ కంటే ముందు మరియు ముక్కు వెనుక ఉంది, ఇది రెండు బ్లేడ్ ప్రొపెల్లర్ యొక్క స్పిన్నర్‌లో సజావుగా దెబ్బతింది. [1] చిన్న ఫ్యూజ్‌లేజ్ వెనుక భాగంలో తక్కువ కారక నిష్పత్తి టెయిల్‌ప్లేన్ ఉంది, బాహ్యంగా ఫ్యూజ్‌లేజ్ "&amp;"అండర్‌సైడ్‌కు కట్టుబడి ఎలివేటర్లతో అమర్చబడి ఉంటుంది. ఇది దాని చిట్కాల వద్ద SNCase SE-100 ట్విన్ ఇంజిన్ ఫైటర్ నుండి తీసిన, ఓవల్ తోక రెక్కలను తీసుకువెళ్ళింది, వీటిని బాహ్యంగా టెయిల్‌ప్లేన్ దిగువ భాగంలో కలుపుతారు. రెక్కలను రడ్డర్లతో అమర్చారు మరియు మరింత అసాధ"&amp;"ారణంగా, చక్రాలు; SE.100 లో ఫిన్ తోక చక్రాలను అమర్చారు, కాని SE.700 లో ట్రైసైకిల్ గేర్ ఉంది కాబట్టి ఇవి ప్రధాన చక్రాలుగా మారాయి, చక్కగా రెక్కల దిగువన ఉన్నాయి. దాని నోస్‌వీల్ వెనుకకు ఉపసంహరించుకుంది, చక్రం పాక్షికంగా ఫ్యూజ్‌లేజ్ మరియు దాని కాలులో ఒక చిన్న వ"&amp;"ెంట్రల్ ఫెయిరింగ్ లోపల ఉంచింది. [1] మొదటి ప్రోటోటైప్, స్టేక్‌బర్గ్ చేత పైలట్ చేయబడింది, [1] 164 కిలోవాట్ల (220 హెచ్‌పి) రెనాల్ట్ 6 క్యూ -01 సిక్స్ సిలిండర్, విలోమ ఎయిర్-కూల్డ్ ఇన్లైన్ ఇంజిన్. [2] కొన్ని పరీక్ష విమానాల తర్వాత ఇది నియంత్రించడం కష్టమని తేలిం"&amp;"ది మరియు క్రాష్ అయ్యింది. నష్టం గొప్పది కానప్పటికీ, SE-700 మరమ్మతులు చేయబడలేదు మరియు SI-701 లేదా SE-700A అనే ​​మరింత శుద్ధి చేసిన రెండవ నమూనాను పూర్తి చేయాలని SNCase నిర్ణయించుకుంది. దీనికి మరింత శక్తివంతమైన 246 kW (330 హెచ్‌పి) బెర్న్ 6 డి -07 ఇంజిన్, మర"&amp;"ో ఆరు సిలిండర్, విలోమ ఎయిర్-కూల్డ్ ఇన్లైన్. ఏదేమైనా, చిన్న ప్రయాణికుల ఆటోగైరోస్ కోసం యుద్ధానంతర మార్కెట్ కొనసాగడానికి చాలా పరిమితం అని కంపెనీ నిర్ణయించింది, కాబట్టి SE-700A ఎగరలేదు మరియు నాలుగు SE-702 లు లేదా 700B ల యొక్క ప్రతిపాదిత ఉత్పత్తి శ్రేణి ప్రారం"&amp;"భించబడలేదు. [1] గైలార్డ్ (1990), పే.")</f>
        <v>SNCase SE-700 రెండవ ప్రపంచ యుద్ధంలో రూపొందించిన మూడు సీట్ల ప్రయాణీకుల ఆటోజొయోరో. రెండు పూర్తయ్యాయి కాని మొదటి ఫ్లెడ్ ​​మాత్రమే మరియు ఈ కార్యక్రమం త్వరలోనే వదిలివేయబడింది. SE-700 యొక్క రూపకల్పన 1939 లో ప్రారంభమైంది, కాని రెండవ ప్రపంచ యుద్ధం 25 మే 1945 వరకు పూర్తి మరియు మొదటి విమానంలో ఆలస్యం చేసింది. దాని సమయం యొక్క చాలా ఆటోజిరోస్‌తో పోలిస్తే ఇది చాలా అధునాతన ప్రదర్శనను కలిగి ఉంది, సొగసైన, క్రమబద్ధీకరించిన ఫ్యూజ్‌లేజ్, పరివేష్టిత సెంట్రల్ ఇంజిన్ మరియు స్ట్రెయిట్ ఎడ్జ్డ్, ఏరోఫాయిల్ సెక్షన్ పైలాన్ పై మూడు బ్లేడ్ రోటర్. మూడు కూర్చున్న పరివేష్టిత క్యాబిన్ ఇంజిన్ కంటే ముందు మరియు ముక్కు వెనుక ఉంది, ఇది రెండు బ్లేడ్ ప్రొపెల్లర్ యొక్క స్పిన్నర్‌లో సజావుగా దెబ్బతింది. [1] చిన్న ఫ్యూజ్‌లేజ్ వెనుక భాగంలో తక్కువ కారక నిష్పత్తి టెయిల్‌ప్లేన్ ఉంది, బాహ్యంగా ఫ్యూజ్‌లేజ్ అండర్‌సైడ్‌కు కట్టుబడి ఎలివేటర్లతో అమర్చబడి ఉంటుంది. ఇది దాని చిట్కాల వద్ద SNCase SE-100 ట్విన్ ఇంజిన్ ఫైటర్ నుండి తీసిన, ఓవల్ తోక రెక్కలను తీసుకువెళ్ళింది, వీటిని బాహ్యంగా టెయిల్‌ప్లేన్ దిగువ భాగంలో కలుపుతారు. రెక్కలను రడ్డర్లతో అమర్చారు మరియు మరింత అసాధారణంగా, చక్రాలు; SE.100 లో ఫిన్ తోక చక్రాలను అమర్చారు, కాని SE.700 లో ట్రైసైకిల్ గేర్ ఉంది కాబట్టి ఇవి ప్రధాన చక్రాలుగా మారాయి, చక్కగా రెక్కల దిగువన ఉన్నాయి. దాని నోస్‌వీల్ వెనుకకు ఉపసంహరించుకుంది, చక్రం పాక్షికంగా ఫ్యూజ్‌లేజ్ మరియు దాని కాలులో ఒక చిన్న వెంట్రల్ ఫెయిరింగ్ లోపల ఉంచింది. [1] మొదటి ప్రోటోటైప్, స్టేక్‌బర్గ్ చేత పైలట్ చేయబడింది, [1] 164 కిలోవాట్ల (220 హెచ్‌పి) రెనాల్ట్ 6 క్యూ -01 సిక్స్ సిలిండర్, విలోమ ఎయిర్-కూల్డ్ ఇన్లైన్ ఇంజిన్. [2] కొన్ని పరీక్ష విమానాల తర్వాత ఇది నియంత్రించడం కష్టమని తేలింది మరియు క్రాష్ అయ్యింది. నష్టం గొప్పది కానప్పటికీ, SE-700 మరమ్మతులు చేయబడలేదు మరియు SI-701 లేదా SE-700A అనే ​​మరింత శుద్ధి చేసిన రెండవ నమూనాను పూర్తి చేయాలని SNCase నిర్ణయించుకుంది. దీనికి మరింత శక్తివంతమైన 246 kW (330 హెచ్‌పి) బెర్న్ 6 డి -07 ఇంజిన్, మరో ఆరు సిలిండర్, విలోమ ఎయిర్-కూల్డ్ ఇన్లైన్. ఏదేమైనా, చిన్న ప్రయాణికుల ఆటోగైరోస్ కోసం యుద్ధానంతర మార్కెట్ కొనసాగడానికి చాలా పరిమితం అని కంపెనీ నిర్ణయించింది, కాబట్టి SE-700A ఎగరలేదు మరియు నాలుగు SE-702 లు లేదా 700B ల యొక్క ప్రతిపాదిత ఉత్పత్తి శ్రేణి ప్రారంభించబడలేదు. [1] గైలార్డ్ (1990), పే.</v>
      </c>
      <c r="E96" s="1" t="s">
        <v>1063</v>
      </c>
      <c r="F96" s="1" t="str">
        <f>IFERROR(__xludf.DUMMYFUNCTION("GOOGLETRANSLATE(E:E, ""en"", ""te"")"),"మూడు సీట్ల ప్యాసింజర్ ఆటోజీరో")</f>
        <v>మూడు సీట్ల ప్యాసింజర్ ఆటోజీరో</v>
      </c>
      <c r="G96" s="1" t="s">
        <v>1064</v>
      </c>
      <c r="H96" s="1" t="s">
        <v>1065</v>
      </c>
      <c r="I96" s="1" t="str">
        <f>IFERROR(__xludf.DUMMYFUNCTION("GOOGLETRANSLATE(H:H, ""en"", ""te"")"),"Sncase")</f>
        <v>Sncase</v>
      </c>
      <c r="P96" s="1" t="s">
        <v>165</v>
      </c>
      <c r="S96" s="2">
        <v>16582.0</v>
      </c>
      <c r="T96" s="1">
        <v>2.0</v>
      </c>
      <c r="U96" s="1" t="s">
        <v>167</v>
      </c>
      <c r="V96" s="1" t="s">
        <v>578</v>
      </c>
      <c r="X96" s="1" t="s">
        <v>1066</v>
      </c>
      <c r="Y96" s="1" t="s">
        <v>1067</v>
      </c>
      <c r="AM96" s="4" t="s">
        <v>172</v>
      </c>
      <c r="AN96" s="4" t="s">
        <v>1068</v>
      </c>
      <c r="AT96" s="1" t="s">
        <v>1069</v>
      </c>
      <c r="AV96" s="1" t="s">
        <v>1070</v>
      </c>
      <c r="AW96" s="1" t="s">
        <v>1071</v>
      </c>
      <c r="AX96" s="1" t="s">
        <v>1072</v>
      </c>
      <c r="AY96" s="1" t="s">
        <v>1073</v>
      </c>
      <c r="AZ96" s="1" t="s">
        <v>1074</v>
      </c>
      <c r="BA96" s="1" t="s">
        <v>1075</v>
      </c>
      <c r="BB96" s="1" t="s">
        <v>1076</v>
      </c>
      <c r="BC96" s="1" t="s">
        <v>1077</v>
      </c>
      <c r="BJ96" s="1" t="s">
        <v>817</v>
      </c>
      <c r="CC96" s="1" t="s">
        <v>1078</v>
      </c>
      <c r="CD96" s="1" t="s">
        <v>1079</v>
      </c>
      <c r="CE96" s="1" t="s">
        <v>1080</v>
      </c>
    </row>
    <row r="97">
      <c r="A97" s="1" t="s">
        <v>1081</v>
      </c>
      <c r="B97" s="1" t="str">
        <f>IFERROR(__xludf.DUMMYFUNCTION("GOOGLETRANSLATE(A:A, ""en"", ""te"")"),"ఫావెల్ av.2")</f>
        <v>ఫావెల్ av.2</v>
      </c>
      <c r="C97" s="1" t="s">
        <v>1082</v>
      </c>
      <c r="D97" s="1" t="str">
        <f>IFERROR(__xludf.DUMMYFUNCTION("GOOGLETRANSLATE(C:C, ""en"", ""te"")"),"ఫౌవెల్ AV.2 (AV ఫర్ ఐలే వోలాంటే (ఇంగ్లీష్: ఫ్లయింగ్ వింగ్) 1932 లో పూర్తయిన మొదటి ఫౌవెల్ రకం. అధిక పనితీరు గల గ్లైడర్‌ల రూపకల్పనలో; ఇతర భాగాలను తగ్గించడం ద్వారా రెక్క యొక్క లిఫ్ట్ ప్రేరిత డ్రాగ్ ద్వారా నిర్దేశించిన పరిమితికి లాగడం కేంద్ర లక్ష్యం. సాధ్యమైన"&amp;"ంత ఉత్తమమైన విమానం రెక్క తప్ప మిగతావన్నీ నివారించాలి. 1929 లో ప్రయోగాలు జరిగాయి. లిఫ్ట్, డ్రాగ్ మరియు స్టెబిలిటీని తనిఖీ చేయడానికి సెయింట్-సైర్ వద్ద ఉన్న ఏరోనాటికల్ లాబొరేటరీలోని విండ్ టన్నెల్‌లో AV.1 అని పిలువబడే అతని ప్రారంభ రూపకల్పన యొక్క నమూనాతో. అతను"&amp;" లూయిస్ పెరెట్ సహకారంతో తన మొదటి పూర్తి-పరిమాణ విమానాలను నిర్మించాడు. ఇది. ఇది. గ్లైడర్‌గా ఎగురవేయవచ్చు లేదా 15 కిలోవాట్ల (20 హెచ్‌పి) ఇంజిన్‌తో శక్తితో ఉంటుంది. పేయెట్‌కు తన కర్మాగారంలో విడి మనిషి శక్తి లేదు మరియు సొసైటీ మఖోనిన్‌తో ఒక ఒప్పందం కుదిరింది. "&amp;"ప్రారంభంలో AV.2 నిర్మించబడాలని అనుకుంది సెయింట్ క్లౌడ్ వద్ద గెర్కాయిస్ చేత కానీ వారి మూసివేత కన్స్ట్రక్ తరువాత కాడ్రాన్ చేత టియోన్ స్వాధీనం చేసుకుంది మరియు మరింత శక్తివంతమైన ఇంజిన్ అమర్చబడింది. [1] AV.2 దాదాపు పూర్తిగా రెక్కలు. ఒకే ప్రధాన స్పార్ చుట్టూ ని"&amp;"ర్మించబడింది, ఐలెరాన్‌లను తీసుకెళ్లడానికి సహాయక స్పార్‌తో, ఇది ఒక చెక్క నిర్మాణం, ప్లైవుడ్ చర్మంతో ప్రధాన స్పార్ నుండి ప్రముఖ అంచు చుట్టూ డి-బాక్స్ ఏర్పడటం. మిగిలినవి ఫాబ్రిక్ కప్పబడి ఉన్నాయి. [2] మందపాటి కేంద్ర విభాగం ఉంది, ఇది స్పాన్‌లో 20% ను ఆక్రమించి"&amp;"ంది, కాని దాని విస్తీర్ణంలో 33% కంటే ఎక్కువ, మరియు గుర్తించబడిన టేపర్ మరియు డైహెడ్రాల్‌తో బయటి ప్యానెల్లు. [1] [2] చుక్కాని లేనప్పుడు, AV.2 యొక్క పైలట్ రెండు జతల ఎయిర్‌బ్రేక్‌లను భేదాత్మకంగా ఆపరేట్ చేయడం ద్వారా యాను నియంత్రించాడు, ప్రతి ఒక్కటి రెక్క చిట్క"&amp;"ా దగ్గర అమర్చబడి రెక్క పైన మరియు క్రింద తెరవబడతాయి. బయటి ప్యానెల్లు కూడా ఐలెరాన్‌లను తీసుకువెళ్ళాయి. రెక్కపై ఉన్న ఏకైక నిలువు ఉపరితలాలు రెండు స్థిర త్రిభుజాకార రెక్కలు, పేరెట్ రూపొందించిన అసాధారణ ఎలివేటర్ యొక్క ప్రతి చివరలో అల్లకల్లోలం తగ్గించడానికి ఉద్దే"&amp;"శించినవి, మధ్య విభాగం యొక్క వెనుకంజలో ఉన్న అంచున అమర్చబడి ఉంటాయి. [2] ఇది రెండు రేఖాగణితంగా సారూప్య ఉపరితలాలను కలిగి ఉంది, ప్రతి సుష్ట విభాగం మరియు ఒకదానికొకటి మరియు అంతరం లేకుండా రెక్కకు చేరింది. ప్రణాళికలో వెనుక ఉపరితలం, తక్కువగా ఉన్నప్పటికీ, ముందుకు సా"&amp;"గడం సజావుగా ఉంటుంది. కలిసి వారు సర్దుబాటు చేయగల వక్రతతో నియంత్రణ ఉపరితలాన్ని ఏర్పాటు చేశారు, ఇది సెంటర్ విభాగం యొక్క ప్రొఫైల్‌ను సిమెట్రిక్ నుండి రిఫ్లెక్స్ వరకు సవరించగలదు. పైలట్ యొక్క నియంత్రణలు సాంప్రదాయికవి; ఎయిర్‌బ్రేక్‌లు చుక్కాని బార్‌తో నియంత్రించ"&amp;"బడ్డాయి, ఇది తిరిగేటప్పుడు వాటిని భేదాత్మకంగా పెంచింది మరియు ముందుకు నొక్కినప్పుడు వాటిని బ్రేక్‌లుగా తెరిచింది. సాధారణ నియంత్రణ కాలమ్ చేత నిర్వహించబడుతున్న ఐలెరాన్లు మరియు ఎలివేటర్. అతని సీటు రెక్క యొక్క ప్రముఖ అంచు వద్ద ఓపెన్ కాక్‌పిట్‌లో ఉంది, ఇక్కడ క్"&amp;"లుప్త, గుండ్రని, పరివేష్టిత ఫార్వర్డ్ ఎక్స్‌టెన్షన్ విండ్‌స్క్రీన్ మరియు పిటోట్ ట్యూబ్‌ను కలిగి ఉంది. [1] [2] AV.2 ను 24 kW (32 HP) ABC స్కార్పియన్ ఫ్లాట్ ట్విన్ ఇంజిన్ పషర్ కాన్ఫిగరేషన్‌లో అమర్చారు మరియు రెండు బ్లేడ్ ప్రొపెల్లర్‌ను నడుపుతోంది. ఇది కన్నీట"&amp;"ి ఆకారపు పాడ్‌లో ఉంది, ఇది ఇంధనం మరియు చమురు ట్యాంకులను కూడా కలిగి ఉంది, కాక్‌పిట్ మీద ఉక్కు గొట్టాల మాస్ట్ మీద అమర్చబడింది. ఇది తక్కువ, విస్తృత ట్రాక్ టెయిల్‌స్కిడ్ అండర్ క్యారేజీని కలిగి ఉంది, దాని మెయిన్‌వీల్స్ సెమీ-రిసెస్డ్ సెంటర్ విభాగంలోకి సెమీ-రిసె"&amp;"స్డ్, అక్కడ బయటి ప్యానెళ్ల వైపు సన్నబడటం ప్రారంభమైంది. వీల్ బ్రేక్‌లు ఉన్నాయి, చుక్కాని బార్‌పై ఫార్వర్డ్ ప్రెజర్ ద్వారా ఎయిర్‌బ్రేక్స్ లాగా పనిచేస్తాయి, ఇది ఎయిర్‌బ్రేక్‌లు సగం కంటే ఎక్కువ విస్తరించినప్పుడు అమలులోకి వచ్చింది. [1] [2] AV.2 1932 లో పూర్తయి"&amp;"ంది. [2] హావెట్ (2001), పే .290 [2] పనితీరు గణాంకాలు అంచనా వేసిన డేటా. జనరల్ లక్షణాలు పనితీరు")</f>
        <v>ఫౌవెల్ AV.2 (AV ఫర్ ఐలే వోలాంటే (ఇంగ్లీష్: ఫ్లయింగ్ వింగ్) 1932 లో పూర్తయిన మొదటి ఫౌవెల్ రకం. అధిక పనితీరు గల గ్లైడర్‌ల రూపకల్పనలో; ఇతర భాగాలను తగ్గించడం ద్వారా రెక్క యొక్క లిఫ్ట్ ప్రేరిత డ్రాగ్ ద్వారా నిర్దేశించిన పరిమితికి లాగడం కేంద్ర లక్ష్యం. సాధ్యమైనంత ఉత్తమమైన విమానం రెక్క తప్ప మిగతావన్నీ నివారించాలి. 1929 లో ప్రయోగాలు జరిగాయి. లిఫ్ట్, డ్రాగ్ మరియు స్టెబిలిటీని తనిఖీ చేయడానికి సెయింట్-సైర్ వద్ద ఉన్న ఏరోనాటికల్ లాబొరేటరీలోని విండ్ టన్నెల్‌లో AV.1 అని పిలువబడే అతని ప్రారంభ రూపకల్పన యొక్క నమూనాతో. అతను లూయిస్ పెరెట్ సహకారంతో తన మొదటి పూర్తి-పరిమాణ విమానాలను నిర్మించాడు. ఇది. ఇది. గ్లైడర్‌గా ఎగురవేయవచ్చు లేదా 15 కిలోవాట్ల (20 హెచ్‌పి) ఇంజిన్‌తో శక్తితో ఉంటుంది. పేయెట్‌కు తన కర్మాగారంలో విడి మనిషి శక్తి లేదు మరియు సొసైటీ మఖోనిన్‌తో ఒక ఒప్పందం కుదిరింది. ప్రారంభంలో AV.2 నిర్మించబడాలని అనుకుంది సెయింట్ క్లౌడ్ వద్ద గెర్కాయిస్ చేత కానీ వారి మూసివేత కన్స్ట్రక్ తరువాత కాడ్రాన్ చేత టియోన్ స్వాధీనం చేసుకుంది మరియు మరింత శక్తివంతమైన ఇంజిన్ అమర్చబడింది. [1] AV.2 దాదాపు పూర్తిగా రెక్కలు. ఒకే ప్రధాన స్పార్ చుట్టూ నిర్మించబడింది, ఐలెరాన్‌లను తీసుకెళ్లడానికి సహాయక స్పార్‌తో, ఇది ఒక చెక్క నిర్మాణం, ప్లైవుడ్ చర్మంతో ప్రధాన స్పార్ నుండి ప్రముఖ అంచు చుట్టూ డి-బాక్స్ ఏర్పడటం. మిగిలినవి ఫాబ్రిక్ కప్పబడి ఉన్నాయి. [2] మందపాటి కేంద్ర విభాగం ఉంది, ఇది స్పాన్‌లో 20% ను ఆక్రమించింది, కాని దాని విస్తీర్ణంలో 33% కంటే ఎక్కువ, మరియు గుర్తించబడిన టేపర్ మరియు డైహెడ్రాల్‌తో బయటి ప్యానెల్లు. [1] [2] చుక్కాని లేనప్పుడు, AV.2 యొక్క పైలట్ రెండు జతల ఎయిర్‌బ్రేక్‌లను భేదాత్మకంగా ఆపరేట్ చేయడం ద్వారా యాను నియంత్రించాడు, ప్రతి ఒక్కటి రెక్క చిట్కా దగ్గర అమర్చబడి రెక్క పైన మరియు క్రింద తెరవబడతాయి. బయటి ప్యానెల్లు కూడా ఐలెరాన్‌లను తీసుకువెళ్ళాయి. రెక్కపై ఉన్న ఏకైక నిలువు ఉపరితలాలు రెండు స్థిర త్రిభుజాకార రెక్కలు, పేరెట్ రూపొందించిన అసాధారణ ఎలివేటర్ యొక్క ప్రతి చివరలో అల్లకల్లోలం తగ్గించడానికి ఉద్దేశించినవి, మధ్య విభాగం యొక్క వెనుకంజలో ఉన్న అంచున అమర్చబడి ఉంటాయి. [2] ఇది రెండు రేఖాగణితంగా సారూప్య ఉపరితలాలను కలిగి ఉంది, ప్రతి సుష్ట విభాగం మరియు ఒకదానికొకటి మరియు అంతరం లేకుండా రెక్కకు చేరింది. ప్రణాళికలో వెనుక ఉపరితలం, తక్కువగా ఉన్నప్పటికీ, ముందుకు సాగడం సజావుగా ఉంటుంది. కలిసి వారు సర్దుబాటు చేయగల వక్రతతో నియంత్రణ ఉపరితలాన్ని ఏర్పాటు చేశారు, ఇది సెంటర్ విభాగం యొక్క ప్రొఫైల్‌ను సిమెట్రిక్ నుండి రిఫ్లెక్స్ వరకు సవరించగలదు. పైలట్ యొక్క నియంత్రణలు సాంప్రదాయికవి; ఎయిర్‌బ్రేక్‌లు చుక్కాని బార్‌తో నియంత్రించబడ్డాయి, ఇది తిరిగేటప్పుడు వాటిని భేదాత్మకంగా పెంచింది మరియు ముందుకు నొక్కినప్పుడు వాటిని బ్రేక్‌లుగా తెరిచింది. సాధారణ నియంత్రణ కాలమ్ చేత నిర్వహించబడుతున్న ఐలెరాన్లు మరియు ఎలివేటర్. అతని సీటు రెక్క యొక్క ప్రముఖ అంచు వద్ద ఓపెన్ కాక్‌పిట్‌లో ఉంది, ఇక్కడ క్లుప్త, గుండ్రని, పరివేష్టిత ఫార్వర్డ్ ఎక్స్‌టెన్షన్ విండ్‌స్క్రీన్ మరియు పిటోట్ ట్యూబ్‌ను కలిగి ఉంది. [1] [2] AV.2 ను 24 kW (32 HP) ABC స్కార్పియన్ ఫ్లాట్ ట్విన్ ఇంజిన్ పషర్ కాన్ఫిగరేషన్‌లో అమర్చారు మరియు రెండు బ్లేడ్ ప్రొపెల్లర్‌ను నడుపుతోంది. ఇది కన్నీటి ఆకారపు పాడ్‌లో ఉంది, ఇది ఇంధనం మరియు చమురు ట్యాంకులను కూడా కలిగి ఉంది, కాక్‌పిట్ మీద ఉక్కు గొట్టాల మాస్ట్ మీద అమర్చబడింది. ఇది తక్కువ, విస్తృత ట్రాక్ టెయిల్‌స్కిడ్ అండర్ క్యారేజీని కలిగి ఉంది, దాని మెయిన్‌వీల్స్ సెమీ-రిసెస్డ్ సెంటర్ విభాగంలోకి సెమీ-రిసెస్డ్, అక్కడ బయటి ప్యానెళ్ల వైపు సన్నబడటం ప్రారంభమైంది. వీల్ బ్రేక్‌లు ఉన్నాయి, చుక్కాని బార్‌పై ఫార్వర్డ్ ప్రెజర్ ద్వారా ఎయిర్‌బ్రేక్స్ లాగా పనిచేస్తాయి, ఇది ఎయిర్‌బ్రేక్‌లు సగం కంటే ఎక్కువ విస్తరించినప్పుడు అమలులోకి వచ్చింది. [1] [2] AV.2 1932 లో పూర్తయింది. [2] హావెట్ (2001), పే .290 [2] పనితీరు గణాంకాలు అంచనా వేసిన డేటా. జనరల్ లక్షణాలు పనితీరు</v>
      </c>
      <c r="E97" s="1" t="s">
        <v>1083</v>
      </c>
      <c r="F97" s="1" t="str">
        <f>IFERROR(__xludf.DUMMYFUNCTION("GOOGLETRANSLATE(E:E, ""en"", ""te"")"),"ఫ్లయింగ్ వింగ్")</f>
        <v>ఫ్లయింగ్ వింగ్</v>
      </c>
      <c r="G97" s="1" t="s">
        <v>1084</v>
      </c>
      <c r="H97" s="1" t="s">
        <v>1085</v>
      </c>
      <c r="I97" s="1" t="str">
        <f>IFERROR(__xludf.DUMMYFUNCTION("GOOGLETRANSLATE(H:H, ""en"", ""te"")"),"గెర్కాయిస్ మరియు కాడ్రాన్")</f>
        <v>గెర్కాయిస్ మరియు కాడ్రాన్</v>
      </c>
      <c r="J97" s="1" t="s">
        <v>1086</v>
      </c>
      <c r="K97" s="1" t="str">
        <f>IFERROR(__xludf.DUMMYFUNCTION("GOOGLETRANSLATE(J:J, ""en"", ""te"")"),"చార్లెస్ ఫావెల్")</f>
        <v>చార్లెస్ ఫావెల్</v>
      </c>
      <c r="P97" s="1" t="s">
        <v>165</v>
      </c>
      <c r="Q97" s="1"/>
      <c r="R97" s="1" t="s">
        <v>1087</v>
      </c>
      <c r="S97" s="1">
        <v>1932.0</v>
      </c>
      <c r="T97" s="1">
        <v>1.0</v>
      </c>
      <c r="U97" s="1" t="s">
        <v>167</v>
      </c>
      <c r="W97" s="1" t="s">
        <v>1088</v>
      </c>
      <c r="X97" s="1" t="s">
        <v>1089</v>
      </c>
      <c r="Y97" s="1" t="s">
        <v>1090</v>
      </c>
      <c r="Z97" s="1" t="s">
        <v>1091</v>
      </c>
      <c r="AM97" s="4" t="s">
        <v>172</v>
      </c>
      <c r="AN97" s="1" t="s">
        <v>1092</v>
      </c>
      <c r="AR97" s="1" t="s">
        <v>1093</v>
      </c>
      <c r="AS97" s="1">
        <v>8.3</v>
      </c>
      <c r="AT97" s="1" t="s">
        <v>260</v>
      </c>
      <c r="AV97" s="1" t="s">
        <v>1094</v>
      </c>
      <c r="AX97" s="1" t="s">
        <v>1095</v>
      </c>
      <c r="AY97" s="1" t="s">
        <v>178</v>
      </c>
      <c r="BB97" s="1" t="s">
        <v>1096</v>
      </c>
      <c r="BE97" s="1" t="s">
        <v>1097</v>
      </c>
      <c r="BG97" s="1" t="s">
        <v>1098</v>
      </c>
      <c r="BU97" s="1" t="s">
        <v>431</v>
      </c>
      <c r="CB97" s="1" t="s">
        <v>1099</v>
      </c>
    </row>
    <row r="98">
      <c r="A98" s="1" t="s">
        <v>1100</v>
      </c>
      <c r="B98" s="1" t="str">
        <f>IFERROR(__xludf.DUMMYFUNCTION("GOOGLETRANSLATE(A:A, ""en"", ""te"")"),"హెలిట్ స్కైడాన్సర్")</f>
        <v>హెలిట్ స్కైడాన్సర్</v>
      </c>
      <c r="C98" s="1" t="s">
        <v>1101</v>
      </c>
      <c r="D98" s="1" t="str">
        <f>IFERROR(__xludf.DUMMYFUNCTION("GOOGLETRANSLATE(C:C, ""en"", ""te"")"),"హెలిట్ స్కైడాన్సర్ ఒక ఫ్రెంచ్ శక్తితో కూడిన పారాచూట్, దీనిని వారి హెలిట్ బ్రాండ్ క్రింద మెస్సిగ్ని-ఎట్-వాన్టౌక్స్ యొక్క లా మౌట్ రూపొందించారు మరియు నిర్మించారు. ఇప్పుడు ఉత్పత్తిలో లేదు, ఇది అందుబాటులో ఉన్నప్పుడు విమానం పూర్తి రెడీ-టు-ఫ్లై-విమానయానంగా సరఫరా"&amp;" చేయబడింది. [1] ఈ విమానం ఇకపై లా మౌట్ లేదా హెలిట్ ద్వారా అమ్మకానికి ప్రచారం చేయబడదు. 2015 లో హెలిట్ ఏకవచనం ఎయిర్ బ్యాగ్ ఉత్పత్తుల నిర్మాత. [2] [3] ఈ విమానం ఫెడరేషన్ ఏరోనటిక్ ఇంటర్నేషనల్ మైక్రోలైట్ వర్గానికి అనుగుణంగా రూపొందించబడింది, ఇందులో వర్గం యొక్క గర"&amp;"ిష్ట స్థూల బరువు 450 కిలోల (992 పౌండ్లు). ఈ విమానం గరిష్టంగా స్థూల బరువు 450 కిలోలు (992 పౌండ్లు). ఇది పారాచూట్-స్టైల్ వింగ్, రెండు-సీట్ల-టెన్డం వసతి, ట్రైసైకిల్ ల్యాండింగ్ గేర్ మరియు ఒకే 64 హెచ్‌పి (48 కిలోవాట్) రోటాక్స్ 582 ఇంజిన్‌ను కలిగి ఉంది. [1] విమ"&amp;"ానం క్యారేజ్ బోల్ట్ అల్యూమినియం మరియు 4130 స్టీల్ గొట్టాల కలయిక నుండి నిర్మించబడింది. ఫ్లైట్ స్టీరింగ్‌లో పందిరి బ్రేక్‌లను అమలు చేసే ఫుట్ పెడల్స్ ద్వారా సాధించబడుతుంది, రోల్ మరియు యావ్ సృష్టిస్తుంది. మైదానంలో విమానంలో లివర్-నియంత్రిత నోస్‌వీల్ స్టీరింగ్ "&amp;"ఉంది. ప్రధాన ల్యాండింగ్ గేర్ స్ప్రింగ్ రాడ్ సస్పెన్షన్‌ను కలిగి ఉంటుంది. [1] బెర్ట్రాండ్ నుండి డేటా [1] సాధారణ లక్షణాలు")</f>
        <v>హెలిట్ స్కైడాన్సర్ ఒక ఫ్రెంచ్ శక్తితో కూడిన పారాచూట్, దీనిని వారి హెలిట్ బ్రాండ్ క్రింద మెస్సిగ్ని-ఎట్-వాన్టౌక్స్ యొక్క లా మౌట్ రూపొందించారు మరియు నిర్మించారు. ఇప్పుడు ఉత్పత్తిలో లేదు, ఇది అందుబాటులో ఉన్నప్పుడు విమానం పూర్తి రెడీ-టు-ఫ్లై-విమానయానంగా సరఫరా చేయబడింది. [1] ఈ విమానం ఇకపై లా మౌట్ లేదా హెలిట్ ద్వారా అమ్మకానికి ప్రచారం చేయబడదు. 2015 లో హెలిట్ ఏకవచనం ఎయిర్ బ్యాగ్ ఉత్పత్తుల నిర్మాత. [2] [3] ఈ విమానం ఫెడరేషన్ ఏరోనటిక్ ఇంటర్నేషనల్ మైక్రోలైట్ వర్గానికి అనుగుణంగా రూపొందించబడింది, ఇందులో వర్గం యొక్క గరిష్ట స్థూల బరువు 450 కిలోల (992 పౌండ్లు). ఈ విమానం గరిష్టంగా స్థూల బరువు 450 కిలోలు (992 పౌండ్లు). ఇది పారాచూట్-స్టైల్ వింగ్, రెండు-సీట్ల-టెన్డం వసతి, ట్రైసైకిల్ ల్యాండింగ్ గేర్ మరియు ఒకే 64 హెచ్‌పి (48 కిలోవాట్) రోటాక్స్ 582 ఇంజిన్‌ను కలిగి ఉంది. [1] విమానం క్యారేజ్ బోల్ట్ అల్యూమినియం మరియు 4130 స్టీల్ గొట్టాల కలయిక నుండి నిర్మించబడింది. ఫ్లైట్ స్టీరింగ్‌లో పందిరి బ్రేక్‌లను అమలు చేసే ఫుట్ పెడల్స్ ద్వారా సాధించబడుతుంది, రోల్ మరియు యావ్ సృష్టిస్తుంది. మైదానంలో విమానంలో లివర్-నియంత్రిత నోస్‌వీల్ స్టీరింగ్ ఉంది. ప్రధాన ల్యాండింగ్ గేర్ స్ప్రింగ్ రాడ్ సస్పెన్షన్‌ను కలిగి ఉంటుంది. [1] బెర్ట్రాండ్ నుండి డేటా [1] సాధారణ లక్షణాలు</v>
      </c>
      <c r="E98" s="1" t="s">
        <v>836</v>
      </c>
      <c r="F98" s="1" t="str">
        <f>IFERROR(__xludf.DUMMYFUNCTION("GOOGLETRANSLATE(E:E, ""en"", ""te"")"),"శక్తితో కూడిన పారాచూట్")</f>
        <v>శక్తితో కూడిన పారాచూట్</v>
      </c>
      <c r="G98" s="1" t="s">
        <v>837</v>
      </c>
      <c r="H98" s="1" t="s">
        <v>1102</v>
      </c>
      <c r="I98" s="1" t="str">
        <f>IFERROR(__xludf.DUMMYFUNCTION("GOOGLETRANSLATE(H:H, ""en"", ""te"")"),"లా మౌట్")</f>
        <v>లా మౌట్</v>
      </c>
      <c r="M98" s="1" t="s">
        <v>129</v>
      </c>
      <c r="N98" s="1" t="str">
        <f>IFERROR(__xludf.DUMMYFUNCTION("GOOGLETRANSLATE(M:M, ""en"", ""te"")"),"ఉత్పత్తి పూర్తయింది")</f>
        <v>ఉత్పత్తి పూర్తయింది</v>
      </c>
      <c r="P98" s="1" t="s">
        <v>165</v>
      </c>
      <c r="U98" s="1" t="s">
        <v>132</v>
      </c>
      <c r="V98" s="1" t="s">
        <v>214</v>
      </c>
      <c r="AM98" s="4" t="s">
        <v>172</v>
      </c>
      <c r="AN98" s="1" t="s">
        <v>1103</v>
      </c>
      <c r="AX98" s="1" t="s">
        <v>866</v>
      </c>
      <c r="BE98" s="1" t="s">
        <v>927</v>
      </c>
    </row>
    <row r="99">
      <c r="A99" s="1" t="s">
        <v>1104</v>
      </c>
      <c r="B99" s="1" t="str">
        <f>IFERROR(__xludf.DUMMYFUNCTION("GOOGLETRANSLATE(A:A, ""en"", ""te"")"),"ఐబిస్ జిఎస్ -600 బాణం")</f>
        <v>ఐబిస్ జిఎస్ -600 బాణం</v>
      </c>
      <c r="C99" s="1" t="s">
        <v>1105</v>
      </c>
      <c r="D99" s="1" t="str">
        <f>IFERROR(__xludf.DUMMYFUNCTION("GOOGLETRANSLATE(C:C, ""en"", ""te"")"),"GS-600 బాణం కొలంబియన్ హోమ్‌బిల్ట్ విమానం, దీనిని 2000 లో ప్రవేశపెట్టిన కాలి యొక్క IBIS విమానం రూపొందించి ఉత్పత్తి చేసింది. విమానం అందుబాటులో ఉన్నప్పుడు దీనిని పూర్తి రెడీ-టు-ఫ్లై-ఎయిర్‌క్రాఫ్ట్‌గా లేదా te త్సాహిక నిర్మాణానికి కిట్‌గా సరఫరా చేశారు. . [[ ఉత"&amp;"్పత్తి పూర్తయింది మరియు 2011 నాటికి విమానం ఇకపై సంస్థ యొక్క ఉత్పత్తి శ్రేణిలో భాగం కాదు. [2] GS-600 బాణం స్ట్రట్-బ్రేస్డ్ హై-వింగ్, నిలువుగా-అదుపులోకి తీసుకున్న తలుపులతో రెండు-సీట్ల-వైపు-వైపు కాన్ఫిగరేషన్ పరివేష్టిత క్యాబిన్, వీల్ ప్యాంటుతో స్థిర ట్రైసైకి"&amp;"ల్ ల్యాండింగ్ గేర్ మరియు ట్రాక్టర్ కాన్ఫిగరేషన్‌లో ఒకే ఇంజిన్ కలిగి ఉంది. [[పట్టు కుములి ఈ విమానం షీట్ అల్యూమినియం ""ఆల్-మెటల్"" నిర్మాణం నుండి తయారు చేయబడింది, రెక్క చిట్కాలు మరియు కౌలింగ్‌తో మిశ్రమ పదార్థాల నుండి తయారవుతుంది. దీని 9.20 మీ (30.2 అడుగులు)"&amp;" స్పాన్ వింగ్ NACA 650-18M ఎయిర్‌ఫాయిల్‌ను ఉపయోగిస్తుంది, ఫ్లాప్‌లను మౌంట్ చేస్తుంది మరియు రెక్కల విస్తీర్ణం 12.97 m2 (139.6 చదరపు అడుగులు) కలిగి ఉంది. రెక్కకు వి-స్ట్రట్స్ మరియు జ్యూరీ స్ట్రట్స్ మద్దతు ఇస్తున్నాయి. ప్రధాన ల్యాండింగ్ గేర్ 7075-టి 6 అల్యూమ"&amp;"ినియం, ముక్కు గేర్‌లో రబ్బరు పుక్స్ మరియు హెలికల్ స్ప్రింగ్‌లను ఉపయోగించి లివర్ సస్పెన్షన్ ఉంది. ప్రధాన చక్రాలలో హైడ్రాలిక్ డిస్క్ బ్రేక్‌లు ఉన్నాయి. [1] అమర్చిన ప్రామాణిక ఇంజిన్ 75 kW (101 HP) రోటాక్స్ 912లు, మూడు-బ్లేడెడ్ IVOPROP ప్రొపెల్లర్‌ను నడుపుతుం"&amp;"ది. [1] ఈ విమానం ఒక సాధారణ ఖాళీ బరువు 340 కిలోల (750 ఎల్బి) మరియు స్థూల బరువు 600 కిలోలు (1,300 ఎల్బి), ఇది 260 కిలోల (570 పౌండ్లు) ఉపయోగకరమైన లోడ్‌ను ఇస్తుంది. పూర్తి ఇంధనంతో 55 కిలోలు (121 పౌండ్లు) పైలట్, ప్రయాణీకుడు మరియు సామాను 205 కిలోలు (452 ​​ఎల్బి"&amp;"). [1] జేన్ యొక్క అన్ని ప్రపంచ విమానాల నుండి డేటా 2012-2013 [1] సాధారణ లక్షణాల పనితీరు")</f>
        <v>GS-600 బాణం కొలంబియన్ హోమ్‌బిల్ట్ విమానం, దీనిని 2000 లో ప్రవేశపెట్టిన కాలి యొక్క IBIS విమానం రూపొందించి ఉత్పత్తి చేసింది. విమానం అందుబాటులో ఉన్నప్పుడు దీనిని పూర్తి రెడీ-టు-ఫ్లై-ఎయిర్‌క్రాఫ్ట్‌గా లేదా te త్సాహిక నిర్మాణానికి కిట్‌గా సరఫరా చేశారు. . [[ ఉత్పత్తి పూర్తయింది మరియు 2011 నాటికి విమానం ఇకపై సంస్థ యొక్క ఉత్పత్తి శ్రేణిలో భాగం కాదు. [2] GS-600 బాణం స్ట్రట్-బ్రేస్డ్ హై-వింగ్, నిలువుగా-అదుపులోకి తీసుకున్న తలుపులతో రెండు-సీట్ల-వైపు-వైపు కాన్ఫిగరేషన్ పరివేష్టిత క్యాబిన్, వీల్ ప్యాంటుతో స్థిర ట్రైసైకిల్ ల్యాండింగ్ గేర్ మరియు ట్రాక్టర్ కాన్ఫిగరేషన్‌లో ఒకే ఇంజిన్ కలిగి ఉంది. [[పట్టు కుములి ఈ విమానం షీట్ అల్యూమినియం "ఆల్-మెటల్" నిర్మాణం నుండి తయారు చేయబడింది, రెక్క చిట్కాలు మరియు కౌలింగ్‌తో మిశ్రమ పదార్థాల నుండి తయారవుతుంది. దీని 9.20 మీ (30.2 అడుగులు) స్పాన్ వింగ్ NACA 650-18M ఎయిర్‌ఫాయిల్‌ను ఉపయోగిస్తుంది, ఫ్లాప్‌లను మౌంట్ చేస్తుంది మరియు రెక్కల విస్తీర్ణం 12.97 m2 (139.6 చదరపు అడుగులు) కలిగి ఉంది. రెక్కకు వి-స్ట్రట్స్ మరియు జ్యూరీ స్ట్రట్స్ మద్దతు ఇస్తున్నాయి. ప్రధాన ల్యాండింగ్ గేర్ 7075-టి 6 అల్యూమినియం, ముక్కు గేర్‌లో రబ్బరు పుక్స్ మరియు హెలికల్ స్ప్రింగ్‌లను ఉపయోగించి లివర్ సస్పెన్షన్ ఉంది. ప్రధాన చక్రాలలో హైడ్రాలిక్ డిస్క్ బ్రేక్‌లు ఉన్నాయి. [1] అమర్చిన ప్రామాణిక ఇంజిన్ 75 kW (101 HP) రోటాక్స్ 912లు, మూడు-బ్లేడెడ్ IVOPROP ప్రొపెల్లర్‌ను నడుపుతుంది. [1] ఈ విమానం ఒక సాధారణ ఖాళీ బరువు 340 కిలోల (750 ఎల్బి) మరియు స్థూల బరువు 600 కిలోలు (1,300 ఎల్బి), ఇది 260 కిలోల (570 పౌండ్లు) ఉపయోగకరమైన లోడ్‌ను ఇస్తుంది. పూర్తి ఇంధనంతో 55 కిలోలు (121 పౌండ్లు) పైలట్, ప్రయాణీకుడు మరియు సామాను 205 కిలోలు (452 ​​ఎల్బి). [1] జేన్ యొక్క అన్ని ప్రపంచ విమానాల నుండి డేటా 2012-2013 [1] సాధారణ లక్షణాల పనితీరు</v>
      </c>
      <c r="E99" s="1" t="s">
        <v>875</v>
      </c>
      <c r="F99" s="1" t="str">
        <f>IFERROR(__xludf.DUMMYFUNCTION("GOOGLETRANSLATE(E:E, ""en"", ""te"")"),"హోమ్‌బిల్ట్ విమానం")</f>
        <v>హోమ్‌బిల్ట్ విమానం</v>
      </c>
      <c r="G99" s="1" t="s">
        <v>876</v>
      </c>
      <c r="H99" s="1" t="s">
        <v>877</v>
      </c>
      <c r="I99" s="1" t="str">
        <f>IFERROR(__xludf.DUMMYFUNCTION("GOOGLETRANSLATE(H:H, ""en"", ""te"")"),"ఐబిస్ విమానం")</f>
        <v>ఐబిస్ విమానం</v>
      </c>
      <c r="L99" s="1">
        <v>2000.0</v>
      </c>
      <c r="M99" s="1" t="s">
        <v>129</v>
      </c>
      <c r="N99" s="1" t="str">
        <f>IFERROR(__xludf.DUMMYFUNCTION("GOOGLETRANSLATE(M:M, ""en"", ""te"")"),"ఉత్పత్తి పూర్తయింది")</f>
        <v>ఉత్పత్తి పూర్తయింది</v>
      </c>
      <c r="P99" s="1" t="s">
        <v>878</v>
      </c>
      <c r="U99" s="1" t="s">
        <v>132</v>
      </c>
      <c r="V99" s="1" t="s">
        <v>214</v>
      </c>
      <c r="W99" s="1" t="s">
        <v>1106</v>
      </c>
      <c r="X99" s="1" t="s">
        <v>1107</v>
      </c>
      <c r="Y99" s="1" t="s">
        <v>881</v>
      </c>
      <c r="AM99" s="4" t="s">
        <v>882</v>
      </c>
      <c r="AN99" s="1" t="s">
        <v>883</v>
      </c>
      <c r="AQ99" s="1" t="s">
        <v>1108</v>
      </c>
      <c r="AR99" s="1" t="s">
        <v>1109</v>
      </c>
      <c r="AT99" s="1" t="s">
        <v>189</v>
      </c>
      <c r="AV99" s="1" t="s">
        <v>1110</v>
      </c>
      <c r="AX99" s="1" t="s">
        <v>886</v>
      </c>
      <c r="AY99" s="1" t="s">
        <v>887</v>
      </c>
      <c r="AZ99" s="1" t="s">
        <v>1111</v>
      </c>
      <c r="BB99" s="1" t="s">
        <v>1112</v>
      </c>
      <c r="BC99" s="1" t="s">
        <v>1113</v>
      </c>
      <c r="BD99" s="1" t="s">
        <v>1114</v>
      </c>
      <c r="BE99" s="1" t="s">
        <v>1115</v>
      </c>
      <c r="BJ99" s="1">
        <v>3.0</v>
      </c>
      <c r="BL99" s="1" t="s">
        <v>1116</v>
      </c>
      <c r="BU99" s="1" t="s">
        <v>1117</v>
      </c>
      <c r="BV99" s="1" t="s">
        <v>1118</v>
      </c>
      <c r="BW99" s="1" t="s">
        <v>669</v>
      </c>
      <c r="BX99" s="1" t="s">
        <v>1119</v>
      </c>
      <c r="CF99" s="1" t="s">
        <v>1120</v>
      </c>
      <c r="CG99" s="1" t="s">
        <v>1121</v>
      </c>
    </row>
    <row r="100">
      <c r="A100" s="1" t="s">
        <v>1122</v>
      </c>
      <c r="B100" s="1" t="str">
        <f>IFERROR(__xludf.DUMMYFUNCTION("GOOGLETRANSLATE(A:A, ""en"", ""te"")"),"ఇన్ఫినిటీ పర్పుల్")</f>
        <v>ఇన్ఫినిటీ పర్పుల్</v>
      </c>
      <c r="C100" s="1" t="s">
        <v>1123</v>
      </c>
      <c r="D100" s="1" t="str">
        <f>IFERROR(__xludf.DUMMYFUNCTION("GOOGLETRANSLATE(C:C, ""en"", ""te"")"),"ఇన్ఫినిటీ పర్పుల్ అనేది ఒక అమెరికన్ శక్తితో కూడిన పారాచూట్, దీనిని మిచిగాన్ లోని బ్రోన్సన్ యొక్క ఇన్ఫినిటీ పవర్ చ్యూట్స్ రూపొందించారు మరియు నిర్మించారు. ఇప్పుడు ఉత్పత్తిలో లేదు, ఇది అందుబాటులో ఉన్నప్పుడు విమానం పూర్తి రెడీ-టు-ఫ్లై-విమానయానంగా సరఫరా చేయబడి"&amp;"ంది. [1] పర్పుల్ 2000 ల ప్రారంభంలో ఉత్పత్తిలో ఉంది మరియు ఇప్పుడు నిలిపివేయబడినప్పుడు, ఇది తరువాత ఇన్ఫినిటీ కమాండర్ లైట్-స్పోర్ట్ విమాన నమూనాకు దారితీసింది. [1] [2] [3] పర్పుల్ ఫెడరేషన్ ఏరోనటిక్ ఇంటర్నేషనల్ మైక్రోలైట్ వర్గానికి అనుగుణంగా ఉంటుంది, ఇందులో వర"&amp;"్గం యొక్క గరిష్ట స్థూల బరువు 450 కిలోల (992 పౌండ్లు). ఈ విమానం గరిష్టంగా స్థూల బరువు 400 కిలోల (882 పౌండ్లు). ఇది యుఎస్ ఫార్ 103 అల్ట్రాలైట్ వెహికల్స్ ట్రైనర్‌గా కూడా అర్హత సాధించింది. ఇది APCO ఏవియేషన్ పారాచూట్-స్టైల్ వింగ్, టూ-సీట్స్-ఇన్-టాన్నేమ్ వసతి, "&amp;"ట్రైసైకిల్ ల్యాండింగ్ గేర్ మరియు ఒకే 64 HP (48 kW) రోటాక్స్ 582 ఇంజిన్‌ను పషర్ కాన్ఫిగరేషన్‌లో కలిగి ఉంది. [1] విమానం క్యారేజ్ వెల్డెడ్ 4130 స్టీల్ గొట్టాల నుండి నిర్మించబడింది. ఫ్లైట్ స్టీరింగ్‌లో పందిరి బ్రేక్‌లను అమలు చేసే ఫుట్ పెడల్స్ ద్వారా సాధించబడు"&amp;"తుంది, రోల్ మరియు యావ్ సృష్టిస్తుంది. థొరెటల్ ఒక హ్యాండిల్-రకం. మైదానంలో విమానంలో లివర్-నియంత్రిత నోస్‌వీల్ స్టీరింగ్ ఉంది. ప్రధాన ల్యాండింగ్ గేర్ స్ప్రింగ్ రాడ్ సస్పెన్షన్ మరియు ఆఫ్-రోడ్ టైర్లను కలిగి ఉంటుంది. [1] ఈ విమానం ఖాళీ బరువు 353 ఎల్బి (160 కిలోల"&amp;"ు) మరియు స్థూల బరువు 882 ఎల్బి (400 కిలోలు), ఇది 529 ఎల్బి (240 కిలోల) ఉపయోగకరమైన లోడ్ ఇస్తుంది. 13 యు.ఎస్. గ్యాలన్ల పూర్తి ఇంధనంతో (49 ఎల్; 11 ఇంప్ గాల్) సిబ్బంది మరియు సామాను కోసం పేలోడ్ 450 ఎల్బి (204 కిలోలు). [1] బెర్ట్రాండ్ నుండి డేటా [1] సాధారణ లక్ష"&amp;"ణాలు")</f>
        <v>ఇన్ఫినిటీ పర్పుల్ అనేది ఒక అమెరికన్ శక్తితో కూడిన పారాచూట్, దీనిని మిచిగాన్ లోని బ్రోన్సన్ యొక్క ఇన్ఫినిటీ పవర్ చ్యూట్స్ రూపొందించారు మరియు నిర్మించారు. ఇప్పుడు ఉత్పత్తిలో లేదు, ఇది అందుబాటులో ఉన్నప్పుడు విమానం పూర్తి రెడీ-టు-ఫ్లై-విమానయానంగా సరఫరా చేయబడింది. [1] పర్పుల్ 2000 ల ప్రారంభంలో ఉత్పత్తిలో ఉంది మరియు ఇప్పుడు నిలిపివేయబడినప్పుడు, ఇది తరువాత ఇన్ఫినిటీ కమాండర్ లైట్-స్పోర్ట్ విమాన నమూనాకు దారితీసింది. [1] [2] [3] పర్పుల్ ఫెడరేషన్ ఏరోనటిక్ ఇంటర్నేషనల్ మైక్రోలైట్ వర్గానికి అనుగుణంగా ఉంటుంది, ఇందులో వర్గం యొక్క గరిష్ట స్థూల బరువు 450 కిలోల (992 పౌండ్లు). ఈ విమానం గరిష్టంగా స్థూల బరువు 400 కిలోల (882 పౌండ్లు). ఇది యుఎస్ ఫార్ 103 అల్ట్రాలైట్ వెహికల్స్ ట్రైనర్‌గా కూడా అర్హత సాధించింది. ఇది APCO ఏవియేషన్ పారాచూట్-స్టైల్ వింగ్, టూ-సీట్స్-ఇన్-టాన్నేమ్ వసతి, ట్రైసైకిల్ ల్యాండింగ్ గేర్ మరియు ఒకే 64 HP (48 kW) రోటాక్స్ 582 ఇంజిన్‌ను పషర్ కాన్ఫిగరేషన్‌లో కలిగి ఉంది. [1] విమానం క్యారేజ్ వెల్డెడ్ 4130 స్టీల్ గొట్టాల నుండి నిర్మించబడింది. ఫ్లైట్ స్టీరింగ్‌లో పందిరి బ్రేక్‌లను అమలు చేసే ఫుట్ పెడల్స్ ద్వారా సాధించబడుతుంది, రోల్ మరియు యావ్ సృష్టిస్తుంది. థొరెటల్ ఒక హ్యాండిల్-రకం. మైదానంలో విమానంలో లివర్-నియంత్రిత నోస్‌వీల్ స్టీరింగ్ ఉంది. ప్రధాన ల్యాండింగ్ గేర్ స్ప్రింగ్ రాడ్ సస్పెన్షన్ మరియు ఆఫ్-రోడ్ టైర్లను కలిగి ఉంటుంది. [1] ఈ విమానం ఖాళీ బరువు 353 ఎల్బి (160 కిలోలు) మరియు స్థూల బరువు 882 ఎల్బి (400 కిలోలు), ఇది 529 ఎల్బి (240 కిలోల) ఉపయోగకరమైన లోడ్ ఇస్తుంది. 13 యు.ఎస్. గ్యాలన్ల పూర్తి ఇంధనంతో (49 ఎల్; 11 ఇంప్ గాల్) సిబ్బంది మరియు సామాను కోసం పేలోడ్ 450 ఎల్బి (204 కిలోలు). [1] బెర్ట్రాండ్ నుండి డేటా [1] సాధారణ లక్షణాలు</v>
      </c>
      <c r="E100" s="1" t="s">
        <v>836</v>
      </c>
      <c r="F100" s="1" t="str">
        <f>IFERROR(__xludf.DUMMYFUNCTION("GOOGLETRANSLATE(E:E, ""en"", ""te"")"),"శక్తితో కూడిన పారాచూట్")</f>
        <v>శక్తితో కూడిన పారాచూట్</v>
      </c>
      <c r="G100" s="1" t="s">
        <v>837</v>
      </c>
      <c r="H100" s="1" t="s">
        <v>1124</v>
      </c>
      <c r="I100" s="1" t="str">
        <f>IFERROR(__xludf.DUMMYFUNCTION("GOOGLETRANSLATE(H:H, ""en"", ""te"")"),"అనంత శక్తి చ్యూట్స్")</f>
        <v>అనంత శక్తి చ్యూట్స్</v>
      </c>
      <c r="M100" s="1" t="s">
        <v>129</v>
      </c>
      <c r="N100" s="1" t="str">
        <f>IFERROR(__xludf.DUMMYFUNCTION("GOOGLETRANSLATE(M:M, ""en"", ""te"")"),"ఉత్పత్తి పూర్తయింది")</f>
        <v>ఉత్పత్తి పూర్తయింది</v>
      </c>
      <c r="P100" s="1" t="s">
        <v>859</v>
      </c>
      <c r="U100" s="1" t="s">
        <v>132</v>
      </c>
      <c r="V100" s="1" t="s">
        <v>214</v>
      </c>
      <c r="X100" s="1" t="s">
        <v>1125</v>
      </c>
      <c r="AM100" s="4" t="s">
        <v>862</v>
      </c>
      <c r="AN100" s="1" t="s">
        <v>1126</v>
      </c>
      <c r="AX100" s="1" t="s">
        <v>906</v>
      </c>
      <c r="AY100" s="1" t="s">
        <v>867</v>
      </c>
      <c r="BE100" s="1" t="s">
        <v>1127</v>
      </c>
      <c r="BL100" s="1" t="s">
        <v>1128</v>
      </c>
    </row>
    <row r="101">
      <c r="A101" s="1" t="s">
        <v>1129</v>
      </c>
      <c r="B101" s="1" t="str">
        <f>IFERROR(__xludf.DUMMYFUNCTION("GOOGLETRANSLATE(A:A, ""en"", ""te"")"),"మెక్‌కలోచ్ సిర్ -5190")</f>
        <v>మెక్‌కలోచ్ సిర్ -5190</v>
      </c>
      <c r="C101" s="1" t="s">
        <v>1130</v>
      </c>
      <c r="D101" s="1" t="str">
        <f>IFERROR(__xludf.DUMMYFUNCTION("GOOGLETRANSLATE(C:C, ""en"", ""te"")"),"TSIR-5190 అనేది ఐదు సిలిండర్ టూ-స్ట్రోక్ రేడియల్ పిస్టన్ ఎయిర్క్రాఫ్ట్ ఇంజిన్, ఇది మెక్‌కలోచ్ మోటార్స్ కార్పొరేషన్ విమాన అనువర్తనాల కోసం అభివృద్ధి చేయబడింది. జో క్రోవర్ మరియు అతని తండ్రి ఉత్పత్తి ఉపయోగం కోసం ఇంజిన్ అభివృద్ధిని పూర్తి చేయడానికి కొత్త సాంకే"&amp;"తిక పరిజ్ఞానాన్ని పేటెంట్ చేశారు. వెస్ట్రన్ మ్యూజియం ఆఫ్ ఫ్లైట్ నుండి ఒక జత ట్రేడ్ -4180 ల నాలుగు సిలిండర్ డీజిల్స్ మరియు ఒకే సిఐఆర్ -5190 అభివృద్ధికి వాడుకలో ఉన్నాయి. [1]")</f>
        <v>TSIR-5190 అనేది ఐదు సిలిండర్ టూ-స్ట్రోక్ రేడియల్ పిస్టన్ ఎయిర్క్రాఫ్ట్ ఇంజిన్, ఇది మెక్‌కలోచ్ మోటార్స్ కార్పొరేషన్ విమాన అనువర్తనాల కోసం అభివృద్ధి చేయబడింది. జో క్రోవర్ మరియు అతని తండ్రి ఉత్పత్తి ఉపయోగం కోసం ఇంజిన్ అభివృద్ధిని పూర్తి చేయడానికి కొత్త సాంకేతిక పరిజ్ఞానాన్ని పేటెంట్ చేశారు. వెస్ట్రన్ మ్యూజియం ఆఫ్ ఫ్లైట్ నుండి ఒక జత ట్రేడ్ -4180 ల నాలుగు సిలిండర్ డీజిల్స్ మరియు ఒకే సిఐఆర్ -5190 అభివృద్ధికి వాడుకలో ఉన్నాయి. [1]</v>
      </c>
      <c r="H101" s="1" t="s">
        <v>1131</v>
      </c>
      <c r="I101" s="1" t="str">
        <f>IFERROR(__xludf.DUMMYFUNCTION("GOOGLETRANSLATE(H:H, ""en"", ""te"")"),"మెక్‌కలోచ్ మోటార్స్ కార్పొరేషన్")</f>
        <v>మెక్‌కలోచ్ మోటార్స్ కార్పొరేషన్</v>
      </c>
      <c r="P101" s="1" t="s">
        <v>859</v>
      </c>
      <c r="AA101" s="1" t="s">
        <v>1132</v>
      </c>
      <c r="AB101" s="1" t="s">
        <v>1133</v>
      </c>
      <c r="AM101" s="4" t="s">
        <v>862</v>
      </c>
      <c r="AN101" s="1" t="s">
        <v>1134</v>
      </c>
      <c r="CH101" s="1" t="s">
        <v>1135</v>
      </c>
      <c r="CI101" s="1" t="s">
        <v>1136</v>
      </c>
      <c r="CJ101" s="1" t="s">
        <v>1137</v>
      </c>
      <c r="CK101" s="1" t="s">
        <v>1138</v>
      </c>
    </row>
  </sheetData>
  <hyperlinks>
    <hyperlink r:id="rId1" ref="AM5"/>
    <hyperlink r:id="rId2" ref="G6"/>
    <hyperlink r:id="rId3" ref="AM6"/>
    <hyperlink r:id="rId4" ref="G7"/>
    <hyperlink r:id="rId5" ref="AM7"/>
    <hyperlink r:id="rId6" ref="G8"/>
    <hyperlink r:id="rId7" ref="AM8"/>
    <hyperlink r:id="rId8" ref="AM9"/>
    <hyperlink r:id="rId9" ref="AM10"/>
    <hyperlink r:id="rId10" ref="G11"/>
    <hyperlink r:id="rId11" ref="AM11"/>
    <hyperlink r:id="rId12" ref="AN11"/>
    <hyperlink r:id="rId13" ref="G12"/>
    <hyperlink r:id="rId14" ref="AM12"/>
    <hyperlink r:id="rId15" ref="G13"/>
    <hyperlink r:id="rId16" ref="AM13"/>
    <hyperlink r:id="rId17" ref="G14"/>
    <hyperlink r:id="rId18" ref="AM14"/>
    <hyperlink r:id="rId19" ref="AN14"/>
    <hyperlink r:id="rId20" ref="G15"/>
    <hyperlink r:id="rId21" ref="AM15"/>
    <hyperlink r:id="rId22" ref="AN15"/>
    <hyperlink r:id="rId23" ref="G16"/>
    <hyperlink r:id="rId24" ref="AN17"/>
    <hyperlink r:id="rId25" ref="AM18"/>
    <hyperlink r:id="rId26" ref="AN18"/>
    <hyperlink r:id="rId27" ref="AM19"/>
    <hyperlink r:id="rId28" ref="AM20"/>
    <hyperlink r:id="rId29" ref="AM21"/>
    <hyperlink r:id="rId30" ref="AM22"/>
    <hyperlink r:id="rId31" ref="AN22"/>
    <hyperlink r:id="rId32" ref="AM23"/>
    <hyperlink r:id="rId33" ref="G24"/>
    <hyperlink r:id="rId34" ref="AM24"/>
    <hyperlink r:id="rId35" ref="G25"/>
    <hyperlink r:id="rId36" ref="AM25"/>
    <hyperlink r:id="rId37" ref="G26"/>
    <hyperlink r:id="rId38" ref="AM26"/>
    <hyperlink r:id="rId39" ref="G27"/>
    <hyperlink r:id="rId40" ref="G28"/>
    <hyperlink r:id="rId41" ref="G29"/>
    <hyperlink r:id="rId42" ref="G30"/>
    <hyperlink r:id="rId43" ref="AM31"/>
    <hyperlink r:id="rId44" ref="AN31"/>
    <hyperlink r:id="rId45" ref="G32"/>
    <hyperlink r:id="rId46" ref="AM32"/>
    <hyperlink r:id="rId47" ref="G33"/>
    <hyperlink r:id="rId48" ref="AM33"/>
    <hyperlink r:id="rId49" ref="G34"/>
    <hyperlink r:id="rId50" ref="AM34"/>
    <hyperlink r:id="rId51" ref="G35"/>
    <hyperlink r:id="rId52" ref="G36"/>
    <hyperlink r:id="rId53" ref="AM36"/>
    <hyperlink r:id="rId54" ref="G37"/>
    <hyperlink r:id="rId55" ref="AM37"/>
    <hyperlink r:id="rId56" ref="G38"/>
    <hyperlink r:id="rId57" ref="AM38"/>
    <hyperlink r:id="rId58" ref="G39"/>
    <hyperlink r:id="rId59" ref="G40"/>
    <hyperlink r:id="rId60" ref="AM42"/>
    <hyperlink r:id="rId61" ref="G43"/>
    <hyperlink r:id="rId62" ref="AM43"/>
    <hyperlink r:id="rId63" ref="G44"/>
    <hyperlink r:id="rId64" ref="G45"/>
    <hyperlink r:id="rId65" ref="G46"/>
    <hyperlink r:id="rId66" ref="AM46"/>
    <hyperlink r:id="rId67" ref="G47"/>
    <hyperlink r:id="rId68" ref="AM47"/>
    <hyperlink r:id="rId69" ref="G48"/>
    <hyperlink r:id="rId70" ref="AM49"/>
    <hyperlink r:id="rId71" ref="AM50"/>
    <hyperlink r:id="rId72" ref="AM51"/>
    <hyperlink r:id="rId73" ref="AM52"/>
    <hyperlink r:id="rId74" ref="G53"/>
    <hyperlink r:id="rId75" ref="AM53"/>
    <hyperlink r:id="rId76" ref="G54"/>
    <hyperlink r:id="rId77" ref="AM54"/>
    <hyperlink r:id="rId78" ref="G55"/>
    <hyperlink r:id="rId79" ref="AM55"/>
    <hyperlink r:id="rId80" ref="G56"/>
    <hyperlink r:id="rId81" ref="G57"/>
    <hyperlink r:id="rId82" ref="G58"/>
    <hyperlink r:id="rId83" ref="G59"/>
    <hyperlink r:id="rId84" ref="AM59"/>
    <hyperlink r:id="rId85" ref="AN59"/>
    <hyperlink r:id="rId86" ref="G60"/>
    <hyperlink r:id="rId87" ref="AM62"/>
    <hyperlink r:id="rId88" ref="AM63"/>
    <hyperlink r:id="rId89" ref="AM64"/>
    <hyperlink r:id="rId90" ref="AM65"/>
    <hyperlink r:id="rId91" ref="G66"/>
    <hyperlink r:id="rId92" ref="G67"/>
    <hyperlink r:id="rId93" ref="AM67"/>
    <hyperlink r:id="rId94" ref="AN67"/>
    <hyperlink r:id="rId95" ref="G68"/>
    <hyperlink r:id="rId96" ref="AM68"/>
    <hyperlink r:id="rId97" ref="AN68"/>
    <hyperlink r:id="rId98" ref="G69"/>
    <hyperlink r:id="rId99" ref="G70"/>
    <hyperlink r:id="rId100" ref="AM70"/>
    <hyperlink r:id="rId101" ref="G71"/>
    <hyperlink r:id="rId102" ref="AM71"/>
    <hyperlink r:id="rId103" ref="G72"/>
    <hyperlink r:id="rId104" ref="AM72"/>
    <hyperlink r:id="rId105" ref="AN72"/>
    <hyperlink r:id="rId106" ref="G73"/>
    <hyperlink r:id="rId107" ref="AM73"/>
    <hyperlink r:id="rId108" ref="AN73"/>
    <hyperlink r:id="rId109" ref="G74"/>
    <hyperlink r:id="rId110" ref="G75"/>
    <hyperlink r:id="rId111" ref="AM76"/>
    <hyperlink r:id="rId112" ref="AM77"/>
    <hyperlink r:id="rId113" ref="AM78"/>
    <hyperlink r:id="rId114" ref="AM79"/>
    <hyperlink r:id="rId115" ref="AM80"/>
    <hyperlink r:id="rId116" ref="AM81"/>
    <hyperlink r:id="rId117" ref="AM82"/>
    <hyperlink r:id="rId118" ref="AM83"/>
    <hyperlink r:id="rId119" ref="AM84"/>
    <hyperlink r:id="rId120" ref="AM86"/>
    <hyperlink r:id="rId121" ref="AM87"/>
    <hyperlink r:id="rId122" ref="AM88"/>
    <hyperlink r:id="rId123" ref="AN88"/>
    <hyperlink r:id="rId124" ref="AM89"/>
    <hyperlink r:id="rId125" ref="AM91"/>
    <hyperlink r:id="rId126" ref="AM92"/>
    <hyperlink r:id="rId127" ref="AM93"/>
    <hyperlink r:id="rId128" ref="AP93"/>
    <hyperlink r:id="rId129" ref="AM94"/>
    <hyperlink r:id="rId130" ref="AN94"/>
    <hyperlink r:id="rId131" ref="AM95"/>
    <hyperlink r:id="rId132" ref="AM96"/>
    <hyperlink r:id="rId133" ref="AN96"/>
    <hyperlink r:id="rId134" ref="AM97"/>
    <hyperlink r:id="rId135" ref="AM98"/>
    <hyperlink r:id="rId136" ref="AM99"/>
    <hyperlink r:id="rId137" ref="AM100"/>
    <hyperlink r:id="rId138" ref="AM101"/>
  </hyperlinks>
  <drawing r:id="rId139"/>
</worksheet>
</file>