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put2000" sheetId="1" r:id="rId4"/>
  </sheets>
  <definedNames/>
  <calcPr/>
</workbook>
</file>

<file path=xl/sharedStrings.xml><?xml version="1.0" encoding="utf-8"?>
<sst xmlns="http://schemas.openxmlformats.org/spreadsheetml/2006/main" count="2065" uniqueCount="1708">
  <si>
    <t>name</t>
  </si>
  <si>
    <t>Description</t>
  </si>
  <si>
    <t>Role</t>
  </si>
  <si>
    <t>Rolelink</t>
  </si>
  <si>
    <t>National origin</t>
  </si>
  <si>
    <t>National originlink</t>
  </si>
  <si>
    <t>Manufacturer</t>
  </si>
  <si>
    <t>Manufacturerlink</t>
  </si>
  <si>
    <t>Introduction</t>
  </si>
  <si>
    <t>Status</t>
  </si>
  <si>
    <t>Produced</t>
  </si>
  <si>
    <t>Number built</t>
  </si>
  <si>
    <t>Variants</t>
  </si>
  <si>
    <t>Variantslink</t>
  </si>
  <si>
    <t>Crew</t>
  </si>
  <si>
    <t>Capacity</t>
  </si>
  <si>
    <t>Length</t>
  </si>
  <si>
    <t>Wingspan</t>
  </si>
  <si>
    <t>Height</t>
  </si>
  <si>
    <t>Wing area</t>
  </si>
  <si>
    <t>Empty weight</t>
  </si>
  <si>
    <t>Gross weight</t>
  </si>
  <si>
    <t>Fuel capacity</t>
  </si>
  <si>
    <t>Powerplant</t>
  </si>
  <si>
    <t>Propellers</t>
  </si>
  <si>
    <t>Maximum speed</t>
  </si>
  <si>
    <t>Cruise speed</t>
  </si>
  <si>
    <t>Stall speed</t>
  </si>
  <si>
    <t>Never exceed speed</t>
  </si>
  <si>
    <t>Range</t>
  </si>
  <si>
    <t>Endurance</t>
  </si>
  <si>
    <t>Service ceiling</t>
  </si>
  <si>
    <t>g limits</t>
  </si>
  <si>
    <t>Rate of climb</t>
  </si>
  <si>
    <t>Wing loading</t>
  </si>
  <si>
    <t>Power/mass</t>
  </si>
  <si>
    <t>img</t>
  </si>
  <si>
    <t>Designer</t>
  </si>
  <si>
    <t>Designerlink</t>
  </si>
  <si>
    <t>First flight</t>
  </si>
  <si>
    <t>Width</t>
  </si>
  <si>
    <t>Time to altitude</t>
  </si>
  <si>
    <t>Primary user</t>
  </si>
  <si>
    <t>Primary userlink</t>
  </si>
  <si>
    <t>Guns</t>
  </si>
  <si>
    <t>Bombs</t>
  </si>
  <si>
    <t>Max takeoff weight</t>
  </si>
  <si>
    <t>Project for</t>
  </si>
  <si>
    <t>Project forlink</t>
  </si>
  <si>
    <t>Issued by</t>
  </si>
  <si>
    <t>Issued bylink</t>
  </si>
  <si>
    <t>Outcome</t>
  </si>
  <si>
    <t>Retired</t>
  </si>
  <si>
    <t>Developed from</t>
  </si>
  <si>
    <t>Developed fromlink</t>
  </si>
  <si>
    <t>Airfoil</t>
  </si>
  <si>
    <t>Ferry range</t>
  </si>
  <si>
    <t>Take-off run</t>
  </si>
  <si>
    <t>Landing run</t>
  </si>
  <si>
    <t>Aspect ratio</t>
  </si>
  <si>
    <t>Upper wingspan</t>
  </si>
  <si>
    <t>Mid wingspan</t>
  </si>
  <si>
    <t>Lower wingspan</t>
  </si>
  <si>
    <t>Maximum payload</t>
  </si>
  <si>
    <t>Main rotor diameter</t>
  </si>
  <si>
    <t>Control system</t>
  </si>
  <si>
    <t>Primary users</t>
  </si>
  <si>
    <t>Primary userslink</t>
  </si>
  <si>
    <t>Main rotor area</t>
  </si>
  <si>
    <t>Disk loading</t>
  </si>
  <si>
    <t>Type</t>
  </si>
  <si>
    <t>Typelink</t>
  </si>
  <si>
    <t>Construction number</t>
  </si>
  <si>
    <t>Registration</t>
  </si>
  <si>
    <t>Owners and operators</t>
  </si>
  <si>
    <t>Last flight</t>
  </si>
  <si>
    <t>Fate</t>
  </si>
  <si>
    <t>Preserved at</t>
  </si>
  <si>
    <t>Preserved atlink</t>
  </si>
  <si>
    <t>Date</t>
  </si>
  <si>
    <t>Site</t>
  </si>
  <si>
    <t>Aircraft type</t>
  </si>
  <si>
    <t>Aircraft typelink</t>
  </si>
  <si>
    <t>Fatalities</t>
  </si>
  <si>
    <t>Survivors</t>
  </si>
  <si>
    <t>Maximum glide ratio</t>
  </si>
  <si>
    <t>Rate of sink</t>
  </si>
  <si>
    <t>Proposals</t>
  </si>
  <si>
    <t>Proposalslink</t>
  </si>
  <si>
    <t>Date concluded</t>
  </si>
  <si>
    <t>Outcomelink</t>
  </si>
  <si>
    <t>Predecessor programs</t>
  </si>
  <si>
    <t>Predecessor programslink</t>
  </si>
  <si>
    <t>Related programs</t>
  </si>
  <si>
    <t>Related programslink</t>
  </si>
  <si>
    <t>Owners and operatorslink</t>
  </si>
  <si>
    <t>Flights</t>
  </si>
  <si>
    <t>(Nippon</t>
  </si>
  <si>
    <t>Absolute  ceiling</t>
  </si>
  <si>
    <t>First flightlink</t>
  </si>
  <si>
    <t>Minimum control speed</t>
  </si>
  <si>
    <t>Landing and take-off runs</t>
  </si>
  <si>
    <t>Take-off distance</t>
  </si>
  <si>
    <t>Landing speed</t>
  </si>
  <si>
    <t>Take-off speed</t>
  </si>
  <si>
    <t>Diameter</t>
  </si>
  <si>
    <t>Volume</t>
  </si>
  <si>
    <t>Useful lift</t>
  </si>
  <si>
    <t>Take-off distance to clear 15 m (50 ft)</t>
  </si>
  <si>
    <t>Landing distance from 15 m (50 ft)</t>
  </si>
  <si>
    <t>Serial</t>
  </si>
  <si>
    <t>Date initiated</t>
  </si>
  <si>
    <t>Prototypes</t>
  </si>
  <si>
    <t>Prototypeslink</t>
  </si>
  <si>
    <t>Successor programs</t>
  </si>
  <si>
    <t>Successor programslink</t>
  </si>
  <si>
    <t>Design group</t>
  </si>
  <si>
    <t>Design grouplink</t>
  </si>
  <si>
    <t>Ibis GS-501 Urraco</t>
  </si>
  <si>
    <t>The Ibis GS-501 Urraco (Magpie) is a Colombian homebuilt aircraft that was designed and produced by Ibis Aircraft of Cali, introduced in 2000. The aircraft is supplied as a complete ready-to-fly-aircraft or as a kit for amateur construction.[1] The GS-501 Urraco features a strut-braced high-wing, a two-seats-in-side-by-side configuration enclosed cabin with vertically-hinged doors, fixed tricycle landing gear with wheel pants and a single engine in tractor configuration.[1] The aircraft is made from sheet aluminium "all-metal" construction, with the wing tips and cowling made from composite material. Its 9.20 m (30.2 ft) span wing employs a NACA 650-18m airfoil, mounts flaps and has a wing area of 12.97 m2 (139.6 sq ft). The wing is supported by V-struts and jury struts. Two wings are available, the SuperSTOL, with double slotted flaps and the Express. The main landing gear is sprung 7075-T6 aluminium, while the nose gear has lever suspension using rubber pucks and helical springs. The main wheels include hydraulic disc brakes.[1] The acceptable power range is 75 to 119 kW (101 to 160 hp) and the standard engines used are the 75 kW (101 hp) Rotax 912ULS and the turbocharged 86 kW (115 hp) Rotax 914 powerplant, driving a three-bladed Ivoprop propeller. Continental Motors, Inc. or Lycoming Engines powerplants up to 119 kW (160 hp) may also be fitted.[1] The aircraft has a typical empty weight of 340 kg (750 lb) and a gross weight of 600 kg (1,300 lb), giving a useful load of 260 kg (570 lb). With full fuel of 55 kg (121 lb) the payload for pilot, passenger and baggage is 205 kg (452 lb).[1] The standard day, sea level, no wind, take off with a 75 kW (101 hp) engine is 100 m (328 ft) and the landing roll is 150 m (492 ft).[1] By 2010 the company reported that 58 Urracos had been delivered.[1] Data from Jane's All The World's Aircraft 2012-2013[1]General characteristics Performance</t>
  </si>
  <si>
    <t>Homebuilt aircraft</t>
  </si>
  <si>
    <t>https://en.wikipedia.org/Homebuilt aircraft</t>
  </si>
  <si>
    <t>Colombia</t>
  </si>
  <si>
    <t>https://en.wikipedia.org/Colombia</t>
  </si>
  <si>
    <t>Ibis Aircraft</t>
  </si>
  <si>
    <t>https://en.wikipedia.org/Ibis Aircraft</t>
  </si>
  <si>
    <t>In production (2015)</t>
  </si>
  <si>
    <t>2000-present</t>
  </si>
  <si>
    <t>58 (2010)</t>
  </si>
  <si>
    <t>Ibis GS-600 Arrow</t>
  </si>
  <si>
    <t>https://en.wikipedia.org/Ibis GS-600 Arrow</t>
  </si>
  <si>
    <t>one</t>
  </si>
  <si>
    <t>one passenger</t>
  </si>
  <si>
    <t>6.37 m (20 ft 11 in)</t>
  </si>
  <si>
    <t>9.20 m (30 ft 2 in)</t>
  </si>
  <si>
    <t>2.51 m (8 ft 3 in)</t>
  </si>
  <si>
    <t>12.97 m2 (139.6 sq ft)</t>
  </si>
  <si>
    <t>340 kg (750 lb)</t>
  </si>
  <si>
    <t>600 kg (1,323 lb)</t>
  </si>
  <si>
    <t>76 litres (17 imp gal; 20 US gal)</t>
  </si>
  <si>
    <t>1 × Rotax 912 ULS four cylinder, air and liquid-cooled, four stroke aircraft engine, 75 kW (100 hp)</t>
  </si>
  <si>
    <t>3-bladed Ivoprop</t>
  </si>
  <si>
    <t>185 km/h (115 mph, 100 kn)</t>
  </si>
  <si>
    <t>178 km/h (111 mph, 96 kn)</t>
  </si>
  <si>
    <t>65 km/h (40 mph, 35 kn) flaps down</t>
  </si>
  <si>
    <t>209 km/h (130 mph, 113 kn)</t>
  </si>
  <si>
    <t>563 km (350 mi, 304 nmi)</t>
  </si>
  <si>
    <t>3,660 m (12,010 ft)</t>
  </si>
  <si>
    <t>+6/-3</t>
  </si>
  <si>
    <t>4.6 m/s (910 ft/min)</t>
  </si>
  <si>
    <t>46.3 kg/m2 (9.5 lb/sq ft)</t>
  </si>
  <si>
    <t>8.16 kg/kW</t>
  </si>
  <si>
    <t>Hawker Cygnet</t>
  </si>
  <si>
    <t>The Hawker Cygnet was a British ultralight biplane aircraft of the 1920s. In 1924, the Royal Aero Club organized a Light Aircraft Competition. £3000 was offered in prizes. An entry was made by Hawker Aircraft, which was a design by Sydney Camm, the Cygnet. Camm had joined Hawker the previous year. Two aircraft were built (G-EBMB and G-EBJH) and were entered in the competition, held in 1924 at Lympne Aerodrome, by T. O. M. Sopwith and Fred Sigrist. The aircraft were flown by Longton and Raynham and came in 4th and 3rd places respectively. In 1925, G-EBMB was entered again in the 100 mi (161 km) International Handicap Race, this time flown by George Bulman, who won at a speed of 75.6 mph (121.7 km/h). At the same meeting, the Cygnet came in 2nd in the 50 mi (80 km) Light Aeroplane Race. In 1926, both aircraft were entered in the competition piloted by Bulman and Flying Officer Ragg, taking first and second place respectively. The aircraft were of wood-and-fabric construction, the fuselage being four longerons-strutted in the fashion of a Warren girder. The wing had two box spars with Warren truss ribs. Initially the two aircraft were powered, one by an Anzani, and the other by an ABC Scorpion (both opposed twin-cylinder engines). In 1926 the engines in both Cygnets were changed to the Bristol Cherub III, another twin-cylinder engine. The airframe weighed a remarkably low 270 lb, and its weight when empty was only 373 lb. G-EBMB was kept by Hawker in storage until 1946, when it was refurbished and reassembled at Hawker's Langley Aerodrome. It was later transferred to their new facility at Dunsfold, where it stayed, being flown to various displays and airshows, until 1972, when it was transferred for exhibition at the Royal Air Force Museum at Hendon.[1] More recently it has been transferred to its site at RAF Cosford in Shropshire, where it can now be seen.[2]  An airworthy replica is on display at the Shuttleworth Collection, Old Warden, Bedfordshire.[3] Data from Hawker Aircraft since 1920 [1]General characteristics Performance   Aircraft of comparable role, configuration, and era  Related lists</t>
  </si>
  <si>
    <t>light competition aircraft</t>
  </si>
  <si>
    <t>Hawker Engineering Co.</t>
  </si>
  <si>
    <t>https://en.wikipedia.org/Hawker Engineering Co.</t>
  </si>
  <si>
    <t>20 ft 5 in (6.22 m)</t>
  </si>
  <si>
    <t>28 ft 0 in (8.53 m)</t>
  </si>
  <si>
    <t>5 ft 10 in (1.78 m)</t>
  </si>
  <si>
    <t>165 sq ft (15.3 m2)</t>
  </si>
  <si>
    <t>373 lb (169 kg)</t>
  </si>
  <si>
    <t>950 lb (431 kg)</t>
  </si>
  <si>
    <t>1 × Bristol Cherub III 2-cylinder piston engine, 34 hp (25 kW)</t>
  </si>
  <si>
    <t>82 mph (132 km/h, 71 kn) at sea level</t>
  </si>
  <si>
    <t>8,900 ft (2,700 m) (absolute ceiling)</t>
  </si>
  <si>
    <t>//upload.wikimedia.org/wikipedia/commons/thumb/e/e6/Hawker_Cygnet_Cosford_crop.jpg/300px-Hawker_Cygnet_Cosford_crop.jpg</t>
  </si>
  <si>
    <t>Sydney Camm</t>
  </si>
  <si>
    <t>https://en.wikipedia.org/Sydney Camm</t>
  </si>
  <si>
    <t>8 ft 0 in (2.44 m) (folded)</t>
  </si>
  <si>
    <t>11 min 20 s to 5,000 ft (1,500 m)</t>
  </si>
  <si>
    <t>Fiat CR.25</t>
  </si>
  <si>
    <t>The Fiat CR.25 was an Italian twin-engine reconnaissance-fighter aircraft which served in small numbers for the Regia Aeronautica during World War II. 40 CR.25s were ordered (later reduced to ten, the two prototypes and other eight airplanes) after the operative failure of the apparently more promising Breda Ba.88 bomber. Later, it was decided to use the CR.25 as a reconnaissance plane and as escort fighter, with a total of nine aircraft (a prototype and the eight pre-production aircraft) for this role. It was used during the war by the 173a Squadriglia Ricognizione Strategica Terrestre (Strategic Land Reconnaissance Squadron), operating from Sicily. Despite positive reports from the pilots, and a proposal by Fiat to resume production, no further aircraft were produced. The prototype MM 332, refurbished as personnel transport, was assigned to the Italian embassy in Berlin.) Data from[citation needed]General characteristics Performance Armament  Related development Aircraft of comparable role, configuration, and era</t>
  </si>
  <si>
    <t>Fighter</t>
  </si>
  <si>
    <t>https://en.wikipedia.org/Fighter</t>
  </si>
  <si>
    <t>Fiat</t>
  </si>
  <si>
    <t>https://en.wikipedia.org/Fiat</t>
  </si>
  <si>
    <t>{'CR.25': ' Twin-engined reconnaissance bomber aircraft, two prototypes built.', 'CR.25bis': ' Strategic reconnaissance aircraft, long-range escort ', 'CR.25 D': ' The prototype MM (Matricola Militare) 332 aircraft, redesignated CR.25 D as a transport for the Italian air attaché in ', 'CR.25quater': ' The CR.25quater,  was a more heavily armed version with a slight increase in wing area and 1175 HP engines proposed from FIAT in the spring of 1943. It remained on the drawing tables.'}</t>
  </si>
  <si>
    <t>2 or 3 (a third member was needed for bombing missions)</t>
  </si>
  <si>
    <t>13.56 m (44 ft 6 in)</t>
  </si>
  <si>
    <t>16 m (52 ft 6 in)</t>
  </si>
  <si>
    <t>3.3 m (10 ft 10 in)</t>
  </si>
  <si>
    <t>39.2 m2 (422 sq ft)</t>
  </si>
  <si>
    <t>4,475 kg (9,866 lb)</t>
  </si>
  <si>
    <t>6,625 kg (14,606 lb)</t>
  </si>
  <si>
    <t>2 × Fiat A.74 R.C.38 14-cylinder air-cooled radial piston engine, 627 kW (841 hp) each</t>
  </si>
  <si>
    <t>3-bladed variable-pitch propellers</t>
  </si>
  <si>
    <t>450 km/h (280 mph, 240 kn)</t>
  </si>
  <si>
    <t>1,500 km (930 mi, 810 nmi)</t>
  </si>
  <si>
    <t>7,950 m (26,080 ft)</t>
  </si>
  <si>
    <t>//upload.wikimedia.org/wikipedia/commons/thumb/4/42/Fiat_CR.25.jpg/300px-Fiat_CR.25.jpg</t>
  </si>
  <si>
    <t>Regia Aeronautica</t>
  </si>
  <si>
    <t>https://en.wikipedia.org/Regia Aeronautica</t>
  </si>
  <si>
    <t>3 × 12.7 mm (0.500 in) Breda-SAFAT machine guns</t>
  </si>
  <si>
    <t>Up to 300 kg (661 lb) of bombs</t>
  </si>
  <si>
    <t>Hawker Hawfinch</t>
  </si>
  <si>
    <t>The Hawker Hawfinch was a British single-engined biplane fighter of the 1920s. It was unsuccessful, with the Bristol Bulldog being selected instead. The Hawker Hawfinch fighter aircraft was designed in 1925 as a replacement for both the Armstrong-Whitworth Siskin and the Gloster Gamecock fighters. It participated in the  competition to meet Specification F9/26, together with other aircraft manufacturers, that included nine different designs, of which five were built.[1] The Hawfinch first flew in March 1927.[2] The Bristol Bulldog and the Hawfinch were considered to be the best of the aircraft evaluated, and were selected for more detailed evaluation. The contract was finally awarded to the Bristol Bulldog, because of its slightly higher maximum speed as well as being easier to maintain.[3] After the completion of the competition, the prototype Hawfinch was used for experimental purposes, being tested with single-bay wings and with a twin-float undercarriage. Only one prototype was built. The Hawfinch was a two-bay biplane with staggered wings. The structure was the patented Hawker metal tube &amp; "fishplate" system, with fabric covering. It was the first all-metal fighter to be built by Hawker. The powerplant was initially a Bristol Jupiter VI engine, but this was changed to a Jupiter VII (450 hp/336 kW) before the performance trials. The armament consisted of two Vickers machine guns synchronised to fire through the propeller. Data from [1]General characteristics Performance Armament</t>
  </si>
  <si>
    <t>Hawker Aircraft</t>
  </si>
  <si>
    <t>https://en.wikipedia.org/Hawker Aircraft</t>
  </si>
  <si>
    <t>Prototype only</t>
  </si>
  <si>
    <t>One</t>
  </si>
  <si>
    <t>23 ft 8 in (7.21 m)</t>
  </si>
  <si>
    <t>33 ft 6 in (10.21 m)</t>
  </si>
  <si>
    <t>9 ft 4 in (2.84 m)</t>
  </si>
  <si>
    <t>294 sq ft (27.3 m2)</t>
  </si>
  <si>
    <t>1,925 lb (873 kg)</t>
  </si>
  <si>
    <t>2,910 lb (1,320 kg)</t>
  </si>
  <si>
    <t>1 × Bristol Jupiter VII 9-cylinder radial engine, 450 hp (340 kW)</t>
  </si>
  <si>
    <t>171 mph (275 km/h, 149 kn) at 9,800 ft (3,000 m)</t>
  </si>
  <si>
    <t>24,000 ft (7,300 m)</t>
  </si>
  <si>
    <t>//upload.wikimedia.org/wikipedia/commons/thumb/a/a4/Hawker_Hawfinch.jpg/300px-Hawker_Hawfinch.jpg</t>
  </si>
  <si>
    <t>7 min 40 s to 10,000 ft (3,000 m)</t>
  </si>
  <si>
    <t>2 × 0.303 in (7.7 mm) Vickers machine guns</t>
  </si>
  <si>
    <t>Provision for 4 × 20 lb (9 kg) bombs</t>
  </si>
  <si>
    <t>Hawker Hedgehog</t>
  </si>
  <si>
    <t>The Hawker Hedgehog was a three-seat reconnaissance biplane, to be used for naval scouting, produced to meet Air Ministry Specification 37/22. It was designed in 1923, and had its first flight the next year, piloted by F. P. Raynham. The crew consisted of the pilot, an observer and an air gunner. Its construction was typical of the period: a wooden structure covered with fabric. The powerplant was a nine-cylinder Bristol Jupiter IV radial engine driving a two-bladed wooden propeller. While testing was successful, on completion of the flight tests, the project was cancelled. This was due to the Hedgehog's performance not being sufficiently better than the existing aircraft used for naval reconnaissance, the Avro Bison and Blackburn Blackburn. Consequently, only one prototype was built. The armament of the aircraft was one fixed forward-firing .303 in (7.7 mm) Vickers gun and one .303 in (7.7 mm) Lewis gun on a Scarff ring in the rear cockpit. The aircraft was fitted with floats that contained wheels to enable use as an amphibian. The wings could be folded, so that the width was reduced to 16 ft 7½ in (4.87 m) for storage. Data from Hawker Aircraft since 1920 [1]General characteristics Performance Armament</t>
  </si>
  <si>
    <t>Naval reconnaissance</t>
  </si>
  <si>
    <t>Prototype</t>
  </si>
  <si>
    <t>three</t>
  </si>
  <si>
    <t>30 ft 8+3⁄4 in (9.366 m)</t>
  </si>
  <si>
    <t>40 ft 0+1⁄2 in (12.205 m)</t>
  </si>
  <si>
    <t>12 ft 6 in (3.81 m)</t>
  </si>
  <si>
    <t>480.7 sq ft (44.66 m2)</t>
  </si>
  <si>
    <t>2,995 lb (1,359 kg)</t>
  </si>
  <si>
    <t>4,791 lb (2,173 kg)</t>
  </si>
  <si>
    <t>134 imp gal (161 US gal; 610 L)</t>
  </si>
  <si>
    <t>1 × Bristol Jupiter IV 9-cylinder radial engine, 398 hp (297 kW)</t>
  </si>
  <si>
    <t>2-bladed wooden</t>
  </si>
  <si>
    <t>120.5 mph (193.9 km/h, 104.7 kn) at sea level</t>
  </si>
  <si>
    <t>89 mph (143 km/h, 77 kn)</t>
  </si>
  <si>
    <t>45 mph (72 km/h, 39 kn) with flaps</t>
  </si>
  <si>
    <t>2.5 hr</t>
  </si>
  <si>
    <t>13,500 ft (4,100 m)</t>
  </si>
  <si>
    <t>//upload.wikimedia.org/wikipedia/commons/thumb/8/8d/Hawker_Hedgehog.jpg/300px-Hawker_Hedgehog.jpg</t>
  </si>
  <si>
    <t>16 ft 7+1⁄2 in (5.067 m) (wings folded)</t>
  </si>
  <si>
    <t>23 min 59 s to 10,000 ft (3,000 m)</t>
  </si>
  <si>
    <t>** 1 × 0.303 in (7.7 mm) Vickers machine gun1 × 0.303 in Lewis gun on a Scarff ring</t>
  </si>
  <si>
    <t>4,800 lb (2,177 kg) (overload)</t>
  </si>
  <si>
    <t>High Speed Civil Transport</t>
  </si>
  <si>
    <t>The High Speed Civil Transport (HSCT), a supersonic airliner, was the focus of the High-Speed Research (HSR) Program, a NASA program to develop the technology needed to design and build a supersonic transport that would be environmentally acceptable and economically feasible.  The aircraft was to be a future supersonic passenger aircraft, baselined to cruise at  Mach 2.4,[1]  or more than twice the speed of sound. The project started in 1990 and ended during 1999. The goal was to employ up-to-date technologies. It was intended to cross the Atlantic or the Pacific Ocean in half the time of a non-supersonic aircraft. It was also intended to be fuel efficient, carry 300 passengers, and to allow customers to buy tickets at a price only slightly higher than those of subsonic aircraft.  The goal was to provide sufficient technology for an industry-led product launch decision in 2002, and if a product was launched, a maiden flight within 20 years. The program was based on the successes and failures of the British/French Concorde and the Russian Tupolev Tu-144, as well as a previous NASA Supersonic Transport (SST) program from the early 1970s (for the latter, see Lockheed L-2000 and Boeing 2707.)  While the Concorde and Tu-144 programs both produced production aircraft, neither was produced in sufficient numbers to pay for their development costs.</t>
  </si>
  <si>
    <t>//upload.wikimedia.org/wikipedia/commons/c/c0/High_Speed_Civil_Transport_%28HSCT%29.jpg</t>
  </si>
  <si>
    <t>Supersonic transport</t>
  </si>
  <si>
    <t>https://en.wikipedia.org/Supersonic transport</t>
  </si>
  <si>
    <t>NASA</t>
  </si>
  <si>
    <t>https://en.wikipedia.org/NASA</t>
  </si>
  <si>
    <t>Study only</t>
  </si>
  <si>
    <t>IAR 79</t>
  </si>
  <si>
    <t>The IAR 79 was a twin-engine bomber and military reconnaissance aircraft with a wood and metal structure that saw service in World War II  built under licence in Brasov, Romania, by Industria Aeronautică Română In May 1937, Romania ordered 24 Savoia-Marchetti SM.79B bombers powered by two  Romanian-built IAR K14 engines. This variant was designated SM-79B and equipped the 1st Bomber Group (71st and 72nd Bomber Squadron).[citation needed] Second batch of aircraft were upgraded by replacing the IAR K14 engines with 1200 hp water cooled Junkers Jumo 211Da engines increasing the maximum speed from 350 km/h to 405 km/h.  Eight of these new airplanes were ordered in Italy. They were designated JIS-79B (Jumo Italian S-79B). But they didn't arrive until August 1941. An additional 36 aircraft were license built in IAR factory in Brasov under designation IAR 79 JR (Jumo Român).[citation needed] In the autumn of 1942 another order of 36 bombers was issued to the IAR factory. They were upgraded by replacing the Junkers Jumo 211Da engine with new Junkers Jumo 211F,a 1400 HP engine.[citation needed] The IAR.79 was a cantilever low-wing monoplane bimotor, with a retractable taildragger undercarriage. The fuselage of the IAR.79 was made of a welded tubular steel frame and covered with duralumin in the forward section, duralumin and plywood on the upper fuselage surface, and fabric on all other surfaces [1] The wings were of all-wood construction, with the trailing edge flaps and leading edge slats (Handley-Page type) to offset its relatively small size. The internal structure was made of three spars, linked with cantilevers and a skin of plywood. The wing had a dihedral of 2° 15'. Ailerons were capable of rotating through +13/-26°, and were used together with the flaps in low-speed flight and in takeoff. Its capabilities were significantly greater than its predecessor, the SM.79, with over 1,850 kW (2,800 hp) available and a high wing loading that gave it characteristics not dissimilar to a large fighter. The engines fitted to the main bomber version were two 750 kW (1000 hp) IAR K14 radials, equipped with variable-pitch, all-metal three-bladed propellers. Speeds attained were around 430 km/h (270 mph) at 4,250 m (13,940 ft), with a relatively low practical ceiling of 6,500 m (21,330 ft). Cruise speed was 373 km/h (232 mph) at 5,000 m (16,400 ft), but the best cruise speed was 259 km/h/161 mph (60% power). The landing was characterized by a 200 km/h (120 mph) final approach with the slats extended, slowing to 145 km/h (90 mph) with extension of flaps, and finally the run over the field with only 200 m (656 ft) needed to land (2,050 rpm, 644 Hg  pressure). With full power available and flaps set for takeoff, the SM.79 could be airborne within 300 m (980 ft).[citation needed] Initial in 1938 S-79Bs equipped the 1st Bomber Group (71st and 72nd Bomber Squadron). In July 1941, one of the 2nd Bomber Group's squadrons, the 75th Bomber Squadron, was re-equipped with  new JRS-79B, These went on to fight in the battle of Odessa. In 1942 newer JIS-79Bs were assigned to the 71st Squadron. The 72nd Squadron was  re-equipped  with JRS-79B. The remaining older S-79Bs were transferred to flying schools. In 1944 the 2nd Bomber Group (82nd and 83rd Squadron) was re-equipped  with  IAR JRS-79B1. In October 1944 the 1st Bomber Group was reorganized (72nd and 82nd Squadron) and sent to the front . This unit fought on until the end of the war in May 1945.[citation needed] Data from Janes 1938,[4][5]General characteristics Performance Armament</t>
  </si>
  <si>
    <t>Bomber</t>
  </si>
  <si>
    <t>https://en.wikipedia.org/Bomber</t>
  </si>
  <si>
    <t>Industria Aeronautică Română (IAR)</t>
  </si>
  <si>
    <t>https://en.wikipedia.org/Industria Aeronautică Română (IAR)</t>
  </si>
  <si>
    <t>{}</t>
  </si>
  <si>
    <t>16.82 m (55 ft 2 in)</t>
  </si>
  <si>
    <t>21.2 m (69 ft 7 in)</t>
  </si>
  <si>
    <t>4.1 m (13 ft 5 in) tail down</t>
  </si>
  <si>
    <t>60.6 m2 (652 sq ft)</t>
  </si>
  <si>
    <t>6,400 kg (14,110 lb)</t>
  </si>
  <si>
    <t>11,785 kg (25,981 lb)</t>
  </si>
  <si>
    <t>2 × Junkers Jumo 211F V-12 inverted liquid-cooled piston engines, 980 kW (1,320 hp)  each</t>
  </si>
  <si>
    <t>3-bladed constant-speed propellers</t>
  </si>
  <si>
    <t>436 km/h (271 mph, 235 kn) at 6,000 m (19,685 ft)</t>
  </si>
  <si>
    <t>1,750 km (1,090 mi, 940 nmi)</t>
  </si>
  <si>
    <t>5 hours</t>
  </si>
  <si>
    <t>9,000 m (30,000 ft)</t>
  </si>
  <si>
    <t>//upload.wikimedia.org/wikipedia/commons/thumb/5/54/Savoia_Marchetti_SM.79_B-JR_Rumeno.png/300px-Savoia_Marchetti_SM.79_B-JR_Rumeno.png</t>
  </si>
  <si>
    <t>Royal Romanian Air Force</t>
  </si>
  <si>
    <t>https://en.wikipedia.org/Royal Romanian Air Force</t>
  </si>
  <si>
    <t>5 x 7.92 mm machine guns1 x 20 mm cannon</t>
  </si>
  <si>
    <t>1500 kg of bombs</t>
  </si>
  <si>
    <t>Savoia-Marchetti SM.79</t>
  </si>
  <si>
    <t>https://en.wikipedia.org/Savoia-Marchetti SM.79</t>
  </si>
  <si>
    <t>root</t>
  </si>
  <si>
    <t>1,900 km (1,200 mi, 1,000 nmi)</t>
  </si>
  <si>
    <t>400 m (1,300 ft)</t>
  </si>
  <si>
    <t>350 m (1,150 ft)</t>
  </si>
  <si>
    <t>de Havilland Swallow Moth</t>
  </si>
  <si>
    <t>The de Havilland DH.81 Swallow Moth was aimed at the low-cost sporting aircraft market during the Great Depression.  It was a single-engined two-seat low-wing monoplane; only one was built. The DH. 81 Swallow Moth was a low-wing cantilever monoplane.[1] This arrangement and its plywood-covered fuselage and closely cowled 80 hp (60 kW) inline Gipsy IV engine gave it a very clean aerodynamic look.  The wings carried ailerons that were horn-balanced at the wingtips and the empennage was of characteristic de Havilland form, with a balanced rudder.  There was separate tandem seating for two, initially open, but later enclosed with a one-piece hinged cabin top. With this enclosure the aircraft was called the DH.81A  and  the top speed increased by 12 mph (19 km/h).  The main undercarriage was simple, the legs reaching to mid-fuselage in front of the leading edge of the wing, with bracing struts fore and aft to the keel; the later Leopard Moth used a similar arrangement.  A small tailskid completed the undercarriage.[1] The Swallow Moth was first flown at Stag Lane Aerodrome by Geoffrey de Havilland on 21 August 1931.[2]  Some alteration to the fin followed and the flight testing continued until February 1932. During this time the class B marking E-7 was allocated, but the Swallow Moth never reached the civil register. Its design influenced later de Havilland aircraft, particularly the 1938 Moth Minor.[3] Data from de Havilland Aircraft since 1909.[3]General characteristics Performance</t>
  </si>
  <si>
    <t>sports aircraft</t>
  </si>
  <si>
    <t>United Kingdom</t>
  </si>
  <si>
    <t>de Havilland Aircraft Co. Ltd</t>
  </si>
  <si>
    <t>https://en.wikipedia.org/de Havilland Aircraft Co. Ltd</t>
  </si>
  <si>
    <t>23 ft 6 in (7.16 m)</t>
  </si>
  <si>
    <t>35 ft 6 in (10.82 m)</t>
  </si>
  <si>
    <t>8 ft 4 in (2.56 m)</t>
  </si>
  <si>
    <t>149 sq ft (13.85 m2)</t>
  </si>
  <si>
    <t>1,330 lb (603 kg)</t>
  </si>
  <si>
    <t>1 × de Havilland Gipsy IV four-cylinder inverted inline air-cooled engine , 80 hp (60 kW)</t>
  </si>
  <si>
    <t>117 mph (188 km/h, 102 kn)</t>
  </si>
  <si>
    <t>//upload.wikimedia.org/wikipedia/commons/thumb/e/eb/DH81SideDraw.png/300px-DH81SideDraw.png</t>
  </si>
  <si>
    <t>IAR-13</t>
  </si>
  <si>
    <t>The IAR 13 is a Romanian low-wing monoplane fighter-trainer aircraft designed before World War II. The powerplant  for  IAR 12, was  an IAR LD 450 12-cylinder W-form watercooled in-line built under licience Lorraine-Dietrich 12 Eb, that offered 450 h.p. (336 kW) at 1,900 r.p.m., similar to the type fitted to the first C.V. 11. However, due to the increased aerodynamic drag, the maximum speed at ground level decreased to 294 km/h. This unsatisfactory result, combined with poor handling characteristics experienced during early test flights, constrained Carafoli to improve the construction and try a new engine.[1] The new project, called I.A.R. 13, was essentially similar to the abandoned '12', except for the fin-and-rudder. Its surface had been reduced and instead of a rounded shape it became oval. The fuselage, wings and the anti-crash pylon had all been retained, while the undercarriage suffered minor changes. The engine fitted to the airframe was a Hispano-Suiza 12Mc of 500 h.p. (373 kW) output at 2,200 r.p.m. that operated a two-blade, all-metal Ratier propeller. The more powerful engine helped to boost the top speed to 330 km/h, which meant a significant 12% increase. The overall flying characteristics were improved as well. Nevertheless, these significant results and the demonstration flights performed by Locotenent aviator Eugen "Puiu" Pârvulescu in 1933 did not impress the senior ARR leaders, still resistant to the new idea of a low-wing monoplane fighter. Data from [2]General characteristics Performance Armament  Related development Aircraft of comparable role, configuration, and era</t>
  </si>
  <si>
    <t>Fighter-trainer aircraft</t>
  </si>
  <si>
    <t>7.34 m (24 ft 1 in)</t>
  </si>
  <si>
    <t>11.70 m (38 ft 5 in)</t>
  </si>
  <si>
    <t>3.5 m (12 ft 6 in)</t>
  </si>
  <si>
    <t>19.8 m2 (213.13 sq ft)</t>
  </si>
  <si>
    <t>1,150 kg (2,535 lb)</t>
  </si>
  <si>
    <t>1,530 kg (3,373 lb)</t>
  </si>
  <si>
    <t>1 × Hispano-Suiza 12Mc of 500 h.p , 340 kW (450 hp)</t>
  </si>
  <si>
    <t>330 km/h (205 mph, 178 kn) at sea level</t>
  </si>
  <si>
    <t>2 hours 10 minutes</t>
  </si>
  <si>
    <t>7,900 m (25,915 ft)</t>
  </si>
  <si>
    <t>IAR 12</t>
  </si>
  <si>
    <t>https://en.wikipedia.org/IAR 12</t>
  </si>
  <si>
    <t>Oeffag C.II</t>
  </si>
  <si>
    <t>The Oeffag C.II was a military reconnaissance aircraft produced in Austria-Hungary during World War I. Data from Austro-Hungarian Army Aircraft of World War One[1]General characteristics Performance Armament</t>
  </si>
  <si>
    <t>Reconnaissance aircraft</t>
  </si>
  <si>
    <t>https://en.wikipedia.org/Reconnaissance aircraft</t>
  </si>
  <si>
    <t>Austria-Hungary</t>
  </si>
  <si>
    <t>https://en.wikipedia.org/Austria-Hungary</t>
  </si>
  <si>
    <t>Oeffag (Oesterreichische Flugzeugfabrik AG )</t>
  </si>
  <si>
    <t>https://en.wikipedia.org/Oeffag (Oesterreichische Flugzeugfabrik AG )</t>
  </si>
  <si>
    <t>Two, pilot and observer</t>
  </si>
  <si>
    <t>8.40 m (27 ft 7 in)</t>
  </si>
  <si>
    <t>12.71 m (41 ft 8 in)</t>
  </si>
  <si>
    <t>3.27 m (10 ft 9 in)</t>
  </si>
  <si>
    <t>38 m2 (410 sq ft)</t>
  </si>
  <si>
    <t>1,205 kg (2,657 lb)</t>
  </si>
  <si>
    <t>1 × Austro-Daimler , 118 kW (160 hp)</t>
  </si>
  <si>
    <t>140 km/h (87 mph, 76 kn)</t>
  </si>
  <si>
    <t>400 km (250 mi, 220 nmi)</t>
  </si>
  <si>
    <t>6 hours</t>
  </si>
  <si>
    <t>3,200 m (10,500 ft)</t>
  </si>
  <si>
    <t>2.6 m/s (510 ft/min) to 1,000 m (3,300 ft)</t>
  </si>
  <si>
    <t>//upload.wikimedia.org/wikipedia/commons/thumb/b/b7/Oeffag_C.II.jpg/300px-Oeffag_C.II.jpg</t>
  </si>
  <si>
    <t>KuKLFT</t>
  </si>
  <si>
    <t>https://en.wikipedia.org/KuKLFT</t>
  </si>
  <si>
    <t>Hansa-Brandenburg W.25</t>
  </si>
  <si>
    <t>The Hansa-Brandenburg W.25 was a German floatplane fighter of the World War I era, designed and built by Hansa-Brandenburg.[1] The W.25 was an improved version of the KDW with a modified biplane cellule with conventional inter-plane struts. One prototype was built (s/n 2258), and the aircraft competed with the Albatros W.4, but the W.4 demonstrated a better flight performance. Therefore, Hansa-Brandenburg returned the W.25 to its factory for modification with a second pair of ailerons on the lower wing. However, the W.25 was not ordered into production because the Imperial German Navy lost interest in single-seat fighters.[2] Data from ,[3]  German Aircraft of the First World War[4]General characteristics Performance Armament     Related lists</t>
  </si>
  <si>
    <t>Floatplane fighter</t>
  </si>
  <si>
    <t>Germany</t>
  </si>
  <si>
    <t>Hansa-Brandenburg</t>
  </si>
  <si>
    <t>https://en.wikipedia.org/Hansa-Brandenburg</t>
  </si>
  <si>
    <t>8.8 m (28 ft 10 in)</t>
  </si>
  <si>
    <t>10.4 m (34 ft 1 in)</t>
  </si>
  <si>
    <t>3.45 m (11 ft 4 in)</t>
  </si>
  <si>
    <t>36.53 m2 (393.2 sq ft)</t>
  </si>
  <si>
    <t>918 kg (2,024 lb)</t>
  </si>
  <si>
    <t>1,182 kg (2,606 lb)</t>
  </si>
  <si>
    <t>1 × Benz Bz.III 6-cylinder water-cooled in-line piston engine, 110 kW (150 hp)</t>
  </si>
  <si>
    <t>2-bladed fixed-pitch propeller</t>
  </si>
  <si>
    <t>160 km/h (99 mph, 86 kn)</t>
  </si>
  <si>
    <t>2 hours 30 minutes</t>
  </si>
  <si>
    <t>1,000 m (3,300 ft) 6 minutes 30 seconds</t>
  </si>
  <si>
    <t>2 x fixed forward-firing synchronised 7.92 mm (0.312 in) LMG 08/15 Spandau machine guns</t>
  </si>
  <si>
    <t>Hawker Duiker</t>
  </si>
  <si>
    <t>The Hawker Duiker was an unusual and unsuccessful aircraft. It was the first design at Hawker under a new chief designer, Captain Thomson, in 1922. Much of the equipment and parts were proprietary and made by another aircraft company, Vickers, which shared the airfield at Brooklands with Hawker. The Duiker was a parasol wing monoplane in a period where the biplane held sway. The Duiker was designed to meet a requirement for a Corps Reconnaissance aircraft to carry out operations in support of the Army, which eventually was drawn up into Air Ministry Specification 7/22. The Duiker had an all-wood structure. The wing was slightly swept back, which gave rise to instability at all speeds, and even caused the separation of the wing from the rear struts. The fin was rather small and was typical of Sopwith design in shape. An Armstrong Siddeley Jaguar engine was initially used, but this was later changed to a Bristol Jupiter IV. The first flight took place in July 1923. Only one aircraft was built. Data from Hawker Aircraft since 1920 [1]General characteristics Performance   Aircraft of comparable role, configuration, and era</t>
  </si>
  <si>
    <t>Reconnaissance</t>
  </si>
  <si>
    <t>H.G. Hawker Engineering Co. Ltd</t>
  </si>
  <si>
    <t>31 ft 5 in (9.58 m)</t>
  </si>
  <si>
    <t>48 ft 5 in (14.76 m)</t>
  </si>
  <si>
    <t>10 ft 7 in (3.23 m)</t>
  </si>
  <si>
    <t>390 sq ft (36 m2)</t>
  </si>
  <si>
    <t>3,956 lb (1,794 kg)</t>
  </si>
  <si>
    <t>4,700 lb (2,132 kg) (design loaded weight</t>
  </si>
  <si>
    <t>94.5 imp gal (113.5 US gal; 430 L)</t>
  </si>
  <si>
    <t>1 × Bristol Jupiter IV 9-cylinder radial engine, 389 hp (290 kW)</t>
  </si>
  <si>
    <t>125 mph (201 km/h, 109 kn) at sea level</t>
  </si>
  <si>
    <t>99 mph (159 km/h, 86 kn)</t>
  </si>
  <si>
    <t>340 mi (550 km, 300 nmi) at 95 miles per hour (83 kn; 153 km/h)</t>
  </si>
  <si>
    <t>3 hr 45 min</t>
  </si>
  <si>
    <t>14,500 ft/min (74 m/s)</t>
  </si>
  <si>
    <t>//upload.wikimedia.org/wikipedia/commons/thumb/6/62/Hawker_Duiker.jpg/300px-Hawker_Duiker.jpg</t>
  </si>
  <si>
    <t>Hawker Hoopoe</t>
  </si>
  <si>
    <t>The Hawker Hoopoe was a British prototype naval fighter aircraft designed and built in 1927 by Hawker Aircraft. Service trials found the aircraft to be unsatisfactory, and it was superseded by the same company's Nimrod design. Named after the bird, the Hoopoe was a private venture design proposal to meet Specification N.21/26 although the aircraft did not follow the specification closely. The Hoopoe was a single-seater biplane with an open cockpit and fixed undercarriage. Floats were also later tested.[1] Redesign of the wings changed the layout from a two-bay biplane to a single-bay configuration. Three engine types were fitted during the short trial period, two variants of the Bristol Mercury were later replaced by an Armstrong Siddeley Jaguar and Panther with an increase in performance. Trials at Felixstowe in 1929 with floats fitted showed that the aircraft was severely underpowered with the Mercury powerplant, requiring the change to the Jaguar engine. Service interest in the type had waned by autumn 1930 although the single prototype continued in development flying with Armstrong Siddeley and the Royal Aircraft Establishment until 1932 when the Hoopoe was scrapped. Data from [2]General characteristics Performance Armament  Related development Aircraft of comparable role, configuration, and era</t>
  </si>
  <si>
    <t>Prototype naval fighter</t>
  </si>
  <si>
    <t>H G Hawker Engineering Company Ltd.</t>
  </si>
  <si>
    <t>https://en.wikipedia.org/H G Hawker Engineering Company Ltd.</t>
  </si>
  <si>
    <t>Scrapped 1932</t>
  </si>
  <si>
    <t>24 ft 6 in (7.47 m)</t>
  </si>
  <si>
    <t>33 ft 2 in (10.11 m)</t>
  </si>
  <si>
    <t>288.5 sq ft (26.80 m2)</t>
  </si>
  <si>
    <t>2,785 lb (1,263 kg)</t>
  </si>
  <si>
    <t>3,910 lb (1,774 kg)</t>
  </si>
  <si>
    <t>55 imp gal (66 US gal; 250 L)</t>
  </si>
  <si>
    <t>1 × Armstrong Siddeley Panther III 14-cylinder radial engine, 560 hp (420 kW)</t>
  </si>
  <si>
    <t>196.5 mph (316.2 km/h, 170.8 kn) at 12,500 ft (3,800 m)</t>
  </si>
  <si>
    <t>23,600 ft (7,200 m)</t>
  </si>
  <si>
    <t>//upload.wikimedia.org/wikipedia/en/thumb/2/22/HawkerHoopoe.JPG/300px-HawkerHoopoe.JPG</t>
  </si>
  <si>
    <t>6 min 40 s to 10,000 ft (3,000 m)</t>
  </si>
  <si>
    <t>2x 0.303 in (7.7mm) machine guns</t>
  </si>
  <si>
    <t>Fiat BRG</t>
  </si>
  <si>
    <t>The Fiat BRG was an Italian heavy bomber prototype built by Fiat for the Italian Air Force. The BRG (Bombardiere Rosatelli Gigante, "Giant Rosatelli Bomber") was a three-engine strut-braced high-wing monoplane. It had a deep slab-sided fuselage with one engine in the nose and two strut-mounted engines between the upper wing and a short stub wing attached to the lower fuselage. The BRG had a single fin and rudder and a wide-track landing gear. The pilot and co-pilot had a cabin forward of the wing leading edge. The aircraft was fitted with four machine guns, located in an open dorsal cockpit and a ventral tunnel. After testing in 1931 the prototype BRG was attached to 62 Squadriglia SPB, an experimental heavy bomber squadron. Data from The Illustrated Encyclopedia of Aircraft (Part Work 1982-1985), 1985, Orbis Publishing, Page 1780General characteristics Performance Armament</t>
  </si>
  <si>
    <t>Heavy bomber</t>
  </si>
  <si>
    <t>17.60 m (57 ft 9 in)</t>
  </si>
  <si>
    <t>30 m (98 ft 5 in)</t>
  </si>
  <si>
    <t>5.80 m (19 ft 0.25 in)</t>
  </si>
  <si>
    <t>139.15 m2 (1,497.85 sq ft)</t>
  </si>
  <si>
    <t>6,600 kg (14,455 lb)</t>
  </si>
  <si>
    <t>12,000 kg (26,455 lb)</t>
  </si>
  <si>
    <t>2 × Fiat A.24 12-cylinder vee piston , 522 kW (700 hp) each</t>
  </si>
  <si>
    <t>240 km/h (149 mph, 129 kn)</t>
  </si>
  <si>
    <t>12 hours 0 minutes</t>
  </si>
  <si>
    <t>4,800 m (15,750 ft)</t>
  </si>
  <si>
    <t>//upload.wikimedia.org/wikipedia/commons/thumb/5/52/Fiat_BRG_in_flight_L%27Aerophile_October_1932.jpg/300px-Fiat_BRG_in_flight_L%27Aerophile_October_1932.jpg</t>
  </si>
  <si>
    <t>1930s</t>
  </si>
  <si>
    <t>Italian Air Force</t>
  </si>
  <si>
    <t>https://en.wikipedia.org/Italian Air Force</t>
  </si>
  <si>
    <t>Peña Joker</t>
  </si>
  <si>
    <t>The Peña Joker and Super Joker are a family of French amateur-built aircraft that were designed by Louis Peña of Dax, Landes and are made available in the form of plans for amateur construction.[1][2] The Joker is intended as a training aircraft. It features a cantilever low-wing, a two-seats-in-side-by-side configuration enclosed cockpit under a bubble canopy, fixed tricycle landing gear and a single engine in tractor configuration.[1][2] The Joker has an 8 m (26.2 ft) span wing, with an area of 10.40 m2 (111.9 sq ft) and mounts flaps. The recommended engines range in power from 100 to 180 hp (75 to 134 kW) and include the 100 hp (75 kW) Lycoming O-235 to the 180 hp (134 kW) Lycoming O-360 four-stroke powerplants.[1][2] As the designer is a competitive aerobatic pilot, the Joker retains the capability of doing basic aerobatics and features a fast roll rate.[1][2] Data from Bayerl and Tacke[1][2]General characteristics Performance</t>
  </si>
  <si>
    <t>Amateur-built aircraft</t>
  </si>
  <si>
    <t>https://en.wikipedia.org/Amateur-built aircraft</t>
  </si>
  <si>
    <t>France</t>
  </si>
  <si>
    <t>https://en.wikipedia.org/France</t>
  </si>
  <si>
    <t>Plans available (2012)</t>
  </si>
  <si>
    <t>8 m (26 ft 3 in)</t>
  </si>
  <si>
    <t>10.40 m2 (111.9 sq ft)</t>
  </si>
  <si>
    <t>520 kg (1,146 lb)</t>
  </si>
  <si>
    <t>700 kg (1,543 lb)</t>
  </si>
  <si>
    <t>130 litres (29 imp gal; 34 US gal)</t>
  </si>
  <si>
    <t>1 × Lycoming O-235 four cylinder, air-cooled, four stroke aircraft engine, 75 kW (100 hp)</t>
  </si>
  <si>
    <t>2-bladed metal fixed pitch propeller</t>
  </si>
  <si>
    <t>200 km/h (120 mph, 110 kn)</t>
  </si>
  <si>
    <t>80 km/h (50 mph, 43 kn)</t>
  </si>
  <si>
    <t>350 km/h (220 mph, 190 kn)</t>
  </si>
  <si>
    <t>5 m/s (980 ft/min)</t>
  </si>
  <si>
    <t>67.3 kg/m2 (13.8 lb/sq ft)</t>
  </si>
  <si>
    <t>Louis Peña</t>
  </si>
  <si>
    <t>Tachikawa R-38</t>
  </si>
  <si>
    <t>The Tachikawa R-38 was a Japanese training aircraft of the late 1930s. It was a single-engined parasol monoplane that was intended for use by civil training schools. Two examples were built, with the Japanese Military's control of resources preventing any further production. In 1938, the Tachikawa Aircraft Company, which was building large numbers of its Ki-9 and Ki-17 basic and primary trainers for the Imperial Japanese Army, began work on a new training aircraft for use by civilian training schools. The aircraft, the Tachikawa R-38[a], was a single-engined parasol wing monoplane. It had a fabric-covered welded steel tube fuselage and a wood and metal wing. The student and instructor sat in separate tandem open cockpits.[2] The first prototype was powered by a 150 horsepower (110 kW) Gasuden Jimpu seven-cylinder radial engine driving a two-bladed propeller and made its first flight on 22 February 1939. The aircraft was tested by the Japanese Army, with the conclusion that the lighter R-38 was superior to the Army's Ki-17 primary trainer, which used the same engine. As the Ki-17 was already in production, however, the Army had no need for a new trainer. A second prototype, the R-38-Kai was built powered by an experimental 120 horsepower (89 kW) Kosoku KO-4 four-cylinder air-cooled inline engine, produced by a subsidiary of Tachikawa. The R-38-Kai flew in July 1941.[2] No production of the R-38 or the R-38-Kai followed. From 1938, all major Japanese aircraft companies were required to be licensed by the government, with the armed services controlling the management of the companies. As there was no military requirement for the R-38, the Japanese Army prevented any further production.[3][4] Data from Japanese Aircraft 1910–1941[3]General characteristics Performance</t>
  </si>
  <si>
    <t>Training aircraft</t>
  </si>
  <si>
    <t>https://en.wikipedia.org/Training aircraft</t>
  </si>
  <si>
    <t>Japan</t>
  </si>
  <si>
    <t>https://en.wikipedia.org/Japan</t>
  </si>
  <si>
    <t>Tachikawa Aircraft Company</t>
  </si>
  <si>
    <t>https://en.wikipedia.org/Tachikawa Aircraft Company</t>
  </si>
  <si>
    <t>7.62 m (25 ft 0 in)</t>
  </si>
  <si>
    <t>10.80 m (35 ft 5 in)</t>
  </si>
  <si>
    <t>2.78 m (9 ft 1 in)</t>
  </si>
  <si>
    <t>19.0 m2 (205 sq ft)</t>
  </si>
  <si>
    <t>599 kg (1,321 lb)</t>
  </si>
  <si>
    <t>837 kg (1,845 lb)</t>
  </si>
  <si>
    <t>1 × Gasuden Jimpu 6 seven-cylinder air-cooled radial engine, 120 kW (160 hp)</t>
  </si>
  <si>
    <t>206 km/h (128 mph, 111 kn)</t>
  </si>
  <si>
    <t>152 km/h (94 mph, 82 kn)</t>
  </si>
  <si>
    <t>280 km (170 mi, 150 nmi)</t>
  </si>
  <si>
    <t>2 hr 12 min</t>
  </si>
  <si>
    <t>6,350 m (20,830 ft)</t>
  </si>
  <si>
    <t>Air Sylphe Bi 582</t>
  </si>
  <si>
    <t>The Air Sylphe Bi 582 is a French powered parachute that was designed and produced by Air Sylphe of Villereau, Nord. Now out of production, when it was available the aircraft was supplied as a complete ready-to-fly-aircraft.[1] The company seems to have gone out of business in the end of 2007 and production ended by that date.[2] An improved version of their previous two seat design, the Bi 582 was introduced in 2004 and designed to comply with the Fédération Aéronautique Internationale microlight category, including the category's maximum gross weight of 450 kg (992 lb). The aircraft has a maximum gross weight of 330 kg (728 lb). It features a 45 m2 (480 sq ft) parachute-style wing designed by Xavier Demoury,  two-seats-in-tandem  accommodation, tricycle landing gear and a single 64 hp (48 kW) Rotax 582 engine in pusher configuration.[1] The aircraft carriage is built from metal tubing with a ducted fan derived from an industrial air ventilation system. The main landing gear incorporates spring rod suspension. There is also a special version of the aircraft to accommodate wheelchair aviators.[1] The aircraft has an empty weight of 130 kg (287 lb) and a gross weight of 330 kg (728 lb), giving a useful load of 200 kg (441 lb). With full fuel of 30 litres (6.6 imp gal; 7.9 US gal) the payload for crew and baggage is 178 kg (392 lb).[1] Data from Bertrand[1]General characteristics Performance</t>
  </si>
  <si>
    <t>Powered parachute</t>
  </si>
  <si>
    <t>https://en.wikipedia.org/Powered parachute</t>
  </si>
  <si>
    <t>Air Sylphe</t>
  </si>
  <si>
    <t>https://en.wikipedia.org/Air Sylphe</t>
  </si>
  <si>
    <t>Production completed</t>
  </si>
  <si>
    <t>15 m (49 ft 3 in)</t>
  </si>
  <si>
    <t>45 m2 (480 sq ft)</t>
  </si>
  <si>
    <t>130 kg (287 lb)</t>
  </si>
  <si>
    <t>330 kg (728 lb)</t>
  </si>
  <si>
    <t>30 litres (6.6 imp gal; 7.9 US gal)</t>
  </si>
  <si>
    <t>1 × Rotax 582 twin cylinder, two-stroke, liquid-cooled aircraft engine, 48 kW (64 hp)</t>
  </si>
  <si>
    <t>48 km/h (30 mph, 26 kn)</t>
  </si>
  <si>
    <t>20 km/h (12 mph, 11 kn)</t>
  </si>
  <si>
    <t>2.5 m/s (490 ft/min)</t>
  </si>
  <si>
    <t>7.3 kg/m2 (1.5 lb/sq ft)</t>
  </si>
  <si>
    <t>Airsport Song</t>
  </si>
  <si>
    <t>The Airsport Song is a Czech ultralight aircraft, designed by Marek Ivanov and produced by Airsport of Zbraslavice.[1] The aircraft was designed to comply with the LTF-L 120 kg, US FAR 103 Ultralight Vehicles and English SSDR categories. It features a cantilever low-wing, twin-booms, a single seat enclosed cockpit, fixed tricycle landing gear and a single engine in pusher configuration.[1] The Song has been produced in both a twin–tail and inverted V-tail layout. In most configurations, the Song includes a Galaxy GRS 3/270 ballistic parachute rescue system.[2] The Song is made from composites. Its polyhedral wing comes in two optional spans: 7.5 m (24.6 ft) (with flaperons) and 11.2 m (36.7 ft) (with ailerons and either spoilers or flaps).[3] Standard engines available are the 20.5 hp (15 kW) Bailey V5 four-stroke and the 35 hp (26 kW) Verner JCV 360 four-stroke powerplant.[2][4][5][6]  Randall Fishman of Electric Aircraft Corporation produces an electric-powered version of the Song, the Electric Aircraft Corporation ElectraFlyer-ULS.[7][8] Data from Airsport[4]General characteristics Performance</t>
  </si>
  <si>
    <t>Ultralight aircraft</t>
  </si>
  <si>
    <t>https://en.wikipedia.org/Ultralight aircraft</t>
  </si>
  <si>
    <t>Czech Republic</t>
  </si>
  <si>
    <t>https://en.wikipedia.org/Czech Republic</t>
  </si>
  <si>
    <t>Airsport</t>
  </si>
  <si>
    <t>https://en.wikipedia.org/Airsport</t>
  </si>
  <si>
    <t>In production</t>
  </si>
  <si>
    <t>5.9 m (19 ft 4 in)</t>
  </si>
  <si>
    <t>11.2 m (36 ft 9 in)</t>
  </si>
  <si>
    <t>10.5 m2 (113 sq ft)</t>
  </si>
  <si>
    <t>110 kg (243 lb)</t>
  </si>
  <si>
    <t>220 kg (485 lb)</t>
  </si>
  <si>
    <t>25 litres (5.5 imp gal; 6.6 US gal)</t>
  </si>
  <si>
    <t>1 × Bailey V5 Single Cylinder, 4 stroke, force air cooled, 2 valves per cylinder, cast alloy, 15.3 kW (20.5 hp)</t>
  </si>
  <si>
    <t>201 km/h (125 mph, 109 kn)</t>
  </si>
  <si>
    <t>50 km/h (31 mph, 27 kn)</t>
  </si>
  <si>
    <t>1.5 m/s (300 ft/min) with Bailey V5, (5 m/s with Verner JCV 360)</t>
  </si>
  <si>
    <t>//upload.wikimedia.org/wikipedia/commons/thumb/a/a3/Melody_Song.jpg/300px-Melody_Song.jpg</t>
  </si>
  <si>
    <t>Marek Ivanov</t>
  </si>
  <si>
    <t>Lloyd 40.08 Luftkreuzer</t>
  </si>
  <si>
    <t>The Lloyd 40.08 Luftkreuzer (Sky Cruiser) was a three engine triplane bomber type built during World War I. The design was proven to be ineffective and development did not proceed past the prototype stage.[1] In August 1915, the Austro-Hungarian Imperial and Royal Aviation Troops (Luftfahrttruppen) awarded funding to Lloyd for construction of a new heavy bomber that could carry a 200 kg (440 lb) bomb-load and have endurance of at least 6 hours.[2] The aircraft was to be powered by one powerful engine in a pusher configuration housed in a central nacelle and two smaller engines mounted in twin booms on either side.[2] In January 1916, Lloyd received specifications and drawings for a large triplane that was to be known as the Luftkreuzer.[2] The unequal span triplane had the middle wing mounted to the lower part of the main fuselage and booms, with the upper and lower wings supported by wire braced inter-plane struts.[2] The centre section housed  a 220 kW (300 hp) Austro-Daimler V-12 water-cooled engine, driving a wooden two-bladed pusher propeller. The twin booms were constructed of modified Lloyd C.II fuselages with 120 kW (160 hp) Austro-Daimler 6 water-cooled in-line engines, and two bladed wooden propellers.[2]  Directly below the main section between the middle and lower wings, was a fully enclosed compartment with windows for the bombardier. The most forward section between the middle and upper wings also had windows and enough space for two air gunners with excellent fields of fire in all directions and was also equipped with a spotlight.[2] The pilots position was set in the rear of the centre fuselage close to the pusher propeller and had very poor forward visibility. Defensive armament consisted of two Schwarzlose M7/12 machine guns in the gunners station and one in each boom.[2] Testing of the 40.08 Luftkreuzer began on 8 June 1916 at the airport in Aszód. It was immediately clear that the machine suffered from a centre of gravity that was too high and too far forward.[2] The aircraft was damaged when it nosed over during ground testing and was redesigned with a third wheel under the nose, similar to the Zeppelin-Staaken R.XIV, to prevent tipping forward.[2] In October 1916 Oberleutnant Antal Lany-Lanczendorfer attempted the first flight but the aircraft was unable to leave the ground. Early in November the Fliegerarsenal (FlArs) considered reducing the bomb load, and in December additional chassis rails were added to the main undercarriage. Development continued slowly but many of the design flaws would never be solved.[2] Lloyd applied for a revision of the airplane in March 1917, but the application was denied and all work halted. The Luftkreuzer was placed in storage and on 17 January 1918 it was ordered to be transported to Fliegermaterial-Depot IV at Eger, for disposal.[1][2] Data from Austro-Hungarian Army Aircraft of World War One[1]General characteristics Performance Armament</t>
  </si>
  <si>
    <t>Ungarische Lloyd Flugzeug und Motorenfabrik AG</t>
  </si>
  <si>
    <t>https://en.wikipedia.org/Ungarische Lloyd Flugzeug und Motorenfabrik AG</t>
  </si>
  <si>
    <t>9.55 m (31 ft 4 in)</t>
  </si>
  <si>
    <t>5.01 m (16 ft 5 in)</t>
  </si>
  <si>
    <t>110.0 m2 (1,184 sq ft)</t>
  </si>
  <si>
    <t>4,840 kg (10,670 lb)</t>
  </si>
  <si>
    <t>2 × Austro-Daimler 6 6-cylinder water-cooled in-line piston engine, 120 kW (160 hp) each mounted as tractors in the side fuselages</t>
  </si>
  <si>
    <t>2-bladed fixed-pitch proellers</t>
  </si>
  <si>
    <t>//upload.wikimedia.org/wikipedia/commons/thumb/a/ae/Lloyd_WW1_bomber_aircraft_1.jpg/300px-Lloyd_WW1_bomber_aircraft_1.jpg</t>
  </si>
  <si>
    <t>4 x  7.92 mm (0.312 in) Schwarzlose M7/12 machine guns</t>
  </si>
  <si>
    <t>200 kg (440 lb)</t>
  </si>
  <si>
    <t>23.26 m (76 ft 4 in)</t>
  </si>
  <si>
    <t>22.38 m (73 ft 5 in)</t>
  </si>
  <si>
    <t>16.84 m (55 ft 3 in)</t>
  </si>
  <si>
    <t>Phoenix Industries CV1 ParaFlyer</t>
  </si>
  <si>
    <t>The Phoenix Industries CV1 ParaFlyer is an American powered parachute that was designed and produced by Phoenix Industries of Southampton, New Jersey. Now out of production, when it was available the aircraft was supplied as a complete ready-to-fly-aircraft.[1] Developed as a version of the Phoenix Industries B1Z ParaFlyer, the CV1 ParaFlyer was designed to comply with the US FAR 103 Ultralight Vehicles rules, including the category's maximum empty weight of 254 lb (115 kg). The aircraft has a standard empty weight of 120 lb (54 kg). It features a parachute-style wing that was available in two sizes, single-place accommodation, tricycle landing gear and a single 22 hp (16 kW) Zenoah G-25 engine in pusher configuration.[1] The CV1 ParaFlyer carriage is built from metal tubing. In flight steering is accomplished via handles that actuate the canopy brakes, creating roll and yaw. On the ground the aircraft has nosewheel steering.[1] The standard day, sea level, no wind, take off with a 22 hp (16 kW) engine is 150 ft (46 m) and the landing roll is 0 to 10 ft (0 to 3 m).[1] The aircraft can be folded down small enough to fit into the trunk of some cars or to be carried on a specially-designed bumper carrier.[1] Data from Kitplanes[1]General characteristics Performance</t>
  </si>
  <si>
    <t>United States</t>
  </si>
  <si>
    <t>https://en.wikipedia.org/United States</t>
  </si>
  <si>
    <t>Phoenix Industries</t>
  </si>
  <si>
    <t>https://en.wikipedia.org/Phoenix Industries</t>
  </si>
  <si>
    <t>15 (2000)</t>
  </si>
  <si>
    <t>Phoenix Industries B1Z ParaFlyer</t>
  </si>
  <si>
    <t>https://en.wikipedia.org/Phoenix Industries B1Z ParaFlyer</t>
  </si>
  <si>
    <t>6 ft (1.8 m)</t>
  </si>
  <si>
    <t>30 ft (9.1 m)</t>
  </si>
  <si>
    <t>5 ft (1.5 m) carriage only</t>
  </si>
  <si>
    <t>315 sq ft (29.3 m2)</t>
  </si>
  <si>
    <t>120 lb (54 kg)</t>
  </si>
  <si>
    <t>360 lb (163 kg)</t>
  </si>
  <si>
    <t>2.5 U.S. gallons (9.5 L; 2.1 imp gal)</t>
  </si>
  <si>
    <t>1 × Zenoah G-25 single cylinder, two-stroke, air-cooled aircraft engine, 22 hp (16 kW)</t>
  </si>
  <si>
    <t>2-bladed wooden fixed pitch</t>
  </si>
  <si>
    <t>20 mph (32 km/h, 17 kn)</t>
  </si>
  <si>
    <t>30 mi (48 km, 26 nmi)</t>
  </si>
  <si>
    <t>5,000 ft (1,500 m)</t>
  </si>
  <si>
    <t>350 ft/min (1.8 m/s)</t>
  </si>
  <si>
    <t>1.14 lb/sq ft (5.6 kg/m2)</t>
  </si>
  <si>
    <t>Piper Flitfire</t>
  </si>
  <si>
    <t>The Flitfire is a special edition of the Piper J-3 Cub that was used to raise funds to support the British war effort in World War II. The name "Flitfire" is a play on words referring to the RAF's most well-known fighter, the Supermarine Spitfire, which was and is a symbol of British resistance during the Battle of Britain. In April 1941, prior to the United States' entry into World War II, Piper Aircraft and its distributors donated special edition Piper J-3 Cubs as a publicity event[5] and a fundraiser for the Royal Air Force Benevolent Fund.[6] These donated Cubs — painted with Royal Air Force insignia — were known as "Flitfires." This fund raising program consisted of 49 Flitfire aircraft, one paid for by Piper Aircraft and 48 by Piper distributors. All were built by Piper. There was a Flitfire named for each of the 48 states in the union at that time.[7][8] These airplanes were colloquially known as "The Flitfire Brigade."[6][9][10] During the Battle of Britain (10 July - 31 October 1940) the Royal Air Force (RAF) suffered heavy casualties, losing 1,420 members: 520 in Fighter Command, 700 in Bomber Command and 200 in Coastal Command.[11]  The Royal Air Force Benevolent Fund (RAFBF), an independent charity established post World War I to support RAF casualties and their families, worked to provide welfare to the RAF and families who were affected in the new conflict.[12] The RAFBF was supported by a light aircraft manufacturer in the United States, Piper Aircraft Corporation of Lock Haven, Pennsylvania.[13] As an expression of encouragement to the RAF, Piper's President William T. Piper decided to donate a single Piper J-3 Cub as a grand national prize, with all proceeds going to the RAFBF.[14]  At the start of April 1941, Bill Strohmeier, Piper’s Sales and Promotion Manager, then encouraged Piper dealers across the country to order further ones for their own use. The special silver finish with RAF-style insignia was included at no additional cost to the dealers.[7]  Strohmeier requested the 48 U.S. Piper dealers to donate one Cub, which would represent the state of their choice.[b] For every donation, Piper set aside 20 minutes of manufacturing time, which was sufficient to build one aircraft.  A total of 49 Cubs were donated to support the fund raiser, one named for each of the 48 states, plus William Piper's initial donation registered as NC1776.[10][15][16] All funds collected went to the RAFBF and none went toward expenses.[17][18] The first Flitfire, NC1776, a J3F-65, serial number 6600, was powered by a Franklin 65 hp (48 kW) engine that was donated by the manufacturer Air Cooled Motors Corporation.[13][19] The Civil Aeronautics Administration assigned registration number NC1776 to this aircraft, symbolizing the Benevolent Fund's aid to Britain in the same manner as the Lend Lease Act, which had Congressional number HR1776.[16][19]  The March 1941 Lend Lease Act was the principal vehicle for the U.S. to provide military aid to foreign nations before its entry in World War II.[20][21] The other forty-eight Cubs had one of three engines: Continental, Lycoming or Franklin. To honor the RAF, instead of the signature yellow Cub color, the Flitfire airplanes were painted silver[22] with RAF insignia.[19] Royal Air Force roundels were painted on the wings and fuselage;[7] a red, white and blue fin flash was painted on the vertical stabilizer.  NC1776 was distinguished from the other 48 Flitfires by the full words "Royal Air Force Benevolent Fund" painted on its fuselage to the rear of the RAF roundel; the other Flitfires had the abbreviated "R.A.F. Benevolent Fund".[23]  The name of the state of each aircraft was painted on its nose cowl.[24]  All Flitfires were manufactured at the Lock Haven plant in twelve days between 10 – 22 April 1941.[13]  The 49 Cubs were nicknamed "Flitfires" by Piper factory workers because of their markings, which were similar to the famed Supermarine Spitfire aircraft used during the Battle of Britain.[13][25][26][27] The silver Cubs that made up the "Flitfire Brigade" left Lock Haven on Sunday, 27 April 1941. T.H. Miller of the Lehigh Aircraft Co. was flight commander.  Considerable preparations were made to organize the flight into military formation.  The Flitfires were flown in precise formation by Piper employee-pilots, known as Cub Fliers.[28]  William Piper flew in the Brigade as a line pilot.[14]  Seven squadrons of seven airplanes took off, one after another, under direction of squadron leaders that included William Piper's brother, Tony Piper.  The Cubs landed at Allentown-Bethlehem Airport (now Lehigh Valley International Airport) for refueling.  Despite 25 mph (40 km/h) winds, gusting to 35 mph (56 km/h), all Cubs landed in Allentown in 12 minutes.  Five thousand people turned out to witness the quick refueling and departure.[19] After a mass take off from Allentown, the airplanes flew in formation over the New York metropolitan area.  The formation flight was first seen over Staten Island at which point they dipped in salute to the Statue of Liberty; then proceeded over to Manhattan and Central Park and on to the George Washington Bridge.  A wide swing to the left 180 degrees brought the brigade down the river to the Empire State Building, then east to a point south of the World's Fair grounds to Flushing Airport where they were parked before going on to LaGuardia Field.[29] On Tuesday, 29 April 1941, the Flitfires left Flushing Airport and were ferried to LaGuardia Field in groups of six, plus squadron leader flying in close formation.[7][19][30]  The normal $2.50 landing fee was waived by Mayor LaGuardia.[30] Traffic was handled by airport cars using two way radios. Each aircraft was equipped with a portable radio loaned by Lear Avia Inc. Control of the flights was possible through these radio sets, despite the fact the Flitfires were not equipped with external antennas or shielded ignitions.[10][19]  The Flitfire Brigade's New York landing was the largest mass landing ever attempted up to that time.[13][23][24] More than 1,000 social and business leaders, stage and screen stars, and aviation enthusiasts attended a black tie event to celebrate the arrival of the Flitfire Cubs in New York City.[30][31]  Also in attendance were the guests of honor, several Royal Navy officers whose ship, the battleship HMS Malaya, was in New York for repair and refit.[8][31][32]  New York City Mayor Fiorello LaGuardia appointed Thomas Beck, President of the RAFBF,[17] as the "Special and Extraordinary Mayor of the City of New York" from 9:00 p.m. until the close of the festivities.  The airplanes were christened simultaneously by 48 fashion models who popped red, white and blue toy air balloons that were fastened to the propeller of each aircraft.  With Mayor LaGuardia looking on, William Piper turned over the airplanes to Thomas Beck.[19] The festivities were held in the Kitty Hawk Room at the airport's administration building.[7][30]  There was a dinner and a show followed by cocktails.  Next was the raffle drawing for NC1776, which was won by Jack Krindler from New York City.[5]  This was followed by games which included a garter toss and a state-of-the-art machine where guests could “Bomb Berlin for a Buck!” along with other entertainment.  These activities raised more funds for the RAF.[13][23]  That night the 1,000 gala attendees raised an additional $12,000.00 for the RAFBF. The day after the ceremonies, the 48 Flitfires left LaGuardia for fund-raising tours, each heading to the state for which it was named.  Subsequently, little is known about each Flitfire.[33][34]  Many distributors used joy rides and other gimmicks to raise money for families of RAF pilots who had been lost in combat.[17]  Some of the Flitfires were raffled off.[8][34]   Some Flitfires were sold to flight schools and continued to support the war by training pilots in the Civilian Pilot Training Program and the War Training Service (WTS).[13][23] The original Flitfire, NC1776, was flown all over the United States on a War Bond Tour by several pilots, including J. Raymond Worth,[35] Leo Arany[19] and Orville Wright.[13][36]  After touring the U.S., NC1776 was sold to Safair, a fixed-base operator (FBO) located in Sunbury, Pennsylvania, where it served as a training plane for the Department of Defense.[31]  On 9 August 1941, a 17-year-old high school senior, Kenneth A Turner, won "Flitfire New Jersey" at the Basking Ridge Fire Company's 32nd annual carnival.  Turner immediately sold it for $1,200.00 to the Army Air Corps flight training facility at Somerset Hills Airport.[37][38]  In September 1941, Ivan Stone of West Virginia flew his Flitfire to the now abandoned Princeton Airport in West Virginia.[39]  Also in 1941, Leo Arany flew a Flitfire to Clatsop Airport in Astoria, Oregon.[19]  In June 1941 Lon Cooper, a Civilian U.S. Army Air Corps Primary Flight Instructor, reported training in a silver Flitfire at Johnston Flying Service at Albert Whitted Airport in St. Petersburg, Florida.[40]  "Flitfire Wisconsin" was purchased 24 April 1941 by Stainislaw Aircraft Inc., a Piper dealer in West Bend, Wisconsin. It was sold to Racine Flying Service, Inc. in July 1941, who operated it in Wisconsin until 1951.[41] After the war, all the Flitfires vanished into private hands and into obscurity.  Over the next 70 years many became non-airworthy. The few still flying were repainted the traditional yellow Cub color,[42] concealing the Flitfire's history.[31][43]  As more was learned about their unique story, several were restored back to their original paint scheme.[13]  In 1991 "Flitfire Wisconsin", the 22nd Cub to come off Piper's Flitfire line on 16 April 1941, was restored at Rickenbacker International Airport in Columbus, Ohio.[41]  It was the first Flitfire aircraft in the United States to be restored to the original 1941 colors.[43] Since then at least three other Flitfires are known to have been restored to their original silver-doped finish: "Flitfire NC1776", "Flitfire New Jersey" and "Flitfire Indiana".  After a meticulous restoration, "Flitfire NC1776" is on display at the North Carolina Aviation Museum in Asheboro, North Carolina.[36][44]  In 2015 "Flitfire New Jersey" won the Sentimental Journey Award for Best J-3 Cub.[45]  Also as of 2015, twelve Flitfires are airworthy and registered with the FAA.  In 1963 a Flitfire was exported to Canada and in 1971 another was exported to Germany.  In 1992 the Flitfire in Germany was reported to still be flying.[17][46]</t>
  </si>
  <si>
    <t>Multipurpose light civil aircraft</t>
  </si>
  <si>
    <t>Piper Aircraft</t>
  </si>
  <si>
    <t>https://en.wikipedia.org/Piper Aircraft</t>
  </si>
  <si>
    <t>10 – 22 April 1941</t>
  </si>
  <si>
    <t>51[1][a]</t>
  </si>
  <si>
    <t>//upload.wikimedia.org/wikipedia/commons/thumb/e/e9/NC37905_July_1991.png/300px-NC37905_July_1991.png</t>
  </si>
  <si>
    <t>Yamaha R-MAX</t>
  </si>
  <si>
    <t>The Yamaha R-MAX is a Japanese unmanned helicopter developed by the Yamaha Motor Company in the 1990s. The gasoline-powered aircraft has a two-bladed rotor and is remote-controlled by a line-of-sight user. It was designed primarily for agricultural use, and is capable of precise aerial spraying of crops. The R-MAX has been used in Japan and abroad for agriculture and a variety of other roles, including aerial surveys, reconnaissance, disaster response and technology development. The Yamaha R-MAX and its predecessor, the Yamaha R-50, were developed in the 1990s in response to demand in the Japanese market for aerial agricultural spraying. Fixed-wing manned crop dusters had been in use in Japan for many years, but the small size of most Japanese farms meant that this method was inefficient.  Manned helicopters were sometimes used for spraying, but were very expensive. The R-MAX allowed much more precise small-scale spraying, at a lower cost and lower risk than manned aircraft.[1] The R-MAX was approved for operation in the United States by the Federal Aviation Administration in 2015.[2][3] As of 2015[update], the R-MAX fleet has conducted over two million hours of flying time in agricultural roles and several other capacities, including aerial sensing, photography, academic research, and military applications.[2] In the spring of 2000, the Japanese government requested the use of an R-MAX to observe the eruption of Mount Usu, which had been dormant for 22 years, as close observation of the volcano was deemed too dangerous for manned helicopters. The R-MAX allowed scientific observers to spot and measure build-ups of volcanic ash which would have otherwise been missed, and improved the observers' ability to predict  hazardous volcanic mudslides.[1] Yamaha R-MAXs were used in the wake of the 2011 Tōhoku earthquake and tsunami to monitor radiation levels around the site of the Fukushima nuclear disaster from inside the "no-entry" zone.[4] The R-MAX has been used by several universities worldwide for guidance and automatic control research. In 2002, Georgia Tech's UAV Research Facility began using a Yamaha R-MAX for research into autonomous aerial guidance, navigation, and control systems.[5] Carnegie Mellon University, the University of California Berkeley, UC Davis and Virginia Tech have also used R-MAX units for research.[6][7][8][9] In May 2014, Yamaha partnered with the American defense firm Northrop Grumman to produce the fully autonomous R-Bat variant of the R-MAX which they see having military and civilian applications.[10] General characteristics Performance Avionics</t>
  </si>
  <si>
    <t>Unmanned aerial vehicle</t>
  </si>
  <si>
    <t>https://en.wikipedia.org/Unmanned aerial vehicle</t>
  </si>
  <si>
    <t>Yamaha Motor Company</t>
  </si>
  <si>
    <t>https://en.wikipedia.org/Yamaha Motor Company</t>
  </si>
  <si>
    <t>3.63 m (11 ft 11 in)</t>
  </si>
  <si>
    <t>1.08 m (3 ft 7 in)</t>
  </si>
  <si>
    <t>64 kg (141 lb)</t>
  </si>
  <si>
    <t>1 × water-cooled 2-cylinder 2-stroke, 0.246 l (15.01 cu in)</t>
  </si>
  <si>
    <t>1 hour</t>
  </si>
  <si>
    <t>//upload.wikimedia.org/wikipedia/commons/thumb/5/5b/YamahaRMax.jpg/300px-YamahaRMax.jpg</t>
  </si>
  <si>
    <t>0.72 m (2 ft 4 in)</t>
  </si>
  <si>
    <t>94 kg (207 lb)</t>
  </si>
  <si>
    <t>Yamaha R-50</t>
  </si>
  <si>
    <t>https://en.wikipedia.org/Yamaha R-50</t>
  </si>
  <si>
    <t>28–31 kg (62–68 lb)</t>
  </si>
  <si>
    <t>3.115 m (10 ft 3 in)</t>
  </si>
  <si>
    <t>Yamaha Attitude Control System (YACS)</t>
  </si>
  <si>
    <t>Airsport Sonata</t>
  </si>
  <si>
    <t>The Airsport Sonata is a Czech ultralight motor glider with retractable propeller, designed and produced by Airsport of Zbraslavice.[1] The aircraft features a cantilever low-wing, a T-tail, a two-seats-in-side-by-side configuration enclosed cockpit, electric flaps, a retractable landing gear, and a single engine in tractor configuration. The Sonata is made from composites. Its polyhedral wing is 15 m (49.2 ft). Standard engines available are the 65 hp (48 kW) Rotax 582 two-stroke and the 60 hp (45 kW) Hirth F34 powerplant.[2] Data from Pilotmix[3]General characteristics Performance</t>
  </si>
  <si>
    <t>278 kg (613 lb)</t>
  </si>
  <si>
    <t>450 kg (992 lb)</t>
  </si>
  <si>
    <t>1 × Rotax 582 twin cylinder, liquid air-cooled, two stroke, 37 kW (50 hp)</t>
  </si>
  <si>
    <t>90 km/h (56 mph, 49 kn)</t>
  </si>
  <si>
    <t>55 km/h (34 mph, 30 kn)</t>
  </si>
  <si>
    <t>330 km/h (210 mph, 180 kn)</t>
  </si>
  <si>
    <t>2 m/s (390 ft/min)</t>
  </si>
  <si>
    <t>Arsenal 2301</t>
  </si>
  <si>
    <t>The Arsenal 2301, Arsenal Ars.2301, SFECMAS 1301 or SFECMAS Ars.1301 was an experimental French air-launched glider, built to test the aerodynamics of aircraft of novel configuration at full scale. It first flew in 1951 with swept wings but after 1953 it had a delta wing.  Trials with this wing established the layouts of the Nord Gerfaut and Griffon. In the 1950s more than one French aircraft design was tested with larger scale glider models than could be put into wind-tunnels. These were piloted and launched from the top of a large aircraft like a SNCASE Languedoc, as was the SCAN 271[1] or alternatively towed to altitude.[2]  The Arsenal 2301 was a full-scale model of a proposed rocket powered fighter aircraft which developed German ideas on swept wing aircraft expressed in the wartime DFS 346. It was a wooden aircraft,[2] with swept, straight tapered mid-wings, square tipped at right angles to the leading edge. The fuselage was long and fine, with the cockpit well forward of the wing.  The fuselage began to taper to the pointed nose just behind the canopy. The vertical tail was swept, straight tipped and tapered, though there was a curved fillet between the fin root and the fuselage. An all-moving tail, straight tapered, square tipped and with sweep on its leading edge, was placed about one-third the way up the fin.[3]  The 2301 had a bicycle landing gear, with a fixed main wheel under the central fuselage and a small, retractable nose wheel;[2] retracting stabilizing wheels were positioned near the wing tips.[3] Its span was 8 m (26 ft 3 in) and length 14 m (45 ft 11 in). Its primary purpose was to explore the low speed characteristics of the design.[2] The Ars.2301 made its first flight on 29 November 1951, towed behind the Languedoc.[2] During the following year Arsenal became SFECMAS (Société Française d’Etude et de Constructions de Matériel Aéronautiques Spéciaux),[4] which affiliated with SCAN on 1 January 1953, and the Arsenal 2301 became the SFECMAS 2301 or sometimes the SFECMAS Ars.2301. The rocket fighter project was dropped in favour of a delta wing fighter design that would become Jean Gaultier's Nord Gerfaut. The original swept wing of the Ars.2301 was replaced by a pure, aerodynamically thin delta designated SFECMAS 1301; otherwise, initially, the aircraft was unchanged.  making its first flight on 16 January 1953.[3]  The details of its development are obscure but photographs show that the wing tips were slightly cropped. The tailplane was altered more, moved up the fin and made smaller and delta shaped; the Gerfaut's small delta tailplane was similar but clipped. In its final form the Ars.1301 had an even smaller delta fore-plane.[3][5] Typically test flights were launched from the Languedoc at about 6,300 m (20,700 ft).[3] The Gerfaut first flew on 15 January 1954;[6] in 1955 SFECMAS and SCAN were completely merged, becoming the nationalized Nord Aviation in 1958.[6] The Nord Griffon, another Gaultier delta design, first flew on 1 September 1955; this had no tailplane but a delta fore-plane, similar to that on the final version of the Ars.1301.[5] Data from Gaillard (1990), p.114[3]General characteristics</t>
  </si>
  <si>
    <t>Full scale, piloted glider model of fighter aircraft</t>
  </si>
  <si>
    <t>Arsenal de l'Aéronautique</t>
  </si>
  <si>
    <t>https://en.wikipedia.org/Arsenal de l'Aéronautique</t>
  </si>
  <si>
    <t>12.46 m (40 ft 11 in)</t>
  </si>
  <si>
    <t>8.43 m (27 ft 8 in)</t>
  </si>
  <si>
    <t>//upload.wikimedia.org/wikipedia/en/thumb/a/a0/SFECMAS_1301.png/300px-SFECMAS_1301.png</t>
  </si>
  <si>
    <t>Jean Galtier</t>
  </si>
  <si>
    <t>29 November 1951 (16 January 1953 as delta)</t>
  </si>
  <si>
    <t>1,340 kg (2,954 lb)</t>
  </si>
  <si>
    <t>Aero L-39NG</t>
  </si>
  <si>
    <t>The Aero L-39NG ("Next Generation") is a Czech turbofan-powered military trainer and light combat aircraft currently under development by Aero Vodochody.  It is a successor of the Cold War era Aero L-39 Albatros. The aircraft is being developed in two versions (stages). While the L-39NG Stage 1 is an upgrade of original L-39 airframes with a new engine and avionics, the Stage 2 are newly built aircraft with several design improvements such as a wet wing without the type's distinctive wingtip fuel tanks.[1] Serial production should have begun in 2019.[2] Aero Vodochody presented the L-39NG project at the Farnborough Airshow in July 2014.[3][unreliable source?] As of April 2015, Draken International is offering the L-39NG upgrade program in a partnership with Aero Vodochody and Williams International[4] and is responsible for the L-39NG upgrade for the American market. Other aircraft will be modernised by Aero in the Czech Republic.[5] The L-39NG aircraft is being developed and marketed in two stages.[6] The L-39NG upgrade program (Stage 1) contains an installation of FJ44-4M engine and optionally the Stage 2 avionics to existing L-39 Albatros.[4] The first stage was completed in September 2015 with a maiden flight of the L-39NG technology demonstrator (L-39CW) on the 14th of that month.[7] On 20 November 2017 Aero Vodochody announced they have completed the development of the L-39CW[8] and on 14 March 2018 they announced that the L-39CW, equipped with both the new engine and the new avionics, received type certificate.[9] The second phase (Stage 2) represents newly built L-39NG aircraft with the possible use of components from the previous upgrade to Stage 1, once the original airframe reaches the end of its life.[10][11] Flight testing of this L-39NG variant is scheduled for the end of 2018.[1] In June 2017, Aero Vodochody unveiled its plan to build four pre-production examples of L-39NG for testing and demonstration.[12] In July 2017, Aero Vodochody began producing parts for the assembly of four aircraft, three of which are to be prototypes and one pre-serial production aircraft.[13][14][15] The first L-39NG prototype was rolled out in Odolena Voda on 12 October 2018,[16] and conducted its maiden flight on 22 December 2018.[17] Prototype of the re-engined L-39 with FJ44-4M engine (L-39CW) first flew from Vodochody airport on 14 September 2015.[10][18] The first customer for the L-39NG Stage 1 was announced at the Paris Air Show in June 2015. LOM Praha, a state-owned enterprise,  will use the L-39NG at its Flight Training Center at Pardubice Airport in the Czech Republic.[10][19] Aero Vodochody has also signed an agreement with Draken International for up to six of the L-39s of Draken's display team to receive the L-39NG upgrade. Breitling Jet Team is another L-39NG upgrade customer.[5] On 4 April 2018, a new agreement has been signed with Senegal for 4 L-39NG for light attack and training duties.[20] At 2018 Farnborough Airshow Portuguese company Skytech placed an order for 12 L-39NG and option for another six, while US company RSW Aviation placed an order for 12 L-39NG and 6 L-39CW.[21][22] In October 2018, the Czech Defence Minister Lubomír Metnar announced that it would procure up to 6 L-39NG aircraft to replace its current L-39 aircraft.[23] In December 2019, LOM Praha [cs], a Czech Ministry of Defence-owned company for aircraft maintenance, repair and overhaul, agreed to buy 4 aircraft with an option for an additional 2.[24] On 15 February 2021, Czech defence exporter Omnipol announced the sale of 12 L-39NG trainers to Vietnam. The batch of the new L-39NG will be delivered to Vietnam's People Air Force from 2023 through to 2024. Included in the contracts are aircraft spare parts, equipment for ground-based training, logistics support and specialised airport systems.[25] On 22 December 2021, it was reported that on 17 December 2021, the Parliament of Ghana approved a €111,4 million performance sales and purchase agreement for the supply of six Aero L-39NG (Next Generation) training and light combat aircraft for the Ghana Air Force.[26] Technology demonstrator of the L-39NG based on the L-39C airframe with the Williams International FJ44-4M turbofan.[27] Re-engined L-39 Albatros to be powered by Williams International FJ44-4M turbofan. Optionally includes an installation of the L-39NG Stage 2 avionics.[10] This version has the original "dry" wing with wingtip fuel tanks. Newly built L-39NG jet trainer aircraft with Genesys Aerosystems avionics suite and glass cockpit, new airframe with five hardpoints,  and FJ44-4M engine.[11] This version has a brand new "wet" wing with internal fuel tanks. Data from L-39 Next Generation web page[28][29]General characteristics Performance Armament Avionics  Related development Aircraft of comparable role, configuration, and era</t>
  </si>
  <si>
    <t>Advanced jet trainer  Light attack aircraft</t>
  </si>
  <si>
    <t>https://en.wikipedia.org/Advanced jet trainer  Light attack aircraft</t>
  </si>
  <si>
    <t>Aero Vodochody</t>
  </si>
  <si>
    <t>https://en.wikipedia.org/Aero Vodochody</t>
  </si>
  <si>
    <t>In service</t>
  </si>
  <si>
    <t>2015-present</t>
  </si>
  <si>
    <t>4 prototypes of L-39NG, 1 prototype of L-39CW</t>
  </si>
  <si>
    <t>{'L-39CW': '', 'L-39NG Stage 1': '', 'L-39NG Stage 2': ''}</t>
  </si>
  <si>
    <t>12.03 m (39 ft 6 in)</t>
  </si>
  <si>
    <t>9.56 m (31 ft 4 in)</t>
  </si>
  <si>
    <t>3,100 kg (6,834 lb)</t>
  </si>
  <si>
    <t>1 × Williams International FJ44-4M turbofan engine, 16.89 kN (3,800 lbf) thrust</t>
  </si>
  <si>
    <t>775 km/h (482 mph, 418 kn) TAS at 6,000 m (20,000 ft)</t>
  </si>
  <si>
    <t>2,590 km (1,610 mi, 1,400 nmi) (internal fuel)</t>
  </si>
  <si>
    <t>4 hours 30 minutes (internal fuel)</t>
  </si>
  <si>
    <t>11,500 m (37,700 ft)</t>
  </si>
  <si>
    <t>23 m/s (4,500 ft/min)</t>
  </si>
  <si>
    <t>//upload.wikimedia.org/wikipedia/commons/thumb/f/fa/L-39NG_0475.jpg/300px-L-39NG_0475.jpg</t>
  </si>
  <si>
    <t>14 September 2015 (L-39CW)22 December 2018 (L-39NG)</t>
  </si>
  <si>
    <t>5,800 kg (12,787 lb)</t>
  </si>
  <si>
    <t>Aero L-39 Albatros</t>
  </si>
  <si>
    <t>https://en.wikipedia.org/Aero L-39 Albatros</t>
  </si>
  <si>
    <t>NACA 64A012[30]</t>
  </si>
  <si>
    <t>Czech Air ForceSenegalese Air Force  Breitling Jet Team</t>
  </si>
  <si>
    <t>https://en.wikipedia.org/Czech Air ForceSenegalese Air Force  Breitling Jet Team</t>
  </si>
  <si>
    <t>ABS Aerolight Navigathor</t>
  </si>
  <si>
    <t>The ABS Aerolight Navigathor is a French powered parachute and roadable aircraft that was designed and produced by ABS Aerolight of Sérignan-du-Comtat. Now out of production, when it was available the aircraft was supplied as a complete ready-to-fly-aircraft and as a kit for amateur construction.[1] The company appears to have gone out of business in late 2007 and production ended.[2][3] The Navigathor is a development of the earlier ATE, which stands for Air-Terre-Eau (English: Air-Land-Water) and indicates that the vehicle is capable of being used as a flying car with a top road speed of 150 km/h (93 mph) or as a boat with a top water speed of 7 km/h (4 mph).[1] As an aircraft the Navigathor was designed to comply with the Fédération Aéronautique Internationale microlight category, including the category's maximum gross weight of 450 kg (992 lb). The aircraft has a maximum gross weight of 450 kg (992 lb). The aircraft carriage is built from a combination of metal tubing and composites and features a wedge-shaped boat hull. It features a 46 m2 (500 sq ft) parachute-style wing, two-seats-in-tandem in an open cockpit, four-wheeled cross country all terrain vehicle style landing gear and a single 105 hp (78 kW) Hirth F-30 four-cylinder, horizontally opposed, two-stroke, aircraft engine, mounted in pusher configuration. In all modes the vehicle is powered by its ducted propeller.[1] The vehicle has an empty weight of 230 kg (507 lb) and a gross weight of 450 kg (992 lb), giving a useful load of 220 kg (485 lb). With full fuel of 35 litres (7.7 imp gal; 9.2 US gal) the payload is 195 kg (430 lb).[1] Data from Bertrand[1]General characteristics Performance</t>
  </si>
  <si>
    <t>Powered parachute and roadable aircraft</t>
  </si>
  <si>
    <t>https://en.wikipedia.org/Powered parachute and roadable aircraft</t>
  </si>
  <si>
    <t>ABS Aerolight</t>
  </si>
  <si>
    <t>https://en.wikipedia.org/ABS Aerolight</t>
  </si>
  <si>
    <t>11 m (36 ft 1 in)</t>
  </si>
  <si>
    <t>46 m2 (500 sq ft)</t>
  </si>
  <si>
    <t>230 kg (507 lb)</t>
  </si>
  <si>
    <t>35 litres (7.7 imp gal; 9.2 US gal)</t>
  </si>
  <si>
    <t>1 × Hirth F-30 four cylinder, two-stroke, air-cooled aircraft engine, 78 kW (105 hp)</t>
  </si>
  <si>
    <t>3 m/s (590 ft/min)</t>
  </si>
  <si>
    <t>9.7 kg/m2 (2.0 lb/sq ft)</t>
  </si>
  <si>
    <t>Air Sylphe 447</t>
  </si>
  <si>
    <t>The Air Sylphe 447 is a French powered parachute that was designed and produced by Air Sylphe of Villereau, Nord. Now out of production, when it was available, the aircraft was supplied as a complete ready-to-fly-aircraft.[1] The company seems to have gone out of business in the end of 2007 and production ended by that date.[2] The Air Sylphe 447 was designed to comply with the US FAR 103 Ultralight Vehicles rules, including the category's maximum empty weight of 115 kg (254 lb). The aircraft has a standard empty weight of 88 kg (194 lb). It features a 35 m2 (380 sq ft) parachute-style wing, single-place accommodation, tricycle landing gear and a single 40 hp (30 kW) Rotax 447 engine in pusher configuration. The 50 hp (37 kW) Rotax 503 engine was a factory option.[1] The aircraft carriage is built from metal tubing with a ducted fan derived from an industrial air ventilation system. The main landing gear incorporates spring rod suspension.[1] The aircraft has an empty weight of 88 kg (194 lb) and a gross weight of 210 kg (463 lb), giving a useful load of 122 kg (269 lb). With full fuel of 18 litres (4.0 imp gal; 4.8 US gal) the payload for crew and baggage is 109 kg (240 lb). A version with a gross weight of 310 kg (683 lb) to accommodate heavier pilots was also built.[1] Data from Bertrand[1]General characteristics Performance</t>
  </si>
  <si>
    <t>12.20 m (40 ft 0 in)</t>
  </si>
  <si>
    <t>35 m2 (380 sq ft)</t>
  </si>
  <si>
    <t>88 kg (194 lb)</t>
  </si>
  <si>
    <t>210 kg (463 lb)</t>
  </si>
  <si>
    <t>18 litres (4.0 imp gal; 4.8 US gal)</t>
  </si>
  <si>
    <t>1 × Rotax 447 twin cylinder, two-stroke, air-cooled aircraft engine, 30 kW (40 hp)</t>
  </si>
  <si>
    <t>45 km/h (28 mph, 24 kn)</t>
  </si>
  <si>
    <t>6.0 kg/m2 (1.2 lb/sq ft)</t>
  </si>
  <si>
    <t>AVIC Golden Eagle</t>
  </si>
  <si>
    <t>Golden eagle series UAV are Chinese unmanned blimps developed by [China Aviation Industry General Aircraft Co.,Ltd. (CAIGA, 中航通用飞机研究院有限公司)], a wholly owned subsidiary of Aviation Industry Corporation of China (AVIC). GAIGA is also known more commonly known as AVIC Special Aircraft Research Institute (中航工业特种飞行器研究所). Golden Eagle series unmanned blimp consists of various designs with length from five meters to fifty meters, and intended for various applications, such as aerial cinematography, photography, surveying, scientific research, emergency rescue support, environmental and security surveillance. Models of Golden Eagle unmanned blimps have been shown at the 10th Zhuhai Airshow held in 2014.[1] Although various designs are available upon customers’ requests, models entering service in large numbers are only consisted of Golden Eagle 5 and Golden Eagle 3/3A. Specification for Golden Eagle 3: [1] A derivative of Golden Eagle 3 is Golden Eagle 3A, with only slight difference:[2] List of unmanned aerial vehicles of China  This article on an unmanned aerial vehicle is a stub. You can help Wikipedia by expanding it.</t>
  </si>
  <si>
    <t>UAV</t>
  </si>
  <si>
    <t>China</t>
  </si>
  <si>
    <t>https://en.wikipedia.org/China</t>
  </si>
  <si>
    <t>AVIC</t>
  </si>
  <si>
    <t>https://en.wikipedia.org/AVIC</t>
  </si>
  <si>
    <t>Lloyd 40.05</t>
  </si>
  <si>
    <t>The Lloyd 40.05 (a.k.a. Type FJ - Flugzeug Jäger - aircraft hunter) was a very unorthodox experimental fighter/reconnaissance biplane produced by Lloyd (Ungarische Lloyd Flugzeug und Motorenfabrik AG / Magyar Lloyd Repülőgép és motorgyár Részvény-Társaság) in the Austro-Hungarian Empire during the First World War.[1] Data from Austro-Hungarian Army Aircraft of World War One[2]General characteristics Performance Armament</t>
  </si>
  <si>
    <t>Fighter / Reconnaissance aircraft</t>
  </si>
  <si>
    <t>https://en.wikipedia.org/Fighter / Reconnaissance aircraft</t>
  </si>
  <si>
    <t>Lloyd (Ungarische Lloyd Flugzeug und Motorenfabrik AG / Magyar Lloyd Repülőgép és motorgyár Részvény-Társaság)</t>
  </si>
  <si>
    <t>https://en.wikipedia.org/Lloyd (Ungarische Lloyd Flugzeug und Motorenfabrik AG / Magyar Lloyd Repülőgép és motorgyár Részvény-Társaság)</t>
  </si>
  <si>
    <t>2 (later 1)</t>
  </si>
  <si>
    <t>6.92 m (22 ft 8 in)</t>
  </si>
  <si>
    <t>3.1 m (10 ft 2 in)</t>
  </si>
  <si>
    <t>25 m2 (270 sq ft)</t>
  </si>
  <si>
    <t>752 kg (1,658 lb)</t>
  </si>
  <si>
    <t>962 kg (2,121 lb)</t>
  </si>
  <si>
    <t>1 × MAG-Daimler 160hp 6-cyl. water-cooled in-line piston engine, 120 kW (160 hp)</t>
  </si>
  <si>
    <t>2-bladed wooden fixed pitch propeller</t>
  </si>
  <si>
    <t>500 km (310 mi, 270 nmi)</t>
  </si>
  <si>
    <t>5,000 m (16,000 ft)</t>
  </si>
  <si>
    <t>//upload.wikimedia.org/wikipedia/commons/thumb/5/5c/Lloyd_40.05_WW1_fighter_1.jpg/300px-Lloyd_40.05_WW1_fighter_1.jpg</t>
  </si>
  <si>
    <t>KuKLFT (Imperial and Royal Aviation Troops - Kaiserliche und Königliche Luftfahrtruppen or K.u.K. Luftfahrtruppen)</t>
  </si>
  <si>
    <t>https://en.wikipedia.org/KuKLFT (Imperial and Royal Aviation Troops - Kaiserliche und Königliche Luftfahrtruppen or K.u.K. Luftfahrtruppen)</t>
  </si>
  <si>
    <t>1× 8 mm (0.315 in) Schwarzlose M.07/12 machine gun in a Type-II VK gun container + 2x 8 mm (0.315 in) Schwarzlose M.07/12 machine guns fitted to the upper surface of the lower wings outside the propeller arc.</t>
  </si>
  <si>
    <t>11.17 m (36 ft 8 in)</t>
  </si>
  <si>
    <t>10.72 m (35 ft 2 in)</t>
  </si>
  <si>
    <t>Airbus Helicopters X6</t>
  </si>
  <si>
    <t>The Airbus Helicopters X6 is a design concept for a 19-seat twin-engined heavy lift helicopter to replace the Airbus Helicopters H225.[1] Development was stopped in early 2018. In June 2015, Airbus Helicopters announced the start of a two-year concept development phase including a customer advisory panel: it will be targeted at the commercial transport market, the oil and gas industry work and for search and rescue work, aiming for entry into service around 2022-23.[1] In June 2017, the European Commission approved €377 million ($420 million) of repayable state aid, due to be paid back over eight years : €330 million from France and €47.25 million from Germany.[2] It would be the first Airbus commercial helicopter controlled by fly-by-wire and should offer lower noise and a 15-20% reductions in fuel burn and direct operating costs compared to current aircraft.[3]  The Safran Aneto was proposed to power the 11 t class helicopter.[4] In January 2018, its development was suspended as it is lacking disruptive fly-by-wire and engine suppliers, and while the military and parapublic H225 market stayed strong in 2017 with 44 orders, the offshore oil and gas market shrank; the €377 million French and German refundable launch aid is not yet allocated but could be used if the X6 is launched.[5] The offshore oil and gas market continued to shrink with the North Sea oilfield, its primary market, continuing to be depleted and the oil price presently too low to finance new operations.</t>
  </si>
  <si>
    <t>Experimental 19-seat helicopter</t>
  </si>
  <si>
    <t>https://en.wikipedia.org/Experimental 19-seat helicopter</t>
  </si>
  <si>
    <t>Airbus Helicopters</t>
  </si>
  <si>
    <t>https://en.wikipedia.org/Airbus Helicopters</t>
  </si>
  <si>
    <t>//upload.wikimedia.org/wikipedia/en/thumb/f/ff/Airbus_Helicopters_X6_concept.jpg/300px-Airbus_Helicopters_X6_concept.jpg</t>
  </si>
  <si>
    <t>Adventure Wheely II</t>
  </si>
  <si>
    <t>The Adventure Wheely II is a French powered parachute that was designed and produced by Adventure SA of Paris. Now out of production, when it was available the aircraft was supplied as a complete ready-to-fly-aircraft.[1] The Wheely II was designed to comply with the Fédération Aéronautique Internationale microlight category, including the category's maximum gross weight of 450 kg (992 lb). The aircraft has a maximum gross weight of 270 kg (595 lb). It features a 40 m2 (430 sq ft) parachute-style wing, two-seats-in-tandem, tricycle landing gear and dual 14.5 hp (11 kW) Solo 210 engines mounted together in pusher configuration driving a single propeller, although other engines can be used.[1] The aircraft carriage is built from a combination of bolted aluminium and plastics. The propeller is mounted within a two-tube safety ring, with a mesh net set forward to keep objects out of the propeller. In flight steering is accomplished via handles that actuate the canopy brakes, creating roll and yaw. The main landing gear incorporates spring rod suspension.[1] The aircraft has an empty weight of 70 kg (154 lb) and a gross weight of 270 kg (595 lb), giving a useful load of 200 kg (441 lb). With a fuel capacity of 23 litres (5.1 imp gal; 6.1 US gal) the full-fuel payload for crew and baggage is 143 kg (315 lb).[1] Data from Bertrand[1]General characteristics Performance</t>
  </si>
  <si>
    <t>Adventure SA</t>
  </si>
  <si>
    <t>https://en.wikipedia.org/Adventure SA</t>
  </si>
  <si>
    <t>13 m (42 ft 8 in)</t>
  </si>
  <si>
    <t>40 m2 (430 sq ft)</t>
  </si>
  <si>
    <t>70 kg (154 lb)</t>
  </si>
  <si>
    <t>270 kg (595 lb)</t>
  </si>
  <si>
    <t>23 litres (5.1 imp gal; 6.1 US gal)</t>
  </si>
  <si>
    <t>2 × Solo 210 single cylinder, two-stroke, air-cooled aircraft engines, 10.8 kW (14.5 hp)  each</t>
  </si>
  <si>
    <t>2-bladed wooden, fixed pitch</t>
  </si>
  <si>
    <t>25 km/h (16 mph, 13 kn)</t>
  </si>
  <si>
    <t>6.75 kg/m2 (1.38 lb/sq ft)</t>
  </si>
  <si>
    <t>Barbaro RB-50</t>
  </si>
  <si>
    <t>The Barbaro RB-50 was a small, French, high wing single engine light aircraft, amateur built in the 1960s.  Only one was completed. René Barbaro was a test flight engineer with Sud Aviation[1] who designed, built and flew several aircraft in the 1960s and early 1970s. Most of these were single engine light aircraft, though he died in July 1972 flying his only twin engine design, the Barbaro RB.70.[2] The Aéro-Club Airbus France Toulouse René Barbaro bears his name.[3] The RB-50 was of mixed construction. It had a high-mounted, wooden-structured, cantilever wing with a trapezoidal plan, built around a single spar and fabric-covered. Ailerons and slotted flaps filled the wing trailing edges.  The flaps were mechanically operated, with a maximum deflection of 37°.[1] It was powered by a nose-mounted  67 kW (90 hp) Continental C90 air-cooled flat-four engine, driving a two-blade, fixed-pitch  propeller.  The forward and central sections of the fuselage were formed from a riveted light alloy girder frame with a metal skin.  The centre section contained the fuel tank, which was an integral part of the structure supporting the seats and also, indirectly, the main wheel legs of the conventional, tail wheel undercarriage. Short, horizontal aerofoiled extensions from the front of the tank positioned these short, vertical legs safely beyond the cabin and tank, at the same time increasing the undercarriage track. The two occupants sat side by side under the wing leading edge with dual control columns unusually suspended from the roof for ease of access.  The cabin had a single-piece windscreen and three separate windows, decreasing in size rearwards, on each side; on the port side the forward window was part of a large door.[1] The rear fuselage was a wooden semi-monocoque which dropped down behind the cabin. The RB-50's tail unit was also all-wooden, with a cantilever tailplane mounted on top of the fuselage.  The port elevator carried a trim tab. Its fin had a swept, straight leading edge, leading to a rounded top and an unbalanced rudder, also tapered with a slightly curved trailing edge and extending down to the keel. The tail wheel was strut-mounted to the extreme rear fuselage.[1] According to Gaillard,[4] the RB-50 flew for the first time on 9 October 1960, though Chillon[5] suggests 9 October 1963.  It was registered on 30 July 1964 to the Toulouse Aero Club.[5] Little is known about the modifications that were made that led to a new type number, RB-51. Gaillard[4] suggests this happened in 1963, but the record gives the name change date as May 1969.[5] The Certificate of Airworthiness was suspended on 30 March 1970, then removed, and the aircraft's record marked destroyed.[5]  Data from Jane's All the World's Aircraft 1966/1967, p.33[1]General characteristics Performance</t>
  </si>
  <si>
    <t>Two seat homebuilt light aircraft</t>
  </si>
  <si>
    <t>https://en.wikipedia.org/Two seat homebuilt light aircraft</t>
  </si>
  <si>
    <t>Two</t>
  </si>
  <si>
    <t>6.27 m (20 ft 7 in)</t>
  </si>
  <si>
    <t>8.50 m (27 ft 11 in)</t>
  </si>
  <si>
    <t>9.70 m2 (104.4 sq ft)</t>
  </si>
  <si>
    <t>380 kg (838 lb)</t>
  </si>
  <si>
    <t>1 × Continental C90 air-cooled flat-four engine, 67 kW (90 hp)</t>
  </si>
  <si>
    <t>2-bladed , fixed pitch</t>
  </si>
  <si>
    <t>190 km/h (120 mph, 100 kn) at 1,500 m (4,921 ft)</t>
  </si>
  <si>
    <t>850 km (530 mi, 460 nmi) with maximum fuel</t>
  </si>
  <si>
    <t>René Barbaro</t>
  </si>
  <si>
    <t>Toulouse Aero Club</t>
  </si>
  <si>
    <t>https://en.wikipedia.org/Toulouse Aero Club</t>
  </si>
  <si>
    <t>6.25 kg (14 lb)</t>
  </si>
  <si>
    <t>300 m (984 ft)</t>
  </si>
  <si>
    <t>Lohner Type AA</t>
  </si>
  <si>
    <t>The Lohner Type AA (a.k.a. Lohner 10.20, 10.20A, 10.20B, 111.01, 111.02, 111.03, Lohner Dr.I and Lohner D.I) were a series of prototype fighters built during World War I. The program would eventually be cancelled due to inherent instability concerns of the design.[2] In 1916 the manufacturing company Lohner-Werke of Vienna was given a contract from the Luftfahrttruppen to design and build a single seat fighter based around the 185 hp (138 kW) Austro-Daimler six-cylinder inline engine.[1] Work was begun on the first airframe, serial number 111.01, and on 5 September 1916 the Lohner 10.20 was unveiled at Aspern.[1] It was a single-bay biplane with equal-span wings and I-type struts. The empennage incorporated a conventional horizontal stabilizer with no vertical stabilizer and  an abbreviated all-moving rudder.[1] The fuselage was short and deep of laminated wood construction, armed with twin synchronized Schwarzlose machine guns.[3] During taxi trials, insufficient yaw control was reported with a tendency to "swap ends". A larger rudder was installed and the fuselage lengthened from 4.65m (15 ft 3in) to 5.85m (19 ft 2in).[2] The Lohner 10.20 first flew on 29 December 1916 and exhibited poor stability. Further test flights followed and the prototype was severely damaged when it crashed in February 1917.[1] The fighter was sent back to the Lohner-Werke factory where repairs and extensive modification were completed. Now referred to as the Lohner 10.20A, the fuselage was again lengthened to 6.35m (20 ft 10in),[2] the I type struts were replaced with the more common twin struts with wire braces. The tail was completely redesigned with a fixed vertical fin and an even larger rudder. Flight testing of the 10.20A continued until 6 June 1917, when it was totally destroyed in another crash.[1] The second fighter prototype built was serial number 111.02, called the 10.20B. Tail surfaces were similar to the 10.20A and a deep dorsal fin was added. The I-type wing struts returned, reinforced by inclined V-struts. Its initial flight was at Aspern on 2 June 1917.[1] In August 1917 the Luftfahrttruppen commandeered 10.02B and official trials continued through October when further development of this airframe ended.[1] The third airframe built was known only as 111.03. The I-type struts were again dropped in favor of the twin struts with wire braces and in an effort to gain directional stability the dorsal fin became even more pronounced. First flown on 28 June 1917, flight testing continued through October.[1] Due to the lackluster performance, further development was halted and the Luftfahrttruppen assigned  Lohner-Werke a licence to produce the Aviatik (Berg) D.I.[1] A triplane version of the 111.03 was built as the Lohner Dr.I / Type A / 111.04.[3] Data from:Austro-Hungarian Army Aircraft of World War One[3] Data from Austro-Hungarian Army Aircraft of World War One,[3] The Complete Book of Fighters[4]General characteristics Performance Armament   Aircraft of comparable role, configuration, and era  Related lists</t>
  </si>
  <si>
    <t>Lohner-Werke</t>
  </si>
  <si>
    <t>https://en.wikipedia.org/Lohner-Werke</t>
  </si>
  <si>
    <t>5 September 1916.[1]</t>
  </si>
  <si>
    <t>{'Type A': 'mpany designation for the 111.04 / Dr.I triplane.', 'Type AA': 'mpany designation for a 1916 fighter; four prototypes ordered.', 'Lohner 10.20': 'ftfahrtruppen designation for the first prototype, with single I-section inter-plane struts, first flown on 29 December 1916.', 'Lohner 10.20A': 'e first prototype modified with more conventional twin inter-plane struts and longer fuselage, first flight 4 March 1917.', 'Lohner 10.20B': 'e second aircraft, which was much revised, reprising the I-section inter-plane struts. The fuselage had a long dorsal fin running from the cockpit back to the fin.', 'Lohner 111.01': 'ter Luftfahrtruppen designation for the 10.20A.', 'Lohner 111.02': 'ter Luftfahrtruppen designation for the 10.20B.', 'Lohner 111.03': 'ftfahrtruppen designation for the third aircraft, with twin inter-plane struts.', 'Lohner 111.04': 'iplane version of the 111.03, first flown on 7 July 1917.', 'Lohner D.I': 'generic military designation for all of the above', 'Lohner Dr.I': 'generic military designation for the 111.04'}</t>
  </si>
  <si>
    <t>6.35 m (20 ft 10 in)</t>
  </si>
  <si>
    <t>7.6 m (24 ft 11 in)</t>
  </si>
  <si>
    <t>3 m (9 ft 10 in)</t>
  </si>
  <si>
    <t>20 m2 (220 sq ft)</t>
  </si>
  <si>
    <t>623 kg (1,373 lb)</t>
  </si>
  <si>
    <t>889 kg (1,960 lb)</t>
  </si>
  <si>
    <t>1 × Austro-Daimler 6 cylinder water-cooled in-line piston engine, 138 kW (185 hp)</t>
  </si>
  <si>
    <t>175 km/h (109 mph, 94 kn)</t>
  </si>
  <si>
    <t>386 km (240 mi, 208 nmi)</t>
  </si>
  <si>
    <t>//upload.wikimedia.org/wikipedia/commons/thumb/a/a4/Lohner_Type_AA_fighter_aircraft_111.01.jpg/300px-Lohner_Type_AA_fighter_aircraft_111.01.jpg</t>
  </si>
  <si>
    <t>Leopold Bauer</t>
  </si>
  <si>
    <t>1,000 m (3,300 ft) in 2 minutes 40 seconds</t>
  </si>
  <si>
    <t>2 x synchronized Schwarzlose machine guns</t>
  </si>
  <si>
    <t>946 kg (2,086 lb)</t>
  </si>
  <si>
    <t>Volksflugzeug</t>
  </si>
  <si>
    <t>The Volksflugzeug (People's Aircraft) was a grand Third Reich scheme for the mass-production of a small and simple airplane in the 1930s. It was one of the attempts of the Nazi regime to use consumer technologies as a propaganda tool.[1] Unlike the Volkswagen car, the showpiece of the Nazi's attempt to appear to work for the good of the average German,[2] as well as the less-known Volksempfänger radio, the Volkskühlschrank refrigerator and the Volksgasmaske gas mask, the Volksflugzeug project was contemplated but never fully realized.[3] The Volksflugzeug grand plan surfaced at different times and in different locations in Germany during Nazi rule. However, since it only had lukewarm official backing, it remained ill-defined and vague. World War II necessitated a change in priorities that abruptly ended most of the projects connected with the scheme.[4] The idea of a ‘People's Aircraft’ predated the Nazi regime. Its main source of inspiration was Henry Ford’s Ford T. After the industrial production of a cheap car that the ordinary citizen could afford was made possible, there was only one step in the minds of some towards building an aircraft on the same pattern. The idea of a ‘People's Plane’ was put forward to Henry Ford  by William Bushnell Stout and Ford immediately became enthusiastic about it. The Ford Flivver was the resulting plane, a project that ended up not becoming as successful as expected.[5]  In Germany itself, some projects in the second half of the 1920 decade were intended as early Volksflugzeug planes. Already in 1928 the Raab-Katzenstein RK-9 Grasmücke (Warbler) was a 2-seat biplane trainer fitted with a 3-cylinder Anzani motor that was planned as a 'Volksflugzeug'. The Etrich Sport-Taube, built in 1929 by the Etrich company, was also intended as a Volksflugzeug, but it soon faced difficulties regarding production in series and the project was given up.[6] Other early People's Aircraft projects were the Deicke ADM 11 Volksflugzeug built in 1933,[7] the Gerner G.I[8] and G.II biplanes, and the Messerschmitt M 17.[9] Engineers such as Hanns Klemm saw that there was a future in light aircraft. This led Klemm to design the Daimler L15 while he worked at the Daimler Motor Company in Sindelfingen. Klemm had a clear goal: to build in series a Volksflugzeug, a plane that would be low in production costs, fitted with a low-priced motor and low in maintenance. Later, after leaving Daimler, Klemm established his own company Leichtflugzeugbau Klemm in Böblingen. [10] There was a competition for the construction of a single-seat low-cost Volksflugzeug in the early 1930s before the Nazi Party came to power.  In addition to industrial and private companies, also academic groups took part in the contest. Thus the Akademische Fliegergruppe Berlin of the Berlin Technical High School produced the B 4, also known as „FF“, fast fertig (almost ready) and won the first prize. Following the Nazi takeover such Academic Flying Groups were disbanded through a decree issued on 11 April 1933 by the Reichskommissar responsible for aviation.[11] The prefix ‘Volks-’ became for Nazism a kind of honor badge that was awarded to selected industrial products. The capacity to mass-produce such items flattered a totalitarian state which sought to present itself as a leader in technical progress as well as the forerunner of a more egalitarian world led by the Führer.  In the post war years such people's projects were often mentioned as “the good side” of the Nazi times.[3][12] Initiative and eventual instructions regarding the “People’s Products” proposals came from the German Labour Front, led by Robert Ley, as well as from the Nazi Propaganda Ministry led by Joseph Goebbels. Political, ideological, as well as economical factors dictated their viability within the Nazi context. The “People’s Products” had a double function, on one hand they were key elements of the official propaganda, which promised an affluent and comfortable future society to citizens,  mainly in order to make the actual economic hardships dictated by the German re-armament acceptable to the population. On the other hand, they constituted real plans and visions of a specifically Nazi consumer's society.[3] The failure of the grand scheme became evident, however, when the economic goal of massive people's consumption revealed itself incompatible with the simultaneous political goals of autarky, re-armament and territorial expansion.[3] By mid 1937 with the German re-armament in full gear, such small planes were labelled as 'weak-engined planes' (schwachmotorige Flugzeuge) and Nazi engineer Hermann Schäfer would write in Berlin that: The name „Volksflugzeug“ is only acceptable for a plane that wide layers of a Volk can afford to buy and upkeep. However, in the foreseeable time one can neither count on a plane of that type nor on the creation of the necessary conditions for it, such as take-off, landing and maintenance infrastructures.[13] The vision behind the Volksflugzeug project was to manufacture a small plane in large quantities that would be affordable for the average Third Reich citizen.[14] Some of the designs of the Volksflugzeug airplane were developed into viable small aircraft, but not as part of the wider Nazi scheme, such as the Messerschmitt M 33, a very little plane that would have been produced in a ‘build-it-yourself’ kit. Willy Messerschmitt's idea was to  produce a plane so cheap that it would be affordable for anyone with an average salary. Designed during the pre-Nazi takeover of Germany years, the Messerschmitt M-33 never went past the project stage.[15] Other craft, such as the Lehmann Falter, another very little airplane roughly based on the Mignet Pou du Ciel (German: Himmelslaus), were seeking to improve or develop existing designs of very small planes, but remained projects as well.[16] Engineer Wolf Hirth had pursued the idea of building a Volksflugzeug when he finally built and patented the Hirth Hi-20 MoSe (Motorsegler) in 1937. It was the first motorglider with a non-rigid motor that could change angle.[17] The Technical Department of the Nazi Ministry of Aviation, the Technisches Amt (LC, but more often referred to as the C-amt) in charge of all research and development, led by Ernst Udet after June 1936, withdrew its favor from smaller aircraft building companies. Industries such as Weser Flugzeugbau (former Rohrbach), Bücker, Ago, Klemm and Fieseler were told that there were no further projects for them to develop because future projects could be handled by the remaining aircraft industrial groups.[18] Instead these small companies were advised to become involved in the production of a so-called Volksflugzeug powered by motors of 50 to 60 hp (37 to 45 kW). The recommendation was taken not only by Klemm, with its Kl 105, Siebel with the Si 202 Hummel and Fieseler with the Fi 253 Spatz,[19] but apparently as well by Bücker with its Bü 134 Student, of which only one was built, even though the Bü 134 was powered by a Hirth HM 504 A motor which with 105 hp (78 kW) fell a bit beyond the scheme.[20] Two of the further designs made by Bücker's Swedish engineer Anders J. Anderson, the two-seat, open-cockpit Bü 180 Student low-wing monoplane, and the Bü 182 Kornett, could have been the result of the Volksflugzeug proposal made by the LC II, the department of the Technisches Amt responsible for the development of new aircraft. The Bü 182 Kornett, the last plane designed by Anderson, of which only three were built, also found no support in the Air Ministry of the Reich, even though it combined technical progress and low-cost. The Bü 182 Kornett was a highly innovative model, fitted with a low-priced high-performance engine, that would have made a good trainer for the Luftwaffe.[20] The 1930s saw the development of certain light-weight and low-power aviation engines that were intended for small craft and that made Volksflugzeug-type planes feasible both from the low cost as well as from a technical perspective.[17]</t>
  </si>
  <si>
    <t>//upload.wikimedia.org/wikipedia/commons/thumb/1/10/Fieseler_Fi_253_Spatz.jpg/300px-Fieseler_Fi_253_Spatz.jpg</t>
  </si>
  <si>
    <t>Program abandoned due to World War II</t>
  </si>
  <si>
    <t>Vortech Skylark</t>
  </si>
  <si>
    <t>The Vortech Skylark is an American helicopter produced by Vortech of Fallston, Maryland. The aircraft is supplied in the form of plans for amateur construction. Vortech also supplies rotor blades for the design.[1][2][3] The Skylark was designed to comply with the US Experimental - Amateur-built aircraft rules. It features a single main rotor, a single-seat open cockpit without a windshield, skid-type landing gear and a twin cylinder, liquid-cooled, in-line two-stroke, carbureted 70 hp (52 kW) Hirth 3503 aircraft engine. The twin cylinder, liquid-cooled, in-line two-stroke, 64 hp (48 kW) Rotax 582 has also been used. A cockpit enclosure was optional.[1][2][3] The aircraft fuselage is made from welded 4130 steel tubing, with an aluminium tail boom. Its 19 ft (5.8 m) diameter two-bladed rotor employs a NACA 0012 airfoil. The main transmission is of belt and chain type, whileteh tail rotor is driven by a long shaft. The control system consists of conventional helicopters controls. The aircraft has an empty weight of 350 lb (159 kg) and a gross weight of 700 lb (318 kg), giving a useful load of 350 lb (159 kg). With full fuel of 8 U.S. gallons (30 L; 6.7 imp gal) the payload for pilot and baggage is 302 lb (137 kg).[1][2][4] The manufacturer estimates the construction time as 300 hours.[1] By 2005 the company reported that 5 were completed and flying.[1] By January 2015 no examples were registered in the United States with the Federal Aviation Administration, although one had been registered at one time.[5] Data from Kitplanes[1]General characteristics Performance</t>
  </si>
  <si>
    <t>Helicopter</t>
  </si>
  <si>
    <t>https://en.wikipedia.org/Helicopter</t>
  </si>
  <si>
    <t>Vortech</t>
  </si>
  <si>
    <t>https://en.wikipedia.org/Vortech</t>
  </si>
  <si>
    <t>Plans available (2015)</t>
  </si>
  <si>
    <t>5 (2005)</t>
  </si>
  <si>
    <t>17.5 ft (5.3 m)</t>
  </si>
  <si>
    <t>350 lb (159 kg)</t>
  </si>
  <si>
    <t>700 lb (318 kg)</t>
  </si>
  <si>
    <t>or 8 U.S. gallons (30 L; 6.7 imp gal)</t>
  </si>
  <si>
    <t>1 × Hirth 3503 two cylinder, liquid-cooled, two stroke aircraft engine, 70 hp (52 kW)</t>
  </si>
  <si>
    <t>95 mph (153 km/h, 83 kn)</t>
  </si>
  <si>
    <t>70 mph (110 km/h, 61 kn)</t>
  </si>
  <si>
    <t>120 mi (190 km, 100 nmi)</t>
  </si>
  <si>
    <t>1,000 ft/min (5.1 m/s)</t>
  </si>
  <si>
    <t>NACA 0012</t>
  </si>
  <si>
    <t>19 ft (5.8 m)</t>
  </si>
  <si>
    <t>283 sq ft (26.3 m2)</t>
  </si>
  <si>
    <t>2.5 lb/sq ft (12 kg/m2)</t>
  </si>
  <si>
    <t>Kookaburra (aircraft)</t>
  </si>
  <si>
    <t>Kookaburra was a Westland Widgeon light aircraft registered G-AUKA.  When Sir Charles Kingsford Smith and his crew in the Southern Cross disappeared in 1929 in what later came to be known as the "Coffee Royal" incident, pilot Keith Anderson and mechanic Henry Smith "Bobby" Hitchcock flew the Kookaburra in an attempt to find them. Kookaburra departed Richmond, New South Wales, on 10 April and headed for the north of Western Australia via Broken Hill, Maree, Oodnadatta and Alice Springs. Kookaburra was forced to land in the Tanami Desert when the push rod on a valve on number two cylinder loosened, causing a loss of power. Hitchcock adjusted the push rod and the two men attempted to clear a runway. They were overcome by thirst and perished before they could clear a runway long enough. Their bodies were found on 21 April 1929. A ground party traveled from Wave Hill Station and buried the men where they lay. Due to a shortage of water for their horses, the ground party did not have time to clear a runway long enough for Kookaburra to take off. After a public outcry for leaving the men in the desert, a second expedition with a Thornycroft truck returned to the site and exhumed the bodies. Again, due to a shortage of water, a runway could not be cleared so the aircraft was not moved. In July 1929 Anderson was re-buried in Sydney and Hitchcock in Perth. Kookaburra remained in the desert as it was not economical to recover it. It was unexpectedly discovered in 1961 by Vern O'Brien, a surveyor traveling through the area. It had been damaged by three decades of rain and bushfires. O'Brien did not ascertain an accurate location for the aircraft because the Tanami is flat and featureless. Several expeditions searched for Kookaburra after 1961 but to no avail.  Australian businessman, pilot and adventurer Dick Smith mounted an expedition in 1977 to find the Kookaburra but was unsuccessful. He searched again in 1978 and this time succeeded in finding the remains of the aircraft.[1][2] The remains of Kookaburra were moved to a public display at Alice Springs Airport and are currently at the Central Australian Aviation Museum. Coordinates: .mw-parser-output .geo-default,.mw-parser-output .geo-dms,.mw-parser-output .geo-dec{display:inline}.mw-parser-output .geo-nondefault,.mw-parser-output .geo-multi-punct{display:none}.mw-parser-output .longitude,.mw-parser-output .latitude{white-space:nowrap}23°42′8″S 133°51′51″E﻿ / ﻿23.70222°S 133.86417°E﻿ / -23.70222; 133.86417</t>
  </si>
  <si>
    <t>//upload.wikimedia.org/wikipedia/commons/thumb/0/0a/G-AUKA_old_Print_orig.jpg/300px-G-AUKA_old_Print_orig.jpg</t>
  </si>
  <si>
    <t>Westland Widgeon</t>
  </si>
  <si>
    <t>https://en.wikipedia.org/Westland Widgeon</t>
  </si>
  <si>
    <t>WA1775</t>
  </si>
  <si>
    <t>G-AUKA</t>
  </si>
  <si>
    <t>Keith Anderson</t>
  </si>
  <si>
    <t>Abandoned in the Tanami Desert until remains were recovered and preserved</t>
  </si>
  <si>
    <t>The remains are on display at Alice Springs</t>
  </si>
  <si>
    <t>https://en.wikipedia.org/The remains are on display at Alice Springs</t>
  </si>
  <si>
    <t>Tanami Desert, Australia</t>
  </si>
  <si>
    <t>Aerochute International Dual</t>
  </si>
  <si>
    <t>The Aerochute International Dual, (formerly called the Two Seater) is an Australian powered parachute designed and produced by Aerochute International of Coburg North, Victoria. The aircraft is supplied as a kit for amateur construction.[2][3] The Dual was designed to comply with the Fédération Aéronautique Internationale microlight category, including the category's maximum gross weight of 450 kg (992 lb). The aircraft has a maximum gross weight of 300 kg (661 lb). It features a 34 m2 (370 sq ft) Ram Air brand parachute-style wing made from rip-stop nylon, two-seats-in-side-by-side configuration, tricycle landing gear and a single 50 hp (37 kW) Rotax 503 engine mounted  in pusher configuration.[2] The aircraft carriage is built from metal tubing. The flight controls are a foot pedal throttle, with handles for the canopy brakes, creating roll and yaw. The main landing gear incorporates spring rod suspension.[2][3] The aircraft has an empty weight of 100 kg (220 lb) and a gross weight of 300 kg (661 lb), giving a useful load of 200 kg (441 lb). With full fuel of 29 litres (6.4 imp gal; 7.7 US gal) the payload for crew and baggage is 180 kg (397 lb).[2] Data from Bertrand and Manufacturer[2][3]General characteristics Performance</t>
  </si>
  <si>
    <t>Australia</t>
  </si>
  <si>
    <t>https://en.wikipedia.org/Australia</t>
  </si>
  <si>
    <t>Aerochute International</t>
  </si>
  <si>
    <t>https://en.wikipedia.org/Aerochute International</t>
  </si>
  <si>
    <t>1992[1]</t>
  </si>
  <si>
    <t>11 m (35 ft)</t>
  </si>
  <si>
    <t>34 m2 (370 sq ft)</t>
  </si>
  <si>
    <t>100 kg (220 lb)</t>
  </si>
  <si>
    <t>300 kg (661 lb)</t>
  </si>
  <si>
    <t>29 litres (6.4 imp gal; 7.7 US gal)</t>
  </si>
  <si>
    <t>1 × Rotax 503 twin cylinder, two-stroke, air-cooled aircraft engine, 37 kW (50 hp)</t>
  </si>
  <si>
    <t>3-bladed composite</t>
  </si>
  <si>
    <t>70 km/h (43 mph, 38 kn)</t>
  </si>
  <si>
    <t>60 km/h (37 mph, 32 kn)</t>
  </si>
  <si>
    <t>72 km/h (45 mph, 39 kn)</t>
  </si>
  <si>
    <t>2 hours</t>
  </si>
  <si>
    <t>8.8 kg/m2 (1.8 lb/sq ft)</t>
  </si>
  <si>
    <t>2.99 m/s (588 ft/min)</t>
  </si>
  <si>
    <t>Eagles Wing Scout</t>
  </si>
  <si>
    <t>The Eagles Wing Scout is an American powered parachute that was designed and produced by Eagles Wing Corporation of Normandy, Tennessee. Now out of production, when it was available the aircraft was supplied as a complete ready-to-fly aircraft.[1] The aircraft was introduced in 1999 and production ended when the company went out of business in 2005.[2] The Scout was designed to comply with the US FAR 103 Ultralight Vehicles rules, including the category's maximum empty weight of 254 lb (115 kg). The aircraft has a standard empty weight of 224 lb (102 kg). It features a 400 sq ft (37 m2) parachute-style wing, single-place accommodation, tricycle landing gear and a single 45 hp (34 kW) Zenoah G-50 engine in pusher configuration.[1] The aircraft carriage is built from a combination of bolted aluminium and 4130 steel tubing. Inflight steering is accomplished via foot pedals that actuate the canopy brakes, creating roll and yaw. On the ground the aircraft has lever-controlled nosewheel steering. The main landing gear incorporates spring rod suspension.[1] The aircraft has an empty weight of 224 lb (102 kg) and a gross weight of 485 kg (1,069 lb), giving a useful load of 261 lb (118 kg). With full fuel of 5 U.S. gallons (19 L; 4.2 imp gal) the payload for pilot and baggage is 231 kg (509 lb).[1] Data from Bertrand[1]General characteristics Performance</t>
  </si>
  <si>
    <t>Eagles Wing Corporation</t>
  </si>
  <si>
    <t>https://en.wikipedia.org/Eagles Wing Corporation</t>
  </si>
  <si>
    <t>Production completed (2006)</t>
  </si>
  <si>
    <t>1999-2005</t>
  </si>
  <si>
    <t>34 ft 0 in (10.36 m)</t>
  </si>
  <si>
    <t>254 lb (115 kg)</t>
  </si>
  <si>
    <t>485 lb (220 kg)</t>
  </si>
  <si>
    <t>5 U.S. gallons (19 L; 4.2 imp gal)</t>
  </si>
  <si>
    <t>1 × Zenoah G-50 twin cylinder, two-stroke, air-cooled aircraft engine, 45 hp (34 kW)</t>
  </si>
  <si>
    <t>2-bladed composite, ground adjustable</t>
  </si>
  <si>
    <t>25 mph (40 km/h, 22 kn)</t>
  </si>
  <si>
    <t>490 ft/min (2.5 m/s)</t>
  </si>
  <si>
    <t>1.21 lb/sq ft (5.9 kg/m2)</t>
  </si>
  <si>
    <t>ABS Aerolight Legacy</t>
  </si>
  <si>
    <t>The ABS Aerolight Legacy is a French powered parachute that was designed and produced by ABS Aerolight of Sérignan-du-Comtat. Now out of production, when it was available the aircraft was supplied as a complete ready-to-fly-aircraft and as a kit for amateur construction.[1] The company appears to have gone out of business in late 2007 and production ended.[2][3] The Legacy was designed to comply with the Fédération Aéronautique Internationale microlight category, including the category's maximum gross weight of 450 kg (992 lb). The aircraft has a maximum gross weight of 400 kg (882 lb). It features a 46.50 m2 (500.5 sq ft) parachute-style wing, two-seats-in-side-by-side configuration in a semi-enclosed cockpit, tricycle landing gear and a single 105 hp (78 kW) Hirth F-30 four-cylinder, horizontally opposed, two-stroke, aircraft engine in pusher configuration.[1] The aircraft carriage is built from composites. In flight steering is accomplished via a steering wheel that actuates the canopy brakes, creating roll and yaw. The main landing gear incorporates suspension and a cockpit heater was a factory option.[1] The aircraft has an empty weight of 185 kg (408 lb) and a gross weight of 400 kg (882 lb), giving a useful load of 215 kg (474 lb). With full fuel of 38 litres (8.4 imp gal; 10 US gal) the payload is 188 kg (414 lb).[1] Data from Bertrand[1]General characteristics Performance</t>
  </si>
  <si>
    <t>11.76 m (38 ft 7 in)</t>
  </si>
  <si>
    <t>46.5 m2 (501 sq ft)</t>
  </si>
  <si>
    <t>185 kg (408 lb)</t>
  </si>
  <si>
    <t>400 kg (882 lb)</t>
  </si>
  <si>
    <t>38 litres (8.4 imp gal; 10 US gal)</t>
  </si>
  <si>
    <t>30 km/h (19 mph, 16 kn)</t>
  </si>
  <si>
    <t>4 m/s (790 ft/min)</t>
  </si>
  <si>
    <t>8.6 kg/m2 (1.8 lb/sq ft)</t>
  </si>
  <si>
    <t>Caudron Type C</t>
  </si>
  <si>
    <t>The Caudron Type C was a single seat French biplane, intended for military evaluation. Two were built in 1911.   From the Type B of 1911 to the World War I Caudron G.3 Caudron biplanes had a common layout with tractor engines, occupants in a nacelle mounted between the wings and empennage on twin booms.  The earlier Types B-D in this sequence began as equal span biplanes, then were modified into sesquiplanes.[1] In its original form, the Type C was an equal span, wire braced two bay biplane, though the inner bay was only about half the width of the outer.  The two spar fabric covered wings had the same rectangular plan apart from angled tips.  Wing area was 22 m2 (240 sq ft). There was no stagger, so the two sets of parallel interplane struts were parallel and vertical. The rear spar was ahead of mid-chord, leaving the ribs in the rear part of the wing flexible and allowing roll control by wing warping.[2] The nacelle was a simple, flat sided structure. As on the Type B, it was supported above the lower wing on two more pairs of interplane struts but on the Type C the left and right pairs passed within the nacelle, rather than down its sides.  A 37 kW (50 hp) Gnome Omega rotary engine was mounted in the front under a rudimentary shield to protect the pilot from oil spray, though a 26 or 34 kW (35 or 45 hp) Anzani 3-cylinder radial engine could also fitted. The nacelle extended aft at the wing trailing edge, with the pilot just aft of mid-chord.[2] The empennage of the Type C was supported on a pair of girders arranged parallel to one another in plan. The upper girder members were attached to the upper wing spars at the tops of the innermost interplane struts and the lower ones ran under the lower wing, mounted on downward extensions of the inner interplane struts. The mounting was strengthened with two diagonal struts on each side, one from the base of the forward interplane strut to the upcurved tip of the lower member and the other from the rear interplane strut to the junction of the lower member and its first vertical cross member.  Each of these lower members, which supported the aircraft on the ground as skids, carried twin, rubber sprung landing wheels. Behind the wing the upper and lower members converged to the rear; the drag on the lower members reduced the landing run to 20 m (66 ft) There were three vertical cross braces on each girder but the only lateral inter-girder cross-members were near the tail, though there was wire bracing. The broad chord, roughly rectangular, warping tailplane was mounted a little below the upper girder member. Above it, a pair of rectangular rudders were separated by about one third of the tailplane span.[2] Two Type Cs were built and delivered to the military in November 1911. In July 1912 they were modified into sesquiplanes to ease their accommodation in field tents.  The Type C appeared in the Caudron catalogue of 1912 in that form, with the upper wing overhang supported by parallel, outward leaning struts from the bases of the outer interplane struts.[2] Data from Hauet 2001, pp.26-7[2]General characteristics Performance</t>
  </si>
  <si>
    <t>Single seat military biplane</t>
  </si>
  <si>
    <t>Caudron</t>
  </si>
  <si>
    <t>https://en.wikipedia.org/Caudron</t>
  </si>
  <si>
    <t>6.75 m (22 ft 2 in)</t>
  </si>
  <si>
    <t>260 kg (573 lb)</t>
  </si>
  <si>
    <t>440 kg (970 lb)</t>
  </si>
  <si>
    <t>1 × Gnome 7-cylinder rotary, 37 kW (50 hp)</t>
  </si>
  <si>
    <t>2-bladed</t>
  </si>
  <si>
    <t>late 1911</t>
  </si>
  <si>
    <t>10 min to 500 m (1,600 ft)</t>
  </si>
  <si>
    <t>Caudron Type B</t>
  </si>
  <si>
    <t>https://en.wikipedia.org/Caudron Type B</t>
  </si>
  <si>
    <t>10.30 m (33 ft 10 in)</t>
  </si>
  <si>
    <t>6.80 m (22 ft 4 in)</t>
  </si>
  <si>
    <t>TeST TST-5 Variant</t>
  </si>
  <si>
    <t>The TeST TST-5 Variant is a Czech homebuilt aircraft that was designed and produced by TeST Gliders of Brno, introduced c. 1998. When it was available the aircraft was supplied as a completely assembled aircraft, without engine or instruments, and also as a kit for amateur construction.[1] The TST-5 Variant features a strut-braced shoulder-wing, a two-seats-in-side-by-side configuration enclosed cockpit under a bubble canopy, fixed tricycle landing gear with wheel pants and a single engine in tractor configuration.[1] The aircraft is of all-wood construction. Its constant-chord wing with a NACA 4415 airfoil is intended to give docile handling and is supported by "V"-struts. The standard engine used is the M-125 powerplant.[1][2] The manufacturer estimated the construction time from the supplied "express-built" kit as 250 hours.[1] Data from AeroCrafter and The Incomplete Guide to Airfoil Usage,[1][2] Jane's all the World's Aircraft 2004–05[3]General characteristics Performance</t>
  </si>
  <si>
    <t>TeST Gliders</t>
  </si>
  <si>
    <t>https://en.wikipedia.org/TeST Gliders</t>
  </si>
  <si>
    <t>circa 1998</t>
  </si>
  <si>
    <t>6.4 m (21 ft 0 in)</t>
  </si>
  <si>
    <t>10.5 m (34 ft 5 in)</t>
  </si>
  <si>
    <t>2.3 m (7 ft 7 in)</t>
  </si>
  <si>
    <t>13.7 m2 (147 sq ft)</t>
  </si>
  <si>
    <t>36 l (9.5 US gal; 7.9 imp gal)</t>
  </si>
  <si>
    <t>1 × Rotax 582 UL 2-cylinder 2-stroke liquid-cooled piston engine, 47.8 kW (64.1 hp)</t>
  </si>
  <si>
    <t>2-bladed fixed pitch propeller</t>
  </si>
  <si>
    <t>150 km/h (93 mph, 81 kn) max; 90–120 km/h (56–75 mph; 49–65 kn) economical</t>
  </si>
  <si>
    <t>65 km/h (40 mph, 35 kn)</t>
  </si>
  <si>
    <t>170 km/h (110 mph, 92 kn)</t>
  </si>
  <si>
    <t>4,000 m (13,000 ft)</t>
  </si>
  <si>
    <t>+4 / -2</t>
  </si>
  <si>
    <t>3.5 m/s (690 ft/min)</t>
  </si>
  <si>
    <t>//upload.wikimedia.org/wikipedia/commons/thumb/2/29/TeST_TST-5_Variant_Duo_AN1599892.jpg/300px-TeST_TST-5_Variant_Duo_AN1599892.jpg</t>
  </si>
  <si>
    <t>NACA 4415</t>
  </si>
  <si>
    <t>Descamps 27</t>
  </si>
  <si>
    <t>The Descamps 27 C1 was a single seat biplane fighter aircraft, built in France in 1919. It was unusual in having a forward swept lower wing. After competitive trials, the Nieuport 29 was chosen for production, so only one Descamps was built. The Descamps 27 was a two bay biplane. Its upper and lower wings had the same constant chord and the same spans when the overhangs of the balanced ailerons, fitted only to the lower wing, were included. There was forward stagger, so each pair of parallel interplane struts leant forward. The upper wing was unswept but the lower wing had about 7° of forward sweep to improve the pilot's forward and downwards field of view. As a result, the inner interplane strut pairs leant forward more strongly. Short cabane struts held the centre of the upper wing a little above the fuselage; the pilot's open cockpit was under the trailing edge, where there was a shallow cut-out to improve his upward view.[1] The fighter was powered by a 220 kW (300 hp) Hispano-Suiza 8Fb water-cooled V-8 engine in a round-profiled nose with a large, domed spinner.  A pair of forward firing, synchronised 7.7 mm (0.303 in) machine guns were within the cowling above the engine.  Behind the engine the fuselage was flat sided, though with rounded top and bottom. A shallow rectangular radiator was fixed against the fuselage on either side of the cockpit. The Descamps' tailplane, which was mounted on top of the fuselage, was small compared with the balanced elevators; together they shared a semi-circular leading edge and a swept trailing edge. The fin was also relatively small compared with the rudder, which was rounded, deep and extended to the keel; it operated in an elevator cut-out.[1] The landing gear of the Descamps 27 was of the conventional tailskid type.  Its mainwheels were on a single axle and fixed to the lower fuselage by a pair of V-form struts.[1] The Descamps 27 performed well in government comparative trials of it and other single seat fighters but the Nieuport 29 was preferred and went into production. Development of the Descamps machine ended and only one was built.[1] Data from Green and Swanborough (1994) p.175[1]General characteristics Performance Armament</t>
  </si>
  <si>
    <t>Single seat fighter</t>
  </si>
  <si>
    <t>Voisin ??</t>
  </si>
  <si>
    <t>6.95 m (22 ft 10 in)</t>
  </si>
  <si>
    <t>9.85 m (32 ft 4 in)</t>
  </si>
  <si>
    <t>2.57 m (8 ft 5 in)</t>
  </si>
  <si>
    <t>23.1 m2 (249 sq ft)</t>
  </si>
  <si>
    <t>732 kg (1,614 lb)</t>
  </si>
  <si>
    <t>1,071 kg (2,361 lb)</t>
  </si>
  <si>
    <t>1 × Hispano-Suiza 8Fb water-cooled V-8, 220 kW (300 hp)</t>
  </si>
  <si>
    <t>230 km/h (140 mph, 120 kn) at sea level, 172 km/h (107 mph) at 7,000 m (23,000 ft)</t>
  </si>
  <si>
    <t>2 hr</t>
  </si>
  <si>
    <t>E.A. Descamps</t>
  </si>
  <si>
    <t>Spring 1919</t>
  </si>
  <si>
    <t>4.76 min to 2,000 m (6,600 ft)</t>
  </si>
  <si>
    <t>SAB AB-80</t>
  </si>
  <si>
    <t>The SAB AB-80 was a French bomber built in 1934 by the Société Aérienne Bordelaise (SAB) in Bordeaux.[1] The SAB AB-80 was a high-wing monoplane bomber development that was intended to eventually also carry troops. It was built wholly of metal and was powered by two 640 kW (860 hp) Hispano-Suiza 12Ybrs engines.[1] The aircraft had roofed fighting platforms and the sides were protected by armour plate and bulletproof glass. The gunner's cockpit in the nose had many windows, giving full visibility. It had a non-retractable tailwheel undercarriage.[2] The first flight of the AB-80 took place on 23 June 1934. Only one unit was built.  Data from Aviafrance[1]General characteristics Performance Armament   Aircraft of comparable role, configuration, and era  Related lists</t>
  </si>
  <si>
    <t>Société Aérienne Bordelaise (SAB)</t>
  </si>
  <si>
    <t>https://en.wikipedia.org/Société Aérienne Bordelaise (SAB)</t>
  </si>
  <si>
    <t>four</t>
  </si>
  <si>
    <t>18.52 m (60 ft 9 in)</t>
  </si>
  <si>
    <t>24 m (78 ft 9 in)</t>
  </si>
  <si>
    <t>6.10 m (20 ft 0 in)</t>
  </si>
  <si>
    <t>81.75 m2 (879.9 sq ft) including the central body area of 88 m2 (947 sq ft)</t>
  </si>
  <si>
    <t>4,300 kg (9,480 lb)</t>
  </si>
  <si>
    <t>8,100 kg (17,857 lb)</t>
  </si>
  <si>
    <t>2 × Hispano-Suiza 12Ybrs V-12 water-cooled piston engine, 640 kW (860 hp)  each</t>
  </si>
  <si>
    <t>3-bladed</t>
  </si>
  <si>
    <t>1,100 km (680 mi, 590 nmi) with a 2,000 kg (4,400 lb) bombload</t>
  </si>
  <si>
    <t>8,000 m (26,000 ft)[all figures estimated]</t>
  </si>
  <si>
    <t>//upload.wikimedia.org/wikipedia/commons/thumb/5/57/SAB_AB_80_photo_L%27Aerophile_August_1934.jpg/300px-SAB_AB_80_photo_L%27Aerophile_August_1934.jpg</t>
  </si>
  <si>
    <t>maximum load 2,500 kg (5,500 lb)</t>
  </si>
  <si>
    <t>KOD-1</t>
  </si>
  <si>
    <t>The KOD-1 was an Estonian-designed Latvian trainer aircraft built by Liepājas Kara Ostas Darbnīcas (Liepāja military manufacturing). The KOD-1 was built from 1936 until 1938 and was used as a trainer by the Latvian Aeroclub and the Aizsargi home guard. In the 1930s, the Estonian designers Voldemar Post, Otto Org and Roman Neudorf (later changed his name to Rein Tooma) had constructed PON-1 trainer in Estonia. They gave the production license also to Latvia. Production started in 1935 in the Liepāja military workshops under name KOD-1. The airplane was designed as a one or two-seater biplane. The first flight of KOD-1 was in January 1936 when it was flown from Liepāja to Spilve airport, Riga. In March the first four airplanes were deployed to the Aizsargi aviation unit. The airplanes were actively used for training purposes as well as for demonstration flights in the Baltics and Finland. In total at least nine planes were built. After the Occupation of Latvia by the Soviet Union in 1940 the KOD-1 was not used and several examples were destroyed. In 1941 there was only one airworthy KOD-1 at the Gulbene airport. After the start of Operation Barbarossa, the airport was evacuated to the Soviet Union in early July. The last KOD-1 crashed during takeoff from Gulbene. The first models of the KOD-1 had Armstrong Siddeley Genet Major I five-cylinder radial engines, but due to constant overheating and compression problems they were replaced with de Havilland Gipsy Major engines from 1937. General characteristics Performance</t>
  </si>
  <si>
    <t>Trainer aircraft</t>
  </si>
  <si>
    <t>https://en.wikipedia.org/Trainer aircraft</t>
  </si>
  <si>
    <t>Estonia, Latvia</t>
  </si>
  <si>
    <t>https://en.wikipedia.org/Estonia, Latvia</t>
  </si>
  <si>
    <t>Liepājas Kara Ostas Darbnīcas</t>
  </si>
  <si>
    <t>https://en.wikipedia.org/Liepājas Kara Ostas Darbnīcas</t>
  </si>
  <si>
    <t>1936-1938</t>
  </si>
  <si>
    <t>At least 9</t>
  </si>
  <si>
    <t>//upload.wikimedia.org/wikipedia/en/thumb/c/cf/Kod1trainer.jpg/300px-Kod1trainer.jpg</t>
  </si>
  <si>
    <t>Voldemar Post, Otto Org, Roman Neudorf</t>
  </si>
  <si>
    <t>https://en.wikipedia.org/Voldemar Post, Otto Org, Roman Neudorf</t>
  </si>
  <si>
    <t>AizsargiLatvian aeroclub</t>
  </si>
  <si>
    <t>https://en.wikipedia.org/AizsargiLatvian aeroclub</t>
  </si>
  <si>
    <t>De Bruyère C 1</t>
  </si>
  <si>
    <t>The de Bruyère C 1 was a prototype French single seat pusher canard Fighter of unusual design produced during World War I. The sole example built crashed on its first flight, and development terminated.[1] Developed by Marcel de Bruyere, the C 1 was a single-bay biplane with staggered equal-span wings and inverted V-struts. An all-moving one piece canard controlled pitch, while roll control was provided by unusual full chord tip ailerons on the upper wing.[2] A 150 hp Hispano-Suiza 8Aa water-cooled engine[3] located immediately aft of the wings drove a two blade pusher propeller mounted at the extreme tail, via a long shaft. Using a ventral fin with a long tail skid to protect the propeller and a short vertical stabilizer, the C 1 had no fixed horizontal stabilizer.[2] Its tricycle landing gear and advanced metal fuselage were also unusual for its era. Designed to have an unrestricted forward field of fire, the fuselage also had two large circular windows on each side for downward visibility. Armament consisted of a single 37mm cannon.[1] Its first and only flight was made in April 1917 at flight test facilities used by Farman Aviation Works and Blériot Aéronautique in Étampes, France.[3] The C 1 reached an altitude of roughly 25 feet before entering an uncontrolled roll before crashing inverted.[2] The test pilot survived but no further development of the type was pursued.[3] Data from [3]General characteristics Performance Armament</t>
  </si>
  <si>
    <t>7.5 m (24 ft 7 in)</t>
  </si>
  <si>
    <t>8.2 m (26 ft 11 in)</t>
  </si>
  <si>
    <t>1 × Hispano-Suiza 8Aa V-8 water-cooled piston engine</t>
  </si>
  <si>
    <t>//upload.wikimedia.org/wikipedia/commons/thumb/1/18/De_Bruy%C3%A8re_C_1_fighter_front.jpg/300px-De_Bruy%C3%A8re_C_1_fighter_front.jpg</t>
  </si>
  <si>
    <t>Marcel de Bruyère</t>
  </si>
  <si>
    <t>April 1917[1]</t>
  </si>
  <si>
    <t>1x 37 mm (1.457 in) cannon</t>
  </si>
  <si>
    <t>Long Range Strike Bomber</t>
  </si>
  <si>
    <t>•  Northrop Grumman The Long Range Strike Bomber (LRS-B) is a development and acquisition program to develop a long-range strategic bomber for the United States Air Force,[1] intended to be a heavy-payload stealth aircraft capable of delivering thermonuclear weapons.[2]  Initial capability is planned for the mid-2020s. A request for proposal to develop the aircraft was issued in July 2014.  The Air Force plans to procure at least 100[3] of the LRS-B aircraft at a cost of an estimated $550 million each (2010 dollars), with potentially as many as 200 units being considered to enter service eventually.[4][5][6]  A development contract was awarded to Northrop Grumman for its B-21 Raider in October 2015. Due to the sensitive nature much about the project is highly classified and little information is available to the public. As of late 2019, it was known that construction of the aircraft has commenced.[7][8] On 19 May 2009, Air Force Chief of Staff General Norton Schwartz said that the USAF's focus in the 2010 budget was on "Long-range strike, not next-generation bomber" and will push for this in the Quadrennial Defense Review.[9]  In June 2009, the two teams working on next-generation bomber proposals were told to "close up shop".[10] On 16 September 2009, Secretary of Defense Robert Gates endorsed the concept of a new bomber but insisted that it must be affordable,[11] stating: "What we must not do is repeat what happened with our last manned bomber. By the time the research, development, and requirements processes ran their course, the aircraft, despite its great capability, turned out to be so expensive – $2 billion each in the case of the B-2 Spirit—that less than one-sixth of the planned fleet of 132 was ever built."[12] On 5 October 2009, Under Secretary of Defense for Acquisition Ashton Carter said that the DoD was still deciding if the USAF needed a new bomber and that, if approved, the aircraft would need to handle reconnaissance as well as strike missions.[13] In July 2010, Carter said he intended to "make affordability a requirement" for the next-generation intelligence and strike platform.[14] On 11 December 2009, Gates said that the Quadrennial Defense Review had shown the need for both manned and unmanned long range strike and that the 2011 budget would likely include funding for the future bomber.[15] The USAF plans for the new bomber to be multi-role with intelligence, surveillance, and reconnaissance (ISR) capabilities.[16] As a bomber, the LRS-B will be under Air Force Global Strike Command, while ISR assets are managed by Air Combat Command's 25th Air Force.[17] In 2010, Andrew Krepinevich, director of the Center for Strategic and Budgetary Assessments, questioned a reliance on short range aircraft like the F-35 to manage China in a future conflict and promoted reducing the F-35 buy in favor of a longer range platform like the Next-Generation Bomber; then Secretary of the Air Force Michael Wynne had rejected this plan in 2007.[18][19][20] During debate on the New START treaty in December 2010, several senators raised the LRS-B as a reason to oppose or delay ratification.[21][22] On 6 January 2011, Gates made a speech on the U.S. defense budget for FY 2012, which announced major investment in developing a long-range, nuclear-capable bomber, also to be optionally remotely piloted. He also said the aircraft "will be designed and developed using proven technologies, an approach that should make it possible to deliver this capability on schedule and in quantity. It is important that we begin this project now to ensure that a new bomber can be ready before the current aging fleet goes out of service. The follow on bomber represents a key component of a joint portfolio of conventional deep-strike capabilities—an area that should be a high priority for future defense investment given the anti-access challenges our military faces."[23] In July 2011, Joint Chief Vice Chairman James Cartwright called for a large UAV instead of a manned aircraft, including for the nuclear mission.[24] Retired Air Force colonel and Center for Strategic and Budgetary Assessments analyst Mark Gunzinger has called for an optionally manned bomber, stating that purely unmanned bombers would be at a disadvantage without direct human pilot awareness and vulnerable to communication disruption.[25] In March 2011, the USAF decided to purchase 80 to 100 aircraft.[26][27] Air Force Global Strike Command indicated that one requirement for the bomber is to carry a weapon of similar effect to the Massive Ordnance Penetrator.[28][29] In addition to the strategic bombing, tactical bombing, and prompt global strike roles typical for a bomber, the aircraft is to be part of a family of systems responsible for ground surveillance and electronic attack.[30] The Obama Administration in its 2012 budget request asked for $197 million and a total of $3.7 billion over five years to develop the bomber, including modular payloads for intelligence, surveillance, reconnaissance (ISR), electronic attack (EA), and communications.[31][32] It shall be nuclear-capable, but shall not be certified as such until older bombers are set to retire.[33][34] In 2011, the House Armed Services Committee added language that would require two engine programs for the bomber; Carter objected that the addition would interfere with plans to reuse an existing engine.[35] Reportedly, the two most likely engines are the Pratt &amp; Whitney PW9000 engine, which uses a combination of Pratt &amp; Whitney F135 and commercial turbofan technology, and a derivative of the General Electric/Rolls-Royce F136.[36][37] In May 2011, Air Force Undersecretary Erin Conaton announced that a program office was being set up for the bomber.[38] The USAF asked for $292 million for the program in its 2013 budget request.[39] The program has also been referred to as "Long-Range Strike-B" (LRS-B).[40] In 2012, former Pentagon weapons tester Thomas P. Christie speculated that the bomber program had been initiated so that the Air Force would have a sacrificial program to offer during anticipated defense budget shortfalls.[41] The USAF seems committed to the program, given a lack of other non-nuclear options to deal with "deeply buried and/or hardened targets,"[42][43] and committed two percent of their investment budget to the project, compared to three percent to sustain existing bombers.[44] As of August 2013, the USAF believes that the LRS-B can reach Initial Operating Capability (IOC) in 2025. Reportedly, the main risk is funding, in light of the F-35 Lightning II's acquisition difficulties and a lack of an "urgent threat". Prior bomber programs were hindered by a lack of funding, only 21 B-2 Spirits were produced out of 132 planned and fewer B-1 Lancers were built than were envisioned; both programs were scaled down due to spiraling per aircraft costs. Research funding was allocated, as stealthy technologies to counter anti-access/area-denial threats were spared from budget cuts. The USAF stated the LRS-B is a top priority as it is believed that China will overcome the B-2's low-observable features by the 2020s. Where possible, existing technologies and proven subsystems will be used in order to keep it within budget, instead of developing new and riskier ones. Components such as engines and radars may be off-the-shelf or adaptions of existing models, such as derivative technologies of the F-35. The LRS-B is intended to perform any long range mission, rather than one specialized mission, which drove up the cost of the B-2. The USAF expects it to cost $1 billion each with development costs factored in, and aims for a per-aircraft cost of $550 million, considered reasonable for a limited production run military aircraft.[45] On 25 October 2013, Boeing and Lockheed Martin announced their teaming up for the LRS-B. Boeing will be the prime contractor. The two companies previously joined together for the program in 2008, but the partnership ended in 2010 when requirements shifted. Boeing believes that as the program had evolved, they can readdress their partnership to specifically address requirements. The team has Boeing's bomber experience and Lockheed Martin's stealth experience. At the time of the announcement, official details about the LRS-B were that it will likely be optionally manned and use stealth technology.[46] On 30 January 2014, Northrop Grumman stated their intention to invest in developing needed technology for the bomber, such as stealth designs, mission management systems, and autonomous controls.[47] In January 2014, General Schwartz said that the Pentagon should abandon plans to outfit the F-35 with nuclear weapons in favor of the LRS-B. A 2010 Nuclear Posture Review stated that replacing the F-16 with the F-35 retains dual conventional and nuclear delivery capabilities for USAF fighters. The Congressional Budget Office (CBO) determined that upgrading the F-35 for nuclear deployment would cost $350 million over the next decade. Schwartz said that without financial support from NATO, where some nuclear-capable F-35s would be deployed, those funds should be transferred to the LRS-B. At the same time, Congress cut funding for the B61 nuclear bomb, stripping $10 million from F-35 integration and $34.8 million for life extension; Schwartz stated that B61's life extension must proceed.[48] On 20 February 2014, the USAF reasserted the bomber's need at the annual Air Force Association Air Warfare Symposium in Orlando, Fla. It was stated it will be fielded in the mid-2020s, and between 80 and 100 of the bombers will be procured. Lt. Gen. Burton Field clarified the 80 to 100 range is due to uncertainty over the price rather than a figure representing the minimum number of bombers needed to mitigate risk.[49][50] Some USAF leaders expect the unit cost limit of $550 million per aircraft will be exceeded with additional equipment added to the airframe. The cost goal is to set design constraints to prevent extra requirements for capability growth desires and untested technologies that would increase the price more from being incorporated during development. Though the final cost may be greater than planned, a fixed price objective is expected to keep average procurement costs affordable.[51] Rather than the price ceiling being too low to meet requirements, the USAF sees this arrangement as itself and the potential contractor being disciplined about the bomber's missions and roles. Research and development expenses are likely to be "significant", but not expected to be double the cost of production aircraft.[52] The USAF intended to release a full request for proposals (RFP), a final RFP, and begin the competition for the Long-Range Strike Bomber in fall 2014. Two teams, Northrop Grumman and Boeing–Lockheed Martin, were working on pre-proposals for the competition.[53] In June 2014, the USAF revealed that the LRS-B RFP would be released "soon," with proposals to be submitted by fall 2014 and evaluations completed in early 2015, with a contract award after that.  Some public information includes that it will be operational in the mid-2020s, based on existing technologies, have a large payload, may possibly be optionally-manned, and is being designed to work with a "family of systems" that includes ISR, electronic attack, and communication systems. Early aircraft will be designed around fixed requirements with mature technologies that will be adaptable through open architecture for future sensor and weapons capabilities.[54] Although the LRS-B request for proposals (RFP) was to be released by the end of June, the USAF hesitated to publicly announce it to keep the process fair and less likely to give sensitive information to "potential adversaries". Public announcements of future acquisition milestones are to be "released as appropriate."[55] The USAF released its RFP for the LRS-B on 9 July 2014. By entering the competitive phase of acquisition, the USAF is limited with what it is able to release, and few details were expected to be made public until the contract is awarded in the second quarter of 2015. The LRS-B is expected to replace the B-52 fleet, possibly replace a portion of the B-1 fleet, and complement the B-2 fleet. According to an Air Force study, the Boeing B-52 Stratofortresses and Rockwell B-1 Lancers currently in inventory will reach the end of their service lives by 2045.[56] Northrop Grumman could base production in Florida if they won the contract, which would provide tax credits, while California passed a bill offering tax credits to the manufacturer if they build it in their state, which would mainly benefit the Boeing–Lockheed Martin team.[57][58] On 14 August 2014, the California legislature passed a measure to apply tax benefits equally to prime and subcontractors.  The previous measure only applied to subcontractors, meaning Lockheed Martin as part of the Boeing–Lockheed Martin team, placing Northrop Grumman at a near half-billion-dollar disadvantage in the bidding; the new measure levels the tax benefit field by also applying them to prime contractors, as Northrop Grumman has no subcontractor and also has operations in Palmdale.[59] With a target price of $550 million per aircraft, Defense News quoted a source with knowledge of the program predicting that the LRS-B may be smaller than the B-2, perhaps half the size, powered by two engines in the F135 power class.[60]  The target unit cost of $550 million is based on 2010 dollars and is $606 million in 2016 dollars.[61] One of the program's main effects will be its impact on the industrial base; three of the country's five largest defense firms are competing. After the LRS-B, the USAF will not have another major attack aircraft program until the 2030s for a new fighter, with a follow-on bomber after that.  With that stretch of time in between, the loser may be forced to leave the industry entirely; Northrop Grumman would likely not retain the infrastructure required for the next major undertaking, and Boeing's main aircraft field is now its commercial products.[62][63] Industrial impact may cause any contract to be contested by Congress from representatives that receive campaign donations from a company whose award would create jobs for constituents.  In addition to competing with other USAF priorities, budgets may put the LRS-B at odds with other services' priorities such as the Columbia-class submarine.[60] In April 2015, the Pentagon revealed that individual technologies for the LRS-B will be competed to enhance flexibility, increase competition, and drive down costs.  This means even though one team will build the aircraft, other competitors will have the chance to compete for sustainment and upgrade features.[64] Although a contract was planned to be awarded in early summer 2015, it was pushed back to September 2015 to ensure the optimal contractor was selected.  Prolonging this part of the process is seen as a time and money-saver later in the acquisition to ensure the resulting bomber can be useful over a 50-year lifespan.[65] In September 2015, the USAF revealed that the LRS-B's development was much further along than had been publicly acknowledged, and more than usual before a contract award.  Final requirements had been finalized since May 2013.  Both competitors had mature proposals with prototyping activities and wind tunnel tests along with subsystems, although no demonstrator had been built.  The designs are "very different" from each other with different teams on subsystems such as engines, electronic warfare suites, and communications systems; subcontractors will likely not be announced when the winner is picked.  The bomber seems similar to the B-2, but more advanced using improved materials for superior low observability, similar to or smaller in size, and will operate alone or as part of a strike package with other airborne assets.  Conducting of tests and risk reduction this early in the acquisition process is in part because the program has been handled by the Air Force Rapid Capabilities Office since 2011, which has more freedom in how it procures technologies.  To reduce risk, the aircraft's production rate will probably remain steady and fairly modest over the course of the aircraft's production.[66][67] In late September 2015, the contract award was again delayed.[68] On 27 October 2015, the Defense Department awarded the development contract to Northrop Grumman.[69] The initial value of the contract is $21.4 billion, but the deal could eventually be worth up to $80 billion.[70][71][72] The deciding factor in the selection of the Northrop design was cost.[73] On 6 November 2015, Boeing and Lockheed Martin protested the decision to the Government Accountability Office (GAO). Development costs have been estimated to be from $10 to $23 billion.[74][75] On 16 February 2016, the GAO denied the protest, and Northrop Grumman resumed work on the project.[76] In February 2016, Boeing and Lockheed decided not to pursue a lawsuit against the US Air Force over the selection of Northrop Grumman.[77] In November 2017, the CBO estimated the total cost of the bomber to be $97 billion, $69 billion of which are attributed to development costs.[78] At the 2016 Air Warfare Symposium, the LRS-B aircraft was formally designated B-21.[79] The head of the US Air Force Global Strike Command expects that 100 B-21 bombers is the minimum ordered and envisions some 175–200 bombers in service.[80] A media report states that the bomber could also be used as an intelligence gatherer, battle manager, and interceptor aircraft.[81]</t>
  </si>
  <si>
    <t>//upload.wikimedia.org/wikipedia/commons/thumb/8/80/Artist_Rendering_B21_Bomber_Air_Force_Official.jpg/300px-Artist_Rendering_B21_Bomber_Air_Force_Official.jpg</t>
  </si>
  <si>
    <t>Strategic stealth bomber</t>
  </si>
  <si>
    <t>https://en.wikipedia.org/Strategic stealth bomber</t>
  </si>
  <si>
    <t>United States Air Force</t>
  </si>
  <si>
    <t>https://en.wikipedia.org/United States Air Force</t>
  </si>
  <si>
    <t>Northrop Grumman selected to produce its entry as B-21 Raider</t>
  </si>
  <si>
    <t>•  Boeing/Lockheed Martin  •  Northrop Grumman</t>
  </si>
  <si>
    <t>https://en.wikipedia.org/•  Boeing/Lockheed Martin  •  Northrop Grumman</t>
  </si>
  <si>
    <t>27 October 2015 (contract awarded for development)</t>
  </si>
  <si>
    <t>https://en.wikipedia.org/Northrop Grumman selected to produce its entry as B-21 Raider</t>
  </si>
  <si>
    <t>Next-Generation Bomber</t>
  </si>
  <si>
    <t>https://en.wikipedia.org/Next-Generation Bomber</t>
  </si>
  <si>
    <t>2037 bomber</t>
  </si>
  <si>
    <t>https://en.wikipedia.org/2037 bomber</t>
  </si>
  <si>
    <t>FT Sistemas FT-100 Horus</t>
  </si>
  <si>
    <t>The FT-100 Horus is a Brazilian electrical Miniature UAV designed for short-range surveillance designed in conjunction with the Brazilian Army. It has an endurance of 1–2 hours, weighs 6 kg (13 lb) to 8 kg (18 lb), has a 2.7 m (8.9 ft) wingspan and an operational range of 5 nmi (9.3 km) to 8 nmi (15 km). The army's FT-100s are to be used to carry out surveillance operations during the Summer Olympic Games in Rio de Janeiro.[1][2] FT-100 is the first Brazilian made UAV to have been exported, with three aircraft sold to an undisclosed African military customer. The Brazilian Army operates FT-100 since first quarter 2015.[2][3]  This military aviation article is a stub. You can help Wikipedia by expanding it.This Brazilian military article is a stub. You can help Wikipedia by expanding it.</t>
  </si>
  <si>
    <t>Brazil</t>
  </si>
  <si>
    <t>https://en.wikipedia.org/Brazil</t>
  </si>
  <si>
    <t>FT Sistemas</t>
  </si>
  <si>
    <t>https://en.wikipedia.org/FT Sistemas</t>
  </si>
  <si>
    <t>//upload.wikimedia.org/wikipedia/commons/thumb/f/fa/Horus_1_-_Passagem_Baixa.jpg/300px-Horus_1_-_Passagem_Baixa.jpg</t>
  </si>
  <si>
    <t>Brazilian ArmyBrazilian Navy[1]</t>
  </si>
  <si>
    <t>https://en.wikipedia.org/Brazilian ArmyBrazilian Navy[1]</t>
  </si>
  <si>
    <t>Akaflieg Karlsruhe AK-5b</t>
  </si>
  <si>
    <t>The Akaflieg Karlsruhe AK-5b is a single-seat club class glider designed and built in Germany by members of Akaflieg Karlsruhe. Poor handling characteristics of the AK5 prompted Akaflieg Karlsruhe to design a successor with improved handling capable of being used as a first single-seater at the Akaflieg Karlsruhe gliding club. During development of the AK-5b it was decided to make changes to the construction by using carbon-fibre, aramid fibres and glass-fibre. As part of the re-design, a new cockpit was designed with new crash-worthy canopy, equipped with a new opening and emergency release mechanisms Data from [2]General characteristics Performance</t>
  </si>
  <si>
    <t>Club-Class glider</t>
  </si>
  <si>
    <t>https://en.wikipedia.org/Club-Class glider</t>
  </si>
  <si>
    <t>Akaflieg Karlsruhe</t>
  </si>
  <si>
    <t>https://en.wikipedia.org/Akaflieg Karlsruhe</t>
  </si>
  <si>
    <t>10.66 m2 (114.7 sq ft)</t>
  </si>
  <si>
    <t>255 kg (562 lb)</t>
  </si>
  <si>
    <t>270 km/h (170 mph, 150 kn)</t>
  </si>
  <si>
    <t>42.2 kg/m2 (8.6 lb/sq ft)</t>
  </si>
  <si>
    <t>//upload.wikimedia.org/wikipedia/commons/thumb/7/75/Akaflieg_Karlsruhe_AK-5b_Landeanflug_Grabenstetten.jpg/300px-Akaflieg_Karlsruhe_AK-5b_Landeanflug_Grabenstetten.jpg</t>
  </si>
  <si>
    <t>May 1996[1]</t>
  </si>
  <si>
    <t>Akaflieg Karlsruhe AK-5</t>
  </si>
  <si>
    <t>https://en.wikipedia.org/Akaflieg Karlsruhe AK-5</t>
  </si>
  <si>
    <t>HQ-21/17,5</t>
  </si>
  <si>
    <t>0.58 m/s (114 ft/min) at 85 km/h (53 mph; 46 kn)</t>
  </si>
  <si>
    <t>Stargate YT-33</t>
  </si>
  <si>
    <t>The Stargate YT-33 is an American homebuilt aircraft that was designed and produced by Stargate, Inc of McMinnville, Oregon, introduced in 1994. The aircraft is a 2/3 scale replica of the Lockheed T-33 jet trainer.[1] Listed as "under development" in 1998, the YT-33 was intended to be supplied as a kit for amateur construction, but it is unlikely any kits were ever shipped.[1] The YT-33 features a cantilever low-wing, a two-seats-in-tandem enclosed cockpit under a bubble canopy, retractable tricycle landing gear and a single jet engine.[1] The aircraft is made from composite material. Its 26.67 ft (8.1 m) span wing has a wing area of 110.0 sq ft (10.22 m2). The prototype uses a 880 lb (400 kg) thrust Turbomeca Marboré IIC jet powerplant.[1][2] The aircraft has a typical empty weight of 2,205 lb (1,000 kg) and a gross weight of 2,920 lb (1,320 kg), giving a useful load of 715 lb (324 kg). The aircraft has a fuel capacity of 200 U.S. gallons (760 L; 170 imp gal) or 1,358 lb (616 kg) of Jet-A.[1] The standard day, sea level, no wind, take off distance is 2,000 ft (610 m) and the landing roll is 3,000 ft (914 m).[1] The manufacturer estimates the construction time from the proposed kit to be 3000 hours.[1] By 1998 the company reported that one aircraft had been completed and was flying.[1] In May 2015 one example was registered in the United States with the Federal Aviation Administration.[2] Data from AeroCrafter[1]General characteristics Performance</t>
  </si>
  <si>
    <t>Stargate, Inc</t>
  </si>
  <si>
    <t>https://en.wikipedia.org/Stargate, Inc</t>
  </si>
  <si>
    <t>Production completed (1994)</t>
  </si>
  <si>
    <t>25 ft 10 in (7.87 m)</t>
  </si>
  <si>
    <t>26 ft 8 in (8.13 m)</t>
  </si>
  <si>
    <t>110.0 sq ft (10.22 m2)</t>
  </si>
  <si>
    <t>2,205 lb (1,000 kg)</t>
  </si>
  <si>
    <t>2,920 lb (1,324 kg)</t>
  </si>
  <si>
    <t>200 U.S. gallons (760 L; 170 imp gal)</t>
  </si>
  <si>
    <t>1 × Turbomeca Marboré IIC jet aircraft engine, 880 lbf (3.9 kN) thrust</t>
  </si>
  <si>
    <t>325 mph (523 km/h, 282 kn)</t>
  </si>
  <si>
    <t>300 mph (480 km/h, 260 kn)</t>
  </si>
  <si>
    <t>75 mph (121 km/h, 65 kn)</t>
  </si>
  <si>
    <t>1,200 mi (1,900 km, 1,000 nmi)</t>
  </si>
  <si>
    <t>30,000 ft (9,100 m)</t>
  </si>
  <si>
    <t>1,500 ft/min (7.6 m/s)</t>
  </si>
  <si>
    <t>Lockheed T-33Windstar YF-80</t>
  </si>
  <si>
    <t>https://en.wikipedia.org/Lockheed T-33Windstar YF-80</t>
  </si>
  <si>
    <t>UAV FAP</t>
  </si>
  <si>
    <t>Peruvian Navy The UAV FAP is an unmanned aerial vehicle developed by CIDEP of the Peruvian Air Force. It primarily serves military reconnaissance and disaster response purposes. In 1993, the Project Research and Investigation Center (CIDEP) of the Peruvian Air Force was established to create a simulation system for the Cessna A-37 Dragonfly. The technology used to develop the simulations was eventually adapted over the turn of the 20th century toward UAV development.[1] On 13 March 2008, a prototype of the UAV FAP was introduced to the public. In 2010, the first UAV flights occurred.[1] The UAV FAP serves primarily for military reconnaissance and intelligence purposes. Some UAV FAP variants are solely used for training purposes. The UAV FAP can also be used during disaster situations to survey areas from above.[1] UAV FAP Mk2</t>
  </si>
  <si>
    <t>Peru</t>
  </si>
  <si>
    <t>https://en.wikipedia.org/Peru</t>
  </si>
  <si>
    <t>CIDEP</t>
  </si>
  <si>
    <t>{'UAV FAP Mk1': '', 'UAV FAP Mk2': '', 'UAV FAP Mk3': '', 'UAV FAP Mk4 "Quinde"': '', 'UAV FAP Mk5 "Ricuk"': '', '[object HTMLElement]': {}}</t>
  </si>
  <si>
    <t>Peruvian Air Force Peruvian Navy</t>
  </si>
  <si>
    <t>https://en.wikipedia.org/Peruvian Air Force Peruvian Navy</t>
  </si>
  <si>
    <t>Vortech Sparrow</t>
  </si>
  <si>
    <t>The Vortech Sparrow is an American autogyro that was produced by Vortech of Fallston, Maryland. When it was available the aircraft was supplied in the form of plans for amateur construction. Vortech also supplied rotor blades  and some key parts for the design.[1] Available in 2005, by January 2015 the aircraft was no longer listed on the Vortech website.[1][2] The Vortech Sparrow was designed to comply with the US FAR 103 Ultralight Vehicles rules, including the category's maximum empty weight of 254 lb (115 kg). The aircraft has a standard empty weight of 254 lb (115 kg). It features a single main rotor, a single-seat open cockpit without a windshield, tricycle landing gear, plus a tail caster. The acceptable power range is 50 to 60 hp (37 to 45 kW). The standard engine used is the twin cylinder, air-cooled, two-stroke, dual-ignition 50 hp (37 kW) Rotax 503 engine mounted in pusher configuration.[1] The aircraft fuselage is made from metal tubing. Its two-bladed rotor has a diameter of 23 ft (7.0 m). The aircraft has a typical empty weight of 254 lb (115 kg) and a gross weight of 500 lb (230 kg), giving a useful load of 246 lb (112 kg). With full fuel of 5 U.S. gallons (19 L; 4.2 imp gal) the payload for the pilot and baggage is 216 lb (98 kg).[1] The standard day, sea level, no wind, take off with a 50 hp (37 kW) engine is 100 ft (30 m) and the landing roll is 50 ft (15 m).[1] The manufacturer estimated the construction time as 150 hours.[1] By 1998 the company reported that more than six kits had been sold, were completed and flying.[1] Data from Kitplanes[1]General characteristics Performance</t>
  </si>
  <si>
    <t>Autogyro</t>
  </si>
  <si>
    <t>https://en.wikipedia.org/Autogyro</t>
  </si>
  <si>
    <t>Production completed (2015)</t>
  </si>
  <si>
    <t>6+</t>
  </si>
  <si>
    <t>9 ft 0 in (2.74 m)</t>
  </si>
  <si>
    <t>500 lb (227 kg)</t>
  </si>
  <si>
    <t>1 × Rotax 503 twin cylinder, air-cooled, two stroke aircraft engine, 50 hp (37 kW)</t>
  </si>
  <si>
    <t>63 mph (101 km/h, 55 kn)</t>
  </si>
  <si>
    <t>60 mph (97 km/h, 52 kn)</t>
  </si>
  <si>
    <t>86 mi (139 km, 75 nmi)</t>
  </si>
  <si>
    <t>900 ft/min (4.6 m/s)</t>
  </si>
  <si>
    <t>23 ft 0 in (7.01 m)</t>
  </si>
  <si>
    <t>415 sq ft (38.6 m2)</t>
  </si>
  <si>
    <t>1.2 lb/sq ft (5.9 kg/m2)</t>
  </si>
  <si>
    <t>SNCASE SE-3110</t>
  </si>
  <si>
    <t>The SNCASE SE-3110 or Sud-Est SE-3110 was a French two seat experimental helicopter with unusual twin, angled tail rotors, first flown in 1950. After brief tests SNCASE decided to concentrate on a closely related but single-tail-rotor design. The SE-3110 drew heavily on the design and development of the 1948 SE-3101, sharing much of the latter's control system and also its unusual twin tail rotors. Externally it was much more refined, with a rounded forward pod for occupants and engine and a slender tail boom. The two crew sat side by side behind a fully glazed nose; structurally the pod was a light monocoque.  A 149 kW (200 hp) Salmson 9 Nh nine cylinder, air-cooled radial engine was mounted horizontally under a transmission box attached to the fuselage by steel tubes and driving a three-blade rotor. Some sources give the engine as a 130 kW (175 hp) Salmson 9 Nc, which was probably fitted to the first ground test article.[1] The tail rotors were mounted above the end of the boom on shafts at right angles to it and to each other, so that the rotor planes were leaning inwards at 45° to the vertical.[2] At least one image shows the drive shafts within slender fairings but several others show them bare. The SE-3110 landed on small wheels mounted on cantilever legs on each side and a long, forward-pointing, sprung skid.[2][3] As on the SE-3101, differential pitch settings of the twin tail rotors compensated main rotor torque; there were mechanical linkages between the collective pitch, the throttle and the tail pitch control to lower the pilot's workload. Directional control was achieved by altering the tail pitch difference and the tail could be lifted or depressed, giving longitudinal control (aircraft pitch), in the same way. A new feature on the SE-3110 was longitudinal trim control via the main rotor cyclic pitch.[2] The SE.3110 first flew on 10 June 1950, piloted by Jaques Lacarme. Gaillard states that the first prototype made only two flights at low altitude before being abandoned in favour of the SE-3120 Alouette I.[3] However, other sources say that two SE-3110s were built, appearing on the French civil register initially as F-WFUD and F-WFUE, later transferring to the B list (after gaining their Certificates of Airworthiness) as F-BFUD  and F-BFUE.[4][5] In Liron's account[6] the first prototype was retained for ground durability testing but the first flight of the second prototype on 15 September 1950 rapidly ended with loss of control and a side-on crash, though Lacarme walked away.  SNCASE decided the way forward lay with the single tail rotor and with main rotor blades stabilized to prevent excessive flapping, both features of the SE-3120.[7] Data from Gaillard (1990)[3]General characteristics Performance</t>
  </si>
  <si>
    <t>Two seat helicopter</t>
  </si>
  <si>
    <t>https://en.wikipedia.org/Two seat helicopter</t>
  </si>
  <si>
    <t>SNCASE (Sud-Est)</t>
  </si>
  <si>
    <t>https://en.wikipedia.org/SNCASE (Sud-Est)</t>
  </si>
  <si>
    <t>1 or 2</t>
  </si>
  <si>
    <t>11.13 m (36 ft 6 in)</t>
  </si>
  <si>
    <t>670 kg (1,477 lb)</t>
  </si>
  <si>
    <t>1 × Salmson 9 Nh 9-cylinder, air-cooled radial, 150 kW (200 hp)   [2]</t>
  </si>
  <si>
    <t>177 km/h (110 mph, 96 kn)</t>
  </si>
  <si>
    <t>130 km/h (81 mph, 70 kn)</t>
  </si>
  <si>
    <t>300 km (190 mi, 160 nmi)</t>
  </si>
  <si>
    <t>4,500 m (14,800 ft)</t>
  </si>
  <si>
    <t>Marchetti and Renoux</t>
  </si>
  <si>
    <t>950 kg (2,094 lb)</t>
  </si>
  <si>
    <t>12 m (39 ft 4 in)</t>
  </si>
  <si>
    <t>113 m2 (1,220 sq ft) 3 blade</t>
  </si>
  <si>
    <t>González Gil-Pazó GP-1</t>
  </si>
  <si>
    <t>The González Gil-Pazó GP-1 was a single-engine, two-seat open cockpit training aircraft, built in Spain in the 1930s to compete for a government contract.  Declared the winner, production was curtailed by the Spanish Civil War.  Two cabin variants, the González Gil-Pazó GP-2 and GP-4, were also built. The first aircraft produced from the collaboration between Arturo González Gil y Santibañez and José Pazó was the Gil-Pazó No.1. It was, like all of their aircraft, a low-wing cantilever monoplane.  It was built of wood and metal with plywood skinning, seated two and had an unfaired conventional undercarriage.  Reportedly similar to the Miles Hawk, it was powered by an ADC Cirrus engine. Almost no specifications are known, apart from a loaded weight of 778 kg (1715 lb).  It first flew in June 1932 and was last recorded at Cuatro Vientos, Madrid in July 1936.[1] In 1934 the Director General de Aeronáutica issued a specification for a two-seat trainer and Gil-Pazó's response was the GP-1.  This "supremely elegant" aircraft, with two open cockpits and a trousered undercarriage was reportedly somewhat like the Miles Hawk Major in appearance.  Its wings, of semi-elliptic plan, had a wooden structure and a stressed plywood skin.  Flaps were fitted.  The fuselage was a steel tube structure, fabric covered at the rear with dural skinning forward. For its first flight in June 1934 it was powered by the same Cirrus engine as the No.1 but this was replaced by a 145 kW (195 hp) Walter Junior inverted inline engine for the trainer contract competition.[1] The competitive trials, against the Loring X, the Hispano HS-34 and the Adaro 1.E.7, assessed the Gil-Pazó GP-1 as the clear winner, so in 1936 González Gil and Pazó received an order for 100 aircraft.  These were to be built by AISA, the former Talleres Loring factory at Carabanchel Alto, Madrid.  None of these had been completed by July 1936 at the start of the Spanish Civil War, and with rebel forces approaching Madrid in October, AISA retreated to Alicante. About forty GP-1s were built there during the war in a collaboration with Hispano-Suiza.[1] In 1935-6 the open cockpit GP-1 was developed into two cabin types, the González Gil-Pazó GP-2 and GP-4. Both had raised rear fuselages faired into the cabin tops.  The GP-2 was powered by a 97 kW (130 hp) de Havilland Gipsy Major engine and had two seats in tandem. Only one two-seater was built. A second GP-2 was built as a single-seater with one, rather than two, cabin side windows on each side. The GP-4 was powered by a 97 kW (130 hp) Walter Major engine and carried four people. Only one GP-4 was constructed.[1] Two notable flights were made before the Civil War. In January 1936 Ramón Torres and Carlos Coll set a record with their flight from Barcelona to Agadir, Morocco in the two-seat GP-2.  The single-seat GP-2 was flown by Lorenzo Richi in March 1936 from Madrid to Bata in what was then Spanish Guinea at an average speed of 187 km/h (116 mph).[1] About thirty of the forty GP-1s built at Alicante were captured by the Nationalist forces, given military serials and incorporated into Grupo 30. After the war at least twelve of these were given Spanish civil registrations; one remained on the register until 1961.[1] One GP-2 and the sole GP-4 were also on the Spanish civil register until about 1960. The GP-4 had been flown into Nationalist hands by Pazó in September 1936, where it was used for liaison and transport duties.[1] Data from Howson[1]General characteristics Performance   Aircraft of comparable role, configuration, and era  Related lists</t>
  </si>
  <si>
    <t>Two-seat trainer</t>
  </si>
  <si>
    <t>Spain</t>
  </si>
  <si>
    <t>https://en.wikipedia.org/Spain</t>
  </si>
  <si>
    <t>c.40</t>
  </si>
  <si>
    <t>{'Gil-Pazó No.1': '-1 precursor', 'GP-1': 'en cockpit trainer; Walter Junior powered. About forty built.', 'GP-2': 'closed cabin for one or two; Gipsy Major powered. Two or three built.', 'GP-4': 'closed cabin for four; Walter Major powered. One built.'}</t>
  </si>
  <si>
    <t>two</t>
  </si>
  <si>
    <t>8.5 m (27 ft 11 in)</t>
  </si>
  <si>
    <t>11.6 m (38 ft 1 in)</t>
  </si>
  <si>
    <t>18 m2 (190 sq ft)</t>
  </si>
  <si>
    <t>525 kg (1,157 lb)</t>
  </si>
  <si>
    <t>880 kg (1,940 lb)</t>
  </si>
  <si>
    <t>1 × Walter Junior 4-cylinder air cooled inverted in-line piston, 145 kW (195 hp)</t>
  </si>
  <si>
    <t>212 km/h (132 mph, 114 kn)</t>
  </si>
  <si>
    <t>69 km/h (43 mph, 37 kn)</t>
  </si>
  <si>
    <t>1,000 km (620 mi, 540 nmi)</t>
  </si>
  <si>
    <t>7,500 m (24,600 ft)</t>
  </si>
  <si>
    <t>//upload.wikimedia.org/wikipedia/commons/thumb/a/a8/Gonz%C3%A1lez_Gil-Paz%C3%B3-GP-1_n.jpg/300px-Gonz%C3%A1lez_Gil-Paz%C3%B3-GP-1_n.jpg</t>
  </si>
  <si>
    <t>Arturo González Gil y Santibañez and José Pazó</t>
  </si>
  <si>
    <t>Lasco Lascoter</t>
  </si>
  <si>
    <t>The Lasco Lascoter was a 1920s Australian 6-seat passenger and mail carrier aircraft built by the Larkin Aircraft Supply Company (Lasco) at Coode Island, Victoria. It was the first Australian-designed and built airliner to be granted a Certificate of Airworthiness.[1] The Lascoter was a high-wing monoplane with a tubular steel structure, featuring a tailwheel undercarriage and a fully enclosed cabin for the passengers and the pilot.[2] It flew for the first time on 25 May 1929;[3] despite being damaged in a landing accident at Coode Island in May,[4] it received its Certificate of Airworthiness on 22 July 1929.[1] It was then put into service with Australian Aerial Services, an airline owned by Lasco, and used on an air mail route between Camooweal, Queensland and Daly Waters, Northern Territory.[5][6] The Lascoter was used by Australian Aerial Services and its successors until being withdrawn from use in 1938;[7] it was scrapped during World War II.[1] General characteristics Performance</t>
  </si>
  <si>
    <t>monoplane airliner</t>
  </si>
  <si>
    <t>Larkin Aircraft Supply Company</t>
  </si>
  <si>
    <t>https://en.wikipedia.org/Larkin Aircraft Supply Company</t>
  </si>
  <si>
    <t>five passengers</t>
  </si>
  <si>
    <t>2,500 lb (1,134 kg)</t>
  </si>
  <si>
    <t>1 × Armstrong Siddeley Puma piston engine, 240 hp (179 kW)</t>
  </si>
  <si>
    <t>112 mph (180 km/h, 97 kn)</t>
  </si>
  <si>
    <t>45 mph (72 km/h, 39 kn)</t>
  </si>
  <si>
    <t>W. S. Shackleton</t>
  </si>
  <si>
    <t>4,500 lb (2,042 kg)</t>
  </si>
  <si>
    <t>Australian Aerial ServicesNew England Airways</t>
  </si>
  <si>
    <t>Kawanishi J3K</t>
  </si>
  <si>
    <t>The Kawanishi J3K (long designation: Navy Kawanishi 17-shi Interceptor fighter Otsu (B)) was an interceptor fighter developed by the Japanese company Kawanishi Kōkūki KK in the early 1940s. A further development was the Kawanishi J6K. The J3K was developed in parallel to the Kawanishi N1K-J Shiden but was abandoned in the early stages of development.[1]  Data from [2]General characteristics Performance Armament     Related lists 2 Hyphenated trailing letter (-J, -K, -L, -N or -S) denotes design modified for secondary role</t>
  </si>
  <si>
    <t>Kawanishi Aircraft Company</t>
  </si>
  <si>
    <t>https://en.wikipedia.org/Kawanishi Aircraft Company</t>
  </si>
  <si>
    <t>Design only</t>
  </si>
  <si>
    <t>10.12 m (33 ft 2 in)</t>
  </si>
  <si>
    <t>12.5 m (41 ft 0 in)</t>
  </si>
  <si>
    <t>1 × Mitsubishi MK9A 18-cylinder two-row air-cooled radial piston engine, 1,600 kW (2,200 hp)</t>
  </si>
  <si>
    <t>4-bladed Constant-speed propeller</t>
  </si>
  <si>
    <t>685 km/h (426 mph, 370 kn)</t>
  </si>
  <si>
    <t>10,800 m (35,400 ft)</t>
  </si>
  <si>
    <t>Imperial Japanese Navy Air Service (intended)</t>
  </si>
  <si>
    <t>https://en.wikipedia.org/Imperial Japanese Navy Air Service (intended)</t>
  </si>
  <si>
    <t>4,370 kg (9,634 lb)</t>
  </si>
  <si>
    <t>Kawasaki Ki-28</t>
  </si>
  <si>
    <t>The Kawasaki Ki-28 (キ28, Ki-Nijuhachi), World War II Allied reporting name "Bob",[1] was an experimental fighter aircraft designed for the Imperial Japanese Army and meant as a replacement for the Kawasaki Ki-10. It flew in 1936, but was never produced for actual use as the Army chose the Nakajima Ki-27. The Ki-28 was initially produced by Kawasaki Kōkūki Kōgyō K.K. in response to Japanese army specifications for a fighter to replace the existing Kawasaki Ki-10. In mid-1935, Kawasaki, Mitsubishi and Nakajima were instructed to build competitive prototypes. The Kawasaki design was based on its earlier, but unsuccessful Ki-5. It was a low-wing cantilever monoplane of all-metal construction, except for fabric-covered control surfaces, with a conventional tail unit, fixed tailskid landing gear and powered by a 596 kW (800 hp) Kawasaki Ha 9-II-Ko liquid-cooled inline V12 engine.[2] Service trials proved that the Kawasaki Ki-28 was the fastest of the three contenders, but the Nakajima Ki-27 was by far the most maneuverable and had the lowest wing-loading, and on this basis was selected by the Imperial Japanese Army Air Force.[3] Despite losing to the Ki-27, the Ki-28 provided Kawasaki with valuable experience which would later help with development of the Kawasaki Ki-60 and Kawasaki Ki-61 fighters.[2] Mistakenly believing the Ki-28 to have entered production in Japan as the Army Type 97 Fighter, the Allies assigned it the reporting name "Bob" during World War II.[1] Data from Famous Aircraft of the World, no.76: Japanese Army Experimental Fighters (1),[4] Japanese Aircraft, 1910-1941[5]General characteristics Performance Armament     Related lists</t>
  </si>
  <si>
    <t>Experimental Fighter Aircraft</t>
  </si>
  <si>
    <t>Kawasaki Kōkūki Kōgyō K.K.</t>
  </si>
  <si>
    <t>https://en.wikipedia.org/Kawasaki Kōkūki Kōgyō K.K.</t>
  </si>
  <si>
    <t>7.9 m (25 ft 11 in)</t>
  </si>
  <si>
    <t>2.6 m (8 ft 6 in)</t>
  </si>
  <si>
    <t>19 m2 (200 sq ft)</t>
  </si>
  <si>
    <t>1,420 kg (3,131 lb)</t>
  </si>
  <si>
    <t>1,760 kg (3,880 lb)</t>
  </si>
  <si>
    <t>× Kawasaki Ha9-II-Ko V-12 liquid-cooled piston engine, 597 kW (801 hp)</t>
  </si>
  <si>
    <t>2-bladed fixed-pitch propeller, 2.9 m (9 ft 6 in) diameter</t>
  </si>
  <si>
    <t>485 km/h (301 mph, 262 kn)</t>
  </si>
  <si>
    <t>11,000 m (36,000 ft)</t>
  </si>
  <si>
    <t>92.6 kg/m2 (19.0 lb/sq ft)</t>
  </si>
  <si>
    <t>0.33 kW/kg (0.20 hp/lb)</t>
  </si>
  <si>
    <t>//upload.wikimedia.org/wikipedia/commons/thumb/6/6f/Kawasaki_Ki-28.jpg/300px-Kawasaki_Ki-28.jpg</t>
  </si>
  <si>
    <t>Takeo Doi</t>
  </si>
  <si>
    <t>https://en.wikipedia.org/Takeo Doi</t>
  </si>
  <si>
    <t>5,000 metres (16,000 ft) in 5 minutes 10 seconds</t>
  </si>
  <si>
    <t>IJA Air Force</t>
  </si>
  <si>
    <t>https://en.wikipedia.org/IJA Air Force</t>
  </si>
  <si>
    <t>2 × 7.7 mm (.303 in) machine guns</t>
  </si>
  <si>
    <t>Nippon (aircraft)</t>
  </si>
  <si>
    <t>Nippon (ニッポン, Nippon) was a converted Mitsubishi G3M2 Model 21 bomber operated by the Mainichi Shimbun newspaper and used to make a round-the-world flight in 1939. Nippon took off from Haneda airport[2] in the district of Kamata in Tokyo on 25 August 1939,  flew around the globe and returned to Tokyo, after 55 days, on 20 October 1939 having flown 52,886 km (32,862 mi; 28,556 nmi) in 194 flying hours. Nippon had the armament removed, was equipped with the latest autopilot and could carry 5,200 L of fuel enabling it to fly continuously for 24 hours.[citation needed] Tokyo - Chitose - Nome, Alaska - Fairbanks, USA - Whitehorse - Seattle - Oakland, USA - Los Angeles - Albuquerque, USA - Chicago - New York - Washington D.C - Miami - San Salvador, El Salvador - Cali, Colombia -  Lima - Arica - Santiago - Buenos Aires - Santos (Brazil) - Dakar - Casablanca Morocco - Seville, Spain - Rhodos, Greece - Basra (Iraq) - Karachi - Kolkata, India - Bangkok - Taipei - Haneda, Tokyo Data from The Mitsubishi G3M "Nell";[3] Imperial Japanese Navy Bombers of World War Two;[1][4][5]General characteristics Performance Armament There were seven occupants in total.</t>
  </si>
  <si>
    <t>Mitsubishi</t>
  </si>
  <si>
    <t>https://en.wikipedia.org/Mitsubishi</t>
  </si>
  <si>
    <t>16.45 m (54 ft 0 in)</t>
  </si>
  <si>
    <t>25 m (82 ft 0 in)</t>
  </si>
  <si>
    <t>3.68 m (12 ft 1 in)</t>
  </si>
  <si>
    <t>75 m2 (810 sq ft)</t>
  </si>
  <si>
    <t>4,965 kg (10,946 lb)</t>
  </si>
  <si>
    <t>8,000 kg (17,637 lb)</t>
  </si>
  <si>
    <t>3,874 l (852.2 imp gal; 1,023.4 US gal) (Nippon 5,200 l (1,143.8 imp gal; 1,373.7 US gal))[citation needed]</t>
  </si>
  <si>
    <t>2 × Mitsubishi Kinsei 9-cyl. air-cooled radial piston engines, 791 kW (1,061 hp) each</t>
  </si>
  <si>
    <t>375 km/h (233 mph, 202 kn) (Nippon 400 km/h (249 mph; 216 kn))</t>
  </si>
  <si>
    <t>280 km/h (170 mph, 150 kn)</t>
  </si>
  <si>
    <t>4,400 km (2,700 mi, 2,400 nmi)</t>
  </si>
  <si>
    <t>9,200 m (30,200 ft)</t>
  </si>
  <si>
    <t>6 m/s (1,200 ft/min)</t>
  </si>
  <si>
    <t>//upload.wikimedia.org/wikipedia/commons/thumb/c/c3/Mitsubishi_%22Nippon%22_J-BACI_%284806265340%29.jpg/300px-Mitsubishi_%22Nippon%22_J-BACI_%284806265340%29.jpg</t>
  </si>
  <si>
    <t>800 kg (1,763.698 lb) of bombs or 1× aerial torpedo</t>
  </si>
  <si>
    <t>Mitsubishi G3M2 Model 21[1]</t>
  </si>
  <si>
    <t>https://en.wikipedia.org/Mitsubishi G3M2 Model 21[1]</t>
  </si>
  <si>
    <t>328[1]</t>
  </si>
  <si>
    <t>J-BACI[1]</t>
  </si>
  <si>
    <t>Mainichi Shimbun[1]</t>
  </si>
  <si>
    <t>Unknown, probably scrapped.</t>
  </si>
  <si>
    <t>https://en.wikipedia.org/Mainichi Shimbun[1]</t>
  </si>
  <si>
    <t>One around the world flight from 26 August 1939 to 20 october 1939 covering 52,867 km; 28,546 nmi (32,850 mi) in 194 flying hours.[1]</t>
  </si>
  <si>
    <t>un-armed)</t>
  </si>
  <si>
    <t>ANBO V</t>
  </si>
  <si>
    <t>10 (Anbo 51) The ANBO V was a parasol wing monoplane training aircraft designed for the Lithuanian Army in 1931.  A developed version, the ANBO 51 followed in 1936 and 1938. The ANBO V was of conventional configuration with fixed, tailwheel undercarriage. The pilot and instructor sat in tandem open cockpits. The prototype was powered by a Walter Vega I engine, but the small series produced had either Walter Venus or Armstrong Siddeley Genet Major engines. In 1936, an improved version appeared, designated ANBO 51, which was Genet-powered and featured strengthened wings. The ANBO 51 was a fabric covered aircraft with a welded steel tube fuselage structure and steel framed rudder and elevators. The parasol wings were attached to the lower fuselage with pairs of struts on each side, assisted by further centre section struts.  The wings and fixed tail surfaces were wooden structures.[1] Data from Jane's All the World's Aircraft 1938[1] General characteristics Performance</t>
  </si>
  <si>
    <t>Military trainer</t>
  </si>
  <si>
    <t>Karo Aviacijos Tiekimo Skyrius</t>
  </si>
  <si>
    <t>https://en.wikipedia.org/Karo Aviacijos Tiekimo Skyrius</t>
  </si>
  <si>
    <t>5 (Anbo V)  10 (Anbo 51)</t>
  </si>
  <si>
    <t>two, pilot and instructor</t>
  </si>
  <si>
    <t>7.30 m (23 ft 11 in)</t>
  </si>
  <si>
    <t>11.35 m (37 ft 3 in)</t>
  </si>
  <si>
    <t>2.82 m (9 ft 3 in)</t>
  </si>
  <si>
    <t>20.65 m2 (222 sq ft)</t>
  </si>
  <si>
    <t>650 kg (1,430 lb)</t>
  </si>
  <si>
    <t>950 kg (2,090 lb)</t>
  </si>
  <si>
    <t>1 × Armstrong Siddeley Genet Major IV , 120 kW (160 hp)</t>
  </si>
  <si>
    <t>210 km/h (130 mph, 110 kn)</t>
  </si>
  <si>
    <t>4.2 m/s (15 ft/min) to 2,000 m (6,560 ft)</t>
  </si>
  <si>
    <t>//upload.wikimedia.org/wikipedia/commons/7/7b/Romualdas_Marcinkus.Jonas_Liorentas.Antanas_Gustaitis.Juozas_Namikas.Jonas_Mikenas.Kazys_Rimkevicius.near_ANBO.jpg</t>
  </si>
  <si>
    <t>Antanas Gustaitis</t>
  </si>
  <si>
    <t>https://en.wikipedia.org/Antanas Gustaitis</t>
  </si>
  <si>
    <t>IMAM Ro.5</t>
  </si>
  <si>
    <t>The IMAM Ro.5 was a sport aircraft designed by Alessandro Tonini and produced by IMAM in Italy in the late 1920s.[1]  The Ro.5 was a conventional, parasol wing monoplane with fixed tailskid undercarriage and two open cockpits in tandem.[2] It proved popular with private owners and flying clubs, and was built in large numbers.[2] Some Ro.5s were purchased by the Regia Aeronautica for use as trainers and liaison aircraft.[2] A later version, the Ro.5bis, enclosed the cockpits under a long canopy.[2] Data from Jane's all the World's Aircraft 1928,[3] The Illustrated Encyclopedia of Aircraft[2]General characteristics Performance</t>
  </si>
  <si>
    <t>Sport aircraft</t>
  </si>
  <si>
    <t>Italy</t>
  </si>
  <si>
    <t>IMAM</t>
  </si>
  <si>
    <t>https://en.wikipedia.org/IMAM</t>
  </si>
  <si>
    <t>6.94 m (22 ft 9 in)</t>
  </si>
  <si>
    <t>10 m (32 ft 10 in)</t>
  </si>
  <si>
    <t>2.16 m (7 ft 1 in)</t>
  </si>
  <si>
    <t>16 m2 (170 sq ft)</t>
  </si>
  <si>
    <t>680 kg (1,499 lb)</t>
  </si>
  <si>
    <t>1 × Walter NZ 85 7-cyl. air-cooled radial piston engine, 63 kW (85 hp)</t>
  </si>
  <si>
    <t>175 km/h (109 mph, 94 kn) to 180 km/h (110 mph; 97 kn)</t>
  </si>
  <si>
    <t>6.5 hours</t>
  </si>
  <si>
    <t>42.5 kg/m2 (8.7 lb/sq ft)</t>
  </si>
  <si>
    <t>0.09341 kW/kg (0.05682 hp/lb)</t>
  </si>
  <si>
    <t>//upload.wikimedia.org/wikipedia/commons/thumb/3/35/Pristanek_letala_na_Menge%C5%A1kem_polju_leta_1932.jpg/300px-Pristanek_letala_na_Menge%C5%A1kem_polju_leta_1932.jpg</t>
  </si>
  <si>
    <t>Alessandro Tonini</t>
  </si>
  <si>
    <t>https://en.wikipedia.org/Alessandro Tonini</t>
  </si>
  <si>
    <t>Macchi M.C.77</t>
  </si>
  <si>
    <t>The Macchi M.C.77 was a reconnaissance bomber flying boat built by Macchi in the thirties and remained at the prototype stage. In 1933 the Ministry of Aeronautics issued a specification for the supply of a new reconnaissance and bombing seaplane to be allocated to the Departments of the Regia Aeronautica with the intent of replacing the Savoia-Marchetti S.78 in service since 1932. The CRDA CANT, aeronautical division of the Cantieri Riuniti of the Adriatic and later also the Aeronautica Macchi participated in the competition announcement.  The Macchi M.C.77 was characterized by the central hull configuration with a single step and side floats, high-cantilever monoplane with cantilever, equipped with a motor in a pushing configuration positioned above the hull on a tubular castle. The structure was of mixed type with metal fuselage having the war load stowed inside on one side and the other.  The project was presented to the Regia Aeronautica in 1934, to build the prototype already started, when the rival CANT Z.501 had already flown. The Air Force Genie, however, deemed the project interesting, but significant delays accumulated so that the prototype was only completed in 1935 and was not yet ready for the acceptance tests that were to take place in Nisida in August 1936. At this point, the Regia Aeronautica chose the Z.501 as the replacement for the S.78.[1]  The Macchi also built a scale model that presented to the public at the 1st Milan International Air Show in October 1935, but not getting feedback in the military aviation market decided to stop its development.  Data from Jane's all the World's Aircraft 1938,[1] Guida agli aeroplani d'Italia[2]General characteristics Performance Armament   Aircraft of comparable role, configuration, and era  Related lists</t>
  </si>
  <si>
    <t>Patrol aircraft</t>
  </si>
  <si>
    <t>https://en.wikipedia.org/Patrol aircraft</t>
  </si>
  <si>
    <t>Macchi</t>
  </si>
  <si>
    <t>https://en.wikipedia.org/Macchi</t>
  </si>
  <si>
    <t>prototype only</t>
  </si>
  <si>
    <t>12.625 m (41 ft 5 in)</t>
  </si>
  <si>
    <t>17.78 m (58 ft 4 in)</t>
  </si>
  <si>
    <t>3.945 m (12 ft 11 in)</t>
  </si>
  <si>
    <t>50 m2 (540 sq ft)</t>
  </si>
  <si>
    <t>3,035 kg (6,691 lb)</t>
  </si>
  <si>
    <t>4,835 kg (10,659 lb)</t>
  </si>
  <si>
    <t>1 × Isotta Fraschini Asso 750 W-18 liquid-cooled piston engine, 560 kW (750 hp)</t>
  </si>
  <si>
    <t>3-bladed variable-pitchpusher propeller</t>
  </si>
  <si>
    <t>303.5 km/h (188.6 mph, 163.9 kn) at sea level</t>
  </si>
  <si>
    <t>3,080 km/h (1,910 mph, 1,660 kn) at 2,000 m (6,600 ft)</t>
  </si>
  <si>
    <t>5,100 m (16,700 ft)</t>
  </si>
  <si>
    <t>Mario Castoldi</t>
  </si>
  <si>
    <t>https://en.wikipedia.org/Mario Castoldi</t>
  </si>
  <si>
    <t>1,000 m (3,300 ft) in 3 minutes 26 seconds</t>
  </si>
  <si>
    <t>2 × 7.7 mm (0.303 in) Breda-SAFAT machine guns in manually operated nose turret and 2 × 7.7 mm (0.303 in) Breda-SAFAT machine guns in the rear manually operated turret</t>
  </si>
  <si>
    <t>600 kg (1,300 lb) of bombs stowed in the wings</t>
  </si>
  <si>
    <t>5,500 m (18,000 ft)</t>
  </si>
  <si>
    <t>Hiro G2H</t>
  </si>
  <si>
    <t>The Hiro G2H (or Hiro Navy Type 95 Twin-engined Land-based Attacker) was a 1930s Japanese bomber or reconnaissance monoplane designed and built by the Hiro Naval Arsenal for the Imperial Japanese Navy. The Hiro G2H1 was one of the first long-range land-based bomber/reconnaissance aircraft designed and built for the Imperial Japanese Navy. The prototype appeared in 1933 but suffered from structural weakness. The aircraft was a low-wing, cantilever monoplane powered by two 1,180 hp (880 kW) Type 94 piston engines. The aircraft struggled with the unreliability of the engines, and only eight aircraft were built. The development of the aircraft was costly in both manpower and finance and the aircraft did not live up to expectations. The aircraft however did give the Navy experience in the operation of long-range land-based aircraft, which was to prove invaluable in the later Pacific War. One aircraft was lost in an accident but the rest operated against the Chinese mainland during the Second Sino-Japanese War. In 1937, five aircraft were destroyed in a fire at their base on Cheju Island. Data from The Illustrated Encyclopedia of Aircraft[1]General characteristics Performance Armament      2 Hyphenated trailing letter (-J, -K, -L, -N or -S) denotes design modified for secondary role</t>
  </si>
  <si>
    <t>Long-range bomber/reconnaissance monoplane</t>
  </si>
  <si>
    <t>Hiro Naval Arsenal</t>
  </si>
  <si>
    <t>https://en.wikipedia.org/Hiro Naval Arsenal</t>
  </si>
  <si>
    <t>20.15 m (66 ft 1.25 in)</t>
  </si>
  <si>
    <t>31.68 m (103 ft 11.25 in)</t>
  </si>
  <si>
    <t>6.28 m (20 ft 7.25 in)</t>
  </si>
  <si>
    <t>140 m2 (1,507 sq ft)</t>
  </si>
  <si>
    <t>7,567 kg (16,682 lb)</t>
  </si>
  <si>
    <t>11,000 kg (24,250 lb)</t>
  </si>
  <si>
    <t>2 × Type 94 W-18 piston engine , 880 kW (1,180 hp) each</t>
  </si>
  <si>
    <t>245 km/h (152 mph, 132 kn)</t>
  </si>
  <si>
    <t>1,557 km (967 mi, 840 nmi)</t>
  </si>
  <si>
    <t>5,130 m (16,830 ft)</t>
  </si>
  <si>
    <t>Imperial Japanese Navy Air Service</t>
  </si>
  <si>
    <t>https://en.wikipedia.org/Imperial Japanese Navy Air Service</t>
  </si>
  <si>
    <t>https://en.wikipedia.org/1933</t>
  </si>
  <si>
    <t>Kiel FK 166</t>
  </si>
  <si>
    <t>The Kiel FK 166 was a single-seat prototype "exercise" biplane built by Kiel Flugzeugbau in the 1930s.[1] The sole FK166 (registered D-ETON) was a biplane with cantilevered wings constructed mainly of wood with fabric and plywood covering. The elliptical plan upper wings, supported only by cabane struts in the centre, were given 2.5° dihedral, spanning approx ¾ the span of the 0° dihedral lower wing. Fitted with a fixed tail-wheel undercarriage the FK166 also featured a strut braced tailplane at the tip of the fin. Data from [1]General characteristics Performance</t>
  </si>
  <si>
    <t>Light aircraft</t>
  </si>
  <si>
    <t>https://en.wikipedia.org/Light aircraft</t>
  </si>
  <si>
    <t>https://en.wikipedia.org/Germany</t>
  </si>
  <si>
    <t>Kiel Flugzeugbau</t>
  </si>
  <si>
    <t>https://en.wikipedia.org/Kiel Flugzeugbau</t>
  </si>
  <si>
    <t>5.08 m (16 ft 8 in)</t>
  </si>
  <si>
    <t>2.18 m (7 ft 2 in)</t>
  </si>
  <si>
    <t>10.38 m2 (111.7 sq ft)</t>
  </si>
  <si>
    <t>320 kg (705 lb)</t>
  </si>
  <si>
    <t>475 kg (1,047 lb)</t>
  </si>
  <si>
    <t>1 × Hirth HM 60 R inline engine, 61 kW (82 hp)</t>
  </si>
  <si>
    <t>450 km (280 mi, 240 nmi)</t>
  </si>
  <si>
    <t>5,800 m (19,000 ft)</t>
  </si>
  <si>
    <t>//upload.wikimedia.org/wikipedia/commons/thumb/9/9d/Fk166.png/300px-Fk166.png</t>
  </si>
  <si>
    <t>Macchi M.20</t>
  </si>
  <si>
    <t>The Macchi M.20 was a single-engine biplane trainer aircraft produced by the Italian aeronautical company Aeronautica Macchi between the end of the 1910s and the beginning of the 1920s. Produced in small numbers and intended for the civil aviation market, the M.20  was developed in parallel with the Macchi M.16, a single-seat civil sport plane.[1] When military production orders disappeared at the end of World War I in November 1918, the Macchi technical office, under the direction at the time of the aeronautical engineer Alessandro Tonini, began the development of two new light aircraft models for the civil aviation market. The two aircraft were the M.16, intended for recreational aviation, and the M.20, equipped with dual controls and suitable for pilot training. The M.16 and M.20 had a common design origin and identical configurations as single-engine biplanes with fixed landing gear.[1] The M.20 was a conventional aircraft for its time: a single-engine, two-seat biplane with fixed landing gear. The narrow-track landing gear had internal shock absorbers. The M.20 had a deep fuselage of a wooden lattice structure that was free of tensioners and metal cables, eliminating the need to adjust tie rods. Its dual controls were disengagable.[2] The limited power of its 34-kilowatt (45-horsepower) engine affected its performance despite its low empty weight, described as 250 and 340 kilograms (551 and 750 lb) by different sources.[1][2] In 1925, when Mario Castoldi took over the role of technical director at Macchi, the M.20 was redesigned with a thicker airfoil and ailerons added to its upper wings.[2] The new features could be backfitted onto existing M.20s.[2] One M.20 was experimentally equipped with floats for operation as a floatplane.[2] The Macchi M.20 first flew soon after the end of World War I. Competing in the civilian marketplace with a glut of surplus military aircraft in the aftermath of World War I, the M.20 had limited commercial success and was produced only in small numbers. Both individuals and flying clubs operated M.20 aircraft, and the type remained in service until around the time of Italy′s entry into World War II in 1940.[2] On 12 October 1924, an M.20 piloted by Giovanni De Briganti won the Coppa Italia ("Italian Cup") race, run on the circuit Ciampino–Montecelio–Centocelle.[2] An M.20 on display at the Gianni Caproni Museum of Aeronautics in Trento, Italy, is as of 2012 the oldest surviving example of an original Macchi-designed aircraft in Italy.[2] Probably built sometime between 1920 and 1925,[2] it subsequently was modified with the new wings and ailerons introduced in 1925.[2] The Società Anonima Aerocentro Emiliano purchased it in 1929, installed a Salmson 9 AD engine in it, and in March 1930 registered it as I-AABO.[2] The Aero Club of Rimini purchased it in September 1933, and subsequently it was written off after an accident.[2] The Milanese aeronautical engineer and aircraft manufacturer Piero Magni purchased it, and in 1939 he modified it, giving it rounded and elongated wing tips, enlarged cockpits, and different fletchings, but in its modified form it did not receive a certificate of airworthiness.[2] The Caproni brothers acquired the aircraft′s fuselage and wings from the aeronautical engineer and aviation pioneer Pier Carlo Bergonzi during the 1950s,[2] and it became part of the collection of the Gianni Caproni Museum of Aeronautics during the 1970s.[citation needed] It underwent restoration by the Masterfly company between 1988 and 1990.[2] It is painted in the markings of an unregistered M.20 racer of the 1924–1925 period.[2] Data from Macchi M.20[1]General characteristics Performance  Related development</t>
  </si>
  <si>
    <t>Civil trainer</t>
  </si>
  <si>
    <t>https://en.wikipedia.org/Civil trainer</t>
  </si>
  <si>
    <t>Aeronautica Macchi</t>
  </si>
  <si>
    <t>https://en.wikipedia.org/Aeronautica Macchi</t>
  </si>
  <si>
    <t>5.75 m (18 ft 10 in)</t>
  </si>
  <si>
    <t>8.00 m (26 ft 3 in)</t>
  </si>
  <si>
    <t>2.30 m (7 ft 7 in)</t>
  </si>
  <si>
    <t>250 kg (551 lb)</t>
  </si>
  <si>
    <t>1 × Anzani 6-cylinder air-cooled radial piston engine, 34 kW (45 hp)</t>
  </si>
  <si>
    <t>2-bladed fixed-pitch wooden propeller</t>
  </si>
  <si>
    <t>126 km/h (78 mph, 68 kn)</t>
  </si>
  <si>
    <t>//upload.wikimedia.org/wikipedia/commons/thumb/e/eb/Macchi_M-20_Aero_Digest_May_1926.jpg/300px-Macchi_M-20_Aero_Digest_May_1926.jpg</t>
  </si>
  <si>
    <t>ca. 1919</t>
  </si>
  <si>
    <t>ca. 1940</t>
  </si>
  <si>
    <t>Dewoitine D.430</t>
  </si>
  <si>
    <t>The Dewoitine D.430 was a three-engine, high-wing monoplane designed for policing and other roles in France's colonies. It did not go into production. In 1930 the Direction Générale Technique issued a programme for an aircraft to operate in  the French Colonies. It was to have three Lorraine 9N Algol engines, an all-metal structure and to be capable of reconnaissance, observation, policing and bombing as well as medical evacuations or general transport. The Dewoitine D.430 was one of nine prototypes built for this programme.[1] It was an all-metal aircraft constructed and skinned largely from duralumin. Its five-part high wing was straight-tapered to elliptical tips and had an aspect ratio of over 9, high for the time. It had a single spar at one third chord which tapered uniformly in depth outwards along the span and was reinforced with duralumin trellising.  The leading edge formed a subsidiary box spar, and the trailing edge had dural tube ribs and formed a false spar for high-aspect-ratio ailerons, which occupied about half the span.[1] The D.430's outer 300 hp (220 kW) nine-cylinder Algol radial engines had long-chord NACA cowlings, and were mounted on bearings enclosed in long, streamlined  nacelles; these were supported under the wings by four steel struts to the leading edge box spar and to the main spar.  The central engine, under a similar cowling, was in the nose of the fuselage.[1] The three-part fuselage was flat-sided and tapered only slightly towards the tail, proving a large interior which could be adapted to a variety of tasks.  The pilots sat side by side in an enclosed cockpit ahead of the leading edge, equipped with dual control. Behind, the cabin was 5.10 m (16 ft 9 in) long, 1.48 m (4 ft 10 in) wide and 1.80 m (5 ft 11 in) high. It could accommodate observation, reconnaissance or bombing equipment or hold two wounded on couches or four passengers.[1] At the rear of the cabin there was a position for a dorsal machine gun on a flexible mounting.[2]  Access was through a port-side door under the wing; three square windows on each side lit the cabin.[1] The D.430's tail was conventional, with a blunted triangular fin and a deep, round-edged unbalanced rudder. Its tapered tailplane was mounted on top of the fuselage, braced by two struts on each side to the lower fuselage, and carried narrow, full-span elevators.[1] It had a fixed undercarriage with its main wheels on V-struts hinged from the lower fuselage and on vertical shock absorbing oleo struts to the engine mountings. The wheels were under large fairings; under the tail the D.430 had a long, leaf spring tail-skid. The D.430 was first flown on 2 October 1932[3] and by mid-December it was being officially tested at Villacoublay.[4] The Colonial tri-motor contract was awarded to the Bloch MB.120, so no more D.430s were built. The prototype was initially registered as F-AKFN in the F-AK.. section reserved for French military prototypes but in September 1933 it was re-registered onto the commercial list, owned by the state, as F-AMRU.[5] It remained in use for several years; in 1934 it showed the flag in Belgium[6] and took the Minister of Aviation to the French aerobatic contest in Algeria.[7] A change of type to D.432 was recorded[5] when its Algol engines were replaced with Hispano-Suiza 9Ts, (licence-built Clerget 9C diesel radial engines), in 1937.[8] It was destroyed in a non-fatal crash on 2 June 1938 when both the wing engines failed together.[9] Data from Les Ailes November 1933[1]General characteristics Performance</t>
  </si>
  <si>
    <t>Colonial policing</t>
  </si>
  <si>
    <t>https://en.wikipedia.org/Colonial policing</t>
  </si>
  <si>
    <t>Constructions Aéronautiques Émile Dewoitine</t>
  </si>
  <si>
    <t>https://en.wikipedia.org/Constructions Aéronautiques Émile Dewoitine</t>
  </si>
  <si>
    <t>Three</t>
  </si>
  <si>
    <t>15.38 m (50 ft 6 in)</t>
  </si>
  <si>
    <t>25.05 m (82 ft 2 in)</t>
  </si>
  <si>
    <t>3.5 m (11 ft 6 in)</t>
  </si>
  <si>
    <t>67 m2 (720 sq ft)</t>
  </si>
  <si>
    <t>3,344 kg (7,372 lb)</t>
  </si>
  <si>
    <t>5,030 kg (11,089 lb)</t>
  </si>
  <si>
    <t>3 × Lorraine 9Na Algol 9-cylinder radial, 220 kW (300 hp)  each</t>
  </si>
  <si>
    <t>3-bladed on outer engines, 2 on inner</t>
  </si>
  <si>
    <t>262 km/h (163 mph, 141 kn) at ground level</t>
  </si>
  <si>
    <t>230 km/h (140 mph, 120 kn) at ground level</t>
  </si>
  <si>
    <t>1,055 km (656 mi, 570 nmi) into 50 km/h (31 mph) head-wind</t>
  </si>
  <si>
    <t>7,000 m (23,000 ft) theoretical</t>
  </si>
  <si>
    <t>//upload.wikimedia.org/wikipedia/commons/thumb/6/61/Dewoitine_D.430_left_side_L%27Aerophile_Salon_1932.jpg/300px-Dewoitine_D.430_left_side_L%27Aerophile_Salon_1932.jpg</t>
  </si>
  <si>
    <t>26 min 36 sec to 5,000 m (16,000 ft)</t>
  </si>
  <si>
    <t>107 km/h (66 mph, 58 kn) at ground level</t>
  </si>
  <si>
    <t>220 m (720 ft)</t>
  </si>
  <si>
    <t>Romano R.16</t>
  </si>
  <si>
    <t>The Romano R.16 was a three engine, high wing monoplane designed for policing and other rôles in France's African colonies. In 1930 the Direection Générale Technique issued a programme for an aircraft to operate in  the French Colonies. It was to have three Lorraine 9N Algol engines and an all-metal structure, capable of reconnaissance, observation, policing and bombing as well as medical evacuations or general transport.[1] The Romano R.16 was one of nine prototypes built to this programme.[2] Despite the all-metal requirement, the Romano R16 initially flew with a wing of mixed construction which was originally built for the rather similar Romano R.6 civil passenger aircraft.  It is not known if the intended wing, all-metal and expected to be lighter, ever replaced it.  On each side the high wing was in two parts, with a rectangular inner section attached to the top of the fuselage.  The outer panels were straight tapered to rounded tips.  The wing had two wooden box spars and spruce ribs and was entirely plywood covered.  The centre section, over 40% of the span, was braced at its outer ends with a pair of parallel steel wing struts between the wing spars and the lower fuselage longerons, so that the R.16's wing was a semi-cantilever one.  High aspect ratio ailerons occupied the whole outer panel trailing edge and camber changing flaps filled those of the centre section.[2] The R.16 was powered by three 220 kW (300 hp) Lorraine 9N Algol nine cylinder radial engines enclosed by long chord NACA-type cowlings.  One was in the nose of the fuselage and the other were mounted under the wing centre section from the forward wing struts, aided by bracing struts rising inwards to the wing root and short vertical struts to the forward spar. Long nacelles behind the outer engines tapered to the rear wing strut.[2] Structurally the R.16's fuselage was built around steel tube longerons, giving it a simple rectangular cross-section. The pilots' enclosed cabin was below and just ahead of the wing leading edge, fitted with side-by-side seating and dual controls.  Behind them there was a generous cabin, accessed via a large port side door. Aft of the cabin, just behind the trailing edge was a dorsal gunner's position.  At the rear the fixed surfaces were approximately triangular and carried a balanced rudder and elevators, also balanced.  Each tailplane was braced on the vertex of a V-strut from the lower fuselage. The tail surfaces were steel tube structures with fabric covering[2] The colonial aircraft were expected to have to use basic or unprepared strips, so needed a robust undercarriage. The R.16 had large 1,150 mm (45 in) diameter wheels, independently mounted and fitted with brakes that could be use for steering, enclosed under large fairings.  Each wheel was on a cranked steel half axle from the lower fuselage with a trailing recoil strut and a vertical oleo leg to the engine mounting.[2] The R.16 flew for the first time in February 1933.[3] By May the initial development tests at Romano's Cannes factory were complete.[4] It then went to Villacoublay for its official tests, which were completed by early September.[5] The Colonial trimotor contract was awarded to the Bloch MB.120, so no more R.16s were built. The sole example appeared in the prototypes section of the French civil aircraft register as F-AKGE, with the type name Romano 160[6] and was used by the Commander of the 5th Aerial Region of French North Africa as his personal transport.[7] A photograph taken at Cannes in 1937 shows that by then it had been adapted to carry passengers, the cabin now lit by long, continuous windows on each side. It also had a revised vertical tail with an unbalanced rudder.[6] Data from Les Ailes[2]General characteristics Performance</t>
  </si>
  <si>
    <t>Colonial policing aircraft</t>
  </si>
  <si>
    <t>French</t>
  </si>
  <si>
    <t>https://en.wikipedia.org/French</t>
  </si>
  <si>
    <t>Chantiers aéronavals Étienne Romano</t>
  </si>
  <si>
    <t>https://en.wikipedia.org/Chantiers aéronavals Étienne Romano</t>
  </si>
  <si>
    <t>13.90 m (45 ft 7 in)</t>
  </si>
  <si>
    <t>21.60 m (70 ft 10 in)</t>
  </si>
  <si>
    <t>4.05 m (13 ft 3 in)</t>
  </si>
  <si>
    <t>70 m2 (750 sq ft)</t>
  </si>
  <si>
    <t>3,138 kg (6,918 lb) [3]</t>
  </si>
  <si>
    <t>5,200 kg (11,464 lb)</t>
  </si>
  <si>
    <t>415 l (91 imp gal; 110 US gal)</t>
  </si>
  <si>
    <t>3 × Lorraine 9N Algol 9-cylinder radials, 220 kW (300 hp)  each</t>
  </si>
  <si>
    <t>2-bladed Ratier</t>
  </si>
  <si>
    <t>1,200 km (750 mi, 650 nmi) [3]</t>
  </si>
  <si>
    <t>2,400 m (7,880 ft) theoretical</t>
  </si>
  <si>
    <t>13 min 5 sec to 3,000 m (9,800 ft)[3]</t>
  </si>
  <si>
    <t>Romano R.6</t>
  </si>
  <si>
    <t>https://en.wikipedia.org/Romano R.6</t>
  </si>
  <si>
    <t>150 m (490 ft)</t>
  </si>
  <si>
    <t>81 km/h (50 mph; 44 kn)</t>
  </si>
  <si>
    <t>Romano R.5</t>
  </si>
  <si>
    <t>The Romano R.5 was a French reconnaissance flying boat built in 1932.  It had a parasol wing, a single engine and hull stabilizing sponsons. Only one was built. In 1929 the French Air Ministry drew up a programme of military aircraft specifications to meet France's needs over the next few years. One part called for a reconnaissance and observation seaplane and the R.5 was Romano's response; at least two other manufacturers also built prototypes, though funding was not yet assured.[1] The Romano R.5 was an all-metal flying boat. Its parasol wing was built in three parts; its centre section mounted a 480 kW (650 hp) Hispano-Suiza 12Nbr water-cooled V-12 engine in tractor configuration on its leading edge and was braced 1,650 mm (65 in) over the fuselage by parallel pairs of struts from its outer ends to the mid-fuselage. Six short cabane struts braced it centrally.  The inner and cantilever outer panels together provided a trapezoidal plan wing out to rounded tips; ailerons occupied most of the outer panels' trailing edges.  Structurally a mixture of steel and duralumin, with dural skinning, the wing was built around two spars; in the centre section these were elaborated into a trellised girder.[2] Its 15-metre-long (49 ft 3 in), flat-sided  hull was built with of dural and with vedal, layers of dural and pure aluminium, for parts in direct contact with sea-water. The V-form underside had a single step under the wing and, further aft, a water rudder. The R.5 had a pair of Dornier-style sponsons, 6.3 m (20 ft 8 in) in span and 2.5 m (8 ft 2 in) at their broadest, mounted on the lower sides of the fuselage instead of wing mounted floats. There were plans to use these to contain retractable wheels to turn the R.5 into an amphibian.[2] In the nose there was a position for mooring operations, navigation equipment and a machine gun mounting.  The pilots' cabin was ahead of the propeller disc, fully enclosed and with side-by-side seats and dual controls. Behind the wing there were positions for a navigator who also operated the bomb release controls and for a radio and camera operator. Behind them was a dorsal gunner's position, midway between the trailing edge and the tail. The fuselage became slender to the rear, where the tall fin carried a deep, rounded unbalanced rudder.  The R.5's tapered tailplane was raised out of the spray well up on the fin and supported from below with a pair of parallel struts from the upper fuselage.  Its elevators were inset and unbalanced but far enough forward to only require a small central nick for rudder movement.[2] The Romano R.5 first flew in September 1932. Soon after, it was delivered to the Forces Aérienne de la Mer along with its competitors, the Amiot 110-S and CAMS 80.[1] Data from Les Ailes, November 1932[2]General characteristics Performance</t>
  </si>
  <si>
    <t>Reconnaissance flying boat</t>
  </si>
  <si>
    <t>https://en.wikipedia.org/Reconnaissance flying boat</t>
  </si>
  <si>
    <t>22.60 m (74 ft 2 in)</t>
  </si>
  <si>
    <t>4.50 m (14 ft 9 in)</t>
  </si>
  <si>
    <t>67.5 m2 (727 sq ft)</t>
  </si>
  <si>
    <t>1 × Hispano-Suiza 12Nbr water-cooled V-12, 480 kW (650 hp)</t>
  </si>
  <si>
    <t>217 km/h (135 mph, 117 kn) at 1,500 m (4,900 ft)</t>
  </si>
  <si>
    <t>6,700 m (22,000 ft)</t>
  </si>
  <si>
    <t>6 min 5 sec to 1,500 m (4,900 ft)</t>
  </si>
  <si>
    <t>Godbille JG.1B</t>
  </si>
  <si>
    <t>The Godbille JG.1B is a French light, two seat amateur built aircraft, dating from 1989. Only one was constructed. The JG.1B is a small sports aircraft with two seats placed side-by side.  It has a polyester fabric covered steel tube structure and is a cantilever, low wing monoplane.  Its straight edged wings carry inboard flaps.[1] Conventionally laid out, the JG.1B is powered by a 78 kW (105 hp) Potez 4E-20B1 air-cooled flat four engine which drives a two blade propeller.  The two occupants sit over the wing leading edge under a PET canopy, which blends at the rear into a raised, rounded fuselage decking.  As the decking drops away rearwards, a long dorsal fillet leads to a swept, straight edged fin with a narrow triangular rudder.  The tailplane is wire braced to the fin. The JG.1B's tail wheel undercarriage is fixed.[1] The JG.1B gained its Certificate of Airworthiness on 15 November 1989.[2]  It remains on the French Civil Aircraft register in 2014.[3] Data from Gaillard (1991), p.246[1]General characteristics Performance</t>
  </si>
  <si>
    <t>Two seat sport homebuilt aircraft</t>
  </si>
  <si>
    <t>https://en.wikipedia.org/Two seat sport homebuilt aircraft</t>
  </si>
  <si>
    <t>6.20 m (20 ft 4 in)</t>
  </si>
  <si>
    <t>9.4 m2 (101 sq ft)</t>
  </si>
  <si>
    <t>418 kg (922 lb)</t>
  </si>
  <si>
    <t>662 kg (1,459 lb)</t>
  </si>
  <si>
    <t>1 × Potez 4E-20B1 air-cooled flat four, 78 kW (105 hp)</t>
  </si>
  <si>
    <t>4 hr</t>
  </si>
  <si>
    <t>Jean Godbille</t>
  </si>
  <si>
    <t>Paraavis Tango</t>
  </si>
  <si>
    <t>The Paraavis Tango is a Russian single-place paraglider, designed and produced by Paraavis of Moscow. Introduced in the 2000s, it remained in production though 2016.[1] The aircraft was designed as a beginner glider, suitable for school use for flight training.[1] Data from Bertrand[1]General characteristics Performance</t>
  </si>
  <si>
    <t>Paraglider</t>
  </si>
  <si>
    <t>https://en.wikipedia.org/Paraglider</t>
  </si>
  <si>
    <t>Russia</t>
  </si>
  <si>
    <t>https://en.wikipedia.org/Russia</t>
  </si>
  <si>
    <t>Paraavis</t>
  </si>
  <si>
    <t>https://en.wikipedia.org/Paraavis</t>
  </si>
  <si>
    <t>mid-2000s</t>
  </si>
  <si>
    <t>11.72 m (38 ft 5 in)</t>
  </si>
  <si>
    <t>28 m2 (300 sq ft)</t>
  </si>
  <si>
    <t>52 km/h (32 mph, 28 kn)</t>
  </si>
  <si>
    <t>1.2 m/s (240 ft/min)</t>
  </si>
  <si>
    <t>Caudron C.570</t>
  </si>
  <si>
    <t>The Caudron C.570 was a French twin-engine aircraft designed and built by Caudron in the mid-1930s. It was designed to function in multiple roles; as a bomber, passenger transport, paratroop aircraft, cargo aircraft and air ambulance. The Caudron C.570 was primarily designed to fill a gap in the types of aircraft available to French armed forces, that of a troop-carrier, though it could take on other roles. It was a low wing cantilever monoplane with wings in three parts, a 7.80 m (25 ft 7 in) span rectangular centre section and outer trapezoidal panels, ending in rounded tips. The wings were built around twin box spars made of spruce and plywood.  The central section had an aluminium frame and light metal skin; the outer panels were ply-covered. Multi-section ailerons filled more than half the span of the outer panels' trailing edges.[1] The C.570 had a square section fuselage. Its 7.80 m (25 ft 7 in)-long forward part, reaching aft to the wing trailing edges, housed the crew and up to eighteen troops and was built with aluminium longerons and frames, skinned in light alloy. There was a cabin in the nose for a crew-member who acted as navigator, bomb aimer and second pilot and behind that, ahead the engines, a well glazed pilot's cabin with side-by-side seating. Immediately behind the pilot was a cabin for the wireless operator and also four passengers. Next came the main cabin, which seated fourteen men and finally a small cabin for any injured.[1]  The distribution of the crew may have depended on the designated role, e.g. transport or bomber, as Flight describes a different arrangement.[2] Access to the forward cabins was via a large port-side door. The main cabin had another large door on the starboard side at the rear; there was also a trapdoor large enough for four parachutists to leave together.  The rear part of the fuselage was a welded chrome-molybdenum steel tube girder, fabric covered over a light wooden frame.[1] It was powered by two 520 kW (700 hp) water-cooled Renault 18Jbr 18-cylinder W engines, mounted on welded steel tubes in the wing centre section with radiators below them. The C.570's hydraulically  retractable main undercarriage had wheels on Messier oleo struts which folded backwards behind the engines, giving it a track of 7.80 m (25 ft 7 in).[1] The C.570 had a twin tail with its tailplane mounted at the top of the fuselage. Together with the elevators it was trapezoidal in plan; the fins were of the endplate type, oval in profile and with rudders split into two sections to allow elevator movement. Both horizontal and vertical control surfaces had Flettner-type servo tabs. Below the tail was a fixed tailwheel.[1] The C.570 flew for the first time, with pilots Delmotte and Lacombe and engineer Marcel Riffard, on 24 November 1935.[3] By July 1936 it was undergoing official tests[4] at Villcaoublay. In November it appeared there amongst an array of prototypes[5] and its prolonged trials were only ended in September 1937, by when it had acquired the name Kangourou.[6] Data from Les Ailes 26 March 1936[1]General characteristics Performance</t>
  </si>
  <si>
    <t>Bomber/military transport</t>
  </si>
  <si>
    <t>Caudron-Renault</t>
  </si>
  <si>
    <t>https://en.wikipedia.org/Caudron-Renault</t>
  </si>
  <si>
    <t>19.36 m (63 ft 6 in)</t>
  </si>
  <si>
    <t>29.00 m (95 ft 2 in)</t>
  </si>
  <si>
    <t>4.60 m (15 ft 1 in)</t>
  </si>
  <si>
    <t>110 m2 (1,200 sq ft)</t>
  </si>
  <si>
    <t>5,670 kg (12,500 lb)</t>
  </si>
  <si>
    <t>10,100 kg (22,267 lb)</t>
  </si>
  <si>
    <t>2 × Renault 18Jbr water-cooled 18-cylinder W engine, 520 kW (700 hp)  each nominal, equivalent 1,240 kW (1,660 hp)</t>
  </si>
  <si>
    <t>270 km/h (170 mph, 150 kn) at ground level</t>
  </si>
  <si>
    <t>1,100 km (680 mi, 590 nmi) into 50 km/h (31 mph) headwind</t>
  </si>
  <si>
    <t>90 km/h (56 mph) with flaps down</t>
  </si>
  <si>
    <t>Renard R.33</t>
  </si>
  <si>
    <t>The Renard R.33 was a Belgian training aircraft with aerobatic capability. Two were flown in 1934 but no more were produced. When the Renard R.33 design was begun, it was intended as a touring aircraft but as it progressed it became apparent that a more suitable rôle was as a trainer for military reserve pilots and crew. The R.33 allowed pilots to develop their aerobatics and the crew their navigational skills.[1] It was a parasol wing monoplane, its wings braced to the lower fuselage with streamlined steel tube V-struts. The centre of the wing, thinner than the outer parts, was close to the fuselage and was braced there on short cabane struts.  The plan was roughly elliptical, though the leading edge was straight over about half the span and there was a deep, rounded cut-out in the trailing edge to improve the pilot's field of view. There was no dihedral.  The wing was all wood, built around a pair of box spars 600 mm (24 in) apart and plywood covered.  Its ailerons occupied almost 60% of the span.[1] The R.33's fuselage was a slender steel tube structure, flat sided though with a rounded upper decking. Its pointed nose partially exposed the five cylinders of the 89 kW (120 hp) Renard 120 radial engine. Engine and cockpit areas were covered with metal and the rest with fabric.  A long forward fuselage provided a space between engine and cockpits for fuel tanks and baggage. The tandem open cockpits were raised enough for the pilots to be able to see both above and below the wing. Dual controls were fitted, though the forward set could be removed for a passenger. The empennage was conventional, with balanced control surfaces; the fin was small, with a large, rounded rudder that extended to the keel and the tailplane, mounted at mid-fuselage height and braced from below with two struts on each side, was far enough forward to keep the elevators clear of the rudder.[1] The Renard had a fixed undercarriage with two mainwheels with axles on V-struts from the central lower fuselage. Faired 1,500 mm (59 in) long oleo struts were attached to the upper fuselage.  The wheels had cable brakes; the pilot could choose to use them differentially operation for steering on the ground. There was a steel spring tailskid which could castor freely.[1] The exact date of the first flight of the Renard R.33 is not known but it was probably in the early summer of 1934. Apart from the Les Ailes article,[1] there are no references to this Belgian aircraft in the contemporary Anglo-French aviation press.  A reconstructed Belgian civil aircraft register shows two examples, the first (OO-ANT) registered on 1 May 1934 and the second (OO-ANV) on 10 August 1934.[2]  The first, which had two registered owners after leaving Renard, had the Renard 120 uncowled engine[1] but the second, which stayed with the company, had a wide chord, NACA type cowling as well as faired mainwheels. At one time this aircraft was fitted with a 89 kW (120 hp) ADC Cirrus Hermes I four cylinder, upright inline.[3] Data from Les Ailes 1934[1]General characteristics Performance</t>
  </si>
  <si>
    <t>Belgium</t>
  </si>
  <si>
    <t>https://en.wikipedia.org/Belgium</t>
  </si>
  <si>
    <t>Constructions Aéronautiques G. Renard</t>
  </si>
  <si>
    <t>https://en.wikipedia.org/Constructions Aéronautiques G. Renard</t>
  </si>
  <si>
    <t>7.40 m (24 ft 3 in)</t>
  </si>
  <si>
    <t>12.00 m (39 ft 4 in)</t>
  </si>
  <si>
    <t>2.45 m (8 ft 0 in)</t>
  </si>
  <si>
    <t>18.50 m2 (199.1 sq ft)</t>
  </si>
  <si>
    <t>795 kg (1,753 lb) with normal fuel capacity</t>
  </si>
  <si>
    <t>normal 110 l (24 imp gal; 29 US gal),400 l (88 imp gal; 110 US gal) with supplementary tank</t>
  </si>
  <si>
    <t>1 × Renard 120 5-cylinder radial, 89 kW (120 hp)   at 1,800 rpm</t>
  </si>
  <si>
    <t>195 km/h (121 mph, 105 kn) at ground level</t>
  </si>
  <si>
    <t>165 km/h (103 mph, 89 kn) at 70% power</t>
  </si>
  <si>
    <t>4 hr with normal fuel, 15 hr with supplementary tank</t>
  </si>
  <si>
    <t>5,750 m (18,860 ft)</t>
  </si>
  <si>
    <t>75 s to 360 km/h (220 mph)</t>
  </si>
  <si>
    <t>Bassou Rubis</t>
  </si>
  <si>
    <t>The Bassou Rubis (Ruby) was a low power, robust French aircraft designed for basic training and touring. The Rubis was the outcome of design studies of a low power, two seat aircraft intended to be used as a trainer and capable of modest touring trips. Stability was preferred over performance; robustness was also required. Les Ailes referred to it as an avion de promenade.  The studies pointed to a parasol wing aircraft with the characteristics of a medium performance glider[1] As a result, the Rubis had a relatively long span, cantilever, five part wing with a short central section, long, sharply tapering outer panels and easily detachable wingtips to protect the wings against ground contact shocks.  The aspect ratio was 10 and there was no dihedral.  Structurally the wing was all metal, built mostly from duralumin tubes and with two principal spars which converged in the outer panels to almost meet at their tips. The inner section had  parallel spars, though the ribs there were joined by additional, diagonal members to strengthen the region for the leading edge mounted engine and the various struts which attached the wing to the fuselage. The wing was fabric covered except around the leading  and trailing edges, which were metal skinned. It had narrow, 2.0 m (6 ft 7 in) span ailerons.[1] The fuselage proper was formed by two parallel, uncovered flat girder frames 1.10 m (3 ft 7 in) apart, each with two long, light alloy primary members.  In flight the upper members, with the wings upon them, were horizontal. At its forward end each girder frame had a vertical cross-brace between the upper and lower members.  The lower one sloped upward aft, where three diagonal struts braced the girders;  wire cross-bracing stabilised the girders into a beam.  At the rear the empennage was conventional, with a parallel chord tailplane mounted on top of the upper fuselage members, a one piece, straight edged elevator hinged on it. There was a single, central fin which blended into a rhombohedral rudder; its cut-away underside provided for elevator movement.[1] The Rubis had a tube-framed, streamlined pod, containing a pair of side-by-seats in an oval, open cockpit which extended just aft of the trailing edge. The pod also formed an integral part of the undercarriage structure.  On each side, a main undercarriage leg sloped inwards from the wheel hub to the upper end of the fuselage frame; the hub was at the vertex of a V-strut attached to the pod frame. The upper pod frame was braced to the fuselage frames with a pair of transverse V-struts, one ahead and one aft of the cockpit. A long tailskid, which reached out to the rear end of the pod, was fixed to the central lower pod frame.[1] The Rubis was powered by a 30 kW (40 hp) nine cylinder Salmson 9AD radial engine mounted centrally with its thrust line just above the wing.  Its cylinders were exposed for cooling but there was a long, semi-teardrop fairing behind it to smooth the airflow over the wing's upper surface. Fuel and oil tanks were in the wing centre section.[1] The exact date of the first flight of the Rubis is not known but the initial development tests were complete by March 1933.[1] There are no further references to it in the French contemporary digitised records of the Bibliothèque nationale de France (BnF). In 1935 Bassou used the name Rubis again for a design of another high wing, tractor aircraft with a pod fuselage but with its tail on a pair of narrow beams rather the deep girder frame of the earlier aircraft, though there is no evidence of its construction.[2] Data from Les Ailes, March 1933[1]General characteristics Performance</t>
  </si>
  <si>
    <t>Side-by-side two seat touring and training aircraft</t>
  </si>
  <si>
    <t>https://en.wikipedia.org/Side-by-side two seat touring and training aircraft</t>
  </si>
  <si>
    <t>5.5 m (18 ft 1 in)</t>
  </si>
  <si>
    <t>13 m2 (140 sq ft)</t>
  </si>
  <si>
    <t>500 kg (1,102 lb)</t>
  </si>
  <si>
    <t>75 l (16 imp gal; 20 US gal)</t>
  </si>
  <si>
    <t>1 × Salmson 9AD 9-cylinder radial, 30 kW (40 hp)</t>
  </si>
  <si>
    <t>143 km/h (89 mph, 77 kn)</t>
  </si>
  <si>
    <t>120 km/h (75 mph, 65 kn)</t>
  </si>
  <si>
    <t>3,000 m (9,800 ft)</t>
  </si>
  <si>
    <t>Antoine Bassou</t>
  </si>
  <si>
    <t>late 1932-early 1933</t>
  </si>
  <si>
    <t>50 km/h (31 mph)</t>
  </si>
  <si>
    <t>Czech Sport Aircraft Sky Cruiser</t>
  </si>
  <si>
    <t>The Czech Sport Aircraft Sky Cruiser is a single engine high wing conventional landing gear aircraft in development by Czech Sport Aircraft.[1] General characteristics Performance</t>
  </si>
  <si>
    <t>Light sport</t>
  </si>
  <si>
    <t>Czech Sport Aircraft</t>
  </si>
  <si>
    <t>https://en.wikipedia.org/Czech Sport Aircraft</t>
  </si>
  <si>
    <t>In development</t>
  </si>
  <si>
    <t>1 pilot</t>
  </si>
  <si>
    <t>1 passenger</t>
  </si>
  <si>
    <t>1 × Rotax 912 horizontally opposed piston</t>
  </si>
  <si>
    <t>//upload.wikimedia.org/wikipedia/commons/thumb/1/18/CZA-Sky_Cruiser.jpg/300px-CZA-Sky_Cruiser.jpg</t>
  </si>
  <si>
    <t>Tupolev Tu-72</t>
  </si>
  <si>
    <t>The Tupolev Tu-72 was a proposed Soviet medium bomber of the late 1940s. It was based on the Tupolev Tu-8, but differed by having a slightly longer fuselage, increased defensive armament, and slightly enlarged vertical stabilizers. The first flight of the Tu-72 was scheduled for 1948, but the project was cancelled due to the success of the Tupolev Tu-4 and Tupolev's focus on first-generation strategic jet bombers.[1]  This aircraft-related article is a stub. You can help Wikipedia by expanding it.</t>
  </si>
  <si>
    <t>Medium bomber</t>
  </si>
  <si>
    <t>https://en.wikipedia.org/Medium bomber</t>
  </si>
  <si>
    <t>Soviet Union</t>
  </si>
  <si>
    <t>https://en.wikipedia.org/Soviet Union</t>
  </si>
  <si>
    <t>Tupolev</t>
  </si>
  <si>
    <t>https://en.wikipedia.org/Tupolev</t>
  </si>
  <si>
    <t>None</t>
  </si>
  <si>
    <t>Tupolev Tu-8</t>
  </si>
  <si>
    <t>https://en.wikipedia.org/Tupolev Tu-8</t>
  </si>
  <si>
    <t>Potez 51</t>
  </si>
  <si>
    <t>The Potez 51 was a 1930s French intermediate trainer, intended to replace the ageing Potez 25 which had sold worldwide. It did not go into production.   Although the main rôle of the Potez 51 was as an intermediate trainer Potez, with their very successful Potez 25 in mind, hoped that it would also serve as a photographic reconnaissance aircraft, an air-ambulance and, in the civil sphere, a grand tourer.[1] It was a monoplane with a constant chord parasol wing with about 2.5° of sweep.  The tips were semi-circular and there was a deep, rounded cut-out in the trailing edge over the cockpits. High aspect ratio ailerons occupied the whole trailing edge. The wing was built around wooden box-spars and was fabric covered.  It was braced to the lower fuselage by parallel struts to the wing beyond mid-span. Four cabane struts from the upper fuselage on each side braced the wing centre section.[1] Its fuselage was largely wooden, with spruce longerons and ply skin, though the forward section, which contained the 130 kW (170 hp) Potez 9A radial engine, had metal bearers and removable metal sheet covering. The engine was enclosed by a NACA long chord engine cowling.  Behind the engine the fuselage was flat sided, though with rounded decking both forward and aft of the two open cockpits, the forward one under the trailing edge cut-out and the other close behind. Fairings ahead of each gave protection from the slipstream and dual controls were fitted. Both fin and tailplane were essentially triangular and carried balanced control surfaces.  The tailplane was mounted on top of the fuselage and its angle of incidence could be adjusted in flight; it was braced on each side at the apex of a V-strut from the lower fuselage.[1][2] The Potez 51 had fixed landing gear, with mainwheels on cranked axles and drag struts from the lower fuselage; near vertical shock absorbing legs were attached to the forward wing struts, reinforced at their tops by struts inwards to the upper fuselage. The wheels were enclosed  in semi-circular fairings. There was a short tailskid.[1] The trainer was on display, unflown, at the 1932 Paris Salon.[3][4] Its first flight was made towards the end of January 1933.[5]  Trials continued into 1934, though by August 1933 the aircraft was well harmonized.[2] In November the propeller had to be modified to meet homologation requirements, as Potez had initially underestimated the full power of their new engine, 145 kW (194 hp) at 2,100 rpm.[6] Finally in March 1934 the factory testing was done[7] and the Potez 51 went to Villacoublay for official evaluation.[8] Its fate is not recorded in the contemporary French aviation journals, but it seems no more were built. Data from Les Ailes August 1933[1]General characteristics Performance</t>
  </si>
  <si>
    <t>Intermediate training aircraft</t>
  </si>
  <si>
    <t>https://en.wikipedia.org/Intermediate training aircraft</t>
  </si>
  <si>
    <t>Aéroplanes Henry Potez</t>
  </si>
  <si>
    <t>https://en.wikipedia.org/Aéroplanes Henry Potez</t>
  </si>
  <si>
    <t>7.60 m (24 ft 11 in)</t>
  </si>
  <si>
    <t>665 kg (1,466 lb)</t>
  </si>
  <si>
    <t>963 kg (2,123 lb)</t>
  </si>
  <si>
    <t>180 l (40 imp gal; 48 US gal)</t>
  </si>
  <si>
    <t>1 × Potez 9A 9-cylinder radial, 130 kW (170 hp)</t>
  </si>
  <si>
    <t>2-bladed metal</t>
  </si>
  <si>
    <t>215 km/h (134 mph, 116 kn) at ground level and 1,000 m (3,300 ft)</t>
  </si>
  <si>
    <t>180 km/h (110 mph, 97 kn) at 2,000 m (6,600 ft)</t>
  </si>
  <si>
    <t>800 km (500 mi, 430 nmi) no reserves</t>
  </si>
  <si>
    <t>6,000 m (20,000 ft)</t>
  </si>
  <si>
    <t>late January 1933</t>
  </si>
  <si>
    <t>9 min 20 sec to 2,000 m (6,600 ft)</t>
  </si>
  <si>
    <t>Clark YH</t>
  </si>
  <si>
    <t>Weymann W-100</t>
  </si>
  <si>
    <t>The Weymann W-100, Weymann CTW-100 or Weymann W-100 RBL was a French three seat observation aircraft with a position for the observer within its partially glazed fuselage. Only one was built. Observation aircraft from World War I and into the 1920s generally had two crew, the pilot and a defensive gunner who was also the observer. Though there had been attempts to include three positions, separating the role of gunner and observer, the extra weight of the more powerful engine required proved too great a penalty. By the mid-1930s engine technology had improved enough, in Weymann's view, to make a three-seat aircraft fast enough. The W-100 was the result of this analysis.[1] It was a two bay biplane with constant chord, unswept, unequal span wings with rounded tips. The wings were entirely wooden, with multiple spars and stressed plywood skin.  The upper wing was significantly longer, broader and thicker than the lower and was in three parts, with a rectangular central portion that was mounted over the fuselage on two outward-leaning streamlined steel struts from the upper fuselage on each side.  This section had no dihedral. The lower wings were mounted on the lower fuselage and braced to the upper wings with outward leaning N-form interplane struts; they had the same dihedral as the outer upper panels. Crossed wire bracing completed the strongly staggered structure. Servo-tabbed ailerons on upper and lower wings were linked with streamlined steel tubes.[1] The W-100's fuselage frame was constructed from steel tube Warren girders, resulting in an essentially rectangular section structure which was largely fabric covered.  There was a 429 kW (575 hp) nine cylinder Hispano-Suiza 9Va radial engine (a licence-built Wright R-1820) in the nose under a long-chord cowling. The pilot's open cockpit was at the wing trailing edge, with the gunner's cockpit, fitted with a machine gun on a flexible mount, immediately behind. A triangular, upward hinged door in the starboard side below the gunner's cockpit gave access to the observer's position in the deepened forward fuselage between the pilot's cockpit and the engine. It had glazed panels in its top and bottom and entirely glazed sides, giving the observer clear views in all directions.[1] At the rear the rectangular tailplane was built into the upper fuselage and carried larger area, separate, balanced elevators. The round edged fin was wire braced to the tailplane and carried a deep, round-topped rudder, also balanced.[1]  The W-100 had a fixed, wide 3.0 m (120 in) track undercarriage, with each mainwheel on a V-form axle and drag strut hinged from the lower fuselage. A faired Messier oleo strut was attached to the upper fuselage.  There was a small, steerable tailwheel.[1] The Weymann W-100 first flew between late June and early July 1933, piloted by Barbot, though the location is not recorded.[2] By August it had been further tested at Villacoublay, had returned to the factory by mid-August[3] and was back at Villacoublay in September.[4] There seem to be no further references to the W-100 in the French journals after this date. Data from Les Ailes February 1934[1]General characteristics Performance</t>
  </si>
  <si>
    <t>Observation and reconnaissance aircraft</t>
  </si>
  <si>
    <t>https://en.wikipedia.org/Observation and reconnaissance aircraft</t>
  </si>
  <si>
    <t>Société des Avions C.T. Weymann</t>
  </si>
  <si>
    <t>10.50 m (34 ft 5 in)</t>
  </si>
  <si>
    <t>14.00 m (45 ft 11 in)</t>
  </si>
  <si>
    <t>3.40 m (11 ft 2 in)</t>
  </si>
  <si>
    <t>42 m2 (450 sq ft)</t>
  </si>
  <si>
    <t>1,650 kg (3,638 lb)</t>
  </si>
  <si>
    <t>2,550 kg (5,622 lb)</t>
  </si>
  <si>
    <t>1 × Hispano-Suiza 9Va 9-cylinder radial, 429 kW (575 hp)</t>
  </si>
  <si>
    <t>240 km/h (150 mph, 130 kn) at ground level</t>
  </si>
  <si>
    <t>225 km/h (140 mph, 121 kn) at 3,000 m (9,800 ft)</t>
  </si>
  <si>
    <t>5 hr</t>
  </si>
  <si>
    <t>8,000 m (26,000 ft)</t>
  </si>
  <si>
    <t>Late June – early July 1933</t>
  </si>
  <si>
    <t>Faradair Aerospace BEHA</t>
  </si>
  <si>
    <t>The Faradair Aerospace BEHA is a sustainable hybrid-electric aircraft design currently under development in the UK. The BEHA is a hybrid-electric utility aircraft currently under development at Duxford Airfield in Cambridgeshire, UK and the University of Swansea in Wales. BEHA is an acronym for Bio-Electric-Hybrid-Aircraft. The aircraft has evolved from early concept launched in 2014 to an 18 seat Part23 aircraft design that is to be powered by twin Magni500 electric motors developed by MagniX in a contra-rotating pusher propfans ducted fan configuration. The electric motors are to be powered by a Honeywell Turbogenerator running either Sustainable Aviation Fuel or JetA. The aircraft has a Triple Box-wing configuration in all carbon composite construction and is also now supported by Nova Systems in the prototype development, Cambridge Consultants in the hybrid powertrain development. [1] In July 2020, Faradair announced a move to Duxford Airfield in Cambridgeshire from its original Cirencester base, to form part of the new Duxford Avtech aerospace development programme. A new prototyping hangar is to be built at the historic airfield with the company announcing partnership with Imperial War Museum Duxford and Gonville &amp; Caius College as part of the relocation.[2] The company plans to have a prototype completed by 2024 and begin operational trials by 2026.[1] Data from Faradair WebsiteGeneral characteristics Performance</t>
  </si>
  <si>
    <t>Hybrid triplane box wing</t>
  </si>
  <si>
    <t>https://en.wikipedia.org/Hybrid triplane box wing</t>
  </si>
  <si>
    <t>Great Britain</t>
  </si>
  <si>
    <t>https://en.wikipedia.org/Great Britain</t>
  </si>
  <si>
    <t>Faradair Aerospace</t>
  </si>
  <si>
    <t>18 passengers</t>
  </si>
  <si>
    <t>15 m (48 ft)</t>
  </si>
  <si>
    <t>17 m (57 ft)</t>
  </si>
  <si>
    <t>4.3 m (14 ft)</t>
  </si>
  <si>
    <t>2 × Magni500 Electric motor, 560 kW (750 shp) each</t>
  </si>
  <si>
    <t>Bespoke Faradair designed Propfan</t>
  </si>
  <si>
    <t>370 km/h (230 mph, 200 kn)</t>
  </si>
  <si>
    <t>4,300 m (14,000 ft)</t>
  </si>
  <si>
    <t>Icaro Force</t>
  </si>
  <si>
    <t>The Icaro Force is an Italian single-place, paraglider that was designed by Michael Nessler and Christian Amon and produced by Icaro 2000 of Sangiano. It is now out of production.[1] The Force was designed as an intermediate glider. The models are each named for their relative size.[1] Data from Bertrand[1]General characteristics</t>
  </si>
  <si>
    <t>https://en.wikipedia.org/Italy</t>
  </si>
  <si>
    <t>Icaro 2000</t>
  </si>
  <si>
    <t>https://en.wikipedia.org/Icaro 2000</t>
  </si>
  <si>
    <t>12.3 m (40 ft 4 in)</t>
  </si>
  <si>
    <t>27.4 m2 (295 sq ft)</t>
  </si>
  <si>
    <t>Michael Nessler and Christian Amon</t>
  </si>
  <si>
    <t>Langlois JL.2</t>
  </si>
  <si>
    <t>The Langlois JL.2 was a three-winged agricultural aircraft built in France in 1979. It failed to sell and only one was built. The Langlois JL.2 was an unusually laid out three wing aircraft, not a conventional triplane but a tandem wing design of the Mignet Pou-du-Ciel type with an extra forward low wing.  The upper front and rear wings had the same span but the lower one was both shorter and of narrower chord. Its function was to stabilize the pendulum mode oscillations to which the tandem wing design was prone. Langlois intended it to be a fertilizer spreader, or crop duster, calling for robust construction and a more powerful engine than in most Mignet style aircraft.[1] All three wings were simple parallel chord, square tipped cantilever structures.  The stabilizing wing was mounted on the lower fuselage longerons and the rear wing on the upper rear fuselage.  The upper wing was pivoted high over the fuselage; on each side on a pair of inverted V-struts from the upper fuselage and a single, forward strut from below met at a pivot point.  The JL.2 was controlled, like all Mignet type designs, by changing the wing incidence. This was done through two links connecting the rear of the wing and the control column. There were no ailerons.[1] The fuselage was a simple flat sided construction except at the nose, where a 134 kW (180 hp) Lycoming O-360-A2A air-cooled flat four engine was smoothly cowled. Immediately behind the engine was a hopper for the fertilizer.  This was filled from above and discharged sideways, below the fuselage, via two side-by-side, vertical, narrowing ducts which fed spreaders with deflector plates on top.  These structures were braced with struts from a frame under the nose. The pilot sat high in the cockpit at the leading edge of the rear wing under a perspex canopy with minimal obstruction.   The fin was triangular and the unbalanced rudder rectangular.  The JL.2 had a fixed tailwheel undercarriage, with main wheels on cantilever legs. A tailwheel with a long leg kept the tail high off the ground.[1] The JL.2 first flew in August 1979 and received its Certificate of Airworthiness on 29 January 1980.[2] However, there was little call in France for such an agricultural aircraft, so when the certificate expired the following January it was not renewed and the aircraft was abandoned at Mortagne. It had flown 102 hours.[1][2] Data from Gaillard (1991), p.179[1]General characteristics</t>
  </si>
  <si>
    <t>Single seat, triple wing sports aircraft</t>
  </si>
  <si>
    <t>6.07 m (19 ft 11 in)</t>
  </si>
  <si>
    <t>27.5 m2 (296 sq ft) all three wings</t>
  </si>
  <si>
    <t>535 kg (1,179 lb)</t>
  </si>
  <si>
    <t>1,019 kg (2,247 lb)</t>
  </si>
  <si>
    <t>1 × Lycoming O-360-A2A air-cooled flat four, 130 kW (180 hp)</t>
  </si>
  <si>
    <t>Jaques Langlois</t>
  </si>
  <si>
    <t>8.2 m (26 ft 11 in) upper forward and rear wings</t>
  </si>
  <si>
    <t>7.0 m (23 ft 0 in)</t>
  </si>
  <si>
    <t>Two Eagles Balloon</t>
  </si>
  <si>
    <t>The Two Eagles Balloon is a custom balloon designed to break world records. A January 2015 launch from Japan toward North America has officially broken two world records as validated by the Fédération Aéronautique Internationale.[1] The balloon was developed by a crew which included members of Steve Fossett's Spirit of Freedom balloon crew. The balloon was initially developed for a 2005 and later 2008 flight attempt by Troy Bradley using the name Celestial Eagle with a crew including Tim Cole, Bert Padelt and John Kugler.[2] The launch 2008 attempt from Japan was canceled due to weather that would have placed the balloon in storms off California and jet streams which may have altered path to Alaska.[3] The 100 kg Kevlar-Carbon fiber capsule was built by Composite Tooling in Albuquerque, New Mexico. The 7ftx5ft capsule carries 10,000 lb in ballast. The gondola is outfitted with a wide angle GoPro camera. The unpressurized cockpit requires pilots to use supplemental oxygen above 12,000 ft altitude. The insulated gondola temperature is expected to have an operating temperature of 50 degrees F. Members of the Cognitive Engineering Research Institute in Mesa, Arizona will study fatigue effects during the record-attempting flight.[4] To slow down for landing, ropes will be dropped into the ocean to create drag prior to a planned landing on a sand dune. Lower sections of the gondola can be flooded with water for stability in a water landing. Data from Two EaglesGeneral characteristics Performance</t>
  </si>
  <si>
    <t>Rozière balloon</t>
  </si>
  <si>
    <t>https://en.wikipedia.org/Rozière balloon</t>
  </si>
  <si>
    <t>America</t>
  </si>
  <si>
    <t>Cameron Balloons</t>
  </si>
  <si>
    <t>https://en.wikipedia.org/Cameron Balloons</t>
  </si>
  <si>
    <t>world record</t>
  </si>
  <si>
    <t>141.6 ft (43.2 m)</t>
  </si>
  <si>
    <t>1,475 lb (669 kg)</t>
  </si>
  <si>
    <t>10 days</t>
  </si>
  <si>
    <t>91.6 ft (27.9 m)</t>
  </si>
  <si>
    <t>350,000 cu ft (9,900 m3)</t>
  </si>
  <si>
    <t>14,500 lb (6,600 kg)</t>
  </si>
  <si>
    <t>WLT Sparrow</t>
  </si>
  <si>
    <t>The Wolfsberg Aircraft Sparrow ML is a twin boom, pusher configuration ultralight aircraft seating two in tandem. Designed and built in the Czech Republic. The Sparrow is largely built from carbon fibre.  Its wing has a short span rectangular section between the tail-booms and straight-tapered outer panels with angled tips. There are short ailerons with flaps between them and the twin slender booms. Each boom carries an angled, straight edged fin and rudder; the tailplane, with a one-piece elevator fitted with an offset trim tab, is mounted on top of the fins.[1] The Sparrow's fuselage has a smooth profile partly defined by multipanel glazing that extends almost from the nose back beyond the wing leading edge.  Access to both of the tandem seats is via a wide port-side door.  The aircraft is normally flown from the front; the rear seat, placed over the leading edge, can also be provided with controls and instrumentation for an instructor (the Trainer version) or, as on the Clubman, be a passenger position. A ballistic recovery parachute is an option.  The Sparrow has a fixed tricycle undercarriage; all three wheels have speed fairings and the main wheels have faired legs under the wings, raked back  from the forward ends of the booms.[1] The Sparrow first flew on 24 August 2010 and production started in 2012.[2] It achieved Czech certification on 1 March 2013 and by the summer of that year six had been built.[1] French certification was obtained in January 2014[3] and it appeared on public display for the first time at the AERO Friedrichshafen show in 2014. The display example is a later version powered by a 75 kW (100 hp) Rotax 912 ULS flat-four, air- and liquid-cooled engine.[1][4] Data from Wolfsberg Aircraft [5]General characteristics Performance</t>
  </si>
  <si>
    <t>Tandem seat ultralight</t>
  </si>
  <si>
    <t>https://en.wikipedia.org/Tandem seat ultralight</t>
  </si>
  <si>
    <t>Wolfsberg Aircraft s.r.o.</t>
  </si>
  <si>
    <t>in production</t>
  </si>
  <si>
    <t>13 by end-2017</t>
  </si>
  <si>
    <t>one pilot</t>
  </si>
  <si>
    <t>7.00 m (23 ft 0 in)</t>
  </si>
  <si>
    <t>9.1 m (29 ft 10 in)</t>
  </si>
  <si>
    <t>1.76 m (5 ft 9 in)</t>
  </si>
  <si>
    <t>11.6 m2 (125 sq ft)</t>
  </si>
  <si>
    <t>272 kg (600 lb)</t>
  </si>
  <si>
    <t>60 litres (13 imp gal; 16 US gal)</t>
  </si>
  <si>
    <t>1 × Rotax 912 UL air and water-cooled  horizontally opposed 4-cylinder in pusher configuration, 60 kW (80 hp)</t>
  </si>
  <si>
    <t>3-bladed Woodcomp Klassic 170/3, 1.70 m (5 ft 7 in) diameter composite,[6][dead link] with ground adjustable pitch</t>
  </si>
  <si>
    <t>57 km/h (35 mph, 31 kn) flaps down</t>
  </si>
  <si>
    <t>234 km/h (145 mph, 126 kn)</t>
  </si>
  <si>
    <t>Alec N Clark</t>
  </si>
  <si>
    <t>472.5 kg (1,042 lb)</t>
  </si>
  <si>
    <t>210 m (689 ft)</t>
  </si>
  <si>
    <t>Loening XS2L</t>
  </si>
  <si>
    <t>The Loening XS2L was an American biplane scout amphibian developed by Keystone-Loening (then a subsidiary of Curtiss-Wright), for the United States Navy during the early 1930s. In the early 1930s the Navy became interested in exploring amphibious capabilities for its cruiser-based observation and scout floatplanes to remedy the problem of periodically having to rig the wheeled undercarriage and then revert to floats. After some experiments, installing retractable landing gear into the existing types' floats was ruled out due to degradation in performance. A purpose-built amphibian, however, was viewed as a potentially better solution.[1] Three companies – Great Lakes, Keystone-Loening and Sikorsky - submitted aircraft to meet the Navy's requirements, with their designs designated XSG-1, XS2L-1 and XSS-1 respectively.  The Loening's entry was a conventional biplane that featured flying boat hull, retractable main landing gear and a single R-985 Wasp Junior engine in a nacelle on the upper wing. The pilot and observer were seated in an enclosed cockpit that also encompassed some of the interplane struts, resulting in a curiously shaped glazing area. The XS2L-1 was delivered for official trials in February 1933. Although it showed marginally better performance than its rivals, it still offered no considerable advantages over the existing floatplanes like the Vought O3U-3 and Berliner-Joyce OJ-2, and no production resulted.[1] Data from [1]General characteristics Performance Armament   Aircraft of comparable role, configuration, and era  Related lists</t>
  </si>
  <si>
    <t>Scout amphibian</t>
  </si>
  <si>
    <t>Keystone-Loening</t>
  </si>
  <si>
    <t>https://en.wikipedia.org/Keystone-Loening</t>
  </si>
  <si>
    <t>2 (pilot and observer)</t>
  </si>
  <si>
    <t>30 ft 7 in (9.32 m)</t>
  </si>
  <si>
    <t>34 ft 6 in (10.52 m)</t>
  </si>
  <si>
    <t>13 ft (4.0 m)</t>
  </si>
  <si>
    <t>355 sq ft (33.0 m2)</t>
  </si>
  <si>
    <t>2,833 lb (1,285 kg)</t>
  </si>
  <si>
    <t>4,317 lb (1,958 kg)</t>
  </si>
  <si>
    <t>1 × Pratt &amp; Whitney R-985 radial engine, 400 hp (300 kW)</t>
  </si>
  <si>
    <t>130 mph (210 km/h, 110 kn)</t>
  </si>
  <si>
    <t>633 mi (1,019 km, 550 nmi)</t>
  </si>
  <si>
    <t>12,400 ft (3,800 m)</t>
  </si>
  <si>
    <t>//upload.wikimedia.org/wikipedia/commons/thumb/d/d5/Loening_XS2L-1.jpg/300px-Loening_XS2L-1.jpg</t>
  </si>
  <si>
    <t>United States Navy</t>
  </si>
  <si>
    <t>https://en.wikipedia.org/United States Navy</t>
  </si>
  <si>
    <t>1× flexibly mounted .30 in machine gun in the observer's position</t>
  </si>
  <si>
    <t>https://en.wikipedia.org/Prototype</t>
  </si>
  <si>
    <t>A8971</t>
  </si>
  <si>
    <t>Paraavis Ivengo</t>
  </si>
  <si>
    <t>The Paraavis Ivengo is a Russian single-place paraglider that was designed and produced by Paraavis of Moscow. It is now out of production.[1] The Ivengo was designed as an intermediate glider.[1] Data from Bertrand[1]General characteristics Performance</t>
  </si>
  <si>
    <t>3.71 m (12.18 ft)</t>
  </si>
  <si>
    <t>42 km/h (26 mph, 23 kn)</t>
  </si>
  <si>
    <t>Paraavis Tango Duett</t>
  </si>
  <si>
    <t>The Paraavis Tango Duett is a Russian two-place paraglider that was designed and produced by Paraavis of Moscow and introduced in 2003. It is now out of production.[1] The Tango Duett was designed as a tandem glider for flight training. It uses a unique biplane arrangement of two rectangular wings.[1] Data from Bertrand[1]General characteristics Performance</t>
  </si>
  <si>
    <t>4.6 m (15 ft)</t>
  </si>
  <si>
    <t>40 km/h (25 mph, 22 kn)</t>
  </si>
  <si>
    <t>Buscaylet-de Monge 7-4</t>
  </si>
  <si>
    <t>The Buscaylet-de Monge 7-4 was a small, French, twin-boom aircraft without a fuselage, built in the mid-1920s to explore the characteristics of a proposed larger machine. The de Monge 7-4[1][2] was designed and built to provide aerodynamic information on the three times larger proposed de Monge 72.[2]  Each was a twin boom monoplane with a conventional empennage but no fuselage. Instead, the wing between the booms was extended in chord and greatly thickened to provide depth for cockpits. The smaller aircraft had two engines, mounted just within the booms; the de Monge 72 was to have had a third engine on the  central wing leading edge.[1][2] It was designed by Belgian pioneer Louis de Monge. Both the inner and outer sections of the wing were built around two wooden box spars and wooden ribs. The final ribs of the centre-section extended rearwards to the tail as the booms and the outer panels were bolted to them. An open single cockpit for pilot and passenger in side-by-side seats was positioned between the spars. In plan the centre-section was rectangular, about 2.0 m (6 ft 7 in) in span, 3.0 m (9 ft 10 in) in chord (more than half the overall length of the aircraft) and was 660 mm (2 ft 2 in) thick. The outer panels were braced to the lower centre-section outer edge on each side with two steel tube struts. In plan the outer panels were strongly tapering trapezoids, carrying ailerons along the entire trailing edge.[2] The de Monge 7-4 was powered by two 26 kW (35 hp) Anzani air-cooled 3-cylinder radial engines on a girder across the leading edge of the centre-section. Since they were both just within the centre-section span, they were less than 2.0 m (6 ft 7 in) apart and the propeller disks slightly overlapped; to avoid damage both engines were slightly canted to starboard.[2] The top of the rear ends of the booms were bridged by a near-rectangular plan horizontal tail with a full span elevator. This had a pair of cut-outs for the deep rudders, mounted on near triangular fins; there was another, rudderless fin mounted at the centre of the tailplane.[2] The de Monge 7-4 had a conventional fixed, split-axle, tailskid undercarriage.  The axles were hinged from a V-strut, mounted on the centreline and braced with transverse wires, with their outer ends mounted on near-vertical rubber shock absorbing struts and hinged, trailing struts, both to the lower centre-section outer edge.  Each boom carried a small tailskid.[1] The exact date of the first flight of the de Monge 7-4 is not known but it was present for the 1923 Coupe de Zenith, piloted by one Brusseaux.[3] However, for unrecorded reasons it failed to depart on the first stage.[3]  Its early trials had been flown by Alexis Maneyrol,[2] who was flying a Peyret aircraft at this competition.[3] It competed in the same contest in 1924 but once again was forced to retire. By this time more powerful Anzani 34 kW (45 hp) engines had been fitted.[4] Data from Flight December 1923 pp.44-5[2]General characteristics Performance</t>
  </si>
  <si>
    <t>Experimental aircraft</t>
  </si>
  <si>
    <t>https://en.wikipedia.org/Experimental aircraft</t>
  </si>
  <si>
    <t>Ateliers Buscaylet père et fils, Bobin et Louis de Monge</t>
  </si>
  <si>
    <t>One passenger / flight test observer</t>
  </si>
  <si>
    <t>5.325 m (17 ft 6 in)</t>
  </si>
  <si>
    <t>10.7 m (35 ft 1 in)</t>
  </si>
  <si>
    <t>1.65 m (5 ft 5 in)</t>
  </si>
  <si>
    <t>23.33 m2 (251.1 sq ft)</t>
  </si>
  <si>
    <t>650 kg (1,433 lb)</t>
  </si>
  <si>
    <t>2 × Anzani air-cooled 3-cylinder radial, 26 kW (35 hp)  each</t>
  </si>
  <si>
    <t>2-bladed Lumière[1]</t>
  </si>
  <si>
    <t>145 km/h (90 mph, 78 kn) approximately</t>
  </si>
  <si>
    <t>Louis de Monge</t>
  </si>
  <si>
    <t>https://en.wikipedia.org/Louis de Monge</t>
  </si>
  <si>
    <t>summer 1923</t>
  </si>
  <si>
    <t>Lebouder Autoplane</t>
  </si>
  <si>
    <t>The Lebouder Autoplane was a French amateur built modular roadable aircraft, with a car-like component that could be separated from its aeronautical parts.  The sole Autoplane flew and drove successfully in the early 1970s. From a distance or in flight, the two seat Autoplane appeared to be a conventional, single engined, high wing braced monoplane with a fixed tail wheel undercarriage. On the ground the front part of the fuselage was seen to be a seriously modified Vespa 400 micro-car, a common, small, four wheeled, open top two seater powered by an 13 kW (18 hp) motorcycle engine.  For road use this had lights and direction indicators mounted on a nose grille, a forward bumper and, inside, a standard steering wheel but also a set of flight instruments and engine controls. The Autoplane's roadable component also had both the aircraft's 75 kW (100 hp) Continental air-cooled flat four under the bonnet and the original engine which powered it on the road at up to 70 km/h (43 mph).[1][2] The Autoplane had a rectangular plan wing.  Its rear fuselage, open at the front until the car/forward fuselage was inserted, was attached to the wing underside from about half chord and tapered rearwards to a conventional tail with a triangular dorsal fillet leading to a large rectangular fin and rudder. The horizontal tail, also rectangular in plan, was attached to the fuselage bottom.[1][2] Joining these two parts into an aircraft took two people a little over half an hour.  The steering wheel stowed in the car and the bumper in the rear fuselage, then the car was backed into the fuselage opening and linked to the wings by attaching on each side a single lift strut to a bracket on the lower car body.  This positioned the windscreen at the wing leading edge and the side windows enclosed the cabin. Entry was via standard car-type, forward hinged doors. Removing the grille revealed  a propeller boss and the propeller was bolted on. The Vespa 400 had been modified so that the front wheels could be swung downward and forward on V struts, forming the Autoplanes's narrow track main undercarriage. Its rear suspension was also modified to allow the wheels to be retracted upwards into the body. After a flight, this procedure was reversed, releasing the car to the road.[1][2] The date of the first flight is uncertain but it was before 13 July 1973 when the Autoplane received its Certificate of Airworthiness.[1] Later in 1973 it appeared at two RSA meetings, at Montdidier and Montargis, winning four prizes.[2]  Lebouder flew it until it was damaged in an accident in 1975.[3] The damage was chiefly confined to the undercarriage and propeller but the Autoplane never flew again, though the road vehicle survived. Data from Gaillard (1991), p.121[1]General characteristics Performance</t>
  </si>
  <si>
    <t>Two seat roadable aircraft</t>
  </si>
  <si>
    <t>9.67 m (31 ft 9 in)</t>
  </si>
  <si>
    <t>13.8 m2 (149 sq ft)</t>
  </si>
  <si>
    <t>470 kg (1,036 lb)</t>
  </si>
  <si>
    <t>750 kg (1,653 lb)</t>
  </si>
  <si>
    <t>1 × Continental air-cooled flat-four, 75 kW (100 hp)   only for use in aircraft mode</t>
  </si>
  <si>
    <t>180 km/h (110 mph, 97 kn)</t>
  </si>
  <si>
    <t>Robert Lebouder</t>
  </si>
  <si>
    <t>before July 1973</t>
  </si>
  <si>
    <t>NBMR-1</t>
  </si>
  <si>
    <t>NATO Basic Military Requirement 1 (NBMR-1) was a document produced by a North Atlantic Treaty Organisation (NATO) committee in the 1950s detailing the specification of future combat aircraft designs. The requirement was for a "light weight tactical strike fighter (LWTSF)" capable of carrying both conventional and tactical nuclear weapons from rough airfields and having simple maintenance requirements. In December 1953, NATO Supreme Command, realizing that a few, expensive and complex fighters located on few airbases were very vulnerable in case of a nuclear war, issued a specification for a new light tactical support aircraft.[1] Aircraft manufacturers within NATO countries were invited to submit their designs for a Light Weight Strike Fighter. The competition was intended to produce a combat aircraft that was light, small and equipped with basic weapons and avionics. It should also be able to operate from dispersed airfields and require minimal ground support. The technical requirements were: The challenge of providing an engine that matched the requirements of lightness and power, reliability and ease of maintenance was solved by using the Bristol Siddeley Orpheus turbojet. The development of the Orpheus was funded from the  US Mutual Weapons Development Program which was a way for the US to support weapons procurement for members of the NATO alliance.[3] Designs were submitted by manufacturers from many NATO countries, including France, Italy and the United States.  Designs were required within two months of the competition and submitted to AGARD under the leadership of Theodore von Kármán. The committee assessed eight projects, including the Aerfer Sagittario 2 (Italy), Breguet Br.1001 Taon (France), Dassault Mystère XXVI (France), Fiat G.91 (Italy), Northrop N-156 (USA) and Sud-Est Baroudeur (France).[1] Although its development is considered a factor which motivated NATO to issue the requirement, the Folland Gnat itself was not evaluated in the competition.[4] Project selections started on 18 March 1953 and took 18 months to complete, the first result being announced on 30 June 1955. The winning projects were, in order: the Breguet Br. 1001 Taon, the Fiat G.91 and the Mystère XXVI.[1] Prototypes of each design were ordered. The first G.91 flew on 9 August 1956 at the Caselle airfield, Turin, in the hands of Chief Test Pilot Riccardo Bignamini.[5] Gérard Muselli flew the first Mystère XXVI, now named Étendard VI, on 15 March 1956 at Melun Villaroche Aerodrome. The Breguet Taon followed on 26 July 1957. The three rivals were sent for evaluation trials at the Centre d'Essais en Vol at Brétigny-sur-Orge in France in September 1957.  The Italian aircraft performed most impressively and in consequence, in January 1958, the Fiat G.91 was officially declared the competition winner.[1][5] A meeting of NATO Defence Ministers was held in April 1958 at which it was agreed that the G.91 would be the first NATO lightweight strike fighter, with the Breguet Taon following in 1961.[6] A production meeting was planned for May 1958 to discuss the production of the aircraft with financial support from the United States. The Americans agreed to provide some of the finance for the French, German and Italian aircraft and pay for the planned Turkish aircraft.[6] Given the large economic and commercial interests at stake, there was a certain amount of controversy surrounding the decision.[7] After the loss of the G.91 prototype due to aeroelastic vibration on 20 February 1957, the French government decided to pursue development of the locally designed Dassault Étendard VI.[8] The British government similarly ignored the competition to concentrate on Hawker Hunter production. In contrast, the Italian government preemptively ordered the G.91 for the Italian Air Force before the results of the competition were known. In the end, the German German Air Force (Luftwaffe) placed the largest order based on the competition.  The Luftwaffe was originally to have received fifty G.91R and twenty G.91T two-seaters from the Fiat production lines and a further 232 G.91R manufactured under licence in Germany by the Dornier, Messerschmitt and Heinkel companies (Arbeitsgemeinschaft G.91.) The licence production was subsequently increased to 294 aircraft, bringing the total to 344. The G.91R/3 equipped four newly formed Leichte Kampfgeschwader ("light attack wings"), often replacing former Republic F-84F Thunderstreak units.[9] The G.91 was to be replaced in the 1960s by the winner of the NBMR-3 competition for VSTOL aircraft, but that did not result in a common aircraft design. In the end, the last G.91s were retired by Germany in 1982 and Italy in 1995 respectively, while the final Dassault-Breguet Super Étendard, the ultimate derivative of the unsuccessful Étendard VI, served with French Naval Aviation (Aéronavale) until 2016.[10]</t>
  </si>
  <si>
    <t>//upload.wikimedia.org/wikipedia/commons/thumb/9/90/Fiat_G.91_%286196522248%29.jpg/300px-Fiat_G.91_%286196522248%29.jpg</t>
  </si>
  <si>
    <t>Development of military aircraft</t>
  </si>
  <si>
    <t>NATO</t>
  </si>
  <si>
    <t>https://en.wikipedia.org/NATO</t>
  </si>
  <si>
    <t>G.91 officially declared winner</t>
  </si>
  <si>
    <t>Bréguet 1001 Taon  Dassault Mystère XXVI  Fiat G.91</t>
  </si>
  <si>
    <t>https://en.wikipedia.org/Bréguet 1001 Taon  Dassault Mystère XXVI  Fiat G.91</t>
  </si>
  <si>
    <t>NBMR-3</t>
  </si>
  <si>
    <t>https://en.wikipedia.org/NBMR-3</t>
  </si>
  <si>
    <t>Beriev S-13</t>
  </si>
  <si>
    <t>The Beriev S-13 was a Soviet reverse-engineered copy of the Lockheed U-2C, developed in the Soviet Union in the early 1960s. On 1 May 1960, Francis Gary Powers flew a U-2 espionage mission from northern Pakistan over the Soviet Union. While flying over the Urals, the aircraft came within range of Soviet surface-to-air missiles. The U-2 was hit by an S-75 Dvina missile (NATO code name: SA-2 Guideline) and broke apart, but the debris remained relatively intact. The Soviet Union had its own comparable high altitude reconnaissance aircraft, the Yakovlev Yak-25RW, but for political reasons this high-altitude reconnaissance aircraft was not used outside the borders of the Soviet Union and its main function was to emulate the U-2 to train Soviet air defence forces. The Yakovlev Yak-25RV was unable to reach the U-2's ceiling of 21,335–25,900 m (69,997–84,974 ft).[1] After the U-2 shootdown, the wreckage was examined by Soviet aviation specialists. The investigation, conducted by Georgy Beriev of OKB-49 at Taganrog, led to a decision of the Council of Ministers of the Soviet Union on 28 June 1960 that the aircraft and its Pratt &amp; Whitney J75-P-13 engine should be copied. OKB-16 in Kazan, led by Professor F. Zubets, reverse-engineered the engine under the designation RD-16-75.[2] On 23 August 1960 the USSR Council of Ministers ordered five aircraft (to be designated S-13), two of which were to be made available to the Air Force after completing trial flights. The timetable was very tight, as it was planned to examine all the components of the U-2 and to copy them while following the standards of Soviet military aviation, including the AFA-60 camera system. The S-13 was to be used for aerial reconnaissance, for weather research and as a balloon interceptor. On 1 April 1961 the first fuselage was completed. However, on 12 May 1962 the Council of Ministers cancelled the project with immediate effect, when it was realized that the United States and its allies, like the Soviet Union, could shoot down slow-moving targets even at high altitude. For large-scale, long-term surveillance, spy satellites were a better solution. For short-term, ad hoc reconnaissance, the Soviet Union, like the United States with the Lockheed SR-71 Blackbird, preferred high-speed reconnaissance aircraft, such as the Tsybin RSR. Although no S-13 aircraft was actually completed, the S-13 program gave valuable insights into alloys, materials and processing methods that were subsequently utilized in new Soviet aircraft designs.[3] Parts of the U-2 were exhibited in the Central Museum of the Armed Forces at Monino in Moscow. General characteristics Performance</t>
  </si>
  <si>
    <t>High-altitude reconnaissance aircraft</t>
  </si>
  <si>
    <t>https://en.wikipedia.org/High-altitude reconnaissance aircraft</t>
  </si>
  <si>
    <t>Development ceased</t>
  </si>
  <si>
    <t>0 (1 unfinished prototype)</t>
  </si>
  <si>
    <t>15.7 m (51 ft 6 in)</t>
  </si>
  <si>
    <t>24.38 m (80 ft 0 in)</t>
  </si>
  <si>
    <t>5,900 kg (13,007 lb)</t>
  </si>
  <si>
    <t>11,000 kg (24,251 lb)</t>
  </si>
  <si>
    <t>1 × Zubets RD-16-15 Turbojet, 110.853 kN (24,921 lbf) thrust</t>
  </si>
  <si>
    <t>850 km/h (530 mph, 460 kn) estimated</t>
  </si>
  <si>
    <t>6,400 km (4,000 mi, 3,500 nmi)</t>
  </si>
  <si>
    <t>24,000 m (79,000 ft)</t>
  </si>
  <si>
    <t>Lockheed U-2</t>
  </si>
  <si>
    <t>https://en.wikipedia.org/Lockheed U-2</t>
  </si>
  <si>
    <t>Beriev</t>
  </si>
  <si>
    <t>https://en.wikipedia.org/Beriev</t>
  </si>
  <si>
    <t>Delanne 11</t>
  </si>
  <si>
    <t>The Delanne 11 was a French two seat touring aircraft. Only one was built. The Delanne 11 was designed by Maurice Delanne, better known for his later tandem-wing aircraft, together with Girault of Établissements Letord who built it.[1] Design features included a lightly loaded wing for low speed landings, a robust and well sprung undercarriage which could absorb the impacts of an inexperienced pilot's landings, an enclosed cockpit, with excellent all round views and space for parachutes and with a canopy that could be rapidly jettisoned in an emergency using a Letord-developed pressurised gas system.[2][3] It was a low wing cantilever monoplane with plywood covered, two spar wooden wings of trapezoidal plan apart from slightly rounded tips. They were mounted with about 2° of dihedral on a very short centre section from which they could be easily demounted.  There were long, narrow chord ailerons.[1] The Delannne 11 was initially powered by a five-cylinder, air-cooled 48 kW (65 hp) Salmson 5A radial engine in the nose, fed from tanks in the wing centre section. Its steel tube mounting was the only major non-wooden structural part of the flat sided, ply skinned fuselage.  A high long canopy dominated the upper fuselage, occupying about 40% of its length and enclosing two side-by-side seats, with baggage space behind them. The glazing was unusually free of frames, with just three rectangular glass panels on each side and a smaller, triangular window immediately behind the windscreen. At the rear, the glazing angled in towards the fuselage centreline, the two sides meeting at a vertical edge.[1]  A combination of the simple glazing, the canopy height and the surrounding fuselage profile produced notably good all-round vision.[3] The empennage was conventional, with the tailplane mounted on top of the fuselage. In plan the tailplane was semi-elliptical and the elevators almost semi-circular. The fin and unbalanced rudder also had curved edges and together were rather pointed;  the rudder extended to the keel and operated in an elevator cut-out. The undercarriage was of the tailskid type, with a 2.07 m (6 ft 9 in) track.[2]  The wheels were on bent split axles mounted on the centreline of the fuselage underside, their ends rubber sprung from vertical V-struts from the wing centre section.[1] The Delanne 11 was marketed with a 52 kW (70 hp) Anzani 6-cylinder radial as an alternative to the Salmson.[1][4]  Advertisements also offered a three-seat version, powered by an unspecified 72 kW (96 hp) engine;[5] there is no evidence that this variant was flown. No sales were made and only the prototype was built. The first flight was made by Descamps on 8 March 1929 from Orly,[1] powered by the Salmson engine.[1] By April 1929 the prototype was Anzani powered.[6] It was registered as F-AJGB on 26 June 1929[7] and named L'Ibis Bleu (The Blue Ibis).[8] At the end of June 1929 the Delanne 11 was displayed at the IIe Concours International d'Avions légers (Second light aircraft competition) in Rotterdam. It was flown by Descamps, the only French pilot there.[9] In May 1931 it was being offered for sale[8] and was re-registered with a new owner in January 1931.[7] It remained active into 1933 and was scheduled to appear at Le Grand Rally de Vins de Bordeaux in late June.[10] Data from Les Ailes 11 April 1929[1]General characteristics Performance</t>
  </si>
  <si>
    <t>Two seat tourer</t>
  </si>
  <si>
    <t>Établissements Letord</t>
  </si>
  <si>
    <t>One passenger.</t>
  </si>
  <si>
    <t>7.70 m (25 ft 3 in)</t>
  </si>
  <si>
    <t>13.50 m (44 ft 3 in)</t>
  </si>
  <si>
    <t>2.25 m (7 ft 5 in)</t>
  </si>
  <si>
    <t>23 m2 (250 sq ft)</t>
  </si>
  <si>
    <t>600 kg (1,323 lb) production aircraft would have been 500 kg (1,100 lb)</t>
  </si>
  <si>
    <t>1 × Anzani air-cooled, six cylinder radial, 52 kW (70 hp)   or a 48 kW (65 hp) Salmson 5A air-cooled five cylinder radial engine. Les Ailes[1] does not state which engine fitting provided the given weights and length.</t>
  </si>
  <si>
    <t>145 km/h (90 mph, 78 kn) at ground level. All performance figures are calculated</t>
  </si>
  <si>
    <t>5 hr at 850 kg (1,870 lb)[2]</t>
  </si>
  <si>
    <t>//upload.wikimedia.org/wikipedia/commons/thumb/8/87/Delanne_11_Aero_Digest_December_1929.jpg/300px-Delanne_11_Aero_Digest_December_1929.jpg</t>
  </si>
  <si>
    <t>Maurice Delanne</t>
  </si>
  <si>
    <t>850 kg (1,874 lb)</t>
  </si>
  <si>
    <t>Delanne 60-E.1</t>
  </si>
  <si>
    <t>The Delanne 60-E.1 was a training sailplane, designed to enable pilots to graduate from their C certificate to the more demanding D. It was also capable of aerobatics.  Only one was built but it was used from 1938 to the outbreak of war. The Delanne 60-E.1 was a single seat training glider suitable for those aiming for their D certificate. This required flights of over 50 km (31 mi), out and return flights of more than 5 hours and flights with altitude gains of more than 1,000 m (3,300 ft).[1] It was a high wing aircraft. In plan the wings had three sections: two straight tapered outer panels with most of the sweep on the trailing edges  and with semi-elliptical tips and an inner section, occupying about half the span, with an unswept leading edge and a curved trailing edge which decreased the central chord. It was mounted on the single upper longeron of the triangular section rear fuselage and braced to the central member of the lower forward fuselage with a single strut on each side to the wing at the junction of the wing panels.[1] The Delanne's fuselage was in two parts, a deep, slightly rounded part, containing the  cockpit under the wing leading edge, which occupied about half the overall length of the aircraft.  It also had a distinct keel with a landing skid. The rear triangular section or boom overlapped the forward part, reaching the back of the cockpit and tapering to the rear. The leading edges of the swept, straight edged, round tipped tailplanes were fixed to the fuselage underside and were braced to it from above. They carried rounded elevators.  The fin, likewise straight-edged, was mounted at the extreme end of the fuselage and extended below the elevators, though the hinge of the deep and very broad curved balanced rudder was far enough aft to require only a small elevator cut-out for movement.[1] The bottom of the rudder was also below the boom but the latter's high position and a tailskid attached to the lower fin protected it from ground contact.[2] Though the exact date of the Delanne 60-E.1's first flight is not known, it was certainly before 4 August 1938, when the aircraft attracted interest by making the first glider flight over Paris on its way from Coulommiers to Saint-Cyr. The pilot, Eric Nessler, achieved an altitude gain of 1,100 m (3,600 ft) during the flight.[3] In August it went to La Banne d'Ordanche, from where it was flown by several pilots including Mme Jarlaud, the wife of its engineer. Nessler made a flight of 5 hours in it.[1] The 60-E.1 was displayed at the 1938 Paris Aero Show (Salon), along with the gull winged, two seat Delanne 30,[4] where it attracted international interest, particularly from Japan.[5] In June 1939 the sole prototype was amongst gliders exhibited by the Aéroclub d'Enghien-Moisselles.[6] It was used in its planned rôle as a D certificate trainer by the "L'Air" group.[7][8] It was also capable of aerobatics as Robert Ivernel demonstrated in the summer of 1939 by winning an international competition at Saint-Germain in June[9][10] and giving an exhibition at Boulogne-Billancourt in July.[2] Data from Les Ailes December 1938[1]General characteristics Performance</t>
  </si>
  <si>
    <t>Single seat glider</t>
  </si>
  <si>
    <t>https://en.wikipedia.org/Single seat glider</t>
  </si>
  <si>
    <t>7.50 m (24 ft 7 in)</t>
  </si>
  <si>
    <t>13.35 m (43 ft 10 in)</t>
  </si>
  <si>
    <t>2.13 m (7 ft 0 in)</t>
  </si>
  <si>
    <t>15 m2 (160 sq ft)</t>
  </si>
  <si>
    <t>140 kg (309 lb)</t>
  </si>
  <si>
    <t>225 kg (496 lb)</t>
  </si>
  <si>
    <t>Maurice Delanne, Jarlaud</t>
  </si>
  <si>
    <t>Before 4 August 1938</t>
  </si>
  <si>
    <t>0.85 m/s (167 ft/min)</t>
  </si>
  <si>
    <t>Peitz 101</t>
  </si>
  <si>
    <t>The Peitz 101, aka Peitz Avionette, was a French, amateur-built, all-metal light aircraft, first flown during the winter of 1931–32. The Peitz 101 was entirely the work of M. Peitz of Rosny-sous-Bois.  Without external funding or assistance, he began its construction in 1929. Structurally, it was an all-metal aircraft and was mostly metal-skinned, with the exception of its wings and rear fuselage which were fabric covered.[1] The Peitz 101 had a three-part parasol wing of rectangular plan out to slightly blunted tips and with an aspect ratio of 8.  There was no dihedral.  Ailerons filled about half the trailing edges.  The wings were built around two parallel duralumin spars and had a short-span central section braced to the upper fuselage longerons with a pair of parallel, vertical cabane struts to the spars, reinforced by rearward-sloping struts from the upper longeron to the forward spar. The outer wings were braced with parallel struts from the lower fuselage to the spars at about mid-span.[1] The fuselage of the Peitz 101 was constructed from dural tubes, with four longerons defining its rectangular section. It was skinned with 300 μm (0.012 in) dural sheet over the forward section and with fabric aft. In an early diagram its 37 kW (50 hp) six-cylinder Anzani radial engine was shrouded within a Townend ring, though in a photograph the ring was not fitted. The  passenger's open cockpit was at the centre of gravity, between the two longerons, with the pilot in a similar cockpit close behind; both  were fitted with dual control. The rear fixed surfaces were triangular, with the tailplane mounted near the top of the fuselage. It carried elevators which were rectangular apart from a cut-out for rudder movement.  The rudder, unlike the elevators, was balanced.[1] The Peitz had a tail skid undercarriage with each wheel on a steel stub axle, hinged on a V-strut from the lower fuselage and with a short vertical elastic shock absorber leg to the forward wing strut  This junction was  strengthened by extra struts to the forward fuselage and to the top of the forward, vertical cabane strut and by another long strut outwards to the top of the rear wing spar.[1] With limited resources and manpower, the construction of the Peitz 101 was slow. In October 1931 it was moved to Orly. The date of its first flight is not known, but test flying, with Brabant as pilot, began in the next few months. It appeared, with Service Technique de l'Aéronautique approval, in public at Orly in the Pentecost aviation festival in May 1932.  The following March it was awaiting tests for its certificat de navagbilité at Villacoublay.[1] Data from Les Ailes, April 1933[1]General characteristics Performance</t>
  </si>
  <si>
    <t>Two seat light sport aircraft</t>
  </si>
  <si>
    <t>2.20 m (7 ft 3 in)</t>
  </si>
  <si>
    <t>540 kg (1,190 lb)</t>
  </si>
  <si>
    <t>1 × Anzani 6-cylinder 6-cylinder, two row radial, 37 kW (50 hp)</t>
  </si>
  <si>
    <t>2-bladed Merville</t>
  </si>
  <si>
    <t>145 km/h (90 mph, 78 kn)</t>
  </si>
  <si>
    <t>Peitz</t>
  </si>
  <si>
    <t>Winter 1931–32</t>
  </si>
  <si>
    <t>25 min to 3,000 metres (9,800 feet)</t>
  </si>
  <si>
    <t>SNCASO Deltaviex</t>
  </si>
  <si>
    <t>The SNCASO Deltaviex or SNCASO-ONERA Deltaviex was a small French experimental jet aircraft, first flown 30 April 1954 and distinguished by highly swept, small span wings.  It was designed to explore the possibility of controlling roll and  yaw with fine jets of air bled from the engine's compressor. The Deltaviex, its name derived from the Delta VX design of Alliet at ONERA and built by SNCASO at Courbevoie, was intended to explore lateral control by blown flaps instead of ailerons. Despite its name it did not have a delta wing but wings which were strongly swept and straight tapered to pointed tips.  The leading edge sweep was 70°, that of the trailing edge about 40° and the thickness to chord ratio less than 6%.[1] The wing trailing edges carried flaps from the wing roots almost to the tips and these were blown with air bled from the centrifugal compressor of the Deltaviex's Turbomeca Marboré gas turbine engine, exiting the flap trailing edges via 700 μm (0.028 in) holes.[1][2] There were also more conventional ailerons, though they were unusual in that they were irregular quadrilaterals in shape and formed the wing tips.[1][3] Yaw was similarly controlled by passing more of the compressor bleed out though fine holes in the tall fin, which was swept on both edges and straight tapered to a squared-off tip; there was no rudder. The horizontal tail was likewise straight edged and swept, though its trailing edge was less strongly swept than that of the wing.  Its tailplanes were triangular and the elevators balanced.[1][3] The fuselage of the Deltaviex was more conventional. It was round in cross section, with a pointed nose and air intakes on is upper flanks over the wings for the low power (3.92 kN (880 lbf)) Marboré engine which exhausted through a tail pipe. The original canopy over its single seat cockpit was raised above the rear fuselage line and had single oval windows both on the sides and as a windscreen.[1] The oval shape made the lower forward window frames broad close to the fuselage, limiting the pilot's view and the cockpit was modified at least once in the period 1954-6, leading to more conventional glazing with straight lower edges and thin windscreen frames.[3]  The Deltaviex had conventional tricycle landing gear, with the narrow track mainwheels retracting into the fuselage.[4] The Deltaviex was first flown 30 April 1954 by Robert Fouquet,[4] followed by a period of testing and modification at the ONERA's airfield at Brétigny-sur-Orge. Details of the development are sparse but photographs from the later stages show the revised cockpit and also the addition of a rectangular ventral fin in place of a tail bumper wheel used in the early tests.[3] The first flight with the blown flaps was made on 21 September 1955.  The aircraft received no publicity for two years until it appeared with other SNCASO aircraft at a Brétigny-sur-Orge press event on 8 November 1956.[1] Shortly afterwards, Flight  reported it was soon to be scrapped.[2] Because the Deltaviex's span was so small (3.5 m (11 ft 6 in), it was possible to fit the whole aircraft into existing supersonic wind tunnels.  Its testing in ONERA's tunnel at Meudon is well recorded[5] and after the flight tests were over it went to another ONERA tunnel at Modane.[1][3] After these final tests the airframe was acquired as a feature by a local garage then retrieved in 1984 by members of the historic aircraft preservation group Ailes Anciennes Toulouse who have gradually restored it.  In 2015 it is largely complete externally, though with much still to be done.[3][6] Data from Ailes Anciennes Toulouse[1]General characteristics Performance</t>
  </si>
  <si>
    <t>experimental aircraft</t>
  </si>
  <si>
    <t>https://en.wikipedia.org/experimental aircraft</t>
  </si>
  <si>
    <t>SNCASO</t>
  </si>
  <si>
    <t>https://en.wikipedia.org/SNCASO</t>
  </si>
  <si>
    <t>7.1 m (23 ft 4 in)</t>
  </si>
  <si>
    <t>3.4 m (11 ft 2 in)</t>
  </si>
  <si>
    <t>2.5 m (8 ft 2 in)</t>
  </si>
  <si>
    <t>555 kg (1,224 lb)</t>
  </si>
  <si>
    <t>1 × Turbomeca Marboré II centrifugal flow gas turbine, 3.92 kN (880 lbf) thrust</t>
  </si>
  <si>
    <t>400 km/h (250 mph, 220 kn)</t>
  </si>
  <si>
    <t>//upload.wikimedia.org/wikipedia/commons/thumb/3/32/Deltaviex_%28MAA%29.jpg/300px-Deltaviex_%28MAA%29.jpg</t>
  </si>
  <si>
    <t>Alliet at ONERA</t>
  </si>
  <si>
    <t>https://en.wikipedia.org/Alliet at ONERA</t>
  </si>
  <si>
    <t>920 kg (2,028 lb)</t>
  </si>
  <si>
    <t>Amiot 110-S</t>
  </si>
  <si>
    <t>The Amiot 110-S was an all-metal, amphibious military flying boat built in France in the 1930s. It was intended as a maritime reconnaissance and medium bomber aircraft but only two were built. Jean Latham's aircraft were built in a factory at Caudebec-en-Caux, initially by the Société Latham and two years later by Usines de Caudebec.  The works were then purchased by the Société d'Emboutissage et de Constructions Méchaniques (S.E.C.M.), part owned by Félix Amiot and a part of the Société Generale Aéronautique (S.G.A.).[1]  One minor consequence of these changes of ownership was that the flying boat first known as the Latham 110 went under several other names, including Latham-S.E.C.M. 110, S.E.C.M. 110, S.E.C.M. (S.G.A.) 110 and Amiot S.E.C.M. 110-S.  When Amiot's name was included an S was added to distinguish it from the unrelated Amiot 110 fighter. Design studies for the single-engine maritime reconnaissance flying boat were under way in the spring of 1930, including a decision to use a similar wing construction method to that of the S.E.C.M. 140.[1]  Particular attention was also paid to the hydrodynamics of the planing hull and to the riveting techniques required to make this all-metal aircraft watertight.[2] The Amiot 110-S had a thick-section wing with a constant-chord centre section, occupying about one-third of the span, and tapered, blunt-tipped outer sections.  They were mounted on the top of the fuselage with about 4° of dihedral. The wing structure was a development of the torsion-resistant box spars used in high-performance gliders, with three spars, built out of interconnected steel tubes, forming the central torsion boxes.  The wings were duralumin-skinned, riveted to the substructure with separate enclosed leading edge sections which were bolted onto the central box, and the rear parts of the wing were similarly constructed. All sections were individually watertight with the leading edges housing the fuel tanks. The outer sections had high-aspect-ratio ailerons along their trailing edges.[2][3] A 480 kW (650 hp) Hispano-Suiza 12Nbr water-cooled, geared V-12 engine was mounted in a pusher position over the wing within a cowling which had an airfoil section in plan but which followed the contours of the cylinder heads.[2][4] Radiators were positioned under the wings. Initially the engine was supported by N struts with additional lateral bracing struts.[2][5] It was then redesigned as a single streamlined column.[6][4]  Early plans show a four-bladed propeller[2] but a two-bladed one was fitted.[4] The slender fuselage, which had a maximum width of only 1,500 mm (59.1 in), was built around a strong longitudinal double beam which, together with other lighter longitudinal beams, located transverse frames with forked lower parts. The skin was riveted duralumin, like the wings. The 110-S's planing hull was a V with deeply concave sides, deepest at the nose then rapidly becoming more shallow rearwards approaching a small, single step.[2] Stability on the water was provided by a pair of V-bottomed floats, strut-mounted from the outer central section.[2][7]  There was an open cockpit in the extreme nose for an observer, who was also responsible for navigation, radio communication and bomb dropping, fitted with a pair of machine guns on a flexible mount. 75 kg (165 lb) bombs were held under the wing.  There was a similarly armed cockpit just aft of the wing. The pilots' open cockpit was just ahead of the leading edge of the wing, with side-by-side seating and dual controls. At the rear the tail was conventional, with an almost triangular fin blending, at its top, into a vertical-edged balanced rudder which extended down to the keel.  The tailplane was positioned well clear of the spray, over halfway up the fin and braced with struts from the lower fuselage. It carried separate, straight-edged, balanced elevators.[2] Although the Amiot 110-S was primarily intended as a seaplane, it could be configured as an amphibian by the addition of a retractable wheeled undercarriage.  Each single wheel was mounted on a V-strut from the fuselage side near the waterline.  A vertical leg to the wheel hub was fitted with a shock absorber. On retraction the wheel was lifted into the wing underside. There was a leaf spring tailskid.[2][7] The Amiot 110-S made its first flight on 12 December 1931[8] but was not mentioned in contemporary publications until shortly before it was displayed at the Paris Salon the following December. During August 1933 minor modifications were made to the hull to improve take-off performance and replacement of the Hispano-Suiza engine by a Gnome-Rhône 14K radial engine in a NACA cowling was considered.[9] In 1935 a new engine was installed but this was a 640 kW (860 hp) Hispano-Suiza 12Ydrs V-12 mounted in tractor configuration and driving a three-blade propeller. Despite the 32% increase in power, its maximum speed of 215 km/h (134 mph; 116 kn) was only 6% faster.[10] Two Amiot 100-S were built,[8] both of which were re-engined.[10] Data from Les Ailes, May 1933[2]General characteristics Performance</t>
  </si>
  <si>
    <t>Marine reconnaissance and medium bomber flying boat and</t>
  </si>
  <si>
    <t>https://en.wikipedia.org/Marine reconnaissance and medium bomber flying boat and</t>
  </si>
  <si>
    <t>S.E.C.M. (S.G.A.)</t>
  </si>
  <si>
    <t>https://en.wikipedia.org/S.E.C.M. (S.G.A.)</t>
  </si>
  <si>
    <t>Normally three[7]</t>
  </si>
  <si>
    <t>14 m (45 ft 11 in)</t>
  </si>
  <si>
    <t>23.25 m (76 ft 3 in)</t>
  </si>
  <si>
    <t>5 m (16 ft 5 in)</t>
  </si>
  <si>
    <t>71.2 m2 (766 sq ft)</t>
  </si>
  <si>
    <t>3,060 kg (6,746 lb)</t>
  </si>
  <si>
    <t>4,500 kg (9,921 lb)</t>
  </si>
  <si>
    <t>1 × Hispano-Suiza 12Nbr[4] water-cooled, geared down V-12, 480 kW (650 hp)</t>
  </si>
  <si>
    <t>2/4-bladed</t>
  </si>
  <si>
    <t>203 km/h (126 mph, 110 kn) at sea level</t>
  </si>
  <si>
    <t>4,000 m (13,000 ft) practical</t>
  </si>
  <si>
    <t>//upload.wikimedia.org/wikipedia/commons/thumb/f/f5/Amiot_110-S_L%27Aerophile_December_1932.jpg/300px-Amiot_110-S_L%27Aerophile_December_1932.jpg</t>
  </si>
  <si>
    <t>7 min to 1,500 m (4,900 ft)</t>
  </si>
  <si>
    <t>Avia 40-P</t>
  </si>
  <si>
    <t>The Avia 40-P was intended as an economical glider suitable for clubs and individuals  but with a competitive performance capable of record setting. It was the most popular pre-war French glider, with more than forty built and it continued to set records immediately after World War II. Avia's national record setting 18.75 m (61 ft 6 in) span Avia 41-P, first flown in 1933 was very effective in the hands of an experienced pilot but its cost limited its sales. They therefore decided to market a smaller glider, designed by Cartier,[1] with a span of 14.9 m (48 ft 11 in) which would be less costly and easier for the typical club pilot to manage. The result was the Avia 40-P, first flown (despite the number) in 1935. It became the best-selling French glider in the late pre-war period, with over forty produced.[2] The 40-P was similar in layout and construction to its larger forebear.  Though the smaller span reduced the aspect ratio from 19.4 to 14.5, increasing the induced drag, it allowed a reduction of profile drag by the introduction of a cantilever wing without bracing struts. The wings of the Avia 40-P had unbroken straight taper in plan, lacked the strong camber of the 41-P's centre section, and were built around plywood leading edge torsion box spars.  Behind the spars the wings were fabric covered apart from the long span ailerons, which filled about two thirds of the trailing edges. New wing features were the upper surface spoilers, mounted on the rear of the box spar just inboard of the ailerons.[2] The wings were mounted on a low fuselage pylon, with the open cockpit immediately ahead of it. The 40-P's fuselage was oval in cross-section, tapering to the tail and entirely ply covered. There was a landing skid under the forward fuselage and the wing aided, by a tail bumper. As on the 41-P, the ply covered fixed fin and tailplane were very narrow, with generous, fabric covered control surfaces. Its tailplane was mounted on top of the fuselage and far enough forward that only a shallow reduction in elevator chord near the root was needed for movement of the rudder, which extended to the fuselage keel.[2] The 40-P flew for the first time on 3 May 1935, piloted by Eric Nessler.[1][3] At least forty were built, including ten in the then French colony of Algeria; one source puts the total at 125.[4] They were chiefly used for cross country flights, in height gained (above the point of departure) competitions and for record setting; the type established several new national records[2] and the women's height gain world record was set at 1,184 m (3,885 ft) by Edmée Jarland on 18 April 1938.[5]  Production of the Avia 40-P continued into World War II, despite the occupation of France. At its end, new women's national records were again established with the 40-P, notably the straight line distance record of 139.24 km (86.52 mi) set by Marcelle Choisnet in June 1944 and the duration record of 16 hrs 44 mins by Suzanne Melk in October 1946.[2] The number that survived the war is also uncertain but it is known that three of the fourteen taken to Germany and used to train Hitler Youth pilots were recovered by British troops. One at least was returned to the United Kingdom and flew there until the 1970s.  Restored in the 1990s, its owner moved to France and flew it at Saint-Aubin, Lot-et-Garonne. It remains airworthy, though it only flies rarely, and is on display at the Musée Régional de l'Air at Angers – Loire Airport.[2][4] Another 40-P, which is not airworthy, is on display at the Musée de l'Air et de l'Espace.[6] Data from Simons, p.189[2]General characteristics</t>
  </si>
  <si>
    <t>Club and record-setting glider</t>
  </si>
  <si>
    <t>https://en.wikipedia.org/Club and record-setting glider</t>
  </si>
  <si>
    <t>Avia (Ateliers vosgiens d'industrie aéronautique)</t>
  </si>
  <si>
    <t>https://en.wikipedia.org/Avia (Ateliers vosgiens d'industrie aéronautique)</t>
  </si>
  <si>
    <t>&gt; 40</t>
  </si>
  <si>
    <t>6.8 m (22 ft 4 in)</t>
  </si>
  <si>
    <t>14.9 m (48 ft 11 in)</t>
  </si>
  <si>
    <t>15.35 m2 (165.2 sq ft)</t>
  </si>
  <si>
    <t>146 kg (322 lb)</t>
  </si>
  <si>
    <t>//upload.wikimedia.org/wikipedia/commons/thumb/b/bf/Avia_40P_-_Angers-Marc%C3%A9.jpg/300px-Avia_40P_-_Angers-Marc%C3%A9.jpg</t>
  </si>
  <si>
    <t>Cartier</t>
  </si>
  <si>
    <t>Caudron C.860</t>
  </si>
  <si>
    <t>The Caudron C.860 was a single engine, single seat monoplane ordered by the French government as a long distance communications aircraft.  First flown in 1938, it was also expected to set speed and altitude records but the outbreak of World War II ended developments. The C.860 was ordered by the French Air Ministry who planned to use it, piloted by André Japy, for rapid long distance communications.  Powered by a 9.5 l (580 cu in) Renault 6Q-03 engine, it had a range of up to 8,000 km (5,000 mi; 4,300 nmi) when cruising at 290 km/h (180 mph; 160 kn).  It was also expected to set distance and altitude records in Category 1 with a 8.0 l (490 cu in) Renault engine and in Category 2 with a 6.5 l (400 cu in) Renault,[1] but war intervened. Its wing and empennage were aerodynamically similar to those of the Caudron Simoun, though the single-piece wing was structurally closer to that of the record-setting Rafale racer. The wing was tetragonal in  plan, with more sweep on the trailing edge than on the leading edge, though the tips were semi-elliptical.  It had an all-wood structure with a single box spar which incorporated an upper flange of gumbo-limbo, a Central and South American wood of particularly high bulk modulus, together with spruce and plywood ribs. The ply skin was finished with a fabric overlay.  Its ailerons were carried on auxiliary spars.[1] The C.860's fuselage was slender, with a maximum width of only 850 mm (33 in) and about one third of it ahead of the wing leading edge. Its 180 kW (240 hp) 9.5 l (580 cu in) air-cooled six-cylinder Renault 6Q-03 inverted in-line engine, supercharged to 2,000 m (6,600 ft), was in the nose with its main and collector fuel tanks behind it over the centre of gravity.  Together with four smaller wing tanks, these gave a fuel capacity of 1,500 l (330 imp gal; 400 US gal).  The pilot had an enclosed cockpit with his head raised only slightly above the fuselage under a shallow canopy with a horizontal strip of plexiglas for forwards and sideways vision, a solid top and an extended fairing aft. There were also windows in the fuselage sides for downward views.[1] The fuselage had a wooden frame with canvas covered sides and curved magnesium sheet top and bottom. The empennage of the C.860 was conventional, with a straight-tapered, blunt-tipped horizontal tail carrying separate elevators.  The tall vertical tail had a similar shape though, unlike the elevators, the rudder was balanced.  The aircraft had a fixed, tailwheel undercarriage with a 2 m (6 ft 7 in) track. Messier oleo strut landing legs were mounted on the wing spar.  Legs, mainwheels and the steerable tailwheel, also on an oleo strut, were enclosed in fairings.[1] By 5 September 1938 the C.860 had been brought, still not quite complete, from the Caudron factory at Issy-les-Moulineaux to the airfield at Guyancourt.[2] The first flight had been made, piloted by Delmotte, by 10 September.[3] Its initial tests had been completed by the end of September, when the C.860 entered the Centre d'Essais de Matériels Aériens (CEMA), the French official testing centre at Villacoublay.[4] These tests temporarily finished at the beginning of January 1939[5] but the C.860 returned to CEMA at the end of the month.[6] With certification complete, the Air Ministry took the C.860 to Istres to determine the take-off run required with the heavy fuel load needed to achieve the desired long range.[7] A 24.5 hour flight at 290 km/h (180 mph), covering  7,100 km (4,400 mi), consumed 1,340 l (290 imp gal; 350 US gal) of petrol and 80 l (18 imp gal; 21 US gal) of oil. The resulting take-off weight of 2,300 kg (5,100 lb), required a take-off run of 650 m (2,130 ft), well within the Air Ministry's 1,000 m (3,300 ft) specification limit.[1] Data from Les Ailes 8 June 1939[1]General characteristics Performance</t>
  </si>
  <si>
    <t>Long range communication aircraft</t>
  </si>
  <si>
    <t>Société des Avions Caudron</t>
  </si>
  <si>
    <t>https://en.wikipedia.org/Société des Avions Caudron</t>
  </si>
  <si>
    <t>8.60 m (28 ft 3 in)</t>
  </si>
  <si>
    <t>10.40 m (34 ft 1 in)</t>
  </si>
  <si>
    <t>3.28 m (10 ft 9 in)</t>
  </si>
  <si>
    <t>1,160 kg (2,557 lb)</t>
  </si>
  <si>
    <t>1,650 kg (3,638 lb) for certification tests, up to 2,400 kg (5,300 lb) for distance records</t>
  </si>
  <si>
    <t>1,500 l (330 imp gal; 400 US gal)</t>
  </si>
  <si>
    <t>1 × Renault 6Q-03[8] 9.5 l (580 cu in) air-cooled six-cylinder, inverted in-line piston engine, supercharged to 2,000 m (6,600 ft), 180 kW (240 hp)</t>
  </si>
  <si>
    <t>2-bladed Ratier, metal, electrically driven variable pitch</t>
  </si>
  <si>
    <t>340 km/h (210 mph, 180 kn) at 2,500 m (8,200 ft)</t>
  </si>
  <si>
    <t>290 km/h (180 mph, 160 kn)</t>
  </si>
  <si>
    <t>7,100 km (4,400 mi, 3,800 nmi) at a weight of 2,300 kg (5,100 lb)</t>
  </si>
  <si>
    <t>Marcel Riffard</t>
  </si>
  <si>
    <t>6-10 September 1938</t>
  </si>
  <si>
    <t>Air Ministry</t>
  </si>
  <si>
    <t>Caudron Simoun and Rafale</t>
  </si>
  <si>
    <t>https://en.wikipedia.org/Caudron Simoun and Rafale</t>
  </si>
  <si>
    <t>340 m (1,120 ft) at 1,650 kg (3,640 lb); 650 m (2,130 ft) at 2,300 kg (5,100 lb)</t>
  </si>
  <si>
    <t>Nieuport-Delage NiD 590</t>
  </si>
  <si>
    <t>The Nieuport-Delage NiD 590 was a three engine, high wing monoplane designed for policing and other roles in France's colonies, which did not go into production or enter service. In 1930 the Direction Générale Technique issued a programme for an aircraft to operate in the French Colonies. It was to have three Lorraine 9N Algol engines, an all-metal structure and to be capable of reconnaissance, observation, policing and bombing as well as medical evacuations or general transport.[1] The Nieuport-Delage NiD 590 was one of nine prototypes built for this programme.[2] The NiD 590 was an entirely metal aircraft, with light alloy used for most of its structure and skin. The wing was in three parts, with a rectangular centre section and trapezoidal, cantilevered outer panels.  It had a two spar structure, with ribs joining the two into a box to which the separate leading edge was bolted and the trailing edge hinged. High aspect ratio ailerons filled about 75% of the trailing edges.[3] The NiD 590's two pilots sat side by side at the front of the cabin. Their cockpit was semi-enclosed with glazing ahead and above but with open sides fitted with wind deflectors. They had dual controls and seat-type parachutes. This part of the cabin, under the wing, was conventional, with box-frame sides and bulkheads; just behind the seats there was an access passage with a side door from which both the controls and the rear cabin could be reached. Aft of this the final conventional bulkhead leaned backwards towards the tail, forming the start of the NiD 590's most unusual feature: the rest of the cabin was under an arched roof, extending from the forward cabin structure but the sides were only about 1 m (3 ft 3 in) high, with no glazing.  Careful fuselage design deflected the slipstream beyond the rear of the cabin and provided its various occupants with a calm working environment and an excellent all-round and downwards view of the French colonies below.  Their rear view was greatly enhanced by the very unusual rear fuselage: beyond the trailing edge the aft end of the cabin tapered rapidly in plan onto the vertical part of a T-shaped bulkhead supporting the arched upper structure.  Behind it, the fuselage maintained this upper structure on two longerons, with very narrow, concave sides down to a third, lower, longeron.  This narrow rear fuselage provided a wide rearward and downward view even from the back of the cabin where the rear gunner sat with a twin Lewis gun on a flexible mount.[3][4] The tail was conventional, with a near triangular fin and straight-edged rudder.  The NiD 590's tailplane was straight tapered and mounted on top of the fuselage.  Its undercarriage was fixed, its mainwheels on bent axles with streamlined drag struts and short, vertical oleo struts to the forward engine mounting frame.  The wheels were enclosed in fairings, and there was a castering tail wheel.  Steering on the ground was controlled through hand-operated differential brakes.[3] Two of the three 220 kW (300 hp) nine-cylinder radial Lorraine 9Na Algol engines were mounted under the wings at the inner-outer panel junctions, enclosed in narrow-chord cowlings on frames inside streamlined nacelles.  These were suspended on a group of three short struts from the forward wing spar, two attached to a ring at the middle of the nacelle and a third to its rear. Another strut joined the nacelle rear to the rear spar. The third engine was in the nose of the fuselage.[3] The NiD 590 was described as a two-place aircraft[3] but its military "Col 3" designation[5] suggests it usually had a crew of three. Since it was intended to cover a range of tasks, crew numbers were likely to vary and there was provision for three parachutes in the cabin behind the pilots. As well as the rear gunner's position, the open part of the cabin had positions for navigation, ground photography, radio operation, visual observation and bomb-aiming.  The NiD 590 carried grenades, which were delivered down a chute and twenty-four 10 kg (22 lb) bombs distributed from two racks.[3] The NiD 590 flew for the first time during the week 27 June - 3 July 1932.[2] By the start of November it had undergone very successful trials at Vélizy – Villacoublay Air Base.[6] It appeared on display at the November 1932 Paris Aéro Show.[4] A second example was flown[7] but the Colonial tri-motor contract was awarded to the Bloch MB.120, so no more NiD 590s were built. Data from NACA Report no.173[3]General characteristics Performance   Aircraft of comparable role, configuration, and era  Related lists</t>
  </si>
  <si>
    <t>Nieuport-Delage</t>
  </si>
  <si>
    <t>https://en.wikipedia.org/Nieuport-Delage</t>
  </si>
  <si>
    <t>Two pilots, plus other crew according to mission</t>
  </si>
  <si>
    <t>14.71 m (48 ft 3 in)</t>
  </si>
  <si>
    <t>25.89 m (84 ft 11 in)</t>
  </si>
  <si>
    <t>3.96 m (13 ft 0 in)</t>
  </si>
  <si>
    <t>70.2 m2 (756 sq ft)</t>
  </si>
  <si>
    <t>3,403 kg (7,502 lb)</t>
  </si>
  <si>
    <t>3 × Lorraine 9Na Algol[8] 9-cylinder air-cooled radial piston engine, 220 kW (300 hp)  each</t>
  </si>
  <si>
    <t>2-bladed, 2.985 m (9 ft 10 in) diameter [9]</t>
  </si>
  <si>
    <t>212 km/h (132 mph, 114 kn) at sea level</t>
  </si>
  <si>
    <t>1,300 km (810 mi, 700 nmi)</t>
  </si>
  <si>
    <t>//upload.wikimedia.org/wikipedia/commons/thumb/4/48/NiD_590_L%27Aerophile_Salon_1932.jpg/300px-NiD_590_L%27Aerophile_Salon_1932.jpg</t>
  </si>
  <si>
    <t>Between 27 June and 3 July 1932</t>
  </si>
  <si>
    <t>16 min to 4,000 m (13,000 ft)</t>
  </si>
  <si>
    <t>105 km/h (65 mph, 57 kn) at sea level</t>
  </si>
  <si>
    <t>Landray GL.03</t>
  </si>
  <si>
    <t>The Landray GL.03 Pouss Pou was a small, pusher configuration tandem wing aircraft built in France in the early 1980s. Only one was completed, though it was much modified. Like his earlier two, aircraft Gilbert Landray's GL.03 Pouss Pou (Push Flea) was a tandem wing aircraft in the two axis control Mignet Pou-du-Ciel style. It differed chiefly from the GL.01 and GL.02 in its twin fin, pusher configuration. It also had a tricycle undercarriage.  It was an entirely wood-framed aircraft with fabric covering.[1] The original, 1980, GL.03 had much in common with the GL.02. It shared the same wings, where the rear span was 1.0 m (3 ft 3 in) less than that of the forward one, as well as using the same modified 20 kW (27 hp) modified Citroen Ami 8 motorcar air-cooled flat-twin engine. Tests led to modifications of the wings so they had almost equal span and to the installation of a new engine.[2] The revised GL.03 is described below. Mignet designs are controlled in pitch by changing the incidence of the forward wing. To do this the forward, upper wing of the GL.03 was mounted on four co-linear pivot points.  The inner pair of these were at the top of two almost vertical faired struts from the upper fuselage longerons and the outer pair on inverted, outward leaning V-struts from the same fuselage members.  Vertical links from the rear of the wing ran externally to the lower fuselage, where they were connected to the control column. There were no ailerons. Both forward and rear wings were essentially rectangular, apart from slightly tapered and turned-up tips.  The rear wing was mounted on top of the upper longerons.[3] The fuselage of the GL.03 was flat sided, with rounded upper decking. The single seat cockpit was close to the nose, ahead of the forward wing's leading edge and enclosed under a side hinged, one piece canopy which merged into the rear decking at the wing struts without change of height. There was provision for a second, tandem cockpit but the GL.03's 30 kW (40 hp) Citroën GS612 four cylinder engine was not powerful enough to lift two adults. This engine was positioned at the centre of the rear wing, it and the fuselage extending just far enough behind the trailing edge to allow clearance for the two blade propeller.  There were small cooling air entry ducts on the cowling sides above the wing.[1][3] In place of the conventional tails of the GL.01 and GL.02 tractor designs, the pusher GL.03 had twin straight edged, strongly tapered fins on the rear wing. They extended below the wing and their trailing edges coincided with its.  Each fin carried a balanced rudder.[3] There was a simple, fixed tricycle undercarriage with the main wheels on narrow, almost horizontal cantilever legs which reached out from the lower fuselage, producing a 1.60 m (5 ft 3 in) track.[1] The Pouss Pou first flew in August 1980[3][Notes 1] and obtained its Certificate of Airworthiness on 21 July 1981.[4] It took part in the 1981 RSA rally where it was awarded the SFACT Cup. After that success the GL.03 was modified into the GL.31 tandem seat version.  This had a more powerful 37 kW (50 hp) Citroën engine and a forward wing with a  span increased to 8.0 m (26 ft 3 in) , centrally supported by tubular, inverted V pairs in place of the vertical, faired struts.  The second seat was enclosed by a separately side hinged canopy which extended back to the leading edge of the rear wing.[2][3] At about the same time the wheels were enclosed by spats.[3] Some years later the Pouss Pou was successfully re-engined with a Rotax flat twin but was eventually damaged in a landing accident at Libourne.[2] It remained on the French civil aircraft register in 2014.[5] Data from Jane's All the World's Aircraft 1981-1982 p.487[1]General characteristics Performance</t>
  </si>
  <si>
    <t>One or two seat tandem wing sports aircraft</t>
  </si>
  <si>
    <t>https://en.wikipedia.org/One or two seat tandem wing sports aircraft</t>
  </si>
  <si>
    <t>343 kg (756 lb) [3]</t>
  </si>
  <si>
    <t>1 × Citroën GS612 four cylinder piston engine, 30 kW (40 hp)</t>
  </si>
  <si>
    <t>2-bladed, 1.36 m (4 ft 6 in) diameter</t>
  </si>
  <si>
    <t>150 km/h (93 mph, 81 kn) [3]</t>
  </si>
  <si>
    <t>130 km/h (81 mph, 70 kn) [3]</t>
  </si>
  <si>
    <t>3 hr[3]</t>
  </si>
  <si>
    <t>Gilbert Landray</t>
  </si>
  <si>
    <t>6.45 m (21 ft 2 in)</t>
  </si>
  <si>
    <t>6.35 m (20 ft 10 in) rear wing</t>
  </si>
  <si>
    <t>Rey R.1</t>
  </si>
  <si>
    <t>The Rey R.1 was an experimental twin engine aircraft type built in France around 1950 to test the effectiveness of sprung hinged wings in automatically correcting roll caused by gusts. In the 1930s there was some interest in aircraft designs with automatic gust stabilization, one example being the Italian Jona J-6. In 1938 Francois Rey and M. Ruoanet took out a patent on another stabilization method in which the wings could hinge near their roots along a line oblique to the span.  This meant that when a tip dropped the wing hinged upwards, increasing its angle of attack and hence its lift, restoring the aircraft to level flight. An aircraft with this feature was built but destroyed during World War II.[1][2][3] After the war Rey built a two-seat,[2] twin engine light aircraft to test the principle of the patent.[1] Its low cantilever wing was tapered to rounded tips and had aspect ratio of 10 and noticeable dihedral.  Renault 6Q 164 kW (220 hp) six cylinder air-cooled inverted inline engines were mounted on the wing undersides in deep long cowlings.  The rubber disc sprung hinges began immediately outboard of the rear engine cowling on the wing trailing edge and ran forward and outward to the leading edge at about 45° to the chord. Black sealing strip shows their position in photographs. The R.1's long ailerons were mounted outboard of the hinge, starting close to the hinge connection with the trailing edge.[2][3] The rest of the R.1 was completely conventional with an oval fuselage, single seat enclosed cockpit and a second seat behind in a windowed cabin.  The tailplane was straight edged and tapered with strong dihedral and carried twin  vertical tails, oval in profile, at its extreme tips. It had a tailwheel undercarriage with the main wheels in spats on short faired vertical legs from the engine cowlings.[1] Two R.1s were built, numbered 01 and 02.  01 flew for the first time on 12 December 1949 and 02, which had enlarged fins, on 3 July 1951.[1] 01 was exhibited in flight at the Le Bourget Fête in 1951, where it exhibited its flexing wings and braking parachute.[3] No development or application followed these two aircraft.[1] Data from Gaillard (1990) p. 96[1]General characteristics Performance</t>
  </si>
  <si>
    <t>Two[2]</t>
  </si>
  <si>
    <t>13.175 m (43 ft 3 in)</t>
  </si>
  <si>
    <t>3.65 m (12 ft 0 in)</t>
  </si>
  <si>
    <t>19.33 m2 (208.1 sq ft)</t>
  </si>
  <si>
    <t>2,950 kg (6,504 lb)</t>
  </si>
  <si>
    <t>2 × Renault 6Q 6-cylinder air-cooled inverted inline, 160 kW (220 hp)  each</t>
  </si>
  <si>
    <t>325 km/h (202 mph, 175 kn)</t>
  </si>
  <si>
    <t>//upload.wikimedia.org/wikipedia/en/thumb/a/aa/Rey_R.1.png/300px-Rey_R.1.png</t>
  </si>
  <si>
    <t>Francois Rey</t>
  </si>
  <si>
    <t>Sukhoi Shkval</t>
  </si>
  <si>
    <t>The Sukhoi Shkval (Russian Сухой Шквал, English Squall) was a Soviet project for an interceptor in the tail-sitter design. In 1960, the young designer Rolan G. Martirossov (who later became chief designer) began his own initiative with a team of 10 people, designing an aircraft of a completely new class - a single-seater, highly capable Tail-sitter  for intercepting hunting. Soon the team got permission to work on the project in his spare time and the project got the name Shkval-1 ([Squall-1). At the same time Yakovlev worked at the Yak-36 and Hawker Siddeley at the Harrier. Both designs were equipped with a conventional Landing gear. The Shkval, however, such as the Lockheed XFV-1 should land on the stern and start on it, and therefore require only an extremely small space. After the concept was drawn up and wind tunnel tests were made in the TsAGI, the team of Pavel Sukhoi received the official confirmation for this project. This enabled funding by the state authorities as well as access to various experimental facilities. A partial mockup was built. In August 1963, a project assessment was carried out by the Ministry of Aircraft Engineering. There were heated discussions during the meeting  which the project group could not answer all the Commission 's questions; Therefore, the achievements of the design team were recognized, but the financing for the construction of a prototype was denied. Another reason was the military doctrine based on the views of the new Soviet head of government, Nikita Khrushchev, to increasingly rely on rockets as attack and defense weapons and to greatly reduce expenditures on military aircraft construction. The Sukhoi Shkval was designed as a two-engined interceptor with radar, two built-in aircraft guns and side-by-side afterburner engines. Two designs were investigated in the wind tunnel. These differed only in the form of the air intakes and the position of the canards. The first version with D-shaped air intakes, comparable to the Su-15, and canards in front of the cockpit, which extend to the radome, could not get through. The second concept with rectangular ramp air inlets (comparable to the air inlets of the MiG-25) and canards at the upper side edge of the air inlets got the advantage. The hull itself is similar to the fuselage of the Su-15 without landing gear, wing, fin and brake flaps. The four wings were fixed at the corners of the fuselage as a reclining X (comparable to the fictional X-wing fighter from Star Wars). On the four wings end were cylindrical containers, which in the lower part contain shock absorbers for take-off and landing. In the remaining part of these  cylindrical containers were kerosene tanks, as in wings and the fuselage. The containers were externally provided with a guide plate as a continuation of the wing. Each wing has a rudder that functions as a rudder and aileron. In order to facilitate the vertical landing, the entire Ejection seat as well as the Thrust lever and the Side-stick were pivotally mounted in the cockpit in such a way that the ratio of the ejection seat to these control elements remained unchanged regardless of the pivoting position. The swivel device gave the pilot a better view of the ground / landing zone by a window in the cockpit floor. A cockpit section of the Sukhoi Shkval was built with the window in the ground and the swivel seat / instrument combination, with which this function could be tested and demonstrated, which happened several times. A two-axle trailer was also planned for the transport and erection of the Sukhoi Shkval.</t>
  </si>
  <si>
    <t>Interceptor</t>
  </si>
  <si>
    <t>https://en.wikipedia.org/Interceptor</t>
  </si>
  <si>
    <t>Rolan G. Martirosov</t>
  </si>
  <si>
    <t>Sukhoi</t>
  </si>
  <si>
    <t>https://en.wikipedia.org/Sukhoi</t>
  </si>
  <si>
    <t>Morane-Saulnier MS.350</t>
  </si>
  <si>
    <t>The Morane-Saulnier MS.350 was a French aerobatic trainer flown in 1936. Only one was built but it had a long career, flying post-war until the 1960s. The MS.350 was a two bay biplane with equal span wings. In plan these were straight tapered, with sweep only on the leading edge, and with elliptical tips. Only the lower wing had dihedral. Both upper and lower  wings were built around two duralumin box-spars, joined together on each side by a single, faired, broad-footed interplane strut to a steel cross-link between the spars. There were ailerons on both upper and lower wings. A pair of outward leaning, N-form cabane struts braced the upper wing centre section high over the fuselage.  The usual wire bracing completed the wing structure.[1] The trainer was powered by a neatly cowled, 180 kW (240 hp) Renault 6Pei 6-cylinder inverted air-cooled inline engine. The fuselage was constructed around four duralumin tube longerons with metal skinning from engine to cockpit and fabric covered behind. Its open cockpit was just behind the trailing edge of the upper wing, where there was a semicircular cutout to improve the pilot's upward field of view. Behind his seat there was a 0.15 m3 (5.3 cu ft) storage locker.[1] The horizontal tail was essentially trapezoidal in plan and included balanced elevators which had a nick for operation of a balanced rudder.  The fin was trapezoidal in profile and the rudder straight-edged, though with a rounded top. It extended to the keel.  The tail surfaces were fabric covered metal structures.[1] The MS.350 had a fixed tailskid undercarriage with a track of 2.50 m (8 ft 2 in). Each mainwheel was mounted on a steel tube leg hinged on the lower fuselage longeron. Together with an oleo strut, each leg was enclosed in a fairing; the wheels also had fairings and were fitted with brakes.  The tailskid was steerable.[1] The MS.350 made its first flight on 8 February 1936, piloted by Michel Détroyat, who was a well known aerobatic pilot.[2] He demonstrated it in public on 17 May at a meeting in Saint-Germain, Paris.[3] Its development was protracted, lasting until October 1937.[4]  At some early stage the original engine was replaced by a Renault 6Q, a rather similar 6-cylinder inverted air-cooled inline engine producing 164 kW (220 hp).[5] Détroyat's outstanding aerobatic displays across pre-war Europe made the MS.350 well known.  It survived the war and was registered as F-BDYL in 1954 in the name of Jean Cliquet, Morane-Saulnier's chief test pilot, and based at Ossun. From 1956 it was owned by Morane-Saulnier and flew from their base at Villacoubly until it was wrecked in Italy on 8 December 1964.[5] Data from Les Ailes 14 May 1936;[1] performance: l'Année Aéronautique 1935-6 p.20.[6]General characteristics Performance</t>
  </si>
  <si>
    <t>aerobatic trainer</t>
  </si>
  <si>
    <t>https://en.wikipedia.org/aerobatic trainer</t>
  </si>
  <si>
    <t>Morane-Saulnier</t>
  </si>
  <si>
    <t>https://en.wikipedia.org/Morane-Saulnier</t>
  </si>
  <si>
    <t>19.50 m2 (209.9 sq ft)</t>
  </si>
  <si>
    <t>720 kg (1,587 lb)</t>
  </si>
  <si>
    <t>850 kg (1,874 lb) for aerobatics, 950 kg (2,090 lb) for cross-country flights</t>
  </si>
  <si>
    <t>159 l (35 imp gal; 42 US gal) in upper wing and fuselage tanks</t>
  </si>
  <si>
    <t>1 × Renault 6Pei 6-cylinder inverted air-cooled inline, 180 kW (240 hp)   equivalent</t>
  </si>
  <si>
    <t>2-bladed, 2.0 m (6 ft 7 in) diameter [6]</t>
  </si>
  <si>
    <t>255 km/h (158 mph, 138 kn) at ground level</t>
  </si>
  <si>
    <t>230 km/h (140 mph, 120 kn) at 150 kW (200 hp)</t>
  </si>
  <si>
    <t>700 km (430 mi, 380 nmi)</t>
  </si>
  <si>
    <t>7,800 m (25,600 ft) absolute</t>
  </si>
  <si>
    <t>//upload.wikimedia.org/wikipedia/commons/thumb/8/89/Morane-Saulnier_MS.350_photo_Le_Pontentiel_A%C3%A9rien_Mondial_1936.jpg/300px-Morane-Saulnier_MS.350_photo_Le_Pontentiel_A%C3%A9rien_Mondial_1936.jpg</t>
  </si>
  <si>
    <t>5m 16s to 2,000 m (6,600 ft)</t>
  </si>
  <si>
    <t>75 km/h (47 mph; 40 kn)[1]</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</si>
</sst>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 mmmm yyyy"/>
    <numFmt numFmtId="165" formatCode="mmmm yyyy"/>
    <numFmt numFmtId="166" formatCode="m-d"/>
    <numFmt numFmtId="167" formatCode="yyyy-mm-dd"/>
    <numFmt numFmtId="168" formatCode="m/d"/>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1" numFmtId="168"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n.wikipedia.org/Fighter" TargetMode="External"/><Relationship Id="rId42" Type="http://schemas.openxmlformats.org/officeDocument/2006/relationships/hyperlink" Target="https://en.wikipedia.org/Brazil" TargetMode="External"/><Relationship Id="rId41" Type="http://schemas.openxmlformats.org/officeDocument/2006/relationships/hyperlink" Target="https://en.wikipedia.org/France" TargetMode="External"/><Relationship Id="rId44" Type="http://schemas.openxmlformats.org/officeDocument/2006/relationships/hyperlink" Target="https://en.wikipedia.org/Autogyro" TargetMode="External"/><Relationship Id="rId43" Type="http://schemas.openxmlformats.org/officeDocument/2006/relationships/hyperlink" Target="https://en.wikipedia.org/Peru" TargetMode="External"/><Relationship Id="rId46" Type="http://schemas.openxmlformats.org/officeDocument/2006/relationships/hyperlink" Target="https://en.wikipedia.org/France" TargetMode="External"/><Relationship Id="rId45" Type="http://schemas.openxmlformats.org/officeDocument/2006/relationships/hyperlink" Target="https://en.wikipedia.org/Vortech" TargetMode="External"/><Relationship Id="rId48" Type="http://schemas.openxmlformats.org/officeDocument/2006/relationships/hyperlink" Target="https://en.wikipedia.org/Mitsubishi" TargetMode="External"/><Relationship Id="rId47" Type="http://schemas.openxmlformats.org/officeDocument/2006/relationships/hyperlink" Target="https://en.wikipedia.org/Spain" TargetMode="External"/><Relationship Id="rId49" Type="http://schemas.openxmlformats.org/officeDocument/2006/relationships/hyperlink" Target="https://en.wikipedia.org/IMAM" TargetMode="External"/><Relationship Id="rId31" Type="http://schemas.openxmlformats.org/officeDocument/2006/relationships/hyperlink" Target="https://en.wikipedia.org/Helicopter" TargetMode="External"/><Relationship Id="rId30" Type="http://schemas.openxmlformats.org/officeDocument/2006/relationships/hyperlink" Target="https://en.wikipedia.org/Lohner-Werke" TargetMode="External"/><Relationship Id="rId33" Type="http://schemas.openxmlformats.org/officeDocument/2006/relationships/hyperlink" Target="https://en.wikipedia.org/Australia" TargetMode="External"/><Relationship Id="rId32" Type="http://schemas.openxmlformats.org/officeDocument/2006/relationships/hyperlink" Target="https://en.wikipedia.org/Vortech" TargetMode="External"/><Relationship Id="rId35" Type="http://schemas.openxmlformats.org/officeDocument/2006/relationships/hyperlink" Target="https://en.wikipedia.org/France" TargetMode="External"/><Relationship Id="rId34" Type="http://schemas.openxmlformats.org/officeDocument/2006/relationships/hyperlink" Target="https://en.wikipedia.org/France" TargetMode="External"/><Relationship Id="rId37" Type="http://schemas.openxmlformats.org/officeDocument/2006/relationships/hyperlink" Target="https://en.wikipedia.org/France" TargetMode="External"/><Relationship Id="rId36" Type="http://schemas.openxmlformats.org/officeDocument/2006/relationships/hyperlink" Target="https://en.wikipedia.org/Caudron" TargetMode="External"/><Relationship Id="rId39" Type="http://schemas.openxmlformats.org/officeDocument/2006/relationships/hyperlink" Target="https://en.wikipedia.org/France" TargetMode="External"/><Relationship Id="rId38" Type="http://schemas.openxmlformats.org/officeDocument/2006/relationships/hyperlink" Target="https://en.wikipedia.org/Bomber" TargetMode="External"/><Relationship Id="rId20" Type="http://schemas.openxmlformats.org/officeDocument/2006/relationships/hyperlink" Target="https://en.wikipedia.org/France" TargetMode="External"/><Relationship Id="rId22" Type="http://schemas.openxmlformats.org/officeDocument/2006/relationships/hyperlink" Target="https://en.wikipedia.org/AVIC" TargetMode="External"/><Relationship Id="rId21" Type="http://schemas.openxmlformats.org/officeDocument/2006/relationships/hyperlink" Target="https://en.wikipedia.org/China" TargetMode="External"/><Relationship Id="rId24" Type="http://schemas.openxmlformats.org/officeDocument/2006/relationships/hyperlink" Target="https://en.wikipedia.org/China" TargetMode="External"/><Relationship Id="rId23" Type="http://schemas.openxmlformats.org/officeDocument/2006/relationships/hyperlink" Target="https://en.wikipedia.org/AVIC" TargetMode="External"/><Relationship Id="rId26" Type="http://schemas.openxmlformats.org/officeDocument/2006/relationships/hyperlink" Target="https://en.wikipedia.org/France" TargetMode="External"/><Relationship Id="rId25" Type="http://schemas.openxmlformats.org/officeDocument/2006/relationships/hyperlink" Target="https://en.wikipedia.org/Austria-Hungary" TargetMode="External"/><Relationship Id="rId28" Type="http://schemas.openxmlformats.org/officeDocument/2006/relationships/hyperlink" Target="https://en.wikipedia.org/Fighter" TargetMode="External"/><Relationship Id="rId27" Type="http://schemas.openxmlformats.org/officeDocument/2006/relationships/hyperlink" Target="https://en.wikipedia.org/France" TargetMode="External"/><Relationship Id="rId29" Type="http://schemas.openxmlformats.org/officeDocument/2006/relationships/hyperlink" Target="https://en.wikipedia.org/Austria-Hungary" TargetMode="External"/><Relationship Id="rId95" Type="http://schemas.openxmlformats.org/officeDocument/2006/relationships/hyperlink" Target="https://en.wikipedia.org/Sukhoi" TargetMode="External"/><Relationship Id="rId94" Type="http://schemas.openxmlformats.org/officeDocument/2006/relationships/hyperlink" Target="https://en.wikipedia.org/Interceptor" TargetMode="External"/><Relationship Id="rId97" Type="http://schemas.openxmlformats.org/officeDocument/2006/relationships/hyperlink" Target="https://en.wikipedia.org/Morane-Saulnier" TargetMode="External"/><Relationship Id="rId96" Type="http://schemas.openxmlformats.org/officeDocument/2006/relationships/hyperlink" Target="https://en.wikipedia.org/France" TargetMode="External"/><Relationship Id="rId11" Type="http://schemas.openxmlformats.org/officeDocument/2006/relationships/hyperlink" Target="https://en.wikipedia.org/Japan" TargetMode="External"/><Relationship Id="rId10" Type="http://schemas.openxmlformats.org/officeDocument/2006/relationships/hyperlink" Target="https://en.wikipedia.org/France" TargetMode="External"/><Relationship Id="rId98" Type="http://schemas.openxmlformats.org/officeDocument/2006/relationships/drawing" Target="../drawings/drawing1.xml"/><Relationship Id="rId13" Type="http://schemas.openxmlformats.org/officeDocument/2006/relationships/hyperlink" Target="https://en.wikipedia.org/Airsport" TargetMode="External"/><Relationship Id="rId12" Type="http://schemas.openxmlformats.org/officeDocument/2006/relationships/hyperlink" Target="https://en.wikipedia.org/France" TargetMode="External"/><Relationship Id="rId91" Type="http://schemas.openxmlformats.org/officeDocument/2006/relationships/hyperlink" Target="https://en.wikipedia.org/Nieuport-Delage" TargetMode="External"/><Relationship Id="rId90" Type="http://schemas.openxmlformats.org/officeDocument/2006/relationships/hyperlink" Target="https://en.wikipedia.org/France" TargetMode="External"/><Relationship Id="rId93" Type="http://schemas.openxmlformats.org/officeDocument/2006/relationships/hyperlink" Target="https://en.wikipedia.org/France" TargetMode="External"/><Relationship Id="rId92" Type="http://schemas.openxmlformats.org/officeDocument/2006/relationships/hyperlink" Target="https://en.wikipedia.org/France" TargetMode="External"/><Relationship Id="rId15" Type="http://schemas.openxmlformats.org/officeDocument/2006/relationships/hyperlink" Target="https://en.wikipedia.org/Austria-Hungary" TargetMode="External"/><Relationship Id="rId14" Type="http://schemas.openxmlformats.org/officeDocument/2006/relationships/hyperlink" Target="https://en.wikipedia.org/Bomber" TargetMode="External"/><Relationship Id="rId17" Type="http://schemas.openxmlformats.org/officeDocument/2006/relationships/hyperlink" Target="https://en.wikipedia.org/Airsport" TargetMode="External"/><Relationship Id="rId16" Type="http://schemas.openxmlformats.org/officeDocument/2006/relationships/hyperlink" Target="https://en.wikipedia.org/Japan" TargetMode="External"/><Relationship Id="rId19" Type="http://schemas.openxmlformats.org/officeDocument/2006/relationships/hyperlink" Target="https://en.wikipedia.org/France" TargetMode="External"/><Relationship Id="rId18" Type="http://schemas.openxmlformats.org/officeDocument/2006/relationships/hyperlink" Target="https://en.wikipedia.org/France" TargetMode="External"/><Relationship Id="rId84" Type="http://schemas.openxmlformats.org/officeDocument/2006/relationships/hyperlink" Target="https://en.wikipedia.org/France" TargetMode="External"/><Relationship Id="rId83" Type="http://schemas.openxmlformats.org/officeDocument/2006/relationships/hyperlink" Target="https://en.wikipedia.org/France" TargetMode="External"/><Relationship Id="rId86" Type="http://schemas.openxmlformats.org/officeDocument/2006/relationships/hyperlink" Target="https://en.wikipedia.org/SNCASO" TargetMode="External"/><Relationship Id="rId85" Type="http://schemas.openxmlformats.org/officeDocument/2006/relationships/hyperlink" Target="https://en.wikipedia.org/France" TargetMode="External"/><Relationship Id="rId88" Type="http://schemas.openxmlformats.org/officeDocument/2006/relationships/hyperlink" Target="https://en.wikipedia.org/France" TargetMode="External"/><Relationship Id="rId87" Type="http://schemas.openxmlformats.org/officeDocument/2006/relationships/hyperlink" Target="https://en.wikipedia.org/France" TargetMode="External"/><Relationship Id="rId89" Type="http://schemas.openxmlformats.org/officeDocument/2006/relationships/hyperlink" Target="https://en.wikipedia.org/France" TargetMode="External"/><Relationship Id="rId80" Type="http://schemas.openxmlformats.org/officeDocument/2006/relationships/hyperlink" Target="https://en.wikipedia.org/NBMR-3" TargetMode="External"/><Relationship Id="rId82" Type="http://schemas.openxmlformats.org/officeDocument/2006/relationships/hyperlink" Target="https://en.wikipedia.org/France" TargetMode="External"/><Relationship Id="rId81" Type="http://schemas.openxmlformats.org/officeDocument/2006/relationships/hyperlink" Target="https://en.wikipedia.org/Beriev" TargetMode="External"/><Relationship Id="rId1" Type="http://schemas.openxmlformats.org/officeDocument/2006/relationships/hyperlink" Target="https://en.wikipedia.org/Colombia" TargetMode="External"/><Relationship Id="rId2" Type="http://schemas.openxmlformats.org/officeDocument/2006/relationships/hyperlink" Target="https://en.wikipedia.org/Fighter" TargetMode="External"/><Relationship Id="rId3" Type="http://schemas.openxmlformats.org/officeDocument/2006/relationships/hyperlink" Target="https://en.wikipedia.org/Fiat" TargetMode="External"/><Relationship Id="rId4" Type="http://schemas.openxmlformats.org/officeDocument/2006/relationships/hyperlink" Target="https://en.wikipedia.org/NASA" TargetMode="External"/><Relationship Id="rId9" Type="http://schemas.openxmlformats.org/officeDocument/2006/relationships/hyperlink" Target="https://en.wikipedia.org/Fiat" TargetMode="External"/><Relationship Id="rId5" Type="http://schemas.openxmlformats.org/officeDocument/2006/relationships/hyperlink" Target="https://en.wikipedia.org/Bomber" TargetMode="External"/><Relationship Id="rId6" Type="http://schemas.openxmlformats.org/officeDocument/2006/relationships/hyperlink" Target="https://en.wikipedia.org/Austria-Hungary" TargetMode="External"/><Relationship Id="rId7" Type="http://schemas.openxmlformats.org/officeDocument/2006/relationships/hyperlink" Target="https://en.wikipedia.org/KuKLFT" TargetMode="External"/><Relationship Id="rId8" Type="http://schemas.openxmlformats.org/officeDocument/2006/relationships/hyperlink" Target="https://en.wikipedia.org/Hansa-Brandenburg" TargetMode="External"/><Relationship Id="rId73" Type="http://schemas.openxmlformats.org/officeDocument/2006/relationships/hyperlink" Target="https://en.wikipedia.org/Paraavis" TargetMode="External"/><Relationship Id="rId72" Type="http://schemas.openxmlformats.org/officeDocument/2006/relationships/hyperlink" Target="https://en.wikipedia.org/Russia" TargetMode="External"/><Relationship Id="rId75" Type="http://schemas.openxmlformats.org/officeDocument/2006/relationships/hyperlink" Target="https://en.wikipedia.org/Russia" TargetMode="External"/><Relationship Id="rId74" Type="http://schemas.openxmlformats.org/officeDocument/2006/relationships/hyperlink" Target="https://en.wikipedia.org/Paraglider" TargetMode="External"/><Relationship Id="rId77" Type="http://schemas.openxmlformats.org/officeDocument/2006/relationships/hyperlink" Target="https://en.wikipedia.org/France" TargetMode="External"/><Relationship Id="rId76" Type="http://schemas.openxmlformats.org/officeDocument/2006/relationships/hyperlink" Target="https://en.wikipedia.org/Paraavis" TargetMode="External"/><Relationship Id="rId79" Type="http://schemas.openxmlformats.org/officeDocument/2006/relationships/hyperlink" Target="https://en.wikipedia.org/NATO" TargetMode="External"/><Relationship Id="rId78" Type="http://schemas.openxmlformats.org/officeDocument/2006/relationships/hyperlink" Target="https://en.wikipedia.org/France" TargetMode="External"/><Relationship Id="rId71" Type="http://schemas.openxmlformats.org/officeDocument/2006/relationships/hyperlink" Target="https://en.wikipedia.org/Paraglider" TargetMode="External"/><Relationship Id="rId70" Type="http://schemas.openxmlformats.org/officeDocument/2006/relationships/hyperlink" Target="https://en.wikipedia.org/Prototype" TargetMode="External"/><Relationship Id="rId62" Type="http://schemas.openxmlformats.org/officeDocument/2006/relationships/hyperlink" Target="https://en.wikipedia.org/France" TargetMode="External"/><Relationship Id="rId61" Type="http://schemas.openxmlformats.org/officeDocument/2006/relationships/hyperlink" Target="https://en.wikipedia.org/Belgium" TargetMode="External"/><Relationship Id="rId64" Type="http://schemas.openxmlformats.org/officeDocument/2006/relationships/hyperlink" Target="https://en.wikipedia.org/France" TargetMode="External"/><Relationship Id="rId63" Type="http://schemas.openxmlformats.org/officeDocument/2006/relationships/hyperlink" Target="https://en.wikipedia.org/Tupolev" TargetMode="External"/><Relationship Id="rId66" Type="http://schemas.openxmlformats.org/officeDocument/2006/relationships/hyperlink" Target="https://en.wikipedia.org/Paraglider" TargetMode="External"/><Relationship Id="rId65" Type="http://schemas.openxmlformats.org/officeDocument/2006/relationships/hyperlink" Target="https://en.wikipedia.org/France" TargetMode="External"/><Relationship Id="rId68" Type="http://schemas.openxmlformats.org/officeDocument/2006/relationships/hyperlink" Target="https://en.wikipedia.org/France" TargetMode="External"/><Relationship Id="rId67" Type="http://schemas.openxmlformats.org/officeDocument/2006/relationships/hyperlink" Target="https://en.wikipedia.org/Italy" TargetMode="External"/><Relationship Id="rId60" Type="http://schemas.openxmlformats.org/officeDocument/2006/relationships/hyperlink" Target="https://en.wikipedia.org/Caudron-Renault" TargetMode="External"/><Relationship Id="rId69" Type="http://schemas.openxmlformats.org/officeDocument/2006/relationships/hyperlink" Target="https://en.wikipedia.org/Keystone-Loening" TargetMode="External"/><Relationship Id="rId51" Type="http://schemas.openxmlformats.org/officeDocument/2006/relationships/hyperlink" Target="https://en.wikipedia.org/1933" TargetMode="External"/><Relationship Id="rId50" Type="http://schemas.openxmlformats.org/officeDocument/2006/relationships/hyperlink" Target="https://en.wikipedia.org/Macchi" TargetMode="External"/><Relationship Id="rId53" Type="http://schemas.openxmlformats.org/officeDocument/2006/relationships/hyperlink" Target="https://en.wikipedia.org/France" TargetMode="External"/><Relationship Id="rId52" Type="http://schemas.openxmlformats.org/officeDocument/2006/relationships/hyperlink" Target="https://en.wikipedia.org/Germany" TargetMode="External"/><Relationship Id="rId55" Type="http://schemas.openxmlformats.org/officeDocument/2006/relationships/hyperlink" Target="https://en.wikipedia.org/France" TargetMode="External"/><Relationship Id="rId54" Type="http://schemas.openxmlformats.org/officeDocument/2006/relationships/hyperlink" Target="https://en.wikipedia.org/French" TargetMode="External"/><Relationship Id="rId57" Type="http://schemas.openxmlformats.org/officeDocument/2006/relationships/hyperlink" Target="https://en.wikipedia.org/Paraglider" TargetMode="External"/><Relationship Id="rId56" Type="http://schemas.openxmlformats.org/officeDocument/2006/relationships/hyperlink" Target="https://en.wikipedia.org/France" TargetMode="External"/><Relationship Id="rId59" Type="http://schemas.openxmlformats.org/officeDocument/2006/relationships/hyperlink" Target="https://en.wikipedia.org/Paraavis" TargetMode="External"/><Relationship Id="rId58" Type="http://schemas.openxmlformats.org/officeDocument/2006/relationships/hyperlink" Target="https://en.wikipedia.org/Russi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tr">
        <f>IFERROR(__xludf.DUMMYFUNCTION("GOOGLETRANSLATE(A:A, ""en"", ""te"")"),"పేరు")</f>
        <v>పేరు</v>
      </c>
      <c r="C1" s="1" t="s">
        <v>1</v>
      </c>
      <c r="D1" s="1" t="str">
        <f>IFERROR(__xludf.DUMMYFUNCTION("GOOGLETRANSLATE(C:C, ""en"", ""te"")"),"వివరణ")</f>
        <v>వివరణ</v>
      </c>
      <c r="E1" s="1" t="s">
        <v>2</v>
      </c>
      <c r="F1" s="1" t="str">
        <f>IFERROR(__xludf.DUMMYFUNCTION("GOOGLETRANSLATE(E:E, ""en"", ""te"")"),"పాత్ర")</f>
        <v>పాత్ర</v>
      </c>
      <c r="G1" s="1" t="s">
        <v>3</v>
      </c>
      <c r="H1" s="1" t="s">
        <v>4</v>
      </c>
      <c r="I1" s="1" t="str">
        <f>IFERROR(__xludf.DUMMYFUNCTION("GOOGLETRANSLATE(H:H, ""en"", ""te"")"),"జాతీయ మూలం")</f>
        <v>జాతీయ మూలం</v>
      </c>
      <c r="J1" s="1" t="s">
        <v>5</v>
      </c>
      <c r="K1" s="1" t="s">
        <v>6</v>
      </c>
      <c r="L1" s="1" t="str">
        <f>IFERROR(__xludf.DUMMYFUNCTION("GOOGLETRANSLATE(K:K, ""en"", ""te"")"),"తయారీదారు")</f>
        <v>తయారీదారు</v>
      </c>
      <c r="M1" s="1" t="s">
        <v>7</v>
      </c>
      <c r="N1" s="1" t="s">
        <v>8</v>
      </c>
      <c r="O1" s="1" t="s">
        <v>9</v>
      </c>
      <c r="P1" s="1" t="str">
        <f>IFERROR(__xludf.DUMMYFUNCTION("GOOGLETRANSLATE(O:O, ""en"", ""te"")"),"స్థితి")</f>
        <v>స్థితి</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row>
    <row r="2">
      <c r="A2" s="1" t="s">
        <v>118</v>
      </c>
      <c r="B2" s="1" t="str">
        <f>IFERROR(__xludf.DUMMYFUNCTION("GOOGLETRANSLATE(A:A, ""en"", ""te"")"),"IBIS GS-501 URRACO")</f>
        <v>IBIS GS-501 URRACO</v>
      </c>
      <c r="C2" s="1" t="s">
        <v>119</v>
      </c>
      <c r="D2" s="1" t="str">
        <f>IFERROR(__xludf.DUMMYFUNCTION("GOOGLETRANSLATE(C:C, ""en"", ""te"")"),"ఐబిస్ జిఎస్ -501 ఉర్రాకో (మాగ్పీ) అనేది కొలంబియన్ హోమ్‌బిల్ట్ విమానం, దీనిని 2000 లో ప్రవేశపెట్టిన కాలి యొక్క ఐబిస్ విమానాలచే రూపొందించబడింది మరియు ఉత్పత్తి చేయబడింది. ఈ విమానం పూర్తి రెడీ-టు-ఫ్లై-ఎయిర్‌క్రాఫ్ట్‌గా లేదా అమెచ్యూర్ కన్స్ట్రక్షన్ కోసం కిట్‌గ"&amp;"ా సరఫరా చేయబడుతుంది. . [[ GS-501 ఉర్రాకోలో స్ట్రట్-బ్రేస్డ్ హై-వింగ్, రెండు-సీట్ల-సైడ్-సైడ్-సైడ్ కాన్ఫిగరేషన్ పరివేష్టిత క్యాబిన్ నిలువుగా-హింగ్డ్ తలుపులతో, వీల్ ప్యాంటుతో స్థిర ట్రైసైకిల్ ల్యాండింగ్ గేర్ మరియు ట్రాక్టర్ కాన్ఫిగరేషన్‌లో ఒకే ఇంజిన్ ఉన్నాయి"&amp;". [[పట్టు కుములి ఈ విమానం షీట్ అల్యూమినియం ""ఆల్-మెటల్"" నిర్మాణం నుండి తయారు చేయబడింది, రెక్క చిట్కాలు మరియు కౌలింగ్‌తో మిశ్రమ పదార్థాల నుండి తయారవుతుంది. దీని 9.20 మీ (30.2 అడుగులు) స్పాన్ వింగ్ NACA 650-18M ఎయిర్‌ఫాయిల్‌ను ఉపయోగిస్తుంది, ఫ్లాప్‌లను మౌం"&amp;"ట్ చేస్తుంది మరియు రెక్కల విస్తీర్ణం 12.97 m2 (139.6 చదరపు అడుగులు) కలిగి ఉంది. రెక్కకు వి-స్ట్రట్స్ మరియు జ్యూరీ స్ట్రట్స్ మద్దతు ఇస్తున్నాయి. రెండు రెక్కలు అందుబాటులో ఉన్నాయి, సూపర్‌స్టోల్, డబుల్ స్లాట్డ్ ఫ్లాప్‌లు మరియు ఎక్స్‌ప్రెస్‌తో. ప్రధాన ల్యాండిం"&amp;"గ్ గేర్ 7075-టి 6 అల్యూమినియం, ముక్కు గేర్‌లో రబ్బరు పుక్స్ మరియు హెలికల్ స్ప్రింగ్‌లను ఉపయోగించి లివర్ సస్పెన్షన్ ఉంది. ప్రధాన చక్రాలలో హైడ్రాలిక్ డిస్క్ బ్రేక్‌లు ఉన్నాయి. [1] ఆమోదయోగ్యమైన శక్తి శ్రేణి 75 నుండి 119 kW (101 నుండి 160 HP) మరియు ఉపయోగించిన"&amp;" ప్రామాణిక ఇంజన్లు 75 kW (101 HP) రోటాక్స్ 912లు మరియు టర్బోచార్జ్డ్ 86 kW (115 HP) రోటాక్స్ 914 పవర్‌ప్లాంట్, మూడు-బ్లేడెడ్ ఐవోప్రోప్ ప్రొపెల్లర్‌ను నడుపుతున్నాయి . కాంటినెంటల్ మోటార్స్, ఇంక్. లేదా లైమింగ్ ఇంజన్లు 119 కిలోవాట్ (160 హెచ్‌పి) వరకు పవర్‌ప్ల"&amp;"ాంట్లు కూడా అమర్చవచ్చు. [1] ఈ విమానం ఒక సాధారణ ఖాళీ బరువు 340 కిలోల (750 ఎల్బి) మరియు స్థూల బరువు 600 కిలోలు (1,300 ఎల్బి), ఇది 260 కిలోల (570 పౌండ్లు) ఉపయోగకరమైన లోడ్‌ను ఇస్తుంది. పూర్తి ఇంధనంతో 55 కిలోలు (121 పౌండ్లు) పైలట్, ప్రయాణీకుడు మరియు సామాను 205"&amp;" కిలోలు (452 ​​ఎల్బి). [1] ప్రామాణిక రోజు, సముద్ర మట్టం, గాలి, 75 kW (101 HP) ఇంజిన్‌తో టేకాఫ్ చేయండి 100 మీ (328 అడుగులు) మరియు ల్యాండింగ్ రోల్ 150 మీ (492 అడుగులు). [1] 2010 నాటికి కంపెనీ 58 ఉర్రాకోస్ పంపిణీ చేయబడిందని నివేదించింది. [1] జేన్ యొక్క అన్ని"&amp;" ప్రపంచ విమానాల నుండి డేటా 2012-2013 [1] సాధారణ లక్షణాల పనితీరు")</f>
        <v>ఐబిస్ జిఎస్ -501 ఉర్రాకో (మాగ్పీ) అనేది కొలంబియన్ హోమ్‌బిల్ట్ విమానం, దీనిని 2000 లో ప్రవేశపెట్టిన కాలి యొక్క ఐబిస్ విమానాలచే రూపొందించబడింది మరియు ఉత్పత్తి చేయబడింది. ఈ విమానం పూర్తి రెడీ-టు-ఫ్లై-ఎయిర్‌క్రాఫ్ట్‌గా లేదా అమెచ్యూర్ కన్స్ట్రక్షన్ కోసం కిట్‌గా సరఫరా చేయబడుతుంది. . [[ GS-501 ఉర్రాకోలో స్ట్రట్-బ్రేస్డ్ హై-వింగ్, రెండు-సీట్ల-సైడ్-సైడ్-సైడ్ కాన్ఫిగరేషన్ పరివేష్టిత క్యాబిన్ నిలువుగా-హింగ్డ్ తలుపులతో, వీల్ ప్యాంటుతో స్థిర ట్రైసైకిల్ ల్యాండింగ్ గేర్ మరియు ట్రాక్టర్ కాన్ఫిగరేషన్‌లో ఒకే ఇంజిన్ ఉన్నాయి. [[పట్టు కుములి ఈ విమానం షీట్ అల్యూమినియం "ఆల్-మెటల్" నిర్మాణం నుండి తయారు చేయబడింది, రెక్క చిట్కాలు మరియు కౌలింగ్‌తో మిశ్రమ పదార్థాల నుండి తయారవుతుంది. దీని 9.20 మీ (30.2 అడుగులు) స్పాన్ వింగ్ NACA 650-18M ఎయిర్‌ఫాయిల్‌ను ఉపయోగిస్తుంది, ఫ్లాప్‌లను మౌంట్ చేస్తుంది మరియు రెక్కల విస్తీర్ణం 12.97 m2 (139.6 చదరపు అడుగులు) కలిగి ఉంది. రెక్కకు వి-స్ట్రట్స్ మరియు జ్యూరీ స్ట్రట్స్ మద్దతు ఇస్తున్నాయి. రెండు రెక్కలు అందుబాటులో ఉన్నాయి, సూపర్‌స్టోల్, డబుల్ స్లాట్డ్ ఫ్లాప్‌లు మరియు ఎక్స్‌ప్రెస్‌తో. ప్రధాన ల్యాండింగ్ గేర్ 7075-టి 6 అల్యూమినియం, ముక్కు గేర్‌లో రబ్బరు పుక్స్ మరియు హెలికల్ స్ప్రింగ్‌లను ఉపయోగించి లివర్ సస్పెన్షన్ ఉంది. ప్రధాన చక్రాలలో హైడ్రాలిక్ డిస్క్ బ్రేక్‌లు ఉన్నాయి. [1] ఆమోదయోగ్యమైన శక్తి శ్రేణి 75 నుండి 119 kW (101 నుండి 160 HP) మరియు ఉపయోగించిన ప్రామాణిక ఇంజన్లు 75 kW (101 HP) రోటాక్స్ 912లు మరియు టర్బోచార్జ్డ్ 86 kW (115 HP) రోటాక్స్ 914 పవర్‌ప్లాంట్, మూడు-బ్లేడెడ్ ఐవోప్రోప్ ప్రొపెల్లర్‌ను నడుపుతున్నాయి . కాంటినెంటల్ మోటార్స్, ఇంక్. లేదా లైమింగ్ ఇంజన్లు 119 కిలోవాట్ (160 హెచ్‌పి) వరకు పవర్‌ప్లాంట్లు కూడా అమర్చవచ్చు. [1] ఈ విమానం ఒక సాధారణ ఖాళీ బరువు 340 కిలోల (750 ఎల్బి) మరియు స్థూల బరువు 600 కిలోలు (1,300 ఎల్బి), ఇది 260 కిలోల (570 పౌండ్లు) ఉపయోగకరమైన లోడ్‌ను ఇస్తుంది. పూర్తి ఇంధనంతో 55 కిలోలు (121 పౌండ్లు) పైలట్, ప్రయాణీకుడు మరియు సామాను 205 కిలోలు (452 ​​ఎల్బి). [1] ప్రామాణిక రోజు, సముద్ర మట్టం, గాలి, 75 kW (101 HP) ఇంజిన్‌తో టేకాఫ్ చేయండి 100 మీ (328 అడుగులు) మరియు ల్యాండింగ్ రోల్ 150 మీ (492 అడుగులు). [1] 2010 నాటికి కంపెనీ 58 ఉర్రాకోస్ పంపిణీ చేయబడిందని నివేదించింది. [1] జేన్ యొక్క అన్ని ప్రపంచ విమానాల నుండి డేటా 2012-2013 [1] సాధారణ లక్షణాల పనితీరు</v>
      </c>
      <c r="E2" s="1" t="s">
        <v>120</v>
      </c>
      <c r="F2" s="1" t="str">
        <f>IFERROR(__xludf.DUMMYFUNCTION("GOOGLETRANSLATE(E:E, ""en"", ""te"")"),"హోమ్‌బిల్ట్ విమానం")</f>
        <v>హోమ్‌బిల్ట్ విమానం</v>
      </c>
      <c r="G2" s="1" t="s">
        <v>121</v>
      </c>
      <c r="H2" s="1" t="s">
        <v>122</v>
      </c>
      <c r="I2" s="1" t="str">
        <f>IFERROR(__xludf.DUMMYFUNCTION("GOOGLETRANSLATE(H:H, ""en"", ""te"")"),"కొలంబియా")</f>
        <v>కొలంబియా</v>
      </c>
      <c r="J2" s="2" t="s">
        <v>123</v>
      </c>
      <c r="K2" s="1" t="s">
        <v>124</v>
      </c>
      <c r="L2" s="1" t="str">
        <f>IFERROR(__xludf.DUMMYFUNCTION("GOOGLETRANSLATE(K:K, ""en"", ""te"")"),"ఐబిస్ విమానం")</f>
        <v>ఐబిస్ విమానం</v>
      </c>
      <c r="M2" s="1" t="s">
        <v>125</v>
      </c>
      <c r="N2" s="1">
        <v>2000.0</v>
      </c>
      <c r="O2" s="1" t="s">
        <v>126</v>
      </c>
      <c r="P2" s="1" t="str">
        <f>IFERROR(__xludf.DUMMYFUNCTION("GOOGLETRANSLATE(O:O, ""en"", ""te"")"),"ఉత్పత్తిలో (2015)")</f>
        <v>ఉత్పత్తిలో (2015)</v>
      </c>
      <c r="Q2" s="1" t="s">
        <v>127</v>
      </c>
      <c r="R2" s="1" t="s">
        <v>128</v>
      </c>
      <c r="S2" s="1" t="s">
        <v>129</v>
      </c>
      <c r="T2" s="1" t="s">
        <v>130</v>
      </c>
      <c r="U2" s="1" t="s">
        <v>131</v>
      </c>
      <c r="V2" s="1" t="s">
        <v>132</v>
      </c>
      <c r="W2" s="1" t="s">
        <v>133</v>
      </c>
      <c r="X2" s="1" t="s">
        <v>134</v>
      </c>
      <c r="Y2" s="1" t="s">
        <v>135</v>
      </c>
      <c r="Z2" s="1" t="s">
        <v>136</v>
      </c>
      <c r="AA2" s="1" t="s">
        <v>137</v>
      </c>
      <c r="AB2" s="1" t="s">
        <v>138</v>
      </c>
      <c r="AC2" s="1" t="s">
        <v>139</v>
      </c>
      <c r="AD2" s="1" t="s">
        <v>140</v>
      </c>
      <c r="AE2" s="1" t="s">
        <v>141</v>
      </c>
      <c r="AF2" s="1" t="s">
        <v>142</v>
      </c>
      <c r="AG2" s="1" t="s">
        <v>143</v>
      </c>
      <c r="AH2" s="1" t="s">
        <v>144</v>
      </c>
      <c r="AI2" s="1" t="s">
        <v>145</v>
      </c>
      <c r="AJ2" s="1" t="s">
        <v>146</v>
      </c>
      <c r="AK2" s="1">
        <v>3.0</v>
      </c>
      <c r="AL2" s="1" t="s">
        <v>147</v>
      </c>
      <c r="AM2" s="1" t="s">
        <v>148</v>
      </c>
      <c r="AN2" s="1" t="s">
        <v>149</v>
      </c>
      <c r="AO2" s="1" t="s">
        <v>150</v>
      </c>
      <c r="AP2" s="1" t="s">
        <v>151</v>
      </c>
    </row>
    <row r="3">
      <c r="A3" s="1" t="s">
        <v>152</v>
      </c>
      <c r="B3" s="1" t="str">
        <f>IFERROR(__xludf.DUMMYFUNCTION("GOOGLETRANSLATE(A:A, ""en"", ""te"")"),"హాకర్ సిగ్నెట్")</f>
        <v>హాకర్ సిగ్నెట్</v>
      </c>
      <c r="C3" s="1" t="s">
        <v>153</v>
      </c>
      <c r="D3" s="1" t="str">
        <f>IFERROR(__xludf.DUMMYFUNCTION("GOOGLETRANSLATE(C:C, ""en"", ""te"")"),"హాకర్ సిగ్నెట్ 1920 లలో బ్రిటిష్ అల్ట్రాలైట్ బిప్‌లేన్ విమానం. 1924 లో, రాయల్ ఏరో క్లబ్ తేలికపాటి విమాన పోటీని నిర్వహించింది. £ 3000 బహుమతులలో అందించబడింది. హాకర్ ఎయిర్క్రాఫ్ట్ చేత ప్రవేశం కల్పించింది, ఇది సిడ్నీ కామ్, సిగ్నెట్ రూపకల్పన. కామ్ అంతకుముందు స"&amp;"ంవత్సరం హాకర్‌లో చేరాడు. రెండు విమానాలు నిర్మించబడ్డాయి (జి-ఇబిఎంబి మరియు జి-ఎబ్జెహెచ్) మరియు 1924 లో లింప్నే ఏరోడ్రోమ్‌లో టి. ఓ. ఎం. సోప్‌విత్ మరియు ఫ్రెడ్ సిగ్రిస్ట్ చేత జరిగే పోటీలో ప్రవేశించబడ్డాయి. ఈ విమానం లాంగ్టన్ మరియు రేన్హామ్ చేత ఎగురవేయబడింది మ"&amp;"రియు వరుసగా 4 మరియు 3 వ ప్రదేశాలలో వచ్చింది. 1925 లో, 100 MI (161 km) అంతర్జాతీయ హ్యాండిక్యాప్ రేసులో G-EBMB మళ్లీ ప్రవేశించింది, ఈసారి జార్జ్ బుల్మాన్ ఎగిరింది, అతను 75.6 mph (121.7 కిమీ/గం) వేగంతో గెలిచాడు. అదే సమావేశంలో, 50 మై (80 కిమీ) తేలికపాటి విమాన"&amp;"ం రేసులో సిగ్నెట్ 2 వ స్థానంలో నిలిచింది. 1926 లో, రెండు విమానాలు బుల్మాన్ మరియు ఫ్లయింగ్ ఆఫీసర్ రాగ్ చేత పైలట్ చేయబడిన పోటీలో ప్రవేశించబడ్డాయి, వరుసగా మొదటి మరియు రెండవ స్థానంలో నిలిచాయి. ఈ విమానం కలప-మరియు-ఫాబ్రిక్ నిర్మాణంతో ఉంది, ఫ్యూజ్‌లేజ్ ఒక వారెన్"&amp;" గిర్డర్ యొక్క పద్ధతిలో నలుగురు దీర్ఘకాలికంగా ఉంది. రెక్కలో వారెన్ ట్రస్ పక్కటెముకలతో రెండు బాక్స్ స్పార్స్ ఉన్నాయి. ప్రారంభంలో రెండు విమానాలు శక్తితో, ఒకటి అంజని చేత, మరియు మరొకటి ABC తేళ్లు (రెండూ ట్విన్-సిలిండర్ ఇంజన్లను వ్యతిరేకించాయి). 1926 లో రెండు "&amp;"సిగ్నెట్లలోని ఇంజన్లు మరొక జంట-సిలిండర్ ఇంజిన్ అయిన బ్రిస్టల్ కెరూబ్ III గా మార్చబడ్డాయి. ఎయిర్‌ఫ్రేమ్ చాలా తక్కువ 270 పౌండ్ల బరువును కలిగి ఉంది, మరియు ఖాళీగా ఉన్నప్పుడు దాని బరువు కేవలం 373 పౌండ్లు మాత్రమే. జి-ఇబిఎమ్‌బిని హాకర్ 1946 వరకు నిల్వలో ఉంచారు, "&amp;"ఇది పునరుద్ధరించబడింది మరియు హాకర్స్ లాంగ్లీ ఏరోడ్రోమ్ వద్ద తిరిగి కలపబడింది. ఇది తరువాత డన్స్‌ఫోల్డ్‌లోని వారి కొత్త సదుపాయానికి బదిలీ చేయబడింది, అక్కడ అది ఉండిపోయింది, 1972 వరకు, హెండన్‌లోని రాయల్ ఎయిర్ ఫోర్స్ మ్యూజియంలో ప్రదర్శన కోసం బదిలీ చేయబడినప్పుడ"&amp;"ు, 1972 వరకు వివిధ డిస్ప్లేలు మరియు ఎయిర్‌షోలకు తరలించబడింది. [1] ఇటీవల ఇది ష్రాప్‌షైర్‌లోని RAF కాస్‌ఫోర్డ్‌లోని దాని సైట్‌కు బదిలీ చేయబడింది, ఇక్కడ దీనిని ఇప్పుడు చూడవచ్చు. [2] ఓల్డ్ వార్డెన్, బెడ్‌ఫోర్డ్‌షైర్‌లోని షటిల్వర్త్ కలెక్షన్ వద్ద ఒక గాలి విలువ"&amp;"ైన ప్రతిరూపం ప్రదర్శనలో ఉంది. [3] 1920 నుండి హాకర్ విమానం నుండి వచ్చిన డేటా [1] సాధారణ లక్షణాలు పోల్చదగిన పాత్ర, కాన్ఫిగరేషన్ మరియు ERA సంబంధిత జాబితాల పనితీరు విమానం")</f>
        <v>హాకర్ సిగ్నెట్ 1920 లలో బ్రిటిష్ అల్ట్రాలైట్ బిప్‌లేన్ విమానం. 1924 లో, రాయల్ ఏరో క్లబ్ తేలికపాటి విమాన పోటీని నిర్వహించింది. £ 3000 బహుమతులలో అందించబడింది. హాకర్ ఎయిర్క్రాఫ్ట్ చేత ప్రవేశం కల్పించింది, ఇది సిడ్నీ కామ్, సిగ్నెట్ రూపకల్పన. కామ్ అంతకుముందు సంవత్సరం హాకర్‌లో చేరాడు. రెండు విమానాలు నిర్మించబడ్డాయి (జి-ఇబిఎంబి మరియు జి-ఎబ్జెహెచ్) మరియు 1924 లో లింప్నే ఏరోడ్రోమ్‌లో టి. ఓ. ఎం. సోప్‌విత్ మరియు ఫ్రెడ్ సిగ్రిస్ట్ చేత జరిగే పోటీలో ప్రవేశించబడ్డాయి. ఈ విమానం లాంగ్టన్ మరియు రేన్హామ్ చేత ఎగురవేయబడింది మరియు వరుసగా 4 మరియు 3 వ ప్రదేశాలలో వచ్చింది. 1925 లో, 100 MI (161 km) అంతర్జాతీయ హ్యాండిక్యాప్ రేసులో G-EBMB మళ్లీ ప్రవేశించింది, ఈసారి జార్జ్ బుల్మాన్ ఎగిరింది, అతను 75.6 mph (121.7 కిమీ/గం) వేగంతో గెలిచాడు. అదే సమావేశంలో, 50 మై (80 కిమీ) తేలికపాటి విమానం రేసులో సిగ్నెట్ 2 వ స్థానంలో నిలిచింది. 1926 లో, రెండు విమానాలు బుల్మాన్ మరియు ఫ్లయింగ్ ఆఫీసర్ రాగ్ చేత పైలట్ చేయబడిన పోటీలో ప్రవేశించబడ్డాయి, వరుసగా మొదటి మరియు రెండవ స్థానంలో నిలిచాయి. ఈ విమానం కలప-మరియు-ఫాబ్రిక్ నిర్మాణంతో ఉంది, ఫ్యూజ్‌లేజ్ ఒక వారెన్ గిర్డర్ యొక్క పద్ధతిలో నలుగురు దీర్ఘకాలికంగా ఉంది. రెక్కలో వారెన్ ట్రస్ పక్కటెముకలతో రెండు బాక్స్ స్పార్స్ ఉన్నాయి. ప్రారంభంలో రెండు విమానాలు శక్తితో, ఒకటి అంజని చేత, మరియు మరొకటి ABC తేళ్లు (రెండూ ట్విన్-సిలిండర్ ఇంజన్లను వ్యతిరేకించాయి). 1926 లో రెండు సిగ్నెట్లలోని ఇంజన్లు మరొక జంట-సిలిండర్ ఇంజిన్ అయిన బ్రిస్టల్ కెరూబ్ III గా మార్చబడ్డాయి. ఎయిర్‌ఫ్రేమ్ చాలా తక్కువ 270 పౌండ్ల బరువును కలిగి ఉంది, మరియు ఖాళీగా ఉన్నప్పుడు దాని బరువు కేవలం 373 పౌండ్లు మాత్రమే. జి-ఇబిఎమ్‌బిని హాకర్ 1946 వరకు నిల్వలో ఉంచారు, ఇది పునరుద్ధరించబడింది మరియు హాకర్స్ లాంగ్లీ ఏరోడ్రోమ్ వద్ద తిరిగి కలపబడింది. ఇది తరువాత డన్స్‌ఫోల్డ్‌లోని వారి కొత్త సదుపాయానికి బదిలీ చేయబడింది, అక్కడ అది ఉండిపోయింది, 1972 వరకు, హెండన్‌లోని రాయల్ ఎయిర్ ఫోర్స్ మ్యూజియంలో ప్రదర్శన కోసం బదిలీ చేయబడినప్పుడు, 1972 వరకు వివిధ డిస్ప్లేలు మరియు ఎయిర్‌షోలకు తరలించబడింది. [1] ఇటీవల ఇది ష్రాప్‌షైర్‌లోని RAF కాస్‌ఫోర్డ్‌లోని దాని సైట్‌కు బదిలీ చేయబడింది, ఇక్కడ దీనిని ఇప్పుడు చూడవచ్చు. [2] ఓల్డ్ వార్డెన్, బెడ్‌ఫోర్డ్‌షైర్‌లోని షటిల్వర్త్ కలెక్షన్ వద్ద ఒక గాలి విలువైన ప్రతిరూపం ప్రదర్శనలో ఉంది. [3] 1920 నుండి హాకర్ విమానం నుండి వచ్చిన డేటా [1] సాధారణ లక్షణాలు పోల్చదగిన పాత్ర, కాన్ఫిగరేషన్ మరియు ERA సంబంధిత జాబితాల పనితీరు విమానం</v>
      </c>
      <c r="E3" s="1" t="s">
        <v>154</v>
      </c>
      <c r="F3" s="1" t="str">
        <f>IFERROR(__xludf.DUMMYFUNCTION("GOOGLETRANSLATE(E:E, ""en"", ""te"")"),"తేలికపాటి పోటీ విమానం")</f>
        <v>తేలికపాటి పోటీ విమానం</v>
      </c>
      <c r="K3" s="1" t="s">
        <v>155</v>
      </c>
      <c r="L3" s="1" t="str">
        <f>IFERROR(__xludf.DUMMYFUNCTION("GOOGLETRANSLATE(K:K, ""en"", ""te"")"),"హాకర్ ఇంజనీరింగ్ కో.")</f>
        <v>హాకర్ ఇంజనీరింగ్ కో.</v>
      </c>
      <c r="M3" s="1" t="s">
        <v>156</v>
      </c>
      <c r="R3" s="1">
        <v>2.0</v>
      </c>
      <c r="U3" s="1">
        <v>2.0</v>
      </c>
      <c r="W3" s="1" t="s">
        <v>157</v>
      </c>
      <c r="X3" s="1" t="s">
        <v>158</v>
      </c>
      <c r="Y3" s="1" t="s">
        <v>159</v>
      </c>
      <c r="Z3" s="1" t="s">
        <v>160</v>
      </c>
      <c r="AA3" s="1" t="s">
        <v>161</v>
      </c>
      <c r="AB3" s="1" t="s">
        <v>162</v>
      </c>
      <c r="AD3" s="1" t="s">
        <v>163</v>
      </c>
      <c r="AF3" s="1" t="s">
        <v>164</v>
      </c>
      <c r="AL3" s="1" t="s">
        <v>165</v>
      </c>
      <c r="AQ3" s="1" t="s">
        <v>166</v>
      </c>
      <c r="AR3" s="1" t="s">
        <v>167</v>
      </c>
      <c r="AS3" s="1" t="s">
        <v>168</v>
      </c>
      <c r="AT3" s="1">
        <v>1924.0</v>
      </c>
      <c r="AU3" s="1" t="s">
        <v>169</v>
      </c>
      <c r="AV3" s="1" t="s">
        <v>170</v>
      </c>
    </row>
    <row r="4">
      <c r="A4" s="1" t="s">
        <v>171</v>
      </c>
      <c r="B4" s="1" t="str">
        <f>IFERROR(__xludf.DUMMYFUNCTION("GOOGLETRANSLATE(A:A, ""en"", ""te"")"),"ఫియట్ cr.25")</f>
        <v>ఫియట్ cr.25</v>
      </c>
      <c r="C4" s="1" t="s">
        <v>172</v>
      </c>
      <c r="D4" s="1" t="str">
        <f>IFERROR(__xludf.DUMMYFUNCTION("GOOGLETRANSLATE(C:C, ""en"", ""te"")"),"ఫియట్ Cr.25 ఒక ఇటాలియన్ ట్విన్-ఇంజిన్ నిఘా-ఫైటర్ విమానం, ఇది రెండవ ప్రపంచ యుద్ధంలో రెజియా ఏరోనాటికాకు తక్కువ సంఖ్యలో పనిచేసింది. 40 Cr.25 లను ఆదేశించారు (తరువాత పదికి, రెండు ప్రోటోటైప్‌లు మరియు ఇతర ఎనిమిది విమానాలు) మరింత ఆశాజనక బ్రెడా BA.88 బాంబర్ యొక్క "&amp;"ఆపరేటివ్ వైఫల్యం తరువాత. తరువాత, CR.25 ను నిఘా విమానంగా మరియు ఎస్కార్ట్ ఫైటర్‌గా ఉపయోగించాలని నిర్ణయించారు, ఈ పాత్ర కోసం మొత్తం తొమ్మిది విమానాలు (ఒక ప్రోటోటైప్ మరియు ఎనిమిది ప్రీ-ప్రొడక్షన్ విమానం) ఉన్నాయి. దీనిని యుద్ధ సమయంలో 173 ఎ స్క్వాడ్రిగ్లియా రికగ"&amp;"్నిజియోన్ స్ట్రాటజికా టెర్రెస్ట్రే (స్ట్రాటజిక్ ల్యాండ్ రికనైసెన్స్ స్క్వాడ్రన్) సిసిలీ నుండి పనిచేస్తోంది. పైలట్ల నుండి సానుకూల నివేదికలు ఉన్నప్పటికీ, ఉత్పత్తిని తిరిగి ప్రారంభించడానికి ఫియట్ చేసిన ప్రతిపాదన ఉన్నప్పటికీ, తదుపరి విమానాలు ఉత్పత్తి చేయబడలేద"&amp;"ు. సిబ్బంది రవాణాగా పునరుద్ధరించబడిన ప్రోటోటైప్ MM 332, బెర్లిన్‌లోని ఇటాలియన్ రాయబార కార్యాలయానికి కేటాయించబడింది.) [సైటేషన్ అవసరం] నుండి డేటా సాధారణ లక్షణాల పనితీరు ఆయుధ సంబంధిత పాత్ర, ఆకృతీకరణ మరియు యుగం యొక్క ఆయుధ సంబంధిత అభివృద్ధి విమానం సంబంధిత అభివ"&amp;"ృద్ధి విమానం")</f>
        <v>ఫియట్ Cr.25 ఒక ఇటాలియన్ ట్విన్-ఇంజిన్ నిఘా-ఫైటర్ విమానం, ఇది రెండవ ప్రపంచ యుద్ధంలో రెజియా ఏరోనాటికాకు తక్కువ సంఖ్యలో పనిచేసింది. 40 Cr.25 లను ఆదేశించారు (తరువాత పదికి, రెండు ప్రోటోటైప్‌లు మరియు ఇతర ఎనిమిది విమానాలు) మరింత ఆశాజనక బ్రెడా BA.88 బాంబర్ యొక్క ఆపరేటివ్ వైఫల్యం తరువాత. తరువాత, CR.25 ను నిఘా విమానంగా మరియు ఎస్కార్ట్ ఫైటర్‌గా ఉపయోగించాలని నిర్ణయించారు, ఈ పాత్ర కోసం మొత్తం తొమ్మిది విమానాలు (ఒక ప్రోటోటైప్ మరియు ఎనిమిది ప్రీ-ప్రొడక్షన్ విమానం) ఉన్నాయి. దీనిని యుద్ధ సమయంలో 173 ఎ స్క్వాడ్రిగ్లియా రికగ్నిజియోన్ స్ట్రాటజికా టెర్రెస్ట్రే (స్ట్రాటజిక్ ల్యాండ్ రికనైసెన్స్ స్క్వాడ్రన్) సిసిలీ నుండి పనిచేస్తోంది. పైలట్ల నుండి సానుకూల నివేదికలు ఉన్నప్పటికీ, ఉత్పత్తిని తిరిగి ప్రారంభించడానికి ఫియట్ చేసిన ప్రతిపాదన ఉన్నప్పటికీ, తదుపరి విమానాలు ఉత్పత్తి చేయబడలేదు. సిబ్బంది రవాణాగా పునరుద్ధరించబడిన ప్రోటోటైప్ MM 332, బెర్లిన్‌లోని ఇటాలియన్ రాయబార కార్యాలయానికి కేటాయించబడింది.) [సైటేషన్ అవసరం] నుండి డేటా సాధారణ లక్షణాల పనితీరు ఆయుధ సంబంధిత పాత్ర, ఆకృతీకరణ మరియు యుగం యొక్క ఆయుధ సంబంధిత అభివృద్ధి విమానం సంబంధిత అభివృద్ధి విమానం</v>
      </c>
      <c r="E4" s="1" t="s">
        <v>173</v>
      </c>
      <c r="F4" s="1" t="str">
        <f>IFERROR(__xludf.DUMMYFUNCTION("GOOGLETRANSLATE(E:E, ""en"", ""te"")"),"యుద్ధ")</f>
        <v>యుద్ధ</v>
      </c>
      <c r="G4" s="2" t="s">
        <v>174</v>
      </c>
      <c r="K4" s="1" t="s">
        <v>175</v>
      </c>
      <c r="L4" s="1" t="str">
        <f>IFERROR(__xludf.DUMMYFUNCTION("GOOGLETRANSLATE(K:K, ""en"", ""te"")"),"ఫియట్")</f>
        <v>ఫియట్</v>
      </c>
      <c r="M4" s="2" t="s">
        <v>176</v>
      </c>
      <c r="R4" s="1">
        <v>12.0</v>
      </c>
      <c r="S4" s="1" t="s">
        <v>177</v>
      </c>
      <c r="U4" s="1" t="s">
        <v>178</v>
      </c>
      <c r="W4" s="1" t="s">
        <v>179</v>
      </c>
      <c r="X4" s="1" t="s">
        <v>180</v>
      </c>
      <c r="Y4" s="1" t="s">
        <v>181</v>
      </c>
      <c r="Z4" s="1" t="s">
        <v>182</v>
      </c>
      <c r="AA4" s="1" t="s">
        <v>183</v>
      </c>
      <c r="AB4" s="1" t="s">
        <v>184</v>
      </c>
      <c r="AD4" s="1" t="s">
        <v>185</v>
      </c>
      <c r="AE4" s="1" t="s">
        <v>186</v>
      </c>
      <c r="AF4" s="1" t="s">
        <v>187</v>
      </c>
      <c r="AJ4" s="1" t="s">
        <v>188</v>
      </c>
      <c r="AL4" s="1" t="s">
        <v>189</v>
      </c>
      <c r="AQ4" s="1" t="s">
        <v>190</v>
      </c>
      <c r="AT4" s="3">
        <v>13718.0</v>
      </c>
      <c r="AW4" s="1" t="s">
        <v>191</v>
      </c>
      <c r="AX4" s="1" t="s">
        <v>192</v>
      </c>
      <c r="AY4" s="1" t="s">
        <v>193</v>
      </c>
      <c r="AZ4" s="1" t="s">
        <v>194</v>
      </c>
    </row>
    <row r="5">
      <c r="A5" s="1" t="s">
        <v>195</v>
      </c>
      <c r="B5" s="1" t="str">
        <f>IFERROR(__xludf.DUMMYFUNCTION("GOOGLETRANSLATE(A:A, ""en"", ""te"")"),"హాకర్ హాఫిన్చ్")</f>
        <v>హాకర్ హాఫిన్చ్</v>
      </c>
      <c r="C5" s="1" t="s">
        <v>196</v>
      </c>
      <c r="D5" s="1" t="str">
        <f>IFERROR(__xludf.DUMMYFUNCTION("GOOGLETRANSLATE(C:C, ""en"", ""te"")"),"హాకర్ హాఫిన్చ్ 1920 లలో బ్రిటిష్ సింగిల్-ఇంజిన్ బిప్‌లేన్ ఫైటర్. బదులుగా బ్రిస్టల్ బుల్డాగ్ ఎంపిక చేయడంతో ఇది విజయవంతం కాలేదు. హాకర్ హాఫిన్చ్ ఫైటర్ విమానం 1925 లో ఆర్మ్‌స్ట్రాంగ్-వైట్‌వర్త్ సిస్కిన్ మరియు గ్లోస్టర్ గేమ్‌కాక్ ఫైటర్స్ రెండింటికీ బదులుగా రూప"&amp;"ొందించబడింది. ఇది స్పెసిఫికేషన్ F9/26 ను కలుసుకునే పోటీలో పాల్గొంది, ఇతర విమానాల తయారీదారులతో పాటు, తొమ్మిది వేర్వేరు డిజైన్లను కలిగి ఉంది, వీటిలో ఐదు నిర్మించబడ్డాయి. [1] హాఫిన్చ్ మొదట మార్చి 1927 లో ఎగిరింది. [2] బ్రిస్టల్ బుల్డాగ్ మరియు హాఫిన్చ్ మూల్యా"&amp;"ంకనం చేసిన విమానంలో ఉత్తమమైనవిగా పరిగణించబడ్డాయి మరియు మరింత వివరణాత్మక మూల్యాంకనం కోసం ఎంపిక చేయబడ్డాయి. ఈ ఒప్పందం చివరకు బ్రిస్టల్ బుల్డాగ్‌కు ఇవ్వబడింది, ఎందుకంటే ఇది కొంచెం ఎక్కువ గరిష్ట వేగం మరియు నిర్వహించడం సులభం. [3] పోటీ పూర్తయిన తరువాత, ప్రోటోటై"&amp;"ప్ హాఫిన్చ్ ప్రయోగాత్మక ప్రయోజనాల కోసం ఉపయోగించబడింది, సింగిల్-బే రెక్కలతో మరియు జంట-ఫ్లోట్ అండర్ క్యారేజీతో పరీక్షించబడింది. ఒక నమూనా మాత్రమే నిర్మించబడింది. హాఫిన్చ్ అస్థిరమైన రెక్కలతో రెండు-బే బైప్‌లేన్. ఈ నిర్మాణం పేటెంట్ పొందిన హాకర్ మెటల్ ట్యూబ్ &amp; "&amp;"""ఫిష్ ప్లేట్"" వ్యవస్థ, ఫాబ్రిక్ కవరింగ్. ఇది హాకర్ చేత నిర్మించబడిన మొదటి ఆల్-మెటల్ ఫైటర్. పవర్‌ప్లాంట్ మొదట్లో బ్రిస్టల్ బృహస్పతి VI ఇంజిన్, అయితే ఇది పనితీరు ట్రయల్స్‌కు ముందు బృహస్పతి VII (450 HP/336 kW) గా మార్చబడింది. ఈ ఆయుధంలో ప్రొపెల్లర్ ద్వారా క"&amp;"ాల్పులు జరపడానికి సమకాలీకరించబడిన రెండు విక్కర్స్ మెషిన్ గన్స్ ఉన్నాయి. [1] సాధారణ లక్షణాల నుండి డేటా పనితీరు ఆయుధాలు")</f>
        <v>హాకర్ హాఫిన్చ్ 1920 లలో బ్రిటిష్ సింగిల్-ఇంజిన్ బిప్‌లేన్ ఫైటర్. బదులుగా బ్రిస్టల్ బుల్డాగ్ ఎంపిక చేయడంతో ఇది విజయవంతం కాలేదు. హాకర్ హాఫిన్చ్ ఫైటర్ విమానం 1925 లో ఆర్మ్‌స్ట్రాంగ్-వైట్‌వర్త్ సిస్కిన్ మరియు గ్లోస్టర్ గేమ్‌కాక్ ఫైటర్స్ రెండింటికీ బదులుగా రూపొందించబడింది. ఇది స్పెసిఫికేషన్ F9/26 ను కలుసుకునే పోటీలో పాల్గొంది, ఇతర విమానాల తయారీదారులతో పాటు, తొమ్మిది వేర్వేరు డిజైన్లను కలిగి ఉంది, వీటిలో ఐదు నిర్మించబడ్డాయి. [1] హాఫిన్చ్ మొదట మార్చి 1927 లో ఎగిరింది. [2] బ్రిస్టల్ బుల్డాగ్ మరియు హాఫిన్చ్ మూల్యాంకనం చేసిన విమానంలో ఉత్తమమైనవిగా పరిగణించబడ్డాయి మరియు మరింత వివరణాత్మక మూల్యాంకనం కోసం ఎంపిక చేయబడ్డాయి. ఈ ఒప్పందం చివరకు బ్రిస్టల్ బుల్డాగ్‌కు ఇవ్వబడింది, ఎందుకంటే ఇది కొంచెం ఎక్కువ గరిష్ట వేగం మరియు నిర్వహించడం సులభం. [3] పోటీ పూర్తయిన తరువాత, ప్రోటోటైప్ హాఫిన్చ్ ప్రయోగాత్మక ప్రయోజనాల కోసం ఉపయోగించబడింది, సింగిల్-బే రెక్కలతో మరియు జంట-ఫ్లోట్ అండర్ క్యారేజీతో పరీక్షించబడింది. ఒక నమూనా మాత్రమే నిర్మించబడింది. హాఫిన్చ్ అస్థిరమైన రెక్కలతో రెండు-బే బైప్‌లేన్. ఈ నిర్మాణం పేటెంట్ పొందిన హాకర్ మెటల్ ట్యూబ్ &amp; "ఫిష్ ప్లేట్" వ్యవస్థ, ఫాబ్రిక్ కవరింగ్. ఇది హాకర్ చేత నిర్మించబడిన మొదటి ఆల్-మెటల్ ఫైటర్. పవర్‌ప్లాంట్ మొదట్లో బ్రిస్టల్ బృహస్పతి VI ఇంజిన్, అయితే ఇది పనితీరు ట్రయల్స్‌కు ముందు బృహస్పతి VII (450 HP/336 kW) గా మార్చబడింది. ఈ ఆయుధంలో ప్రొపెల్లర్ ద్వారా కాల్పులు జరపడానికి సమకాలీకరించబడిన రెండు విక్కర్స్ మెషిన్ గన్స్ ఉన్నాయి. [1] సాధారణ లక్షణాల నుండి డేటా పనితీరు ఆయుధాలు</v>
      </c>
      <c r="E5" s="1" t="s">
        <v>173</v>
      </c>
      <c r="F5" s="1" t="str">
        <f>IFERROR(__xludf.DUMMYFUNCTION("GOOGLETRANSLATE(E:E, ""en"", ""te"")"),"యుద్ధ")</f>
        <v>యుద్ధ</v>
      </c>
      <c r="K5" s="1" t="s">
        <v>197</v>
      </c>
      <c r="L5" s="1" t="str">
        <f>IFERROR(__xludf.DUMMYFUNCTION("GOOGLETRANSLATE(K:K, ""en"", ""te"")"),"హాకర్ విమానం")</f>
        <v>హాకర్ విమానం</v>
      </c>
      <c r="M5" s="1" t="s">
        <v>198</v>
      </c>
      <c r="O5" s="1" t="s">
        <v>199</v>
      </c>
      <c r="P5" s="1" t="str">
        <f>IFERROR(__xludf.DUMMYFUNCTION("GOOGLETRANSLATE(O:O, ""en"", ""te"")"),"ప్రోటోటైప్ మాత్రమే")</f>
        <v>ప్రోటోటైప్ మాత్రమే</v>
      </c>
      <c r="R5" s="1" t="s">
        <v>200</v>
      </c>
      <c r="U5" s="1">
        <v>1.0</v>
      </c>
      <c r="W5" s="1" t="s">
        <v>201</v>
      </c>
      <c r="X5" s="1" t="s">
        <v>202</v>
      </c>
      <c r="Y5" s="1" t="s">
        <v>203</v>
      </c>
      <c r="Z5" s="1" t="s">
        <v>204</v>
      </c>
      <c r="AA5" s="1" t="s">
        <v>205</v>
      </c>
      <c r="AB5" s="1" t="s">
        <v>206</v>
      </c>
      <c r="AD5" s="1" t="s">
        <v>207</v>
      </c>
      <c r="AF5" s="1" t="s">
        <v>208</v>
      </c>
      <c r="AL5" s="1" t="s">
        <v>209</v>
      </c>
      <c r="AQ5" s="1" t="s">
        <v>210</v>
      </c>
      <c r="AR5" s="1" t="s">
        <v>167</v>
      </c>
      <c r="AS5" s="1" t="s">
        <v>168</v>
      </c>
      <c r="AT5" s="4">
        <v>9922.0</v>
      </c>
      <c r="AV5" s="1" t="s">
        <v>211</v>
      </c>
      <c r="AY5" s="1" t="s">
        <v>212</v>
      </c>
      <c r="AZ5" s="1" t="s">
        <v>213</v>
      </c>
    </row>
    <row r="6">
      <c r="A6" s="1" t="s">
        <v>214</v>
      </c>
      <c r="B6" s="1" t="str">
        <f>IFERROR(__xludf.DUMMYFUNCTION("GOOGLETRANSLATE(A:A, ""en"", ""te"")"),"హాకర్ హెడ్జ్హాగ్")</f>
        <v>హాకర్ హెడ్జ్హాగ్</v>
      </c>
      <c r="C6" s="1" t="s">
        <v>215</v>
      </c>
      <c r="D6" s="1" t="str">
        <f>IFERROR(__xludf.DUMMYFUNCTION("GOOGLETRANSLATE(C:C, ""en"", ""te"")"),"హాకర్ హెడ్జ్హాగ్ మూడు సీట్ల నిఘా బిప్‌లేన్, ఇది నావికాదళ స్కౌటింగ్ కోసం ఉపయోగించబడుతుంది, ఇది ఎయిర్ మినిస్ట్రీ స్పెసిఫికేషన్ 37/22 ను కలవడానికి ఉత్పత్తి చేయబడింది. ఇది 1923 లో రూపొందించబడింది మరియు మరుసటి సంవత్సరం మొదటి విమానంలో ఎఫ్. పి. రేన్హామ్ పైలట్ చే"&amp;"యబడింది. సిబ్బందిలో పైలట్, ఒక పరిశీలకుడు మరియు ఎయిర్ గన్నర్ ఉన్నారు. దీని నిర్మాణం ఈ కాలానికి విలక్షణమైనది: ఫాబ్రిక్‌తో కప్పబడిన చెక్క నిర్మాణం. పవర్‌ప్లాంట్ తొమ్మిది సిలిండర్ బ్రిస్టల్ బృహస్పతి IV రేడియల్ ఇంజిన్ రెండు బ్లేడెడ్ చెక్క ప్రొపెల్లర్‌ను నడుపుత"&amp;"ుంది. పరీక్ష విజయవంతం అయితే, విమాన పరీక్షలు పూర్తయిన తర్వాత, ప్రాజెక్ట్ రద్దు చేయబడింది. నావికా నిఘా, అవ్రో బైసన్ మరియు బ్లాక్బర్న్ బ్లాక్బర్న్ కోసం ఉపయోగించిన ప్రస్తుత విమానం కంటే హెడ్జ్హాగ్ యొక్క పనితీరు తగినంతగా లేదు. పర్యవసానంగా, ఒక నమూనా మాత్రమే నిర్"&amp;"మించబడింది. విమానం యొక్క ఆయుధాలు ఒక స్థిరమైన ఫార్వర్డ్-ఫైరింగ్. ఈ విమానం ఫ్లోట్లతో అమర్చబడి ఉంది, ఇది ఉభయచరంగా ఉపయోగించటానికి చక్రాలు కలిగి ఉంటుంది. రెక్కలను ముడుచుకోవచ్చు, తద్వారా వెడల్పు నిల్వ కోసం 16 అడుగుల 7½ (4.87 మీ) లో 16 అడుగుల 7½ కు తగ్గించబడుతుం"&amp;"ది. 1920 నుండి హాకర్ విమానం నుండి డేటా [1] సాధారణ లక్షణాలు పనితీరు ఆయుధాలు")</f>
        <v>హాకర్ హెడ్జ్హాగ్ మూడు సీట్ల నిఘా బిప్‌లేన్, ఇది నావికాదళ స్కౌటింగ్ కోసం ఉపయోగించబడుతుంది, ఇది ఎయిర్ మినిస్ట్రీ స్పెసిఫికేషన్ 37/22 ను కలవడానికి ఉత్పత్తి చేయబడింది. ఇది 1923 లో రూపొందించబడింది మరియు మరుసటి సంవత్సరం మొదటి విమానంలో ఎఫ్. పి. రేన్హామ్ పైలట్ చేయబడింది. సిబ్బందిలో పైలట్, ఒక పరిశీలకుడు మరియు ఎయిర్ గన్నర్ ఉన్నారు. దీని నిర్మాణం ఈ కాలానికి విలక్షణమైనది: ఫాబ్రిక్‌తో కప్పబడిన చెక్క నిర్మాణం. పవర్‌ప్లాంట్ తొమ్మిది సిలిండర్ బ్రిస్టల్ బృహస్పతి IV రేడియల్ ఇంజిన్ రెండు బ్లేడెడ్ చెక్క ప్రొపెల్లర్‌ను నడుపుతుంది. పరీక్ష విజయవంతం అయితే, విమాన పరీక్షలు పూర్తయిన తర్వాత, ప్రాజెక్ట్ రద్దు చేయబడింది. నావికా నిఘా, అవ్రో బైసన్ మరియు బ్లాక్బర్న్ బ్లాక్బర్న్ కోసం ఉపయోగించిన ప్రస్తుత విమానం కంటే హెడ్జ్హాగ్ యొక్క పనితీరు తగినంతగా లేదు. పర్యవసానంగా, ఒక నమూనా మాత్రమే నిర్మించబడింది. విమానం యొక్క ఆయుధాలు ఒక స్థిరమైన ఫార్వర్డ్-ఫైరింగ్. ఈ విమానం ఫ్లోట్లతో అమర్చబడి ఉంది, ఇది ఉభయచరంగా ఉపయోగించటానికి చక్రాలు కలిగి ఉంటుంది. రెక్కలను ముడుచుకోవచ్చు, తద్వారా వెడల్పు నిల్వ కోసం 16 అడుగుల 7½ (4.87 మీ) లో 16 అడుగుల 7½ కు తగ్గించబడుతుంది. 1920 నుండి హాకర్ విమానం నుండి డేటా [1] సాధారణ లక్షణాలు పనితీరు ఆయుధాలు</v>
      </c>
      <c r="E6" s="1" t="s">
        <v>216</v>
      </c>
      <c r="F6" s="1" t="str">
        <f>IFERROR(__xludf.DUMMYFUNCTION("GOOGLETRANSLATE(E:E, ""en"", ""te"")"),"నావల్ నిఘా")</f>
        <v>నావల్ నిఘా</v>
      </c>
      <c r="K6" s="1" t="s">
        <v>197</v>
      </c>
      <c r="L6" s="1" t="str">
        <f>IFERROR(__xludf.DUMMYFUNCTION("GOOGLETRANSLATE(K:K, ""en"", ""te"")"),"హాకర్ విమానం")</f>
        <v>హాకర్ విమానం</v>
      </c>
      <c r="M6" s="1" t="s">
        <v>198</v>
      </c>
      <c r="O6" s="1" t="s">
        <v>217</v>
      </c>
      <c r="P6" s="1" t="str">
        <f>IFERROR(__xludf.DUMMYFUNCTION("GOOGLETRANSLATE(O:O, ""en"", ""te"")"),"ప్రోటోటైప్")</f>
        <v>ప్రోటోటైప్</v>
      </c>
      <c r="R6" s="1">
        <v>1.0</v>
      </c>
      <c r="U6" s="1" t="s">
        <v>218</v>
      </c>
      <c r="W6" s="1" t="s">
        <v>219</v>
      </c>
      <c r="X6" s="1" t="s">
        <v>220</v>
      </c>
      <c r="Y6" s="1" t="s">
        <v>221</v>
      </c>
      <c r="Z6" s="1" t="s">
        <v>222</v>
      </c>
      <c r="AA6" s="1" t="s">
        <v>223</v>
      </c>
      <c r="AB6" s="1" t="s">
        <v>224</v>
      </c>
      <c r="AC6" s="1" t="s">
        <v>225</v>
      </c>
      <c r="AD6" s="1" t="s">
        <v>226</v>
      </c>
      <c r="AE6" s="1" t="s">
        <v>227</v>
      </c>
      <c r="AF6" s="1" t="s">
        <v>228</v>
      </c>
      <c r="AG6" s="1" t="s">
        <v>229</v>
      </c>
      <c r="AH6" s="1" t="s">
        <v>230</v>
      </c>
      <c r="AK6" s="1" t="s">
        <v>231</v>
      </c>
      <c r="AL6" s="1" t="s">
        <v>232</v>
      </c>
      <c r="AQ6" s="1" t="s">
        <v>233</v>
      </c>
      <c r="AT6" s="1">
        <v>1924.0</v>
      </c>
      <c r="AU6" s="1" t="s">
        <v>234</v>
      </c>
      <c r="AV6" s="1" t="s">
        <v>235</v>
      </c>
      <c r="AY6" s="1" t="s">
        <v>236</v>
      </c>
      <c r="BA6" s="1" t="s">
        <v>237</v>
      </c>
    </row>
    <row r="7">
      <c r="A7" s="1" t="s">
        <v>238</v>
      </c>
      <c r="B7" s="1" t="str">
        <f>IFERROR(__xludf.DUMMYFUNCTION("GOOGLETRANSLATE(A:A, ""en"", ""te"")"),"అధిక స్పీడ్ సివిల్ రవాణా")</f>
        <v>అధిక స్పీడ్ సివిల్ రవాణా</v>
      </c>
      <c r="C7" s="1" t="s">
        <v>239</v>
      </c>
      <c r="D7" s="1" t="str">
        <f>IFERROR(__xludf.DUMMYFUNCTION("GOOGLETRANSLATE(C:C, ""en"", ""te"")"),"హై స్పీడ్ సివిల్ ట్రాన్స్‌పోర్ట్ (హెచ్‌ఎస్‌సిటి), సూపర్సోనిక్ వైమానిక సంస్థ, హై-స్పీడ్ రీసెర్చ్ (హెచ్‌ఎస్‌ఆర్) ప్రోగ్రామ్ యొక్క కేంద్రంగా ఉంది, ఇది పర్యావరణ ఆమోదయోగ్యమైన మరియు ఆర్థికంగా సాధ్యమయ్యే సూపర్సోనిక్ రవాణాను రూపొందించడానికి మరియు నిర్మించడానికి అ"&amp;"వసరమైన సాంకేతిక పరిజ్ఞానాన్ని అభివృద్ధి చేయడానికి నాసా ప్రోగ్రామ్, ఇది నాసా ప్రోగ్రామ్ . ఈ విమానం భవిష్యత్ సూపర్సోనిక్ ప్రయాణీకుల విమానం, మాక్ 2.4, [1] లేదా ధ్వని యొక్క వేగం కంటే రెండు రెట్లు ఎక్కువ. ఈ ప్రాజెక్ట్ 1990 లో ప్రారంభమైంది మరియు 1999 లో ముగిసిం"&amp;"ది. నవీనమైన సాంకేతిక పరిజ్ఞానాన్ని ఉపయోగించడం లక్ష్యం. ఇది అట్లాంటిక్ లేదా పసిఫిక్ మహాసముద్రం దాటడానికి ఉద్దేశించబడింది. ఇది ఇంధన సామర్థ్యం కలిగి ఉండటానికి, 300 మంది ప్రయాణీకులను తీసుకువెళ్ళడానికి మరియు వినియోగదారులను సబ్సోనిక్ విమానాల కంటే కొంచెం ఎక్కువ "&amp;"ధర వద్ద టిక్కెట్లను కొనుగోలు చేయడానికి అనుమతించబడింది. 2002 లో పరిశ్రమ-నేతృత్వంలోని ఉత్పత్తి ప్రయోగ నిర్ణయానికి తగిన సాంకేతిక పరిజ్ఞానాన్ని అందించడమే లక్ష్యం, మరియు ఒక ఉత్పత్తిని ప్రారంభించినట్లయితే, 20 సంవత్సరాలలో ఒక తొలి ఫ్లైట్. ఈ కార్యక్రమం బ్రిటిష్/ఫ్"&amp;"రెంచ్ కాంకోర్డ్ మరియు రష్యన్ టుపోలెవ్ టియు -144 యొక్క విజయాలు మరియు వైఫల్యాల ఆధారంగా, అలాగే 1970 ల ప్రారంభం నుండి మునుపటి నాసా సూపర్సోనిక్ ట్రాన్స్‌పోర్ట్ (ఎస్‌ఎస్‌టి) కార్యక్రమం (తరువాతి కాలంలో, లాక్‌హీడ్ ఎల్ -2000 మరియు చూడండి బోయింగ్ 2707.) కాంకోర్డ్ మ"&amp;"రియు టియు -144 ప్రోగ్రామ్‌లు రెండూ ఉత్పత్తి విమానాలను ఉత్పత్తి చేశాయి, వాటి అభివృద్ధి ఖర్చులను చెల్లించడానికి రెండూ తగినంత సంఖ్యలో ఉత్పత్తి చేయబడలేదు.")</f>
        <v>హై స్పీడ్ సివిల్ ట్రాన్స్‌పోర్ట్ (హెచ్‌ఎస్‌సిటి), సూపర్సోనిక్ వైమానిక సంస్థ, హై-స్పీడ్ రీసెర్చ్ (హెచ్‌ఎస్‌ఆర్) ప్రోగ్రామ్ యొక్క కేంద్రంగా ఉంది, ఇది పర్యావరణ ఆమోదయోగ్యమైన మరియు ఆర్థికంగా సాధ్యమయ్యే సూపర్సోనిక్ రవాణాను రూపొందించడానికి మరియు నిర్మించడానికి అవసరమైన సాంకేతిక పరిజ్ఞానాన్ని అభివృద్ధి చేయడానికి నాసా ప్రోగ్రామ్, ఇది నాసా ప్రోగ్రామ్ . ఈ విమానం భవిష్యత్ సూపర్సోనిక్ ప్రయాణీకుల విమానం, మాక్ 2.4, [1] లేదా ధ్వని యొక్క వేగం కంటే రెండు రెట్లు ఎక్కువ. ఈ ప్రాజెక్ట్ 1990 లో ప్రారంభమైంది మరియు 1999 లో ముగిసింది. నవీనమైన సాంకేతిక పరిజ్ఞానాన్ని ఉపయోగించడం లక్ష్యం. ఇది అట్లాంటిక్ లేదా పసిఫిక్ మహాసముద్రం దాటడానికి ఉద్దేశించబడింది. ఇది ఇంధన సామర్థ్యం కలిగి ఉండటానికి, 300 మంది ప్రయాణీకులను తీసుకువెళ్ళడానికి మరియు వినియోగదారులను సబ్సోనిక్ విమానాల కంటే కొంచెం ఎక్కువ ధర వద్ద టిక్కెట్లను కొనుగోలు చేయడానికి అనుమతించబడింది. 2002 లో పరిశ్రమ-నేతృత్వంలోని ఉత్పత్తి ప్రయోగ నిర్ణయానికి తగిన సాంకేతిక పరిజ్ఞానాన్ని అందించడమే లక్ష్యం, మరియు ఒక ఉత్పత్తిని ప్రారంభించినట్లయితే, 20 సంవత్సరాలలో ఒక తొలి ఫ్లైట్. ఈ కార్యక్రమం బ్రిటిష్/ఫ్రెంచ్ కాంకోర్డ్ మరియు రష్యన్ టుపోలెవ్ టియు -144 యొక్క విజయాలు మరియు వైఫల్యాల ఆధారంగా, అలాగే 1970 ల ప్రారంభం నుండి మునుపటి నాసా సూపర్సోనిక్ ట్రాన్స్‌పోర్ట్ (ఎస్‌ఎస్‌టి) కార్యక్రమం (తరువాతి కాలంలో, లాక్‌హీడ్ ఎల్ -2000 మరియు చూడండి బోయింగ్ 2707.) కాంకోర్డ్ మరియు టియు -144 ప్రోగ్రామ్‌లు రెండూ ఉత్పత్తి విమానాలను ఉత్పత్తి చేశాయి, వాటి అభివృద్ధి ఖర్చులను చెల్లించడానికి రెండూ తగినంత సంఖ్యలో ఉత్పత్తి చేయబడలేదు.</v>
      </c>
      <c r="AQ7" s="1" t="s">
        <v>240</v>
      </c>
      <c r="BB7" s="1" t="s">
        <v>241</v>
      </c>
      <c r="BC7" s="1" t="s">
        <v>242</v>
      </c>
      <c r="BD7" s="1" t="s">
        <v>243</v>
      </c>
      <c r="BE7" s="2" t="s">
        <v>244</v>
      </c>
      <c r="BF7" s="1" t="s">
        <v>245</v>
      </c>
    </row>
    <row r="8">
      <c r="A8" s="1" t="s">
        <v>246</v>
      </c>
      <c r="B8" s="1" t="str">
        <f>IFERROR(__xludf.DUMMYFUNCTION("GOOGLETRANSLATE(A:A, ""en"", ""te"")"),"IAR 79")</f>
        <v>IAR 79</v>
      </c>
      <c r="C8" s="1" t="s">
        <v>247</v>
      </c>
      <c r="D8" s="1" t="str">
        <f>IFERROR(__xludf.DUMMYFUNCTION("GOOGLETRANSLATE(C:C, ""en"", ""te"")"),"IAR 79 అనేది ఒక జంట-ఇంజిన్ బాంబర్ మరియు సైనిక నిఘా విమానం, ఇది ఒక కలప మరియు లోహ నిర్మాణంతో కూడినది, ఇది రెండవ ప్రపంచ యుద్ధంలో సేవలను రొమేనియాలోని బ్రాసోవ్‌లో లైసెన్స్ కింద నిర్మించింది, మే 1937 లో ఇండస్ట్రియా ఏరోనాటిక్ రోమాన్ చేత, రొమేనియా 24 సావోయా-మార్చ"&amp;"ెట్టి SM ని ఆదేశించింది. 79 బి బాంబర్లు రెండు రొమేనియన్-నిర్మిత IAR K14 ఇంజిన్లతో నడిచాయి. ఈ వేరియంట్ SM-79B గా నియమించబడింది మరియు 1 వ బాంబర్ గ్రూప్ (71 వ మరియు 72 వ బాంబర్ స్క్వాడ్రన్) ను కలిగి ఉంది. 350 కిమీ/గం నుండి 405 కిమీ వరకు. ఈ కొత్త విమానాలలో ఎన"&amp;"ిమిది మంది ఇటలీలో ఆదేశించారు. వాటిని JIS-79B (జుమో ఇటాలియన్ S-79B) గా నియమించారు. కానీ అవి ఆగస్టు 1941 వరకు రాలేదు. అదనంగా 36 విమానాలు బ్రాసోవ్‌లోని IAR ఫ్యాక్టరీలో IAR 79 JR (జుమో రోమన్) కింద బ్రాసోవ్‌లోని IAR ఫ్యాక్టరీలో నిర్మించబడ్డాయి. [ప్రస్తావన అవసర"&amp;"ం] 1942 శరదృతువులో 36 మంది బాంబర్ల యొక్క మరొక ఆర్డర్ జారీ చేయబడింది IAR ఫ్యాక్టరీ. జంకర్స్ జుమో 211DA ఇంజిన్‌ను కొత్త జంకర్లు జుమో 211 ఎఫ్, 1400 హెచ్‌పి ఇంజిన్ తో భర్తీ చేయడం ద్వారా వారు అప్‌గ్రేడ్ చేయబడ్డారు. IAR.79 యొక్క ఫ్యూజ్‌లేజ్ వెల్డెడ్ గొట్టపు ఉక్"&amp;"కు చట్రంతో తయారు చేయబడింది మరియు ఫార్వర్డ్ విభాగంలో డ్యూరాలిమిన్, ఎగువ ఫ్యూజ్‌లేజ్ ఉపరితలంపై డ్యూరాలిమిన్ మరియు ప్లైవుడ్, మరియు అన్ని ఇతర ఉపరితలాలపై ఫాబ్రిక్ [1] రెక్కలు ఆల్-వుడ్ నిర్మాణంలో ఉన్నాయి , వెనుకంజలో ఉన్న అంచు ఫ్లాప్స్ మరియు లీడింగ్ ఎడ్జ్ స్లాట్"&amp;"లు (హ్యాండ్లీ-పేజీ రకం) దాని చిన్న పరిమాణాన్ని భర్తీ చేయడానికి. అంతర్గత నిర్మాణం మూడు స్పార్‌లతో తయారు చేయబడింది, ఇది కాంటిలివర్లతో మరియు ప్లైవుడ్ యొక్క చర్మంతో ముడిపడి ఉంది. రెక్కలో 2 ° 15 'డైహెడ్రల్ ఉంది. ఐలెరాన్లు +13/-26 by ద్వారా తిప్పగల సామర్థ్యాన్న"&amp;"ి కలిగి ఉన్నాయి మరియు తక్కువ-స్పీడ్ ఫ్లైట్ మరియు టేకాఫ్‌లో ఫ్లాప్‌లతో కలిసి ఉపయోగించబడ్డాయి. దాని సామర్థ్యాలు దాని పూర్వీకుడు, SM.79 కన్నా చాలా ఎక్కువ, 1,850 కిలోవాట్ల (2,800 హెచ్‌పి) అందుబాటులో ఉన్నాయి మరియు అధిక రెక్క లోడింగ్, దీనికి పెద్ద యుద్ధానికి భి"&amp;"న్నంగా లేని లక్షణాలను ఇచ్చింది. ప్రధాన బాంబర్ వెర్షన్‌కు అమర్చిన ఇంజన్లు రెండు 750 kW (1000 HP) IAR K14 రేడియల్స్, వీటిలో వేరియబుల్-పిచ్, ఆల్-మెటల్ మూడు-బ్లేడెడ్ ప్రొపెల్లర్లు ఉన్నాయి. సాధించిన వేగం 4,250 మీ (13,940 అడుగులు) వద్ద 430 కిమీ/గం (270 mph), సా"&amp;"పేక్షంగా తక్కువ ప్రాక్టికల్ సీలింగ్ 6,500 మీ (21,330 అడుగులు). క్రూయిజ్ వేగం 5,000 మీ (16,400 అడుగులు) వద్ద 373 కిమీ/గం (232 mph), కానీ ఉత్తమ క్రూయిజ్ వేగం 259 కిమీ/గం/161 mph (60% శక్తి). ల్యాండింగ్ 200 కిమీ/గం (120 mph) తుది విధానం ద్వారా స్లాట్లతో విస్"&amp;"తరించింది, ఫ్లాప్స్ పొడిగింపుతో 145 కిమీ/గం (90 mph) కు మందగించింది మరియు చివరకు 200 మీ (656 అడుగులతో మాత్రమే మైదానంలో పరుగు ) ల్యాండ్ చేయడానికి అవసరం (2,050 ఆర్‌పిఎమ్, 644 హెచ్‌జి ప్రెజర్). పూర్తి శక్తి అందుబాటులో మరియు టేకాఫ్ కోసం ఫ్లాప్‌లతో, SM.79 300 "&amp;"మీ (980 అడుగులు) లోపు గాలిలో ఉంటుంది. జూలై 1941 లో, 2 వ బాంబర్ గ్రూప్ యొక్క స్క్వాడ్రన్లలో ఒకటైన 75 వ బాంబర్ స్క్వాడ్రన్, కొత్త JRS-79B తో తిరిగి అమర్చబడి ఉంది, ఇవి ఒడెస్సా యుద్ధంలో పోరాడటానికి వెళ్ళాయి. 1942 లో కొత్త JIS-79BS ను 71 వ స్క్వాడ్రన్‌కు కేటాయ"&amp;"ించారు. 72 వ స్క్వాడ్రన్ JRS-79B తో తిరిగి అమర్చబడింది. మిగిలిన పాత S-79B లు ఎగిరే పాఠశాలలకు బదిలీ చేయబడ్డాయి. 1944 లో 2 వ బాంబర్ గ్రూప్ (82 వ మరియు 83 వ స్క్వాడ్రన్) IAR JRS-79B1 తో తిరిగి అమర్చబడింది. అక్టోబర్ 1944 లో 1 వ బాంబర్ గ్రూప్ పునర్వ్యవస్థీకరిం"&amp;"చబడింది (72 వ మరియు 82 వ స్క్వాడ్రన్) మరియు ముందు వైపుకు పంపబడింది. ఈ యూనిట్ మే 1945 లో యుద్ధం ముగిసే వరకు పోరాడింది. [సైటేషన్ అవసరం] జేన్స్ 1938, [4] [5] సాధారణ లక్షణాల పనితీరు ఆయుధాలు")</f>
        <v>IAR 79 అనేది ఒక జంట-ఇంజిన్ బాంబర్ మరియు సైనిక నిఘా విమానం, ఇది ఒక కలప మరియు లోహ నిర్మాణంతో కూడినది, ఇది రెండవ ప్రపంచ యుద్ధంలో సేవలను రొమేనియాలోని బ్రాసోవ్‌లో లైసెన్స్ కింద నిర్మించింది, మే 1937 లో ఇండస్ట్రియా ఏరోనాటిక్ రోమాన్ చేత, రొమేనియా 24 సావోయా-మార్చెట్టి SM ని ఆదేశించింది. 79 బి బాంబర్లు రెండు రొమేనియన్-నిర్మిత IAR K14 ఇంజిన్లతో నడిచాయి. ఈ వేరియంట్ SM-79B గా నియమించబడింది మరియు 1 వ బాంబర్ గ్రూప్ (71 వ మరియు 72 వ బాంబర్ స్క్వాడ్రన్) ను కలిగి ఉంది. 350 కిమీ/గం నుండి 405 కిమీ వరకు. ఈ కొత్త విమానాలలో ఎనిమిది మంది ఇటలీలో ఆదేశించారు. వాటిని JIS-79B (జుమో ఇటాలియన్ S-79B) గా నియమించారు. కానీ అవి ఆగస్టు 1941 వరకు రాలేదు. అదనంగా 36 విమానాలు బ్రాసోవ్‌లోని IAR ఫ్యాక్టరీలో IAR 79 JR (జుమో రోమన్) కింద బ్రాసోవ్‌లోని IAR ఫ్యాక్టరీలో నిర్మించబడ్డాయి. [ప్రస్తావన అవసరం] 1942 శరదృతువులో 36 మంది బాంబర్ల యొక్క మరొక ఆర్డర్ జారీ చేయబడింది IAR ఫ్యాక్టరీ. జంకర్స్ జుమో 211DA ఇంజిన్‌ను కొత్త జంకర్లు జుమో 211 ఎఫ్, 1400 హెచ్‌పి ఇంజిన్ తో భర్తీ చేయడం ద్వారా వారు అప్‌గ్రేడ్ చేయబడ్డారు. IAR.79 యొక్క ఫ్యూజ్‌లేజ్ వెల్డెడ్ గొట్టపు ఉక్కు చట్రంతో తయారు చేయబడింది మరియు ఫార్వర్డ్ విభాగంలో డ్యూరాలిమిన్, ఎగువ ఫ్యూజ్‌లేజ్ ఉపరితలంపై డ్యూరాలిమిన్ మరియు ప్లైవుడ్, మరియు అన్ని ఇతర ఉపరితలాలపై ఫాబ్రిక్ [1] రెక్కలు ఆల్-వుడ్ నిర్మాణంలో ఉన్నాయి , వెనుకంజలో ఉన్న అంచు ఫ్లాప్స్ మరియు లీడింగ్ ఎడ్జ్ స్లాట్లు (హ్యాండ్లీ-పేజీ రకం) దాని చిన్న పరిమాణాన్ని భర్తీ చేయడానికి. అంతర్గత నిర్మాణం మూడు స్పార్‌లతో తయారు చేయబడింది, ఇది కాంటిలివర్లతో మరియు ప్లైవుడ్ యొక్క చర్మంతో ముడిపడి ఉంది. రెక్కలో 2 ° 15 'డైహెడ్రల్ ఉంది. ఐలెరాన్లు +13/-26 by ద్వారా తిప్పగల సామర్థ్యాన్ని కలిగి ఉన్నాయి మరియు తక్కువ-స్పీడ్ ఫ్లైట్ మరియు టేకాఫ్‌లో ఫ్లాప్‌లతో కలిసి ఉపయోగించబడ్డాయి. దాని సామర్థ్యాలు దాని పూర్వీకుడు, SM.79 కన్నా చాలా ఎక్కువ, 1,850 కిలోవాట్ల (2,800 హెచ్‌పి) అందుబాటులో ఉన్నాయి మరియు అధిక రెక్క లోడింగ్, దీనికి పెద్ద యుద్ధానికి భిన్నంగా లేని లక్షణాలను ఇచ్చింది. ప్రధాన బాంబర్ వెర్షన్‌కు అమర్చిన ఇంజన్లు రెండు 750 kW (1000 HP) IAR K14 రేడియల్స్, వీటిలో వేరియబుల్-పిచ్, ఆల్-మెటల్ మూడు-బ్లేడెడ్ ప్రొపెల్లర్లు ఉన్నాయి. సాధించిన వేగం 4,250 మీ (13,940 అడుగులు) వద్ద 430 కిమీ/గం (270 mph), సాపేక్షంగా తక్కువ ప్రాక్టికల్ సీలింగ్ 6,500 మీ (21,330 అడుగులు). క్రూయిజ్ వేగం 5,000 మీ (16,400 అడుగులు) వద్ద 373 కిమీ/గం (232 mph), కానీ ఉత్తమ క్రూయిజ్ వేగం 259 కిమీ/గం/161 mph (60% శక్తి). ల్యాండింగ్ 200 కిమీ/గం (120 mph) తుది విధానం ద్వారా స్లాట్లతో విస్తరించింది, ఫ్లాప్స్ పొడిగింపుతో 145 కిమీ/గం (90 mph) కు మందగించింది మరియు చివరకు 200 మీ (656 అడుగులతో మాత్రమే మైదానంలో పరుగు ) ల్యాండ్ చేయడానికి అవసరం (2,050 ఆర్‌పిఎమ్, 644 హెచ్‌జి ప్రెజర్). పూర్తి శక్తి అందుబాటులో మరియు టేకాఫ్ కోసం ఫ్లాప్‌లతో, SM.79 300 మీ (980 అడుగులు) లోపు గాలిలో ఉంటుంది. జూలై 1941 లో, 2 వ బాంబర్ గ్రూప్ యొక్క స్క్వాడ్రన్లలో ఒకటైన 75 వ బాంబర్ స్క్వాడ్రన్, కొత్త JRS-79B తో తిరిగి అమర్చబడి ఉంది, ఇవి ఒడెస్సా యుద్ధంలో పోరాడటానికి వెళ్ళాయి. 1942 లో కొత్త JIS-79BS ను 71 వ స్క్వాడ్రన్‌కు కేటాయించారు. 72 వ స్క్వాడ్రన్ JRS-79B తో తిరిగి అమర్చబడింది. మిగిలిన పాత S-79B లు ఎగిరే పాఠశాలలకు బదిలీ చేయబడ్డాయి. 1944 లో 2 వ బాంబర్ గ్రూప్ (82 వ మరియు 83 వ స్క్వాడ్రన్) IAR JRS-79B1 తో తిరిగి అమర్చబడింది. అక్టోబర్ 1944 లో 1 వ బాంబర్ గ్రూప్ పునర్వ్యవస్థీకరించబడింది (72 వ మరియు 82 వ స్క్వాడ్రన్) మరియు ముందు వైపుకు పంపబడింది. ఈ యూనిట్ మే 1945 లో యుద్ధం ముగిసే వరకు పోరాడింది. [సైటేషన్ అవసరం] జేన్స్ 1938, [4] [5] సాధారణ లక్షణాల పనితీరు ఆయుధాలు</v>
      </c>
      <c r="E8" s="1" t="s">
        <v>248</v>
      </c>
      <c r="F8" s="1" t="str">
        <f>IFERROR(__xludf.DUMMYFUNCTION("GOOGLETRANSLATE(E:E, ""en"", ""te"")"),"బాంబర్")</f>
        <v>బాంబర్</v>
      </c>
      <c r="G8" s="2" t="s">
        <v>249</v>
      </c>
      <c r="K8" s="1" t="s">
        <v>250</v>
      </c>
      <c r="L8" s="1" t="str">
        <f>IFERROR(__xludf.DUMMYFUNCTION("GOOGLETRANSLATE(K:K, ""en"", ""te"")"),"ఇండస్ట్రియల్ ఏరోనాటిక్ రోమా")</f>
        <v>ఇండస్ట్రియల్ ఏరోనాటిక్ రోమా</v>
      </c>
      <c r="M8" s="1" t="s">
        <v>251</v>
      </c>
      <c r="N8" s="1">
        <v>1938.0</v>
      </c>
      <c r="R8" s="1">
        <v>72.0</v>
      </c>
      <c r="S8" s="1" t="s">
        <v>252</v>
      </c>
      <c r="U8" s="1">
        <v>5.0</v>
      </c>
      <c r="W8" s="1" t="s">
        <v>253</v>
      </c>
      <c r="X8" s="1" t="s">
        <v>254</v>
      </c>
      <c r="Y8" s="1" t="s">
        <v>255</v>
      </c>
      <c r="Z8" s="1" t="s">
        <v>256</v>
      </c>
      <c r="AA8" s="1" t="s">
        <v>257</v>
      </c>
      <c r="AB8" s="1" t="s">
        <v>258</v>
      </c>
      <c r="AD8" s="1" t="s">
        <v>259</v>
      </c>
      <c r="AE8" s="1" t="s">
        <v>260</v>
      </c>
      <c r="AF8" s="1" t="s">
        <v>261</v>
      </c>
      <c r="AJ8" s="1" t="s">
        <v>262</v>
      </c>
      <c r="AK8" s="1" t="s">
        <v>263</v>
      </c>
      <c r="AL8" s="1" t="s">
        <v>264</v>
      </c>
      <c r="AQ8" s="1" t="s">
        <v>265</v>
      </c>
      <c r="AT8" s="1">
        <v>1937.0</v>
      </c>
      <c r="AW8" s="1" t="s">
        <v>266</v>
      </c>
      <c r="AX8" s="1" t="s">
        <v>267</v>
      </c>
      <c r="AY8" s="1" t="s">
        <v>268</v>
      </c>
      <c r="AZ8" s="1" t="s">
        <v>269</v>
      </c>
      <c r="BG8" s="1">
        <v>1952.0</v>
      </c>
      <c r="BH8" s="1" t="s">
        <v>270</v>
      </c>
      <c r="BI8" s="1" t="s">
        <v>271</v>
      </c>
      <c r="BJ8" s="1" t="s">
        <v>272</v>
      </c>
      <c r="BK8" s="1" t="s">
        <v>273</v>
      </c>
      <c r="BL8" s="1" t="s">
        <v>274</v>
      </c>
      <c r="BM8" s="1" t="s">
        <v>275</v>
      </c>
    </row>
    <row r="9">
      <c r="A9" s="1" t="s">
        <v>276</v>
      </c>
      <c r="B9" s="1" t="str">
        <f>IFERROR(__xludf.DUMMYFUNCTION("GOOGLETRANSLATE(A:A, ""en"", ""te"")"),"డి హవిలాండ్ మింగడం చిమ్మట")</f>
        <v>డి హవిలాండ్ మింగడం చిమ్మట</v>
      </c>
      <c r="C9" s="1" t="s">
        <v>277</v>
      </c>
      <c r="D9" s="1" t="str">
        <f>IFERROR(__xludf.DUMMYFUNCTION("GOOGLETRANSLATE(C:C, ""en"", ""te"")"),"డి హవిలాండ్ DH.81 స్వాలో చిమ్మట మహా మాంద్యం సమయంలో తక్కువ ఖర్చుతో కూడిన క్రీడా విమాన మార్కెట్ను లక్ష్యంగా చేసుకుంది. ఇది ఒకే ఇంజిన్ రెండు-సీట్ల తక్కువ-వింగ్ మోనోప్లేన్; ఒకటి మాత్రమే నిర్మించబడింది. DH. 81 స్వాలో చిమ్మట తక్కువ-వింగ్ కాంటిలివర్ మోనోప్లేన్. "&amp;"[1] ఈ అమరిక మరియు దాని ప్లైవుడ్-కప్పబడిన ఫ్యూజ్‌లేజ్ మరియు దగ్గరి కౌల్డ్ 80 హెచ్‌పి (60 కిలోవాట్) ఇన్లైన్ జిప్సీ IV ఇంజిన్ దీనికి చాలా శుభ్రమైన ఏరోడైనమిక్ రూపాన్ని ఇచ్చింది. రెక్కలు వింగ్టిప్స్ వద్ద కొమ్ము-సమతుల్యత కలిగిన ఐలెరాన్‌లను తీసుకువెళ్ళాయి మరియు "&amp;"సామ్రాజ్యం సమతుల్య చుక్కానితో లక్షణమైన డి హవిలాండ్ రూపం. రెండు కోసం ప్రత్యేక టెన్డం సీటింగ్ ఉంది, ప్రారంభంలో తెరిచి ఉంది, కాని తరువాత ఒక ముక్క అతుక్కొని క్యాబిన్ టాప్ తో జతచేయబడింది. ఈ ఆవరణతో ఈ విమానం DH.81A అని పిలువబడింది మరియు టాప్ స్పీడ్ 12 mph (19 km"&amp;"/h) పెరిగింది. ప్రధాన అండర్ క్యారేజ్ చాలా సులభం, రెక్క యొక్క ప్రముఖ అంచు ముందు కాళ్ళు మధ్య-ఫ్యూజ్‌లేజ్‌కు చేరుకుంటాయి, బ్రేసింగ్ స్ట్రట్‌లను ముందు మరియు కీల్‌కు వెనుకకు; తరువాత చిరుతపులి చిమ్మట ఇలాంటి అమరికను ఉపయోగించింది. ఒక చిన్న టెయిల్‌స్కిడ్ అండర్ క్య"&amp;"ారేజీని పూర్తి చేసింది. [1] స్వాలో చిమ్మని మొదట స్టాగ్ లేన్ ఏరోడ్రోమ్ వద్ద జాఫ్రీ డి హవిలాండ్ 21 ఆగస్టు 1931 న ఎగురవేయబడింది. [2] FIN కి కొంత మార్పు తరువాత మరియు విమాన పరీక్ష ఫిబ్రవరి 1932 వరకు కొనసాగింది. ఈ సమయంలో క్లాస్ B మార్కింగ్ E-7 కేటాయించబడింది, క"&amp;"ాని మింగడం చిమ్మట ఎప్పుడూ సివిల్ రిజిస్టర్‌కు చేరుకోలేదు. దీని రూపకల్పన తరువాత డి హవిలాండ్ విమానాలను ప్రభావితం చేసింది, ముఖ్యంగా 1938 చిమ్మట మైనర్. [3] 1909 నుండి డి హవిలాండ్ విమానాల నుండి డేటా. [3] సాధారణ లక్షణాల పనితీరు")</f>
        <v>డి హవిలాండ్ DH.81 స్వాలో చిమ్మట మహా మాంద్యం సమయంలో తక్కువ ఖర్చుతో కూడిన క్రీడా విమాన మార్కెట్ను లక్ష్యంగా చేసుకుంది. ఇది ఒకే ఇంజిన్ రెండు-సీట్ల తక్కువ-వింగ్ మోనోప్లేన్; ఒకటి మాత్రమే నిర్మించబడింది. DH. 81 స్వాలో చిమ్మట తక్కువ-వింగ్ కాంటిలివర్ మోనోప్లేన్. [1] ఈ అమరిక మరియు దాని ప్లైవుడ్-కప్పబడిన ఫ్యూజ్‌లేజ్ మరియు దగ్గరి కౌల్డ్ 80 హెచ్‌పి (60 కిలోవాట్) ఇన్లైన్ జిప్సీ IV ఇంజిన్ దీనికి చాలా శుభ్రమైన ఏరోడైనమిక్ రూపాన్ని ఇచ్చింది. రెక్కలు వింగ్టిప్స్ వద్ద కొమ్ము-సమతుల్యత కలిగిన ఐలెరాన్‌లను తీసుకువెళ్ళాయి మరియు సామ్రాజ్యం సమతుల్య చుక్కానితో లక్షణమైన డి హవిలాండ్ రూపం. రెండు కోసం ప్రత్యేక టెన్డం సీటింగ్ ఉంది, ప్రారంభంలో తెరిచి ఉంది, కాని తరువాత ఒక ముక్క అతుక్కొని క్యాబిన్ టాప్ తో జతచేయబడింది. ఈ ఆవరణతో ఈ విమానం DH.81A అని పిలువబడింది మరియు టాప్ స్పీడ్ 12 mph (19 km/h) పెరిగింది. ప్రధాన అండర్ క్యారేజ్ చాలా సులభం, రెక్క యొక్క ప్రముఖ అంచు ముందు కాళ్ళు మధ్య-ఫ్యూజ్‌లేజ్‌కు చేరుకుంటాయి, బ్రేసింగ్ స్ట్రట్‌లను ముందు మరియు కీల్‌కు వెనుకకు; తరువాత చిరుతపులి చిమ్మట ఇలాంటి అమరికను ఉపయోగించింది. ఒక చిన్న టెయిల్‌స్కిడ్ అండర్ క్యారేజీని పూర్తి చేసింది. [1] స్వాలో చిమ్మని మొదట స్టాగ్ లేన్ ఏరోడ్రోమ్ వద్ద జాఫ్రీ డి హవిలాండ్ 21 ఆగస్టు 1931 న ఎగురవేయబడింది. [2] FIN కి కొంత మార్పు తరువాత మరియు విమాన పరీక్ష ఫిబ్రవరి 1932 వరకు కొనసాగింది. ఈ సమయంలో క్లాస్ B మార్కింగ్ E-7 కేటాయించబడింది, కాని మింగడం చిమ్మట ఎప్పుడూ సివిల్ రిజిస్టర్‌కు చేరుకోలేదు. దీని రూపకల్పన తరువాత డి హవిలాండ్ విమానాలను ప్రభావితం చేసింది, ముఖ్యంగా 1938 చిమ్మట మైనర్. [3] 1909 నుండి డి హవిలాండ్ విమానాల నుండి డేటా. [3] సాధారణ లక్షణాల పనితీరు</v>
      </c>
      <c r="E9" s="1" t="s">
        <v>278</v>
      </c>
      <c r="F9" s="1" t="str">
        <f>IFERROR(__xludf.DUMMYFUNCTION("GOOGLETRANSLATE(E:E, ""en"", ""te"")"),"క్రీడా విమానం")</f>
        <v>క్రీడా విమానం</v>
      </c>
      <c r="H9" s="1" t="s">
        <v>279</v>
      </c>
      <c r="I9" s="1" t="str">
        <f>IFERROR(__xludf.DUMMYFUNCTION("GOOGLETRANSLATE(H:H, ""en"", ""te"")"),"యునైటెడ్ కింగ్‌డమ్")</f>
        <v>యునైటెడ్ కింగ్‌డమ్</v>
      </c>
      <c r="K9" s="1" t="s">
        <v>280</v>
      </c>
      <c r="L9" s="1" t="str">
        <f>IFERROR(__xludf.DUMMYFUNCTION("GOOGLETRANSLATE(K:K, ""en"", ""te"")"),"డి హవిలాండ్ ఎయిర్క్రాఫ్ట్ కో. లిమిటెడ్")</f>
        <v>డి హవిలాండ్ ఎయిర్క్రాఫ్ట్ కో. లిమిటెడ్</v>
      </c>
      <c r="M9" s="1" t="s">
        <v>281</v>
      </c>
      <c r="R9" s="1">
        <v>1.0</v>
      </c>
      <c r="S9" s="1" t="s">
        <v>252</v>
      </c>
      <c r="U9" s="1" t="s">
        <v>131</v>
      </c>
      <c r="V9" s="1" t="s">
        <v>131</v>
      </c>
      <c r="W9" s="1" t="s">
        <v>282</v>
      </c>
      <c r="X9" s="1" t="s">
        <v>283</v>
      </c>
      <c r="Y9" s="1" t="s">
        <v>284</v>
      </c>
      <c r="Z9" s="1" t="s">
        <v>285</v>
      </c>
      <c r="AB9" s="1" t="s">
        <v>286</v>
      </c>
      <c r="AD9" s="1" t="s">
        <v>287</v>
      </c>
      <c r="AF9" s="1" t="s">
        <v>288</v>
      </c>
      <c r="AQ9" s="1" t="s">
        <v>289</v>
      </c>
      <c r="AT9" s="3">
        <v>11556.0</v>
      </c>
      <c r="BG9" s="3">
        <v>11722.0</v>
      </c>
    </row>
    <row r="10">
      <c r="A10" s="1" t="s">
        <v>290</v>
      </c>
      <c r="B10" s="1" t="str">
        <f>IFERROR(__xludf.DUMMYFUNCTION("GOOGLETRANSLATE(A:A, ""en"", ""te"")"),"IAR-13")</f>
        <v>IAR-13</v>
      </c>
      <c r="C10" s="1" t="s">
        <v>291</v>
      </c>
      <c r="D10" s="1" t="str">
        <f>IFERROR(__xludf.DUMMYFUNCTION("GOOGLETRANSLATE(C:C, ""en"", ""te"")"),"IAR 13 అనేది రొమేనియన్ లో-వింగ్ మోనోప్లేన్ ఫైటర్-ట్రైనర్ విమానం, ఇది రెండవ ప్రపంచ యుద్ధానికి ముందు రూపొందించబడింది. IAR 12 కోసం పవర్‌ప్లాంట్, IAR LD 450 12-సిలిండర్ W- ఫార్మ్ వాటర్‌కూల్డ్ ఇన్-లైన్ లైసెన్స్ లోరైన్-డైట్రిచ్ 12 EB కింద నిర్మించబడింది, ఇది 45"&amp;"0 H.P. (336 kW) 1,900 R.P.M. వద్ద, మొదటి C.V. 11. అయితే, పెరిగిన ఏరోడైనమిక్ డ్రాగ్ కారణంగా, గ్రౌండ్ లెవెల్ వద్ద గరిష్ట వేగం గంటకు 294 కిమీకి తగ్గింది. ఈ అసంతృప్తికరమైన ఫలితం, ప్రారంభ పరీక్ష విమానాల సమయంలో అనుభవించిన పేలవమైన నిర్వహణ లక్షణాలతో కలిపి, నిర్మా"&amp;"ణాన్ని మెరుగుపరచడానికి మరియు కొత్త ఇంజిన్‌ను ప్రయత్నించండి. [1] కొత్త ప్రాజెక్ట్, I.A.R. 13, ఫిన్-అండ్-రుడర్ మినహా తప్పనిసరిగా వదిలివేసిన '12' కు సమానంగా ఉంటుంది. దీని ఉపరితలం తగ్గించబడింది మరియు గుండ్రని ఆకారానికి బదులుగా అది ఓవల్ గా మారింది. ఫ్యూజ్‌లేజ్"&amp;", వింగ్స్ మరియు యాంటీ-క్రాష్ పైలాన్ అన్నీ అలాగే ఉంచబడ్డాయి, అయితే అండర్ క్యారేజ్ చిన్న మార్పులకు గురైంది. ఎయిర్‌ఫ్రేమ్‌కు అమర్చిన ఇంజిన్ 500 హెచ్.పి. యొక్క హిస్పానో-సుజా 12 ఎంసి. (373 kW) అవుట్పుట్ 2,200 R.P.M. ఇది రెండు-బ్లేడ్, ఆల్-మెటల్ రేటియర్ ప్రొపెల్"&amp;"లర్‌ను నిర్వహించింది. మరింత శక్తివంతమైన ఇంజిన్ గంటకు 330 కిమీ వరకు పెంచడానికి సహాయపడింది, దీని అర్థం 12% పెరుగుదల. మొత్తం ఎగిరే లక్షణాలు కూడా మెరుగుపరచబడ్డాయి. ఏదేమైనా, ఈ ముఖ్యమైన ఫలితాలు మరియు 1933 లో లోకోటెనెంట్ ఏవియేటర్ యూజెన్ ""పుయు"" పెర్వులేస్కు ప్ర"&amp;"దర్శించిన ప్రదర్శన విమానాలు సీనియర్ ARR నాయకులను ఆకట్టుకోలేదు, తక్కువ-వింగ్ మోనోప్లేన్ ఫైటర్ యొక్క కొత్త ఆలోచనకు ఇప్పటికీ నిరోధకతను కలిగి ఉన్నాయి. [2] సాధారణ లక్షణాల నుండి డేటా పనితీరు ఆయుధాల సంబంధిత అభివృద్ధి విమానం పోల్చదగిన పాత్ర, కాన్ఫిగరేషన్ మరియు ER"&amp;"A")</f>
        <v>IAR 13 అనేది రొమేనియన్ లో-వింగ్ మోనోప్లేన్ ఫైటర్-ట్రైనర్ విమానం, ఇది రెండవ ప్రపంచ యుద్ధానికి ముందు రూపొందించబడింది. IAR 12 కోసం పవర్‌ప్లాంట్, IAR LD 450 12-సిలిండర్ W- ఫార్మ్ వాటర్‌కూల్డ్ ఇన్-లైన్ లైసెన్స్ లోరైన్-డైట్రిచ్ 12 EB కింద నిర్మించబడింది, ఇది 450 H.P. (336 kW) 1,900 R.P.M. వద్ద, మొదటి C.V. 11. అయితే, పెరిగిన ఏరోడైనమిక్ డ్రాగ్ కారణంగా, గ్రౌండ్ లెవెల్ వద్ద గరిష్ట వేగం గంటకు 294 కిమీకి తగ్గింది. ఈ అసంతృప్తికరమైన ఫలితం, ప్రారంభ పరీక్ష విమానాల సమయంలో అనుభవించిన పేలవమైన నిర్వహణ లక్షణాలతో కలిపి, నిర్మాణాన్ని మెరుగుపరచడానికి మరియు కొత్త ఇంజిన్‌ను ప్రయత్నించండి. [1] కొత్త ప్రాజెక్ట్, I.A.R. 13, ఫిన్-అండ్-రుడర్ మినహా తప్పనిసరిగా వదిలివేసిన '12' కు సమానంగా ఉంటుంది. దీని ఉపరితలం తగ్గించబడింది మరియు గుండ్రని ఆకారానికి బదులుగా అది ఓవల్ గా మారింది. ఫ్యూజ్‌లేజ్, వింగ్స్ మరియు యాంటీ-క్రాష్ పైలాన్ అన్నీ అలాగే ఉంచబడ్డాయి, అయితే అండర్ క్యారేజ్ చిన్న మార్పులకు గురైంది. ఎయిర్‌ఫ్రేమ్‌కు అమర్చిన ఇంజిన్ 500 హెచ్.పి. యొక్క హిస్పానో-సుజా 12 ఎంసి. (373 kW) అవుట్పుట్ 2,200 R.P.M. ఇది రెండు-బ్లేడ్, ఆల్-మెటల్ రేటియర్ ప్రొపెల్లర్‌ను నిర్వహించింది. మరింత శక్తివంతమైన ఇంజిన్ గంటకు 330 కిమీ వరకు పెంచడానికి సహాయపడింది, దీని అర్థం 12% పెరుగుదల. మొత్తం ఎగిరే లక్షణాలు కూడా మెరుగుపరచబడ్డాయి. ఏదేమైనా, ఈ ముఖ్యమైన ఫలితాలు మరియు 1933 లో లోకోటెనెంట్ ఏవియేటర్ యూజెన్ "పుయు" పెర్వులేస్కు ప్రదర్శించిన ప్రదర్శన విమానాలు సీనియర్ ARR నాయకులను ఆకట్టుకోలేదు, తక్కువ-వింగ్ మోనోప్లేన్ ఫైటర్ యొక్క కొత్త ఆలోచనకు ఇప్పటికీ నిరోధకతను కలిగి ఉన్నాయి. [2] సాధారణ లక్షణాల నుండి డేటా పనితీరు ఆయుధాల సంబంధిత అభివృద్ధి విమానం పోల్చదగిన పాత్ర, కాన్ఫిగరేషన్ మరియు ERA</v>
      </c>
      <c r="E10" s="1" t="s">
        <v>292</v>
      </c>
      <c r="F10" s="1" t="str">
        <f>IFERROR(__xludf.DUMMYFUNCTION("GOOGLETRANSLATE(E:E, ""en"", ""te"")"),"ఫైటర్-ట్రైనర్ విమానం")</f>
        <v>ఫైటర్-ట్రైనర్ విమానం</v>
      </c>
      <c r="K10" s="1" t="s">
        <v>250</v>
      </c>
      <c r="L10" s="1" t="str">
        <f>IFERROR(__xludf.DUMMYFUNCTION("GOOGLETRANSLATE(K:K, ""en"", ""te"")"),"ఇండస్ట్రియల్ ఏరోనాటిక్ రోమా")</f>
        <v>ఇండస్ట్రియల్ ఏరోనాటిక్ రోమా</v>
      </c>
      <c r="M10" s="1" t="s">
        <v>251</v>
      </c>
      <c r="Q10" s="1">
        <v>1.0</v>
      </c>
      <c r="U10" s="1">
        <v>1.0</v>
      </c>
      <c r="W10" s="1" t="s">
        <v>293</v>
      </c>
      <c r="X10" s="1" t="s">
        <v>294</v>
      </c>
      <c r="Y10" s="1" t="s">
        <v>295</v>
      </c>
      <c r="Z10" s="1" t="s">
        <v>296</v>
      </c>
      <c r="AA10" s="1" t="s">
        <v>297</v>
      </c>
      <c r="AB10" s="1" t="s">
        <v>298</v>
      </c>
      <c r="AD10" s="1" t="s">
        <v>299</v>
      </c>
      <c r="AF10" s="1" t="s">
        <v>300</v>
      </c>
      <c r="AK10" s="1" t="s">
        <v>301</v>
      </c>
      <c r="AL10" s="1" t="s">
        <v>302</v>
      </c>
      <c r="AT10" s="1">
        <v>1933.0</v>
      </c>
      <c r="BH10" s="1" t="s">
        <v>303</v>
      </c>
      <c r="BI10" s="1" t="s">
        <v>304</v>
      </c>
    </row>
    <row r="11">
      <c r="A11" s="1" t="s">
        <v>305</v>
      </c>
      <c r="B11" s="1" t="str">
        <f>IFERROR(__xludf.DUMMYFUNCTION("GOOGLETRANSLATE(A:A, ""en"", ""te"")"),"ఓఫాగ్ C.II")</f>
        <v>ఓఫాగ్ C.II</v>
      </c>
      <c r="C11" s="1" t="s">
        <v>306</v>
      </c>
      <c r="D11" s="1" t="str">
        <f>IFERROR(__xludf.DUMMYFUNCTION("GOOGLETRANSLATE(C:C, ""en"", ""te"")"),"ఓఫాగ్ C.II అనేది మొదటి ప్రపంచ యుద్ధంలో ఆస్ట్రియా-హంగేరిలో ఉత్పత్తి చేయబడిన సైనిక నిఘా విమానం. మొదటి ప్రపంచ యుద్ధం యొక్క ఆస్ట్రో-హంగేరియన్ ఆర్మీ విమానం నుండి డేటా [1] సాధారణ లక్షణాలు పనితీరు ఆయుధాలు")</f>
        <v>ఓఫాగ్ C.II అనేది మొదటి ప్రపంచ యుద్ధంలో ఆస్ట్రియా-హంగేరిలో ఉత్పత్తి చేయబడిన సైనిక నిఘా విమానం. మొదటి ప్రపంచ యుద్ధం యొక్క ఆస్ట్రో-హంగేరియన్ ఆర్మీ విమానం నుండి డేటా [1] సాధారణ లక్షణాలు పనితీరు ఆయుధాలు</v>
      </c>
      <c r="E11" s="1" t="s">
        <v>307</v>
      </c>
      <c r="F11" s="1" t="str">
        <f>IFERROR(__xludf.DUMMYFUNCTION("GOOGLETRANSLATE(E:E, ""en"", ""te"")"),"నిఘా విమానం")</f>
        <v>నిఘా విమానం</v>
      </c>
      <c r="G11" s="1" t="s">
        <v>308</v>
      </c>
      <c r="H11" s="1" t="s">
        <v>309</v>
      </c>
      <c r="I11" s="1" t="str">
        <f>IFERROR(__xludf.DUMMYFUNCTION("GOOGLETRANSLATE(H:H, ""en"", ""te"")"),"ఆస్ట్రియా-హంగరీ")</f>
        <v>ఆస్ట్రియా-హంగరీ</v>
      </c>
      <c r="J11" s="2" t="s">
        <v>310</v>
      </c>
      <c r="K11" s="1" t="s">
        <v>311</v>
      </c>
      <c r="L11" s="1" t="str">
        <f>IFERROR(__xludf.DUMMYFUNCTION("GOOGLETRANSLATE(K:K, ""en"", ""te"")"),"ఓఫాగ్ (ఓస్ట్రీచీస్చే ఫ్లగ్ఫాబ్రిక్ ఎజి)")</f>
        <v>ఓఫాగ్ (ఓస్ట్రీచీస్చే ఫ్లగ్ఫాబ్రిక్ ఎజి)</v>
      </c>
      <c r="M11" s="1" t="s">
        <v>312</v>
      </c>
      <c r="N11" s="1">
        <v>1916.0</v>
      </c>
      <c r="R11" s="1">
        <v>64.0</v>
      </c>
      <c r="U11" s="1" t="s">
        <v>313</v>
      </c>
      <c r="W11" s="1" t="s">
        <v>314</v>
      </c>
      <c r="X11" s="1" t="s">
        <v>315</v>
      </c>
      <c r="Y11" s="1" t="s">
        <v>316</v>
      </c>
      <c r="Z11" s="1" t="s">
        <v>317</v>
      </c>
      <c r="AB11" s="1" t="s">
        <v>318</v>
      </c>
      <c r="AD11" s="1" t="s">
        <v>319</v>
      </c>
      <c r="AF11" s="1" t="s">
        <v>320</v>
      </c>
      <c r="AJ11" s="1" t="s">
        <v>321</v>
      </c>
      <c r="AK11" s="1" t="s">
        <v>322</v>
      </c>
      <c r="AL11" s="1" t="s">
        <v>323</v>
      </c>
      <c r="AN11" s="1" t="s">
        <v>324</v>
      </c>
      <c r="AQ11" s="1" t="s">
        <v>325</v>
      </c>
      <c r="AT11" s="1">
        <v>1916.0</v>
      </c>
      <c r="AW11" s="1" t="s">
        <v>326</v>
      </c>
      <c r="AX11" s="2" t="s">
        <v>327</v>
      </c>
    </row>
    <row r="12">
      <c r="A12" s="1" t="s">
        <v>328</v>
      </c>
      <c r="B12" s="1" t="str">
        <f>IFERROR(__xludf.DUMMYFUNCTION("GOOGLETRANSLATE(A:A, ""en"", ""te"")"),"హన్సా-బ్రాండెన్‌బర్గ్ W.25")</f>
        <v>హన్సా-బ్రాండెన్‌బర్గ్ W.25</v>
      </c>
      <c r="C12" s="1" t="s">
        <v>329</v>
      </c>
      <c r="D12" s="1" t="str">
        <f>IFERROR(__xludf.DUMMYFUNCTION("GOOGLETRANSLATE(C:C, ""en"", ""te"")"),"హన్సా-బ్రాండెన్‌బర్గ్ W.25 మొదటి ప్రపంచ యుద్ధం యొక్క జర్మన్ ఫ్లోట్‌ప్లేన్ ఫైటర్, ఇది హన్సా-బ్రాండెన్‌బర్గ్ చేత రూపొందించబడింది మరియు నిర్మించబడింది. [1] W.25 అనేది KDW యొక్క మెరుగైన వెర్షన్, ఇది సాంప్రదాయిక ఇంటర్-ప్లేన్ స్ట్రట్‌లతో సవరించిన బైప్‌లేన్ సెల్"&amp;"యులేతో ఉంటుంది. ఒక నమూనా నిర్మించబడింది (S/N 2258), మరియు విమానం ఆల్బాట్రోస్ W.4 తో పోటీ పడింది, కాని W.4 మెరుగైన విమాన పనితీరును ప్రదర్శించింది. అందువల్ల, హన్సా-బ్రాండెన్‌బర్గ్ దిగువ వింగ్‌లో రెండవ జత ఐలెరాన్‌లతో సవరించడానికి W.25 ను దాని కర్మాగారానికి త"&amp;"ిరిగి ఇచ్చింది. ఏదేమైనా, W.25 ఉత్పత్తిలోకి ఆదేశించబడలేదు ఎందుకంటే ఇంపీరియల్ జర్మన్ నావికాదళం సింగిల్-సీట్ ఫైటర్స్ పట్ల ఆసక్తిని కోల్పోయింది. [2] మొదటి ప్రపంచ యుద్ధం యొక్క జర్మన్ విమానం నుండి డేటా [4] సాధారణ లక్షణాలు పనితీరు ఆయుధ సంబంధిత జాబితాలు")</f>
        <v>హన్సా-బ్రాండెన్‌బర్గ్ W.25 మొదటి ప్రపంచ యుద్ధం యొక్క జర్మన్ ఫ్లోట్‌ప్లేన్ ఫైటర్, ఇది హన్సా-బ్రాండెన్‌బర్గ్ చేత రూపొందించబడింది మరియు నిర్మించబడింది. [1] W.25 అనేది KDW యొక్క మెరుగైన వెర్షన్, ఇది సాంప్రదాయిక ఇంటర్-ప్లేన్ స్ట్రట్‌లతో సవరించిన బైప్‌లేన్ సెల్యులేతో ఉంటుంది. ఒక నమూనా నిర్మించబడింది (S/N 2258), మరియు విమానం ఆల్బాట్రోస్ W.4 తో పోటీ పడింది, కాని W.4 మెరుగైన విమాన పనితీరును ప్రదర్శించింది. అందువల్ల, హన్సా-బ్రాండెన్‌బర్గ్ దిగువ వింగ్‌లో రెండవ జత ఐలెరాన్‌లతో సవరించడానికి W.25 ను దాని కర్మాగారానికి తిరిగి ఇచ్చింది. ఏదేమైనా, W.25 ఉత్పత్తిలోకి ఆదేశించబడలేదు ఎందుకంటే ఇంపీరియల్ జర్మన్ నావికాదళం సింగిల్-సీట్ ఫైటర్స్ పట్ల ఆసక్తిని కోల్పోయింది. [2] మొదటి ప్రపంచ యుద్ధం యొక్క జర్మన్ విమానం నుండి డేటా [4] సాధారణ లక్షణాలు పనితీరు ఆయుధ సంబంధిత జాబితాలు</v>
      </c>
      <c r="E12" s="1" t="s">
        <v>330</v>
      </c>
      <c r="F12" s="1" t="str">
        <f>IFERROR(__xludf.DUMMYFUNCTION("GOOGLETRANSLATE(E:E, ""en"", ""te"")"),"ఫ్లోట్‌ప్లేన్ ఫైటర్")</f>
        <v>ఫ్లోట్‌ప్లేన్ ఫైటర్</v>
      </c>
      <c r="H12" s="1" t="s">
        <v>331</v>
      </c>
      <c r="I12" s="1" t="str">
        <f>IFERROR(__xludf.DUMMYFUNCTION("GOOGLETRANSLATE(H:H, ""en"", ""te"")"),"జర్మనీ")</f>
        <v>జర్మనీ</v>
      </c>
      <c r="K12" s="1" t="s">
        <v>332</v>
      </c>
      <c r="L12" s="1" t="str">
        <f>IFERROR(__xludf.DUMMYFUNCTION("GOOGLETRANSLATE(K:K, ""en"", ""te"")"),"హన్సా-బ్రాండెన్‌బర్గ్")</f>
        <v>హన్సా-బ్రాండెన్‌బర్గ్</v>
      </c>
      <c r="M12" s="2" t="s">
        <v>333</v>
      </c>
      <c r="R12" s="1">
        <v>1.0</v>
      </c>
      <c r="U12" s="1">
        <v>1.0</v>
      </c>
      <c r="W12" s="1" t="s">
        <v>334</v>
      </c>
      <c r="X12" s="1" t="s">
        <v>335</v>
      </c>
      <c r="Y12" s="1" t="s">
        <v>336</v>
      </c>
      <c r="Z12" s="1" t="s">
        <v>337</v>
      </c>
      <c r="AA12" s="1" t="s">
        <v>338</v>
      </c>
      <c r="AB12" s="1" t="s">
        <v>339</v>
      </c>
      <c r="AD12" s="1" t="s">
        <v>340</v>
      </c>
      <c r="AE12" s="1" t="s">
        <v>341</v>
      </c>
      <c r="AF12" s="1" t="s">
        <v>342</v>
      </c>
      <c r="AK12" s="1" t="s">
        <v>343</v>
      </c>
      <c r="AT12" s="1">
        <v>1917.0</v>
      </c>
      <c r="AV12" s="1" t="s">
        <v>344</v>
      </c>
      <c r="AY12" s="1" t="s">
        <v>345</v>
      </c>
    </row>
    <row r="13">
      <c r="A13" s="1" t="s">
        <v>346</v>
      </c>
      <c r="B13" s="1" t="str">
        <f>IFERROR(__xludf.DUMMYFUNCTION("GOOGLETRANSLATE(A:A, ""en"", ""te"")"),"హాకర్ డ్యూకర్")</f>
        <v>హాకర్ డ్యూకర్</v>
      </c>
      <c r="C13" s="1" t="s">
        <v>347</v>
      </c>
      <c r="D13" s="1" t="str">
        <f>IFERROR(__xludf.DUMMYFUNCTION("GOOGLETRANSLATE(C:C, ""en"", ""te"")"),"హాకర్ డ్యూకర్ అసాధారణమైన మరియు విజయవంతం కాని విమానం. ఇది 1922 లో కొత్త చీఫ్ డిజైనర్ కెప్టెన్ థామ్సన్ కింద హాకర్‌లో మొట్టమొదటి డిజైన్. చాలా పరికరాలు మరియు భాగాలు యాజమాన్యంలో ఉన్నాయి మరియు మరొక విమాన సంస్థ విక్కర్స్ చేత తయారు చేయబడ్డాయి, ఇది బ్రూక్లాండ్స్‌ల"&amp;"ోని ఎయిర్‌ఫీల్డ్‌ను హాకర్‌తో పంచుకుంది. డ్యూకర్ ఒక పారాసోల్ వింగ్ మోనోప్లేన్, ఇది బిప్‌లేన్ పట్టుకున్న కాలంలో. సైన్యానికి మద్దతుగా కార్యకలాపాలను నిర్వహించడానికి కార్ప్స్ నిఘా విమానం యొక్క అవసరాన్ని తీర్చడానికి డ్యూకర్ రూపొందించబడింది, చివరికి ఇది ఎయిర్ మి"&amp;"నిస్ట్రీ స్పెసిఫికేషన్ 7/22 లోకి వచ్చింది. డ్యూకర్‌కు ఆల్-వుడ్ స్ట్రక్చర్ ఉంది. రెక్క కొంచెం వెనక్కి తగ్గింది, ఇది అన్ని వేగంతో అస్థిరతకు దారితీసింది మరియు వెనుక స్ట్రట్స్ నుండి రెక్కను వేరు చేయడానికి కూడా కారణమైంది. ఫిన్ చాలా చిన్నది మరియు ఆకారంలో సోప్వి"&amp;"త్ డిజైన్‌కు విలక్షణమైనది. ఆర్మ్‌స్ట్రాంగ్ సిడ్లీ జాగ్వార్ ఇంజిన్ మొదట్లో ఉపయోగించబడింది, కాని ఇది తరువాత బ్రిస్టల్ బృహస్పతి IV గా మార్చబడింది. మొదటి ఫ్లైట్ జూలై 1923 లో జరిగింది. ఒక విమానం మాత్రమే నిర్మించబడింది. 1920 నుండి హాకర్ విమానం నుండి వచ్చిన డేటా"&amp;" [1] పోల్చదగిన పాత్ర, కాన్ఫిగరేషన్ మరియు ERA యొక్క సాధారణ లక్షణాలు పనితీరు విమానం పనితీరు విమానం")</f>
        <v>హాకర్ డ్యూకర్ అసాధారణమైన మరియు విజయవంతం కాని విమానం. ఇది 1922 లో కొత్త చీఫ్ డిజైనర్ కెప్టెన్ థామ్సన్ కింద హాకర్‌లో మొట్టమొదటి డిజైన్. చాలా పరికరాలు మరియు భాగాలు యాజమాన్యంలో ఉన్నాయి మరియు మరొక విమాన సంస్థ విక్కర్స్ చేత తయారు చేయబడ్డాయి, ఇది బ్రూక్లాండ్స్‌లోని ఎయిర్‌ఫీల్డ్‌ను హాకర్‌తో పంచుకుంది. డ్యూకర్ ఒక పారాసోల్ వింగ్ మోనోప్లేన్, ఇది బిప్‌లేన్ పట్టుకున్న కాలంలో. సైన్యానికి మద్దతుగా కార్యకలాపాలను నిర్వహించడానికి కార్ప్స్ నిఘా విమానం యొక్క అవసరాన్ని తీర్చడానికి డ్యూకర్ రూపొందించబడింది, చివరికి ఇది ఎయిర్ మినిస్ట్రీ స్పెసిఫికేషన్ 7/22 లోకి వచ్చింది. డ్యూకర్‌కు ఆల్-వుడ్ స్ట్రక్చర్ ఉంది. రెక్క కొంచెం వెనక్కి తగ్గింది, ఇది అన్ని వేగంతో అస్థిరతకు దారితీసింది మరియు వెనుక స్ట్రట్స్ నుండి రెక్కను వేరు చేయడానికి కూడా కారణమైంది. ఫిన్ చాలా చిన్నది మరియు ఆకారంలో సోప్విత్ డిజైన్‌కు విలక్షణమైనది. ఆర్మ్‌స్ట్రాంగ్ సిడ్లీ జాగ్వార్ ఇంజిన్ మొదట్లో ఉపయోగించబడింది, కాని ఇది తరువాత బ్రిస్టల్ బృహస్పతి IV గా మార్చబడింది. మొదటి ఫ్లైట్ జూలై 1923 లో జరిగింది. ఒక విమానం మాత్రమే నిర్మించబడింది. 1920 నుండి హాకర్ విమానం నుండి వచ్చిన డేటా [1] పోల్చదగిన పాత్ర, కాన్ఫిగరేషన్ మరియు ERA యొక్క సాధారణ లక్షణాలు పనితీరు విమానం పనితీరు విమానం</v>
      </c>
      <c r="E13" s="1" t="s">
        <v>348</v>
      </c>
      <c r="F13" s="1" t="str">
        <f>IFERROR(__xludf.DUMMYFUNCTION("GOOGLETRANSLATE(E:E, ""en"", ""te"")"),"నిఘా")</f>
        <v>నిఘా</v>
      </c>
      <c r="K13" s="1" t="s">
        <v>349</v>
      </c>
      <c r="L13" s="1" t="str">
        <f>IFERROR(__xludf.DUMMYFUNCTION("GOOGLETRANSLATE(K:K, ""en"", ""te"")"),"H.G. హాకర్ ఇంజనీరింగ్ కో. లిమిటెడ్")</f>
        <v>H.G. హాకర్ ఇంజనీరింగ్ కో. లిమిటెడ్</v>
      </c>
      <c r="R13" s="1">
        <v>1.0</v>
      </c>
      <c r="U13" s="1">
        <v>2.0</v>
      </c>
      <c r="W13" s="1" t="s">
        <v>350</v>
      </c>
      <c r="X13" s="1" t="s">
        <v>351</v>
      </c>
      <c r="Y13" s="1" t="s">
        <v>352</v>
      </c>
      <c r="Z13" s="1" t="s">
        <v>353</v>
      </c>
      <c r="AA13" s="1" t="s">
        <v>354</v>
      </c>
      <c r="AB13" s="1" t="s">
        <v>355</v>
      </c>
      <c r="AC13" s="1" t="s">
        <v>356</v>
      </c>
      <c r="AD13" s="1" t="s">
        <v>357</v>
      </c>
      <c r="AE13" s="1" t="s">
        <v>227</v>
      </c>
      <c r="AF13" s="1" t="s">
        <v>358</v>
      </c>
      <c r="AG13" s="1" t="s">
        <v>359</v>
      </c>
      <c r="AJ13" s="1" t="s">
        <v>360</v>
      </c>
      <c r="AK13" s="1" t="s">
        <v>361</v>
      </c>
      <c r="AN13" s="1" t="s">
        <v>362</v>
      </c>
      <c r="AQ13" s="1" t="s">
        <v>363</v>
      </c>
      <c r="AT13" s="4">
        <v>8583.0</v>
      </c>
    </row>
    <row r="14">
      <c r="A14" s="1" t="s">
        <v>364</v>
      </c>
      <c r="B14" s="1" t="str">
        <f>IFERROR(__xludf.DUMMYFUNCTION("GOOGLETRANSLATE(A:A, ""en"", ""te"")"),"హాకర్ హూపో")</f>
        <v>హాకర్ హూపో</v>
      </c>
      <c r="C14" s="1" t="s">
        <v>365</v>
      </c>
      <c r="D14" s="1" t="str">
        <f>IFERROR(__xludf.DUMMYFUNCTION("GOOGLETRANSLATE(C:C, ""en"", ""te"")"),"హాకర్ హూపో అనేది బ్రిటిష్ ప్రోటోటైప్ నావల్ ఫైటర్ విమానం, ఇది 1927 లో హాకర్ విమానం రూపొందించింది. సేవా ట్రయల్స్ ఈ విమానం సంతృప్తికరంగా లేదని తేలింది మరియు అదే సంస్థ యొక్క నిమ్రోడ్ డిజైన్ ద్వారా ఇది అధిగమించబడింది. పక్షి పేరు పెట్టబడిన, హూపో అనేది స్పెసిఫిక"&amp;"ేషన్ N.21/26 ను తీర్చడానికి ఒక ప్రైవేట్ వెంచర్ డిజైన్ ప్రతిపాదన, అయినప్పటికీ విమానం స్పెసిఫికేషన్‌ను దగ్గరగా అనుసరించలేదు. హూపో ఓపెన్ కాక్‌పిట్ మరియు స్థిర అండర్ క్యారేజీతో సింగిల్-సీటర్ బైప్‌లేన్. ఫ్లోట్లు కూడా తరువాత పరీక్షించబడ్డాయి. [1] రెక్కల పున es "&amp;"రూపకల్పన లేఅవుట్‌ను రెండు-బే బైప్‌లేన్ నుండి సింగిల్-బే కాన్ఫిగరేషన్‌కు మార్చింది. చిన్న ట్రయల్ వ్యవధిలో మూడు ఇంజిన్ రకాలు అమర్చబడ్డాయి, బ్రిస్టల్ మెర్క్యురీ యొక్క రెండు వేరియంట్లు తరువాత ఆర్మ్‌స్ట్రాంగ్ సిడ్లీ జాగ్వార్ మరియు పాంథర్ చేత పనితీరు పెరుగుదలతో"&amp;" భర్తీ చేయబడ్డాయి. 1929 లో ఫెలిక్స్‌స్టోవ్‌లో ట్రయల్స్ ఫ్లోట్‌లతో అమర్చబడి, ఈ విమానం మెర్క్యురీ పవర్‌ప్లాంట్‌తో తీవ్రంగా బలహీనంగా ఉందని, జాగ్వార్ ఇంజిన్‌కు మార్పు అవసరమని తేలింది. ఆర్మ్‌స్ట్రాంగ్ సిడ్లీ మరియు రాయల్ ఎయిర్‌క్రాఫ్ట్ స్థాపనతో 1932 వరకు హూపోను"&amp;" రద్దు చేసే వరకు సింగిల్ ప్రోటోటైప్ అభివృద్ధిలో సింగిల్ ప్రోటోటైప్ కొనసాగింది. [2] సాధారణ లక్షణాల నుండి డేటా పనితీరు ఆయుధాల సంబంధిత అభివృద్ధి విమానం పోల్చదగిన పాత్ర, కాన్ఫిగరేషన్ మరియు ERA")</f>
        <v>హాకర్ హూపో అనేది బ్రిటిష్ ప్రోటోటైప్ నావల్ ఫైటర్ విమానం, ఇది 1927 లో హాకర్ విమానం రూపొందించింది. సేవా ట్రయల్స్ ఈ విమానం సంతృప్తికరంగా లేదని తేలింది మరియు అదే సంస్థ యొక్క నిమ్రోడ్ డిజైన్ ద్వారా ఇది అధిగమించబడింది. పక్షి పేరు పెట్టబడిన, హూపో అనేది స్పెసిఫికేషన్ N.21/26 ను తీర్చడానికి ఒక ప్రైవేట్ వెంచర్ డిజైన్ ప్రతిపాదన, అయినప్పటికీ విమానం స్పెసిఫికేషన్‌ను దగ్గరగా అనుసరించలేదు. హూపో ఓపెన్ కాక్‌పిట్ మరియు స్థిర అండర్ క్యారేజీతో సింగిల్-సీటర్ బైప్‌లేన్. ఫ్లోట్లు కూడా తరువాత పరీక్షించబడ్డాయి. [1] రెక్కల పున es రూపకల్పన లేఅవుట్‌ను రెండు-బే బైప్‌లేన్ నుండి సింగిల్-బే కాన్ఫిగరేషన్‌కు మార్చింది. చిన్న ట్రయల్ వ్యవధిలో మూడు ఇంజిన్ రకాలు అమర్చబడ్డాయి, బ్రిస్టల్ మెర్క్యురీ యొక్క రెండు వేరియంట్లు తరువాత ఆర్మ్‌స్ట్రాంగ్ సిడ్లీ జాగ్వార్ మరియు పాంథర్ చేత పనితీరు పెరుగుదలతో భర్తీ చేయబడ్డాయి. 1929 లో ఫెలిక్స్‌స్టోవ్‌లో ట్రయల్స్ ఫ్లోట్‌లతో అమర్చబడి, ఈ విమానం మెర్క్యురీ పవర్‌ప్లాంట్‌తో తీవ్రంగా బలహీనంగా ఉందని, జాగ్వార్ ఇంజిన్‌కు మార్పు అవసరమని తేలింది. ఆర్మ్‌స్ట్రాంగ్ సిడ్లీ మరియు రాయల్ ఎయిర్‌క్రాఫ్ట్ స్థాపనతో 1932 వరకు హూపోను రద్దు చేసే వరకు సింగిల్ ప్రోటోటైప్ అభివృద్ధిలో సింగిల్ ప్రోటోటైప్ కొనసాగింది. [2] సాధారణ లక్షణాల నుండి డేటా పనితీరు ఆయుధాల సంబంధిత అభివృద్ధి విమానం పోల్చదగిన పాత్ర, కాన్ఫిగరేషన్ మరియు ERA</v>
      </c>
      <c r="E14" s="1" t="s">
        <v>366</v>
      </c>
      <c r="F14" s="1" t="str">
        <f>IFERROR(__xludf.DUMMYFUNCTION("GOOGLETRANSLATE(E:E, ""en"", ""te"")"),"ప్రోటోటైప్ నావల్ ఫైటర్")</f>
        <v>ప్రోటోటైప్ నావల్ ఫైటర్</v>
      </c>
      <c r="H14" s="1" t="s">
        <v>279</v>
      </c>
      <c r="I14" s="1" t="str">
        <f>IFERROR(__xludf.DUMMYFUNCTION("GOOGLETRANSLATE(H:H, ""en"", ""te"")"),"యునైటెడ్ కింగ్‌డమ్")</f>
        <v>యునైటెడ్ కింగ్‌డమ్</v>
      </c>
      <c r="K14" s="1" t="s">
        <v>367</v>
      </c>
      <c r="L14" s="1" t="str">
        <f>IFERROR(__xludf.DUMMYFUNCTION("GOOGLETRANSLATE(K:K, ""en"", ""te"")"),"హెచ్ జి హాకర్ ఇంజనీరింగ్ కంపెనీ లిమిటెడ్.")</f>
        <v>హెచ్ జి హాకర్ ఇంజనీరింగ్ కంపెనీ లిమిటెడ్.</v>
      </c>
      <c r="M14" s="1" t="s">
        <v>368</v>
      </c>
      <c r="O14" s="1" t="s">
        <v>369</v>
      </c>
      <c r="P14" s="1" t="str">
        <f>IFERROR(__xludf.DUMMYFUNCTION("GOOGLETRANSLATE(O:O, ""en"", ""te"")"),"స్క్రాప్ 1932")</f>
        <v>స్క్రాప్ 1932</v>
      </c>
      <c r="R14" s="1">
        <v>1.0</v>
      </c>
      <c r="U14" s="1">
        <v>1.0</v>
      </c>
      <c r="W14" s="1" t="s">
        <v>370</v>
      </c>
      <c r="X14" s="1" t="s">
        <v>371</v>
      </c>
      <c r="Z14" s="1" t="s">
        <v>372</v>
      </c>
      <c r="AA14" s="1" t="s">
        <v>373</v>
      </c>
      <c r="AB14" s="1" t="s">
        <v>374</v>
      </c>
      <c r="AC14" s="1" t="s">
        <v>375</v>
      </c>
      <c r="AD14" s="1" t="s">
        <v>376</v>
      </c>
      <c r="AF14" s="1" t="s">
        <v>377</v>
      </c>
      <c r="AL14" s="1" t="s">
        <v>378</v>
      </c>
      <c r="AQ14" s="1" t="s">
        <v>379</v>
      </c>
      <c r="AT14" s="1">
        <v>1928.0</v>
      </c>
      <c r="AV14" s="1" t="s">
        <v>380</v>
      </c>
      <c r="AY14" s="1" t="s">
        <v>381</v>
      </c>
    </row>
    <row r="15">
      <c r="A15" s="1" t="s">
        <v>382</v>
      </c>
      <c r="B15" s="1" t="str">
        <f>IFERROR(__xludf.DUMMYFUNCTION("GOOGLETRANSLATE(A:A, ""en"", ""te"")"),"ఫియట్ brg")</f>
        <v>ఫియట్ brg</v>
      </c>
      <c r="C15" s="1" t="s">
        <v>383</v>
      </c>
      <c r="D15" s="1" t="str">
        <f>IFERROR(__xludf.DUMMYFUNCTION("GOOGLETRANSLATE(C:C, ""en"", ""te"")"),"ఫియట్ BRG అనేది ఇటాలియన్ వైమానిక దళం కోసం ఫియట్ నిర్మించిన ఇటాలియన్ హెవీ బాంబర్ ప్రోటోటైప్. BRG (బొంబార్డియర్ రోసాటెల్లి గిగాంటే, ""జెయింట్ రోసటెల్లి బాంబర్"") మూడు-ఇంజిన్ స్ట్రట్-బ్రెస్డ్ హై-వింగ్ మోనోప్లేన్. ఇది ముక్కులో ఒక ఇంజిన్‌తో లోతైన స్లాబ్-సైడెడ్"&amp;" ఫ్యూజ్‌లేజ్ మరియు ఎగువ వింగ్ మధ్య రెండు స్ట్రట్-మౌంటెడ్ ఇంజన్లు మరియు దిగువ ఫ్యూజ్‌లేజ్‌తో జతచేయబడిన ఒక చిన్న స్టబ్ వింగ్ ఉన్నాయి. BRG లో ఒకే ఫిన్ మరియు చుక్కాని మరియు వైడ్-ట్రాక్ ల్యాండింగ్ గేర్ ఉన్నాయి. పైలట్ మరియు కో-పైలట్ వింగ్ లీడింగ్ ఎడ్జ్ యొక్క క్"&amp;"యాబిన్ కలిగి ఉంది. ఈ విమానం నాలుగు మెషిన్ గన్‌లతో అమర్చబడి ఉంది, ఇది ఓపెన్ డోర్సల్ కాక్‌పిట్ మరియు వెంట్రల్ టన్నెల్ లో ఉంది. 1931 లో పరీక్షించిన తరువాత, ప్రోటోటైప్ BRG 62 స్క్వాడ్రిగ్లియా ఎస్పిబికి జతచేయబడింది, ఇది ప్రయోగాత్మక హెవీ బాంబర్ స్క్వాడ్రన్. ఇలస"&amp;"్ట్రేటెడ్ ఎన్సైక్లోపీడియా ఆఫ్ ఎయిర్క్రాఫ్ట్ (పార్ట్ వర్క్ 1982-1985), 1985, ఆర్బిస్ ​​పబ్లిషింగ్, పేజీ 1780 జనరల్ క్యారెక్టరిస్టిక్స్ పెర్ఫార్మెన్స్ ఆర్మమెంట్ నుండి డేటా")</f>
        <v>ఫియట్ BRG అనేది ఇటాలియన్ వైమానిక దళం కోసం ఫియట్ నిర్మించిన ఇటాలియన్ హెవీ బాంబర్ ప్రోటోటైప్. BRG (బొంబార్డియర్ రోసాటెల్లి గిగాంటే, "జెయింట్ రోసటెల్లి బాంబర్") మూడు-ఇంజిన్ స్ట్రట్-బ్రెస్డ్ హై-వింగ్ మోనోప్లేన్. ఇది ముక్కులో ఒక ఇంజిన్‌తో లోతైన స్లాబ్-సైడెడ్ ఫ్యూజ్‌లేజ్ మరియు ఎగువ వింగ్ మధ్య రెండు స్ట్రట్-మౌంటెడ్ ఇంజన్లు మరియు దిగువ ఫ్యూజ్‌లేజ్‌తో జతచేయబడిన ఒక చిన్న స్టబ్ వింగ్ ఉన్నాయి. BRG లో ఒకే ఫిన్ మరియు చుక్కాని మరియు వైడ్-ట్రాక్ ల్యాండింగ్ గేర్ ఉన్నాయి. పైలట్ మరియు కో-పైలట్ వింగ్ లీడింగ్ ఎడ్జ్ యొక్క క్యాబిన్ కలిగి ఉంది. ఈ విమానం నాలుగు మెషిన్ గన్‌లతో అమర్చబడి ఉంది, ఇది ఓపెన్ డోర్సల్ కాక్‌పిట్ మరియు వెంట్రల్ టన్నెల్ లో ఉంది. 1931 లో పరీక్షించిన తరువాత, ప్రోటోటైప్ BRG 62 స్క్వాడ్రిగ్లియా ఎస్పిబికి జతచేయబడింది, ఇది ప్రయోగాత్మక హెవీ బాంబర్ స్క్వాడ్రన్. ఇలస్ట్రేటెడ్ ఎన్సైక్లోపీడియా ఆఫ్ ఎయిర్క్రాఫ్ట్ (పార్ట్ వర్క్ 1982-1985), 1985, ఆర్బిస్ ​​పబ్లిషింగ్, పేజీ 1780 జనరల్ క్యారెక్టరిస్టిక్స్ పెర్ఫార్మెన్స్ ఆర్మమెంట్ నుండి డేటా</v>
      </c>
      <c r="E15" s="1" t="s">
        <v>384</v>
      </c>
      <c r="F15" s="1" t="str">
        <f>IFERROR(__xludf.DUMMYFUNCTION("GOOGLETRANSLATE(E:E, ""en"", ""te"")"),"భారీ బాంబర్")</f>
        <v>భారీ బాంబర్</v>
      </c>
      <c r="K15" s="1" t="s">
        <v>175</v>
      </c>
      <c r="L15" s="1" t="str">
        <f>IFERROR(__xludf.DUMMYFUNCTION("GOOGLETRANSLATE(K:K, ""en"", ""te"")"),"ఫియట్")</f>
        <v>ఫియట్</v>
      </c>
      <c r="M15" s="2" t="s">
        <v>176</v>
      </c>
      <c r="R15" s="1">
        <v>1.0</v>
      </c>
      <c r="W15" s="1" t="s">
        <v>385</v>
      </c>
      <c r="X15" s="1" t="s">
        <v>386</v>
      </c>
      <c r="Y15" s="1" t="s">
        <v>387</v>
      </c>
      <c r="Z15" s="1" t="s">
        <v>388</v>
      </c>
      <c r="AA15" s="1" t="s">
        <v>389</v>
      </c>
      <c r="AB15" s="1" t="s">
        <v>390</v>
      </c>
      <c r="AD15" s="1" t="s">
        <v>391</v>
      </c>
      <c r="AF15" s="1" t="s">
        <v>392</v>
      </c>
      <c r="AK15" s="1" t="s">
        <v>393</v>
      </c>
      <c r="AL15" s="1" t="s">
        <v>394</v>
      </c>
      <c r="AQ15" s="1" t="s">
        <v>395</v>
      </c>
      <c r="AT15" s="1" t="s">
        <v>396</v>
      </c>
      <c r="AW15" s="1" t="s">
        <v>397</v>
      </c>
      <c r="AX15" s="1" t="s">
        <v>398</v>
      </c>
    </row>
    <row r="16">
      <c r="A16" s="1" t="s">
        <v>399</v>
      </c>
      <c r="B16" s="1" t="str">
        <f>IFERROR(__xludf.DUMMYFUNCTION("GOOGLETRANSLATE(A:A, ""en"", ""te"")"),"పెనా జోకర్")</f>
        <v>పెనా జోకర్</v>
      </c>
      <c r="C16" s="1" t="s">
        <v>400</v>
      </c>
      <c r="D16" s="1" t="str">
        <f>IFERROR(__xludf.DUMMYFUNCTION("GOOGLETRANSLATE(C:C, ""en"", ""te"")"),"పెనా జోకర్ మరియు సూపర్ జోకర్ అనేది ఫ్రెంచ్ te త్సాహిక-నిర్మిత విమానం యొక్క కుటుంబం, వీటిని డాక్స్, లాండ్స్ యొక్క లూయిస్ పెనా రూపొందించారు మరియు te త్సాహిక నిర్మాణానికి ప్రణాళికల రూపంలో అందుబాటులో ఉంచబడ్డాయి. [1] [2] జోకర్ శిక్షణా విమానం వలె ఉద్దేశించబడింద"&amp;"ి. ఇది కాంటిలివర్ లో-వింగ్, బబుల్ పందిరి కింద రెండు-సైడ్-సైడ్-సైడ్ కాన్ఫిగరేషన్ పరివేష్టిత కాక్‌పిట్, స్థిర ట్రైసైకిల్ ల్యాండింగ్ గేర్ మరియు ట్రాక్టర్ కాన్ఫిగరేషన్‌లో ఒకే ఇంజిన్ కలిగి ఉంది. [1] [2] జోకర్‌లో 8 మీ (26.2 అడుగులు) స్పాన్ వింగ్ ఉంది, 10.40 మీ "&amp;"2 (111.9 చదరపు అడుగులు) మరియు ఫ్లాప్‌లను మౌంట్ చేస్తుంది. సిఫార్సు చేయబడిన ఇంజన్లు 100 నుండి 180 హెచ్‌పి (75 నుండి 134 కిలోవాట్) వరకు ఉంటాయి మరియు 100 హెచ్‌పి (75 కిలోవాట్ల) లైమింగ్ ఓ -235 వరకు 180 హెచ్‌పి (134 కిలోవాట్) [[(చేర్చుట డిజైనర్ పోటీ ఏరోబాటిక్ "&amp;"పైలట్ కాబట్టి, జోకర్ ప్రాథమిక ఏరోబాటిక్స్ చేసే సామర్థ్యాన్ని కలిగి ఉంటాడు మరియు ఫాస్ట్ రోల్ రేటును కలిగి ఉంటాడు. [1] [2] బేయర్ల్ మరియు టాక్ నుండి డేటా [1] [2] సాధారణ లక్షణాల పనితీరు")</f>
        <v>పెనా జోకర్ మరియు సూపర్ జోకర్ అనేది ఫ్రెంచ్ te త్సాహిక-నిర్మిత విమానం యొక్క కుటుంబం, వీటిని డాక్స్, లాండ్స్ యొక్క లూయిస్ పెనా రూపొందించారు మరియు te త్సాహిక నిర్మాణానికి ప్రణాళికల రూపంలో అందుబాటులో ఉంచబడ్డాయి. [1] [2] జోకర్ శిక్షణా విమానం వలె ఉద్దేశించబడింది. ఇది కాంటిలివర్ లో-వింగ్, బబుల్ పందిరి కింద రెండు-సైడ్-సైడ్-సైడ్ కాన్ఫిగరేషన్ పరివేష్టిత కాక్‌పిట్, స్థిర ట్రైసైకిల్ ల్యాండింగ్ గేర్ మరియు ట్రాక్టర్ కాన్ఫిగరేషన్‌లో ఒకే ఇంజిన్ కలిగి ఉంది. [1] [2] జోకర్‌లో 8 మీ (26.2 అడుగులు) స్పాన్ వింగ్ ఉంది, 10.40 మీ 2 (111.9 చదరపు అడుగులు) మరియు ఫ్లాప్‌లను మౌంట్ చేస్తుంది. సిఫార్సు చేయబడిన ఇంజన్లు 100 నుండి 180 హెచ్‌పి (75 నుండి 134 కిలోవాట్) వరకు ఉంటాయి మరియు 100 హెచ్‌పి (75 కిలోవాట్ల) లైమింగ్ ఓ -235 వరకు 180 హెచ్‌పి (134 కిలోవాట్) [[(చేర్చుట డిజైనర్ పోటీ ఏరోబాటిక్ పైలట్ కాబట్టి, జోకర్ ప్రాథమిక ఏరోబాటిక్స్ చేసే సామర్థ్యాన్ని కలిగి ఉంటాడు మరియు ఫాస్ట్ రోల్ రేటును కలిగి ఉంటాడు. [1] [2] బేయర్ల్ మరియు టాక్ నుండి డేటా [1] [2] సాధారణ లక్షణాల పనితీరు</v>
      </c>
      <c r="E16" s="1" t="s">
        <v>401</v>
      </c>
      <c r="F16" s="1" t="str">
        <f>IFERROR(__xludf.DUMMYFUNCTION("GOOGLETRANSLATE(E:E, ""en"", ""te"")"),"Te త్సాహిక నిర్మించిన విమానం")</f>
        <v>Te త్సాహిక నిర్మించిన విమానం</v>
      </c>
      <c r="G16" s="1" t="s">
        <v>402</v>
      </c>
      <c r="H16" s="1" t="s">
        <v>403</v>
      </c>
      <c r="I16" s="1" t="str">
        <f>IFERROR(__xludf.DUMMYFUNCTION("GOOGLETRANSLATE(H:H, ""en"", ""te"")"),"ఫ్రాన్స్")</f>
        <v>ఫ్రాన్స్</v>
      </c>
      <c r="J16" s="2" t="s">
        <v>404</v>
      </c>
      <c r="O16" s="1" t="s">
        <v>405</v>
      </c>
      <c r="P16" s="1" t="str">
        <f>IFERROR(__xludf.DUMMYFUNCTION("GOOGLETRANSLATE(O:O, ""en"", ""te"")"),"ప్రణాళికలు అందుబాటులో ఉన్నాయి (2012)")</f>
        <v>ప్రణాళికలు అందుబాటులో ఉన్నాయి (2012)</v>
      </c>
      <c r="S16" s="1" t="s">
        <v>252</v>
      </c>
      <c r="U16" s="1" t="s">
        <v>131</v>
      </c>
      <c r="V16" s="1" t="s">
        <v>132</v>
      </c>
      <c r="X16" s="1" t="s">
        <v>406</v>
      </c>
      <c r="Z16" s="1" t="s">
        <v>407</v>
      </c>
      <c r="AA16" s="1" t="s">
        <v>408</v>
      </c>
      <c r="AB16" s="1" t="s">
        <v>409</v>
      </c>
      <c r="AC16" s="1" t="s">
        <v>410</v>
      </c>
      <c r="AD16" s="1" t="s">
        <v>411</v>
      </c>
      <c r="AE16" s="1" t="s">
        <v>412</v>
      </c>
      <c r="AG16" s="1" t="s">
        <v>413</v>
      </c>
      <c r="AH16" s="1" t="s">
        <v>414</v>
      </c>
      <c r="AI16" s="1" t="s">
        <v>415</v>
      </c>
      <c r="AN16" s="1" t="s">
        <v>416</v>
      </c>
      <c r="AO16" s="1" t="s">
        <v>417</v>
      </c>
      <c r="AR16" s="1" t="s">
        <v>418</v>
      </c>
      <c r="AT16" s="3">
        <v>37617.0</v>
      </c>
    </row>
    <row r="17">
      <c r="A17" s="1" t="s">
        <v>419</v>
      </c>
      <c r="B17" s="1" t="str">
        <f>IFERROR(__xludf.DUMMYFUNCTION("GOOGLETRANSLATE(A:A, ""en"", ""te"")"),"తచికావా ఆర్ -38")</f>
        <v>తచికావా ఆర్ -38</v>
      </c>
      <c r="C17" s="1" t="s">
        <v>420</v>
      </c>
      <c r="D17" s="1" t="str">
        <f>IFERROR(__xludf.DUMMYFUNCTION("GOOGLETRANSLATE(C:C, ""en"", ""te"")"),"టాచికావా ఆర్ -38 1930 ల చివరలో జపనీస్ శిక్షణా విమానం. ఇది సింగిల్-ఇంజిన్ పారాసోల్ మోనోప్లేన్, ఇది పౌర శిక్షణా పాఠశాలల ఉపయోగం కోసం ఉద్దేశించబడింది. జపనీస్ సైనిక వనరులపై జపనీస్ మిలిటరీ నియంత్రణ మరింత ఉత్పత్తిని నిరోధించడంతో రెండు ఉదాహరణలు నిర్మించబడ్డాయి. 1"&amp;"938 లో, ఇంపీరియల్ జపనీస్ ఆర్మీకి దాని KI-9 మరియు KI-17 ప్రాథమిక మరియు ప్రాధమిక శిక్షకులను పెద్ద సంఖ్యలో నిర్మిస్తున్న తచికావా ఎయిర్క్రాఫ్ట్ సంస్థ, పౌర శిక్షణా పాఠశాలల ఉపయోగం కోసం కొత్త శిక్షణా విమానంలో పని ప్రారంభించింది. విమానం, టాచికావా R-38 [A], సింగిల"&amp;"్ ఇంజిన్ పారాసోల్ వింగ్ మోనోప్లేన్. ఇది ఫాబ్రిక్ కప్పబడిన వెల్డెడ్ స్టీల్ ట్యూబ్ ఫ్యూజ్‌లేజ్ మరియు కలప మరియు లోహ వింగ్ కలిగి ఉంది. విద్యార్థి మరియు బోధకుడు ప్రత్యేక టెన్డం ఓపెన్ కాక్‌పిట్స్‌లో కూర్చున్నారు. [2] మొదటి నమూనా 150 హార్స్‌పవర్ (110 కిలోవాట్ అద"&amp;"ే ఇంజిన్‌ను ఉపయోగించిన ఆర్మీ యొక్క KI-17 ప్రాధమిక శిక్షకుడి కంటే తేలికైన R-38 ఉన్నతమైనది. కి -17 అప్పటికే ఉత్పత్తిలో ఉన్నందున, సైన్యానికి కొత్త శిక్షకుడు అవసరం లేదు. రెండవ నమూనా, R-38-KAI ఒక ప్రయోగాత్మక 120 హార్స్‌పవర్ (89 kW) కొసోకు కో -4 నాలుగు-సిలిండర్"&amp;"ల ఎయిర్-కూల్డ్ ఇన్లైన్ ఇంజిన్ ద్వారా శక్తినిచ్చింది, ఇది టాచికావా యొక్క అనుబంధ సంస్థ ద్వారా ఉత్పత్తి చేయబడింది. R-38-kai జూలై 1941 లో ప్రయాణించారు. [2] R-38 లేదా R-38-KAI యొక్క ఉత్పత్తి లేదు. 1938 నుండి, అన్ని ప్రధాన జపనీస్ విమాన సంస్థలకు ప్రభుత్వం లైసెన్"&amp;"స్ పొందవలసి ఉంది, సాయుధ సేవలు కంపెనీల నిర్వహణను నియంత్రిస్తాయి. R-38 కోసం సైనిక అవసరం లేనందున, జపనీస్ సైన్యం మరింత ఉత్పత్తిని నిరోధించింది. [3] [4] జపనీస్ విమానం నుండి డేటా 1910-1941 [3] సాధారణ లక్షణాల పనితీరు")</f>
        <v>టాచికావా ఆర్ -38 1930 ల చివరలో జపనీస్ శిక్షణా విమానం. ఇది సింగిల్-ఇంజిన్ పారాసోల్ మోనోప్లేన్, ఇది పౌర శిక్షణా పాఠశాలల ఉపయోగం కోసం ఉద్దేశించబడింది. జపనీస్ సైనిక వనరులపై జపనీస్ మిలిటరీ నియంత్రణ మరింత ఉత్పత్తిని నిరోధించడంతో రెండు ఉదాహరణలు నిర్మించబడ్డాయి. 1938 లో, ఇంపీరియల్ జపనీస్ ఆర్మీకి దాని KI-9 మరియు KI-17 ప్రాథమిక మరియు ప్రాధమిక శిక్షకులను పెద్ద సంఖ్యలో నిర్మిస్తున్న తచికావా ఎయిర్క్రాఫ్ట్ సంస్థ, పౌర శిక్షణా పాఠశాలల ఉపయోగం కోసం కొత్త శిక్షణా విమానంలో పని ప్రారంభించింది. విమానం, టాచికావా R-38 [A], సింగిల్ ఇంజిన్ పారాసోల్ వింగ్ మోనోప్లేన్. ఇది ఫాబ్రిక్ కప్పబడిన వెల్డెడ్ స్టీల్ ట్యూబ్ ఫ్యూజ్‌లేజ్ మరియు కలప మరియు లోహ వింగ్ కలిగి ఉంది. విద్యార్థి మరియు బోధకుడు ప్రత్యేక టెన్డం ఓపెన్ కాక్‌పిట్స్‌లో కూర్చున్నారు. [2] మొదటి నమూనా 150 హార్స్‌పవర్ (110 కిలోవాట్ అదే ఇంజిన్‌ను ఉపయోగించిన ఆర్మీ యొక్క KI-17 ప్రాధమిక శిక్షకుడి కంటే తేలికైన R-38 ఉన్నతమైనది. కి -17 అప్పటికే ఉత్పత్తిలో ఉన్నందున, సైన్యానికి కొత్త శిక్షకుడు అవసరం లేదు. రెండవ నమూనా, R-38-KAI ఒక ప్రయోగాత్మక 120 హార్స్‌పవర్ (89 kW) కొసోకు కో -4 నాలుగు-సిలిండర్ల ఎయిర్-కూల్డ్ ఇన్లైన్ ఇంజిన్ ద్వారా శక్తినిచ్చింది, ఇది టాచికావా యొక్క అనుబంధ సంస్థ ద్వారా ఉత్పత్తి చేయబడింది. R-38-kai జూలై 1941 లో ప్రయాణించారు. [2] R-38 లేదా R-38-KAI యొక్క ఉత్పత్తి లేదు. 1938 నుండి, అన్ని ప్రధాన జపనీస్ విమాన సంస్థలకు ప్రభుత్వం లైసెన్స్ పొందవలసి ఉంది, సాయుధ సేవలు కంపెనీల నిర్వహణను నియంత్రిస్తాయి. R-38 కోసం సైనిక అవసరం లేనందున, జపనీస్ సైన్యం మరింత ఉత్పత్తిని నిరోధించింది. [3] [4] జపనీస్ విమానం నుండి డేటా 1910-1941 [3] సాధారణ లక్షణాల పనితీరు</v>
      </c>
      <c r="E17" s="1" t="s">
        <v>421</v>
      </c>
      <c r="F17" s="1" t="str">
        <f>IFERROR(__xludf.DUMMYFUNCTION("GOOGLETRANSLATE(E:E, ""en"", ""te"")"),"శిక్షణా విమానం")</f>
        <v>శిక్షణా విమానం</v>
      </c>
      <c r="G17" s="1" t="s">
        <v>422</v>
      </c>
      <c r="H17" s="1" t="s">
        <v>423</v>
      </c>
      <c r="I17" s="1" t="str">
        <f>IFERROR(__xludf.DUMMYFUNCTION("GOOGLETRANSLATE(H:H, ""en"", ""te"")"),"జపాన్")</f>
        <v>జపాన్</v>
      </c>
      <c r="J17" s="2" t="s">
        <v>424</v>
      </c>
      <c r="K17" s="1" t="s">
        <v>425</v>
      </c>
      <c r="L17" s="1" t="str">
        <f>IFERROR(__xludf.DUMMYFUNCTION("GOOGLETRANSLATE(K:K, ""en"", ""te"")"),"తచికావా ఎయిర్క్రాఫ్ట్ కంపెనీ")</f>
        <v>తచికావా ఎయిర్క్రాఫ్ట్ కంపెనీ</v>
      </c>
      <c r="M17" s="1" t="s">
        <v>426</v>
      </c>
      <c r="R17" s="1">
        <v>2.0</v>
      </c>
      <c r="U17" s="1">
        <v>2.0</v>
      </c>
      <c r="W17" s="1" t="s">
        <v>427</v>
      </c>
      <c r="X17" s="1" t="s">
        <v>428</v>
      </c>
      <c r="Y17" s="1" t="s">
        <v>429</v>
      </c>
      <c r="Z17" s="1" t="s">
        <v>430</v>
      </c>
      <c r="AA17" s="1" t="s">
        <v>431</v>
      </c>
      <c r="AB17" s="1" t="s">
        <v>432</v>
      </c>
      <c r="AD17" s="1" t="s">
        <v>433</v>
      </c>
      <c r="AF17" s="1" t="s">
        <v>434</v>
      </c>
      <c r="AG17" s="1" t="s">
        <v>435</v>
      </c>
      <c r="AJ17" s="1" t="s">
        <v>436</v>
      </c>
      <c r="AK17" s="1" t="s">
        <v>437</v>
      </c>
      <c r="AL17" s="1" t="s">
        <v>438</v>
      </c>
      <c r="AT17" s="3">
        <v>14298.0</v>
      </c>
    </row>
    <row r="18">
      <c r="A18" s="1" t="s">
        <v>439</v>
      </c>
      <c r="B18" s="1" t="str">
        <f>IFERROR(__xludf.DUMMYFUNCTION("GOOGLETRANSLATE(A:A, ""en"", ""te"")"),"ఎయిర్ సిల్ఫే BI 582")</f>
        <v>ఎయిర్ సిల్ఫే BI 582</v>
      </c>
      <c r="C18" s="1" t="s">
        <v>440</v>
      </c>
      <c r="D18" s="1" t="str">
        <f>IFERROR(__xludf.DUMMYFUNCTION("GOOGLETRANSLATE(C:C, ""en"", ""te"")"),"ఎయిర్ సిల్ఫే BI 582 అనేది ఫ్రెంచ్ శక్తితో కూడిన పారాచూట్, దీనిని నార్డ్ లోని విల్లెరోకు చెందిన ఎయిర్ సిల్ఫే రూపొందించారు మరియు నిర్మించారు. ఇప్పుడు ఉత్పత్తిలో లేదు, ఇది అందుబాటులో ఉన్నప్పుడు విమానం పూర్తి రెడీ-టు-ఫ్లై-విమానయానంగా సరఫరా చేయబడింది. [1] కంపె"&amp;"నీ 2007 చివరిలో వ్యాపారం నుండి బయటపడినట్లు అనిపిస్తుంది మరియు ఆ తేదీ ద్వారా ఉత్పత్తి ముగిసింది. [2] వారి మునుపటి రెండు సీట్ల రూపకల్పన యొక్క మెరుగైన సంస్కరణ, BI 582 2004 లో ప్రవేశపెట్టబడింది మరియు వర్గం యొక్క గరిష్ట స్థూల బరువు 450 కిలోల (992 ఎల్బి) తో సహా"&amp;", ఫెడెరేషన్ ఏరోనాటిక్ ఇంటర్నేషనల్ మైక్రోలైట్ వర్గానికి అనుగుణంగా రూపొందించబడింది. ఈ విమానం గరిష్టంగా స్థూల బరువు 330 కిలోలు (728 పౌండ్లు). ఇది జేవియర్ డెమోరీ రూపొందించిన 45 మీ 2 (480 చ. విమానం క్యారేజ్ మెటల్ గొట్టాల నుండి పారిశ్రామిక వాయు వెంటిలేషన్ వ్యవస"&amp;"్థ నుండి పొందిన డక్టెడ్ ఫ్యాన్ తో నిర్మించబడింది. ప్రధాన ల్యాండింగ్ గేర్ స్ప్రింగ్ రాడ్ సస్పెన్షన్‌ను కలిగి ఉంటుంది. వీల్ చైర్ ఏవియేటర్లకు అనుగుణంగా విమానం యొక్క ప్రత్యేక వెర్షన్ కూడా ఉంది. [1] ఈ విమానం ఖాళీ బరువు 130 కిలోల (287 పౌండ్లు) మరియు స్థూల బరువు"&amp;" 330 కిలోలు (728 పౌండ్లు), ఇది 200 కిలోల (441 పౌండ్లు) ఉపయోగకరమైన లోడ్‌ను ఇస్తుంది. 30 లీటర్ల పూర్తి ఇంధనంతో (6.6 ఇంప్ గల్; 7.9 యుఎస్ గాల్) సిబ్బంది మరియు సామాను కోసం పేలోడ్ 178 కిలోలు (392 ఎల్బి). [1] బెర్ట్రాండ్ నుండి డేటా [1] సాధారణ లక్షణాల పనితీరు")</f>
        <v>ఎయిర్ సిల్ఫే BI 582 అనేది ఫ్రెంచ్ శక్తితో కూడిన పారాచూట్, దీనిని నార్డ్ లోని విల్లెరోకు చెందిన ఎయిర్ సిల్ఫే రూపొందించారు మరియు నిర్మించారు. ఇప్పుడు ఉత్పత్తిలో లేదు, ఇది అందుబాటులో ఉన్నప్పుడు విమానం పూర్తి రెడీ-టు-ఫ్లై-విమానయానంగా సరఫరా చేయబడింది. [1] కంపెనీ 2007 చివరిలో వ్యాపారం నుండి బయటపడినట్లు అనిపిస్తుంది మరియు ఆ తేదీ ద్వారా ఉత్పత్తి ముగిసింది. [2] వారి మునుపటి రెండు సీట్ల రూపకల్పన యొక్క మెరుగైన సంస్కరణ, BI 582 2004 లో ప్రవేశపెట్టబడింది మరియు వర్గం యొక్క గరిష్ట స్థూల బరువు 450 కిలోల (992 ఎల్బి) తో సహా, ఫెడెరేషన్ ఏరోనాటిక్ ఇంటర్నేషనల్ మైక్రోలైట్ వర్గానికి అనుగుణంగా రూపొందించబడింది. ఈ విమానం గరిష్టంగా స్థూల బరువు 330 కిలోలు (728 పౌండ్లు). ఇది జేవియర్ డెమోరీ రూపొందించిన 45 మీ 2 (480 చ. విమానం క్యారేజ్ మెటల్ గొట్టాల నుండి పారిశ్రామిక వాయు వెంటిలేషన్ వ్యవస్థ నుండి పొందిన డక్టెడ్ ఫ్యాన్ తో నిర్మించబడింది. ప్రధాన ల్యాండింగ్ గేర్ స్ప్రింగ్ రాడ్ సస్పెన్షన్‌ను కలిగి ఉంటుంది. వీల్ చైర్ ఏవియేటర్లకు అనుగుణంగా విమానం యొక్క ప్రత్యేక వెర్షన్ కూడా ఉంది. [1] ఈ విమానం ఖాళీ బరువు 130 కిలోల (287 పౌండ్లు) మరియు స్థూల బరువు 330 కిలోలు (728 పౌండ్లు), ఇది 200 కిలోల (441 పౌండ్లు) ఉపయోగకరమైన లోడ్‌ను ఇస్తుంది. 30 లీటర్ల పూర్తి ఇంధనంతో (6.6 ఇంప్ గల్; 7.9 యుఎస్ గాల్) సిబ్బంది మరియు సామాను కోసం పేలోడ్ 178 కిలోలు (392 ఎల్బి). [1] బెర్ట్రాండ్ నుండి డేటా [1] సాధారణ లక్షణాల పనితీరు</v>
      </c>
      <c r="E18" s="1" t="s">
        <v>441</v>
      </c>
      <c r="F18" s="1" t="str">
        <f>IFERROR(__xludf.DUMMYFUNCTION("GOOGLETRANSLATE(E:E, ""en"", ""te"")"),"శక్తితో కూడిన పారాచూట్")</f>
        <v>శక్తితో కూడిన పారాచూట్</v>
      </c>
      <c r="G18" s="1" t="s">
        <v>442</v>
      </c>
      <c r="H18" s="1" t="s">
        <v>403</v>
      </c>
      <c r="I18" s="1" t="str">
        <f>IFERROR(__xludf.DUMMYFUNCTION("GOOGLETRANSLATE(H:H, ""en"", ""te"")"),"ఫ్రాన్స్")</f>
        <v>ఫ్రాన్స్</v>
      </c>
      <c r="J18" s="2" t="s">
        <v>404</v>
      </c>
      <c r="K18" s="1" t="s">
        <v>443</v>
      </c>
      <c r="L18" s="1" t="str">
        <f>IFERROR(__xludf.DUMMYFUNCTION("GOOGLETRANSLATE(K:K, ""en"", ""te"")"),"ఎయిర్ సిల్ఫే")</f>
        <v>ఎయిర్ సిల్ఫే</v>
      </c>
      <c r="M18" s="1" t="s">
        <v>444</v>
      </c>
      <c r="N18" s="1">
        <v>2004.0</v>
      </c>
      <c r="O18" s="1" t="s">
        <v>445</v>
      </c>
      <c r="P18" s="1" t="str">
        <f>IFERROR(__xludf.DUMMYFUNCTION("GOOGLETRANSLATE(O:O, ""en"", ""te"")"),"ఉత్పత్తి పూర్తయింది")</f>
        <v>ఉత్పత్తి పూర్తయింది</v>
      </c>
      <c r="U18" s="1" t="s">
        <v>131</v>
      </c>
      <c r="V18" s="1" t="s">
        <v>132</v>
      </c>
      <c r="X18" s="1" t="s">
        <v>446</v>
      </c>
      <c r="Z18" s="1" t="s">
        <v>447</v>
      </c>
      <c r="AA18" s="1" t="s">
        <v>448</v>
      </c>
      <c r="AB18" s="1" t="s">
        <v>449</v>
      </c>
      <c r="AC18" s="1" t="s">
        <v>450</v>
      </c>
      <c r="AD18" s="1" t="s">
        <v>451</v>
      </c>
      <c r="AF18" s="1" t="s">
        <v>452</v>
      </c>
      <c r="AH18" s="1" t="s">
        <v>453</v>
      </c>
      <c r="AN18" s="1" t="s">
        <v>454</v>
      </c>
      <c r="AO18" s="1" t="s">
        <v>455</v>
      </c>
      <c r="BN18" s="1">
        <v>5.0</v>
      </c>
    </row>
    <row r="19">
      <c r="A19" s="1" t="s">
        <v>456</v>
      </c>
      <c r="B19" s="1" t="str">
        <f>IFERROR(__xludf.DUMMYFUNCTION("GOOGLETRANSLATE(A:A, ""en"", ""te"")"),"ఎయిర్‌స్పోర్ట్ సాంగ్")</f>
        <v>ఎయిర్‌స్పోర్ట్ సాంగ్</v>
      </c>
      <c r="C19" s="1" t="s">
        <v>457</v>
      </c>
      <c r="D19" s="1" t="str">
        <f>IFERROR(__xludf.DUMMYFUNCTION("GOOGLETRANSLATE(C:C, ""en"", ""te"")"),"ఎయిర్‌స్పోర్ట్ సాంగ్ చెక్ అల్ట్రాలైట్ విమానం, ఇది మారెక్ ఇవనోవ్ చేత రూపొందించబడింది మరియు ఎయిర్‌స్పోర్ట్ ఆఫ్ Zbraslavice నిర్మించింది. [1] ఈ విమానం LTF-L 120 kg, US FAR 103 అల్ట్రాలైట్ వాహనాలు మరియు ఇంగ్లీష్ SSDR వర్గాలకు అనుగుణంగా రూపొందించబడింది. ఇది కా"&amp;"ంటిలివర్ లో-వింగ్, ట్విన్-బూమ్స్, ఒకే సీటు పరివేష్టిత కాక్‌పిట్, స్థిర ట్రైసైకిల్ ల్యాండింగ్ గేర్ మరియు పషర్ కాన్ఫిగరేషన్‌లో ఒకే ఇంజిన్ కలిగి ఉంది. [1] ఈ పాట జంట-నిరం మరియు విలోమ V-తోక లేఅవుట్ రెండింటిలోనూ నిర్మించబడింది. చాలా కాన్ఫిగరేషన్లలో, ఈ పాటలో గెల"&amp;"ాక్సీ GRS 3/270 బాలిస్టిక్ పారాచూట్ రెస్క్యూ సిస్టమ్ ఉంది. [2] ఈ పాట మిశ్రమాల నుండి తయారు చేయబడింది. దీని పాలిహెడ్రల్ వింగ్ రెండు ఐచ్ఛిక స్పాన్‌లలో వస్తుంది: 7.5 మీ (24.6 అడుగులు) (ఫ్లాపెరాన్‌లతో) మరియు 11.2 మీ (36.7 అడుగులు) (ఐలెరన్లు మరియు స్పాయిలర్లు ల"&amp;"ేదా ఫ్లాప్‌లతో). [3] 20.5 హెచ్‌పి (15 కిలోవాట్ల) బెయిలీ వి 5 ఫోర్-స్ట్రోక్ మరియు 35 హెచ్‌పి (26 కిలోవాట్ ఎలక్ట్రిక్ ఎయిర్క్రాఫ్ట్ కార్పొరేషన్ యొక్క రాండాల్ ఫిష్మాన్ పాట యొక్క ఎలక్ట్రిక్-పవర్డ్ వెర్షన్, ఎలక్ట్రిక్ ఎయిర్క్రాఫ్ట్ కార్పొరేషన్ ఎలెక్ట్రాఫ్లైయర్"&amp;"-అల్స్. [7] [8] ఎయిర్‌స్పోర్ట్ నుండి డేటా [4] సాధారణ లక్షణాల పనితీరు")</f>
        <v>ఎయిర్‌స్పోర్ట్ సాంగ్ చెక్ అల్ట్రాలైట్ విమానం, ఇది మారెక్ ఇవనోవ్ చేత రూపొందించబడింది మరియు ఎయిర్‌స్పోర్ట్ ఆఫ్ Zbraslavice నిర్మించింది. [1] ఈ విమానం LTF-L 120 kg, US FAR 103 అల్ట్రాలైట్ వాహనాలు మరియు ఇంగ్లీష్ SSDR వర్గాలకు అనుగుణంగా రూపొందించబడింది. ఇది కాంటిలివర్ లో-వింగ్, ట్విన్-బూమ్స్, ఒకే సీటు పరివేష్టిత కాక్‌పిట్, స్థిర ట్రైసైకిల్ ల్యాండింగ్ గేర్ మరియు పషర్ కాన్ఫిగరేషన్‌లో ఒకే ఇంజిన్ కలిగి ఉంది. [1] ఈ పాట జంట-నిరం మరియు విలోమ V-తోక లేఅవుట్ రెండింటిలోనూ నిర్మించబడింది. చాలా కాన్ఫిగరేషన్లలో, ఈ పాటలో గెలాక్సీ GRS 3/270 బాలిస్టిక్ పారాచూట్ రెస్క్యూ సిస్టమ్ ఉంది. [2] ఈ పాట మిశ్రమాల నుండి తయారు చేయబడింది. దీని పాలిహెడ్రల్ వింగ్ రెండు ఐచ్ఛిక స్పాన్‌లలో వస్తుంది: 7.5 మీ (24.6 అడుగులు) (ఫ్లాపెరాన్‌లతో) మరియు 11.2 మీ (36.7 అడుగులు) (ఐలెరన్లు మరియు స్పాయిలర్లు లేదా ఫ్లాప్‌లతో). [3] 20.5 హెచ్‌పి (15 కిలోవాట్ల) బెయిలీ వి 5 ఫోర్-స్ట్రోక్ మరియు 35 హెచ్‌పి (26 కిలోవాట్ ఎలక్ట్రిక్ ఎయిర్క్రాఫ్ట్ కార్పొరేషన్ యొక్క రాండాల్ ఫిష్మాన్ పాట యొక్క ఎలక్ట్రిక్-పవర్డ్ వెర్షన్, ఎలక్ట్రిక్ ఎయిర్క్రాఫ్ట్ కార్పొరేషన్ ఎలెక్ట్రాఫ్లైయర్-అల్స్. [7] [8] ఎయిర్‌స్పోర్ట్ నుండి డేటా [4] సాధారణ లక్షణాల పనితీరు</v>
      </c>
      <c r="E19" s="1" t="s">
        <v>458</v>
      </c>
      <c r="F19" s="1" t="str">
        <f>IFERROR(__xludf.DUMMYFUNCTION("GOOGLETRANSLATE(E:E, ""en"", ""te"")"),"అల్ట్రాలైట్ విమానం")</f>
        <v>అల్ట్రాలైట్ విమానం</v>
      </c>
      <c r="G19" s="1" t="s">
        <v>459</v>
      </c>
      <c r="H19" s="1" t="s">
        <v>460</v>
      </c>
      <c r="I19" s="1" t="str">
        <f>IFERROR(__xludf.DUMMYFUNCTION("GOOGLETRANSLATE(H:H, ""en"", ""te"")"),"చెక్ రిపబ్లిక్")</f>
        <v>చెక్ రిపబ్లిక్</v>
      </c>
      <c r="J19" s="1" t="s">
        <v>461</v>
      </c>
      <c r="K19" s="1" t="s">
        <v>462</v>
      </c>
      <c r="L19" s="1" t="str">
        <f>IFERROR(__xludf.DUMMYFUNCTION("GOOGLETRANSLATE(K:K, ""en"", ""te"")"),"ఎయిర్‌స్పోర్ట్")</f>
        <v>ఎయిర్‌స్పోర్ట్</v>
      </c>
      <c r="M19" s="2" t="s">
        <v>463</v>
      </c>
      <c r="O19" s="1" t="s">
        <v>464</v>
      </c>
      <c r="P19" s="1" t="str">
        <f>IFERROR(__xludf.DUMMYFUNCTION("GOOGLETRANSLATE(O:O, ""en"", ""te"")"),"ఉత్పత్తిలో")</f>
        <v>ఉత్పత్తిలో</v>
      </c>
      <c r="U19" s="1" t="s">
        <v>131</v>
      </c>
      <c r="W19" s="1" t="s">
        <v>465</v>
      </c>
      <c r="X19" s="1" t="s">
        <v>466</v>
      </c>
      <c r="Z19" s="1" t="s">
        <v>467</v>
      </c>
      <c r="AA19" s="1" t="s">
        <v>468</v>
      </c>
      <c r="AB19" s="1" t="s">
        <v>469</v>
      </c>
      <c r="AC19" s="1" t="s">
        <v>470</v>
      </c>
      <c r="AD19" s="1" t="s">
        <v>471</v>
      </c>
      <c r="AF19" s="1" t="s">
        <v>472</v>
      </c>
      <c r="AG19" s="1" t="s">
        <v>414</v>
      </c>
      <c r="AH19" s="1" t="s">
        <v>473</v>
      </c>
      <c r="AI19" s="1" t="s">
        <v>320</v>
      </c>
      <c r="AN19" s="1" t="s">
        <v>474</v>
      </c>
      <c r="AQ19" s="1" t="s">
        <v>475</v>
      </c>
      <c r="AR19" s="1" t="s">
        <v>476</v>
      </c>
    </row>
    <row r="20">
      <c r="A20" s="1" t="s">
        <v>477</v>
      </c>
      <c r="B20" s="1" t="str">
        <f>IFERROR(__xludf.DUMMYFUNCTION("GOOGLETRANSLATE(A:A, ""en"", ""te"")"),"లాయిడ్ 40.08 లుఫ్ట్క్రూజర్")</f>
        <v>లాయిడ్ 40.08 లుఫ్ట్క్రూజర్</v>
      </c>
      <c r="C20" s="1" t="s">
        <v>478</v>
      </c>
      <c r="D20" s="1" t="str">
        <f>IFERROR(__xludf.DUMMYFUNCTION("GOOGLETRANSLATE(C:C, ""en"", ""te"")"),"లాయిడ్ 40.08 లుఫ్ట్క్రూజర్ (స్కై క్రూయిజర్) ప్రపంచ యుద్ధంలో నిర్మించిన మూడు ఇంజిన్ ట్రిప్లేన్ బాంబర్ రకం. ఈ డిజైన్ పనికిరానిదని నిరూపించబడింది మరియు అభివృద్ధి ప్రోటోటైప్ దశలో కొనసాగలేదు. [1] ఆగష్టు 1915 లో, ఆస్ట్రో-హంగేరియన్ ఇంపీరియల్ మరియు రాయల్ ఏవియేషన్"&amp;" దళాలు (లుఫ్ట్‌ఫహ్ర్ట్‌ట్రప్పెన్) 200 కిలోల (440 ఎల్బి) బాంబు-లోడ్‌ను మోయగల కొత్త భారీ బాంబర్ నిర్మాణానికి లాయిడ్‌కు లాయిడ్‌కు నిధులు సమకూర్చారు మరియు కనీసం 6 గంటలు ఓర్పును కలిగి ఉన్నారు. [ 2] ఈ విమానం సెంట్రల్ నాసెల్లెలో ఉంచిన పషర్ కాన్ఫిగరేషన్‌లో ఒక శక్"&amp;"తివంతమైన ఇంజిన్ మరియు రెండు చిన్న ఇంజన్లు ఇరువైపులా జంట బూమ్‌లలో అమర్చబడి ఉంటాయి. [2] జనవరి 1916 లో, లాయిడ్ ఒక పెద్ద ట్రిప్లేన్ కోసం స్పెసిఫికేషన్లు మరియు డ్రాయింగ్లను అందుకున్నాడు, దీనిని లుఫ్ట్క్రూజర్ అని పిలుస్తారు. [2] అసమాన స్పాన్ ట్రిప్లేన్ మిడిల్ వ"&amp;"ింగ్ ప్రధాన ఫ్యూజ్‌లేజ్ మరియు బూమ్‌ల దిగువ భాగానికి అమర్చబడి ఉంది, ఎగువ మరియు దిగువ రెక్కలు వైర్ బ్రాస్డ్ ఇంటర్-ప్లేన్ స్ట్రట్‌లచే మద్దతు ఇస్తున్నాయి. [2] సెంటర్ విభాగంలో 220 కిలోవాట్ల (300 హెచ్‌పి) ఆస్ట్రో-డైమ్లర్ వి -12 వాటర్-కూల్డ్ ఇంజిన్‌ను కలిగి ఉంది"&amp;", చెక్క రెండు-బ్లేడెడ్ పషర్ ప్రొపెల్లర్‌ను నడుపుతుంది. జంట బూమ్‌లు 120 kW (160 HP) ఆస్ట్రో-డైమ్లెర్ 6 వాటర్-కూల్డ్ ఇన్-లైన్ ఇంజన్లు మరియు రెండు బ్లేడెడ్ చెక్క ప్రొపెల్లర్లతో సవరించిన లాయిడ్ C.II ఫ్యూజ్‌లేజ్‌లతో నిర్మించబడ్డాయి. [2] మధ్య మరియు దిగువ రెక్కల"&amp;" మధ్య ప్రధాన విభాగం క్రింద, బొంబార్డియర్ కోసం విండోస్‌తో పూర్తిగా పరివేష్టిత కంపార్ట్మెంట్ ఉంది. మధ్య మరియు ఎగువ రెక్కల మధ్య చాలా ఫార్వర్డ్ విభాగంలో కిటికీలు మరియు రెండు ఎయిర్ గన్నర్లకు అన్ని దిశలలో అద్భుతమైన పొలాలు ఉన్నాయి మరియు స్పాట్‌లైట్ కూడా ఉన్నాయి."&amp;" [2] పైలట్ల స్థానం పషర్ ప్రొపెల్లర్‌కు దగ్గరగా ఉన్న సెంటర్ ఫ్యూజ్‌లేజ్ వెనుక భాగంలో సెట్ చేయబడింది మరియు చాలా తక్కువ దృశ్యమానతను కలిగి ఉంది. డిఫెన్సివ్ ఆయుధాలు గన్నర్స్ స్టేషన్‌లో రెండు స్క్వార్జ్‌లోస్ M7/12 మెషిన్ గన్స్ మరియు ప్రతి బూమ్‌లో ఒకటి ఉన్నాయి. "&amp;"[2] 40.08 లుఫ్ట్క్రూజర్ యొక్క పరీక్ష 8 జూన్ 1916 న అస్జాడ్‌లోని విమానాశ్రయంలో ప్రారంభమైంది. యంత్రం గురుత్వాకర్షణ కేంద్రంతో బాధపడుతుందని వెంటనే స్పష్టమైంది, అది చాలా ఎక్కువ మరియు చాలా ముందుకు ఉంది. [2] ఈ విమానం గ్రౌండ్ టెస్టింగ్ సమయంలో ముక్కున వేయించుకున్న"&amp;"ప్పుడు మరియు ముక్కు కింద మూడవ చక్రంతో పున es రూపకల్పన చేయబడింది, జెప్పెలిన్-స్టాకెన్ R.XIV మాదిరిగానే, ముందుకు సాగకుండా నిరోధించడానికి. [2] అక్టోబర్ 1916 లో ఒబెర్లీట్నంట్ అంటాల్ లానీ-లాంక్జెండోర్ఫర్ మొదటి విమానానికి ప్రయత్నించాడు, కాని ఈ విమానం భూమిని విడ"&amp;"ిచిపెట్టలేకపోయింది. నవంబర్ ప్రారంభంలో ఫ్లైగరేర్సెనల్ (ఫ్లార్స్) బాంబు భారాన్ని తగ్గించాలని భావించారు, మరియు డిసెంబరులో అదనపు చట్రం పట్టాలు ప్రధాన అండర్ క్యారేజీకి చేర్చబడ్డాయి. అభివృద్ధి నెమ్మదిగా కొనసాగింది కాని చాలా డిజైన్ లోపాలు ఎప్పటికీ పరిష్కరించబడవు"&amp;". [2] లాయిడ్ మార్చి 1917 లో విమానం యొక్క పునర్విమర్శ కోసం దరఖాస్తు చేసుకున్నాడు, కాని దరఖాస్తు తిరస్కరించబడింది మరియు అన్ని పనులు నిలిపివేయబడ్డాయి. లుఫ్ట్క్రూజర్‌ను నిల్వలో ఉంచారు మరియు 17 జనవరి 1918 న ఈగర్ వద్ద ఫ్లీజెర్మాటీరియల్-డిపాట్ IV కి రవాణా చేయాలన"&amp;"ి ఆదేశించారు. [1] [2] మొదటి ప్రపంచ యుద్ధం యొక్క ఆస్ట్రో-హంగేరియన్ ఆర్మీ విమానం నుండి డేటా [1] సాధారణ లక్షణాల పనితీరు ఆయుధాలు")</f>
        <v>లాయిడ్ 40.08 లుఫ్ట్క్రూజర్ (స్కై క్రూయిజర్) ప్రపంచ యుద్ధంలో నిర్మించిన మూడు ఇంజిన్ ట్రిప్లేన్ బాంబర్ రకం. ఈ డిజైన్ పనికిరానిదని నిరూపించబడింది మరియు అభివృద్ధి ప్రోటోటైప్ దశలో కొనసాగలేదు. [1] ఆగష్టు 1915 లో, ఆస్ట్రో-హంగేరియన్ ఇంపీరియల్ మరియు రాయల్ ఏవియేషన్ దళాలు (లుఫ్ట్‌ఫహ్ర్ట్‌ట్రప్పెన్) 200 కిలోల (440 ఎల్బి) బాంబు-లోడ్‌ను మోయగల కొత్త భారీ బాంబర్ నిర్మాణానికి లాయిడ్‌కు లాయిడ్‌కు నిధులు సమకూర్చారు మరియు కనీసం 6 గంటలు ఓర్పును కలిగి ఉన్నారు. [ 2] ఈ విమానం సెంట్రల్ నాసెల్లెలో ఉంచిన పషర్ కాన్ఫిగరేషన్‌లో ఒక శక్తివంతమైన ఇంజిన్ మరియు రెండు చిన్న ఇంజన్లు ఇరువైపులా జంట బూమ్‌లలో అమర్చబడి ఉంటాయి. [2] జనవరి 1916 లో, లాయిడ్ ఒక పెద్ద ట్రిప్లేన్ కోసం స్పెసిఫికేషన్లు మరియు డ్రాయింగ్లను అందుకున్నాడు, దీనిని లుఫ్ట్క్రూజర్ అని పిలుస్తారు. [2] అసమాన స్పాన్ ట్రిప్లేన్ మిడిల్ వింగ్ ప్రధాన ఫ్యూజ్‌లేజ్ మరియు బూమ్‌ల దిగువ భాగానికి అమర్చబడి ఉంది, ఎగువ మరియు దిగువ రెక్కలు వైర్ బ్రాస్డ్ ఇంటర్-ప్లేన్ స్ట్రట్‌లచే మద్దతు ఇస్తున్నాయి. [2] సెంటర్ విభాగంలో 220 కిలోవాట్ల (300 హెచ్‌పి) ఆస్ట్రో-డైమ్లర్ వి -12 వాటర్-కూల్డ్ ఇంజిన్‌ను కలిగి ఉంది, చెక్క రెండు-బ్లేడెడ్ పషర్ ప్రొపెల్లర్‌ను నడుపుతుంది. జంట బూమ్‌లు 120 kW (160 HP) ఆస్ట్రో-డైమ్లెర్ 6 వాటర్-కూల్డ్ ఇన్-లైన్ ఇంజన్లు మరియు రెండు బ్లేడెడ్ చెక్క ప్రొపెల్లర్లతో సవరించిన లాయిడ్ C.II ఫ్యూజ్‌లేజ్‌లతో నిర్మించబడ్డాయి. [2] మధ్య మరియు దిగువ రెక్కల మధ్య ప్రధాన విభాగం క్రింద, బొంబార్డియర్ కోసం విండోస్‌తో పూర్తిగా పరివేష్టిత కంపార్ట్మెంట్ ఉంది. మధ్య మరియు ఎగువ రెక్కల మధ్య చాలా ఫార్వర్డ్ విభాగంలో కిటికీలు మరియు రెండు ఎయిర్ గన్నర్లకు అన్ని దిశలలో అద్భుతమైన పొలాలు ఉన్నాయి మరియు స్పాట్‌లైట్ కూడా ఉన్నాయి. [2] పైలట్ల స్థానం పషర్ ప్రొపెల్లర్‌కు దగ్గరగా ఉన్న సెంటర్ ఫ్యూజ్‌లేజ్ వెనుక భాగంలో సెట్ చేయబడింది మరియు చాలా తక్కువ దృశ్యమానతను కలిగి ఉంది. డిఫెన్సివ్ ఆయుధాలు గన్నర్స్ స్టేషన్‌లో రెండు స్క్వార్జ్‌లోస్ M7/12 మెషిన్ గన్స్ మరియు ప్రతి బూమ్‌లో ఒకటి ఉన్నాయి. [2] 40.08 లుఫ్ట్క్రూజర్ యొక్క పరీక్ష 8 జూన్ 1916 న అస్జాడ్‌లోని విమానాశ్రయంలో ప్రారంభమైంది. యంత్రం గురుత్వాకర్షణ కేంద్రంతో బాధపడుతుందని వెంటనే స్పష్టమైంది, అది చాలా ఎక్కువ మరియు చాలా ముందుకు ఉంది. [2] ఈ విమానం గ్రౌండ్ టెస్టింగ్ సమయంలో ముక్కున వేయించుకున్నప్పుడు మరియు ముక్కు కింద మూడవ చక్రంతో పున es రూపకల్పన చేయబడింది, జెప్పెలిన్-స్టాకెన్ R.XIV మాదిరిగానే, ముందుకు సాగకుండా నిరోధించడానికి. [2] అక్టోబర్ 1916 లో ఒబెర్లీట్నంట్ అంటాల్ లానీ-లాంక్జెండోర్ఫర్ మొదటి విమానానికి ప్రయత్నించాడు, కాని ఈ విమానం భూమిని విడిచిపెట్టలేకపోయింది. నవంబర్ ప్రారంభంలో ఫ్లైగరేర్సెనల్ (ఫ్లార్స్) బాంబు భారాన్ని తగ్గించాలని భావించారు, మరియు డిసెంబరులో అదనపు చట్రం పట్టాలు ప్రధాన అండర్ క్యారేజీకి చేర్చబడ్డాయి. అభివృద్ధి నెమ్మదిగా కొనసాగింది కాని చాలా డిజైన్ లోపాలు ఎప్పటికీ పరిష్కరించబడవు. [2] లాయిడ్ మార్చి 1917 లో విమానం యొక్క పునర్విమర్శ కోసం దరఖాస్తు చేసుకున్నాడు, కాని దరఖాస్తు తిరస్కరించబడింది మరియు అన్ని పనులు నిలిపివేయబడ్డాయి. లుఫ్ట్క్రూజర్‌ను నిల్వలో ఉంచారు మరియు 17 జనవరి 1918 న ఈగర్ వద్ద ఫ్లీజెర్మాటీరియల్-డిపాట్ IV కి రవాణా చేయాలని ఆదేశించారు. [1] [2] మొదటి ప్రపంచ యుద్ధం యొక్క ఆస్ట్రో-హంగేరియన్ ఆర్మీ విమానం నుండి డేటా [1] సాధారణ లక్షణాల పనితీరు ఆయుధాలు</v>
      </c>
      <c r="E20" s="1" t="s">
        <v>248</v>
      </c>
      <c r="F20" s="1" t="str">
        <f>IFERROR(__xludf.DUMMYFUNCTION("GOOGLETRANSLATE(E:E, ""en"", ""te"")"),"బాంబర్")</f>
        <v>బాంబర్</v>
      </c>
      <c r="G20" s="2" t="s">
        <v>249</v>
      </c>
      <c r="H20" s="1" t="s">
        <v>309</v>
      </c>
      <c r="I20" s="1" t="str">
        <f>IFERROR(__xludf.DUMMYFUNCTION("GOOGLETRANSLATE(H:H, ""en"", ""te"")"),"ఆస్ట్రియా-హంగరీ")</f>
        <v>ఆస్ట్రియా-హంగరీ</v>
      </c>
      <c r="J20" s="2" t="s">
        <v>310</v>
      </c>
      <c r="K20" s="1" t="s">
        <v>479</v>
      </c>
      <c r="L20" s="1" t="str">
        <f>IFERROR(__xludf.DUMMYFUNCTION("GOOGLETRANSLATE(K:K, ""en"", ""te"")"),"అన్‌గారిస్చే లాయిడ్ ఫ్లగ్జ్యూగ్ అన్‌డెన్‌ఫాబ్రిక్ ఎగ్")</f>
        <v>అన్‌గారిస్చే లాయిడ్ ఫ్లగ్జ్యూగ్ అన్‌డెన్‌ఫాబ్రిక్ ఎగ్</v>
      </c>
      <c r="M20" s="1" t="s">
        <v>480</v>
      </c>
      <c r="R20" s="1">
        <v>1.0</v>
      </c>
      <c r="U20" s="5">
        <v>44656.0</v>
      </c>
      <c r="W20" s="1" t="s">
        <v>481</v>
      </c>
      <c r="Y20" s="1" t="s">
        <v>482</v>
      </c>
      <c r="Z20" s="1" t="s">
        <v>483</v>
      </c>
      <c r="AB20" s="1" t="s">
        <v>484</v>
      </c>
      <c r="AD20" s="1" t="s">
        <v>485</v>
      </c>
      <c r="AE20" s="1" t="s">
        <v>486</v>
      </c>
      <c r="AQ20" s="1" t="s">
        <v>487</v>
      </c>
      <c r="AT20" s="4">
        <v>6119.0</v>
      </c>
      <c r="AY20" s="1" t="s">
        <v>488</v>
      </c>
      <c r="AZ20" s="1" t="s">
        <v>489</v>
      </c>
      <c r="BA20" s="1" t="s">
        <v>484</v>
      </c>
      <c r="BO20" s="1" t="s">
        <v>490</v>
      </c>
      <c r="BP20" s="1" t="s">
        <v>491</v>
      </c>
      <c r="BQ20" s="1" t="s">
        <v>492</v>
      </c>
    </row>
    <row r="21">
      <c r="A21" s="1" t="s">
        <v>493</v>
      </c>
      <c r="B21" s="1" t="str">
        <f>IFERROR(__xludf.DUMMYFUNCTION("GOOGLETRANSLATE(A:A, ""en"", ""te"")"),"ఫీనిక్స్ ఇండస్ట్రీస్ సివి 1 పారాఫ్లైయర్")</f>
        <v>ఫీనిక్స్ ఇండస్ట్రీస్ సివి 1 పారాఫ్లైయర్</v>
      </c>
      <c r="C21" s="1" t="s">
        <v>494</v>
      </c>
      <c r="D21" s="1" t="str">
        <f>IFERROR(__xludf.DUMMYFUNCTION("GOOGLETRANSLATE(C:C, ""en"", ""te"")"),"ఫీనిక్స్ ఇండస్ట్రీస్ సివి 1 పారాఫ్లైయర్ ఒక అమెరికన్ శక్తితో కూడిన పారాచూట్, దీనిని న్యూజెర్సీలోని సౌతాంప్టన్ యొక్క ఫీనిక్స్ ఇండస్ట్రీస్ రూపొందించి ఉత్పత్తి చేసింది. ఇప్పుడు ఉత్పత్తిలో లేదు, ఇది అందుబాటులో ఉన్నప్పుడు విమానం పూర్తి రెడీ-టు-ఫ్లై-విమానయానంగా "&amp;"సరఫరా చేయబడింది. [1] ఫీనిక్స్ ఇండస్ట్రీస్ బి 1 జెడ్ పారాఫ్లైయర్ యొక్క సంస్కరణగా అభివృద్ధి చేయబడిన సివి 1 పారాఫ్లైయర్ యుఎస్ ఫార్ 103 అల్ట్రాలైట్ వెహికల్స్ నిబంధనలను పాటించేలా రూపొందించబడింది, ఇందులో వర్గం యొక్క గరిష్ట ఖాళీ బరువు 254 ఎల్బి (115 కిలోలు). ఈ వ"&amp;"ిమానం ప్రామాణిక ఖాళీ బరువు 120 పౌండ్లు (54 కిలోలు). ఇది పారాచూట్-స్టైల్ వింగ్ కలిగి ఉంది, ఇది రెండు పరిమాణాలలో లభిస్తుంది, సింగిల్-ప్లేస్ వసతి, ట్రైసైకిల్ ల్యాండింగ్ గేర్ మరియు ఒకే 22 హెచ్‌పి (16 కిలోవాట్) జెనోవా జి -25 ఇంజిన్ పషర్ కాన్ఫిగరేషన్‌లో. [1] CV"&amp;"1 పారాఫ్లైయర్ క్యారేజ్ మెటల్ గొట్టాల నుండి నిర్మించబడింది. ఫ్లైట్ స్టీరింగ్‌లో పందిరి బ్రేక్‌లను అమలు చేసే హ్యాండిల్స్ ద్వారా సాధించబడుతుంది, రోల్ మరియు యావ్ సృష్టిస్తుంది. భూమిపై విమానంలో నోస్‌వీల్ స్టీరింగ్ ఉంది. [1] ప్రామాణిక రోజు, సముద్ర మట్టం, గాలి ల"&amp;"ేదు, 22 హెచ్‌పి (16 కిలోవాట్) ఇంజిన్‌తో టేకాఫ్ 150 అడుగులు (46 మీ) మరియు ల్యాండింగ్ రోల్ 0 నుండి 10 అడుగుల (0 నుండి 3 మీ). [1] విమానం కొన్ని కార్ల ట్రంక్‌లోకి సరిపోయేంత చిన్నదిగా లేదా ప్రత్యేకంగా రూపొందించిన బంపర్ క్యారియర్‌పై తీసుకువెళ్ళడానికి తగినంత చిన"&amp;"్నదిగా ముడుచుకోవచ్చు. [1] కిట్‌ప్లాన్‌ల నుండి డేటా [1] సాధారణ లక్షణాల పనితీరు")</f>
        <v>ఫీనిక్స్ ఇండస్ట్రీస్ సివి 1 పారాఫ్లైయర్ ఒక అమెరికన్ శక్తితో కూడిన పారాచూట్, దీనిని న్యూజెర్సీలోని సౌతాంప్టన్ యొక్క ఫీనిక్స్ ఇండస్ట్రీస్ రూపొందించి ఉత్పత్తి చేసింది. ఇప్పుడు ఉత్పత్తిలో లేదు, ఇది అందుబాటులో ఉన్నప్పుడు విమానం పూర్తి రెడీ-టు-ఫ్లై-విమానయానంగా సరఫరా చేయబడింది. [1] ఫీనిక్స్ ఇండస్ట్రీస్ బి 1 జెడ్ పారాఫ్లైయర్ యొక్క సంస్కరణగా అభివృద్ధి చేయబడిన సివి 1 పారాఫ్లైయర్ యుఎస్ ఫార్ 103 అల్ట్రాలైట్ వెహికల్స్ నిబంధనలను పాటించేలా రూపొందించబడింది, ఇందులో వర్గం యొక్క గరిష్ట ఖాళీ బరువు 254 ఎల్బి (115 కిలోలు). ఈ విమానం ప్రామాణిక ఖాళీ బరువు 120 పౌండ్లు (54 కిలోలు). ఇది పారాచూట్-స్టైల్ వింగ్ కలిగి ఉంది, ఇది రెండు పరిమాణాలలో లభిస్తుంది, సింగిల్-ప్లేస్ వసతి, ట్రైసైకిల్ ల్యాండింగ్ గేర్ మరియు ఒకే 22 హెచ్‌పి (16 కిలోవాట్) జెనోవా జి -25 ఇంజిన్ పషర్ కాన్ఫిగరేషన్‌లో. [1] CV1 పారాఫ్లైయర్ క్యారేజ్ మెటల్ గొట్టాల నుండి నిర్మించబడింది. ఫ్లైట్ స్టీరింగ్‌లో పందిరి బ్రేక్‌లను అమలు చేసే హ్యాండిల్స్ ద్వారా సాధించబడుతుంది, రోల్ మరియు యావ్ సృష్టిస్తుంది. భూమిపై విమానంలో నోస్‌వీల్ స్టీరింగ్ ఉంది. [1] ప్రామాణిక రోజు, సముద్ర మట్టం, గాలి లేదు, 22 హెచ్‌పి (16 కిలోవాట్) ఇంజిన్‌తో టేకాఫ్ 150 అడుగులు (46 మీ) మరియు ల్యాండింగ్ రోల్ 0 నుండి 10 అడుగుల (0 నుండి 3 మీ). [1] విమానం కొన్ని కార్ల ట్రంక్‌లోకి సరిపోయేంత చిన్నదిగా లేదా ప్రత్యేకంగా రూపొందించిన బంపర్ క్యారియర్‌పై తీసుకువెళ్ళడానికి తగినంత చిన్నదిగా ముడుచుకోవచ్చు. [1] కిట్‌ప్లాన్‌ల నుండి డేటా [1] సాధారణ లక్షణాల పనితీరు</v>
      </c>
      <c r="E21" s="1" t="s">
        <v>441</v>
      </c>
      <c r="F21" s="1" t="str">
        <f>IFERROR(__xludf.DUMMYFUNCTION("GOOGLETRANSLATE(E:E, ""en"", ""te"")"),"శక్తితో కూడిన పారాచూట్")</f>
        <v>శక్తితో కూడిన పారాచూట్</v>
      </c>
      <c r="G21" s="1" t="s">
        <v>442</v>
      </c>
      <c r="H21" s="1" t="s">
        <v>495</v>
      </c>
      <c r="I21" s="1" t="str">
        <f>IFERROR(__xludf.DUMMYFUNCTION("GOOGLETRANSLATE(H:H, ""en"", ""te"")"),"సంయుక్త రాష్ట్రాలు")</f>
        <v>సంయుక్త రాష్ట్రాలు</v>
      </c>
      <c r="J21" s="1" t="s">
        <v>496</v>
      </c>
      <c r="K21" s="1" t="s">
        <v>497</v>
      </c>
      <c r="L21" s="1" t="str">
        <f>IFERROR(__xludf.DUMMYFUNCTION("GOOGLETRANSLATE(K:K, ""en"", ""te"")"),"ఫీనిక్స్ ఇండస్ట్రీస్")</f>
        <v>ఫీనిక్స్ ఇండస్ట్రీస్</v>
      </c>
      <c r="M21" s="1" t="s">
        <v>498</v>
      </c>
      <c r="O21" s="1" t="s">
        <v>445</v>
      </c>
      <c r="P21" s="1" t="str">
        <f>IFERROR(__xludf.DUMMYFUNCTION("GOOGLETRANSLATE(O:O, ""en"", ""te"")"),"ఉత్పత్తి పూర్తయింది")</f>
        <v>ఉత్పత్తి పూర్తయింది</v>
      </c>
      <c r="R21" s="1" t="s">
        <v>499</v>
      </c>
      <c r="S21" s="1" t="s">
        <v>500</v>
      </c>
      <c r="T21" s="1" t="s">
        <v>501</v>
      </c>
      <c r="U21" s="1" t="s">
        <v>131</v>
      </c>
      <c r="W21" s="1" t="s">
        <v>502</v>
      </c>
      <c r="X21" s="1" t="s">
        <v>503</v>
      </c>
      <c r="Y21" s="1" t="s">
        <v>504</v>
      </c>
      <c r="Z21" s="1" t="s">
        <v>505</v>
      </c>
      <c r="AA21" s="1" t="s">
        <v>506</v>
      </c>
      <c r="AB21" s="1" t="s">
        <v>507</v>
      </c>
      <c r="AC21" s="1" t="s">
        <v>508</v>
      </c>
      <c r="AD21" s="1" t="s">
        <v>509</v>
      </c>
      <c r="AE21" s="1" t="s">
        <v>510</v>
      </c>
      <c r="AG21" s="1" t="s">
        <v>511</v>
      </c>
      <c r="AJ21" s="1" t="s">
        <v>512</v>
      </c>
      <c r="AL21" s="1" t="s">
        <v>513</v>
      </c>
      <c r="AN21" s="1" t="s">
        <v>514</v>
      </c>
      <c r="AO21" s="1" t="s">
        <v>515</v>
      </c>
    </row>
    <row r="22">
      <c r="A22" s="1" t="s">
        <v>516</v>
      </c>
      <c r="B22" s="1" t="str">
        <f>IFERROR(__xludf.DUMMYFUNCTION("GOOGLETRANSLATE(A:A, ""en"", ""te"")"),"పైపర్ ఫ్లిట్‌ఫైర్")</f>
        <v>పైపర్ ఫ్లిట్‌ఫైర్</v>
      </c>
      <c r="C22" s="1" t="s">
        <v>517</v>
      </c>
      <c r="D22" s="1" t="str">
        <f>IFERROR(__xludf.DUMMYFUNCTION("GOOGLETRANSLATE(C:C, ""en"", ""te"")"),"ఫ్లిట్‌ఫైర్ అనేది పైపర్ జె -3 పిల్ల యొక్క ప్రత్యేక ఎడిషన్, ఇది రెండవ ప్రపంచ యుద్ధంలో బ్రిటిష్ యుద్ధ ప్రయత్నానికి మద్దతు ఇవ్వడానికి నిధులను సేకరించడానికి ఉపయోగించబడింది. ""ఫ్లిట్‌ఫైర్"" అనే పేరు RAF యొక్క అత్యంత ప్రసిద్ధ పోరాట యోధుడు, సూపర్ మేరిన్ స్పిట్‌ఫ"&amp;"ైర్‌ను సూచించే పదాలపై ఒక నాటకం, ఇది బ్రిటన్ యుద్ధంలో బ్రిటిష్ ప్రతిఘటనకు చిహ్నంగా ఉంది. ఏప్రిల్ 1941 లో, రెండవ ప్రపంచ యుద్ధంలో యునైటెడ్ స్టేట్స్ ప్రవేశానికి ముందు, పైపర్ విమానం మరియు దాని పంపిణీదారులు స్పెషల్ ఎడిషన్ పైపర్ జె -3 కబ్స్‌ను పబ్లిసిటీ ఈవెంట్ ["&amp;"5] గా విరాళంగా ఇచ్చారు మరియు రాయల్ ఎయిర్ ఫోర్స్ బెనెవోలెంట్ ఫండ్ కోసం నిధుల సమీకరణ. [6] ఈ దానం చేసిన పిల్లలు - రాయల్ ఎయిర్ ఫోర్స్ ఇన్సిగ్నియాతో పెయింట్ చేయబడినవి - దీనిని ""ఫ్లిట్‌ఫైర్స్"" అని పిలుస్తారు. ఈ నిధుల సేకరణ కార్యక్రమంలో 49 ఫ్లిట్‌ఫైర్ విమానాలు"&amp;" ఉన్నాయి, ఒకటి పైపర్ విమానం మరియు పైపర్ పంపిణీదారులు 48. అన్నీ పైపర్ చేత నిర్మించబడ్డాయి. ఆ సమయంలో యూనియన్‌లో 48 రాష్ట్రాలలో ప్రతిదానికి ఒక ఫ్లిట్‌ఫైర్ ఉంది. [7] [8] ఈ విమానాలను ""ది ఫ్లిట్‌ఫైర్ బ్రిగేడ్"" అని పిలుస్తారు. [6] [9] [10] బ్రిటన్ యుద్ధంలో (10"&amp;" జూలై - 31 అక్టోబర్ 1940) రాయల్ వైమానిక దళం (ఆర్‌ఐఎఫ్) భారీ ప్రాణనష్టాలను ఎదుర్కొంది, 1,420 మంది సభ్యులను కోల్పోయింది: 520 ఫైటర్ కమాండ్‌లో, బాంబర్ కమాండ్‌లో 700 మరియు కోస్టల్ కమాండ్‌లో 200. [11] RAF ప్రాణనష్టం మరియు వారి కుటుంబాలకు మద్దతు ఇవ్వడానికి మొదటి"&amp;" ప్రపంచ యుద్ధం తరువాత స్వతంత్ర స్వచ్ఛంద సంస్థ అయిన రాయల్ ఎయిర్ ఫోర్స్ బెనెవోలెంట్ ఫండ్ (RAFBF) RAF మరియు కొత్త సంఘర్షణలో ప్రభావితమైన కుటుంబాలకు సంక్షేమం అందించడానికి పనిచేసింది. [12] RAFBF కి యునైటెడ్ స్టేట్స్, పైపర్ ఎయిర్క్రాఫ్ట్ కార్పొరేషన్ ఆఫ్ లాక్ హెవ"&amp;"ెన్, పెన్సిల్వేనియాలో లైట్ ఎయిర్క్రాఫ్ట్ తయారీదారు మద్దతు ఇచ్చారు. [13] RAF కి ప్రోత్సాహక వ్యక్తీకరణగా, పైపర్ యొక్క అధ్యక్షుడు విలియం టి. పైపర్ ఒకే పైపర్ జె -3 పిల్లలను గొప్ప జాతీయ బహుమతిగా దానం చేయాలని నిర్ణయించుకున్నాడు, మొత్తం ఆదాయం RAFBF కి వెళుతుంది."&amp;" [14] ఏప్రిల్ 1941 ప్రారంభంలో, పైపర్ యొక్క అమ్మకాలు మరియు ప్రమోషన్ మేనేజర్ బిల్ స్ట్రోహ్మీర్, ఆపై దేశవ్యాప్తంగా పైపర్ డీలర్లను వారి స్వంత ఉపయోగం కోసం మరింత ఆర్డర్ చేయమని ప్రోత్సహించారు. RAF- శైలి చిహ్నంతో ప్రత్యేక వెండి ముగింపు డీలర్లకు అదనపు ఖర్చు లేకుండ"&amp;"ా చేర్చబడింది. [7] స్ట్రోహ్మీర్ 48 యు.ఎస్. పైపర్ డీలర్లను ఒక పిల్లవాడిని దానం చేయమని అభ్యర్థించాడు, ఇది వారికి నచ్చిన స్థితిని సూచిస్తుంది. [బి] ప్రతి విరాళానికి, పైపర్ 20 నిమిషాల తయారీ సమయాన్ని కేటాయించాడు, ఇది ఒక విమానాన్ని నిర్మించడానికి సరిపోతుంది. ఫం"&amp;"డ్ రైజర్‌కు మద్దతుగా మొత్తం 49 పిల్లలను విరాళంగా ఇచ్చారు, ప్రతి 48 రాష్ట్రాలకు పేరు పెట్టారు, ప్లస్ విలియం పైపర్ యొక్క ప్రారంభ విరాళం NC1776 గా నమోదు చేయబడింది. [10] [15] [16] సేకరించిన అన్ని నిధులు RAFBF కి వెళ్ళాయి మరియు ఏదీ ఖర్చుల వైపు వెళ్ళలేదు. [17] "&amp;"[18] మొట్టమొదటి ఫ్లిట్‌ఫైర్, ఎన్‌సి 1776, ఒక జె 3 ఎఫ్ -65, సీరియల్ నంబర్ 6600, ఫ్రాంక్లిన్ 65 హెచ్‌పి (48 కిలోవాట్) ఇంజిన్ చేత శక్తిని పొందింది, దీనిని తయారీదారు ఎయిర్ కూల్డ్ మోటార్స్ కార్పొరేషన్ విరాళంగా ఇచ్చింది. [13] [19] సివిల్ ఏరోనాటిక్స్ అడ్మినిస్ట్"&amp;"రేషన్ ఈ విమానానికి రిజిస్ట్రేషన్ నంబర్ NC1776 ను కేటాయించింది, కాంగ్రెస్ సంఖ్య HR1776 ను కలిగి ఉన్న లెండ్ లీజు చట్టం వలె బ్రిటన్‌కు బెనెవోలెంట్ ఫండ్ సహాయాన్ని సూచిస్తుంది. [16] [19] మార్చి 1941 లెండ్ లీజు చట్టం రెండవ ప్రపంచ యుద్ధంలో ప్రవేశించడానికి ముందు "&amp;"విదేశీ దేశాలకు సైనిక సహాయాన్ని అందించడానికి యు.ఎస్. యొక్క ప్రధాన వాహనం. [20] [21] మరొక నలభై ఎనిమిది కబ్స్ మూడు ఇంజిన్లలో ఒకటి: కాంటినెంటల్, లైమింగ్ లేదా ఫ్రాంక్లిన్. RAF ను గౌరవించటానికి, సిగ్నేచర్ పసుపు కబ్ రంగుకు బదులుగా, ఫ్లిట్‌ఫైర్ విమానాలు వెండి [22]"&amp;" ను RAF చిహ్నంతో పెయింట్ చేశారు. [19] రాయల్ ఎయిర్ ఫోర్స్ రౌండెల్స్ రెక్కలు మరియు ఫ్యూజ్‌లేజ్‌పై పెయింట్ చేయబడ్డాయి; [7] ఎరుపు, తెలుపు మరియు నీలం రంగు ఫిన్ ఫ్లాష్ నిలువు స్టెబిలైజర్‌పై పెయింట్ చేయబడింది. NC1776 ను మిగతా 48 ఫ్లిట్‌ఫైర్‌ల నుండి ""రాయల్ ఎయిర్"&amp;" ఫోర్స్ బెనెవోలెంట్ ఫండ్"" అనే పూర్తి పదాల ద్వారా విభిన్నంగా గుర్తించారు, దాని ఫ్యూజ్‌లేజ్‌పై RAF రౌండెల్ వెనుక భాగంలో పెయింట్ చేయబడింది; ఇతర ఫ్లిట్‌ఫైర్‌లలో ""R.A.F. బెనెవోలెంట్ ఫండ్"" సంక్షిప్తీకరించబడింది. [23] ప్రతి విమానం యొక్క స్థితి పేరు దాని ముక్క"&amp;"ు కౌల్ మీద పెయింట్ చేయబడింది. [24] అన్ని ఫ్లిట్‌ఫైర్‌లను లాక్ హెవెన్ ప్లాంట్‌లో పన్నెండు రోజుల్లో 10 - 22 ఏప్రిల్ 1941 మధ్య తయారు చేశారు. [13] 49 పిల్లలను పైపర్ ఫ్యాక్టరీ కార్మికులు ""ఫ్లిట్‌ఫైర్స్"" అని మారుపేరు పెట్టారు, ఎందుకంటే వారి గుర్తులు ఉన్నాయి, "&amp;"ఇవి బ్రిటన్ యుద్ధంలో ఉపయోగించిన ప్రఖ్యాత సూపర్ మేరిన్ స్పిట్‌ఫైర్ విమానాలకు సమానంగా ఉంటాయి. [13] [25] [26] [27] ""ఫ్లిట్‌ఫైర్ బ్రిగేడ్"" ను తయారుచేసిన సిల్వర్ కబ్స్ 27 ఏప్రిల్ 1941 ఆదివారం లాక్ హెవెన్‌ను లెఫ్ట్ లాక్ హెవెన్. టి.హెచ్. లెహి ఎయిర్క్రాఫ్ట్ కో "&amp;"యొక్క మిల్లెర్ ఫ్లైట్ కమాండర్. సైనిక ఏర్పడటానికి విమానాలను నిర్వహించడానికి గణనీయమైన సన్నాహాలు జరిగాయి. కబ్ ఫ్లైయర్స్ అని పిలువబడే పైపర్ ఉద్యోగి-పైలట్లు ఫ్లిట్‌ఫైర్‌లను ఖచ్చితమైన నిర్మాణంలో ఎగురవేసాయి. [28] విలియం పైపర్ బ్రిగేడ్‌లో లైన్ పైలట్‌గా ప్రయాణించా"&amp;"డు. [14] ఏడు విమానాలకు చెందిన ఏడు స్క్వాడ్రన్లు ఒకదాని తరువాత ఒకటి, స్క్వాడ్రన్ నాయకుల ఆదేశాల మేరకు విలియం పైపర్ సోదరుడు టోనీ పైపర్ ఉన్నారు. కబ్స్ ఇంధనం నింపడానికి అల్లెంటౌన్-బెత్లెహెమ్ విమానాశ్రయంలో (ఇప్పుడు లెహి వ్యాలీ అంతర్జాతీయ విమానాశ్రయం) దిగింది. 2"&amp;"5 mph (40 km/h) గాలులు ఉన్నప్పటికీ, 35 mph (56 కిమీ/గం) వరకు, అన్ని పిల్లలు 12 నిమిషాల్లో అల్లెంటౌన్లో దిగారు. ఐదు వేల మంది ప్రజలు త్వరగా ఇంధనం నింపడానికి మరియు నిష్క్రమణకు సాక్ష్యమిచ్చారు. [19] అల్లెంటౌన్ నుండి భారీగా బయలుదేరిన తరువాత, విమానాలు న్యూయార్క"&amp;"్ మెట్రోపాలిటన్ ప్రాంతంలో ఏర్పడ్డాయి. నిర్మాణ విమానంలో మొదట స్టేటెన్ ద్వీపంలో కనిపించింది, ఆ సమయంలో వారు స్టాచ్యూ ఆఫ్ లిబర్టీకి వందనం చేశారు; అప్పుడు మాన్హాటన్ మరియు సెంట్రల్ పార్కుకు మరియు జార్జ్ వాషింగ్టన్ వంతెనకు వెళ్ళారు. ఎడమ 180 డిగ్రీల వరకు విస్తృత "&amp;"స్వింగ్ బ్రిగేడ్ను నదికి ఎంపైర్ స్టేట్ భవనానికి తీసుకువచ్చింది, తరువాత ప్రపంచంలోని సరసమైన మైదానానికి దక్షిణాన తూర్పు నుండి ఫ్లషింగ్ విమానాశ్రయం వరకు లాగ్వార్డియా ఫీల్డ్‌కు వెళ్లేముందు పార్క్ చేశారు. [29] మంగళవారం, 29 ఏప్రిల్ 1941 న, ఫ్లిట్‌ఫైర్స్ ఫ్లషింగ్"&amp;" విమానాశ్రయాన్ని విడిచిపెట్టి, ఆరుగురు సమూహాలలో లాగ్వార్డియా ఫీల్డ్‌కు మరియు స్క్వాడ్రన్ నాయకుడు దగ్గరి నిర్మాణంలో ఎగురుతున్నారు. [7] [19] [30] సాధారణ $ 2.50 ల్యాండింగ్ ఫీజును మేయర్ లాగ్వార్డియా మాఫీ చేశారు. [30] ట్రాఫిక్‌ను విమానాశ్రయ కార్లు రెండు వే రేడ"&amp;"ియోలను ఉపయోగించి నిర్వహించాయి. ప్రతి విమానం లియర్ ఏవియా ఇంక్ చేత పోర్టబుల్ రేడియో రుణంతో అమర్చబడి ఉంది. ఈ రేడియో సెట్ల ద్వారా విమానాల నియంత్రణ సాధ్యమైంది, అయితే ఫ్లిట్‌ఫైర్‌లు బాహ్య యాంటెనాలు లేదా కవచం జ్వలనతో అమర్చలేదు. [10] [19] ఫ్లిట్‌ఫైర్ బ్రిగేడ్ యొక"&amp;"్క న్యూయార్క్ ల్యాండింగ్ ఆ సమయం వరకు ప్రయత్నించిన అతిపెద్ద మాస్ ల్యాండింగ్. [13] [23] [24] న్యూయార్క్ నగరంలో ఫ్లిట్‌ఫైర్ కబ్స్ రాకను జరుపుకోవడానికి 1,000 మందికి పైగా సామాజిక మరియు వ్యాపార నాయకులు, స్టేజ్ మరియు స్క్రీన్ స్టార్స్ మరియు ఏవియేషన్ ts త్సాహికుల"&amp;"ు బ్లాక్ టై కార్యక్రమానికి హాజరయ్యారు. [30] [31] గౌరవ అతిథులు కూడా హాజరయ్యారు, అనేక మంది రాయల్ నేవీ అధికారులు, వారి ఓడ, యుద్ధనౌక HMS మలయా, మరమ్మత్తు మరియు రిఫిట్ కోసం న్యూయార్క్‌లో ఉంది. [8] [31] [32] న్యూయార్క్ నగరం మేయర్ ఫియోరెల్లో లాగ్వార్డియా RAFBF అధ"&amp;"్యక్షుడు థామస్ బెక్‌ను [17] ""న్యూయార్క్ నగరం యొక్క ప్రత్యేక మరియు అసాధారణమైన మేయర్"" గా రాత్రి 9:00 నుండి నియమించింది. ఉత్సవాలు ముగిసే వరకు. ప్రతి విమానం యొక్క ప్రొపెల్లర్‌కు కట్టుబడి ఉన్న ఎరుపు, తెలుపు మరియు నీలం బొమ్మల ఎయిర్ బెలూన్‌లను పాప్ చేసిన 48 ఫ్"&amp;"యాషన్ మోడల్స్ విమానాలను ఒకేసారి నామకరణం చేశారు. మేయర్ లాగ్వార్డియా చూస్తుండటంతో, విలియం పైపర్ విమానాలను థామస్ బెక్ వైపు తిప్పాడు. [19] విమానాశ్రయ పరిపాలన భవనంలోని కిట్టి హాక్ గదిలో ఈ ఉత్సవాలు జరిగాయి. [7] [30] ఒక విందు మరియు ప్రదర్శన తరువాత కాక్టెయిల్స్ ఉ"&amp;"న్నాయి. తదుపరిది NC1776 కోసం రాఫిల్ డ్రాయింగ్, దీనిని న్యూయార్క్ నగరానికి చెందిన జాక్ క్రిండ్లర్ గెలుచుకున్నాడు. [5] దీని తరువాత ఆటలు గార్టెర్ టాస్ మరియు అత్యాధునిక యంత్రం ఉన్నాయి, ఇక్కడ అతిథులు ""బక్ కోసం బెర్లిన్ బాంబు పెట్టవచ్చు!"" ఇతర వినోదాలతో పాటు. "&amp;"ఈ కార్యకలాపాలు RAF కోసం ఎక్కువ నిధులను సేకరించాయి. [13] [23] ఆ రాత్రి 1,000 గాలా హాజరైనవారు RAFBF కోసం అదనంగా, 000 12,000.00 సేకరించారు. వేడుకలు జరిగిన మరుసటి రోజు, 48 ఫ్లిట్‌ఫైర్స్ లగుర్డిని నిధుల సేకరణ పర్యటనల కోసం విడిచిపెట్టారు, ప్రతి ఒక్కటి పేరు పెట్"&amp;"టబడిన రాష్ట్రానికి వెళుతుంది. తదనంతరం, ప్రతి ఫ్లిట్‌ఫైర్ గురించి చాలా తక్కువగా తెలుసు. [33] [34] చాలా మంది పంపిణీదారులు జాయ్ రైడ్‌లు మరియు ఇతర జిమ్మిక్కులను ఉపయోగించారు, పోరాటంలో కోల్పోయిన RAF పైలట్ల కుటుంబాల కోసం డబ్బును సేకరించారు. [17] కొన్ని ఫ్లిట్‌ఫై"&amp;"ర్‌లు చిందరవందర చేయబడ్డాయి. [8] [34] కొన్ని ఫ్లిట్‌ఫైర్‌లను విమాన పాఠశాలలకు విక్రయించారు మరియు పౌర పైలట్ శిక్షణా కార్యక్రమం మరియు యుద్ధ శిక్షణా సేవ (WTS) లో పైలట్‌లకు శిక్షణ ఇవ్వడం ద్వారా యుద్ధానికి మద్దతు ఇస్తూనే ఉన్నారు. [13] [23] అసలు ఫ్లిట్‌ఫైర్, ఎన్‌"&amp;"సి 1776, యునైటెడ్ స్టేట్స్ అంతటా యుద్ధ బాండ్ పర్యటనలో జె. యు.ఎస్. 9 ఆగస్టు 1941 న, 17 ఏళ్ల హైస్కూల్ సీనియర్ కెన్నెత్ ఎ టర్నర్, బాస్కింగ్ రిడ్జ్ ఫైర్ కంపెనీ యొక్క 32 వ వార్షిక కార్నివాల్ వద్ద ""ఫ్లిట్‌ఫైర్ న్యూజెర్సీ"" ను గెలుచుకున్నాడు. టర్నర్ వెంటనే దీని"&amp;"ని సోమర్సెట్ హిల్స్ విమానాశ్రయంలోని ఆర్మీ ఎయిర్ కార్ప్స్ ఫ్లైట్ ట్రైనింగ్ ఫెసిలిటీకి 200 1,200.00 కు అమ్మారు. [37] [38] సెప్టెంబర్ 1941 లో, వెస్ట్ వర్జీనియాకు చెందిన ఇవాన్ స్టోన్ తన ఫ్లిట్‌ఫైర్‌ను వెస్ట్ వర్జీనియాలో ఇప్పుడు వదిలివేసిన ప్రిన్స్టన్ విమానాశ్"&amp;"రయానికి ఎగిరింది. [39] 1941 లో, లియో అరానీ ఒరెగాన్లోని ఆస్టోరియాలోని క్లాట్సోప్ విమానాశ్రయానికి ఒక ఫ్లిట్ ఫైర్ను ప్రయాణించారు. [19] జూన్ 1941 లో, సివిలియన్ యు.ఎస్. ""ఫ్లిట్‌ఫైర్ విస్కాన్సిన్"" ను 24 ఏప్రిల్ 1941 న విస్కాన్సిన్‌లోని వెస్ట్ బెండ్‌లోని పైపర్"&amp;" డీలర్ స్టెయినిస్లా ఎయిర్‌క్రాఫ్ట్ ఇంక్ కొనుగోలు చేసింది. దీనిని జూలై 1941 లో రేసిన్ ఫ్లయింగ్ సర్వీస్, ఇంక్‌కు విక్రయించారు, అతను దీనిని విస్కాన్సిన్‌లో 1951 వరకు నిర్వహిస్తాడు. [41] యుద్ధం తరువాత, అన్ని ఫ్లిట్‌ఫైర్‌లు ప్రైవేట్ చేతుల్లోకి మరియు అస్పష్టతకు"&amp;" అదృశ్యమయ్యాయి. రాబోయే 70 సంవత్సరాల్లో చాలామంది ఎయిర్‌వరిక్‌గా మారారు. ఇప్పటికీ ఎగురుతున్న కొద్దిమంది సాంప్రదాయ పసుపు కబ్ రంగును తిరిగి పెయింట్ చేశారు, [42] ఫ్లిట్‌ఫైర్ చరిత్రను దాచిపెట్టింది. [31] [43] వారి ప్రత్యేకమైన కథ గురించి మరింత తెలుసుకున్నందున, చ"&amp;"ాలామంది వారి అసలు పెయింట్ పథకానికి తిరిగి పునరుద్ధరించబడ్డారు. [13] 1991 లో ""ఫ్లిట్‌ఫైర్ విస్కాన్సిన్"", 16 ఏప్రిల్ 1941 న పైపర్ యొక్క ఫ్లిట్‌ఫైర్ లైన్ నుండి వచ్చిన 22 వ పిల్ల, కొలంబస్‌లోని రికెన్‌బ్యాకర్ అంతర్జాతీయ విమానాశ్రయంలో ఒహియోలోని రికెన్‌బ్యాకర్"&amp;" అంతర్జాతీయ విమానాశ్రయంలో పునరుద్ధరించబడింది. [41] అసలు 1941 రంగులకు పునరుద్ధరించబడిన యునైటెడ్ స్టేట్స్లో ఇది మొట్టమొదటి ఫ్లిట్‌ఫైర్ విమానం. [43] అప్పటి నుండి కనీసం మూడు ఫ్లిట్‌ఫైర్‌లు వాటి అసలు సిల్వర్-డోప్డ్ ముగింపుకు పునరుద్ధరించబడ్డాయి: ""ఫ్లిట్‌ఫైర్ "&amp;"NC1776"", ""ఫ్లిట్‌ఫైర్ న్యూజెర్సీ"" మరియు ""ఫ్లిట్‌ఫైర్ ఇండియానా"". ఒక ఖచ్చితమైన పునరుద్ధరణ తరువాత, ""ఫ్లిట్‌ఫైర్ NC1776"" నార్త్ కరోలినాలోని అషేబోరోలోని నార్త్ కరోలినా ఏవియేషన్ మ్యూజియంలో ప్రదర్శనలో ఉంది. [36] [44] 2015 లో ""ఫ్లిట్‌ఫైర్ న్యూజెర్సీ"" ఉత్"&amp;"తమ జె -3 కబ్ కోసం సెంటిమెంటల్ జర్నీ అవార్డును గెలుచుకుంది. [45] 2015 నాటికి, పన్నెండు ఫ్లిట్‌ఫైర్‌లు వాయుమార్గం మరియు FAA లో నమోదు చేయబడ్డాయి. 1963 లో కెనడాకు ఫ్లిట్‌ఫైర్ ఎగుమతి చేయబడింది మరియు 1971 లో మరొకటి జర్మనీకి ఎగుమతి చేయబడింది. 1992 లో జర్మనీలో ఫ్"&amp;"లిట్‌ఫైర్ ఇప్పటికీ ఎగురుతున్నట్లు నివేదించబడింది. [17] [46]")</f>
        <v>ఫ్లిట్‌ఫైర్ అనేది పైపర్ జె -3 పిల్ల యొక్క ప్రత్యేక ఎడిషన్, ఇది రెండవ ప్రపంచ యుద్ధంలో బ్రిటిష్ యుద్ధ ప్రయత్నానికి మద్దతు ఇవ్వడానికి నిధులను సేకరించడానికి ఉపయోగించబడింది. "ఫ్లిట్‌ఫైర్" అనే పేరు RAF యొక్క అత్యంత ప్రసిద్ధ పోరాట యోధుడు, సూపర్ మేరిన్ స్పిట్‌ఫైర్‌ను సూచించే పదాలపై ఒక నాటకం, ఇది బ్రిటన్ యుద్ధంలో బ్రిటిష్ ప్రతిఘటనకు చిహ్నంగా ఉంది. ఏప్రిల్ 1941 లో, రెండవ ప్రపంచ యుద్ధంలో యునైటెడ్ స్టేట్స్ ప్రవేశానికి ముందు, పైపర్ విమానం మరియు దాని పంపిణీదారులు స్పెషల్ ఎడిషన్ పైపర్ జె -3 కబ్స్‌ను పబ్లిసిటీ ఈవెంట్ [5] గా విరాళంగా ఇచ్చారు మరియు రాయల్ ఎయిర్ ఫోర్స్ బెనెవోలెంట్ ఫండ్ కోసం నిధుల సమీకరణ. [6] ఈ దానం చేసిన పిల్లలు - రాయల్ ఎయిర్ ఫోర్స్ ఇన్సిగ్నియాతో పెయింట్ చేయబడినవి - దీనిని "ఫ్లిట్‌ఫైర్స్" అని పిలుస్తారు. ఈ నిధుల సేకరణ కార్యక్రమంలో 49 ఫ్లిట్‌ఫైర్ విమానాలు ఉన్నాయి, ఒకటి పైపర్ విమానం మరియు పైపర్ పంపిణీదారులు 48. అన్నీ పైపర్ చేత నిర్మించబడ్డాయి. ఆ సమయంలో యూనియన్‌లో 48 రాష్ట్రాలలో ప్రతిదానికి ఒక ఫ్లిట్‌ఫైర్ ఉంది. [7] [8] ఈ విమానాలను "ది ఫ్లిట్‌ఫైర్ బ్రిగేడ్" అని పిలుస్తారు. [6] [9] [10] బ్రిటన్ యుద్ధంలో (10 జూలై - 31 అక్టోబర్ 1940) రాయల్ వైమానిక దళం (ఆర్‌ఐఎఫ్) భారీ ప్రాణనష్టాలను ఎదుర్కొంది, 1,420 మంది సభ్యులను కోల్పోయింది: 520 ఫైటర్ కమాండ్‌లో, బాంబర్ కమాండ్‌లో 700 మరియు కోస్టల్ కమాండ్‌లో 200. [11] RAF ప్రాణనష్టం మరియు వారి కుటుంబాలకు మద్దతు ఇవ్వడానికి మొదటి ప్రపంచ యుద్ధం తరువాత స్వతంత్ర స్వచ్ఛంద సంస్థ అయిన రాయల్ ఎయిర్ ఫోర్స్ బెనెవోలెంట్ ఫండ్ (RAFBF) RAF మరియు కొత్త సంఘర్షణలో ప్రభావితమైన కుటుంబాలకు సంక్షేమం అందించడానికి పనిచేసింది. [12] RAFBF కి యునైటెడ్ స్టేట్స్, పైపర్ ఎయిర్క్రాఫ్ట్ కార్పొరేషన్ ఆఫ్ లాక్ హెవెన్, పెన్సిల్వేనియాలో లైట్ ఎయిర్క్రాఫ్ట్ తయారీదారు మద్దతు ఇచ్చారు. [13] RAF కి ప్రోత్సాహక వ్యక్తీకరణగా, పైపర్ యొక్క అధ్యక్షుడు విలియం టి. పైపర్ ఒకే పైపర్ జె -3 పిల్లలను గొప్ప జాతీయ బహుమతిగా దానం చేయాలని నిర్ణయించుకున్నాడు, మొత్తం ఆదాయం RAFBF కి వెళుతుంది. [14] ఏప్రిల్ 1941 ప్రారంభంలో, పైపర్ యొక్క అమ్మకాలు మరియు ప్రమోషన్ మేనేజర్ బిల్ స్ట్రోహ్మీర్, ఆపై దేశవ్యాప్తంగా పైపర్ డీలర్లను వారి స్వంత ఉపయోగం కోసం మరింత ఆర్డర్ చేయమని ప్రోత్సహించారు. RAF- శైలి చిహ్నంతో ప్రత్యేక వెండి ముగింపు డీలర్లకు అదనపు ఖర్చు లేకుండా చేర్చబడింది. [7] స్ట్రోహ్మీర్ 48 యు.ఎస్. పైపర్ డీలర్లను ఒక పిల్లవాడిని దానం చేయమని అభ్యర్థించాడు, ఇది వారికి నచ్చిన స్థితిని సూచిస్తుంది. [బి] ప్రతి విరాళానికి, పైపర్ 20 నిమిషాల తయారీ సమయాన్ని కేటాయించాడు, ఇది ఒక విమానాన్ని నిర్మించడానికి సరిపోతుంది. ఫండ్ రైజర్‌కు మద్దతుగా మొత్తం 49 పిల్లలను విరాళంగా ఇచ్చారు, ప్రతి 48 రాష్ట్రాలకు పేరు పెట్టారు, ప్లస్ విలియం పైపర్ యొక్క ప్రారంభ విరాళం NC1776 గా నమోదు చేయబడింది. [10] [15] [16] సేకరించిన అన్ని నిధులు RAFBF కి వెళ్ళాయి మరియు ఏదీ ఖర్చుల వైపు వెళ్ళలేదు. [17] [18] మొట్టమొదటి ఫ్లిట్‌ఫైర్, ఎన్‌సి 1776, ఒక జె 3 ఎఫ్ -65, సీరియల్ నంబర్ 6600, ఫ్రాంక్లిన్ 65 హెచ్‌పి (48 కిలోవాట్) ఇంజిన్ చేత శక్తిని పొందింది, దీనిని తయారీదారు ఎయిర్ కూల్డ్ మోటార్స్ కార్పొరేషన్ విరాళంగా ఇచ్చింది. [13] [19] సివిల్ ఏరోనాటిక్స్ అడ్మినిస్ట్రేషన్ ఈ విమానానికి రిజిస్ట్రేషన్ నంబర్ NC1776 ను కేటాయించింది, కాంగ్రెస్ సంఖ్య HR1776 ను కలిగి ఉన్న లెండ్ లీజు చట్టం వలె బ్రిటన్‌కు బెనెవోలెంట్ ఫండ్ సహాయాన్ని సూచిస్తుంది. [16] [19] మార్చి 1941 లెండ్ లీజు చట్టం రెండవ ప్రపంచ యుద్ధంలో ప్రవేశించడానికి ముందు విదేశీ దేశాలకు సైనిక సహాయాన్ని అందించడానికి యు.ఎస్. యొక్క ప్రధాన వాహనం. [20] [21] మరొక నలభై ఎనిమిది కబ్స్ మూడు ఇంజిన్లలో ఒకటి: కాంటినెంటల్, లైమింగ్ లేదా ఫ్రాంక్లిన్. RAF ను గౌరవించటానికి, సిగ్నేచర్ పసుపు కబ్ రంగుకు బదులుగా, ఫ్లిట్‌ఫైర్ విమానాలు వెండి [22] ను RAF చిహ్నంతో పెయింట్ చేశారు. [19] రాయల్ ఎయిర్ ఫోర్స్ రౌండెల్స్ రెక్కలు మరియు ఫ్యూజ్‌లేజ్‌పై పెయింట్ చేయబడ్డాయి; [7] ఎరుపు, తెలుపు మరియు నీలం రంగు ఫిన్ ఫ్లాష్ నిలువు స్టెబిలైజర్‌పై పెయింట్ చేయబడింది. NC1776 ను మిగతా 48 ఫ్లిట్‌ఫైర్‌ల నుండి "రాయల్ ఎయిర్ ఫోర్స్ బెనెవోలెంట్ ఫండ్" అనే పూర్తి పదాల ద్వారా విభిన్నంగా గుర్తించారు, దాని ఫ్యూజ్‌లేజ్‌పై RAF రౌండెల్ వెనుక భాగంలో పెయింట్ చేయబడింది; ఇతర ఫ్లిట్‌ఫైర్‌లలో "R.A.F. బెనెవోలెంట్ ఫండ్" సంక్షిప్తీకరించబడింది. [23] ప్రతి విమానం యొక్క స్థితి పేరు దాని ముక్కు కౌల్ మీద పెయింట్ చేయబడింది. [24] అన్ని ఫ్లిట్‌ఫైర్‌లను లాక్ హెవెన్ ప్లాంట్‌లో పన్నెండు రోజుల్లో 10 - 22 ఏప్రిల్ 1941 మధ్య తయారు చేశారు. [13] 49 పిల్లలను పైపర్ ఫ్యాక్టరీ కార్మికులు "ఫ్లిట్‌ఫైర్స్" అని మారుపేరు పెట్టారు, ఎందుకంటే వారి గుర్తులు ఉన్నాయి, ఇవి బ్రిటన్ యుద్ధంలో ఉపయోగించిన ప్రఖ్యాత సూపర్ మేరిన్ స్పిట్‌ఫైర్ విమానాలకు సమానంగా ఉంటాయి. [13] [25] [26] [27] "ఫ్లిట్‌ఫైర్ బ్రిగేడ్" ను తయారుచేసిన సిల్వర్ కబ్స్ 27 ఏప్రిల్ 1941 ఆదివారం లాక్ హెవెన్‌ను లెఫ్ట్ లాక్ హెవెన్. టి.హెచ్. లెహి ఎయిర్క్రాఫ్ట్ కో యొక్క మిల్లెర్ ఫ్లైట్ కమాండర్. సైనిక ఏర్పడటానికి విమానాలను నిర్వహించడానికి గణనీయమైన సన్నాహాలు జరిగాయి. కబ్ ఫ్లైయర్స్ అని పిలువబడే పైపర్ ఉద్యోగి-పైలట్లు ఫ్లిట్‌ఫైర్‌లను ఖచ్చితమైన నిర్మాణంలో ఎగురవేసాయి. [28] విలియం పైపర్ బ్రిగేడ్‌లో లైన్ పైలట్‌గా ప్రయాణించాడు. [14] ఏడు విమానాలకు చెందిన ఏడు స్క్వాడ్రన్లు ఒకదాని తరువాత ఒకటి, స్క్వాడ్రన్ నాయకుల ఆదేశాల మేరకు విలియం పైపర్ సోదరుడు టోనీ పైపర్ ఉన్నారు. కబ్స్ ఇంధనం నింపడానికి అల్లెంటౌన్-బెత్లెహెమ్ విమానాశ్రయంలో (ఇప్పుడు లెహి వ్యాలీ అంతర్జాతీయ విమానాశ్రయం) దిగింది. 25 mph (40 km/h) గాలులు ఉన్నప్పటికీ, 35 mph (56 కిమీ/గం) వరకు, అన్ని పిల్లలు 12 నిమిషాల్లో అల్లెంటౌన్లో దిగారు. ఐదు వేల మంది ప్రజలు త్వరగా ఇంధనం నింపడానికి మరియు నిష్క్రమణకు సాక్ష్యమిచ్చారు. [19] అల్లెంటౌన్ నుండి భారీగా బయలుదేరిన తరువాత, విమానాలు న్యూయార్క్ మెట్రోపాలిటన్ ప్రాంతంలో ఏర్పడ్డాయి. నిర్మాణ విమానంలో మొదట స్టేటెన్ ద్వీపంలో కనిపించింది, ఆ సమయంలో వారు స్టాచ్యూ ఆఫ్ లిబర్టీకి వందనం చేశారు; అప్పుడు మాన్హాటన్ మరియు సెంట్రల్ పార్కుకు మరియు జార్జ్ వాషింగ్టన్ వంతెనకు వెళ్ళారు. ఎడమ 180 డిగ్రీల వరకు విస్తృత స్వింగ్ బ్రిగేడ్ను నదికి ఎంపైర్ స్టేట్ భవనానికి తీసుకువచ్చింది, తరువాత ప్రపంచంలోని సరసమైన మైదానానికి దక్షిణాన తూర్పు నుండి ఫ్లషింగ్ విమానాశ్రయం వరకు లాగ్వార్డియా ఫీల్డ్‌కు వెళ్లేముందు పార్క్ చేశారు. [29] మంగళవారం, 29 ఏప్రిల్ 1941 న, ఫ్లిట్‌ఫైర్స్ ఫ్లషింగ్ విమానాశ్రయాన్ని విడిచిపెట్టి, ఆరుగురు సమూహాలలో లాగ్వార్డియా ఫీల్డ్‌కు మరియు స్క్వాడ్రన్ నాయకుడు దగ్గరి నిర్మాణంలో ఎగురుతున్నారు. [7] [19] [30] సాధారణ $ 2.50 ల్యాండింగ్ ఫీజును మేయర్ లాగ్వార్డియా మాఫీ చేశారు. [30] ట్రాఫిక్‌ను విమానాశ్రయ కార్లు రెండు వే రేడియోలను ఉపయోగించి నిర్వహించాయి. ప్రతి విమానం లియర్ ఏవియా ఇంక్ చేత పోర్టబుల్ రేడియో రుణంతో అమర్చబడి ఉంది. ఈ రేడియో సెట్ల ద్వారా విమానాల నియంత్రణ సాధ్యమైంది, అయితే ఫ్లిట్‌ఫైర్‌లు బాహ్య యాంటెనాలు లేదా కవచం జ్వలనతో అమర్చలేదు. [10] [19] ఫ్లిట్‌ఫైర్ బ్రిగేడ్ యొక్క న్యూయార్క్ ల్యాండింగ్ ఆ సమయం వరకు ప్రయత్నించిన అతిపెద్ద మాస్ ల్యాండింగ్. [13] [23] [24] న్యూయార్క్ నగరంలో ఫ్లిట్‌ఫైర్ కబ్స్ రాకను జరుపుకోవడానికి 1,000 మందికి పైగా సామాజిక మరియు వ్యాపార నాయకులు, స్టేజ్ మరియు స్క్రీన్ స్టార్స్ మరియు ఏవియేషన్ ts త్సాహికులు బ్లాక్ టై కార్యక్రమానికి హాజరయ్యారు. [30] [31] గౌరవ అతిథులు కూడా హాజరయ్యారు, అనేక మంది రాయల్ నేవీ అధికారులు, వారి ఓడ, యుద్ధనౌక HMS మలయా, మరమ్మత్తు మరియు రిఫిట్ కోసం న్యూయార్క్‌లో ఉంది. [8] [31] [32] న్యూయార్క్ నగరం మేయర్ ఫియోరెల్లో లాగ్వార్డియా RAFBF అధ్యక్షుడు థామస్ బెక్‌ను [17] "న్యూయార్క్ నగరం యొక్క ప్రత్యేక మరియు అసాధారణమైన మేయర్" గా రాత్రి 9:00 నుండి నియమించింది. ఉత్సవాలు ముగిసే వరకు. ప్రతి విమానం యొక్క ప్రొపెల్లర్‌కు కట్టుబడి ఉన్న ఎరుపు, తెలుపు మరియు నీలం బొమ్మల ఎయిర్ బెలూన్‌లను పాప్ చేసిన 48 ఫ్యాషన్ మోడల్స్ విమానాలను ఒకేసారి నామకరణం చేశారు. మేయర్ లాగ్వార్డియా చూస్తుండటంతో, విలియం పైపర్ విమానాలను థామస్ బెక్ వైపు తిప్పాడు. [19] విమానాశ్రయ పరిపాలన భవనంలోని కిట్టి హాక్ గదిలో ఈ ఉత్సవాలు జరిగాయి. [7] [30] ఒక విందు మరియు ప్రదర్శన తరువాత కాక్టెయిల్స్ ఉన్నాయి. తదుపరిది NC1776 కోసం రాఫిల్ డ్రాయింగ్, దీనిని న్యూయార్క్ నగరానికి చెందిన జాక్ క్రిండ్లర్ గెలుచుకున్నాడు. [5] దీని తరువాత ఆటలు గార్టెర్ టాస్ మరియు అత్యాధునిక యంత్రం ఉన్నాయి, ఇక్కడ అతిథులు "బక్ కోసం బెర్లిన్ బాంబు పెట్టవచ్చు!" ఇతర వినోదాలతో పాటు. ఈ కార్యకలాపాలు RAF కోసం ఎక్కువ నిధులను సేకరించాయి. [13] [23] ఆ రాత్రి 1,000 గాలా హాజరైనవారు RAFBF కోసం అదనంగా, 000 12,000.00 సేకరించారు. వేడుకలు జరిగిన మరుసటి రోజు, 48 ఫ్లిట్‌ఫైర్స్ లగుర్డిని నిధుల సేకరణ పర్యటనల కోసం విడిచిపెట్టారు, ప్రతి ఒక్కటి పేరు పెట్టబడిన రాష్ట్రానికి వెళుతుంది. తదనంతరం, ప్రతి ఫ్లిట్‌ఫైర్ గురించి చాలా తక్కువగా తెలుసు. [33] [34] చాలా మంది పంపిణీదారులు జాయ్ రైడ్‌లు మరియు ఇతర జిమ్మిక్కులను ఉపయోగించారు, పోరాటంలో కోల్పోయిన RAF పైలట్ల కుటుంబాల కోసం డబ్బును సేకరించారు. [17] కొన్ని ఫ్లిట్‌ఫైర్‌లు చిందరవందర చేయబడ్డాయి. [8] [34] కొన్ని ఫ్లిట్‌ఫైర్‌లను విమాన పాఠశాలలకు విక్రయించారు మరియు పౌర పైలట్ శిక్షణా కార్యక్రమం మరియు యుద్ధ శిక్షణా సేవ (WTS) లో పైలట్‌లకు శిక్షణ ఇవ్వడం ద్వారా యుద్ధానికి మద్దతు ఇస్తూనే ఉన్నారు. [13] [23] అసలు ఫ్లిట్‌ఫైర్, ఎన్‌సి 1776, యునైటెడ్ స్టేట్స్ అంతటా యుద్ధ బాండ్ పర్యటనలో జె. యు.ఎస్. 9 ఆగస్టు 1941 న, 17 ఏళ్ల హైస్కూల్ సీనియర్ కెన్నెత్ ఎ టర్నర్, బాస్కింగ్ రిడ్జ్ ఫైర్ కంపెనీ యొక్క 32 వ వార్షిక కార్నివాల్ వద్ద "ఫ్లిట్‌ఫైర్ న్యూజెర్సీ" ను గెలుచుకున్నాడు. టర్నర్ వెంటనే దీనిని సోమర్సెట్ హిల్స్ విమానాశ్రయంలోని ఆర్మీ ఎయిర్ కార్ప్స్ ఫ్లైట్ ట్రైనింగ్ ఫెసిలిటీకి 200 1,200.00 కు అమ్మారు. [37] [38] సెప్టెంబర్ 1941 లో, వెస్ట్ వర్జీనియాకు చెందిన ఇవాన్ స్టోన్ తన ఫ్లిట్‌ఫైర్‌ను వెస్ట్ వర్జీనియాలో ఇప్పుడు వదిలివేసిన ప్రిన్స్టన్ విమానాశ్రయానికి ఎగిరింది. [39] 1941 లో, లియో అరానీ ఒరెగాన్లోని ఆస్టోరియాలోని క్లాట్సోప్ విమానాశ్రయానికి ఒక ఫ్లిట్ ఫైర్ను ప్రయాణించారు. [19] జూన్ 1941 లో, సివిలియన్ యు.ఎస్. "ఫ్లిట్‌ఫైర్ విస్కాన్సిన్" ను 24 ఏప్రిల్ 1941 న విస్కాన్సిన్‌లోని వెస్ట్ బెండ్‌లోని పైపర్ డీలర్ స్టెయినిస్లా ఎయిర్‌క్రాఫ్ట్ ఇంక్ కొనుగోలు చేసింది. దీనిని జూలై 1941 లో రేసిన్ ఫ్లయింగ్ సర్వీస్, ఇంక్‌కు విక్రయించారు, అతను దీనిని విస్కాన్సిన్‌లో 1951 వరకు నిర్వహిస్తాడు. [41] యుద్ధం తరువాత, అన్ని ఫ్లిట్‌ఫైర్‌లు ప్రైవేట్ చేతుల్లోకి మరియు అస్పష్టతకు అదృశ్యమయ్యాయి. రాబోయే 70 సంవత్సరాల్లో చాలామంది ఎయిర్‌వరిక్‌గా మారారు. ఇప్పటికీ ఎగురుతున్న కొద్దిమంది సాంప్రదాయ పసుపు కబ్ రంగును తిరిగి పెయింట్ చేశారు, [42] ఫ్లిట్‌ఫైర్ చరిత్రను దాచిపెట్టింది. [31] [43] వారి ప్రత్యేకమైన కథ గురించి మరింత తెలుసుకున్నందున, చాలామంది వారి అసలు పెయింట్ పథకానికి తిరిగి పునరుద్ధరించబడ్డారు. [13] 1991 లో "ఫ్లిట్‌ఫైర్ విస్కాన్సిన్", 16 ఏప్రిల్ 1941 న పైపర్ యొక్క ఫ్లిట్‌ఫైర్ లైన్ నుండి వచ్చిన 22 వ పిల్ల, కొలంబస్‌లోని రికెన్‌బ్యాకర్ అంతర్జాతీయ విమానాశ్రయంలో ఒహియోలోని రికెన్‌బ్యాకర్ అంతర్జాతీయ విమానాశ్రయంలో పునరుద్ధరించబడింది. [41] అసలు 1941 రంగులకు పునరుద్ధరించబడిన యునైటెడ్ స్టేట్స్లో ఇది మొట్టమొదటి ఫ్లిట్‌ఫైర్ విమానం. [43] అప్పటి నుండి కనీసం మూడు ఫ్లిట్‌ఫైర్‌లు వాటి అసలు సిల్వర్-డోప్డ్ ముగింపుకు పునరుద్ధరించబడ్డాయి: "ఫ్లిట్‌ఫైర్ NC1776", "ఫ్లిట్‌ఫైర్ న్యూజెర్సీ" మరియు "ఫ్లిట్‌ఫైర్ ఇండియానా". ఒక ఖచ్చితమైన పునరుద్ధరణ తరువాత, "ఫ్లిట్‌ఫైర్ NC1776" నార్త్ కరోలినాలోని అషేబోరోలోని నార్త్ కరోలినా ఏవియేషన్ మ్యూజియంలో ప్రదర్శనలో ఉంది. [36] [44] 2015 లో "ఫ్లిట్‌ఫైర్ న్యూజెర్సీ" ఉత్తమ జె -3 కబ్ కోసం సెంటిమెంటల్ జర్నీ అవార్డును గెలుచుకుంది. [45] 2015 నాటికి, పన్నెండు ఫ్లిట్‌ఫైర్‌లు వాయుమార్గం మరియు FAA లో నమోదు చేయబడ్డాయి. 1963 లో కెనడాకు ఫ్లిట్‌ఫైర్ ఎగుమతి చేయబడింది మరియు 1971 లో మరొకటి జర్మనీకి ఎగుమతి చేయబడింది. 1992 లో జర్మనీలో ఫ్లిట్‌ఫైర్ ఇప్పటికీ ఎగురుతున్నట్లు నివేదించబడింది. [17] [46]</v>
      </c>
      <c r="E22" s="1" t="s">
        <v>518</v>
      </c>
      <c r="F22" s="1" t="str">
        <f>IFERROR(__xludf.DUMMYFUNCTION("GOOGLETRANSLATE(E:E, ""en"", ""te"")"),"బహుళార్ధసాధక తేలికపాటి పౌర విమానం")</f>
        <v>బహుళార్ధసాధక తేలికపాటి పౌర విమానం</v>
      </c>
      <c r="K22" s="1" t="s">
        <v>519</v>
      </c>
      <c r="L22" s="1" t="str">
        <f>IFERROR(__xludf.DUMMYFUNCTION("GOOGLETRANSLATE(K:K, ""en"", ""te"")"),"పైపర్ విమానం")</f>
        <v>పైపర్ విమానం</v>
      </c>
      <c r="M22" s="1" t="s">
        <v>520</v>
      </c>
      <c r="Q22" s="1" t="s">
        <v>521</v>
      </c>
      <c r="R22" s="1" t="s">
        <v>522</v>
      </c>
      <c r="AQ22" s="1" t="s">
        <v>523</v>
      </c>
      <c r="AT22" s="3">
        <v>15093.0</v>
      </c>
    </row>
    <row r="23">
      <c r="A23" s="1" t="s">
        <v>524</v>
      </c>
      <c r="B23" s="1" t="str">
        <f>IFERROR(__xludf.DUMMYFUNCTION("GOOGLETRANSLATE(A:A, ""en"", ""te"")"),"యమహా ఆర్-మాక్స్")</f>
        <v>యమహా ఆర్-మాక్స్</v>
      </c>
      <c r="C23" s="1" t="s">
        <v>525</v>
      </c>
      <c r="D23" s="1" t="str">
        <f>IFERROR(__xludf.DUMMYFUNCTION("GOOGLETRANSLATE(C:C, ""en"", ""te"")"),"యమహా ఆర్-మాక్స్ 1990 లలో యమహా మోటార్ కంపెనీ అభివృద్ధి చేసిన జపనీస్ మానవరహిత హెలికాప్టర్. గ్యాసోలిన్-శక్తితో పనిచేసే విమానం రెండు-బ్లేడెడ్ రోటర్‌ను కలిగి ఉంది మరియు ఇది లైన్-ఆఫ్-దృష్టి వినియోగదారు ద్వారా రిమోట్-నియంత్రించబడుతుంది. ఇది ప్రధానంగా వ్యవసాయ ఉపయ"&amp;"ోగం కోసం రూపొందించబడింది మరియు పంటల యొక్క ఖచ్చితమైన వైమానిక చల్లడం సామర్థ్యం కలిగి ఉంటుంది. R-MAX జపాన్ మరియు విదేశాలలో వ్యవసాయం కోసం మరియు వైమానిక సర్వేలు, నిఘా, విపత్తు ప్రతిస్పందన మరియు సాంకేతిక అభివృద్ధితో సహా అనేక ఇతర పాత్రలను ఉపయోగించారు. వైమానిక వ్"&amp;"యవసాయ స్ప్రేయింగ్ కోసం జపనీస్ మార్కెట్లో డిమాండ్‌కు ప్రతిస్పందనగా యమహా ఆర్-మాక్స్ మరియు దాని పూర్వీకుడు యమహా ఆర్ -50 1990 లలో అభివృద్ధి చేయబడ్డాయి. స్థిర-వింగ్ మనుషుల పంట డస్టర్లు చాలా సంవత్సరాలుగా జపాన్‌లో వాడుకలో ఉన్నాయి, కానీ చాలా జపనీస్ పొలాల యొక్క చి"&amp;"న్న పరిమాణం అంటే ఈ పద్ధతి అసమర్థంగా ఉంది. మనుషుల హెలికాప్టర్లు కొన్నిసార్లు స్ప్రేయింగ్ కోసం ఉపయోగించబడ్డాయి, కానీ చాలా ఖరీదైనవి. R-MAX చాలా ఖచ్చితమైన చిన్న-స్థాయి స్ప్రేయింగ్‌ను అనుమతించింది, తక్కువ ఖర్చుతో మరియు మనుషుల విమానాల కంటే తక్కువ ప్రమాదం ఉంది. "&amp;"[1] R-MAX ను 2015 లో ఫెడరల్ ఏవియేషన్ అడ్మినిస్ట్రేషన్ యునైటెడ్ స్టేట్స్లో ఆపరేషన్ కోసం ఆమోదించబడింది. [2] [3] 2015 నాటికి [అప్‌డేట్], ఆర్-మాక్స్ విమానాలు వ్యవసాయ పాత్రలలో మరియు వైమానిక సెన్సింగ్, ఫోటోగ్రఫీ, విద్యా పరిశోధన మరియు సైనిక అనువర్తనాలతో సహా అనేక"&amp;" ఇతర సామర్థ్యాలలో రెండు మిలియన్ గంటల ఎగురుతున్న సమయాన్ని నిర్వహించింది. [2] 2000 వసంత, తువులో, జపాన్ ప్రభుత్వం 22 సంవత్సరాలుగా నిద్రాణమైన పర్వతం యొక్క విస్ఫోటనాన్ని గమనించడానికి R-max ను ఉపయోగించాలని అభ్యర్థించింది, ఎందుకంటే అగ్నిపర్వతం యొక్క దగ్గరి పరిశీ"&amp;"లన మనుషుల హెలికాప్టర్లకు చాలా ప్రమాదకరమని భావించారు. R-MAX శాస్త్రీయ పరిశీలకులను అగ్నిపర్వత బూడిద యొక్క నిర్మాణాన్ని గుర్తించడానికి మరియు కొలవడానికి అనుమతించింది, లేకపోతే తప్పిపోయినది, మరియు ప్రమాదకర అగ్నిపర్వత బురదజల్లలను అంచనా వేసే పరిశీలకుల సామర్థ్యాన్"&amp;"ని మెరుగుపరిచింది. [1] ""నో-ఎంట్రీ"" జోన్ లోపల నుండి ఫుకుషిమా అణు విపత్తు యొక్క ప్రదేశం చుట్టూ రేడియేషన్ స్థాయిలను పర్యవేక్షించడానికి 2011 టోహోకు భూకంపం మరియు సునామీ నేపథ్యంలో యమహా ఆర్-మాక్స్ ఉపయోగించబడ్డాయి. [4] R-MAX ను ప్రపంచవ్యాప్తంగా అనేక విశ్వవిద్యా"&amp;"లయాలు మార్గదర్శకత్వం మరియు ఆటోమేటిక్ కంట్రోల్ రీసెర్చ్ కోసం ఉపయోగించాయి. 2002 లో, జార్జియా టెక్ యొక్క యుఎవి రీసెర్చ్ ఫెసిలిటీ స్వయంప్రతిపత్త వైమానిక మార్గదర్శకత్వం, నావిగేషన్ మరియు నియంత్రణ వ్యవస్థలపై పరిశోధన కోసం యమహా ఆర్-మాక్స్ ఉపయోగించడం ప్రారంభించింది"&amp;". [5] కార్నెగీ మెల్లన్ విశ్వవిద్యాలయం, కాలిఫోర్నియా విశ్వవిద్యాలయం బర్కిలీ, యుసి డేవిస్ మరియు వర్జీనియా టెక్ కూడా పరిశోధన కోసం R- మాక్స్ యూనిట్లను ఉపయోగించాయి. [6] [7] [8] [9] మే 2014 లో, యమహా అమెరికన్ డిఫెన్స్ సంస్థ నార్త్రోప్ గ్రుమ్మన్తో భాగస్వామ్యం కుద"&amp;"ుర్చుకుంది, R-max యొక్క పూర్తిగా స్వయంప్రతిపత్తమైన R- బాట్ వేరియంట్‌ను వారు సైనిక మరియు పౌర అనువర్తనాలను కలిగి ఉన్నారని చూస్తారు. [10] సాధారణ లక్షణాలు")</f>
        <v>యమహా ఆర్-మాక్స్ 1990 లలో యమహా మోటార్ కంపెనీ అభివృద్ధి చేసిన జపనీస్ మానవరహిత హెలికాప్టర్. గ్యాసోలిన్-శక్తితో పనిచేసే విమానం రెండు-బ్లేడెడ్ రోటర్‌ను కలిగి ఉంది మరియు ఇది లైన్-ఆఫ్-దృష్టి వినియోగదారు ద్వారా రిమోట్-నియంత్రించబడుతుంది. ఇది ప్రధానంగా వ్యవసాయ ఉపయోగం కోసం రూపొందించబడింది మరియు పంటల యొక్క ఖచ్చితమైన వైమానిక చల్లడం సామర్థ్యం కలిగి ఉంటుంది. R-MAX జపాన్ మరియు విదేశాలలో వ్యవసాయం కోసం మరియు వైమానిక సర్వేలు, నిఘా, విపత్తు ప్రతిస్పందన మరియు సాంకేతిక అభివృద్ధితో సహా అనేక ఇతర పాత్రలను ఉపయోగించారు. వైమానిక వ్యవసాయ స్ప్రేయింగ్ కోసం జపనీస్ మార్కెట్లో డిమాండ్‌కు ప్రతిస్పందనగా యమహా ఆర్-మాక్స్ మరియు దాని పూర్వీకుడు యమహా ఆర్ -50 1990 లలో అభివృద్ధి చేయబడ్డాయి. స్థిర-వింగ్ మనుషుల పంట డస్టర్లు చాలా సంవత్సరాలుగా జపాన్‌లో వాడుకలో ఉన్నాయి, కానీ చాలా జపనీస్ పొలాల యొక్క చిన్న పరిమాణం అంటే ఈ పద్ధతి అసమర్థంగా ఉంది. మనుషుల హెలికాప్టర్లు కొన్నిసార్లు స్ప్రేయింగ్ కోసం ఉపయోగించబడ్డాయి, కానీ చాలా ఖరీదైనవి. R-MAX చాలా ఖచ్చితమైన చిన్న-స్థాయి స్ప్రేయింగ్‌ను అనుమతించింది, తక్కువ ఖర్చుతో మరియు మనుషుల విమానాల కంటే తక్కువ ప్రమాదం ఉంది. [1] R-MAX ను 2015 లో ఫెడరల్ ఏవియేషన్ అడ్మినిస్ట్రేషన్ యునైటెడ్ స్టేట్స్లో ఆపరేషన్ కోసం ఆమోదించబడింది. [2] [3] 2015 నాటికి [అప్‌డేట్], ఆర్-మాక్స్ విమానాలు వ్యవసాయ పాత్రలలో మరియు వైమానిక సెన్సింగ్, ఫోటోగ్రఫీ, విద్యా పరిశోధన మరియు సైనిక అనువర్తనాలతో సహా అనేక ఇతర సామర్థ్యాలలో రెండు మిలియన్ గంటల ఎగురుతున్న సమయాన్ని నిర్వహించింది. [2] 2000 వసంత, తువులో, జపాన్ ప్రభుత్వం 22 సంవత్సరాలుగా నిద్రాణమైన పర్వతం యొక్క విస్ఫోటనాన్ని గమనించడానికి R-max ను ఉపయోగించాలని అభ్యర్థించింది, ఎందుకంటే అగ్నిపర్వతం యొక్క దగ్గరి పరిశీలన మనుషుల హెలికాప్టర్లకు చాలా ప్రమాదకరమని భావించారు. R-MAX శాస్త్రీయ పరిశీలకులను అగ్నిపర్వత బూడిద యొక్క నిర్మాణాన్ని గుర్తించడానికి మరియు కొలవడానికి అనుమతించింది, లేకపోతే తప్పిపోయినది, మరియు ప్రమాదకర అగ్నిపర్వత బురదజల్లలను అంచనా వేసే పరిశీలకుల సామర్థ్యాన్ని మెరుగుపరిచింది. [1] "నో-ఎంట్రీ" జోన్ లోపల నుండి ఫుకుషిమా అణు విపత్తు యొక్క ప్రదేశం చుట్టూ రేడియేషన్ స్థాయిలను పర్యవేక్షించడానికి 2011 టోహోకు భూకంపం మరియు సునామీ నేపథ్యంలో యమహా ఆర్-మాక్స్ ఉపయోగించబడ్డాయి. [4] R-MAX ను ప్రపంచవ్యాప్తంగా అనేక విశ్వవిద్యాలయాలు మార్గదర్శకత్వం మరియు ఆటోమేటిక్ కంట్రోల్ రీసెర్చ్ కోసం ఉపయోగించాయి. 2002 లో, జార్జియా టెక్ యొక్క యుఎవి రీసెర్చ్ ఫెసిలిటీ స్వయంప్రతిపత్త వైమానిక మార్గదర్శకత్వం, నావిగేషన్ మరియు నియంత్రణ వ్యవస్థలపై పరిశోధన కోసం యమహా ఆర్-మాక్స్ ఉపయోగించడం ప్రారంభించింది. [5] కార్నెగీ మెల్లన్ విశ్వవిద్యాలయం, కాలిఫోర్నియా విశ్వవిద్యాలయం బర్కిలీ, యుసి డేవిస్ మరియు వర్జీనియా టెక్ కూడా పరిశోధన కోసం R- మాక్స్ యూనిట్లను ఉపయోగించాయి. [6] [7] [8] [9] మే 2014 లో, యమహా అమెరికన్ డిఫెన్స్ సంస్థ నార్త్రోప్ గ్రుమ్మన్తో భాగస్వామ్యం కుదుర్చుకుంది, R-max యొక్క పూర్తిగా స్వయంప్రతిపత్తమైన R- బాట్ వేరియంట్‌ను వారు సైనిక మరియు పౌర అనువర్తనాలను కలిగి ఉన్నారని చూస్తారు. [10] సాధారణ లక్షణాలు</v>
      </c>
      <c r="E23" s="1" t="s">
        <v>526</v>
      </c>
      <c r="F23" s="1" t="str">
        <f>IFERROR(__xludf.DUMMYFUNCTION("GOOGLETRANSLATE(E:E, ""en"", ""te"")"),"మానవరహిత వైమానిక వాహనం")</f>
        <v>మానవరహిత వైమానిక వాహనం</v>
      </c>
      <c r="G23" s="1" t="s">
        <v>527</v>
      </c>
      <c r="H23" s="1" t="s">
        <v>423</v>
      </c>
      <c r="I23" s="1" t="str">
        <f>IFERROR(__xludf.DUMMYFUNCTION("GOOGLETRANSLATE(H:H, ""en"", ""te"")"),"జపాన్")</f>
        <v>జపాన్</v>
      </c>
      <c r="J23" s="2" t="s">
        <v>424</v>
      </c>
      <c r="K23" s="1" t="s">
        <v>528</v>
      </c>
      <c r="L23" s="1" t="str">
        <f>IFERROR(__xludf.DUMMYFUNCTION("GOOGLETRANSLATE(K:K, ""en"", ""te"")"),"యమహా మోటార్ కంపెనీ")</f>
        <v>యమహా మోటార్ కంపెనీ</v>
      </c>
      <c r="M23" s="1" t="s">
        <v>529</v>
      </c>
      <c r="S23" s="1" t="s">
        <v>252</v>
      </c>
      <c r="W23" s="1" t="s">
        <v>530</v>
      </c>
      <c r="Y23" s="1" t="s">
        <v>531</v>
      </c>
      <c r="AA23" s="1" t="s">
        <v>532</v>
      </c>
      <c r="AD23" s="1" t="s">
        <v>533</v>
      </c>
      <c r="AK23" s="1" t="s">
        <v>534</v>
      </c>
      <c r="AQ23" s="1" t="s">
        <v>535</v>
      </c>
      <c r="AU23" s="1" t="s">
        <v>536</v>
      </c>
      <c r="BA23" s="1" t="s">
        <v>537</v>
      </c>
      <c r="BH23" s="1" t="s">
        <v>538</v>
      </c>
      <c r="BI23" s="1" t="s">
        <v>539</v>
      </c>
      <c r="BR23" s="1" t="s">
        <v>540</v>
      </c>
      <c r="BS23" s="1" t="s">
        <v>541</v>
      </c>
      <c r="BT23" s="1" t="s">
        <v>542</v>
      </c>
    </row>
    <row r="24">
      <c r="A24" s="1" t="s">
        <v>543</v>
      </c>
      <c r="B24" s="1" t="str">
        <f>IFERROR(__xludf.DUMMYFUNCTION("GOOGLETRANSLATE(A:A, ""en"", ""te"")"),"ఎయిర్‌స్పోర్ట్ సోనాట")</f>
        <v>ఎయిర్‌స్పోర్ట్ సోనాట</v>
      </c>
      <c r="C24" s="1" t="s">
        <v>544</v>
      </c>
      <c r="D24" s="1" t="str">
        <f>IFERROR(__xludf.DUMMYFUNCTION("GOOGLETRANSLATE(C:C, ""en"", ""te"")"),"ఎయిర్‌స్పోర్ట్ సోనాట అనేది చెక్ అల్ట్రాలైట్ మోటార్ గ్లైడర్, ఇది ముడుచుకునే ప్రొపెల్లర్‌తో ఉంటుంది, ఇది Zbraslavice యొక్క ఎయిర్‌స్పోర్ట్ చేత రూపొందించబడింది మరియు ఉత్పత్తి చేస్తుంది. [1] ఈ విమానంలో కాంటిలివర్ లో-వింగ్, టి-టెయిల్, రెండు-సీట్ల-సైడ్-సైడ్-సైడ్"&amp;" కాన్ఫిగరేషన్ పరివేష్టిత కాక్‌పిట్, ఎలక్ట్రిక్ ఫ్లాప్స్, ముడుచుకునే ల్యాండింగ్ గేర్ మరియు ట్రాక్టర్ కాన్ఫిగరేషన్‌లో ఒకే ఇంజిన్ ఉన్నాయి. సోనాటను మిశ్రమాల నుండి తయారు చేస్తారు. దీని పాలిహెడ్రల్ వింగ్ 15 మీ (49.2 అడుగులు). ప్రామాణిక ఇంజన్లు 65 హెచ్‌పి (48 కి"&amp;"లోవాట్) రోటాక్స్ 582 టూ-స్ట్రోక్ మరియు 60 హెచ్‌పి (45 కిలోవాట్ పైలటమిక్స్ నుండి డేటా [3] సాధారణ లక్షణాల పనితీరు")</f>
        <v>ఎయిర్‌స్పోర్ట్ సోనాట అనేది చెక్ అల్ట్రాలైట్ మోటార్ గ్లైడర్, ఇది ముడుచుకునే ప్రొపెల్లర్‌తో ఉంటుంది, ఇది Zbraslavice యొక్క ఎయిర్‌స్పోర్ట్ చేత రూపొందించబడింది మరియు ఉత్పత్తి చేస్తుంది. [1] ఈ విమానంలో కాంటిలివర్ లో-వింగ్, టి-టెయిల్, రెండు-సీట్ల-సైడ్-సైడ్-సైడ్ కాన్ఫిగరేషన్ పరివేష్టిత కాక్‌పిట్, ఎలక్ట్రిక్ ఫ్లాప్స్, ముడుచుకునే ల్యాండింగ్ గేర్ మరియు ట్రాక్టర్ కాన్ఫిగరేషన్‌లో ఒకే ఇంజిన్ ఉన్నాయి. సోనాటను మిశ్రమాల నుండి తయారు చేస్తారు. దీని పాలిహెడ్రల్ వింగ్ 15 మీ (49.2 అడుగులు). ప్రామాణిక ఇంజన్లు 65 హెచ్‌పి (48 కిలోవాట్) రోటాక్స్ 582 టూ-స్ట్రోక్ మరియు 60 హెచ్‌పి (45 కిలోవాట్ పైలటమిక్స్ నుండి డేటా [3] సాధారణ లక్షణాల పనితీరు</v>
      </c>
      <c r="E24" s="1" t="s">
        <v>458</v>
      </c>
      <c r="F24" s="1" t="str">
        <f>IFERROR(__xludf.DUMMYFUNCTION("GOOGLETRANSLATE(E:E, ""en"", ""te"")"),"అల్ట్రాలైట్ విమానం")</f>
        <v>అల్ట్రాలైట్ విమానం</v>
      </c>
      <c r="G24" s="1" t="s">
        <v>459</v>
      </c>
      <c r="H24" s="1" t="s">
        <v>460</v>
      </c>
      <c r="I24" s="1" t="str">
        <f>IFERROR(__xludf.DUMMYFUNCTION("GOOGLETRANSLATE(H:H, ""en"", ""te"")"),"చెక్ రిపబ్లిక్")</f>
        <v>చెక్ రిపబ్లిక్</v>
      </c>
      <c r="J24" s="1" t="s">
        <v>461</v>
      </c>
      <c r="K24" s="1" t="s">
        <v>462</v>
      </c>
      <c r="L24" s="1" t="str">
        <f>IFERROR(__xludf.DUMMYFUNCTION("GOOGLETRANSLATE(K:K, ""en"", ""te"")"),"ఎయిర్‌స్పోర్ట్")</f>
        <v>ఎయిర్‌స్పోర్ట్</v>
      </c>
      <c r="M24" s="2" t="s">
        <v>463</v>
      </c>
      <c r="O24" s="1" t="s">
        <v>464</v>
      </c>
      <c r="P24" s="1" t="str">
        <f>IFERROR(__xludf.DUMMYFUNCTION("GOOGLETRANSLATE(O:O, ""en"", ""te"")"),"ఉత్పత్తిలో")</f>
        <v>ఉత్పత్తిలో</v>
      </c>
      <c r="U24" s="1" t="s">
        <v>131</v>
      </c>
      <c r="V24" s="1" t="s">
        <v>132</v>
      </c>
      <c r="AA24" s="1" t="s">
        <v>545</v>
      </c>
      <c r="AB24" s="1" t="s">
        <v>546</v>
      </c>
      <c r="AD24" s="1" t="s">
        <v>547</v>
      </c>
      <c r="AG24" s="1" t="s">
        <v>548</v>
      </c>
      <c r="AH24" s="1" t="s">
        <v>549</v>
      </c>
      <c r="AI24" s="1" t="s">
        <v>550</v>
      </c>
      <c r="AN24" s="1" t="s">
        <v>551</v>
      </c>
    </row>
    <row r="25">
      <c r="A25" s="1" t="s">
        <v>552</v>
      </c>
      <c r="B25" s="1" t="str">
        <f>IFERROR(__xludf.DUMMYFUNCTION("GOOGLETRANSLATE(A:A, ""en"", ""te"")"),"ఆర్సెనల్ 2301")</f>
        <v>ఆర్సెనల్ 2301</v>
      </c>
      <c r="C25" s="1" t="s">
        <v>553</v>
      </c>
      <c r="D25" s="1" t="str">
        <f>IFERROR(__xludf.DUMMYFUNCTION("GOOGLETRANSLATE(C:C, ""en"", ""te"")"),"ఆర్సెనల్ 2301, ఆర్సెనల్ ARS.2301, SFECMAS 1301 లేదా SFECMAS ARS.1301 అనేది ఒక ప్రయోగాత్మక ఫ్రెంచ్-లాంచ్ గ్లైడర్, ఇది నవల కాన్ఫిగరేషన్ యొక్క విమానాల ఏరోడైనమిక్స్ను పూర్తి స్థాయిలో పరీక్షించడానికి నిర్మించబడింది. ఇది మొదట 1951 లో తుడిచిపెట్టిన రెక్కలతో ప్రయ"&amp;"ాణించింది, కాని 1953 తరువాత దీనికి డెల్టా వింగ్ ఉంది. ఈ రెక్కతో ట్రయల్స్ నార్డ్ గెర్ఫాట్ మరియు గ్రిఫ్ఫోన్ యొక్క లేఅవుట్లను స్థాపించాయి. 1950 వ దశకంలో ఒకటి కంటే ఎక్కువ ఫ్రెంచ్ విమానాల రూపకల్పనను గాలి-టన్నెల్స్‌లో ఉంచగలిగే దానికంటే పెద్ద స్కేల్ గ్లైడర్ మోడళ"&amp;"్లతో పరీక్షించారు. స్కాన్ 271 [1] లేదా ప్రత్యామ్నాయంగా ఎత్తుకు లాగబడినట్లుగా, ఇవి పైలట్ చేయబడ్డాయి మరియు SNCase లాంగ్యూడోక్ వంటి పెద్ద విమానం పై నుండి ప్రారంభించబడ్డాయి. [2] ఆర్సెనల్ 2301 అనేది ప్రతిపాదిత రాకెట్ పవర్డ్ ఫైటర్ ఎయిర్క్రాఫ్ట్ యొక్క పూర్తి స్థ"&amp;"ాయి మోడల్, ఇది యుద్ధకాల DFS 346 లో వ్యక్తీకరించబడిన స్వీప్ వింగ్ విమానాలపై జర్మన్ ఆలోచనలను అభివృద్ధి చేసింది. ఇది ఒక చెక్క విమానం, [2] తుడిచిపెట్టిన, నిటారుగా ఉండే మిడ్-రెక్కలు, చదరపుతో లంబ కోణాల వద్ద ప్రముఖ అంచుకు చిట్కా. ఫ్యూజ్‌లేజ్ పొడవుగా మరియు చక్కగా"&amp;" ఉంది, కాక్‌పిట్ రెక్క యొక్క బాగా ముందుకు సాగారు. ఫ్యూజ్‌లేజ్ పందిరి వెనుక కోణాల ముక్కుకు తగ్గడం ప్రారంభించింది. ఫిన్ రూట్ మరియు ఫ్యూజ్‌లేజ్ మధ్య వక్ర ఫిల్లెట్ ఉన్నప్పటికీ, నిలువు తోక తుడుచుకుంది, నేరుగా చిట్కా మరియు దెబ్బతింది. ఆల్-కదిలే తోక, సూటిగా దెబ్"&amp;"బతిన్నది, చదరపు చిట్కా మరియు దాని ప్రముఖ అంచున స్వీప్ తో, ఫిన్ పైకి మూడింట ఒక వంతు మార్గంలో ఉంచబడింది. [3] 2301 లో సైకిల్ ల్యాండింగ్ గేర్ ఉంది, సెంట్రల్ ఫ్యూజ్‌లేజ్ కింద స్థిర ప్రధాన చక్రం మరియు చిన్న, ముడుచుకునే ముక్కు చక్రం; [2] రెక్కల చిట్కాల దగ్గర ఉపస"&amp;"ంహరించుకునే స్థిరీకరణ చక్రాలు ఉన్నాయి. [3] దీని వ్యవధి 8 మీ (26 అడుగుల 3 అంగుళాలు) మరియు పొడవు 14 మీ (45 అడుగులు 11 అంగుళాలు). డిజైన్ యొక్క తక్కువ వేగ లక్షణాలను అన్వేషించడం దీని ప్రాధమిక ఉద్దేశ్యం. [2] ARS.2301 29 నవంబర్ 1951 న మొదటి విమానంలో సాధించింది, "&amp;"ఇది లాంగ్యూడోక్ వెనుక ఉంది. [2] తరువాతి సంవత్సరంలో ఆర్సెనల్ SFECMAS (సోషియాటే ఫ్రాంకైస్ డి’ఇట్యూడ్ ఎట్ డి కన్స్ట్రక్షన్స్ డి మాట్రియేల్ ఏనోనౌటిక్స్ స్పెసియాక్స్), [4], ఇది 1 జనవరి 1953 న స్కాన్‌తో అనుబంధంగా ఉంది, మరియు ఆర్సెనల్ 2301 SFECMAS 2301 లేదా కొన్"&amp;"నిసార్లు SFECMAS ARS.2301 గా మారింది. రాకెట్ ఫైటర్ ప్రాజెక్ట్ డెల్టా వింగ్ ఫైటర్ డిజైన్‌కు అనుకూలంగా తొలగించబడింది, అది జీన్ గౌల్టియర్ యొక్క నార్డ్ గెర్ఫాట్‌గా మారుతుంది. ARS.2301 యొక్క అసలు స్వీప్ వింగ్ స్వచ్ఛమైన, ఏరోడైనమిక్‌గా సన్నని డెల్టా నియమించబడిన "&amp;"SFECMAS 1301; లేకపోతే, ప్రారంభంలో, విమానం మారలేదు. 16 జనవరి 1953 న మొదటి విమానంలో సాధించింది. [3] దాని అభివృద్ధి వివరాలు అస్పష్టంగా ఉన్నాయి, అయితే వింగ్ చిట్కాలు కొద్దిగా కత్తిరించబడిందని ఛాయాచిత్రాలు చూపిస్తున్నాయి. టెయిల్‌ప్లేన్ మరింత మార్చబడింది, ఫిన్ "&amp;"పైకి కదిలి చిన్న మరియు డెల్టా ఆకారంలో ఉంది; గెర్ఫాట్ యొక్క చిన్న డెల్టా టెయిల్‌ప్లేన్ సమానంగా ఉంది కాని క్లిప్ చేయబడింది. దాని చివరి రూపంలో ARS.1301 లో ఇంకా చిన్న డెల్టా ఫోర్-ప్లేన్ ఉంది. [3] [5] సాధారణంగా టెస్ట్ విమానాలు లాంగ్యూడోక్ నుండి సుమారు 6,300 మీ"&amp;" (20,700 అడుగులు) వద్ద ప్రారంభించబడ్డాయి. [3] గెర్ఫాట్ మొదట 15 జనవరి 1954 న ప్రయాణించింది; [6] 1955 లో SFECMAS మరియు SCAN పూర్తిగా విలీనం అయ్యాయి, ఇది 1958 లో జాతీయం చేసిన నార్డ్ ఏవియేషన్ అయ్యింది. [6] నార్డ్ గ్రిఫ్ఫోన్, మరొక గౌల్టియర్ డెల్టా డిజైన్, మొదట"&amp;" 1 సెప్టెంబర్ 1955 న ప్రయాణించింది; దీనికి టెయిల్ ప్లేన్ లేదు, కానీ డెల్టా ఫోర్-ప్లేన్, ARS.1301 యొక్క తుది సంస్కరణలో మాదిరిగానే ఉంటుంది. [5] గైలార్డ్ (1990), పే .114 [3] సాధారణ లక్షణాల నుండి డేటా")</f>
        <v>ఆర్సెనల్ 2301, ఆర్సెనల్ ARS.2301, SFECMAS 1301 లేదా SFECMAS ARS.1301 అనేది ఒక ప్రయోగాత్మక ఫ్రెంచ్-లాంచ్ గ్లైడర్, ఇది నవల కాన్ఫిగరేషన్ యొక్క విమానాల ఏరోడైనమిక్స్ను పూర్తి స్థాయిలో పరీక్షించడానికి నిర్మించబడింది. ఇది మొదట 1951 లో తుడిచిపెట్టిన రెక్కలతో ప్రయాణించింది, కాని 1953 తరువాత దీనికి డెల్టా వింగ్ ఉంది. ఈ రెక్కతో ట్రయల్స్ నార్డ్ గెర్ఫాట్ మరియు గ్రిఫ్ఫోన్ యొక్క లేఅవుట్లను స్థాపించాయి. 1950 వ దశకంలో ఒకటి కంటే ఎక్కువ ఫ్రెంచ్ విమానాల రూపకల్పనను గాలి-టన్నెల్స్‌లో ఉంచగలిగే దానికంటే పెద్ద స్కేల్ గ్లైడర్ మోడళ్లతో పరీక్షించారు. స్కాన్ 271 [1] లేదా ప్రత్యామ్నాయంగా ఎత్తుకు లాగబడినట్లుగా, ఇవి పైలట్ చేయబడ్డాయి మరియు SNCase లాంగ్యూడోక్ వంటి పెద్ద విమానం పై నుండి ప్రారంభించబడ్డాయి. [2] ఆర్సెనల్ 2301 అనేది ప్రతిపాదిత రాకెట్ పవర్డ్ ఫైటర్ ఎయిర్క్రాఫ్ట్ యొక్క పూర్తి స్థాయి మోడల్, ఇది యుద్ధకాల DFS 346 లో వ్యక్తీకరించబడిన స్వీప్ వింగ్ విమానాలపై జర్మన్ ఆలోచనలను అభివృద్ధి చేసింది. ఇది ఒక చెక్క విమానం, [2] తుడిచిపెట్టిన, నిటారుగా ఉండే మిడ్-రెక్కలు, చదరపుతో లంబ కోణాల వద్ద ప్రముఖ అంచుకు చిట్కా. ఫ్యూజ్‌లేజ్ పొడవుగా మరియు చక్కగా ఉంది, కాక్‌పిట్ రెక్క యొక్క బాగా ముందుకు సాగారు. ఫ్యూజ్‌లేజ్ పందిరి వెనుక కోణాల ముక్కుకు తగ్గడం ప్రారంభించింది. ఫిన్ రూట్ మరియు ఫ్యూజ్‌లేజ్ మధ్య వక్ర ఫిల్లెట్ ఉన్నప్పటికీ, నిలువు తోక తుడుచుకుంది, నేరుగా చిట్కా మరియు దెబ్బతింది. ఆల్-కదిలే తోక, సూటిగా దెబ్బతిన్నది, చదరపు చిట్కా మరియు దాని ప్రముఖ అంచున స్వీప్ తో, ఫిన్ పైకి మూడింట ఒక వంతు మార్గంలో ఉంచబడింది. [3] 2301 లో సైకిల్ ల్యాండింగ్ గేర్ ఉంది, సెంట్రల్ ఫ్యూజ్‌లేజ్ కింద స్థిర ప్రధాన చక్రం మరియు చిన్న, ముడుచుకునే ముక్కు చక్రం; [2] రెక్కల చిట్కాల దగ్గర ఉపసంహరించుకునే స్థిరీకరణ చక్రాలు ఉన్నాయి. [3] దీని వ్యవధి 8 మీ (26 అడుగుల 3 అంగుళాలు) మరియు పొడవు 14 మీ (45 అడుగులు 11 అంగుళాలు). డిజైన్ యొక్క తక్కువ వేగ లక్షణాలను అన్వేషించడం దీని ప్రాధమిక ఉద్దేశ్యం. [2] ARS.2301 29 నవంబర్ 1951 న మొదటి విమానంలో సాధించింది, ఇది లాంగ్యూడోక్ వెనుక ఉంది. [2] తరువాతి సంవత్సరంలో ఆర్సెనల్ SFECMAS (సోషియాటే ఫ్రాంకైస్ డి’ఇట్యూడ్ ఎట్ డి కన్స్ట్రక్షన్స్ డి మాట్రియేల్ ఏనోనౌటిక్స్ స్పెసియాక్స్), [4], ఇది 1 జనవరి 1953 న స్కాన్‌తో అనుబంధంగా ఉంది, మరియు ఆర్సెనల్ 2301 SFECMAS 2301 లేదా కొన్నిసార్లు SFECMAS ARS.2301 గా మారింది. రాకెట్ ఫైటర్ ప్రాజెక్ట్ డెల్టా వింగ్ ఫైటర్ డిజైన్‌కు అనుకూలంగా తొలగించబడింది, అది జీన్ గౌల్టియర్ యొక్క నార్డ్ గెర్ఫాట్‌గా మారుతుంది. ARS.2301 యొక్క అసలు స్వీప్ వింగ్ స్వచ్ఛమైన, ఏరోడైనమిక్‌గా సన్నని డెల్టా నియమించబడిన SFECMAS 1301; లేకపోతే, ప్రారంభంలో, విమానం మారలేదు. 16 జనవరి 1953 న మొదటి విమానంలో సాధించింది. [3] దాని అభివృద్ధి వివరాలు అస్పష్టంగా ఉన్నాయి, అయితే వింగ్ చిట్కాలు కొద్దిగా కత్తిరించబడిందని ఛాయాచిత్రాలు చూపిస్తున్నాయి. టెయిల్‌ప్లేన్ మరింత మార్చబడింది, ఫిన్ పైకి కదిలి చిన్న మరియు డెల్టా ఆకారంలో ఉంది; గెర్ఫాట్ యొక్క చిన్న డెల్టా టెయిల్‌ప్లేన్ సమానంగా ఉంది కాని క్లిప్ చేయబడింది. దాని చివరి రూపంలో ARS.1301 లో ఇంకా చిన్న డెల్టా ఫోర్-ప్లేన్ ఉంది. [3] [5] సాధారణంగా టెస్ట్ విమానాలు లాంగ్యూడోక్ నుండి సుమారు 6,300 మీ (20,700 అడుగులు) వద్ద ప్రారంభించబడ్డాయి. [3] గెర్ఫాట్ మొదట 15 జనవరి 1954 న ప్రయాణించింది; [6] 1955 లో SFECMAS మరియు SCAN పూర్తిగా విలీనం అయ్యాయి, ఇది 1958 లో జాతీయం చేసిన నార్డ్ ఏవియేషన్ అయ్యింది. [6] నార్డ్ గ్రిఫ్ఫోన్, మరొక గౌల్టియర్ డెల్టా డిజైన్, మొదట 1 సెప్టెంబర్ 1955 న ప్రయాణించింది; దీనికి టెయిల్ ప్లేన్ లేదు, కానీ డెల్టా ఫోర్-ప్లేన్, ARS.1301 యొక్క తుది సంస్కరణలో మాదిరిగానే ఉంటుంది. [5] గైలార్డ్ (1990), పే .114 [3] సాధారణ లక్షణాల నుండి డేటా</v>
      </c>
      <c r="E25" s="1" t="s">
        <v>554</v>
      </c>
      <c r="F25" s="1" t="str">
        <f>IFERROR(__xludf.DUMMYFUNCTION("GOOGLETRANSLATE(E:E, ""en"", ""te"")"),"పూర్తి స్థాయి, ఫైటర్ విమానాల పైలట్డ్ గ్లైడర్ మోడల్")</f>
        <v>పూర్తి స్థాయి, ఫైటర్ విమానాల పైలట్డ్ గ్లైడర్ మోడల్</v>
      </c>
      <c r="H25" s="1" t="s">
        <v>403</v>
      </c>
      <c r="I25" s="1" t="str">
        <f>IFERROR(__xludf.DUMMYFUNCTION("GOOGLETRANSLATE(H:H, ""en"", ""te"")"),"ఫ్రాన్స్")</f>
        <v>ఫ్రాన్స్</v>
      </c>
      <c r="J25" s="2" t="s">
        <v>404</v>
      </c>
      <c r="K25" s="1" t="s">
        <v>555</v>
      </c>
      <c r="L25" s="1" t="str">
        <f>IFERROR(__xludf.DUMMYFUNCTION("GOOGLETRANSLATE(K:K, ""en"", ""te"")"),"ఆర్సెనల్ డి ఎల్'అరోనటిక్")</f>
        <v>ఆర్సెనల్ డి ఎల్'అరోనటిక్</v>
      </c>
      <c r="M25" s="1" t="s">
        <v>556</v>
      </c>
      <c r="R25" s="1">
        <v>1.0</v>
      </c>
      <c r="S25" s="1" t="s">
        <v>252</v>
      </c>
      <c r="U25" s="1" t="s">
        <v>200</v>
      </c>
      <c r="W25" s="1" t="s">
        <v>557</v>
      </c>
      <c r="X25" s="1" t="s">
        <v>558</v>
      </c>
      <c r="AQ25" s="1" t="s">
        <v>559</v>
      </c>
      <c r="AR25" s="1" t="s">
        <v>560</v>
      </c>
      <c r="AT25" s="1" t="s">
        <v>561</v>
      </c>
      <c r="BA25" s="1" t="s">
        <v>562</v>
      </c>
    </row>
    <row r="26">
      <c r="A26" s="1" t="s">
        <v>563</v>
      </c>
      <c r="B26" s="1" t="str">
        <f>IFERROR(__xludf.DUMMYFUNCTION("GOOGLETRANSLATE(A:A, ""en"", ""te"")"),"ఏరో L-39NG")</f>
        <v>ఏరో L-39NG</v>
      </c>
      <c r="C26" s="1" t="s">
        <v>564</v>
      </c>
      <c r="D26" s="1" t="str">
        <f>IFERROR(__xludf.DUMMYFUNCTION("GOOGLETRANSLATE(C:C, ""en"", ""te"")"),"ఏరో L-39NG (""నెక్స్ట్ జనరేషన్"") అనేది చెక్ టర్బోఫాన్-శక్తితో పనిచేసే మిలిటరీ ట్రైనర్ మరియు ఏరో వోడోకోడి అభివృద్ధిలో ఉన్న లైట్ కంబాట్ విమానాలు. ఇది ప్రచ్ఛన్న యుద్ధ యుగం ఏరో ఎల్ -39 అల్బాట్రోస్ వారసుడు. ఈ విమానం రెండు వెర్షన్లలో (దశలు) అభివృద్ధి చేయబడుతోం"&amp;"ది. L-39NG స్టేజ్ 1 కొత్త ఇంజిన్ మరియు ఏవియానిక్‌లతో కూడిన అసలు L-39 ఎయిర్‌ఫ్రేమ్‌ల అప్‌గ్రేడ్ అయితే, స్టేజ్ 2 కొత్తగా నిర్మించిన విమానం, రకం యొక్క విలక్షణమైన వింగ్‌టిప్ ఇంధన ట్యాంకులు లేకుండా తడి వింగ్ వంటి అనేక డిజైన్ మెరుగుదలలతో. [1] సీరియల్ ఉత్పత్తి 2"&amp;"019 లో ప్రారంభమై ఉండాలి. [2] ఏరో వోడోచడీ జూలై 2014 లో ఫర్న్‌బరో ఎయిర్‌షోలో ఎల్ -39 ఎన్జి ప్రాజెక్టును సమర్పించారు. [3] [నమ్మదగని మూలం? ] మరియు అమెరికన్ మార్కెట్ కోసం L-39NG అప్‌గ్రేడ్‌కు బాధ్యత వహిస్తుంది. ఇతర విమానాలు చెక్ రిపబ్లిక్లో ఏరో చేత ఆధునీకరించబ"&amp;"డతాయి. [5] L-39NG విమానం రెండు దశల్లో అభివృద్ధి చేయబడుతోంది మరియు విక్రయించబడుతోంది. [6] L-39NG అప్‌గ్రేడ్ ప్రోగ్రామ్ (స్టేజ్ 1) FJ44-4M ఇంజిన్ యొక్క సంస్థాపనను కలిగి ఉంది మరియు ఐచ్ఛికంగా స్టేజ్ 2 ఏవియానిక్స్ ఇప్పటికే ఉన్న L-39 అల్బాట్రోస్‌కు. [4] మొదటి ద"&amp;"శ సెప్టెంబర్ 2015 లో ఎల్ -39 ఎన్జి టెక్నాలజీ ప్రదర్శనకారుడు (ఎల్ -39 సిడబ్ల్యు) యొక్క తొలి విమానంతో ఆ నెల 14 న పూర్తయింది. [7] 20 నవంబర్ 2017 న ఏరో వోడోకోడి వారు ఎల్ -39 సిడబ్ల్యు [8] అభివృద్ధిని పూర్తి చేసినట్లు ప్రకటించారు మరియు 14 మార్చి 2018 న వారు కొ"&amp;"త్త ఇంజిన్ మరియు కొత్త ఏవియానిక్స్ రెండింటినీ కలిగి ఉన్న ఎల్ -39 సిడబ్ల్యులో ప్రకటించారు. ] రెండవ దశ (స్టేజ్ 2) కొత్తగా నిర్మించిన L-39NG విమానాన్ని సూచిస్తుంది, మునుపటి అప్‌గ్రేడ్ నుండి స్టేజ్ 1 వరకు భాగాలను ఉపయోగించవచ్చు, అసలు ఎయిర్‌ఫ్రేమ్ దాని జీవిత చి"&amp;"వరకి చేరుకున్న తర్వాత. [10] [11] ఈ L-39NG వేరియంట్ యొక్క విమాన పరీక్ష 2018 చివరి వరకు షెడ్యూల్ చేయబడింది. [1] జూన్ 2017 లో, ఏరో వోడోకోడి పరీక్ష మరియు ప్రదర్శన కోసం L-39NG యొక్క నాలుగు ప్రీ-ప్రొడక్షన్ ఉదాహరణలను నిర్మించే తన ప్రణాళికను ఆవిష్కరించింది. [12] "&amp;"జూలై 2017 లో, ఏరో వోడోకోడి నాలుగు విమానాల అసెంబ్లీ కోసం భాగాలను ఉత్పత్తి చేయడం ప్రారంభించింది, వాటిలో మూడు ప్రోటోటైప్స్ మరియు ఒక ప్రీ-సిరియల్ ఉత్పత్తి విమానం. [13] [14] [15] మొట్టమొదటి L-39NG ప్రోటోటైప్ 12 అక్టోబర్ 2018, [16] న ఓడోలెనా వోడాలో విడుదల చేయబడ"&amp;"ింది మరియు 22 డిసెంబర్ 2018 న తన తొలి విమానాలను నిర్వహించింది. [17] FJ44-4M ఇంజిన్ (L-39CW) తో తిరిగి ఇంజిన్ చేసిన L-39 యొక్క నమూనా మొదట 14 సెప్టెంబర్ 2015 న వోడోచడీ విమానాశ్రయం నుండి ప్రయాణించింది. [10] [18] L-39NG స్టేజ్ 1 యొక్క మొదటి కస్టమర్ జూన్ 2015 "&amp;"లో పారిస్ ఎయిర్ షోలో ప్రకటించబడింది. ప్రభుత్వ యాజమాన్యంలోని ఎంటర్ప్రైజ్ అయిన లోమ్ ప్రహా, చెక్ రిపబ్లిక్‌లోని పార్డ్‌బైస్ విమానాశ్రయంలోని విమాన శిక్షణా కేంద్రంలో L-39NG ని ఉపయోగిస్తుంది. [[[ పోరు ఏరో వోడోకోడి L-39NG అప్‌గ్రేడ్‌ను స్వీకరించడానికి డ్రాకెన్ య"&amp;"ొక్క డిస్ప్లే బృందం యొక్క ఎల్ -39 లలో ఆరు వరకు డ్రాకెన్ ఇంటర్నేషనల్‌తో ఒప్పందం కుదుర్చుకుంది. బ్రెయిట్లింగ్ జెట్ బృందం మరొక L-39NG అప్‌గ్రేడ్ కస్టమర్. [5] 4 ఏప్రిల్ 2018 న, తేలికపాటి దాడి మరియు శిక్షణా విధుల కోసం 4 ఎల్ -39 ఎన్జికి సెనెగల్‌తో కొత్త ఒప్పందం"&amp;" కుదుర్చుకుంది. [20] 2018 లో ఫార్న్‌బరో ఎయిర్‌షో పోర్చుగీస్ కంపెనీ స్కైటెక్ 12 ఎల్ -39 ఎన్జి మరియు మరో ఆరు కోసం ఎంపికకు ఒక ఆర్డర్‌ను ఉంచింది, యుఎస్ కంపెనీ ఆర్‌ఎస్‌డబ్ల్యు ఏవియేషన్ 12 ఎల్ -39 ఎన్జి మరియు 6 ఎల్ -39 సిడబ్ల్యు. [21] [22] అక్టోబర్ 2018 లో, చెక"&amp;"్ రక్షణ మంత్రి లుబోమార్ మెట్నార్ తన ప్రస్తుత ఎల్ -39 విమానాలను భర్తీ చేయడానికి 6 ఎల్ -39 ఎన్జింగ్ విమానాలను సేకరిస్తామని ప్రకటించారు. [23] డిసెంబర్ 2019 లో, విమాన నిర్వహణ, మరమ్మత్తు మరియు సమగ్ర కోసం చెక్ డిఫెన్స్ యాజమాన్యంలోని డిఫెన్స్ యాజమాన్యంలోని డిఫెన"&amp;"్స్ యాజమాన్యంలోని డిఫెన్స్ యాజమాన్యంలోని సంస్థ లోమ్ ప్రహా [సిఎస్], అదనంగా 2 కోసం ఒక ఎంపికతో 4 విమానాలను కొనడానికి అంగీకరించింది. [24] 15 ఫిబ్రవరి 2021 న, చెక్ డిఫెన్స్ ఎగుమతిదారు ఓమ్నిపోల్ 12 ఎల్ -39 ఎన్జి శిక్షకులను వియత్నాంకు అమ్మినట్లు ప్రకటించారు. కొత"&amp;"్త L-39NG యొక్క బ్యాచ్ 2023 నుండి 2024 వరకు వియత్నాం పీపుల్ వైమానిక దళానికి పంపిణీ చేయబడుతుంది. ఒప్పందాలలో విమాన విడిభాగాలు, భూ-ఆధారిత శిక్షణ కోసం పరికరాలు, లాజిస్టిక్స్ మద్దతు మరియు ప్రత్యేక విమానాశ్రయ వ్యవస్థలు. [25] 22 డిసెంబర్ 2021 న, 17 డిసెంబర్ 2021"&amp;" న, ఘనా పార్లమెంటు ఆరు ఏరో ఎల్ -39 ఎన్జి ఘనా వైమానిక దళం. [26] విలియమ్స్ ఇంటర్నేషనల్ FJ44-4M టర్బోఫాన్‌తో L-39C ఎయిర్‌ఫ్రేమ్ ఆధారంగా L-39NG యొక్క టెక్నాలజీ ప్రదర్శనకారుడు. [27] విలియమ్స్ ఇంటర్నేషనల్ FJ44-4M టర్బోఫాన్ చేత శక్తినిచ్చే L-39 ఆల్బాట్రోస్‌ను తి"&amp;"రిగి ఇంజిన్ చేసింది. ఐచ్ఛికంగా L-39NG స్టేజ్ 2 ఏవియానిక్స్ యొక్క సంస్థాపన ఉంటుంది. [10] ఈ సంస్కరణలో వింగ్టిప్ ఇంధన ట్యాంకులతో అసలు ""పొడి"" వింగ్ ఉంది. కొత్తగా నిర్మించిన L-39NG జెట్ ట్రైనర్ విమానం జెనెసిస్ ఏరోసిస్టమ్స్ ఏవియానిక్స్ సూట్ మరియు గ్లాస్ కాక్‌"&amp;"పిట్, ఐదు హార్డ్ పాయింట్లతో కొత్త ఎయిర్‌ఫ్రేమ్ మరియు FJ44-4M ఇంజిన్‌తో కొత్త ఎయిర్‌ఫ్రేమ్. [11] ఈ సంస్కరణలో అంతర్గత ఇంధన ట్యాంకులతో సరికొత్త ""తడి"" రెక్క ఉంది. L-39 నుండి డేటా తదుపరి తరం వెబ్ పేజీ [28] [29] సాధారణ లక్షణాలు పనితీరు ఆయుధాల ఏవియానిక్స్ సంబం"&amp;"ధిత అభివృద్ధి విమానం పోల్చదగిన పాత్ర, కాన్ఫిగరేషన్ మరియు ERA")</f>
        <v>ఏరో L-39NG ("నెక్స్ట్ జనరేషన్") అనేది చెక్ టర్బోఫాన్-శక్తితో పనిచేసే మిలిటరీ ట్రైనర్ మరియు ఏరో వోడోకోడి అభివృద్ధిలో ఉన్న లైట్ కంబాట్ విమానాలు. ఇది ప్రచ్ఛన్న యుద్ధ యుగం ఏరో ఎల్ -39 అల్బాట్రోస్ వారసుడు. ఈ విమానం రెండు వెర్షన్లలో (దశలు) అభివృద్ధి చేయబడుతోంది. L-39NG స్టేజ్ 1 కొత్త ఇంజిన్ మరియు ఏవియానిక్‌లతో కూడిన అసలు L-39 ఎయిర్‌ఫ్రేమ్‌ల అప్‌గ్రేడ్ అయితే, స్టేజ్ 2 కొత్తగా నిర్మించిన విమానం, రకం యొక్క విలక్షణమైన వింగ్‌టిప్ ఇంధన ట్యాంకులు లేకుండా తడి వింగ్ వంటి అనేక డిజైన్ మెరుగుదలలతో. [1] సీరియల్ ఉత్పత్తి 2019 లో ప్రారంభమై ఉండాలి. [2] ఏరో వోడోచడీ జూలై 2014 లో ఫర్న్‌బరో ఎయిర్‌షోలో ఎల్ -39 ఎన్జి ప్రాజెక్టును సమర్పించారు. [3] [నమ్మదగని మూలం? ] మరియు అమెరికన్ మార్కెట్ కోసం L-39NG అప్‌గ్రేడ్‌కు బాధ్యత వహిస్తుంది. ఇతర విమానాలు చెక్ రిపబ్లిక్లో ఏరో చేత ఆధునీకరించబడతాయి. [5] L-39NG విమానం రెండు దశల్లో అభివృద్ధి చేయబడుతోంది మరియు విక్రయించబడుతోంది. [6] L-39NG అప్‌గ్రేడ్ ప్రోగ్రామ్ (స్టేజ్ 1) FJ44-4M ఇంజిన్ యొక్క సంస్థాపనను కలిగి ఉంది మరియు ఐచ్ఛికంగా స్టేజ్ 2 ఏవియానిక్స్ ఇప్పటికే ఉన్న L-39 అల్బాట్రోస్‌కు. [4] మొదటి దశ సెప్టెంబర్ 2015 లో ఎల్ -39 ఎన్జి టెక్నాలజీ ప్రదర్శనకారుడు (ఎల్ -39 సిడబ్ల్యు) యొక్క తొలి విమానంతో ఆ నెల 14 న పూర్తయింది. [7] 20 నవంబర్ 2017 న ఏరో వోడోకోడి వారు ఎల్ -39 సిడబ్ల్యు [8] అభివృద్ధిని పూర్తి చేసినట్లు ప్రకటించారు మరియు 14 మార్చి 2018 న వారు కొత్త ఇంజిన్ మరియు కొత్త ఏవియానిక్స్ రెండింటినీ కలిగి ఉన్న ఎల్ -39 సిడబ్ల్యులో ప్రకటించారు. ] రెండవ దశ (స్టేజ్ 2) కొత్తగా నిర్మించిన L-39NG విమానాన్ని సూచిస్తుంది, మునుపటి అప్‌గ్రేడ్ నుండి స్టేజ్ 1 వరకు భాగాలను ఉపయోగించవచ్చు, అసలు ఎయిర్‌ఫ్రేమ్ దాని జీవిత చివరకి చేరుకున్న తర్వాత. [10] [11] ఈ L-39NG వేరియంట్ యొక్క విమాన పరీక్ష 2018 చివరి వరకు షెడ్యూల్ చేయబడింది. [1] జూన్ 2017 లో, ఏరో వోడోకోడి పరీక్ష మరియు ప్రదర్శన కోసం L-39NG యొక్క నాలుగు ప్రీ-ప్రొడక్షన్ ఉదాహరణలను నిర్మించే తన ప్రణాళికను ఆవిష్కరించింది. [12] జూలై 2017 లో, ఏరో వోడోకోడి నాలుగు విమానాల అసెంబ్లీ కోసం భాగాలను ఉత్పత్తి చేయడం ప్రారంభించింది, వాటిలో మూడు ప్రోటోటైప్స్ మరియు ఒక ప్రీ-సిరియల్ ఉత్పత్తి విమానం. [13] [14] [15] మొట్టమొదటి L-39NG ప్రోటోటైప్ 12 అక్టోబర్ 2018, [16] న ఓడోలెనా వోడాలో విడుదల చేయబడింది మరియు 22 డిసెంబర్ 2018 న తన తొలి విమానాలను నిర్వహించింది. [17] FJ44-4M ఇంజిన్ (L-39CW) తో తిరిగి ఇంజిన్ చేసిన L-39 యొక్క నమూనా మొదట 14 సెప్టెంబర్ 2015 న వోడోచడీ విమానాశ్రయం నుండి ప్రయాణించింది. [10] [18] L-39NG స్టేజ్ 1 యొక్క మొదటి కస్టమర్ జూన్ 2015 లో పారిస్ ఎయిర్ షోలో ప్రకటించబడింది. ప్రభుత్వ యాజమాన్యంలోని ఎంటర్ప్రైజ్ అయిన లోమ్ ప్రహా, చెక్ రిపబ్లిక్‌లోని పార్డ్‌బైస్ విమానాశ్రయంలోని విమాన శిక్షణా కేంద్రంలో L-39NG ని ఉపయోగిస్తుంది. [[[ పోరు ఏరో వోడోకోడి L-39NG అప్‌గ్రేడ్‌ను స్వీకరించడానికి డ్రాకెన్ యొక్క డిస్ప్లే బృందం యొక్క ఎల్ -39 లలో ఆరు వరకు డ్రాకెన్ ఇంటర్నేషనల్‌తో ఒప్పందం కుదుర్చుకుంది. బ్రెయిట్లింగ్ జెట్ బృందం మరొక L-39NG అప్‌గ్రేడ్ కస్టమర్. [5] 4 ఏప్రిల్ 2018 న, తేలికపాటి దాడి మరియు శిక్షణా విధుల కోసం 4 ఎల్ -39 ఎన్జికి సెనెగల్‌తో కొత్త ఒప్పందం కుదుర్చుకుంది. [20] 2018 లో ఫార్న్‌బరో ఎయిర్‌షో పోర్చుగీస్ కంపెనీ స్కైటెక్ 12 ఎల్ -39 ఎన్జి మరియు మరో ఆరు కోసం ఎంపికకు ఒక ఆర్డర్‌ను ఉంచింది, యుఎస్ కంపెనీ ఆర్‌ఎస్‌డబ్ల్యు ఏవియేషన్ 12 ఎల్ -39 ఎన్జి మరియు 6 ఎల్ -39 సిడబ్ల్యు. [21] [22] అక్టోబర్ 2018 లో, చెక్ రక్షణ మంత్రి లుబోమార్ మెట్నార్ తన ప్రస్తుత ఎల్ -39 విమానాలను భర్తీ చేయడానికి 6 ఎల్ -39 ఎన్జింగ్ విమానాలను సేకరిస్తామని ప్రకటించారు. [23] డిసెంబర్ 2019 లో, విమాన నిర్వహణ, మరమ్మత్తు మరియు సమగ్ర కోసం చెక్ డిఫెన్స్ యాజమాన్యంలోని డిఫెన్స్ యాజమాన్యంలోని డిఫెన్స్ యాజమాన్యంలోని డిఫెన్స్ యాజమాన్యంలోని సంస్థ లోమ్ ప్రహా [సిఎస్], అదనంగా 2 కోసం ఒక ఎంపికతో 4 విమానాలను కొనడానికి అంగీకరించింది. [24] 15 ఫిబ్రవరి 2021 న, చెక్ డిఫెన్స్ ఎగుమతిదారు ఓమ్నిపోల్ 12 ఎల్ -39 ఎన్జి శిక్షకులను వియత్నాంకు అమ్మినట్లు ప్రకటించారు. కొత్త L-39NG యొక్క బ్యాచ్ 2023 నుండి 2024 వరకు వియత్నాం పీపుల్ వైమానిక దళానికి పంపిణీ చేయబడుతుంది. ఒప్పందాలలో విమాన విడిభాగాలు, భూ-ఆధారిత శిక్షణ కోసం పరికరాలు, లాజిస్టిక్స్ మద్దతు మరియు ప్రత్యేక విమానాశ్రయ వ్యవస్థలు. [25] 22 డిసెంబర్ 2021 న, 17 డిసెంబర్ 2021 న, ఘనా పార్లమెంటు ఆరు ఏరో ఎల్ -39 ఎన్జి ఘనా వైమానిక దళం. [26] విలియమ్స్ ఇంటర్నేషనల్ FJ44-4M టర్బోఫాన్‌తో L-39C ఎయిర్‌ఫ్రేమ్ ఆధారంగా L-39NG యొక్క టెక్నాలజీ ప్రదర్శనకారుడు. [27] విలియమ్స్ ఇంటర్నేషనల్ FJ44-4M టర్బోఫాన్ చేత శక్తినిచ్చే L-39 ఆల్బాట్రోస్‌ను తిరిగి ఇంజిన్ చేసింది. ఐచ్ఛికంగా L-39NG స్టేజ్ 2 ఏవియానిక్స్ యొక్క సంస్థాపన ఉంటుంది. [10] ఈ సంస్కరణలో వింగ్టిప్ ఇంధన ట్యాంకులతో అసలు "పొడి" వింగ్ ఉంది. కొత్తగా నిర్మించిన L-39NG జెట్ ట్రైనర్ విమానం జెనెసిస్ ఏరోసిస్టమ్స్ ఏవియానిక్స్ సూట్ మరియు గ్లాస్ కాక్‌పిట్, ఐదు హార్డ్ పాయింట్లతో కొత్త ఎయిర్‌ఫ్రేమ్ మరియు FJ44-4M ఇంజిన్‌తో కొత్త ఎయిర్‌ఫ్రేమ్. [11] ఈ సంస్కరణలో అంతర్గత ఇంధన ట్యాంకులతో సరికొత్త "తడి" రెక్క ఉంది. L-39 నుండి డేటా తదుపరి తరం వెబ్ పేజీ [28] [29] సాధారణ లక్షణాలు పనితీరు ఆయుధాల ఏవియానిక్స్ సంబంధిత అభివృద్ధి విమానం పోల్చదగిన పాత్ర, కాన్ఫిగరేషన్ మరియు ERA</v>
      </c>
      <c r="E26" s="1" t="s">
        <v>565</v>
      </c>
      <c r="F26" s="1" t="str">
        <f>IFERROR(__xludf.DUMMYFUNCTION("GOOGLETRANSLATE(E:E, ""en"", ""te"")"),"అడ్వాన్స్డ్ జెట్ ట్రైనర్ లైట్ అటాక్ విమానం")</f>
        <v>అడ్వాన్స్డ్ జెట్ ట్రైనర్ లైట్ అటాక్ విమానం</v>
      </c>
      <c r="G26" s="1" t="s">
        <v>566</v>
      </c>
      <c r="H26" s="1" t="s">
        <v>460</v>
      </c>
      <c r="I26" s="1" t="str">
        <f>IFERROR(__xludf.DUMMYFUNCTION("GOOGLETRANSLATE(H:H, ""en"", ""te"")"),"చెక్ రిపబ్లిక్")</f>
        <v>చెక్ రిపబ్లిక్</v>
      </c>
      <c r="J26" s="1" t="s">
        <v>461</v>
      </c>
      <c r="K26" s="1" t="s">
        <v>567</v>
      </c>
      <c r="L26" s="1" t="str">
        <f>IFERROR(__xludf.DUMMYFUNCTION("GOOGLETRANSLATE(K:K, ""en"", ""te"")"),"ఏరో వోడోకోడి")</f>
        <v>ఏరో వోడోకోడి</v>
      </c>
      <c r="M26" s="1" t="s">
        <v>568</v>
      </c>
      <c r="O26" s="1" t="s">
        <v>569</v>
      </c>
      <c r="P26" s="1" t="str">
        <f>IFERROR(__xludf.DUMMYFUNCTION("GOOGLETRANSLATE(O:O, ""en"", ""te"")"),"సేవలో")</f>
        <v>సేవలో</v>
      </c>
      <c r="Q26" s="1" t="s">
        <v>570</v>
      </c>
      <c r="R26" s="1" t="s">
        <v>571</v>
      </c>
      <c r="S26" s="1" t="s">
        <v>572</v>
      </c>
      <c r="U26" s="1">
        <v>2.0</v>
      </c>
      <c r="W26" s="1" t="s">
        <v>573</v>
      </c>
      <c r="X26" s="1" t="s">
        <v>574</v>
      </c>
      <c r="AA26" s="1" t="s">
        <v>575</v>
      </c>
      <c r="AD26" s="1" t="s">
        <v>576</v>
      </c>
      <c r="AF26" s="1" t="s">
        <v>577</v>
      </c>
      <c r="AJ26" s="1" t="s">
        <v>578</v>
      </c>
      <c r="AK26" s="1" t="s">
        <v>579</v>
      </c>
      <c r="AL26" s="1" t="s">
        <v>580</v>
      </c>
      <c r="AN26" s="1" t="s">
        <v>581</v>
      </c>
      <c r="AQ26" s="1" t="s">
        <v>582</v>
      </c>
      <c r="AT26" s="1" t="s">
        <v>583</v>
      </c>
      <c r="BA26" s="1" t="s">
        <v>584</v>
      </c>
      <c r="BH26" s="1" t="s">
        <v>585</v>
      </c>
      <c r="BI26" s="1" t="s">
        <v>586</v>
      </c>
      <c r="BJ26" s="1" t="s">
        <v>587</v>
      </c>
      <c r="BU26" s="1" t="s">
        <v>588</v>
      </c>
      <c r="BV26" s="1" t="s">
        <v>589</v>
      </c>
    </row>
    <row r="27">
      <c r="A27" s="1" t="s">
        <v>590</v>
      </c>
      <c r="B27" s="1" t="str">
        <f>IFERROR(__xludf.DUMMYFUNCTION("GOOGLETRANSLATE(A:A, ""en"", ""te"")"),"ABS ఏరోలైట్ నావిగాథర్")</f>
        <v>ABS ఏరోలైట్ నావిగాథర్</v>
      </c>
      <c r="C27" s="1" t="s">
        <v>591</v>
      </c>
      <c r="D27" s="1" t="str">
        <f>IFERROR(__xludf.DUMMYFUNCTION("GOOGLETRANSLATE(C:C, ""en"", ""te"")"),"ABS ఏరోలైట్ నావిగాథర్ అనేది ఫ్రెంచ్ శక్తితో పనిచేసే పారాచూట్ మరియు రోడబుల్ విమానం, దీనిని సెరిగ్నన్-డు-కామ్టాట్ యొక్క ABS ఏరోలైట్ రూపొందించి ఉత్పత్తి చేసింది. ఇప్పుడు ఉత్పత్తికి దూరంగా, ఇది అందుబాటులో ఉన్నప్పుడు విమానం పూర్తి రెడీ-టు-ఫ్లై-ఎయిర్‌క్రాఫ్ట్‌గ"&amp;"ా మరియు te త్సాహిక నిర్మాణానికి కిట్‌గా సరఫరా చేయబడింది. [1] సంస్థ 2007 చివరలో వ్యాపారం నుండి బయటపడినట్లు కనిపిస్తోంది మరియు ఉత్పత్తి ముగిసింది. [2] [3] నావిగాథర్ అనేది మునుపటి ATE యొక్క అభివృద్ధి, ఇది ఎయిర్-టెర్రే-ఇయు (ఇంగ్లీష్: ఎయిర్-ల్యాండ్-వాటర్) ని స"&amp;"ూచిస్తుంది మరియు వాహనం 150 కిమీ/ టాప్ రోడ్ స్పీడ్‌తో ఎగిరే కారుగా ఉపయోగించగలదని సూచిస్తుంది H (93 mph) లేదా 7 కిమీ/గం (4 mph) పై నీటి వేగం ఉన్న పడవగా. [1] ఒక విమానంగా నావిగాథర్ ఫెడరేషన్ ఏరోనటిక్ ఇంటర్నేషనల్ మైక్రోలైట్ వర్గానికి అనుగుణంగా రూపొందించబడింది, "&amp;"ఇందులో వర్గం యొక్క గరిష్ట స్థూల బరువు 450 కిలోల (992 పౌండ్లు). ఈ విమానం గరిష్టంగా స్థూల బరువు 450 కిలోలు (992 పౌండ్లు). విమానం క్యారేజ్ మెటల్ గొట్టాలు మరియు మిశ్రమాల కలయిక నుండి నిర్మించబడింది మరియు చీలిక ఆకారపు పడవ పొట్టును కలిగి ఉంటుంది. ఇది 46 మీ 2 (50"&amp;"0 చదరపు అడుగులు) పారాచూట్-స్టైల్ వింగ్, ఓపెన్ కాక్‌పిట్‌లో రెండు-సీట్ల తేమ, నాలుగు చక్రాల క్రాస్ కంట్రీ అన్ని టెర్రైన్ వెహికల్ స్టైల్ ల్యాండింగ్ గేర్ మరియు ఒకే 105 హెచ్‌పి (78 కిలోవాట్) హైర్త్ ఎఫ్- 30 నాలుగు-సిలిండర్, అడ్డంగా వ్యతిరేకించిన, రెండు-స్ట్రోక్"&amp;", విమాన ఇంజిన్, పషర్ కాన్ఫిగరేషన్‌లో అమర్చబడి ఉంటుంది. అన్ని మోడ్‌లలో వాహనం దాని డక్టెడ్ ప్రొపెల్లర్ చేత శక్తిని పొందుతుంది. [1] ఈ వాహనం ఖాళీ బరువు 230 కిలోల (507 పౌండ్లు) మరియు స్థూల బరువు 450 కిలోల (992 పౌండ్లు), ఇది 220 కిలోల (485 పౌండ్లు) ఉపయోగకరమైన ల"&amp;"ోడ్ ఇస్తుంది. 35 లీటర్ల పూర్తి ఇంధనంతో (7.7 ఇంప్ గల్; 9.2 యుఎస్ గాల్) పేలోడ్ 195 కిలోలు (430 ఎల్బి). [1] బెర్ట్రాండ్ నుండి డేటా [1] సాధారణ లక్షణాల పనితీరు")</f>
        <v>ABS ఏరోలైట్ నావిగాథర్ అనేది ఫ్రెంచ్ శక్తితో పనిచేసే పారాచూట్ మరియు రోడబుల్ విమానం, దీనిని సెరిగ్నన్-డు-కామ్టాట్ యొక్క ABS ఏరోలైట్ రూపొందించి ఉత్పత్తి చేసింది. ఇప్పుడు ఉత్పత్తికి దూరంగా, ఇది అందుబాటులో ఉన్నప్పుడు విమానం పూర్తి రెడీ-టు-ఫ్లై-ఎయిర్‌క్రాఫ్ట్‌గా మరియు te త్సాహిక నిర్మాణానికి కిట్‌గా సరఫరా చేయబడింది. [1] సంస్థ 2007 చివరలో వ్యాపారం నుండి బయటపడినట్లు కనిపిస్తోంది మరియు ఉత్పత్తి ముగిసింది. [2] [3] నావిగాథర్ అనేది మునుపటి ATE యొక్క అభివృద్ధి, ఇది ఎయిర్-టెర్రే-ఇయు (ఇంగ్లీష్: ఎయిర్-ల్యాండ్-వాటర్) ని సూచిస్తుంది మరియు వాహనం 150 కిమీ/ టాప్ రోడ్ స్పీడ్‌తో ఎగిరే కారుగా ఉపయోగించగలదని సూచిస్తుంది H (93 mph) లేదా 7 కిమీ/గం (4 mph) పై నీటి వేగం ఉన్న పడవగా. [1] ఒక విమానంగా నావిగాథర్ ఫెడరేషన్ ఏరోనటిక్ ఇంటర్నేషనల్ మైక్రోలైట్ వర్గానికి అనుగుణంగా రూపొందించబడింది, ఇందులో వర్గం యొక్క గరిష్ట స్థూల బరువు 450 కిలోల (992 పౌండ్లు). ఈ విమానం గరిష్టంగా స్థూల బరువు 450 కిలోలు (992 పౌండ్లు). విమానం క్యారేజ్ మెటల్ గొట్టాలు మరియు మిశ్రమాల కలయిక నుండి నిర్మించబడింది మరియు చీలిక ఆకారపు పడవ పొట్టును కలిగి ఉంటుంది. ఇది 46 మీ 2 (500 చదరపు అడుగులు) పారాచూట్-స్టైల్ వింగ్, ఓపెన్ కాక్‌పిట్‌లో రెండు-సీట్ల తేమ, నాలుగు చక్రాల క్రాస్ కంట్రీ అన్ని టెర్రైన్ వెహికల్ స్టైల్ ల్యాండింగ్ గేర్ మరియు ఒకే 105 హెచ్‌పి (78 కిలోవాట్) హైర్త్ ఎఫ్- 30 నాలుగు-సిలిండర్, అడ్డంగా వ్యతిరేకించిన, రెండు-స్ట్రోక్, విమాన ఇంజిన్, పషర్ కాన్ఫిగరేషన్‌లో అమర్చబడి ఉంటుంది. అన్ని మోడ్‌లలో వాహనం దాని డక్టెడ్ ప్రొపెల్లర్ చేత శక్తిని పొందుతుంది. [1] ఈ వాహనం ఖాళీ బరువు 230 కిలోల (507 పౌండ్లు) మరియు స్థూల బరువు 450 కిలోల (992 పౌండ్లు), ఇది 220 కిలోల (485 పౌండ్లు) ఉపయోగకరమైన లోడ్ ఇస్తుంది. 35 లీటర్ల పూర్తి ఇంధనంతో (7.7 ఇంప్ గల్; 9.2 యుఎస్ గాల్) పేలోడ్ 195 కిలోలు (430 ఎల్బి). [1] బెర్ట్రాండ్ నుండి డేటా [1] సాధారణ లక్షణాల పనితీరు</v>
      </c>
      <c r="E27" s="1" t="s">
        <v>592</v>
      </c>
      <c r="F27" s="1" t="str">
        <f>IFERROR(__xludf.DUMMYFUNCTION("GOOGLETRANSLATE(E:E, ""en"", ""te"")"),"శక్తితో కూడిన పారాచూట్ మరియు రోడబుల్ విమానం")</f>
        <v>శక్తితో కూడిన పారాచూట్ మరియు రోడబుల్ విమానం</v>
      </c>
      <c r="G27" s="1" t="s">
        <v>593</v>
      </c>
      <c r="H27" s="1" t="s">
        <v>403</v>
      </c>
      <c r="I27" s="1" t="str">
        <f>IFERROR(__xludf.DUMMYFUNCTION("GOOGLETRANSLATE(H:H, ""en"", ""te"")"),"ఫ్రాన్స్")</f>
        <v>ఫ్రాన్స్</v>
      </c>
      <c r="J27" s="2" t="s">
        <v>404</v>
      </c>
      <c r="K27" s="1" t="s">
        <v>594</v>
      </c>
      <c r="L27" s="1" t="str">
        <f>IFERROR(__xludf.DUMMYFUNCTION("GOOGLETRANSLATE(K:K, ""en"", ""te"")"),"ABS ఏరోలైట్")</f>
        <v>ABS ఏరోలైట్</v>
      </c>
      <c r="M27" s="1" t="s">
        <v>595</v>
      </c>
      <c r="O27" s="1" t="s">
        <v>445</v>
      </c>
      <c r="P27" s="1" t="str">
        <f>IFERROR(__xludf.DUMMYFUNCTION("GOOGLETRANSLATE(O:O, ""en"", ""te"")"),"ఉత్పత్తి పూర్తయింది")</f>
        <v>ఉత్పత్తి పూర్తయింది</v>
      </c>
      <c r="S27" s="1" t="s">
        <v>252</v>
      </c>
      <c r="U27" s="1" t="s">
        <v>131</v>
      </c>
      <c r="V27" s="1" t="s">
        <v>132</v>
      </c>
      <c r="X27" s="1" t="s">
        <v>596</v>
      </c>
      <c r="Z27" s="1" t="s">
        <v>597</v>
      </c>
      <c r="AA27" s="1" t="s">
        <v>598</v>
      </c>
      <c r="AB27" s="1" t="s">
        <v>546</v>
      </c>
      <c r="AC27" s="1" t="s">
        <v>599</v>
      </c>
      <c r="AD27" s="1" t="s">
        <v>600</v>
      </c>
      <c r="AN27" s="1" t="s">
        <v>601</v>
      </c>
      <c r="AO27" s="1" t="s">
        <v>602</v>
      </c>
      <c r="BN27" s="1">
        <v>2.7</v>
      </c>
    </row>
    <row r="28">
      <c r="A28" s="1" t="s">
        <v>603</v>
      </c>
      <c r="B28" s="1" t="str">
        <f>IFERROR(__xludf.DUMMYFUNCTION("GOOGLETRANSLATE(A:A, ""en"", ""te"")"),"ఎయిర్ సిల్ఫే 447")</f>
        <v>ఎయిర్ సిల్ఫే 447</v>
      </c>
      <c r="C28" s="1" t="s">
        <v>604</v>
      </c>
      <c r="D28" s="1" t="str">
        <f>IFERROR(__xludf.DUMMYFUNCTION("GOOGLETRANSLATE(C:C, ""en"", ""te"")"),"ఎయిర్ సిల్ఫ్ 447 అనేది ఫ్రెంచ్ శక్తితో కూడిన పారాచూట్, దీనిని నార్డ్ లోని విల్లెరోకు చెందిన ఎయిర్ సిల్ఫే రూపొందించారు మరియు నిర్మించారు. ఇప్పుడు ఉత్పత్తికి దూరంగా, ఇది అందుబాటులో ఉన్నప్పుడు, విమానం పూర్తి రెడీ-టు-ఫ్లై-విమానయానంగా సరఫరా చేయబడింది. [1] కంపె"&amp;"నీ 2007 చివరిలో వ్యాపారం నుండి బయటపడినట్లు అనిపిస్తుంది మరియు ఆ తేదీ ద్వారా ఉత్పత్తి ముగిసింది. [2] ఎయిర్ సిల్ఫ్ 447 యుఎస్ ఫార్ 103 అల్ట్రాలైట్ వెహికల్స్ నిబంధనలను పాటించేలా రూపొందించబడింది, ఇందులో వర్గం యొక్క గరిష్ట ఖాళీ బరువు 115 కిలోల (254 ఎల్బి). ఈ వి"&amp;"మానం ప్రామాణిక ఖాళీ బరువు 88 కిలోలు (194 పౌండ్లు). ఇది 35 మీ 2 (380 చదరపు అడుగులు) పారాచూట్-స్టైల్ వింగ్, సింగిల్-ప్లేస్ వసతి, ట్రైసైకిల్ ల్యాండింగ్ గేర్ మరియు ఒకే 40 హెచ్‌పి (30 కిలోవాట్) రోటాక్స్ 447 ఇంజిన్‌ను పషర్ కాన్ఫిగరేషన్‌లో కలిగి ఉంది. 50 HP (37 "&amp;"kW) రోటాక్స్ 503 ఇంజిన్ ఫ్యాక్టరీ ఎంపిక. [1] విమానం క్యారేజ్ మెటల్ గొట్టాల నుండి పారిశ్రామిక వాయు వెంటిలేషన్ వ్యవస్థ నుండి పొందిన డక్టెడ్ ఫ్యాన్ తో నిర్మించబడింది. ప్రధాన ల్యాండింగ్ గేర్ స్ప్రింగ్ రాడ్ సస్పెన్షన్‌ను కలిగి ఉంటుంది. [1] ఈ విమానం ఖాళీ బరువు "&amp;"88 కిలోల (194 పౌండ్లు) మరియు స్థూల బరువు 210 కిలోలు (463 పౌండ్లు), ఇది 122 కిలోల (269 పౌండ్లు) ఉపయోగకరమైన లోడ్‌ను ఇస్తుంది. 18 లీటర్ల పూర్తి ఇంధనంతో (4.0 ఇంప్ గల్; 4.8 యుఎస్ గాల్) సిబ్బందికి పేలోడ్ మరియు సామాను 109 కిలోలు (240 ఎల్బి). భారీ పైలట్లకు అనుగుణ"&amp;"ంగా 310 కిలోల (683 పౌండ్లు) స్థూల బరువు కలిగిన సంస్కరణ కూడా నిర్మించబడింది. [1] బెర్ట్రాండ్ నుండి డేటా [1] సాధారణ లక్షణాల పనితీరు")</f>
        <v>ఎయిర్ సిల్ఫ్ 447 అనేది ఫ్రెంచ్ శక్తితో కూడిన పారాచూట్, దీనిని నార్డ్ లోని విల్లెరోకు చెందిన ఎయిర్ సిల్ఫే రూపొందించారు మరియు నిర్మించారు. ఇప్పుడు ఉత్పత్తికి దూరంగా, ఇది అందుబాటులో ఉన్నప్పుడు, విమానం పూర్తి రెడీ-టు-ఫ్లై-విమానయానంగా సరఫరా చేయబడింది. [1] కంపెనీ 2007 చివరిలో వ్యాపారం నుండి బయటపడినట్లు అనిపిస్తుంది మరియు ఆ తేదీ ద్వారా ఉత్పత్తి ముగిసింది. [2] ఎయిర్ సిల్ఫ్ 447 యుఎస్ ఫార్ 103 అల్ట్రాలైట్ వెహికల్స్ నిబంధనలను పాటించేలా రూపొందించబడింది, ఇందులో వర్గం యొక్క గరిష్ట ఖాళీ బరువు 115 కిలోల (254 ఎల్బి). ఈ విమానం ప్రామాణిక ఖాళీ బరువు 88 కిలోలు (194 పౌండ్లు). ఇది 35 మీ 2 (380 చదరపు అడుగులు) పారాచూట్-స్టైల్ వింగ్, సింగిల్-ప్లేస్ వసతి, ట్రైసైకిల్ ల్యాండింగ్ గేర్ మరియు ఒకే 40 హెచ్‌పి (30 కిలోవాట్) రోటాక్స్ 447 ఇంజిన్‌ను పషర్ కాన్ఫిగరేషన్‌లో కలిగి ఉంది. 50 HP (37 kW) రోటాక్స్ 503 ఇంజిన్ ఫ్యాక్టరీ ఎంపిక. [1] విమానం క్యారేజ్ మెటల్ గొట్టాల నుండి పారిశ్రామిక వాయు వెంటిలేషన్ వ్యవస్థ నుండి పొందిన డక్టెడ్ ఫ్యాన్ తో నిర్మించబడింది. ప్రధాన ల్యాండింగ్ గేర్ స్ప్రింగ్ రాడ్ సస్పెన్షన్‌ను కలిగి ఉంటుంది. [1] ఈ విమానం ఖాళీ బరువు 88 కిలోల (194 పౌండ్లు) మరియు స్థూల బరువు 210 కిలోలు (463 పౌండ్లు), ఇది 122 కిలోల (269 పౌండ్లు) ఉపయోగకరమైన లోడ్‌ను ఇస్తుంది. 18 లీటర్ల పూర్తి ఇంధనంతో (4.0 ఇంప్ గల్; 4.8 యుఎస్ గాల్) సిబ్బందికి పేలోడ్ మరియు సామాను 109 కిలోలు (240 ఎల్బి). భారీ పైలట్లకు అనుగుణంగా 310 కిలోల (683 పౌండ్లు) స్థూల బరువు కలిగిన సంస్కరణ కూడా నిర్మించబడింది. [1] బెర్ట్రాండ్ నుండి డేటా [1] సాధారణ లక్షణాల పనితీరు</v>
      </c>
      <c r="E28" s="1" t="s">
        <v>441</v>
      </c>
      <c r="F28" s="1" t="str">
        <f>IFERROR(__xludf.DUMMYFUNCTION("GOOGLETRANSLATE(E:E, ""en"", ""te"")"),"శక్తితో కూడిన పారాచూట్")</f>
        <v>శక్తితో కూడిన పారాచూట్</v>
      </c>
      <c r="G28" s="1" t="s">
        <v>442</v>
      </c>
      <c r="H28" s="1" t="s">
        <v>403</v>
      </c>
      <c r="I28" s="1" t="str">
        <f>IFERROR(__xludf.DUMMYFUNCTION("GOOGLETRANSLATE(H:H, ""en"", ""te"")"),"ఫ్రాన్స్")</f>
        <v>ఫ్రాన్స్</v>
      </c>
      <c r="J28" s="2" t="s">
        <v>404</v>
      </c>
      <c r="K28" s="1" t="s">
        <v>443</v>
      </c>
      <c r="L28" s="1" t="str">
        <f>IFERROR(__xludf.DUMMYFUNCTION("GOOGLETRANSLATE(K:K, ""en"", ""te"")"),"ఎయిర్ సిల్ఫే")</f>
        <v>ఎయిర్ సిల్ఫే</v>
      </c>
      <c r="M28" s="1" t="s">
        <v>444</v>
      </c>
      <c r="O28" s="1" t="s">
        <v>445</v>
      </c>
      <c r="P28" s="1" t="str">
        <f>IFERROR(__xludf.DUMMYFUNCTION("GOOGLETRANSLATE(O:O, ""en"", ""te"")"),"ఉత్పత్తి పూర్తయింది")</f>
        <v>ఉత్పత్తి పూర్తయింది</v>
      </c>
      <c r="U28" s="1" t="s">
        <v>131</v>
      </c>
      <c r="X28" s="1" t="s">
        <v>605</v>
      </c>
      <c r="Z28" s="1" t="s">
        <v>606</v>
      </c>
      <c r="AA28" s="1" t="s">
        <v>607</v>
      </c>
      <c r="AB28" s="1" t="s">
        <v>608</v>
      </c>
      <c r="AC28" s="1" t="s">
        <v>609</v>
      </c>
      <c r="AD28" s="1" t="s">
        <v>610</v>
      </c>
      <c r="AF28" s="1" t="s">
        <v>611</v>
      </c>
      <c r="AH28" s="1" t="s">
        <v>453</v>
      </c>
      <c r="AN28" s="1" t="s">
        <v>551</v>
      </c>
      <c r="AO28" s="1" t="s">
        <v>612</v>
      </c>
      <c r="BN28" s="1">
        <v>4.4</v>
      </c>
    </row>
    <row r="29">
      <c r="A29" s="1" t="s">
        <v>613</v>
      </c>
      <c r="B29" s="1" t="str">
        <f>IFERROR(__xludf.DUMMYFUNCTION("GOOGLETRANSLATE(A:A, ""en"", ""te"")"),"అవిక్ గోల్డెన్ ఈగిల్")</f>
        <v>అవిక్ గోల్డెన్ ఈగిల్</v>
      </c>
      <c r="C29" s="1" t="s">
        <v>614</v>
      </c>
      <c r="D29" s="1" t="str">
        <f>IFERROR(__xludf.DUMMYFUNCTION("GOOGLETRANSLATE(C:C, ""en"", ""te"")"),"గోల్డెన్ ఈగిల్ సిరీస్ యుఎవి [చైనా ఏవియేషన్ ఇండస్ట్రీ జనరల్ ఎయిర్క్రాఫ్ట్ కో, లిమిటెడ్ చే అభివృద్ధి చేయబడిన చైనీస్ మానవరహిత బ్లింప్స్. . GAIGA ను సాధారణంగా AVIC స్పెషల్ ఎయిర్క్రాఫ్ట్ రీసెర్చ్ ఇన్స్టిట్యూట్ (中航 特种 飞行器 飞行器 研究所 研究所 研究所 研究所) అని కూడా పిలుస్తార"&amp;"ు. గోల్డెన్ ఈగిల్ సిరీస్ మానవరహిత బ్లింప్ ఐదు మీటర్ల నుండి యాభై మీటర్ల వరకు పొడవుతో వివిధ డిజైన్లను కలిగి ఉంటుంది మరియు వైమానిక సినిమాటోగ్రఫీ, ఫోటోగ్రఫి, సర్వేయింగ్, సైంటిఫిక్ రీసెర్చ్, ఎమర్జెన్సీ రెస్క్యూ సపోర్ట్, ఎన్విరాన్‌మెంటల్ అండ్ సెక్యూరిటీ నిఘా వం"&amp;"టి వివిధ అనువర్తనాల కోసం ఉద్దేశించబడింది. గోల్డెన్ ఈగిల్ మానవరహిత బ్లింప్స్ యొక్క నమూనాలు 2014 లో జరిగిన 10 వ జుహై ఎయిర్‌షోలో చూపించబడ్డాయి. [1] కస్టమర్ల అభ్యర్థనలపై వివిధ నమూనాలు అందుబాటులో ఉన్నప్పటికీ, పెద్ద సంఖ్యలో సేవలను ప్రవేశించే నమూనాలు గోల్డెన్ ఈగ"&amp;"ిల్ 5 మరియు గోల్డెన్ ఈగిల్ 3/3 ఎ మాత్రమే కలిగి ఉంటాయి. గోల్డెన్ ఈగిల్ 3 కోసం స్పెసిఫికేషన్: [1] గోల్డెన్ ఈగిల్ 3 యొక్క ఉత్పన్నం గోల్డెన్ ఈగిల్ 3 ఎ, కొంచెం తేడాతో మాత్రమే: [2] చైనా యొక్క మానవరహిత వైమానిక వాహనాల జాబితా మానవరహిత వైమానిక వాహనంపై ఈ వ్యాసం ఒక స"&amp;"్టబ్. వికీపీడియా విస్తరించడం ద్వారా మీరు సహాయపడవచ్చు.")</f>
        <v>గోల్డెన్ ఈగిల్ సిరీస్ యుఎవి [చైనా ఏవియేషన్ ఇండస్ట్రీ జనరల్ ఎయిర్క్రాఫ్ట్ కో, లిమిటెడ్ చే అభివృద్ధి చేయబడిన చైనీస్ మానవరహిత బ్లింప్స్. . GAIGA ను సాధారణంగా AVIC స్పెషల్ ఎయిర్క్రాఫ్ట్ రీసెర్చ్ ఇన్స్టిట్యూట్ (中航 特种 飞行器 飞行器 研究所 研究所 研究所 研究所) అని కూడా పిలుస్తారు. గోల్డెన్ ఈగిల్ సిరీస్ మానవరహిత బ్లింప్ ఐదు మీటర్ల నుండి యాభై మీటర్ల వరకు పొడవుతో వివిధ డిజైన్లను కలిగి ఉంటుంది మరియు వైమానిక సినిమాటోగ్రఫీ, ఫోటోగ్రఫి, సర్వేయింగ్, సైంటిఫిక్ రీసెర్చ్, ఎమర్జెన్సీ రెస్క్యూ సపోర్ట్, ఎన్విరాన్‌మెంటల్ అండ్ సెక్యూరిటీ నిఘా వంటి వివిధ అనువర్తనాల కోసం ఉద్దేశించబడింది. గోల్డెన్ ఈగిల్ మానవరహిత బ్లింప్స్ యొక్క నమూనాలు 2014 లో జరిగిన 10 వ జుహై ఎయిర్‌షోలో చూపించబడ్డాయి. [1] కస్టమర్ల అభ్యర్థనలపై వివిధ నమూనాలు అందుబాటులో ఉన్నప్పటికీ, పెద్ద సంఖ్యలో సేవలను ప్రవేశించే నమూనాలు గోల్డెన్ ఈగిల్ 5 మరియు గోల్డెన్ ఈగిల్ 3/3 ఎ మాత్రమే కలిగి ఉంటాయి. గోల్డెన్ ఈగిల్ 3 కోసం స్పెసిఫికేషన్: [1] గోల్డెన్ ఈగిల్ 3 యొక్క ఉత్పన్నం గోల్డెన్ ఈగిల్ 3 ఎ, కొంచెం తేడాతో మాత్రమే: [2] చైనా యొక్క మానవరహిత వైమానిక వాహనాల జాబితా మానవరహిత వైమానిక వాహనంపై ఈ వ్యాసం ఒక స్టబ్. వికీపీడియా విస్తరించడం ద్వారా మీరు సహాయపడవచ్చు.</v>
      </c>
      <c r="E29" s="1" t="s">
        <v>615</v>
      </c>
      <c r="F29" s="1" t="str">
        <f>IFERROR(__xludf.DUMMYFUNCTION("GOOGLETRANSLATE(E:E, ""en"", ""te"")"),"ఉవ్")</f>
        <v>ఉవ్</v>
      </c>
      <c r="H29" s="1" t="s">
        <v>616</v>
      </c>
      <c r="I29" s="1" t="str">
        <f>IFERROR(__xludf.DUMMYFUNCTION("GOOGLETRANSLATE(H:H, ""en"", ""te"")"),"చైనా")</f>
        <v>చైనా</v>
      </c>
      <c r="J29" s="2" t="s">
        <v>617</v>
      </c>
      <c r="K29" s="1" t="s">
        <v>618</v>
      </c>
      <c r="L29" s="1" t="str">
        <f>IFERROR(__xludf.DUMMYFUNCTION("GOOGLETRANSLATE(K:K, ""en"", ""te"")"),"అవిక్")</f>
        <v>అవిక్</v>
      </c>
      <c r="M29" s="2" t="s">
        <v>619</v>
      </c>
      <c r="O29" s="1" t="s">
        <v>569</v>
      </c>
      <c r="P29" s="1" t="str">
        <f>IFERROR(__xludf.DUMMYFUNCTION("GOOGLETRANSLATE(O:O, ""en"", ""te"")"),"సేవలో")</f>
        <v>సేవలో</v>
      </c>
      <c r="AR29" s="1" t="s">
        <v>618</v>
      </c>
      <c r="AS29" s="2" t="s">
        <v>619</v>
      </c>
      <c r="AW29" s="1" t="s">
        <v>616</v>
      </c>
      <c r="AX29" s="2" t="s">
        <v>617</v>
      </c>
    </row>
    <row r="30">
      <c r="A30" s="1" t="s">
        <v>620</v>
      </c>
      <c r="B30" s="1" t="str">
        <f>IFERROR(__xludf.DUMMYFUNCTION("GOOGLETRANSLATE(A:A, ""en"", ""te"")"),"లాయిడ్ 40.05")</f>
        <v>లాయిడ్ 40.05</v>
      </c>
      <c r="C30" s="1" t="s">
        <v>621</v>
      </c>
      <c r="D30" s="1" t="str">
        <f>IFERROR(__xludf.DUMMYFUNCTION("GOOGLETRANSLATE(C:C, ""en"", ""te"")"),"లాయిడ్ 40.05 (A.K.A. టైప్ FJ - ఫ్లగ్జ్యూగ్ జాగర్ - ఎయిర్క్రాఫ్ట్ హంటర్) లాయిడ్ (అన్‌గారిస్చే లాయిడ్ ఫ్లగ్జ్యూగ్ అన్‌ -హంగెర్జెరోస్ -టాయ్‌యెర్జిఆర్జ్‌ఆర్జ్‌ఆర్జ్‌ఆర్జ్‌ఆర్జ్‌ఆర్జ్‌ఆర్జ్‌ఆర్జ్‌ఆర్జ్‌ఆర్జ్‌ఆర్జ్‌యెరివ్‌ఆర్జ్‌యెరివ్‌ఆర్జ్‌యెరివ్‌ఆర్జ్‌యెరాజ్‌"&amp;"యెరాజ్‌యెరాజ్‌యెరాజ్‌యెరాజ్‌యెరాజ్‌యెరాజ్‌యెరాజ్‌యెరాజ్‌యెరాజ్‌యెరాజ్‌యెరియాన్ చేత ఉత్పత్తి చేయబడిన చాలా అసాధారణమైన ప్రయోగాత్మక ఫైటర్ / పున onnas త్సాహికుల బిప్‌లేన్ మొదటి ప్రపంచ యుద్ధం. [1] మొదటి ప్రపంచ యుద్ధం యొక్క ఆస్ట్రో-హంగేరియన్ ఆర్మీ విమానం నుండి డ"&amp;"ేటా [2] సాధారణ లక్షణాలు పనితీరు ఆయుధాలు")</f>
        <v>లాయిడ్ 40.05 (A.K.A. టైప్ FJ - ఫ్లగ్జ్యూగ్ జాగర్ - ఎయిర్క్రాఫ్ట్ హంటర్) లాయిడ్ (అన్‌గారిస్చే లాయిడ్ ఫ్లగ్జ్యూగ్ అన్‌ -హంగెర్జెరోస్ -టాయ్‌యెర్జిఆర్జ్‌ఆర్జ్‌ఆర్జ్‌ఆర్జ్‌ఆర్జ్‌ఆర్జ్‌ఆర్జ్‌ఆర్జ్‌ఆర్జ్‌ఆర్జ్‌ఆర్జ్‌యెరివ్‌ఆర్జ్‌యెరివ్‌ఆర్జ్‌యెరివ్‌ఆర్జ్‌యెరాజ్‌యెరాజ్‌యెరాజ్‌యెరాజ్‌యెరాజ్‌యెరాజ్‌యెరాజ్‌యెరాజ్‌యెరాజ్‌యెరాజ్‌యెరాజ్‌యెరియాన్ చేత ఉత్పత్తి చేయబడిన చాలా అసాధారణమైన ప్రయోగాత్మక ఫైటర్ / పున onnas త్సాహికుల బిప్‌లేన్ మొదటి ప్రపంచ యుద్ధం. [1] మొదటి ప్రపంచ యుద్ధం యొక్క ఆస్ట్రో-హంగేరియన్ ఆర్మీ విమానం నుండి డేటా [2] సాధారణ లక్షణాలు పనితీరు ఆయుధాలు</v>
      </c>
      <c r="E30" s="1" t="s">
        <v>622</v>
      </c>
      <c r="F30" s="1" t="str">
        <f>IFERROR(__xludf.DUMMYFUNCTION("GOOGLETRANSLATE(E:E, ""en"", ""te"")"),"ఫైటర్ / నిఘా విమానం")</f>
        <v>ఫైటర్ / నిఘా విమానం</v>
      </c>
      <c r="G30" s="1" t="s">
        <v>623</v>
      </c>
      <c r="H30" s="1" t="s">
        <v>309</v>
      </c>
      <c r="I30" s="1" t="str">
        <f>IFERROR(__xludf.DUMMYFUNCTION("GOOGLETRANSLATE(H:H, ""en"", ""te"")"),"ఆస్ట్రియా-హంగరీ")</f>
        <v>ఆస్ట్రియా-హంగరీ</v>
      </c>
      <c r="J30" s="2" t="s">
        <v>310</v>
      </c>
      <c r="K30" s="1" t="s">
        <v>624</v>
      </c>
      <c r="L30" s="1" t="str">
        <f>IFERROR(__xludf.DUMMYFUNCTION("GOOGLETRANSLATE(K:K, ""en"", ""te"")"),"లాయిడ్ (అన్‌గారిస్చే లాయిడ్ ఫ్లగ్జ్యూగ్ ఉండ్ మోటరెన్‌ఫాబ్రిక్ ఎగ్ / మాగ్యార్ లాయిడ్ రెప్లాగప్")</f>
        <v>లాయిడ్ (అన్‌గారిస్చే లాయిడ్ ఫ్లగ్జ్యూగ్ ఉండ్ మోటరెన్‌ఫాబ్రిక్ ఎగ్ / మాగ్యార్ లాయిడ్ రెప్లాగప్</v>
      </c>
      <c r="M30" s="1" t="s">
        <v>625</v>
      </c>
      <c r="O30" s="1" t="s">
        <v>217</v>
      </c>
      <c r="P30" s="1" t="str">
        <f>IFERROR(__xludf.DUMMYFUNCTION("GOOGLETRANSLATE(O:O, ""en"", ""te"")"),"ప్రోటోటైప్")</f>
        <v>ప్రోటోటైప్</v>
      </c>
      <c r="R30" s="1">
        <v>2.0</v>
      </c>
      <c r="U30" s="1" t="s">
        <v>626</v>
      </c>
      <c r="W30" s="1" t="s">
        <v>627</v>
      </c>
      <c r="Y30" s="1" t="s">
        <v>628</v>
      </c>
      <c r="Z30" s="1" t="s">
        <v>629</v>
      </c>
      <c r="AA30" s="1" t="s">
        <v>630</v>
      </c>
      <c r="AB30" s="1" t="s">
        <v>631</v>
      </c>
      <c r="AD30" s="1" t="s">
        <v>632</v>
      </c>
      <c r="AE30" s="1" t="s">
        <v>633</v>
      </c>
      <c r="AJ30" s="1" t="s">
        <v>634</v>
      </c>
      <c r="AL30" s="1" t="s">
        <v>635</v>
      </c>
      <c r="AQ30" s="1" t="s">
        <v>636</v>
      </c>
      <c r="AT30" s="4">
        <v>5845.0</v>
      </c>
      <c r="AW30" s="1" t="s">
        <v>637</v>
      </c>
      <c r="AX30" s="1" t="s">
        <v>638</v>
      </c>
      <c r="AY30" s="1" t="s">
        <v>639</v>
      </c>
      <c r="BG30" s="1">
        <v>1916.0</v>
      </c>
      <c r="BO30" s="1" t="s">
        <v>640</v>
      </c>
      <c r="BQ30" s="1" t="s">
        <v>641</v>
      </c>
    </row>
    <row r="31">
      <c r="A31" s="1" t="s">
        <v>642</v>
      </c>
      <c r="B31" s="1" t="str">
        <f>IFERROR(__xludf.DUMMYFUNCTION("GOOGLETRANSLATE(A:A, ""en"", ""te"")"),"ఎయిర్‌బస్ హెలికాప్టర్లు x6")</f>
        <v>ఎయిర్‌బస్ హెలికాప్టర్లు x6</v>
      </c>
      <c r="C31" s="1" t="s">
        <v>643</v>
      </c>
      <c r="D31" s="1" t="str">
        <f>IFERROR(__xludf.DUMMYFUNCTION("GOOGLETRANSLATE(C:C, ""en"", ""te"")"),"ఎయిర్‌బస్ హెలికాప్టర్లు ఎయిర్‌బస్ హెలికాప్టర్లు ఎయిర్‌బస్ హెలికాప్టర్లను భర్తీ చేయడానికి 19-సీట్ల జంట-ఇంజిన్ హెవీ లిఫ్ట్ హెలికాప్టర్ కోసం డిజైన్ కాన్సెప్ట్. [1] అభివృద్ధి 2018 ప్రారంభంలో ఆగిపోయింది. జూన్ 2015 లో, ఎయిర్ బస్ హెలికాప్టర్లు కస్టమర్ అడ్వైజరీ ప"&amp;"్యానెల్‌తో సహా రెండేళ్ల కాన్సెప్ట్ డెవలప్‌మెంట్ దశను ప్రకటించాయి: ఇది వాణిజ్య రవాణా మార్కెట్, చమురు మరియు గ్యాస్ పరిశ్రమ పని మరియు శోధన కోసం లక్ష్యంగా ఉంటుంది రెస్క్యూ వర్క్, 2022-23 చుట్టూ సేవలోకి ప్రవేశించాలని లక్ష్యంగా పెట్టుకుంది. [1] జూన్ 2017 లో, యూ"&amp;"రోపియన్ కమిషన్ ఎనిమిది సంవత్సరాలకు పైగా తిరిగి చెల్లించాల్సిన రాష్ట్ర సహాయాన్ని 377 మిలియన్ డాలర్ల (420 మిలియన్ డాలర్లు) ఆమోదించింది: ఫ్రాన్స్ నుండి 330 మిలియన్ డాలర్లు మరియు జర్మనీ నుండి. 47.25 మిలియన్లు. [2] ఇది ఫ్లై-బై-వైర్ చేత నియంత్రించబడే మొట్టమొదటి"&amp;" ఎయిర్ బస్ కమర్షియల్ హెలికాప్టర్ మరియు తక్కువ శబ్దం మరియు ప్రస్తుత విమానాలతో పోలిస్తే ఇంధన బర్న్ మరియు ప్రత్యక్ష నిర్వహణ వ్యయాలలో 15-20% తగ్గింపులను అందించాలి. [3] 11 టి క్లాస్ హెలికాప్టర్‌కు శక్తినివ్వడానికి సఫ్రాన్ అనెటో ప్రతిపాదించబడింది. [4] జనవరి 201"&amp;"8 లో, విఘాతం కలిగించే ఫ్లై-బై-వైర్ మరియు ఇంజిన్ సరఫరాదారులు లేనందున దాని అభివృద్ధి నిలిపివేయబడింది, మరియు సైనిక మరియు పారాపబ్లిక్ హెచ్ 225 మార్కెట్ 2017 లో 44 ఆర్డర్‌లతో బలంగా ఉంది, ఆఫ్‌షోర్ ఆయిల్ మరియు గ్యాస్ మార్కెట్ తగ్గిపోయింది; 7 377 మిలియన్ల ఫ్రెంచ్"&amp;" మరియు జర్మన్ తిరిగి చెల్లించదగిన ప్రయోగ సహాయం ఇంకా కేటాయించబడలేదు కాని X6 ప్రారంభించినట్లయితే ఉపయోగించవచ్చు. [5] ఆఫ్‌షోర్ ఆయిల్ అండ్ గ్యాస్ మార్కెట్ ఉత్తర సముద్ర ఆయిల్‌ఫీల్డ్‌తో, దాని ప్రాధమిక మార్కెట్, క్షీణించడం మరియు కొత్త కార్యకలాపాలకు ఆర్థిక సహాయం చ"&amp;"ేయడానికి చమురు ధర చాలా తక్కువగా ఉంది.")</f>
        <v>ఎయిర్‌బస్ హెలికాప్టర్లు ఎయిర్‌బస్ హెలికాప్టర్లు ఎయిర్‌బస్ హెలికాప్టర్లను భర్తీ చేయడానికి 19-సీట్ల జంట-ఇంజిన్ హెవీ లిఫ్ట్ హెలికాప్టర్ కోసం డిజైన్ కాన్సెప్ట్. [1] అభివృద్ధి 2018 ప్రారంభంలో ఆగిపోయింది. జూన్ 2015 లో, ఎయిర్ బస్ హెలికాప్టర్లు కస్టమర్ అడ్వైజరీ ప్యానెల్‌తో సహా రెండేళ్ల కాన్సెప్ట్ డెవలప్‌మెంట్ దశను ప్రకటించాయి: ఇది వాణిజ్య రవాణా మార్కెట్, చమురు మరియు గ్యాస్ పరిశ్రమ పని మరియు శోధన కోసం లక్ష్యంగా ఉంటుంది రెస్క్యూ వర్క్, 2022-23 చుట్టూ సేవలోకి ప్రవేశించాలని లక్ష్యంగా పెట్టుకుంది. [1] జూన్ 2017 లో, యూరోపియన్ కమిషన్ ఎనిమిది సంవత్సరాలకు పైగా తిరిగి చెల్లించాల్సిన రాష్ట్ర సహాయాన్ని 377 మిలియన్ డాలర్ల (420 మిలియన్ డాలర్లు) ఆమోదించింది: ఫ్రాన్స్ నుండి 330 మిలియన్ డాలర్లు మరియు జర్మనీ నుండి. 47.25 మిలియన్లు. [2] ఇది ఫ్లై-బై-వైర్ చేత నియంత్రించబడే మొట్టమొదటి ఎయిర్ బస్ కమర్షియల్ హెలికాప్టర్ మరియు తక్కువ శబ్దం మరియు ప్రస్తుత విమానాలతో పోలిస్తే ఇంధన బర్న్ మరియు ప్రత్యక్ష నిర్వహణ వ్యయాలలో 15-20% తగ్గింపులను అందించాలి. [3] 11 టి క్లాస్ హెలికాప్టర్‌కు శక్తినివ్వడానికి సఫ్రాన్ అనెటో ప్రతిపాదించబడింది. [4] జనవరి 2018 లో, విఘాతం కలిగించే ఫ్లై-బై-వైర్ మరియు ఇంజిన్ సరఫరాదారులు లేనందున దాని అభివృద్ధి నిలిపివేయబడింది, మరియు సైనిక మరియు పారాపబ్లిక్ హెచ్ 225 మార్కెట్ 2017 లో 44 ఆర్డర్‌లతో బలంగా ఉంది, ఆఫ్‌షోర్ ఆయిల్ మరియు గ్యాస్ మార్కెట్ తగ్గిపోయింది; 7 377 మిలియన్ల ఫ్రెంచ్ మరియు జర్మన్ తిరిగి చెల్లించదగిన ప్రయోగ సహాయం ఇంకా కేటాయించబడలేదు కాని X6 ప్రారంభించినట్లయితే ఉపయోగించవచ్చు. [5] ఆఫ్‌షోర్ ఆయిల్ అండ్ గ్యాస్ మార్కెట్ ఉత్తర సముద్ర ఆయిల్‌ఫీల్డ్‌తో, దాని ప్రాధమిక మార్కెట్, క్షీణించడం మరియు కొత్త కార్యకలాపాలకు ఆర్థిక సహాయం చేయడానికి చమురు ధర చాలా తక్కువగా ఉంది.</v>
      </c>
      <c r="E31" s="1" t="s">
        <v>644</v>
      </c>
      <c r="F31" s="1" t="str">
        <f>IFERROR(__xludf.DUMMYFUNCTION("GOOGLETRANSLATE(E:E, ""en"", ""te"")"),"ప్రయోగాత్మక 19-సీట్ల హెలికాప్టర్")</f>
        <v>ప్రయోగాత్మక 19-సీట్ల హెలికాప్టర్</v>
      </c>
      <c r="G31" s="1" t="s">
        <v>645</v>
      </c>
      <c r="K31" s="1" t="s">
        <v>646</v>
      </c>
      <c r="L31" s="1" t="str">
        <f>IFERROR(__xludf.DUMMYFUNCTION("GOOGLETRANSLATE(K:K, ""en"", ""te"")"),"ఎయిర్‌బస్ హెలికాప్టర్లు")</f>
        <v>ఎయిర్‌బస్ హెలికాప్టర్లు</v>
      </c>
      <c r="M31" s="1" t="s">
        <v>647</v>
      </c>
      <c r="AQ31" s="1" t="s">
        <v>648</v>
      </c>
    </row>
    <row r="32">
      <c r="A32" s="1" t="s">
        <v>649</v>
      </c>
      <c r="B32" s="1" t="str">
        <f>IFERROR(__xludf.DUMMYFUNCTION("GOOGLETRANSLATE(A:A, ""en"", ""te"")"),"అడ్వెంచర్ వీలీ II")</f>
        <v>అడ్వెంచర్ వీలీ II</v>
      </c>
      <c r="C32" s="1" t="s">
        <v>650</v>
      </c>
      <c r="D32" s="1" t="str">
        <f>IFERROR(__xludf.DUMMYFUNCTION("GOOGLETRANSLATE(C:C, ""en"", ""te"")"),"అడ్వెంచర్ వీలీ II అనేది ఫ్రెంచ్ శక్తితో కూడిన పారాచూట్, దీనిని పారిస్ యొక్క అడ్వెంచర్ ఎస్‌ఐ రూపొందించింది మరియు నిర్మించింది. ఇప్పుడు ఉత్పత్తిలో లేదు, ఇది అందుబాటులో ఉన్నప్పుడు విమానం పూర్తి రెడీ-టు-ఫ్లై-విమానయానంగా సరఫరా చేయబడింది. [1] వర్గం యొక్క గరిష్ట"&amp;" స్థూల బరువు 450 కిలోల (992 పౌండ్లు) తో సహా, వీలీ II ఫెడెరేషన్ ఏరోనటిక్ ఇంటర్నేషనల్ మైక్రోలైట్ వర్గానికి అనుగుణంగా రూపొందించబడింది. ఈ విమానం గరిష్టంగా స్థూల బరువు 270 కిలోలు (595 ఎల్బి). ఇది 40 మీ 2 (430 చదరపు అడుగులు) పారాచూట్-స్టైల్ వింగ్, రెండు-సీట్ల-ట"&amp;"ెన్డం, ట్రైసైకిల్ ల్యాండింగ్ గేర్ మరియు డ్యూయల్ 14.5 హెచ్‌పి (11 కిలోవాట్) సోలో 210 ఇంజన్లు ఒకే ప్రొపెల్లర్‌ను నడుపుతున్నప్పటికీ, ఇతర ఇంజిన్లు అయినప్పటికీ, పషర్ కాన్ఫిగరేషన్‌లో కలిసి అమర్చబడి ఉన్నాయి ఉపయోగించవచ్చు. [1] విమానం క్యారేజ్ బోల్ట్ అల్యూమినియం మ"&amp;"రియు ప్లాస్టిక్‌ల కలయిక నుండి నిర్మించబడింది. ప్రొపెల్లర్ రెండు-ట్యూబ్ల భద్రతా రింగ్‌లో అమర్చబడి ఉంటుంది, ప్రొపెల్లర్ నుండి వస్తువులను దూరంగా ఉంచడానికి మెష్ నెట్ ఫార్వార్డ్ అవుతుంది. ఫ్లైట్ స్టీరింగ్‌లో పందిరి బ్రేక్‌లను అమలు చేసే హ్యాండిల్స్ ద్వారా సాధిం"&amp;"చబడుతుంది, రోల్ మరియు యావ్ సృష్టిస్తుంది. ప్రధాన ల్యాండింగ్ గేర్ స్ప్రింగ్ రాడ్ సస్పెన్షన్‌ను కలిగి ఉంటుంది. [1] ఈ విమానం ఖాళీ బరువు 70 కిలోల (154 పౌండ్లు) మరియు స్థూల బరువు 270 కిలోలు (595 పౌండ్లు), ఇది 200 కిలోల (441 పౌండ్లు) ఉపయోగకరమైన లోడ్‌ను ఇస్తుంది"&amp;". 23 లీటర్ల ఇంధన సామర్థ్యంతో (5.1 ఇంప్ గల్; 6.1 యుఎస్ గాల్) సిబ్బంది మరియు సామాను కోసం పూర్తి-ఇంధన పేలోడ్ 143 కిలోలు (315 ఎల్బి). [1] బెర్ట్రాండ్ నుండి డేటా [1] సాధారణ లక్షణాల పనితీరు")</f>
        <v>అడ్వెంచర్ వీలీ II అనేది ఫ్రెంచ్ శక్తితో కూడిన పారాచూట్, దీనిని పారిస్ యొక్క అడ్వెంచర్ ఎస్‌ఐ రూపొందించింది మరియు నిర్మించింది. ఇప్పుడు ఉత్పత్తిలో లేదు, ఇది అందుబాటులో ఉన్నప్పుడు విమానం పూర్తి రెడీ-టు-ఫ్లై-విమానయానంగా సరఫరా చేయబడింది. [1] వర్గం యొక్క గరిష్ట స్థూల బరువు 450 కిలోల (992 పౌండ్లు) తో సహా, వీలీ II ఫెడెరేషన్ ఏరోనటిక్ ఇంటర్నేషనల్ మైక్రోలైట్ వర్గానికి అనుగుణంగా రూపొందించబడింది. ఈ విమానం గరిష్టంగా స్థూల బరువు 270 కిలోలు (595 ఎల్బి). ఇది 40 మీ 2 (430 చదరపు అడుగులు) పారాచూట్-స్టైల్ వింగ్, రెండు-సీట్ల-టెన్డం, ట్రైసైకిల్ ల్యాండింగ్ గేర్ మరియు డ్యూయల్ 14.5 హెచ్‌పి (11 కిలోవాట్) సోలో 210 ఇంజన్లు ఒకే ప్రొపెల్లర్‌ను నడుపుతున్నప్పటికీ, ఇతర ఇంజిన్లు అయినప్పటికీ, పషర్ కాన్ఫిగరేషన్‌లో కలిసి అమర్చబడి ఉన్నాయి ఉపయోగించవచ్చు. [1] విమానం క్యారేజ్ బోల్ట్ అల్యూమినియం మరియు ప్లాస్టిక్‌ల కలయిక నుండి నిర్మించబడింది. ప్రొపెల్లర్ రెండు-ట్యూబ్ల భద్రతా రింగ్‌లో అమర్చబడి ఉంటుంది, ప్రొపెల్లర్ నుండి వస్తువులను దూరంగా ఉంచడానికి మెష్ నెట్ ఫార్వార్డ్ అవుతుంది. ఫ్లైట్ స్టీరింగ్‌లో పందిరి బ్రేక్‌లను అమలు చేసే హ్యాండిల్స్ ద్వారా సాధించబడుతుంది, రోల్ మరియు యావ్ సృష్టిస్తుంది. ప్రధాన ల్యాండింగ్ గేర్ స్ప్రింగ్ రాడ్ సస్పెన్షన్‌ను కలిగి ఉంటుంది. [1] ఈ విమానం ఖాళీ బరువు 70 కిలోల (154 పౌండ్లు) మరియు స్థూల బరువు 270 కిలోలు (595 పౌండ్లు), ఇది 200 కిలోల (441 పౌండ్లు) ఉపయోగకరమైన లోడ్‌ను ఇస్తుంది. 23 లీటర్ల ఇంధన సామర్థ్యంతో (5.1 ఇంప్ గల్; 6.1 యుఎస్ గాల్) సిబ్బంది మరియు సామాను కోసం పూర్తి-ఇంధన పేలోడ్ 143 కిలోలు (315 ఎల్బి). [1] బెర్ట్రాండ్ నుండి డేటా [1] సాధారణ లక్షణాల పనితీరు</v>
      </c>
      <c r="E32" s="1" t="s">
        <v>441</v>
      </c>
      <c r="F32" s="1" t="str">
        <f>IFERROR(__xludf.DUMMYFUNCTION("GOOGLETRANSLATE(E:E, ""en"", ""te"")"),"శక్తితో కూడిన పారాచూట్")</f>
        <v>శక్తితో కూడిన పారాచూట్</v>
      </c>
      <c r="G32" s="1" t="s">
        <v>442</v>
      </c>
      <c r="H32" s="1" t="s">
        <v>403</v>
      </c>
      <c r="I32" s="1" t="str">
        <f>IFERROR(__xludf.DUMMYFUNCTION("GOOGLETRANSLATE(H:H, ""en"", ""te"")"),"ఫ్రాన్స్")</f>
        <v>ఫ్రాన్స్</v>
      </c>
      <c r="J32" s="2" t="s">
        <v>404</v>
      </c>
      <c r="K32" s="1" t="s">
        <v>651</v>
      </c>
      <c r="L32" s="1" t="str">
        <f>IFERROR(__xludf.DUMMYFUNCTION("GOOGLETRANSLATE(K:K, ""en"", ""te"")"),"అడ్వెంచర్ సా")</f>
        <v>అడ్వెంచర్ సా</v>
      </c>
      <c r="M32" s="1" t="s">
        <v>652</v>
      </c>
      <c r="O32" s="1" t="s">
        <v>445</v>
      </c>
      <c r="P32" s="1" t="str">
        <f>IFERROR(__xludf.DUMMYFUNCTION("GOOGLETRANSLATE(O:O, ""en"", ""te"")"),"ఉత్పత్తి పూర్తయింది")</f>
        <v>ఉత్పత్తి పూర్తయింది</v>
      </c>
      <c r="U32" s="1" t="s">
        <v>131</v>
      </c>
      <c r="V32" s="1" t="s">
        <v>132</v>
      </c>
      <c r="X32" s="1" t="s">
        <v>653</v>
      </c>
      <c r="Z32" s="1" t="s">
        <v>654</v>
      </c>
      <c r="AA32" s="1" t="s">
        <v>655</v>
      </c>
      <c r="AB32" s="1" t="s">
        <v>656</v>
      </c>
      <c r="AC32" s="1" t="s">
        <v>657</v>
      </c>
      <c r="AD32" s="1" t="s">
        <v>658</v>
      </c>
      <c r="AE32" s="1" t="s">
        <v>659</v>
      </c>
      <c r="AF32" s="1" t="s">
        <v>549</v>
      </c>
      <c r="AG32" s="1" t="s">
        <v>549</v>
      </c>
      <c r="AH32" s="1" t="s">
        <v>660</v>
      </c>
      <c r="AN32" s="1" t="s">
        <v>551</v>
      </c>
      <c r="AO32" s="1" t="s">
        <v>661</v>
      </c>
    </row>
    <row r="33">
      <c r="A33" s="1" t="s">
        <v>662</v>
      </c>
      <c r="B33" s="1" t="str">
        <f>IFERROR(__xludf.DUMMYFUNCTION("GOOGLETRANSLATE(A:A, ""en"", ""te"")"),"బార్బరో RB-50")</f>
        <v>బార్బరో RB-50</v>
      </c>
      <c r="C33" s="1" t="s">
        <v>663</v>
      </c>
      <c r="D33" s="1" t="str">
        <f>IFERROR(__xludf.DUMMYFUNCTION("GOOGLETRANSLATE(C:C, ""en"", ""te"")"),"బార్బరో RB-50 ఒక చిన్న, ఫ్రెంచ్, హై వింగ్ సింగిల్ ఇంజిన్ లైట్ విమానం, 1960 లలో నిర్మించిన te త్సాహిక. ఒకటి మాత్రమే పూర్తయింది. రెనే బార్బరో ఒక టెస్ట్ ఫ్లైట్ ఇంజనీర్ వీటిలో ఎక్కువ భాగం సింగిల్ ఇంజిన్ లైట్ విమానాలు, అయినప్పటికీ అతను జూలై 1972 లో మరణించాడు, "&amp;"అతని ఏకైక జంట ఇంజిన్ డిజైన్, బార్బరో RB.70. [2] ఏరో-క్లబ్ ఎయిర్‌బస్ ఫ్రాన్స్ టౌలౌస్ రెనే బార్బరో అతని పేరును కలిగి ఉన్నాడు. [3] RB-50 మిశ్రమ నిర్మాణానికి చెందినది. ఇది అధిక-మౌంటెడ్, చెక్క-నిర్మాణాత్మక, కాంటిలివర్ వింగ్ను ట్రాపెజోయిడల్ ప్రణాళికతో కలిగి ఉంద"&amp;"ి, ఇది ఒకే స్పార్ మరియు ఫాబ్రిక్-కప్పబడిన చుట్టూ నిర్మించబడింది. ఐలెరాన్లు మరియు స్లాట్డ్ ఫ్లాప్స్ రెక్క వెనుకకు అంచులను నింపాయి. ఫ్లాప్‌లు యాంత్రికంగా నిర్వహించబడ్డాయి, గరిష్టంగా 37 ° విక్షేపం. [1] ఇది ముక్కు-మౌంటెడ్ 67 కిలోవాట్ (90 హెచ్‌పి) కాంటినెంటల్ "&amp;"సి 90 ఎయిర్-కూల్డ్ ఫ్లాట్-ఫోర్ ఇంజిన్‌తో పనిచేస్తుంది, రెండు బ్లేడ్, ఫిక్స్‌డ్-పిచ్ ప్రొపెల్లర్‌ను నడుపుతుంది. ఫ్యూజ్‌లేజ్ యొక్క ఫార్వర్డ్ మరియు సెంట్రల్ విభాగాలు లోహ చర్మంతో రివర్టెడ్ లైట్ అల్లాయ్ గిర్డర్ ఫ్రేమ్ నుండి ఏర్పడ్డాయి. సెంటర్ విభాగంలో ఇంధన ట్య"&amp;"ాంక్ ఉంది, ఇది సీట్లకు మద్దతు ఇచ్చే నిర్మాణంలో అంతర్భాగం మరియు పరోక్షంగా, సాంప్రదాయిక, తోక వీల్ అండర్ క్యారేజ్ యొక్క ప్రధాన చక్రాల కాళ్ళు. ట్యాంక్ ముందు నుండి చిన్న, క్షితిజ సమాంతర ఏరోఫాయిల్డ్ పొడిగింపులు ఈ చిన్న, నిలువు కాళ్ళను క్యాబిన్ మరియు ట్యాంకుకు మ"&amp;"ించి సురక్షితంగా ఉంచాయి, అదే సమయంలో అండర్ క్యారేజ్ ట్రాక్‌ను పెంచుతుంది. ఇద్దరు యజమానులు వింగ్ లీడింగ్ ఎడ్జ్ కింద పక్కపక్కనే కూర్చున్నారు, ద్వంద్వ నియంత్రణ స్తంభాలతో అసాధారణంగా పైకప్పు నుండి సస్పెండ్ చేయబడింది. క్యాబిన్ సింగిల్-పీస్ విండ్‌స్క్రీన్ మరియు మ"&amp;"ూడు వేర్వేరు కిటికీలను కలిగి ఉంది, ప్రతి వైపు, వెనుక వైపు పరిమాణం తగ్గుతుంది; పోర్ట్ వైపు ఫార్వర్డ్ విండో పెద్ద తలుపులో భాగం. [1] వెనుక ఫ్యూజ్‌లేజ్ ఒక చెక్క సెమీ-మోనోకోక్, ఇది క్యాబిన్ వెనుక పడిపోయింది. RB-50 యొక్క తోక యూనిట్ కూడా ఆల్-వుడెన్, ఒక కాంటిలివర"&amp;"్ టెయిల్‌ప్లేన్ ఫ్యూజ్‌లేజ్ పైన అమర్చబడి ఉంది. పోర్ట్ ఎలివేటర్ ట్రిమ్ టాబ్ తీసుకువెళ్ళింది. దాని ఫిన్ కొట్టుకుపోయిన, సూటిగా ప్రముఖ అంచుని కలిగి ఉంది, ఇది గుండ్రని టాప్ మరియు అసమతుల్య చుక్కానికి దారితీసింది, కొంచెం వంగిన వెనుకంజలో ఉన్న అంచుతో మరియు కీల్‌కు"&amp;" విస్తరించింది. తోక చక్రం విపరీతమైన వెనుక ఫ్యూజ్‌లేజ్‌కు స్ట్రట్-మౌంటెడ్ చేయబడింది. [1] గైలార్డ్ ప్రకారం, [4] 9 అక్టోబర్ 1960 న RB-50 మొదటిసారిగా ప్రయాణించింది, అయినప్పటికీ చిల్లాన్ [5] 9 అక్టోబర్ 1963 సూచించినప్పటికీ. ఇది 30 జూలై 1964 న టౌలౌస్ ఏరో క్లబ్‌"&amp;"కు నమోదు చేయబడింది. [5] RB-51 అనే కొత్త రకం సంఖ్యకు దారితీసిన మార్పుల గురించి చాలా తక్కువగా తెలుసు. గైలార్డ్ [4] ఇది 1963 లో జరిగిందని సూచిస్తుంది, కాని రికార్డు మే 1969 నాటికి పేరు మార్పు తేదీని ఇస్తుంది. [5] ఎయిర్‌వర్త్ యొక్క సర్టిఫికేట్ 30 మార్చి 1970 "&amp;"న నిలిపివేయబడింది, తరువాత తొలగించబడింది మరియు విమానం యొక్క రికార్డు నాశనం చేయబడింది. [5] జేన్ యొక్క అన్ని ప్రపంచ విమానాల నుండి డేటా 1966/1967, పే .33 [1] సాధారణ లక్షణాల పనితీరు")</f>
        <v>బార్బరో RB-50 ఒక చిన్న, ఫ్రెంచ్, హై వింగ్ సింగిల్ ఇంజిన్ లైట్ విమానం, 1960 లలో నిర్మించిన te త్సాహిక. ఒకటి మాత్రమే పూర్తయింది. రెనే బార్బరో ఒక టెస్ట్ ఫ్లైట్ ఇంజనీర్ వీటిలో ఎక్కువ భాగం సింగిల్ ఇంజిన్ లైట్ విమానాలు, అయినప్పటికీ అతను జూలై 1972 లో మరణించాడు, అతని ఏకైక జంట ఇంజిన్ డిజైన్, బార్బరో RB.70. [2] ఏరో-క్లబ్ ఎయిర్‌బస్ ఫ్రాన్స్ టౌలౌస్ రెనే బార్బరో అతని పేరును కలిగి ఉన్నాడు. [3] RB-50 మిశ్రమ నిర్మాణానికి చెందినది. ఇది అధిక-మౌంటెడ్, చెక్క-నిర్మాణాత్మక, కాంటిలివర్ వింగ్ను ట్రాపెజోయిడల్ ప్రణాళికతో కలిగి ఉంది, ఇది ఒకే స్పార్ మరియు ఫాబ్రిక్-కప్పబడిన చుట్టూ నిర్మించబడింది. ఐలెరాన్లు మరియు స్లాట్డ్ ఫ్లాప్స్ రెక్క వెనుకకు అంచులను నింపాయి. ఫ్లాప్‌లు యాంత్రికంగా నిర్వహించబడ్డాయి, గరిష్టంగా 37 ° విక్షేపం. [1] ఇది ముక్కు-మౌంటెడ్ 67 కిలోవాట్ (90 హెచ్‌పి) కాంటినెంటల్ సి 90 ఎయిర్-కూల్డ్ ఫ్లాట్-ఫోర్ ఇంజిన్‌తో పనిచేస్తుంది, రెండు బ్లేడ్, ఫిక్స్‌డ్-పిచ్ ప్రొపెల్లర్‌ను నడుపుతుంది. ఫ్యూజ్‌లేజ్ యొక్క ఫార్వర్డ్ మరియు సెంట్రల్ విభాగాలు లోహ చర్మంతో రివర్టెడ్ లైట్ అల్లాయ్ గిర్డర్ ఫ్రేమ్ నుండి ఏర్పడ్డాయి. సెంటర్ విభాగంలో ఇంధన ట్యాంక్ ఉంది, ఇది సీట్లకు మద్దతు ఇచ్చే నిర్మాణంలో అంతర్భాగం మరియు పరోక్షంగా, సాంప్రదాయిక, తోక వీల్ అండర్ క్యారేజ్ యొక్క ప్రధాన చక్రాల కాళ్ళు. ట్యాంక్ ముందు నుండి చిన్న, క్షితిజ సమాంతర ఏరోఫాయిల్డ్ పొడిగింపులు ఈ చిన్న, నిలువు కాళ్ళను క్యాబిన్ మరియు ట్యాంకుకు మించి సురక్షితంగా ఉంచాయి, అదే సమయంలో అండర్ క్యారేజ్ ట్రాక్‌ను పెంచుతుంది. ఇద్దరు యజమానులు వింగ్ లీడింగ్ ఎడ్జ్ కింద పక్కపక్కనే కూర్చున్నారు, ద్వంద్వ నియంత్రణ స్తంభాలతో అసాధారణంగా పైకప్పు నుండి సస్పెండ్ చేయబడింది. క్యాబిన్ సింగిల్-పీస్ విండ్‌స్క్రీన్ మరియు మూడు వేర్వేరు కిటికీలను కలిగి ఉంది, ప్రతి వైపు, వెనుక వైపు పరిమాణం తగ్గుతుంది; పోర్ట్ వైపు ఫార్వర్డ్ విండో పెద్ద తలుపులో భాగం. [1] వెనుక ఫ్యూజ్‌లేజ్ ఒక చెక్క సెమీ-మోనోకోక్, ఇది క్యాబిన్ వెనుక పడిపోయింది. RB-50 యొక్క తోక యూనిట్ కూడా ఆల్-వుడెన్, ఒక కాంటిలివర్ టెయిల్‌ప్లేన్ ఫ్యూజ్‌లేజ్ పైన అమర్చబడి ఉంది. పోర్ట్ ఎలివేటర్ ట్రిమ్ టాబ్ తీసుకువెళ్ళింది. దాని ఫిన్ కొట్టుకుపోయిన, సూటిగా ప్రముఖ అంచుని కలిగి ఉంది, ఇది గుండ్రని టాప్ మరియు అసమతుల్య చుక్కానికి దారితీసింది, కొంచెం వంగిన వెనుకంజలో ఉన్న అంచుతో మరియు కీల్‌కు విస్తరించింది. తోక చక్రం విపరీతమైన వెనుక ఫ్యూజ్‌లేజ్‌కు స్ట్రట్-మౌంటెడ్ చేయబడింది. [1] గైలార్డ్ ప్రకారం, [4] 9 అక్టోబర్ 1960 న RB-50 మొదటిసారిగా ప్రయాణించింది, అయినప్పటికీ చిల్లాన్ [5] 9 అక్టోబర్ 1963 సూచించినప్పటికీ. ఇది 30 జూలై 1964 న టౌలౌస్ ఏరో క్లబ్‌కు నమోదు చేయబడింది. [5] RB-51 అనే కొత్త రకం సంఖ్యకు దారితీసిన మార్పుల గురించి చాలా తక్కువగా తెలుసు. గైలార్డ్ [4] ఇది 1963 లో జరిగిందని సూచిస్తుంది, కాని రికార్డు మే 1969 నాటికి పేరు మార్పు తేదీని ఇస్తుంది. [5] ఎయిర్‌వర్త్ యొక్క సర్టిఫికేట్ 30 మార్చి 1970 న నిలిపివేయబడింది, తరువాత తొలగించబడింది మరియు విమానం యొక్క రికార్డు నాశనం చేయబడింది. [5] జేన్ యొక్క అన్ని ప్రపంచ విమానాల నుండి డేటా 1966/1967, పే .33 [1] సాధారణ లక్షణాల పనితీరు</v>
      </c>
      <c r="E33" s="1" t="s">
        <v>664</v>
      </c>
      <c r="F33" s="1" t="str">
        <f>IFERROR(__xludf.DUMMYFUNCTION("GOOGLETRANSLATE(E:E, ""en"", ""te"")"),"రెండు సీట్ల హోమ్‌బిల్ట్ లైట్ ఎయిర్‌క్రాఫ్ట్")</f>
        <v>రెండు సీట్ల హోమ్‌బిల్ట్ లైట్ ఎయిర్‌క్రాఫ్ట్</v>
      </c>
      <c r="G33" s="1" t="s">
        <v>665</v>
      </c>
      <c r="H33" s="1" t="s">
        <v>403</v>
      </c>
      <c r="I33" s="1" t="str">
        <f>IFERROR(__xludf.DUMMYFUNCTION("GOOGLETRANSLATE(H:H, ""en"", ""te"")"),"ఫ్రాన్స్")</f>
        <v>ఫ్రాన్స్</v>
      </c>
      <c r="J33" s="2" t="s">
        <v>404</v>
      </c>
      <c r="R33" s="1">
        <v>1.0</v>
      </c>
      <c r="S33" s="1" t="s">
        <v>252</v>
      </c>
      <c r="V33" s="1" t="s">
        <v>666</v>
      </c>
      <c r="W33" s="1" t="s">
        <v>667</v>
      </c>
      <c r="X33" s="1" t="s">
        <v>668</v>
      </c>
      <c r="Z33" s="1" t="s">
        <v>669</v>
      </c>
      <c r="AA33" s="1" t="s">
        <v>670</v>
      </c>
      <c r="AD33" s="1" t="s">
        <v>671</v>
      </c>
      <c r="AE33" s="1" t="s">
        <v>672</v>
      </c>
      <c r="AG33" s="1" t="s">
        <v>673</v>
      </c>
      <c r="AJ33" s="1" t="s">
        <v>674</v>
      </c>
      <c r="AR33" s="1" t="s">
        <v>675</v>
      </c>
      <c r="AT33" s="3">
        <v>22198.0</v>
      </c>
      <c r="AW33" s="1" t="s">
        <v>676</v>
      </c>
      <c r="AX33" s="1" t="s">
        <v>677</v>
      </c>
      <c r="BA33" s="1" t="s">
        <v>678</v>
      </c>
      <c r="BL33" s="1" t="s">
        <v>679</v>
      </c>
    </row>
    <row r="34">
      <c r="A34" s="1" t="s">
        <v>680</v>
      </c>
      <c r="B34" s="1" t="str">
        <f>IFERROR(__xludf.DUMMYFUNCTION("GOOGLETRANSLATE(A:A, ""en"", ""te"")"),"లోహ్నర్ రకం AA")</f>
        <v>లోహ్నర్ రకం AA</v>
      </c>
      <c r="C34" s="1" t="s">
        <v>681</v>
      </c>
      <c r="D34" s="1" t="str">
        <f>IFERROR(__xludf.DUMMYFUNCTION("GOOGLETRANSLATE(C:C, ""en"", ""te"")"),"లోహ్నర్ రకం AA (A.K.A. లోహ్నర్ 10.20, 10.20A, 10.20B, 111.01, 111.02, 111.03, లోహ్నర్ డాక్టర్ I మరియు లోహ్నర్ D.I) ప్రపంచ యుద్ధంలో నిర్మించిన ప్రోటోటైప్ యోధుల శ్రేణి. చివరికి స్వాభావికమైనది కారణంగా ఈ కార్యక్రమం రద్దు చేయబడుతుంది. డిజైన్ యొక్క అస్థిరత ఆందో"&amp;"ళనలు. [2] 1916 లో, వియన్నా యొక్క తయారీ సంస్థ లోహ్నర్-వర్కేకు 185 హెచ్‌పి (138 కిలోవాట్) ఆస్ట్రో-డైమ్లర్ సిక్స్-సిలిండర్ ఇన్లైన్ ఇంజిన్ చుట్టూ ఒకే సీటు పోరాట యోధుడిని రూపొందించడానికి మరియు నిర్మించడానికి లుఫ్ట్‌ఫహ్ర్ట్‌ట్రుపెన్ నుండి ఒప్పందం ఇవ్వబడింది. [1"&amp;"] మొదటి ఎయిర్ఫ్రేమ్, సీరియల్ నంబర్ 111.01 లో పని ప్రారంభమైంది, మరియు 5 సెప్టెంబర్ 1916 న లోహ్నర్ 10.20 ఆస్పెర్న్ వద్ద ఆవిష్కరించబడింది. [1] ఇది సమాన-స్పాన్ రెక్కలు మరియు ఐ-టైప్ స్ట్రట్‌లతో సింగిల్-బే బైప్‌లేన్. ఎంపెనేజ్ సాంప్రదాయిక క్షితిజ సమాంతర స్టెబిలై"&amp;"జర్‌ను నిలువు స్టెబిలైజర్ మరియు సంక్షిప్త ఆల్-కదిలే చుక్కాని లేకుండా కలిగి ఉంది. [1] ఫ్యూజ్‌లేజ్ చిన్నది మరియు లామినేటెడ్ కలప నిర్మాణం, జంట సమకాలీకరించబడిన స్క్వార్జ్‌లోస్ మెషిన్ గన్‌లతో సాయుధమైంది. [3] టాక్సీ ట్రయల్స్ సమయంలో, ""స్వాప్ చివరలను"" చేసే ధోరణ"&amp;"ితో తగినంత యా కంట్రోల్ నివేదించబడలేదు. ఒక పెద్ద చుక్కాని వ్యవస్థాపించబడింది మరియు ఫ్యూజ్‌లేజ్ 4.65 మీ (15 అడుగుల 3in) నుండి 5.85 మీ (19 అడుగుల 2IN) కు పొడవుగా ఉంది. [2] లోహ్నర్ 10.20 మొదట 29 డిసెంబర్ 1916 న ఎగిరింది మరియు పేలవమైన స్థిరత్వాన్ని ప్రదర్శించి"&amp;"ంది. ఫిబ్రవరి 1917 లో క్రాష్ అయినప్పుడు మరింత పరీక్ష విమానాలు తరువాత మరియు ప్రోటోటైప్ తీవ్రంగా దెబ్బతింది. [1] ఫైటర్ తిరిగి లోహ్నర్-వర్కే ఫ్యాక్టరీకి పంపబడింది, అక్కడ మరమ్మతులు మరియు విస్తృతమైన సవరణలు పూర్తయ్యాయి. ఇప్పుడు దీనిని లోహ్నర్ 10.20 ఎ అని పిలుస్"&amp;"తారు, ఫ్యూజ్‌లేజ్ మళ్లీ 6.35 మీ (20 అడుగుల 10IN) కు పొడవుగా ఉంది, [2] I రకం స్ట్రట్‌లను వైర్ కలుపులతో సాధారణ జంట స్ట్రట్‌లతో భర్తీ చేశారు. తోక పూర్తిగా నిలువు ఫిన్ మరియు ఇంకా పెద్ద చుక్కానితో పున es రూపకల్పన చేయబడింది. 10.20A యొక్క విమాన పరీక్ష 6 జూన్ 191"&amp;"7 వరకు కొనసాగింది, ఇది మరొక ప్రమాదంలో పూర్తిగా నాశనమైంది. [1] నిర్మించిన రెండవ ఫైటర్ ప్రోటోటైప్ సీరియల్ నంబర్ 111.02, దీనిని 10.20 బి అని పిలుస్తారు. తోక ఉపరితలాలు 10.20A ను పోలి ఉంటాయి మరియు లోతైన డోర్సల్ ఫిన్ జోడించబడ్డాయి. I- రకం వింగ్ స్ట్రట్స్ తిరిగి"&amp;" వచ్చాయి, వంపుతిరిగిన V- స్ట్రట్స్ చేత బలోపేతం చేయబడ్డాయి. దీని ప్రారంభ విమానం 2 జూన్ 1917 న ఆస్పెర్న్ వద్ద ఉంది. [1] ఆగష్టు 1917 లో, లుఫ్ట్‌ఫహ్ర్ట్‌ట్రుపెన్ 10.02 బి కమాండర్‌గా నిలిచాడు మరియు ఈ ఎయిర్‌ఫ్రేమ్ యొక్క మరింత అభివృద్ధి ముగిసినప్పుడు అక్టోబర్ వర"&amp;"కు అధికారిక పరీక్షలు కొనసాగాయి. [1] నిర్మించిన మూడవ ఎయిర్ఫ్రేమ్ 111.03 గా మాత్రమే అంటారు. ఐ-టైప్ స్ట్రట్‌లను మళ్లీ జంట స్ట్రట్‌లకు వైర్ కలుపులతో అనుకూలంగా తొలగించారు మరియు దిశాత్మక స్థిరత్వాన్ని పొందే ప్రయత్నంలో డోర్సల్ ఫిన్ మరింత స్పష్టంగా కనిపించింది. మ"&amp;"ొదటిసారి 28 జూన్ 1917 న ఎగిరింది, విమాన పరీక్ష అక్టోబర్ వరకు కొనసాగింది. [1] పేలవమైన పనితీరు కారణంగా, మరింత అభివృద్ధిని నిలిపివేసింది మరియు లుఫ్ట్‌ఫహ్ర్ట్‌ట్రుపెన్ లోహ్నర్-వర్క్‌కి ఏవియాక్ (బెర్గ్) D.I ని ఉత్పత్తి చేయడానికి లైసెన్స్‌ను కేటాయించారు. [1] 11"&amp;"1.03 యొక్క ట్రిప్లేన్ వెర్షన్ లోహ్నర్ డాక్టర్ I / టైప్ A / 111.04 గా నిర్మించబడింది. [3] నుండి డేటా: మొదటి ప్రపంచ యుద్ధం యొక్క ఆస్ట్రో-హంగేరియన్ ఆర్మీ విమానం [3] మొదటి ప్రపంచ యుద్ధం యొక్క ఆస్ట్రో-హంగేరియన్ ఆర్మీ ఎయిర్క్రాఫ్ట్ నుండి డేటా, [3] పూర్తి బుక్ ఆ"&amp;"ఫ్ ఫైటర్స్ [4] సాధారణ లక్షణాలు పనితీరు ఆయుధాలు పోల్చదగిన పాత్ర, కాన్ఫిగరేషన్ మరియు ERA సంబంధిత జాబితాలు")</f>
        <v>లోహ్నర్ రకం AA (A.K.A. లోహ్నర్ 10.20, 10.20A, 10.20B, 111.01, 111.02, 111.03, లోహ్నర్ డాక్టర్ I మరియు లోహ్నర్ D.I) ప్రపంచ యుద్ధంలో నిర్మించిన ప్రోటోటైప్ యోధుల శ్రేణి. చివరికి స్వాభావికమైనది కారణంగా ఈ కార్యక్రమం రద్దు చేయబడుతుంది. డిజైన్ యొక్క అస్థిరత ఆందోళనలు. [2] 1916 లో, వియన్నా యొక్క తయారీ సంస్థ లోహ్నర్-వర్కేకు 185 హెచ్‌పి (138 కిలోవాట్) ఆస్ట్రో-డైమ్లర్ సిక్స్-సిలిండర్ ఇన్లైన్ ఇంజిన్ చుట్టూ ఒకే సీటు పోరాట యోధుడిని రూపొందించడానికి మరియు నిర్మించడానికి లుఫ్ట్‌ఫహ్ర్ట్‌ట్రుపెన్ నుండి ఒప్పందం ఇవ్వబడింది. [1] మొదటి ఎయిర్ఫ్రేమ్, సీరియల్ నంబర్ 111.01 లో పని ప్రారంభమైంది, మరియు 5 సెప్టెంబర్ 1916 న లోహ్నర్ 10.20 ఆస్పెర్న్ వద్ద ఆవిష్కరించబడింది. [1] ఇది సమాన-స్పాన్ రెక్కలు మరియు ఐ-టైప్ స్ట్రట్‌లతో సింగిల్-బే బైప్‌లేన్. ఎంపెనేజ్ సాంప్రదాయిక క్షితిజ సమాంతర స్టెబిలైజర్‌ను నిలువు స్టెబిలైజర్ మరియు సంక్షిప్త ఆల్-కదిలే చుక్కాని లేకుండా కలిగి ఉంది. [1] ఫ్యూజ్‌లేజ్ చిన్నది మరియు లామినేటెడ్ కలప నిర్మాణం, జంట సమకాలీకరించబడిన స్క్వార్జ్‌లోస్ మెషిన్ గన్‌లతో సాయుధమైంది. [3] టాక్సీ ట్రయల్స్ సమయంలో, "స్వాప్ చివరలను" చేసే ధోరణితో తగినంత యా కంట్రోల్ నివేదించబడలేదు. ఒక పెద్ద చుక్కాని వ్యవస్థాపించబడింది మరియు ఫ్యూజ్‌లేజ్ 4.65 మీ (15 అడుగుల 3in) నుండి 5.85 మీ (19 అడుగుల 2IN) కు పొడవుగా ఉంది. [2] లోహ్నర్ 10.20 మొదట 29 డిసెంబర్ 1916 న ఎగిరింది మరియు పేలవమైన స్థిరత్వాన్ని ప్రదర్శించింది. ఫిబ్రవరి 1917 లో క్రాష్ అయినప్పుడు మరింత పరీక్ష విమానాలు తరువాత మరియు ప్రోటోటైప్ తీవ్రంగా దెబ్బతింది. [1] ఫైటర్ తిరిగి లోహ్నర్-వర్కే ఫ్యాక్టరీకి పంపబడింది, అక్కడ మరమ్మతులు మరియు విస్తృతమైన సవరణలు పూర్తయ్యాయి. ఇప్పుడు దీనిని లోహ్నర్ 10.20 ఎ అని పిలుస్తారు, ఫ్యూజ్‌లేజ్ మళ్లీ 6.35 మీ (20 అడుగుల 10IN) కు పొడవుగా ఉంది, [2] I రకం స్ట్రట్‌లను వైర్ కలుపులతో సాధారణ జంట స్ట్రట్‌లతో భర్తీ చేశారు. తోక పూర్తిగా నిలువు ఫిన్ మరియు ఇంకా పెద్ద చుక్కానితో పున es రూపకల్పన చేయబడింది. 10.20A యొక్క విమాన పరీక్ష 6 జూన్ 1917 వరకు కొనసాగింది, ఇది మరొక ప్రమాదంలో పూర్తిగా నాశనమైంది. [1] నిర్మించిన రెండవ ఫైటర్ ప్రోటోటైప్ సీరియల్ నంబర్ 111.02, దీనిని 10.20 బి అని పిలుస్తారు. తోక ఉపరితలాలు 10.20A ను పోలి ఉంటాయి మరియు లోతైన డోర్సల్ ఫిన్ జోడించబడ్డాయి. I- రకం వింగ్ స్ట్రట్స్ తిరిగి వచ్చాయి, వంపుతిరిగిన V- స్ట్రట్స్ చేత బలోపేతం చేయబడ్డాయి. దీని ప్రారంభ విమానం 2 జూన్ 1917 న ఆస్పెర్న్ వద్ద ఉంది. [1] ఆగష్టు 1917 లో, లుఫ్ట్‌ఫహ్ర్ట్‌ట్రుపెన్ 10.02 బి కమాండర్‌గా నిలిచాడు మరియు ఈ ఎయిర్‌ఫ్రేమ్ యొక్క మరింత అభివృద్ధి ముగిసినప్పుడు అక్టోబర్ వరకు అధికారిక పరీక్షలు కొనసాగాయి. [1] నిర్మించిన మూడవ ఎయిర్ఫ్రేమ్ 111.03 గా మాత్రమే అంటారు. ఐ-టైప్ స్ట్రట్‌లను మళ్లీ జంట స్ట్రట్‌లకు వైర్ కలుపులతో అనుకూలంగా తొలగించారు మరియు దిశాత్మక స్థిరత్వాన్ని పొందే ప్రయత్నంలో డోర్సల్ ఫిన్ మరింత స్పష్టంగా కనిపించింది. మొదటిసారి 28 జూన్ 1917 న ఎగిరింది, విమాన పరీక్ష అక్టోబర్ వరకు కొనసాగింది. [1] పేలవమైన పనితీరు కారణంగా, మరింత అభివృద్ధిని నిలిపివేసింది మరియు లుఫ్ట్‌ఫహ్ర్ట్‌ట్రుపెన్ లోహ్నర్-వర్క్‌కి ఏవియాక్ (బెర్గ్) D.I ని ఉత్పత్తి చేయడానికి లైసెన్స్‌ను కేటాయించారు. [1] 111.03 యొక్క ట్రిప్లేన్ వెర్షన్ లోహ్నర్ డాక్టర్ I / టైప్ A / 111.04 గా నిర్మించబడింది. [3] నుండి డేటా: మొదటి ప్రపంచ యుద్ధం యొక్క ఆస్ట్రో-హంగేరియన్ ఆర్మీ విమానం [3] మొదటి ప్రపంచ యుద్ధం యొక్క ఆస్ట్రో-హంగేరియన్ ఆర్మీ ఎయిర్క్రాఫ్ట్ నుండి డేటా, [3] పూర్తి బుక్ ఆఫ్ ఫైటర్స్ [4] సాధారణ లక్షణాలు పనితీరు ఆయుధాలు పోల్చదగిన పాత్ర, కాన్ఫిగరేషన్ మరియు ERA సంబంధిత జాబితాలు</v>
      </c>
      <c r="E34" s="1" t="s">
        <v>173</v>
      </c>
      <c r="F34" s="1" t="str">
        <f>IFERROR(__xludf.DUMMYFUNCTION("GOOGLETRANSLATE(E:E, ""en"", ""te"")"),"యుద్ధ")</f>
        <v>యుద్ధ</v>
      </c>
      <c r="G34" s="2" t="s">
        <v>174</v>
      </c>
      <c r="H34" s="1" t="s">
        <v>309</v>
      </c>
      <c r="I34" s="1" t="str">
        <f>IFERROR(__xludf.DUMMYFUNCTION("GOOGLETRANSLATE(H:H, ""en"", ""te"")"),"ఆస్ట్రియా-హంగరీ")</f>
        <v>ఆస్ట్రియా-హంగరీ</v>
      </c>
      <c r="J34" s="2" t="s">
        <v>310</v>
      </c>
      <c r="K34" s="1" t="s">
        <v>682</v>
      </c>
      <c r="L34" s="1" t="str">
        <f>IFERROR(__xludf.DUMMYFUNCTION("GOOGLETRANSLATE(K:K, ""en"", ""te"")"),"లోహ్నర్-వర్కే")</f>
        <v>లోహ్నర్-వర్కే</v>
      </c>
      <c r="M34" s="2" t="s">
        <v>683</v>
      </c>
      <c r="N34" s="1" t="s">
        <v>684</v>
      </c>
      <c r="R34" s="1">
        <v>4.0</v>
      </c>
      <c r="S34" s="1" t="s">
        <v>685</v>
      </c>
      <c r="U34" s="1">
        <v>1.0</v>
      </c>
      <c r="W34" s="1" t="s">
        <v>686</v>
      </c>
      <c r="X34" s="1" t="s">
        <v>687</v>
      </c>
      <c r="Y34" s="1" t="s">
        <v>688</v>
      </c>
      <c r="Z34" s="1" t="s">
        <v>689</v>
      </c>
      <c r="AA34" s="1" t="s">
        <v>690</v>
      </c>
      <c r="AB34" s="1" t="s">
        <v>691</v>
      </c>
      <c r="AD34" s="1" t="s">
        <v>692</v>
      </c>
      <c r="AF34" s="1" t="s">
        <v>693</v>
      </c>
      <c r="AJ34" s="1" t="s">
        <v>694</v>
      </c>
      <c r="AQ34" s="1" t="s">
        <v>695</v>
      </c>
      <c r="AR34" s="1" t="s">
        <v>696</v>
      </c>
      <c r="AT34" s="3">
        <v>6208.0</v>
      </c>
      <c r="AV34" s="1" t="s">
        <v>697</v>
      </c>
      <c r="AY34" s="1" t="s">
        <v>698</v>
      </c>
      <c r="BA34" s="1" t="s">
        <v>699</v>
      </c>
    </row>
    <row r="35">
      <c r="A35" s="1" t="s">
        <v>700</v>
      </c>
      <c r="B35" s="1" t="str">
        <f>IFERROR(__xludf.DUMMYFUNCTION("GOOGLETRANSLATE(A:A, ""en"", ""te"")"),"వోక్స్ఫ్లగ్జ్యూగ్")</f>
        <v>వోక్స్ఫ్లగ్జ్యూగ్</v>
      </c>
      <c r="C35" s="1" t="s">
        <v>701</v>
      </c>
      <c r="D35" s="1" t="str">
        <f>IFERROR(__xludf.DUMMYFUNCTION("GOOGLETRANSLATE(C:C, ""en"", ""te"")"),"వోక్స్‌ఫ్లగ్జ్యూగ్ (పీపుల్స్ ఎయిర్‌క్రాఫ్ట్) 1930 లలో ఒక చిన్న మరియు సరళమైన విమానం యొక్క భారీ ఉత్పత్తి కోసం ఒక గొప్ప మూడవ రీచ్ పథకం. వినియోగదారు సాంకేతిక పరిజ్ఞానాన్ని ప్రచార సాధనంగా ఉపయోగించుకునే నాజీ పాలన యొక్క ప్రయత్నాల్లో ఇది ఒకటి. [1] వోక్స్వ్యాగన్ క"&amp;"ారు మాదిరిగా కాకుండా, నాజీ సగటు జర్మన్, [2] అలాగే తక్కువ-తెలిసిన వోక్సెంప్ఫంగర్ రేడియో, వోక్స్కోహ్ల్స్‌చ్రాంక్ రిఫ్రిజిరేటర్ మరియు వోక్స్‌గస్మాస్కే గ్యాస్ మాస్క్ కోసం పని చేయడానికి నాజీ చేసిన ప్రయత్నం కానీ పూర్తిగా గ్రహించలేదు. [3] వోక్స్‌ఫ్లగ్జ్యూగ్ గ్రా"&amp;"ండ్ ప్లాన్ నాజీ పాలనలో వేర్వేరు సమయాల్లో మరియు జర్మనీలోని వివిధ ప్రదేశాలలో వెలువడింది. అయినప్పటికీ, ఇది గోరువెచ్చని అధికారిక మద్దతును మాత్రమే కలిగి ఉన్నందున, ఇది తప్పుగా నిర్వచించబడింది మరియు అస్పష్టంగా ఉంది. రెండవ ప్రపంచ యుద్ధం ప్రాధాన్యతలలో మార్పు అవసరం"&amp;", ఇది పథకంతో అనుసంధానించబడిన చాలా ప్రాజెక్టులను అకస్మాత్తుగా ముగించింది. [4] ‘ప్రజల విమానం’ ఆలోచన నాజీ పాలనకు ముందే ఉంది. దీని యొక్క ప్రధాన ప్రేరణ హెన్రీ ఫోర్డ్ యొక్క ఫోర్డ్ టి. సాధారణ పౌరుడు భరించగలిగే చౌక కారు యొక్క పారిశ్రామిక ఉత్పత్తి తరువాత, అదే నమూన"&amp;"ాలో ఒక విమానాన్ని నిర్మించటానికి కొంతమంది మనస్సులలో ఒకే ఒక అడుగు మాత్రమే ఉంది. ‘పీపుల్స్ ప్లేన్’ ఆలోచనను విలియం బుష్నెల్ స్టౌట్ హెన్రీ ఫోర్డ్‌కు ముందుకు తెచ్చారు మరియు ఫోర్డ్ వెంటనే దాని గురించి ఉత్సాహంగా ఉన్నారు. ఫోర్డ్ ఫ్లివర్వర్ ఫలిత విమానం, ఈ ప్రాజెక్"&amp;"ట్ expected హించినంత విజయవంతం కాలేదు. [5] జర్మనీలోనే, 1920 దశాబ్దం రెండవ భాగంలో కొన్ని ప్రాజెక్టులు ప్రారంభ వోక్స్‌ఫ్లగ్జ్యూగ్ విమానాలుగా ఉద్దేశించబడ్డాయి. ఇప్పటికే 1928 లో రాబ్-కాట్జెన్‌స్టెయిన్ ఆర్‌కె -9 గ్రాస్మేక్ (వార్బ్లెర్) 3-సిలిండర్ అంజాని మోటారుత"&amp;"ో అమర్చిన 2-సీట్ల బిప్‌లేన్ ట్రైనర్, దీనిని 'వోక్స్‌ఫ్లగ్జ్యూగ్' గా ప్లాన్ చేశారు. 1929 లో ఎట్రిచ్ కంపెనీ నిర్మించిన ఎట్రిచ్ స్పోర్ట్-టౌబ్, వోక్స్‌ఫ్లగ్జ్యూగ్‌గా కూడా ఉద్దేశించబడింది, అయితే ఇది త్వరలోనే సిరీస్‌లో ఉత్పత్తికి సంబంధించిన ఇబ్బందులను ఎదుర్కొంద"&amp;"ి మరియు ప్రాజెక్ట్ ఇవ్వబడింది. [6] ఇతర ప్రారంభ ప్రజల విమాన ప్రాజెక్టులు 1933 లో నిర్మించిన డీక్ ADM 11 వోక్స్ఫ్లగ్జ్యూగ్, [7] గెర్నర్ G.I [8] మరియు G.II బిప్లేన్స్, మరియు మెసెర్స్చ్మిట్ M 17. [9] హాన్స్ క్లెమ్ వంటి ఇంజనీర్లు తేలికపాటి విమానంలో భవిష్యత్తు "&amp;"ఉందని చూశారు. ఇది క్లెమ్ సిండెల్ఫింగెన్‌లోని డైమ్లర్ మోటార్ కంపెనీలో పనిచేస్తున్నప్పుడు డైమ్లెర్ ఎల్ 15 ను రూపొందించడానికి దారితీసింది. క్లెమ్ స్పష్టమైన లక్ష్యాన్ని కలిగి ఉంది: సిరీస్ ఎ వోక్స్‌ఫ్లగ్జ్యూగ్‌లో నిర్మించడం, ఉత్పత్తి ఖర్చులు తక్కువగా ఉండే విమా"&amp;"నం, తక్కువ ధర గల మోటారుతో అమర్చబడి, నిర్వహణలో తక్కువగా ఉంటుంది. తరువాత, డైమ్లర్‌ను విడిచిపెట్టిన తరువాత, క్లెమ్ తన సొంత సంస్థ లీచ్ట్ఫ్లగ్జ్యూగ్బావు క్లెమ్ను బోబ్లింగెన్‌లో స్థాపించాడు. [10] నాజీ పార్టీ అధికారంలోకి రాకముందే 1930 ల ప్రారంభంలో ఒకే-సీట్ల తక్క"&amp;"ువ-ధర వోల్స్‌ఫ్లగ్జ్యూగ్ నిర్మాణానికి ఒక పోటీ ఉంది. పారిశ్రామిక మరియు ప్రైవేట్ సంస్థలతో పాటు, విద్యా సమూహాలు కూడా ఈ పోటీలో పాల్గొన్నాయి. అందువల్ల బెర్లిన్ టెక్నికల్ హైస్కూల్‌కు చెందిన అకాడెమిస్చే ఫ్లీగర్‌గ్రూప్ బెర్లిన్ B 4 ను ""FF"", ఫాస్ట్ ఫెర్టిగ్ (దాద"&amp;"ాపు సిద్ధంగా) అని కూడా పిలుస్తారు మరియు మొదటి బహుమతిని గెలుచుకుంది. నాజీ స్వాధీనం తరువాత, అకాడెమిక్ ఫ్లయింగ్ గ్రూపులను 11 ఏప్రిల్ 1933 న జారీ చేసిన డిక్రీ ద్వారా రద్దు చేయబడ్డాయి. ‘వోక్స్-’ అనే ఉపసర్గ నాజీయిజానికి ఎంచుకున్న పారిశ్రామిక ఉత్పత్తులకు ఇవ్వబడి"&amp;"న ఒక రకమైన గౌరవ బ్యాడ్జ్‌గా మారింది. అటువంటి వస్తువులను భారీగా ఉత్పత్తి చేసే సామర్థ్యం నిరంకుశ రాజ్యాన్ని పొగడ్తలతో ముంచెత్తింది, ఇది సాంకేతిక పురోగతిలో నాయకుడిగా తనను తాను ప్రదర్శించడానికి ప్రయత్నించింది మరియు ఫ్యూరర్ నేతృత్వంలోని మరింత సమతౌల్య ప్రపంచాని"&amp;"కి ముందున్నది. యుద్ధానంతర సంవత్సరాల్లో ఇటువంటి ప్రజల ప్రాజెక్టులు తరచూ నాజీ టైమ్స్‌లో “మంచి వైపు” అని ప్రస్తావించబడ్డాయి. [3] [12] “పీపుల్స్ ప్రొడక్ట్స్” ప్రతిపాదనలకు సంబంధించిన చొరవ మరియు చివరికి సూచనలు రాబర్ట్ లే నేతృత్వంలోని జర్మన్ లేబర్ ఫ్రంట్ నుండి, "&amp;"అలాగే జోసెఫ్ గోబెల్స్ నేతృత్వంలోని నాజీ ప్రచార మంత్రిత్వ శాఖ నుండి వచ్చాయి. రాజకీయ, సైద్ధాంతిక, అలాగే ఆర్థిక కారకాలు నాజీ సందర్భంలో వారి సాధ్యతను నిర్దేశించాయి. ""ప్రజల ఉత్పత్తులు"" డబుల్ ఫంక్షన్‌ను కలిగి ఉన్నాయి, ఒక వైపు అవి అధికారిక ప్రచారం యొక్క ముఖ్య "&amp;"అంశాలు, ఇది సంపన్న మరియు సౌకర్యవంతమైన భవిష్యత్ సమాజాన్ని పౌరులకు వాగ్దానం చేసింది, ప్రధానంగా జర్మన్ రీ-ఆర్మమెంట్ ఆమోదయోగ్యమైన వాస్తవ ఆర్థిక ఇబ్బందులు ఆమోదయోగ్యమైనదిగా చేయడానికి. జనాభాకు. మరోవైపు, వారు ప్రత్యేకంగా నాజీ వినియోగదారుల సమాజం యొక్క నిజమైన ప్రణా"&amp;"ళికలు మరియు దర్శనాలను రూపొందించారు. [3] అయినప్పటికీ, భారీ ప్రజల వినియోగం యొక్క ఆర్ధిక లక్ష్యం ఆటోర్కీ, పునర్నిర్మాణం మరియు ప్రాదేశిక విస్తరణ యొక్క ఏకకాల రాజకీయ లక్ష్యాలకు విరుద్ధంగా లేదని గొప్ప పథకం యొక్క వైఫల్యం స్పష్టమైంది. [3] 1937 మధ్య నాటికి జర్మన్ ర"&amp;"ీ-ఆర్మమెంట్‌తో పూర్తి గేర్‌లో, ఇటువంటి చిన్న విమానాలను 'బలహీనమైన ఇంజిన్ విమానాలు' (ష్వాచ్‌మోటోరిజ్ ఫ్లగ్జ్యూజ్) అని లేబుల్ చేశారు మరియు నాజీ ఇంజనీర్ హర్మన్ షాఫెర్ బెర్లిన్‌లో వ్రాస్తారు: „వోక్స్‌ఫ్లగ్జ్యూగ్“ పేరు „వోక్స్‌ఫ్లగ్జ్యూగ్” వోల్క్ యొక్క విస్తృత "&amp;"పొరలు కొనుగోలు చేయగలవు మరియు నిర్వహించగలవు. ఏదేమైనా, fire హించదగిన సమయంలో, ఆ రకమైన విమానంలో లేదా టేకాఫ్, ల్యాండింగ్ మరియు నిర్వహణ మౌలిక సదుపాయాలు వంటి అవసరమైన పరిస్థితులను సృష్టించలేరు. [13] వోక్స్‌ఫ్లగ్జ్యూగ్ ప్రాజెక్ట్ వెనుక ఉన్న దృష్టి ఒక చిన్న విమానాన"&amp;"్ని పెద్ద పరిమాణంలో తయారు చేయడం, ఇది సగటు మూడవ రీచ్ పౌరుడికి సరసమైనది. [14] వోక్స్‌ఫ్లగ్జ్యూగ్ విమానం యొక్క కొన్ని డిజైన్లు ఆచరణీయమైన చిన్న విమానంగా అభివృద్ధి చేయబడ్డాయి, కాని మెసెర్స్‌ష్మిట్ M 33 వంటి విస్తృత నాజీ పథకంలో భాగంగా కాదు, ఇది చాలా తక్కువ విమా"&amp;"నం, ఇది 'బిల్డ్-ఇట్-యువర్సెల్ఫ్' లో ఉత్పత్తి అవుతుంది. కిట్. విల్లీ మెసెర్స్చ్మిట్ యొక్క ఆలోచన ఏమిటంటే, ఒక విమానం చాలా చౌకగా ఉత్పత్తి చేయడమే, ఇది సగటు జీతం ఉన్న ఎవరికైనా సరసమైనది. జర్మనీ సంవత్సరాల ముందు నాజీ ప్రీ-టేకోవర్ సమయంలో రూపొందించబడిన మెసెర్స్చ్మిట"&amp;"్ M-33 ప్రాజెక్ట్ దశను దాటలేదు. [15] మిగ్నెట్ పౌ డు సీల్ (జర్మన్: హిమ్మెల్స్లాస్) ఆధారంగా మరొక చిన్న విమానం లెమాన్ ఫాల్టర్ వంటి ఇతర హస్తకళ, చాలా చిన్న విమానాల యొక్క ఇప్పటికే ఉన్న డిజైన్లను మెరుగుపరచడానికి లేదా అభివృద్ధి చేయడానికి ప్రయత్నిస్తున్నారు, కానీ "&amp;"ప్రాజెక్టులు కూడా మిగిలి ఉన్నాయి. [16] ఇంజనీర్ వోల్ఫ్ హిర్త్ 1937 లో హిర్త్ HI-20 మోస్ (మోటర్‌సెగ్లర్) ను నిర్మించి, పేటెంట్ పొందినప్పుడు వోక్స్‌ఫ్లగ్జ్యూగ్‌ను నిర్మించాలనే ఆలోచనను అనుసరించాడు. ఇది కోణాన్ని మార్చగల మొట్టమొదటి మోటారుగ్లైడర్. [17] నాజీ విమా"&amp;"నయాన మంత్రిత్వ శాఖ యొక్క సాంకేతిక విభాగం, జూన్ 1936 తరువాత ఎర్నెస్ట్ ఉడెట్ నేతృత్వంలోని అన్ని పరిశోధన మరియు అభివృద్ధికి బాధ్యత వహించే సాంకేతిక విభాగం AMT (LC, కానీ తరచుగా సి-AMT అని పిలుస్తారు), చిన్న విమాన భవనం నుండి దాని అభిమానాన్ని ఉపసంహరించుకుంది కంపె"&amp;"నీలు. వెజర్ ఫ్లూగ్జీగ్బావు (మాజీ రోహర్‌బాచ్), బోకర్, క్రితం, క్లెమ్ మరియు ఫీయిస్‌లెర్ వంటి పరిశ్రమలు తమకు అభివృద్ధి చెందడానికి తదుపరి ప్రాజెక్టులు లేవని చెప్పబడింది ఎందుకంటే భవిష్యత్ ప్రాజెక్టులను మిగిలిన విమాన పారిశ్రామిక సమూహాలు నిర్వహించవచ్చు. [18] బదు"&amp;"లుగా ఈ చిన్న కంపెనీలు 50 నుండి 60 హెచ్‌పి (37 నుండి 45 కిలోవాట్) మోటారులతో నడిచే వోక్స్‌ఫ్లగ్జ్యూగ్ అని పిలవబడే ఉత్పత్తిలో పాల్గొనాలని సూచించారు. ఈ సిఫార్సును క్లెమ్ మాత్రమే కాదు, దాని కెఎల్ 105 తో, సిబెల్ SI 202 హమ్మెల్ మరియు ఫైజెలర్‌తో FI 253 స్పాట్జ్‌త"&amp;"ో, [19], కానీ స్పష్టంగా అలాగే బాకర్ దాని B బకర్ చేత 134 మంది విద్యార్థితో, వీటిలో ఒకటి మాత్రమే నిర్మించబడింది, Bü 134 ఒక హిర్త్ HM 504 ఒక మోటారుతో శక్తిని కలిగి ఉన్నప్పటికీ, ఇది 105 HP (78 kW) తో పథకానికి కొంచెం మించిపోయింది. [20] బోకర్ యొక్క స్వీడిష్ ఇంజ"&amp;"నీర్ అండర్స్ జె. II, కొత్త విమానాల అభివృద్ధికి బాధ్యత వహించే సాంకేతిక పరిజ్ఞానం యొక్క విభాగం. అండర్సన్ రూపొందించిన చివరి విమానం అయిన Bü 182 కార్నెట్, వీటిలో మూడు మాత్రమే నిర్మించబడ్డాయి, సాంకేతిక పురోగతి మరియు తక్కువ ఖర్చుతో కలిపినప్పటికీ, రీచ్ యొక్క వాయు"&amp;" మంత్రిత్వ శాఖలో కూడా మద్దతు కనిపించలేదు. Bü 182 కార్నెట్ అత్యంత వినూత్నమైన మోడల్, తక్కువ ధర గల అధిక-పనితీరు గల ఇంజిన్‌తో అమర్చబడి ఉంది, ఇది లుఫ్ట్‌వాఫేకు మంచి శిక్షకుడిని చేస్తుంది. [20] 1930 లలో చిన్న క్రాఫ్ట్ కోసం ఉద్దేశించిన కొన్ని తేలికపాటి మరియు తక్"&amp;"కువ-శక్తి ఏవియేషన్ ఇంజిన్ల అభివృద్ధి జరిగింది మరియు ఇది వోక్స్‌ఫ్లగ్జ్యూగ్-రకం విమానాలను తక్కువ ఖర్చుతో పాటు సాంకేతిక కోణం నుండి సాధ్యమయ్యేలా చేసింది. [17]")</f>
        <v>వోక్స్‌ఫ్లగ్జ్యూగ్ (పీపుల్స్ ఎయిర్‌క్రాఫ్ట్) 1930 లలో ఒక చిన్న మరియు సరళమైన విమానం యొక్క భారీ ఉత్పత్తి కోసం ఒక గొప్ప మూడవ రీచ్ పథకం. వినియోగదారు సాంకేతిక పరిజ్ఞానాన్ని ప్రచార సాధనంగా ఉపయోగించుకునే నాజీ పాలన యొక్క ప్రయత్నాల్లో ఇది ఒకటి. [1] వోక్స్వ్యాగన్ కారు మాదిరిగా కాకుండా, నాజీ సగటు జర్మన్, [2] అలాగే తక్కువ-తెలిసిన వోక్సెంప్ఫంగర్ రేడియో, వోక్స్కోహ్ల్స్‌చ్రాంక్ రిఫ్రిజిరేటర్ మరియు వోక్స్‌గస్మాస్కే గ్యాస్ మాస్క్ కోసం పని చేయడానికి నాజీ చేసిన ప్రయత్నం కానీ పూర్తిగా గ్రహించలేదు. [3] వోక్స్‌ఫ్లగ్జ్యూగ్ గ్రాండ్ ప్లాన్ నాజీ పాలనలో వేర్వేరు సమయాల్లో మరియు జర్మనీలోని వివిధ ప్రదేశాలలో వెలువడింది. అయినప్పటికీ, ఇది గోరువెచ్చని అధికారిక మద్దతును మాత్రమే కలిగి ఉన్నందున, ఇది తప్పుగా నిర్వచించబడింది మరియు అస్పష్టంగా ఉంది. రెండవ ప్రపంచ యుద్ధం ప్రాధాన్యతలలో మార్పు అవసరం, ఇది పథకంతో అనుసంధానించబడిన చాలా ప్రాజెక్టులను అకస్మాత్తుగా ముగించింది. [4] ‘ప్రజల విమానం’ ఆలోచన నాజీ పాలనకు ముందే ఉంది. దీని యొక్క ప్రధాన ప్రేరణ హెన్రీ ఫోర్డ్ యొక్క ఫోర్డ్ టి. సాధారణ పౌరుడు భరించగలిగే చౌక కారు యొక్క పారిశ్రామిక ఉత్పత్తి తరువాత, అదే నమూనాలో ఒక విమానాన్ని నిర్మించటానికి కొంతమంది మనస్సులలో ఒకే ఒక అడుగు మాత్రమే ఉంది. ‘పీపుల్స్ ప్లేన్’ ఆలోచనను విలియం బుష్నెల్ స్టౌట్ హెన్రీ ఫోర్డ్‌కు ముందుకు తెచ్చారు మరియు ఫోర్డ్ వెంటనే దాని గురించి ఉత్సాహంగా ఉన్నారు. ఫోర్డ్ ఫ్లివర్వర్ ఫలిత విమానం, ఈ ప్రాజెక్ట్ expected హించినంత విజయవంతం కాలేదు. [5] జర్మనీలోనే, 1920 దశాబ్దం రెండవ భాగంలో కొన్ని ప్రాజెక్టులు ప్రారంభ వోక్స్‌ఫ్లగ్జ్యూగ్ విమానాలుగా ఉద్దేశించబడ్డాయి. ఇప్పటికే 1928 లో రాబ్-కాట్జెన్‌స్టెయిన్ ఆర్‌కె -9 గ్రాస్మేక్ (వార్బ్లెర్) 3-సిలిండర్ అంజాని మోటారుతో అమర్చిన 2-సీట్ల బిప్‌లేన్ ట్రైనర్, దీనిని 'వోక్స్‌ఫ్లగ్జ్యూగ్' గా ప్లాన్ చేశారు. 1929 లో ఎట్రిచ్ కంపెనీ నిర్మించిన ఎట్రిచ్ స్పోర్ట్-టౌబ్, వోక్స్‌ఫ్లగ్జ్యూగ్‌గా కూడా ఉద్దేశించబడింది, అయితే ఇది త్వరలోనే సిరీస్‌లో ఉత్పత్తికి సంబంధించిన ఇబ్బందులను ఎదుర్కొంది మరియు ప్రాజెక్ట్ ఇవ్వబడింది. [6] ఇతర ప్రారంభ ప్రజల విమాన ప్రాజెక్టులు 1933 లో నిర్మించిన డీక్ ADM 11 వోక్స్ఫ్లగ్జ్యూగ్, [7] గెర్నర్ G.I [8] మరియు G.II బిప్లేన్స్, మరియు మెసెర్స్చ్మిట్ M 17. [9] హాన్స్ క్లెమ్ వంటి ఇంజనీర్లు తేలికపాటి విమానంలో భవిష్యత్తు ఉందని చూశారు. ఇది క్లెమ్ సిండెల్ఫింగెన్‌లోని డైమ్లర్ మోటార్ కంపెనీలో పనిచేస్తున్నప్పుడు డైమ్లెర్ ఎల్ 15 ను రూపొందించడానికి దారితీసింది. క్లెమ్ స్పష్టమైన లక్ష్యాన్ని కలిగి ఉంది: సిరీస్ ఎ వోక్స్‌ఫ్లగ్జ్యూగ్‌లో నిర్మించడం, ఉత్పత్తి ఖర్చులు తక్కువగా ఉండే విమానం, తక్కువ ధర గల మోటారుతో అమర్చబడి, నిర్వహణలో తక్కువగా ఉంటుంది. తరువాత, డైమ్లర్‌ను విడిచిపెట్టిన తరువాత, క్లెమ్ తన సొంత సంస్థ లీచ్ట్ఫ్లగ్జ్యూగ్బావు క్లెమ్ను బోబ్లింగెన్‌లో స్థాపించాడు. [10] నాజీ పార్టీ అధికారంలోకి రాకముందే 1930 ల ప్రారంభంలో ఒకే-సీట్ల తక్కువ-ధర వోల్స్‌ఫ్లగ్జ్యూగ్ నిర్మాణానికి ఒక పోటీ ఉంది. పారిశ్రామిక మరియు ప్రైవేట్ సంస్థలతో పాటు, విద్యా సమూహాలు కూడా ఈ పోటీలో పాల్గొన్నాయి. అందువల్ల బెర్లిన్ టెక్నికల్ హైస్కూల్‌కు చెందిన అకాడెమిస్చే ఫ్లీగర్‌గ్రూప్ బెర్లిన్ B 4 ను "FF", ఫాస్ట్ ఫెర్టిగ్ (దాదాపు సిద్ధంగా) అని కూడా పిలుస్తారు మరియు మొదటి బహుమతిని గెలుచుకుంది. నాజీ స్వాధీనం తరువాత, అకాడెమిక్ ఫ్లయింగ్ గ్రూపులను 11 ఏప్రిల్ 1933 న జారీ చేసిన డిక్రీ ద్వారా రద్దు చేయబడ్డాయి. ‘వోక్స్-’ అనే ఉపసర్గ నాజీయిజానికి ఎంచుకున్న పారిశ్రామిక ఉత్పత్తులకు ఇవ్వబడిన ఒక రకమైన గౌరవ బ్యాడ్జ్‌గా మారింది. అటువంటి వస్తువులను భారీగా ఉత్పత్తి చేసే సామర్థ్యం నిరంకుశ రాజ్యాన్ని పొగడ్తలతో ముంచెత్తింది, ఇది సాంకేతిక పురోగతిలో నాయకుడిగా తనను తాను ప్రదర్శించడానికి ప్రయత్నించింది మరియు ఫ్యూరర్ నేతృత్వంలోని మరింత సమతౌల్య ప్రపంచానికి ముందున్నది. యుద్ధానంతర సంవత్సరాల్లో ఇటువంటి ప్రజల ప్రాజెక్టులు తరచూ నాజీ టైమ్స్‌లో “మంచి వైపు” అని ప్రస్తావించబడ్డాయి. [3] [12] “పీపుల్స్ ప్రొడక్ట్స్” ప్రతిపాదనలకు సంబంధించిన చొరవ మరియు చివరికి సూచనలు రాబర్ట్ లే నేతృత్వంలోని జర్మన్ లేబర్ ఫ్రంట్ నుండి, అలాగే జోసెఫ్ గోబెల్స్ నేతృత్వంలోని నాజీ ప్రచార మంత్రిత్వ శాఖ నుండి వచ్చాయి. రాజకీయ, సైద్ధాంతిక, అలాగే ఆర్థిక కారకాలు నాజీ సందర్భంలో వారి సాధ్యతను నిర్దేశించాయి. "ప్రజల ఉత్పత్తులు" డబుల్ ఫంక్షన్‌ను కలిగి ఉన్నాయి, ఒక వైపు అవి అధికారిక ప్రచారం యొక్క ముఖ్య అంశాలు, ఇది సంపన్న మరియు సౌకర్యవంతమైన భవిష్యత్ సమాజాన్ని పౌరులకు వాగ్దానం చేసింది, ప్రధానంగా జర్మన్ రీ-ఆర్మమెంట్ ఆమోదయోగ్యమైన వాస్తవ ఆర్థిక ఇబ్బందులు ఆమోదయోగ్యమైనదిగా చేయడానికి. జనాభాకు. మరోవైపు, వారు ప్రత్యేకంగా నాజీ వినియోగదారుల సమాజం యొక్క నిజమైన ప్రణాళికలు మరియు దర్శనాలను రూపొందించారు. [3] అయినప్పటికీ, భారీ ప్రజల వినియోగం యొక్క ఆర్ధిక లక్ష్యం ఆటోర్కీ, పునర్నిర్మాణం మరియు ప్రాదేశిక విస్తరణ యొక్క ఏకకాల రాజకీయ లక్ష్యాలకు విరుద్ధంగా లేదని గొప్ప పథకం యొక్క వైఫల్యం స్పష్టమైంది. [3] 1937 మధ్య నాటికి జర్మన్ రీ-ఆర్మమెంట్‌తో పూర్తి గేర్‌లో, ఇటువంటి చిన్న విమానాలను 'బలహీనమైన ఇంజిన్ విమానాలు' (ష్వాచ్‌మోటోరిజ్ ఫ్లగ్జ్యూజ్) అని లేబుల్ చేశారు మరియు నాజీ ఇంజనీర్ హర్మన్ షాఫెర్ బెర్లిన్‌లో వ్రాస్తారు: „వోక్స్‌ఫ్లగ్జ్యూగ్“ పేరు „వోక్స్‌ఫ్లగ్జ్యూగ్” వోల్క్ యొక్క విస్తృత పొరలు కొనుగోలు చేయగలవు మరియు నిర్వహించగలవు. ఏదేమైనా, fire హించదగిన సమయంలో, ఆ రకమైన విమానంలో లేదా టేకాఫ్, ల్యాండింగ్ మరియు నిర్వహణ మౌలిక సదుపాయాలు వంటి అవసరమైన పరిస్థితులను సృష్టించలేరు. [13] వోక్స్‌ఫ్లగ్జ్యూగ్ ప్రాజెక్ట్ వెనుక ఉన్న దృష్టి ఒక చిన్న విమానాన్ని పెద్ద పరిమాణంలో తయారు చేయడం, ఇది సగటు మూడవ రీచ్ పౌరుడికి సరసమైనది. [14] వోక్స్‌ఫ్లగ్జ్యూగ్ విమానం యొక్క కొన్ని డిజైన్లు ఆచరణీయమైన చిన్న విమానంగా అభివృద్ధి చేయబడ్డాయి, కాని మెసెర్స్‌ష్మిట్ M 33 వంటి విస్తృత నాజీ పథకంలో భాగంగా కాదు, ఇది చాలా తక్కువ విమానం, ఇది 'బిల్డ్-ఇట్-యువర్సెల్ఫ్' లో ఉత్పత్తి అవుతుంది. కిట్. విల్లీ మెసెర్స్చ్మిట్ యొక్క ఆలోచన ఏమిటంటే, ఒక విమానం చాలా చౌకగా ఉత్పత్తి చేయడమే, ఇది సగటు జీతం ఉన్న ఎవరికైనా సరసమైనది. జర్మనీ సంవత్సరాల ముందు నాజీ ప్రీ-టేకోవర్ సమయంలో రూపొందించబడిన మెసెర్స్చ్మిట్ M-33 ప్రాజెక్ట్ దశను దాటలేదు. [15] మిగ్నెట్ పౌ డు సీల్ (జర్మన్: హిమ్మెల్స్లాస్) ఆధారంగా మరొక చిన్న విమానం లెమాన్ ఫాల్టర్ వంటి ఇతర హస్తకళ, చాలా చిన్న విమానాల యొక్క ఇప్పటికే ఉన్న డిజైన్లను మెరుగుపరచడానికి లేదా అభివృద్ధి చేయడానికి ప్రయత్నిస్తున్నారు, కానీ ప్రాజెక్టులు కూడా మిగిలి ఉన్నాయి. [16] ఇంజనీర్ వోల్ఫ్ హిర్త్ 1937 లో హిర్త్ HI-20 మోస్ (మోటర్‌సెగ్లర్) ను నిర్మించి, పేటెంట్ పొందినప్పుడు వోక్స్‌ఫ్లగ్జ్యూగ్‌ను నిర్మించాలనే ఆలోచనను అనుసరించాడు. ఇది కోణాన్ని మార్చగల మొట్టమొదటి మోటారుగ్లైడర్. [17] నాజీ విమానయాన మంత్రిత్వ శాఖ యొక్క సాంకేతిక విభాగం, జూన్ 1936 తరువాత ఎర్నెస్ట్ ఉడెట్ నేతృత్వంలోని అన్ని పరిశోధన మరియు అభివృద్ధికి బాధ్యత వహించే సాంకేతిక విభాగం AMT (LC, కానీ తరచుగా సి-AMT అని పిలుస్తారు), చిన్న విమాన భవనం నుండి దాని అభిమానాన్ని ఉపసంహరించుకుంది కంపెనీలు. వెజర్ ఫ్లూగ్జీగ్బావు (మాజీ రోహర్‌బాచ్), బోకర్, క్రితం, క్లెమ్ మరియు ఫీయిస్‌లెర్ వంటి పరిశ్రమలు తమకు అభివృద్ధి చెందడానికి తదుపరి ప్రాజెక్టులు లేవని చెప్పబడింది ఎందుకంటే భవిష్యత్ ప్రాజెక్టులను మిగిలిన విమాన పారిశ్రామిక సమూహాలు నిర్వహించవచ్చు. [18] బదులుగా ఈ చిన్న కంపెనీలు 50 నుండి 60 హెచ్‌పి (37 నుండి 45 కిలోవాట్) మోటారులతో నడిచే వోక్స్‌ఫ్లగ్జ్యూగ్ అని పిలవబడే ఉత్పత్తిలో పాల్గొనాలని సూచించారు. ఈ సిఫార్సును క్లెమ్ మాత్రమే కాదు, దాని కెఎల్ 105 తో, సిబెల్ SI 202 హమ్మెల్ మరియు ఫైజెలర్‌తో FI 253 స్పాట్జ్‌తో, [19], కానీ స్పష్టంగా అలాగే బాకర్ దాని B బకర్ చేత 134 మంది విద్యార్థితో, వీటిలో ఒకటి మాత్రమే నిర్మించబడింది, Bü 134 ఒక హిర్త్ HM 504 ఒక మోటారుతో శక్తిని కలిగి ఉన్నప్పటికీ, ఇది 105 HP (78 kW) తో పథకానికి కొంచెం మించిపోయింది. [20] బోకర్ యొక్క స్వీడిష్ ఇంజనీర్ అండర్స్ జె. II, కొత్త విమానాల అభివృద్ధికి బాధ్యత వహించే సాంకేతిక పరిజ్ఞానం యొక్క విభాగం. అండర్సన్ రూపొందించిన చివరి విమానం అయిన Bü 182 కార్నెట్, వీటిలో మూడు మాత్రమే నిర్మించబడ్డాయి, సాంకేతిక పురోగతి మరియు తక్కువ ఖర్చుతో కలిపినప్పటికీ, రీచ్ యొక్క వాయు మంత్రిత్వ శాఖలో కూడా మద్దతు కనిపించలేదు. Bü 182 కార్నెట్ అత్యంత వినూత్నమైన మోడల్, తక్కువ ధర గల అధిక-పనితీరు గల ఇంజిన్‌తో అమర్చబడి ఉంది, ఇది లుఫ్ట్‌వాఫేకు మంచి శిక్షకుడిని చేస్తుంది. [20] 1930 లలో చిన్న క్రాఫ్ట్ కోసం ఉద్దేశించిన కొన్ని తేలికపాటి మరియు తక్కువ-శక్తి ఏవియేషన్ ఇంజిన్ల అభివృద్ధి జరిగింది మరియు ఇది వోక్స్‌ఫ్లగ్జ్యూగ్-రకం విమానాలను తక్కువ ఖర్చుతో పాటు సాంకేతిక కోణం నుండి సాధ్యమయ్యేలా చేసింది. [17]</v>
      </c>
      <c r="AQ35" s="1" t="s">
        <v>702</v>
      </c>
      <c r="BD35" s="1" t="s">
        <v>331</v>
      </c>
      <c r="BF35" s="1" t="s">
        <v>703</v>
      </c>
    </row>
    <row r="36">
      <c r="A36" s="1" t="s">
        <v>704</v>
      </c>
      <c r="B36" s="1" t="str">
        <f>IFERROR(__xludf.DUMMYFUNCTION("GOOGLETRANSLATE(A:A, ""en"", ""te"")"),"వోర్టెక్ స్కైలార్క్")</f>
        <v>వోర్టెక్ స్కైలార్క్</v>
      </c>
      <c r="C36" s="1" t="s">
        <v>705</v>
      </c>
      <c r="D36" s="1" t="str">
        <f>IFERROR(__xludf.DUMMYFUNCTION("GOOGLETRANSLATE(C:C, ""en"", ""te"")"),"వోర్టెక్ స్కైలార్క్ అనేది మేరీల్యాండ్‌లోని ఫాల్‌స్టన్‌కు చెందిన వోర్టెక్ నిర్మించిన అమెరికన్ హెలికాప్టర్. ఈ విమానం te త్సాహిక నిర్మాణానికి ప్రణాళికల రూపంలో సరఫరా చేయబడుతుంది. వోర్టెక్ డిజైన్ కోసం రోటర్ బ్లేడ్లను కూడా సరఫరా చేస్తుంది. [1] [2] [3] స్కైలార్క"&amp;"్ యుఎస్ ప్రయోగాత్మక - te త్సాహిక -నిర్మిత విమాన నియమాలకు అనుగుణంగా రూపొందించబడింది. ఇది సింగిల్ మెయిన్ రోటర్, విండ్‌షీల్డ్ లేని సింగిల్-సీట్ల ఓపెన్ కాక్‌పిట్, స్కిడ్-టైప్ ల్యాండింగ్ గేర్ మరియు ట్విన్ సిలిండర్, లిక్విడ్-కూల్డ్, ఇన్-లైన్ టూ-స్ట్రోక్, కార్బ్"&amp;"యురేటెడ్ 70 హెచ్‌పి (52 కిలోవాట్) హైర్త్ 3503 ఎయిర్‌క్రాఫ్ట్ ఇంజిన్ కలిగి ఉంది. ట్విన్ సిలిండర్, లిక్విడ్-కూల్డ్, ఇన్-లైన్ టూ-స్ట్రోక్, 64 హెచ్‌పి (48 కిలోవాట్) రోటాక్స్ 582 కూడా ఉపయోగించబడింది. కాక్‌పిట్ ఎన్‌క్లోజర్ ఐచ్ఛికం. [1] [2] [3] విమానం ఫ్యూజ్‌లేజ"&amp;"్ వెల్డెడ్ 4130 స్టీల్ గొట్టాల నుండి తయారవుతుంది, అల్యూమినియం తోక విజృంభణతో. దీని 19 అడుగుల (5.8 మీ) వ్యాసం రెండు-బ్లేడెడ్ రోటర్ NACA 0012 ఎయిర్‌ఫాయిల్‌ను ఉపయోగిస్తుంది. ప్రధాన ప్రసారం బెల్ట్ మరియు గొలుసు రకం, అయితే తోక రోటర్ పొడవైన షాఫ్ట్ ద్వారా నడపబడుతు"&amp;"ంది. నియంత్రణ వ్యవస్థ సాంప్రదాయ హెలికాప్టర్ నియంత్రణలను కలిగి ఉంటుంది. ఈ విమానం ఖాళీ బరువు 350 ఎల్బి (159 కిలోలు) మరియు స్థూల బరువు 700 ఎల్బి (318 కిలోలు), ఇది 350 ఎల్బి (159 కిలోల) ఉపయోగకరమైన లోడ్‌ను ఇస్తుంది. 8 యు.ఎస్. గ్యాలన్ల పూర్తి ఇంధనంతో (30 ఎల్; 6"&amp;".7 ఇంప్ గాల్) పైలట్ మరియు సామాను కోసం పేలోడ్ 302 ఎల్బి (137 కిలోలు). [1] [2] [4] తయారీదారు నిర్మాణ సమయాన్ని 300 గంటలుగా అంచనా వేస్తాడు. [1] 2005 నాటికి కంపెనీ 5 పూర్తయిందని మరియు ఎగురుతున్నట్లు నివేదించింది. [1] జనవరి 2015 నాటికి ఫెడరల్ ఏవియేషన్ అడ్మినిస్"&amp;"ట్రేషన్తో యునైటెడ్ స్టేట్స్లో ఉదాహరణలు నమోదు కాలేదు, అయినప్పటికీ ఒకటి ఒకేసారి నమోదు చేయబడింది. [5] కిట్‌ప్లాన్‌ల నుండి డేటా [1] సాధారణ లక్షణాల పనితీరు")</f>
        <v>వోర్టెక్ స్కైలార్క్ అనేది మేరీల్యాండ్‌లోని ఫాల్‌స్టన్‌కు చెందిన వోర్టెక్ నిర్మించిన అమెరికన్ హెలికాప్టర్. ఈ విమానం te త్సాహిక నిర్మాణానికి ప్రణాళికల రూపంలో సరఫరా చేయబడుతుంది. వోర్టెక్ డిజైన్ కోసం రోటర్ బ్లేడ్లను కూడా సరఫరా చేస్తుంది. [1] [2] [3] స్కైలార్క్ యుఎస్ ప్రయోగాత్మక - te త్సాహిక -నిర్మిత విమాన నియమాలకు అనుగుణంగా రూపొందించబడింది. ఇది సింగిల్ మెయిన్ రోటర్, విండ్‌షీల్డ్ లేని సింగిల్-సీట్ల ఓపెన్ కాక్‌పిట్, స్కిడ్-టైప్ ల్యాండింగ్ గేర్ మరియు ట్విన్ సిలిండర్, లిక్విడ్-కూల్డ్, ఇన్-లైన్ టూ-స్ట్రోక్, కార్బ్యురేటెడ్ 70 హెచ్‌పి (52 కిలోవాట్) హైర్త్ 3503 ఎయిర్‌క్రాఫ్ట్ ఇంజిన్ కలిగి ఉంది. ట్విన్ సిలిండర్, లిక్విడ్-కూల్డ్, ఇన్-లైన్ టూ-స్ట్రోక్, 64 హెచ్‌పి (48 కిలోవాట్) రోటాక్స్ 582 కూడా ఉపయోగించబడింది. కాక్‌పిట్ ఎన్‌క్లోజర్ ఐచ్ఛికం. [1] [2] [3] విమానం ఫ్యూజ్‌లేజ్ వెల్డెడ్ 4130 స్టీల్ గొట్టాల నుండి తయారవుతుంది, అల్యూమినియం తోక విజృంభణతో. దీని 19 అడుగుల (5.8 మీ) వ్యాసం రెండు-బ్లేడెడ్ రోటర్ NACA 0012 ఎయిర్‌ఫాయిల్‌ను ఉపయోగిస్తుంది. ప్రధాన ప్రసారం బెల్ట్ మరియు గొలుసు రకం, అయితే తోక రోటర్ పొడవైన షాఫ్ట్ ద్వారా నడపబడుతుంది. నియంత్రణ వ్యవస్థ సాంప్రదాయ హెలికాప్టర్ నియంత్రణలను కలిగి ఉంటుంది. ఈ విమానం ఖాళీ బరువు 350 ఎల్బి (159 కిలోలు) మరియు స్థూల బరువు 700 ఎల్బి (318 కిలోలు), ఇది 350 ఎల్బి (159 కిలోల) ఉపయోగకరమైన లోడ్‌ను ఇస్తుంది. 8 యు.ఎస్. గ్యాలన్ల పూర్తి ఇంధనంతో (30 ఎల్; 6.7 ఇంప్ గాల్) పైలట్ మరియు సామాను కోసం పేలోడ్ 302 ఎల్బి (137 కిలోలు). [1] [2] [4] తయారీదారు నిర్మాణ సమయాన్ని 300 గంటలుగా అంచనా వేస్తాడు. [1] 2005 నాటికి కంపెనీ 5 పూర్తయిందని మరియు ఎగురుతున్నట్లు నివేదించింది. [1] జనవరి 2015 నాటికి ఫెడరల్ ఏవియేషన్ అడ్మినిస్ట్రేషన్తో యునైటెడ్ స్టేట్స్లో ఉదాహరణలు నమోదు కాలేదు, అయినప్పటికీ ఒకటి ఒకేసారి నమోదు చేయబడింది. [5] కిట్‌ప్లాన్‌ల నుండి డేటా [1] సాధారణ లక్షణాల పనితీరు</v>
      </c>
      <c r="E36" s="1" t="s">
        <v>706</v>
      </c>
      <c r="F36" s="1" t="str">
        <f>IFERROR(__xludf.DUMMYFUNCTION("GOOGLETRANSLATE(E:E, ""en"", ""te"")"),"హెలికాప్టర్")</f>
        <v>హెలికాప్టర్</v>
      </c>
      <c r="G36" s="2" t="s">
        <v>707</v>
      </c>
      <c r="H36" s="1" t="s">
        <v>495</v>
      </c>
      <c r="I36" s="1" t="str">
        <f>IFERROR(__xludf.DUMMYFUNCTION("GOOGLETRANSLATE(H:H, ""en"", ""te"")"),"సంయుక్త రాష్ట్రాలు")</f>
        <v>సంయుక్త రాష్ట్రాలు</v>
      </c>
      <c r="J36" s="1" t="s">
        <v>496</v>
      </c>
      <c r="K36" s="1" t="s">
        <v>708</v>
      </c>
      <c r="L36" s="1" t="str">
        <f>IFERROR(__xludf.DUMMYFUNCTION("GOOGLETRANSLATE(K:K, ""en"", ""te"")"),"వోర్టెక్")</f>
        <v>వోర్టెక్</v>
      </c>
      <c r="M36" s="2" t="s">
        <v>709</v>
      </c>
      <c r="O36" s="1" t="s">
        <v>710</v>
      </c>
      <c r="P36" s="1" t="str">
        <f>IFERROR(__xludf.DUMMYFUNCTION("GOOGLETRANSLATE(O:O, ""en"", ""te"")"),"ప్రణాళికలు అందుబాటులో ఉన్నాయి (2015)")</f>
        <v>ప్రణాళికలు అందుబాటులో ఉన్నాయి (2015)</v>
      </c>
      <c r="R36" s="1" t="s">
        <v>711</v>
      </c>
      <c r="U36" s="1" t="s">
        <v>131</v>
      </c>
      <c r="W36" s="1" t="s">
        <v>712</v>
      </c>
      <c r="AA36" s="1" t="s">
        <v>713</v>
      </c>
      <c r="AB36" s="1" t="s">
        <v>714</v>
      </c>
      <c r="AC36" s="1" t="s">
        <v>715</v>
      </c>
      <c r="AD36" s="1" t="s">
        <v>716</v>
      </c>
      <c r="AF36" s="1" t="s">
        <v>717</v>
      </c>
      <c r="AG36" s="1" t="s">
        <v>718</v>
      </c>
      <c r="AJ36" s="1" t="s">
        <v>719</v>
      </c>
      <c r="AN36" s="1" t="s">
        <v>720</v>
      </c>
      <c r="BJ36" s="1" t="s">
        <v>721</v>
      </c>
      <c r="BS36" s="1" t="s">
        <v>722</v>
      </c>
      <c r="BW36" s="1" t="s">
        <v>723</v>
      </c>
      <c r="BX36" s="1" t="s">
        <v>724</v>
      </c>
    </row>
    <row r="37">
      <c r="A37" s="1" t="s">
        <v>725</v>
      </c>
      <c r="B37" s="1" t="str">
        <f>IFERROR(__xludf.DUMMYFUNCTION("GOOGLETRANSLATE(A:A, ""en"", ""te"")"),"విమానం")</f>
        <v>విమానం</v>
      </c>
      <c r="C37" s="1" t="s">
        <v>726</v>
      </c>
      <c r="D37" s="1" t="str">
        <f>IFERROR(__xludf.DUMMYFUNCTION("GOOGLETRANSLATE(C:C, ""en"", ""te"")"),"కుకాబుర్రా వెస్ట్‌ల్యాండ్ విడ్జియన్ లైట్ ఎయిర్‌క్రాఫ్ట్ రిజిస్టర్డ్ జి-ఆకా. 1929 లో సదరన్ క్రాస్‌లోని సర్ చార్లెస్ కింగ్స్‌ఫోర్డ్ స్మిత్ మరియు అతని సిబ్బంది అదృశ్యమైనప్పుడు, తరువాత ""కాఫీ రాయల్"" సంఘటన అని పిలువబడింది, పైలట్ కీత్ ఆండర్సన్ మరియు మెకానిక్ హ"&amp;"ెన్రీ స్మిత్ ""బాబీ"" హిచ్కాక్ వాటిని కనుగొనే ప్రయత్నంలో కూకబుర్రాను ఎగరవేసింది . కూకబుర్రా ఏప్రిల్ 10 న న్యూ సౌత్ వేల్స్లోని రిచ్మండ్ నుండి బయలుదేరి వెస్ట్రన్ ఆస్ట్రేలియాకు ఉత్తరాన బ్రోకెన్ హిల్, మేరీ, ఉడ్నాదట్టా మరియు ఆలిస్ స్ప్రింగ్స్ ద్వారా వెళ్ళాడు. "&amp;"రెండు సిలిండర్‌పై ఒక వాల్వ్‌పై పుష్ రాడ్ విప్పుతున్నప్పుడు కుకబుర్రా తనామి ఎడారిలో దిగవలసి వచ్చింది, దీనివల్ల శక్తి కోల్పోతుంది. హిచ్కాక్ పుష్ రాడ్‌ను సర్దుబాటు చేశాడు మరియు ఇద్దరు వ్యక్తులు రన్‌వేను క్లియర్ చేయడానికి ప్రయత్నించారు. వారు దాహం ద్వారా అధిగమ"&amp;"ించారు మరియు వారు రన్వేను ఎక్కువసేపు క్లియర్ చేయడానికి ముందే మరణించారు. వారి మృతదేహాలు 21 ఏప్రిల్ 1929 న కనుగొనబడ్డాయి. ఒక గ్రౌండ్ పార్టీ వేవ్ హిల్ స్టేషన్ నుండి ప్రయాణించి, వారు పడుకున్న పురుషులను ఖననం చేసింది. వారి గుర్రాల కోసం నీటి కొరత కారణంగా, కూకబుర"&amp;"్రా బయలుదేరేంత ఎక్కువసేపు రన్‌వేను క్లియర్ చేయడానికి గ్రౌండ్ పార్టీకి సమయం లేదు. ఎడారిలో పురుషులను విడిచిపెట్టినందుకు బహిరంగ ఆగ్రహం తరువాత, థోర్న్‌క్రాఫ్ట్ ట్రక్కుతో రెండవ యాత్ర సైట్‌కు తిరిగి వచ్చి మృతదేహాలను వెలికి తీసింది. మళ్ళీ, నీటి కొరత కారణంగా, రన్"&amp;"వే క్లియర్ చేయబడలేదు కాబట్టి విమానం తరలించబడలేదు. జూలై 1929 లో, అండర్సన్ సిడ్నీలో మరియు పెర్త్‌లోని హిచ్‌కాక్‌లలో తిరిగి దుర్వినియోగం చేయబడ్డాడు. కుకబుర్రా ఎడారిలో ఉండిపోయింది, ఎందుకంటే దానిని తిరిగి పొందడం ఆర్థికంగా లేదు. దీనిని 1961 లో unexpected హించని"&amp;" విధంగా వెర్న్ ఓ'బ్రియన్ ఈ ప్రాంతం గుండా ప్రయాణించే సర్వేయర్ కనుగొన్నారు. ఇది మూడు దశాబ్దాల వర్షం మరియు బుష్‌ఫైర్‌ల వల్ల దెబ్బతింది. ఓ'బ్రియన్ విమానం కోసం ఖచ్చితమైన స్థానాన్ని నిర్ధారించలేదు ఎందుకంటే తనామి ఫ్లాట్ మరియు లక్షణం లేనిది. అనేక యాత్రలు 1961 తరు"&amp;"వాత కూకబుర్రా కోసం శోధించాయి, కాని ప్రయోజనం లేదు. ఆస్ట్రేలియా వ్యాపారవేత్త, పైలట్ మరియు సాహసికుడు డిక్ స్మిత్ 1977 లో కూకబుర్రాను కనుగొనటానికి ఒక యాత్రను పొందారు, కానీ విజయవంతం కాలేదు. అతను 1978 లో మళ్ళీ శోధించాడు మరియు ఈ సమయం విమానం యొక్క అవశేషాలను కనుగొ"&amp;"నడంలో విజయవంతమైంది. [1] [2] కూకబుర్రా యొక్క అవశేషాలను ఆలిస్ స్ప్రింగ్స్ విమానాశ్రయంలో బహిరంగ ప్రదర్శనకు తరలించారు మరియు ప్రస్తుతం సెంట్రల్ ఆస్ట్రేలియన్ ఏవియేషన్ మ్యూజియంలో ఉన్నారు. కోఆర్డినేట్లు: .mw-Parser- అవుట్పుట్ .జియో-డిఫాల్ట్, .mw-Parser-output .gy"&amp;"o-dms, .mw-Parser- అవుట్పుట్ .జియో-డెక్ {display .mw-Parser-అవుట్పుట్ .జియో-మల్టీ-పంక్టు {display: none} .MW-PARSER- అవుట్పుట్ .Longitude, .mw-Parser- అవుట్పుట్ .లేటిట్యూడ్ {వైట్-స్పేస్: నౌరాప్} 23 ° 42′8 ″ S 133 ° 51′51 ″ E / 23.70222 ° S 133.86417 ° E /"&amp;" -23.70222; 133.86417")</f>
        <v>కుకాబుర్రా వెస్ట్‌ల్యాండ్ విడ్జియన్ లైట్ ఎయిర్‌క్రాఫ్ట్ రిజిస్టర్డ్ జి-ఆకా. 1929 లో సదరన్ క్రాస్‌లోని సర్ చార్లెస్ కింగ్స్‌ఫోర్డ్ స్మిత్ మరియు అతని సిబ్బంది అదృశ్యమైనప్పుడు, తరువాత "కాఫీ రాయల్" సంఘటన అని పిలువబడింది, పైలట్ కీత్ ఆండర్సన్ మరియు మెకానిక్ హెన్రీ స్మిత్ "బాబీ" హిచ్కాక్ వాటిని కనుగొనే ప్రయత్నంలో కూకబుర్రాను ఎగరవేసింది . కూకబుర్రా ఏప్రిల్ 10 న న్యూ సౌత్ వేల్స్లోని రిచ్మండ్ నుండి బయలుదేరి వెస్ట్రన్ ఆస్ట్రేలియాకు ఉత్తరాన బ్రోకెన్ హిల్, మేరీ, ఉడ్నాదట్టా మరియు ఆలిస్ స్ప్రింగ్స్ ద్వారా వెళ్ళాడు. రెండు సిలిండర్‌పై ఒక వాల్వ్‌పై పుష్ రాడ్ విప్పుతున్నప్పుడు కుకబుర్రా తనామి ఎడారిలో దిగవలసి వచ్చింది, దీనివల్ల శక్తి కోల్పోతుంది. హిచ్కాక్ పుష్ రాడ్‌ను సర్దుబాటు చేశాడు మరియు ఇద్దరు వ్యక్తులు రన్‌వేను క్లియర్ చేయడానికి ప్రయత్నించారు. వారు దాహం ద్వారా అధిగమించారు మరియు వారు రన్వేను ఎక్కువసేపు క్లియర్ చేయడానికి ముందే మరణించారు. వారి మృతదేహాలు 21 ఏప్రిల్ 1929 న కనుగొనబడ్డాయి. ఒక గ్రౌండ్ పార్టీ వేవ్ హిల్ స్టేషన్ నుండి ప్రయాణించి, వారు పడుకున్న పురుషులను ఖననం చేసింది. వారి గుర్రాల కోసం నీటి కొరత కారణంగా, కూకబుర్రా బయలుదేరేంత ఎక్కువసేపు రన్‌వేను క్లియర్ చేయడానికి గ్రౌండ్ పార్టీకి సమయం లేదు. ఎడారిలో పురుషులను విడిచిపెట్టినందుకు బహిరంగ ఆగ్రహం తరువాత, థోర్న్‌క్రాఫ్ట్ ట్రక్కుతో రెండవ యాత్ర సైట్‌కు తిరిగి వచ్చి మృతదేహాలను వెలికి తీసింది. మళ్ళీ, నీటి కొరత కారణంగా, రన్వే క్లియర్ చేయబడలేదు కాబట్టి విమానం తరలించబడలేదు. జూలై 1929 లో, అండర్సన్ సిడ్నీలో మరియు పెర్త్‌లోని హిచ్‌కాక్‌లలో తిరిగి దుర్వినియోగం చేయబడ్డాడు. కుకబుర్రా ఎడారిలో ఉండిపోయింది, ఎందుకంటే దానిని తిరిగి పొందడం ఆర్థికంగా లేదు. దీనిని 1961 లో unexpected హించని విధంగా వెర్న్ ఓ'బ్రియన్ ఈ ప్రాంతం గుండా ప్రయాణించే సర్వేయర్ కనుగొన్నారు. ఇది మూడు దశాబ్దాల వర్షం మరియు బుష్‌ఫైర్‌ల వల్ల దెబ్బతింది. ఓ'బ్రియన్ విమానం కోసం ఖచ్చితమైన స్థానాన్ని నిర్ధారించలేదు ఎందుకంటే తనామి ఫ్లాట్ మరియు లక్షణం లేనిది. అనేక యాత్రలు 1961 తరువాత కూకబుర్రా కోసం శోధించాయి, కాని ప్రయోజనం లేదు. ఆస్ట్రేలియా వ్యాపారవేత్త, పైలట్ మరియు సాహసికుడు డిక్ స్మిత్ 1977 లో కూకబుర్రాను కనుగొనటానికి ఒక యాత్రను పొందారు, కానీ విజయవంతం కాలేదు. అతను 1978 లో మళ్ళీ శోధించాడు మరియు ఈ సమయం విమానం యొక్క అవశేషాలను కనుగొనడంలో విజయవంతమైంది. [1] [2] కూకబుర్రా యొక్క అవశేషాలను ఆలిస్ స్ప్రింగ్స్ విమానాశ్రయంలో బహిరంగ ప్రదర్శనకు తరలించారు మరియు ప్రస్తుతం సెంట్రల్ ఆస్ట్రేలియన్ ఏవియేషన్ మ్యూజియంలో ఉన్నారు. కోఆర్డినేట్లు: .mw-Parser- అవుట్పుట్ .జియో-డిఫాల్ట్, .mw-Parser-output .gyo-dms, .mw-Parser- అవుట్పుట్ .జియో-డెక్ {display .mw-Parser-అవుట్పుట్ .జియో-మల్టీ-పంక్టు {display: none} .MW-PARSER- అవుట్పుట్ .Longitude, .mw-Parser- అవుట్పుట్ .లేటిట్యూడ్ {వైట్-స్పేస్: నౌరాప్} 23 ° 42′8 ″ S 133 ° 51′51 ″ E / 23.70222 ° S 133.86417 ° E / -23.70222; 133.86417</v>
      </c>
      <c r="U37" s="1">
        <v>2.0</v>
      </c>
      <c r="AQ37" s="1" t="s">
        <v>727</v>
      </c>
      <c r="BY37" s="1" t="s">
        <v>728</v>
      </c>
      <c r="BZ37" s="1" t="s">
        <v>729</v>
      </c>
      <c r="CA37" s="1" t="s">
        <v>730</v>
      </c>
      <c r="CB37" s="1" t="s">
        <v>731</v>
      </c>
      <c r="CC37" s="1" t="s">
        <v>732</v>
      </c>
      <c r="CD37" s="3">
        <v>10693.0</v>
      </c>
      <c r="CE37" s="1" t="s">
        <v>733</v>
      </c>
      <c r="CF37" s="1" t="s">
        <v>734</v>
      </c>
      <c r="CG37" s="1" t="s">
        <v>735</v>
      </c>
      <c r="CH37" s="6">
        <v>10693.0</v>
      </c>
      <c r="CI37" s="1" t="s">
        <v>736</v>
      </c>
      <c r="CJ37" s="1" t="s">
        <v>728</v>
      </c>
      <c r="CK37" s="1" t="s">
        <v>729</v>
      </c>
      <c r="CL37" s="1">
        <v>2.0</v>
      </c>
      <c r="CM37" s="1">
        <v>0.0</v>
      </c>
    </row>
    <row r="38">
      <c r="A38" s="1" t="s">
        <v>737</v>
      </c>
      <c r="B38" s="1" t="str">
        <f>IFERROR(__xludf.DUMMYFUNCTION("GOOGLETRANSLATE(A:A, ""en"", ""te"")"),"ఏరోచ్యూట్ ఇంటర్నేషనల్ డ్యూయల్")</f>
        <v>ఏరోచ్యూట్ ఇంటర్నేషనల్ డ్యూయల్</v>
      </c>
      <c r="C38" s="1" t="s">
        <v>738</v>
      </c>
      <c r="D38" s="1" t="str">
        <f>IFERROR(__xludf.DUMMYFUNCTION("GOOGLETRANSLATE(C:C, ""en"", ""te"")"),"ఏరోచ్యూట్ ఇంటర్నేషనల్ డ్యూయల్, (గతంలో ది టూ సీటర్ అని పిలుస్తారు) విక్టోరియాలోని కోబర్గ్ నార్త్ యొక్క ఏరోచ్యూట్ ఇంటర్నేషనల్ రూపొందించిన మరియు ఉత్పత్తి చేసిన ఆస్ట్రేలియన్ శక్తితో పనిచేసే పారాచూట్. ఈ విమానం te త్సాహిక నిర్మాణానికి కిట్‌గా సరఫరా చేయబడుతుంది."&amp;" [2] [3] వర్గం యొక్క గరిష్ట స్థూల బరువు 450 కిలోల (992 పౌండ్లు) తో సహా, ఫెడెరేషన్ ఏరోనటిక్ ఇంటర్నేషనల్ మైక్రోలైట్ వర్గానికి అనుగుణంగా ఈ ద్వంద్వ రూపొందించబడింది. ఈ విమానం గరిష్టంగా స్థూల బరువు 300 కిలోలు (661 పౌండ్లు). ఇది రిప్-స్టాప్ నైలాన్, రెండు-సీట్ల-స"&amp;"ైడ్-సైడ్ కాన్ఫిగరేషన్, ట్రైసైకిల్ ల్యాండింగ్ గేర్ మరియు సింగిల్ 50 హెచ్‌పి (37 కిలోవాట్ 503 ఇంజిన్ పషర్ కాన్ఫిగరేషన్‌లో అమర్చబడింది. [2] విమాన క్యారేజ్ మెటల్ గొట్టాల నుండి నిర్మించబడింది. విమాన నియంత్రణలు ఒక ఫుట్ పెడల్ థొరెటల్, పందిరి బ్రేక్‌ల కోసం హ్యాండ"&amp;"ిల్స్‌తో, రోల్ మరియు యావ్ సృష్టిస్తాయి. ప్రధాన ల్యాండింగ్ గేర్ స్ప్రింగ్ రాడ్ సస్పెన్షన్‌ను కలిగి ఉంటుంది. [2] [3] ఈ విమానం ఖాళీ బరువు 100 కిలోల (220 పౌండ్లు) మరియు స్థూల బరువు 300 కిలోల (661 పౌండ్లు), ఇది 200 కిలోల (441 పౌండ్లు) ఉపయోగకరమైన లోడ్‌ను ఇస్తుం"&amp;"ది. 29 లీటర్ల పూర్తి ఇంధనంతో (6.4 ఇంప్ గల్; 7.7 యుఎస్ గాల్) సిబ్బంది మరియు సామాను కోసం పేలోడ్ 180 కిలోలు (397 ఎల్బి). [2] బెర్ట్రాండ్ మరియు తయారీదారు నుండి డేటా [2] [3] సాధారణ లక్షణాల పనితీరు")</f>
        <v>ఏరోచ్యూట్ ఇంటర్నేషనల్ డ్యూయల్, (గతంలో ది టూ సీటర్ అని పిలుస్తారు) విక్టోరియాలోని కోబర్గ్ నార్త్ యొక్క ఏరోచ్యూట్ ఇంటర్నేషనల్ రూపొందించిన మరియు ఉత్పత్తి చేసిన ఆస్ట్రేలియన్ శక్తితో పనిచేసే పారాచూట్. ఈ విమానం te త్సాహిక నిర్మాణానికి కిట్‌గా సరఫరా చేయబడుతుంది. [2] [3] వర్గం యొక్క గరిష్ట స్థూల బరువు 450 కిలోల (992 పౌండ్లు) తో సహా, ఫెడెరేషన్ ఏరోనటిక్ ఇంటర్నేషనల్ మైక్రోలైట్ వర్గానికి అనుగుణంగా ఈ ద్వంద్వ రూపొందించబడింది. ఈ విమానం గరిష్టంగా స్థూల బరువు 300 కిలోలు (661 పౌండ్లు). ఇది రిప్-స్టాప్ నైలాన్, రెండు-సీట్ల-సైడ్-సైడ్ కాన్ఫిగరేషన్, ట్రైసైకిల్ ల్యాండింగ్ గేర్ మరియు సింగిల్ 50 హెచ్‌పి (37 కిలోవాట్ 503 ఇంజిన్ పషర్ కాన్ఫిగరేషన్‌లో అమర్చబడింది. [2] విమాన క్యారేజ్ మెటల్ గొట్టాల నుండి నిర్మించబడింది. విమాన నియంత్రణలు ఒక ఫుట్ పెడల్ థొరెటల్, పందిరి బ్రేక్‌ల కోసం హ్యాండిల్స్‌తో, రోల్ మరియు యావ్ సృష్టిస్తాయి. ప్రధాన ల్యాండింగ్ గేర్ స్ప్రింగ్ రాడ్ సస్పెన్షన్‌ను కలిగి ఉంటుంది. [2] [3] ఈ విమానం ఖాళీ బరువు 100 కిలోల (220 పౌండ్లు) మరియు స్థూల బరువు 300 కిలోల (661 పౌండ్లు), ఇది 200 కిలోల (441 పౌండ్లు) ఉపయోగకరమైన లోడ్‌ను ఇస్తుంది. 29 లీటర్ల పూర్తి ఇంధనంతో (6.4 ఇంప్ గల్; 7.7 యుఎస్ గాల్) సిబ్బంది మరియు సామాను కోసం పేలోడ్ 180 కిలోలు (397 ఎల్బి). [2] బెర్ట్రాండ్ మరియు తయారీదారు నుండి డేటా [2] [3] సాధారణ లక్షణాల పనితీరు</v>
      </c>
      <c r="E38" s="1" t="s">
        <v>441</v>
      </c>
      <c r="F38" s="1" t="str">
        <f>IFERROR(__xludf.DUMMYFUNCTION("GOOGLETRANSLATE(E:E, ""en"", ""te"")"),"శక్తితో కూడిన పారాచూట్")</f>
        <v>శక్తితో కూడిన పారాచూట్</v>
      </c>
      <c r="G38" s="1" t="s">
        <v>442</v>
      </c>
      <c r="H38" s="1" t="s">
        <v>739</v>
      </c>
      <c r="I38" s="1" t="str">
        <f>IFERROR(__xludf.DUMMYFUNCTION("GOOGLETRANSLATE(H:H, ""en"", ""te"")"),"ఆస్ట్రేలియా")</f>
        <v>ఆస్ట్రేలియా</v>
      </c>
      <c r="J38" s="2" t="s">
        <v>740</v>
      </c>
      <c r="K38" s="1" t="s">
        <v>741</v>
      </c>
      <c r="L38" s="1" t="str">
        <f>IFERROR(__xludf.DUMMYFUNCTION("GOOGLETRANSLATE(K:K, ""en"", ""te"")"),"ఏరోచ్యూట్ ఇంటర్నేషనల్")</f>
        <v>ఏరోచ్యూట్ ఇంటర్నేషనల్</v>
      </c>
      <c r="M38" s="1" t="s">
        <v>742</v>
      </c>
      <c r="N38" s="1" t="s">
        <v>743</v>
      </c>
      <c r="O38" s="1" t="s">
        <v>126</v>
      </c>
      <c r="P38" s="1" t="str">
        <f>IFERROR(__xludf.DUMMYFUNCTION("GOOGLETRANSLATE(O:O, ""en"", ""te"")"),"ఉత్పత్తిలో (2015)")</f>
        <v>ఉత్పత్తిలో (2015)</v>
      </c>
      <c r="U38" s="1" t="s">
        <v>131</v>
      </c>
      <c r="V38" s="1" t="s">
        <v>132</v>
      </c>
      <c r="X38" s="1" t="s">
        <v>744</v>
      </c>
      <c r="Z38" s="1" t="s">
        <v>745</v>
      </c>
      <c r="AA38" s="1" t="s">
        <v>746</v>
      </c>
      <c r="AB38" s="1" t="s">
        <v>747</v>
      </c>
      <c r="AC38" s="1" t="s">
        <v>748</v>
      </c>
      <c r="AD38" s="1" t="s">
        <v>749</v>
      </c>
      <c r="AE38" s="1" t="s">
        <v>750</v>
      </c>
      <c r="AF38" s="1" t="s">
        <v>751</v>
      </c>
      <c r="AG38" s="1" t="s">
        <v>752</v>
      </c>
      <c r="AI38" s="1" t="s">
        <v>753</v>
      </c>
      <c r="AK38" s="1" t="s">
        <v>754</v>
      </c>
      <c r="AN38" s="1" t="s">
        <v>416</v>
      </c>
      <c r="AO38" s="1" t="s">
        <v>755</v>
      </c>
      <c r="CN38" s="1">
        <v>4.5</v>
      </c>
      <c r="CO38" s="1" t="s">
        <v>756</v>
      </c>
    </row>
    <row r="39">
      <c r="A39" s="1" t="s">
        <v>757</v>
      </c>
      <c r="B39" s="1" t="str">
        <f>IFERROR(__xludf.DUMMYFUNCTION("GOOGLETRANSLATE(A:A, ""en"", ""te"")"),"ఈగల్స్ వింగ్ స్కౌట్")</f>
        <v>ఈగల్స్ వింగ్ స్కౌట్</v>
      </c>
      <c r="C39" s="1" t="s">
        <v>758</v>
      </c>
      <c r="D39" s="1" t="str">
        <f>IFERROR(__xludf.DUMMYFUNCTION("GOOGLETRANSLATE(C:C, ""en"", ""te"")"),"ఈగల్స్ వింగ్ స్కౌట్ అనేది ఒక అమెరికన్ శక్తితో కూడిన పారాచూట్, దీనిని టేనస్సీలోని నార్మాండీ యొక్క ఈగల్స్ వింగ్ కార్పొరేషన్ రూపొందించింది మరియు నిర్మించింది. ఇప్పుడు ఉత్పత్తిలో లేదు, ఇది అందుబాటులో ఉన్నప్పుడు విమానం పూర్తి రెడీ-టు-ఫ్లై విమానంగా సరఫరా చేయబడి"&amp;"ంది. [1] ఈ విమానం 1999 లో ప్రవేశపెట్టబడింది మరియు 2005 లో కంపెనీ వ్యాపారం నుండి బయటపడినప్పుడు ఉత్పత్తి ముగిసింది. [2] వర్గం యొక్క గరిష్ట ఖాళీ బరువు 254 పౌండ్లు (115 కిలోలు) తో సహా యుఎస్ ఫార్ 103 అల్ట్రాలైట్ వెహికల్స్ నిబంధనలకు అనుగుణంగా స్కౌట్ రూపొందించబడ"&amp;"ింది. ఈ విమానం ప్రామాణిక ఖాళీ బరువు 224 పౌండ్లు (102 కిలోలు). ఇది 400 చదరపు అడుగుల (37 మీ 2) పారాచూట్-స్టైల్ వింగ్, సింగిల్-ప్లేస్ వసతి, ట్రైసైకిల్ ల్యాండింగ్ గేర్ మరియు ఒకే 45 హెచ్‌పి (34 కిలోవాట్) జెనోవా జి -50 ఇంజిన్‌ను పషర్ కాన్ఫిగరేషన్‌లో కలిగి ఉంది."&amp;" [1] విమానం క్యారేజ్ బోల్ట్ అల్యూమినియం మరియు 4130 స్టీల్ గొట్టాల కలయిక నుండి నిర్మించబడింది. పందిరి బ్రేక్‌లను అమలు చేసే ఫుట్ పెడల్స్ ద్వారా ఇన్ఫ్లైట్ స్టీరింగ్ సాధించబడుతుంది, రోల్ మరియు యావ్ సృష్టిస్తుంది. మైదానంలో విమానంలో లివర్-నియంత్రిత నోస్‌వీల్ స్"&amp;"టీరింగ్ ఉంది. ప్రధాన ల్యాండింగ్ గేర్ స్ప్రింగ్ రాడ్ సస్పెన్షన్‌ను కలిగి ఉంటుంది. [1] ఈ విమానం ఖాళీ బరువు 224 పౌండ్లు (102 కిలోలు) మరియు స్థూల బరువు 485 కిలోలు (1,069 పౌండ్లు), ఇది 261 పౌండ్లు (118 కిలోల) ఉపయోగకరమైన లోడ్ ఇస్తుంది. 5 యు.ఎస్. గ్యాలన్ల పూర్తి"&amp;" ఇంధనంతో (19 ఎల్; 4.2 ఇంప్ గల్) పైలట్ మరియు సామాను కోసం పేలోడ్ 231 కిలోలు (509 ఎల్బి). [1] బెర్ట్రాండ్ నుండి డేటా [1] సాధారణ లక్షణాల పనితీరు")</f>
        <v>ఈగల్స్ వింగ్ స్కౌట్ అనేది ఒక అమెరికన్ శక్తితో కూడిన పారాచూట్, దీనిని టేనస్సీలోని నార్మాండీ యొక్క ఈగల్స్ వింగ్ కార్పొరేషన్ రూపొందించింది మరియు నిర్మించింది. ఇప్పుడు ఉత్పత్తిలో లేదు, ఇది అందుబాటులో ఉన్నప్పుడు విమానం పూర్తి రెడీ-టు-ఫ్లై విమానంగా సరఫరా చేయబడింది. [1] ఈ విమానం 1999 లో ప్రవేశపెట్టబడింది మరియు 2005 లో కంపెనీ వ్యాపారం నుండి బయటపడినప్పుడు ఉత్పత్తి ముగిసింది. [2] వర్గం యొక్క గరిష్ట ఖాళీ బరువు 254 పౌండ్లు (115 కిలోలు) తో సహా యుఎస్ ఫార్ 103 అల్ట్రాలైట్ వెహికల్స్ నిబంధనలకు అనుగుణంగా స్కౌట్ రూపొందించబడింది. ఈ విమానం ప్రామాణిక ఖాళీ బరువు 224 పౌండ్లు (102 కిలోలు). ఇది 400 చదరపు అడుగుల (37 మీ 2) పారాచూట్-స్టైల్ వింగ్, సింగిల్-ప్లేస్ వసతి, ట్రైసైకిల్ ల్యాండింగ్ గేర్ మరియు ఒకే 45 హెచ్‌పి (34 కిలోవాట్) జెనోవా జి -50 ఇంజిన్‌ను పషర్ కాన్ఫిగరేషన్‌లో కలిగి ఉంది. [1] విమానం క్యారేజ్ బోల్ట్ అల్యూమినియం మరియు 4130 స్టీల్ గొట్టాల కలయిక నుండి నిర్మించబడింది. పందిరి బ్రేక్‌లను అమలు చేసే ఫుట్ పెడల్స్ ద్వారా ఇన్ఫ్లైట్ స్టీరింగ్ సాధించబడుతుంది, రోల్ మరియు యావ్ సృష్టిస్తుంది. మైదానంలో విమానంలో లివర్-నియంత్రిత నోస్‌వీల్ స్టీరింగ్ ఉంది. ప్రధాన ల్యాండింగ్ గేర్ స్ప్రింగ్ రాడ్ సస్పెన్షన్‌ను కలిగి ఉంటుంది. [1] ఈ విమానం ఖాళీ బరువు 224 పౌండ్లు (102 కిలోలు) మరియు స్థూల బరువు 485 కిలోలు (1,069 పౌండ్లు), ఇది 261 పౌండ్లు (118 కిలోల) ఉపయోగకరమైన లోడ్ ఇస్తుంది. 5 యు.ఎస్. గ్యాలన్ల పూర్తి ఇంధనంతో (19 ఎల్; 4.2 ఇంప్ గల్) పైలట్ మరియు సామాను కోసం పేలోడ్ 231 కిలోలు (509 ఎల్బి). [1] బెర్ట్రాండ్ నుండి డేటా [1] సాధారణ లక్షణాల పనితీరు</v>
      </c>
      <c r="E39" s="1" t="s">
        <v>441</v>
      </c>
      <c r="F39" s="1" t="str">
        <f>IFERROR(__xludf.DUMMYFUNCTION("GOOGLETRANSLATE(E:E, ""en"", ""te"")"),"శక్తితో కూడిన పారాచూట్")</f>
        <v>శక్తితో కూడిన పారాచూట్</v>
      </c>
      <c r="G39" s="1" t="s">
        <v>442</v>
      </c>
      <c r="H39" s="1" t="s">
        <v>495</v>
      </c>
      <c r="I39" s="1" t="str">
        <f>IFERROR(__xludf.DUMMYFUNCTION("GOOGLETRANSLATE(H:H, ""en"", ""te"")"),"సంయుక్త రాష్ట్రాలు")</f>
        <v>సంయుక్త రాష్ట్రాలు</v>
      </c>
      <c r="K39" s="1" t="s">
        <v>759</v>
      </c>
      <c r="L39" s="1" t="str">
        <f>IFERROR(__xludf.DUMMYFUNCTION("GOOGLETRANSLATE(K:K, ""en"", ""te"")"),"ఈగల్స్ వింగ్ కార్పొరేషన్")</f>
        <v>ఈగల్స్ వింగ్ కార్పొరేషన్</v>
      </c>
      <c r="M39" s="1" t="s">
        <v>760</v>
      </c>
      <c r="N39" s="1">
        <v>1999.0</v>
      </c>
      <c r="O39" s="1" t="s">
        <v>761</v>
      </c>
      <c r="P39" s="1" t="str">
        <f>IFERROR(__xludf.DUMMYFUNCTION("GOOGLETRANSLATE(O:O, ""en"", ""te"")"),"ఉత్పత్తి పూర్తయింది (2006)")</f>
        <v>ఉత్పత్తి పూర్తయింది (2006)</v>
      </c>
      <c r="Q39" s="1" t="s">
        <v>762</v>
      </c>
      <c r="U39" s="1" t="s">
        <v>131</v>
      </c>
      <c r="X39" s="1" t="s">
        <v>763</v>
      </c>
      <c r="AA39" s="1" t="s">
        <v>764</v>
      </c>
      <c r="AB39" s="1" t="s">
        <v>765</v>
      </c>
      <c r="AC39" s="1" t="s">
        <v>766</v>
      </c>
      <c r="AD39" s="1" t="s">
        <v>767</v>
      </c>
      <c r="AE39" s="1" t="s">
        <v>768</v>
      </c>
      <c r="AG39" s="1" t="s">
        <v>769</v>
      </c>
      <c r="AN39" s="1" t="s">
        <v>770</v>
      </c>
      <c r="AO39" s="1" t="s">
        <v>771</v>
      </c>
      <c r="BN39" s="1">
        <v>2.9</v>
      </c>
    </row>
    <row r="40">
      <c r="A40" s="1" t="s">
        <v>772</v>
      </c>
      <c r="B40" s="1" t="str">
        <f>IFERROR(__xludf.DUMMYFUNCTION("GOOGLETRANSLATE(A:A, ""en"", ""te"")"),"ABS ఏరోలైట్ లెగసీ")</f>
        <v>ABS ఏరోలైట్ లెగసీ</v>
      </c>
      <c r="C40" s="1" t="s">
        <v>773</v>
      </c>
      <c r="D40" s="1" t="str">
        <f>IFERROR(__xludf.DUMMYFUNCTION("GOOGLETRANSLATE(C:C, ""en"", ""te"")"),"ABS ఏరోలైట్ లెగసీ అనేది ఫ్రెంచ్ శక్తితో కూడిన పారాచూట్, దీనిని సెరిగ్నన్-డు-కాంపాట్ యొక్క ABS ఏరోలైట్ రూపొందించారు మరియు ఉత్పత్తి చేసింది. ఇప్పుడు ఉత్పత్తికి దూరంగా, ఇది అందుబాటులో ఉన్నప్పుడు విమానం పూర్తి రెడీ-టు-ఫ్లై-ఎయిర్‌క్రాఫ్ట్‌గా మరియు te త్సాహిక న"&amp;"ిర్మాణానికి కిట్‌గా సరఫరా చేయబడింది. [1] సంస్థ 2007 చివరలో వ్యాపారం నుండి బయటపడినట్లు కనిపిస్తోంది మరియు ఉత్పత్తి ముగిసింది. [2] [3] వర్గం యొక్క గరిష్ట స్థూల బరువు 450 కిలోల (992 పౌండ్లు) తో సహా, ఫెడెరేషన్ ఏరోనటిక్ ఇంటర్నేషనల్ మైక్రోలైట్ వర్గానికి అనుగుణం"&amp;"గా ఈ వారసత్వం రూపొందించబడింది. ఈ విమానం గరిష్టంగా స్థూల బరువు 400 కిలోల (882 పౌండ్లు). ఇది 46.50 మీ 2 (500.5 చదరపు అడుగులు) పారాచూట్-శైలి వింగ్, సెమీ-కన్‌క్లోస్డ్ కాక్‌పిట్, ట్రైసైకిల్ ల్యాండింగ్ గేర్ మరియు ఒకే 105 హెచ్‌పి (78 కిలోవాట్ నాలుగు-సిలిండర్, అడ"&amp;"్డంగా వ్యతిరేకించిన, రెండు-స్ట్రోక్, పషర్ కాన్ఫిగరేషన్‌లో విమాన ఇంజిన్. [1] విమానం క్యారేజ్ మిశ్రమాల నుండి నిర్మించబడింది. ఫ్లైట్ స్టీరింగ్‌లో స్టీరింగ్ వీల్ ద్వారా సాధించబడుతుంది, ఇది పందిరి బ్రేక్‌లను అమలు చేస్తుంది, రోల్ మరియు యావ్ సృష్టిస్తుంది. ప్రధా"&amp;"న ల్యాండింగ్ గేర్ సస్పెన్షన్‌ను కలిగి ఉంటుంది మరియు కాక్‌పిట్ హీటర్ ఫ్యాక్టరీ ఎంపిక. [1] ఈ విమానం ఖాళీ బరువు 185 కిలోల (408 పౌండ్లు) మరియు స్థూల బరువు 400 కిలోల (882 పౌండ్లు), ఇది 215 కిలోల (474 ​​ఎల్బి) ఉపయోగకరమైన లోడ్‌ను ఇస్తుంది. 38 లీటర్ల పూర్తి ఇంధనం"&amp;"తో (8.4 ఇంప్ గల్; 10 యుఎస్ గాల్) పేలోడ్ 188 కిలోలు (414 ఎల్బి). [1] బెర్ట్రాండ్ నుండి డేటా [1] సాధారణ లక్షణాల పనితీరు")</f>
        <v>ABS ఏరోలైట్ లెగసీ అనేది ఫ్రెంచ్ శక్తితో కూడిన పారాచూట్, దీనిని సెరిగ్నన్-డు-కాంపాట్ యొక్క ABS ఏరోలైట్ రూపొందించారు మరియు ఉత్పత్తి చేసింది. ఇప్పుడు ఉత్పత్తికి దూరంగా, ఇది అందుబాటులో ఉన్నప్పుడు విమానం పూర్తి రెడీ-టు-ఫ్లై-ఎయిర్‌క్రాఫ్ట్‌గా మరియు te త్సాహిక నిర్మాణానికి కిట్‌గా సరఫరా చేయబడింది. [1] సంస్థ 2007 చివరలో వ్యాపారం నుండి బయటపడినట్లు కనిపిస్తోంది మరియు ఉత్పత్తి ముగిసింది. [2] [3] వర్గం యొక్క గరిష్ట స్థూల బరువు 450 కిలోల (992 పౌండ్లు) తో సహా, ఫెడెరేషన్ ఏరోనటిక్ ఇంటర్నేషనల్ మైక్రోలైట్ వర్గానికి అనుగుణంగా ఈ వారసత్వం రూపొందించబడింది. ఈ విమానం గరిష్టంగా స్థూల బరువు 400 కిలోల (882 పౌండ్లు). ఇది 46.50 మీ 2 (500.5 చదరపు అడుగులు) పారాచూట్-శైలి వింగ్, సెమీ-కన్‌క్లోస్డ్ కాక్‌పిట్, ట్రైసైకిల్ ల్యాండింగ్ గేర్ మరియు ఒకే 105 హెచ్‌పి (78 కిలోవాట్ నాలుగు-సిలిండర్, అడ్డంగా వ్యతిరేకించిన, రెండు-స్ట్రోక్, పషర్ కాన్ఫిగరేషన్‌లో విమాన ఇంజిన్. [1] విమానం క్యారేజ్ మిశ్రమాల నుండి నిర్మించబడింది. ఫ్లైట్ స్టీరింగ్‌లో స్టీరింగ్ వీల్ ద్వారా సాధించబడుతుంది, ఇది పందిరి బ్రేక్‌లను అమలు చేస్తుంది, రోల్ మరియు యావ్ సృష్టిస్తుంది. ప్రధాన ల్యాండింగ్ గేర్ సస్పెన్షన్‌ను కలిగి ఉంటుంది మరియు కాక్‌పిట్ హీటర్ ఫ్యాక్టరీ ఎంపిక. [1] ఈ విమానం ఖాళీ బరువు 185 కిలోల (408 పౌండ్లు) మరియు స్థూల బరువు 400 కిలోల (882 పౌండ్లు), ఇది 215 కిలోల (474 ​​ఎల్బి) ఉపయోగకరమైన లోడ్‌ను ఇస్తుంది. 38 లీటర్ల పూర్తి ఇంధనంతో (8.4 ఇంప్ గల్; 10 యుఎస్ గాల్) పేలోడ్ 188 కిలోలు (414 ఎల్బి). [1] బెర్ట్రాండ్ నుండి డేటా [1] సాధారణ లక్షణాల పనితీరు</v>
      </c>
      <c r="E40" s="1" t="s">
        <v>441</v>
      </c>
      <c r="F40" s="1" t="str">
        <f>IFERROR(__xludf.DUMMYFUNCTION("GOOGLETRANSLATE(E:E, ""en"", ""te"")"),"శక్తితో కూడిన పారాచూట్")</f>
        <v>శక్తితో కూడిన పారాచూట్</v>
      </c>
      <c r="G40" s="1" t="s">
        <v>442</v>
      </c>
      <c r="H40" s="1" t="s">
        <v>403</v>
      </c>
      <c r="I40" s="1" t="str">
        <f>IFERROR(__xludf.DUMMYFUNCTION("GOOGLETRANSLATE(H:H, ""en"", ""te"")"),"ఫ్రాన్స్")</f>
        <v>ఫ్రాన్స్</v>
      </c>
      <c r="J40" s="2" t="s">
        <v>404</v>
      </c>
      <c r="K40" s="1" t="s">
        <v>594</v>
      </c>
      <c r="L40" s="1" t="str">
        <f>IFERROR(__xludf.DUMMYFUNCTION("GOOGLETRANSLATE(K:K, ""en"", ""te"")"),"ABS ఏరోలైట్")</f>
        <v>ABS ఏరోలైట్</v>
      </c>
      <c r="M40" s="1" t="s">
        <v>595</v>
      </c>
      <c r="O40" s="1" t="s">
        <v>445</v>
      </c>
      <c r="P40" s="1" t="str">
        <f>IFERROR(__xludf.DUMMYFUNCTION("GOOGLETRANSLATE(O:O, ""en"", ""te"")"),"ఉత్పత్తి పూర్తయింది")</f>
        <v>ఉత్పత్తి పూర్తయింది</v>
      </c>
      <c r="U40" s="1" t="s">
        <v>131</v>
      </c>
      <c r="V40" s="1" t="s">
        <v>132</v>
      </c>
      <c r="X40" s="1" t="s">
        <v>774</v>
      </c>
      <c r="Z40" s="1" t="s">
        <v>775</v>
      </c>
      <c r="AA40" s="1" t="s">
        <v>776</v>
      </c>
      <c r="AB40" s="1" t="s">
        <v>777</v>
      </c>
      <c r="AC40" s="1" t="s">
        <v>778</v>
      </c>
      <c r="AD40" s="1" t="s">
        <v>600</v>
      </c>
      <c r="AF40" s="1" t="s">
        <v>452</v>
      </c>
      <c r="AH40" s="1" t="s">
        <v>779</v>
      </c>
      <c r="AN40" s="1" t="s">
        <v>780</v>
      </c>
      <c r="AO40" s="1" t="s">
        <v>781</v>
      </c>
      <c r="BN40" s="1">
        <v>2.9</v>
      </c>
    </row>
    <row r="41">
      <c r="A41" s="1" t="s">
        <v>782</v>
      </c>
      <c r="B41" s="1" t="str">
        <f>IFERROR(__xludf.DUMMYFUNCTION("GOOGLETRANSLATE(A:A, ""en"", ""te"")"),"కాడ్రాన్ రకం సి")</f>
        <v>కాడ్రాన్ రకం సి</v>
      </c>
      <c r="C41" s="1" t="s">
        <v>783</v>
      </c>
      <c r="D41" s="1" t="str">
        <f>IFERROR(__xludf.DUMMYFUNCTION("GOOGLETRANSLATE(C:C, ""en"", ""te"")"),"కాడ్రాన్ రకం సి ఒక సీటు ఫ్రెంచ్ బిప్‌లేన్, ఇది సైనిక మూల్యాంకనం కోసం ఉద్దేశించబడింది. రెండు 1911 లో నిర్మించబడ్డాయి. 1911 యొక్క B రకం నుండి మొదటి ప్రపంచ యుద్ధం వరకు కాడ్రాన్ G.3 కాడ్రాన్ బైప్లేన్లు ట్రాక్టర్ ఇంజిన్లతో ఒక సాధారణ లేఅవుట్ను కలిగి ఉన్నాయి, జం"&amp;"ట బూమ్‌లపై రెక్కలు మరియు సామ్రాజ్యం మధ్య అమర్చిన నాసెల్లెలో యజమానులు. ఈ క్రమంలో మునుపటి రకాలు B-D సమాన స్పాన్ బైప్‌లాన్‌లుగా ప్రారంభమయ్యాయి, తరువాత సెస్క్విప్లేన్‌లుగా సవరించబడ్డాయి. [1] దాని అసలు రూపంలో, సి రకం సమానమైన వ్యవధి, వైర్ రెండు బే బిప్‌లేన్‌ను "&amp;"కలుపుతుంది, అయితే లోపలి బే బయటి వెడల్పులో సగం మాత్రమే. రెండు స్పార్ ఫాబ్రిక్ కప్పబడిన రెక్కలు కోణ చిట్కాలతో పాటు ఒకే దీర్ఘచతురస్రాకార ప్రణాళికను కలిగి ఉన్నాయి. వింగ్ ప్రాంతం 22 మీ 2 (240 చదరపు అడుగులు). అస్థిరత లేదు, కాబట్టి సమాంతర ఇంటర్‌ప్లేన్ స్ట్రట్‌ల "&amp;"యొక్క రెండు సెట్లు సమాంతరంగా మరియు నిలువుగా ఉన్నాయి. వెనుక స్పార్ మధ్య తీగ కంటే ముందుంది, పక్కటెముకలను రెక్క యొక్క వెనుక భాగంలో వదిలివేసి, వింగ్ వార్పింగ్ ద్వారా రోల్ నియంత్రణను అనుమతిస్తుంది. [2] నాసెల్ ఒక సరళమైన, ఫ్లాట్ సైడెడ్ నిర్మాణం. టైప్ B లో వలె, ఇ"&amp;"ది దిగువ రెక్క పైన మరో రెండు జతల ఇంటర్‌ప్లేన్ స్ట్రట్‌లపై మద్దతు ఇచ్చింది, కాని C రకంలో ఎడమ మరియు కుడి జతలు దాని వైపులా కాకుండా నాసెల్లె లోపల దాటింది. ఆయిల్ స్ప్రే నుండి పైలట్‌ను రక్షించడానికి 37 కిలోవాట్ల (50 హెచ్‌పి) గ్నోమ్ ఒమేగా రోటరీ ఇంజన్ ఒక మూలాధార "&amp;"కవచం కింద ముందు భాగంలో అమర్చబడింది, అయినప్పటికీ 26 లేదా 34 కిలోవాట్ల (35 లేదా 45 హెచ్‌పి) అంజాని 3-సిలిండర్ రేడియల్ ఇంజిన్ కూడా అమర్చవచ్చు. నాసెల్ వింగ్ వెనుకంజలో ఉన్న అంచు వద్ద వెనుకకు విస్తరించింది, పైలట్ మిడ్-టార్డ్ యొక్క వెనుకకు. [2] సి రకం యొక్క సామ్"&amp;"రాజ్యం ప్రణాళికలో ఒకదానికొకటి సమాంతరంగా ఏర్పాటు చేసిన ఒక జత గిర్డర్లకు మద్దతు ఇవ్వబడింది. ఎగువ గిర్డర్ సభ్యులు లోపలి ఇంటర్‌ప్లేన్ స్ట్రట్‌ల పైభాగంలో ఎగువ వింగ్ స్పార్‌లకు జతచేయబడ్డారు మరియు దిగువ వాటిని దిగువ వింగ్ కింద నడిచి, లోపలి ఇంటర్‌ప్లేన్ స్ట్రట్‌ల"&amp;" దిగువ పొడిగింపులపై అమర్చారు. మౌంటు ప్రతి వైపు రెండు వికర్ణ స్ట్రట్‌లతో బలోపేతం చేయబడింది, ఒకటి ఫార్వర్డ్ ఇంటర్‌ప్లేన్ స్ట్రట్ యొక్క బేస్ నుండి దిగువ సభ్యుడి యొక్క పైకి మరియు మరొకటి వెనుక ఇంటర్‌ప్లేన్ స్ట్రట్ నుండి దిగువ సభ్యుల జంక్షన్ మరియు దాని మొదటి ని"&amp;"లువు క్రాస్ సభ్యుడు . ఈ దిగువ సభ్యులలో ప్రతి ఒక్కరూ, భూమిపై ఉన్న విమానానికి స్కిడ్లుగా మద్దతు ఇచ్చారు, జంట, రబ్బరు మొలకెత్తిన ల్యాండింగ్ చక్రాలను తీసుకువెళ్లారు. రెక్క వెనుక ఎగువ మరియు దిగువ సభ్యులు వెనుక వైపుకు కలుస్తారు; దిగువ సభ్యులపై లాగడం ల్యాండింగ్ "&amp;"పరుగును 20 మీ (66 అడుగులు) కు తగ్గించింది, ప్రతి గిర్డర్‌లో మూడు నిలువు క్రాస్ కలుపులు ఉన్నాయి, అయితే వైర్ బ్రేసింగ్ ఉన్నప్పటికీ, పార్శ్వ అంతర్-అమ్మాయి క్రాస్-సభ్యులు తోక దగ్గర మాత్రమే ఉన్నాయి. విస్తృత తీగ, సుమారు దీర్ఘచతురస్రాకార, వార్పింగ్ టెయిల్‌ప్లేన్"&amp;" ఎగువ గిర్డర్ సభ్యునికి కొంచెం దిగువన అమర్చబడింది. దాని పైన, ఒక జత దీర్ఘచతురస్రాకార రడ్డర్లు టెయిల్‌ప్లేన్ వ్యవధిలో మూడింట ఒక వంతు ద్వారా వేరు చేయబడ్డాయి. [2] నవంబర్ 1911 లో రెండు రకం సిఎస్ నిర్మించబడింది మరియు మిలటరీకి పంపిణీ చేయబడింది. జూలై 1912 లో వాటి"&amp;"ని ఫీల్డ్ గుడారాలలో వారి వసతిని తగ్గించడానికి సెస్క్విప్లేన్లలో సవరించారు. సి రకం 1912 యొక్క కాడ్రాన్ కేటలాగ్‌లో ఆ రూపంలో కనిపించింది, ఎగువ వింగ్ ఓవర్‌హాంగ్ తో సమాంతర, బాహ్య ఇంటర్‌ప్లేన్ స్ట్రట్‌ల స్థావరాల నుండి బాహ్యంగా వాలుతున్న స్ట్రట్‌లచే మద్దతు ఉంది."&amp;" [2] హావెట్ 2001, పేజీలు, పేజీలు 26-7 [2] సాధారణ లక్షణాల పనితీరు")</f>
        <v>కాడ్రాన్ రకం సి ఒక సీటు ఫ్రెంచ్ బిప్‌లేన్, ఇది సైనిక మూల్యాంకనం కోసం ఉద్దేశించబడింది. రెండు 1911 లో నిర్మించబడ్డాయి. 1911 యొక్క B రకం నుండి మొదటి ప్రపంచ యుద్ధం వరకు కాడ్రాన్ G.3 కాడ్రాన్ బైప్లేన్లు ట్రాక్టర్ ఇంజిన్లతో ఒక సాధారణ లేఅవుట్ను కలిగి ఉన్నాయి, జంట బూమ్‌లపై రెక్కలు మరియు సామ్రాజ్యం మధ్య అమర్చిన నాసెల్లెలో యజమానులు. ఈ క్రమంలో మునుపటి రకాలు B-D సమాన స్పాన్ బైప్‌లాన్‌లుగా ప్రారంభమయ్యాయి, తరువాత సెస్క్విప్లేన్‌లుగా సవరించబడ్డాయి. [1] దాని అసలు రూపంలో, సి రకం సమానమైన వ్యవధి, వైర్ రెండు బే బిప్‌లేన్‌ను కలుపుతుంది, అయితే లోపలి బే బయటి వెడల్పులో సగం మాత్రమే. రెండు స్పార్ ఫాబ్రిక్ కప్పబడిన రెక్కలు కోణ చిట్కాలతో పాటు ఒకే దీర్ఘచతురస్రాకార ప్రణాళికను కలిగి ఉన్నాయి. వింగ్ ప్రాంతం 22 మీ 2 (240 చదరపు అడుగులు). అస్థిరత లేదు, కాబట్టి సమాంతర ఇంటర్‌ప్లేన్ స్ట్రట్‌ల యొక్క రెండు సెట్లు సమాంతరంగా మరియు నిలువుగా ఉన్నాయి. వెనుక స్పార్ మధ్య తీగ కంటే ముందుంది, పక్కటెముకలను రెక్క యొక్క వెనుక భాగంలో వదిలివేసి, వింగ్ వార్పింగ్ ద్వారా రోల్ నియంత్రణను అనుమతిస్తుంది. [2] నాసెల్ ఒక సరళమైన, ఫ్లాట్ సైడెడ్ నిర్మాణం. టైప్ B లో వలె, ఇది దిగువ రెక్క పైన మరో రెండు జతల ఇంటర్‌ప్లేన్ స్ట్రట్‌లపై మద్దతు ఇచ్చింది, కాని C రకంలో ఎడమ మరియు కుడి జతలు దాని వైపులా కాకుండా నాసెల్లె లోపల దాటింది. ఆయిల్ స్ప్రే నుండి పైలట్‌ను రక్షించడానికి 37 కిలోవాట్ల (50 హెచ్‌పి) గ్నోమ్ ఒమేగా రోటరీ ఇంజన్ ఒక మూలాధార కవచం కింద ముందు భాగంలో అమర్చబడింది, అయినప్పటికీ 26 లేదా 34 కిలోవాట్ల (35 లేదా 45 హెచ్‌పి) అంజాని 3-సిలిండర్ రేడియల్ ఇంజిన్ కూడా అమర్చవచ్చు. నాసెల్ వింగ్ వెనుకంజలో ఉన్న అంచు వద్ద వెనుకకు విస్తరించింది, పైలట్ మిడ్-టార్డ్ యొక్క వెనుకకు. [2] సి రకం యొక్క సామ్రాజ్యం ప్రణాళికలో ఒకదానికొకటి సమాంతరంగా ఏర్పాటు చేసిన ఒక జత గిర్డర్లకు మద్దతు ఇవ్వబడింది. ఎగువ గిర్డర్ సభ్యులు లోపలి ఇంటర్‌ప్లేన్ స్ట్రట్‌ల పైభాగంలో ఎగువ వింగ్ స్పార్‌లకు జతచేయబడ్డారు మరియు దిగువ వాటిని దిగువ వింగ్ కింద నడిచి, లోపలి ఇంటర్‌ప్లేన్ స్ట్రట్‌ల దిగువ పొడిగింపులపై అమర్చారు. మౌంటు ప్రతి వైపు రెండు వికర్ణ స్ట్రట్‌లతో బలోపేతం చేయబడింది, ఒకటి ఫార్వర్డ్ ఇంటర్‌ప్లేన్ స్ట్రట్ యొక్క బేస్ నుండి దిగువ సభ్యుడి యొక్క పైకి మరియు మరొకటి వెనుక ఇంటర్‌ప్లేన్ స్ట్రట్ నుండి దిగువ సభ్యుల జంక్షన్ మరియు దాని మొదటి నిలువు క్రాస్ సభ్యుడు . ఈ దిగువ సభ్యులలో ప్రతి ఒక్కరూ, భూమిపై ఉన్న విమానానికి స్కిడ్లుగా మద్దతు ఇచ్చారు, జంట, రబ్బరు మొలకెత్తిన ల్యాండింగ్ చక్రాలను తీసుకువెళ్లారు. రెక్క వెనుక ఎగువ మరియు దిగువ సభ్యులు వెనుక వైపుకు కలుస్తారు; దిగువ సభ్యులపై లాగడం ల్యాండింగ్ పరుగును 20 మీ (66 అడుగులు) కు తగ్గించింది, ప్రతి గిర్డర్‌లో మూడు నిలువు క్రాస్ కలుపులు ఉన్నాయి, అయితే వైర్ బ్రేసింగ్ ఉన్నప్పటికీ, పార్శ్వ అంతర్-అమ్మాయి క్రాస్-సభ్యులు తోక దగ్గర మాత్రమే ఉన్నాయి. విస్తృత తీగ, సుమారు దీర్ఘచతురస్రాకార, వార్పింగ్ టెయిల్‌ప్లేన్ ఎగువ గిర్డర్ సభ్యునికి కొంచెం దిగువన అమర్చబడింది. దాని పైన, ఒక జత దీర్ఘచతురస్రాకార రడ్డర్లు టెయిల్‌ప్లేన్ వ్యవధిలో మూడింట ఒక వంతు ద్వారా వేరు చేయబడ్డాయి. [2] నవంబర్ 1911 లో రెండు రకం సిఎస్ నిర్మించబడింది మరియు మిలటరీకి పంపిణీ చేయబడింది. జూలై 1912 లో వాటిని ఫీల్డ్ గుడారాలలో వారి వసతిని తగ్గించడానికి సెస్క్విప్లేన్లలో సవరించారు. సి రకం 1912 యొక్క కాడ్రాన్ కేటలాగ్‌లో ఆ రూపంలో కనిపించింది, ఎగువ వింగ్ ఓవర్‌హాంగ్ తో సమాంతర, బాహ్య ఇంటర్‌ప్లేన్ స్ట్రట్‌ల స్థావరాల నుండి బాహ్యంగా వాలుతున్న స్ట్రట్‌లచే మద్దతు ఉంది. [2] హావెట్ 2001, పేజీలు, పేజీలు 26-7 [2] సాధారణ లక్షణాల పనితీరు</v>
      </c>
      <c r="E41" s="1" t="s">
        <v>784</v>
      </c>
      <c r="F41" s="1" t="str">
        <f>IFERROR(__xludf.DUMMYFUNCTION("GOOGLETRANSLATE(E:E, ""en"", ""te"")"),"సింగిల్ సీట్ మిలిటరీ బిప్‌లేన్")</f>
        <v>సింగిల్ సీట్ మిలిటరీ బిప్‌లేన్</v>
      </c>
      <c r="H41" s="1" t="s">
        <v>403</v>
      </c>
      <c r="I41" s="1" t="str">
        <f>IFERROR(__xludf.DUMMYFUNCTION("GOOGLETRANSLATE(H:H, ""en"", ""te"")"),"ఫ్రాన్స్")</f>
        <v>ఫ్రాన్స్</v>
      </c>
      <c r="J41" s="2" t="s">
        <v>404</v>
      </c>
      <c r="K41" s="1" t="s">
        <v>785</v>
      </c>
      <c r="L41" s="1" t="str">
        <f>IFERROR(__xludf.DUMMYFUNCTION("GOOGLETRANSLATE(K:K, ""en"", ""te"")"),"కాడ్రాన్")</f>
        <v>కాడ్రాన్</v>
      </c>
      <c r="M41" s="2" t="s">
        <v>786</v>
      </c>
      <c r="R41" s="1">
        <v>2.0</v>
      </c>
      <c r="U41" s="1" t="s">
        <v>131</v>
      </c>
      <c r="W41" s="1" t="s">
        <v>787</v>
      </c>
      <c r="Z41" s="1" t="s">
        <v>629</v>
      </c>
      <c r="AA41" s="1" t="s">
        <v>788</v>
      </c>
      <c r="AB41" s="1" t="s">
        <v>789</v>
      </c>
      <c r="AD41" s="1" t="s">
        <v>790</v>
      </c>
      <c r="AE41" s="1" t="s">
        <v>791</v>
      </c>
      <c r="AF41" s="1" t="s">
        <v>548</v>
      </c>
      <c r="AT41" s="1" t="s">
        <v>792</v>
      </c>
      <c r="AV41" s="1" t="s">
        <v>793</v>
      </c>
      <c r="BH41" s="1" t="s">
        <v>794</v>
      </c>
      <c r="BI41" s="1" t="s">
        <v>795</v>
      </c>
      <c r="BO41" s="1" t="s">
        <v>796</v>
      </c>
      <c r="BQ41" s="1" t="s">
        <v>797</v>
      </c>
    </row>
    <row r="42">
      <c r="A42" s="1" t="s">
        <v>798</v>
      </c>
      <c r="B42" s="1" t="str">
        <f>IFERROR(__xludf.DUMMYFUNCTION("GOOGLETRANSLATE(A:A, ""en"", ""te"")"),"TST-5 వేరియంట్‌ను పరీక్షించండి")</f>
        <v>TST-5 వేరియంట్‌ను పరీక్షించండి</v>
      </c>
      <c r="C42" s="1" t="s">
        <v>799</v>
      </c>
      <c r="D42" s="1" t="str">
        <f>IFERROR(__xludf.DUMMYFUNCTION("GOOGLETRANSLATE(C:C, ""en"", ""te"")"),"టెస్ట్ TST-5 వేరియంట్ అనేది చెక్ హోమ్‌బిల్ట్ విమానం, దీనిని Brno యొక్క టెస్ట్ గ్లైడర్‌లచే రూపొందించబడింది మరియు ఉత్పత్తి చేయబడింది, ఇది సి. 1998. ఇది అందుబాటులో ఉన్నప్పుడు ఈ విమానం పూర్తిగా సమావేశమైన విమానం, ఇంజిన్ లేదా పరికరాలు లేకుండా, మరియు te త్సాహిక "&amp;"నిర్మాణానికి కిట్‌గా కూడా సరఫరా చేయబడింది. [1] TST-5 వేరియంట్‌లో స్ట్రట్-బ్రేస్డ్ షోల్డర్-వింగ్, బబుల్ పందిరి కింద రెండు-సీట్ల-సైడ్-సైడ్-సైడ్ కాన్ఫిగరేషన్ పరివేష్టిత కాక్‌పిట్, వీల్ ప్యాంటుతో స్థిర ట్రైసైకిల్ ల్యాండింగ్ గేర్ మరియు ట్రాక్టర్ కాన్ఫిగరేషన్‌ల"&amp;"ో ఒకే ఇంజిన్ ఉన్నాయి. 1] ఈ విమానం ఆల్-వుడ్ నిర్మాణంలో ఉంది. NACA 4415 ఎయిర్‌ఫాయిల్‌తో దాని స్థిరమైన-తీగ వింగ్ నిశ్శబ్ద నిర్వహణను ఇవ్వడానికి ఉద్దేశించబడింది మరియు దీనికి ""V"" -స్ట్రట్స్ మద్దతు ఇస్తుంది. ఉపయోగించిన ప్రామాణిక ఇంజిన్ M-125 పవర్‌ప్లాంట్. [1] "&amp;"[2] తయారీదారు నిర్మాణ సమయాన్ని సరఫరా చేసిన ""ఎక్స్‌ప్రెస్-నిర్మించిన"" కిట్ నుండి 250 గంటలుగా అంచనా వేశారు. [1] ఏరోక్రాఫ్టర్ నుండి డేటా మరియు అసంపూర్ణ గైడ్ టు ఎయిర్‌ఫాయిల్ వాడకం, [1] [2] జేన్ యొక్క అన్ని ప్రపంచ విమానాలు 2004-05 [3] సాధారణ లక్షణాల పనితీరు")</f>
        <v>టెస్ట్ TST-5 వేరియంట్ అనేది చెక్ హోమ్‌బిల్ట్ విమానం, దీనిని Brno యొక్క టెస్ట్ గ్లైడర్‌లచే రూపొందించబడింది మరియు ఉత్పత్తి చేయబడింది, ఇది సి. 1998. ఇది అందుబాటులో ఉన్నప్పుడు ఈ విమానం పూర్తిగా సమావేశమైన విమానం, ఇంజిన్ లేదా పరికరాలు లేకుండా, మరియు te త్సాహిక నిర్మాణానికి కిట్‌గా కూడా సరఫరా చేయబడింది. [1] TST-5 వేరియంట్‌లో స్ట్రట్-బ్రేస్డ్ షోల్డర్-వింగ్, బబుల్ పందిరి కింద రెండు-సీట్ల-సైడ్-సైడ్-సైడ్ కాన్ఫిగరేషన్ పరివేష్టిత కాక్‌పిట్, వీల్ ప్యాంటుతో స్థిర ట్రైసైకిల్ ల్యాండింగ్ గేర్ మరియు ట్రాక్టర్ కాన్ఫిగరేషన్‌లో ఒకే ఇంజిన్ ఉన్నాయి. 1] ఈ విమానం ఆల్-వుడ్ నిర్మాణంలో ఉంది. NACA 4415 ఎయిర్‌ఫాయిల్‌తో దాని స్థిరమైన-తీగ వింగ్ నిశ్శబ్ద నిర్వహణను ఇవ్వడానికి ఉద్దేశించబడింది మరియు దీనికి "V" -స్ట్రట్స్ మద్దతు ఇస్తుంది. ఉపయోగించిన ప్రామాణిక ఇంజిన్ M-125 పవర్‌ప్లాంట్. [1] [2] తయారీదారు నిర్మాణ సమయాన్ని సరఫరా చేసిన "ఎక్స్‌ప్రెస్-నిర్మించిన" కిట్ నుండి 250 గంటలుగా అంచనా వేశారు. [1] ఏరోక్రాఫ్టర్ నుండి డేటా మరియు అసంపూర్ణ గైడ్ టు ఎయిర్‌ఫాయిల్ వాడకం, [1] [2] జేన్ యొక్క అన్ని ప్రపంచ విమానాలు 2004-05 [3] సాధారణ లక్షణాల పనితీరు</v>
      </c>
      <c r="E42" s="1" t="s">
        <v>120</v>
      </c>
      <c r="F42" s="1" t="str">
        <f>IFERROR(__xludf.DUMMYFUNCTION("GOOGLETRANSLATE(E:E, ""en"", ""te"")"),"హోమ్‌బిల్ట్ విమానం")</f>
        <v>హోమ్‌బిల్ట్ విమానం</v>
      </c>
      <c r="G42" s="1" t="s">
        <v>121</v>
      </c>
      <c r="H42" s="1" t="s">
        <v>460</v>
      </c>
      <c r="I42" s="1" t="str">
        <f>IFERROR(__xludf.DUMMYFUNCTION("GOOGLETRANSLATE(H:H, ""en"", ""te"")"),"చెక్ రిపబ్లిక్")</f>
        <v>చెక్ రిపబ్లిక్</v>
      </c>
      <c r="J42" s="1" t="s">
        <v>461</v>
      </c>
      <c r="K42" s="1" t="s">
        <v>800</v>
      </c>
      <c r="L42" s="1" t="str">
        <f>IFERROR(__xludf.DUMMYFUNCTION("GOOGLETRANSLATE(K:K, ""en"", ""te"")"),"టెస్ట్ గ్లైడర్స్")</f>
        <v>టెస్ట్ గ్లైడర్స్</v>
      </c>
      <c r="M42" s="1" t="s">
        <v>801</v>
      </c>
      <c r="N42" s="1" t="s">
        <v>802</v>
      </c>
      <c r="O42" s="1" t="s">
        <v>445</v>
      </c>
      <c r="P42" s="1" t="str">
        <f>IFERROR(__xludf.DUMMYFUNCTION("GOOGLETRANSLATE(O:O, ""en"", ""te"")"),"ఉత్పత్తి పూర్తయింది")</f>
        <v>ఉత్పత్తి పూర్తయింది</v>
      </c>
      <c r="S42" s="1" t="s">
        <v>252</v>
      </c>
      <c r="U42" s="1" t="s">
        <v>131</v>
      </c>
      <c r="V42" s="1" t="s">
        <v>132</v>
      </c>
      <c r="W42" s="1" t="s">
        <v>803</v>
      </c>
      <c r="X42" s="1" t="s">
        <v>804</v>
      </c>
      <c r="Y42" s="1" t="s">
        <v>805</v>
      </c>
      <c r="Z42" s="1" t="s">
        <v>806</v>
      </c>
      <c r="AA42" s="1" t="s">
        <v>788</v>
      </c>
      <c r="AC42" s="1" t="s">
        <v>807</v>
      </c>
      <c r="AD42" s="1" t="s">
        <v>808</v>
      </c>
      <c r="AE42" s="1" t="s">
        <v>809</v>
      </c>
      <c r="AG42" s="1" t="s">
        <v>810</v>
      </c>
      <c r="AH42" s="1" t="s">
        <v>811</v>
      </c>
      <c r="AI42" s="1" t="s">
        <v>812</v>
      </c>
      <c r="AL42" s="1" t="s">
        <v>813</v>
      </c>
      <c r="AM42" s="1" t="s">
        <v>814</v>
      </c>
      <c r="AN42" s="1" t="s">
        <v>815</v>
      </c>
      <c r="AQ42" s="1" t="s">
        <v>816</v>
      </c>
      <c r="BA42" s="1" t="s">
        <v>546</v>
      </c>
      <c r="BJ42" s="1" t="s">
        <v>817</v>
      </c>
      <c r="BN42" s="1">
        <v>8.0</v>
      </c>
    </row>
    <row r="43">
      <c r="A43" s="1" t="s">
        <v>818</v>
      </c>
      <c r="B43" s="1" t="str">
        <f>IFERROR(__xludf.DUMMYFUNCTION("GOOGLETRANSLATE(A:A, ""en"", ""te"")"),"డెస్కాంప్స్ 27")</f>
        <v>డెస్కాంప్స్ 27</v>
      </c>
      <c r="C43" s="1" t="s">
        <v>819</v>
      </c>
      <c r="D43" s="1" t="str">
        <f>IFERROR(__xludf.DUMMYFUNCTION("GOOGLETRANSLATE(C:C, ""en"", ""te"")"),"డెస్కాంప్స్ 27 సి 1 అనేది 1919 లో ఫ్రాన్స్‌లో నిర్మించిన ఒకే సీటు బిప్‌లేన్ ఫైటర్ విమానం. పోటీ ప్రయత్నాల తరువాత, న్యూపోర్ట్ 29 ఉత్పత్తి కోసం ఎంపిక చేయబడింది, కాబట్టి ఒక డెస్కాంప్స్ మాత్రమే నిర్మించబడింది. డెస్కాంప్స్ 27 రెండు బే బిప్‌లేన్. దాని ఎగువ మరియు"&amp;" దిగువ రెక్కలు ఒకే స్థిరమైన తీగను కలిగి ఉన్నాయి మరియు దిగువ రెక్కకు మాత్రమే అమర్చిన సమతుల్య ఐలెరాన్‌ల యొక్క ఓవర్‌హాంగ్‌లు చేర్చబడినప్పుడు అదే విస్తరించి ఉన్నాయి. ఫార్వర్డ్ స్టాగర్ ఉంది, కాబట్టి ప్రతి జత సమాంతర ఇంటర్‌ప్లేన్ స్ట్రట్స్ ముందుకు వస్తాయి. పైలట్"&amp;" యొక్క ఫార్వర్డ్ మరియు క్రిందికి వీక్షణ క్షేత్రాన్ని మెరుగుపరచడానికి అప్పర్ వింగ్ అవాంఛనీయమైనది కాని దిగువ వింగ్ 7 ° ఫార్వర్డ్ స్వీప్ కలిగి ఉంది. తత్ఫలితంగా, లోపలి ఇంటర్‌ప్లేన్ స్ట్రట్ జతలు మరింత బలంగా ముందుకు వస్తాయి. చిన్న కాబేన్ స్ట్రట్స్ పై వింగ్ మధ్య"&amp;"లో ఫ్యూజ్‌లేజ్ పైన కొద్దిగా ఉన్నాయి; పైలట్ యొక్క ఓపెన్ కాక్‌పిట్ వెనుకంజలో ఉన్న అంచు క్రింద ఉంది, అక్కడ అతని పైకి దృశ్యాన్ని మెరుగుపరచడానికి నిస్సార కటౌట్ ఉంది. [1] ఫైటర్ 220 కిలోవాట్ల (300 హెచ్‌పి) హిస్పానో-సుయిజా 8 ఎఫ్బి వాటర్-కూల్డ్ వి -8 ఇంజిన్ ఒక రౌం"&amp;"డ్ ప్రొఫైల్డ్ ముక్కులో పెద్ద, గోపురం స్పిన్నర్‌తో పనిచేసింది. ఒక జత ఫార్వర్డ్ ఫైరింగ్, సింక్రొనైజ్డ్ 7.7 మిమీ (0.303 అంగుళాలు) మెషిన్ గన్స్ ఇంజిన్ పైన ఉన్న కౌలింగ్‌లో ఉన్నాయి. ఇంజిన్ వెనుక ఫ్యూజ్‌లేజ్ ఫ్లాట్ సైడెడ్, అయితే గుండ్రని ఎగువ మరియు దిగువన ఉంది. "&amp;"కాక్‌పిట్‌కు ఇరువైపులా ఉన్న ఫ్యూజ్‌లేజ్‌కు వ్యతిరేకంగా నిస్సార దీర్ఘచతురస్రాకార రేడియేటర్ పరిష్కరించబడింది. ఫ్యూజ్‌లేజ్ పైన అమర్చబడిన డెస్కాంప్స్ టెయిల్‌ప్లేన్ సమతుల్య ఎలివేటర్లతో పోలిస్తే చిన్నది; కలిసి వారు సెమీ వృత్తాకార ప్రముఖ అంచుని మరియు తుడిచిపెట్ట"&amp;"ిన అంచుని పంచుకున్నారు. చుక్కానితో పోలిస్తే ఫిన్ కూడా చాలా తక్కువగా ఉంది, ఇది గుండ్రంగా, లోతుగా మరియు కీల్‌కు విస్తరించింది; ఇది ఎలివేటర్ కటౌట్‌లో పనిచేస్తుంది. [1] డెస్కాంప్స్ 27 యొక్క ల్యాండింగ్ గేర్ సాంప్రదాయ టెయిల్స్కిడ్ రకానికి చెందినది. దీని మెయిన్‌"&amp;"వీల్స్ ఒకే ఇరుసుపై ఉన్నాయి మరియు దిగువ ఫ్యూజ్‌లేజ్‌కు ఒక జత వి-ఫారమ్ స్ట్రట్‌ల ద్వారా పరిష్కరించబడ్డాయి. [1] డెస్కాంప్స్ 27 ఐటి మరియు ఇతర సింగిల్ సీట్ ఫైటర్స్ యొక్క ప్రభుత్వ తులనాత్మక ప్రయత్నాలలో మంచి పనితీరు కనబరిచింది, కాని న్యూపోర్ట్ 29 కి ప్రాధాన్యత ఇ"&amp;"వ్వబడింది మరియు ఉత్పత్తికి వెళ్ళింది. డెస్కాంప్స్ మెషీన్ అభివృద్ధి ముగిసింది మరియు ఒకటి మాత్రమే నిర్మించబడింది. [1] గ్రీన్ మరియు స్వాన్బరో నుండి డేటా (1994) పే .175 [1] సాధారణ లక్షణాలు పనితీరు ఆయుధాలు")</f>
        <v>డెస్కాంప్స్ 27 సి 1 అనేది 1919 లో ఫ్రాన్స్‌లో నిర్మించిన ఒకే సీటు బిప్‌లేన్ ఫైటర్ విమానం. పోటీ ప్రయత్నాల తరువాత, న్యూపోర్ట్ 29 ఉత్పత్తి కోసం ఎంపిక చేయబడింది, కాబట్టి ఒక డెస్కాంప్స్ మాత్రమే నిర్మించబడింది. డెస్కాంప్స్ 27 రెండు బే బిప్‌లేన్. దాని ఎగువ మరియు దిగువ రెక్కలు ఒకే స్థిరమైన తీగను కలిగి ఉన్నాయి మరియు దిగువ రెక్కకు మాత్రమే అమర్చిన సమతుల్య ఐలెరాన్‌ల యొక్క ఓవర్‌హాంగ్‌లు చేర్చబడినప్పుడు అదే విస్తరించి ఉన్నాయి. ఫార్వర్డ్ స్టాగర్ ఉంది, కాబట్టి ప్రతి జత సమాంతర ఇంటర్‌ప్లేన్ స్ట్రట్స్ ముందుకు వస్తాయి. పైలట్ యొక్క ఫార్వర్డ్ మరియు క్రిందికి వీక్షణ క్షేత్రాన్ని మెరుగుపరచడానికి అప్పర్ వింగ్ అవాంఛనీయమైనది కాని దిగువ వింగ్ 7 ° ఫార్వర్డ్ స్వీప్ కలిగి ఉంది. తత్ఫలితంగా, లోపలి ఇంటర్‌ప్లేన్ స్ట్రట్ జతలు మరింత బలంగా ముందుకు వస్తాయి. చిన్న కాబేన్ స్ట్రట్స్ పై వింగ్ మధ్యలో ఫ్యూజ్‌లేజ్ పైన కొద్దిగా ఉన్నాయి; పైలట్ యొక్క ఓపెన్ కాక్‌పిట్ వెనుకంజలో ఉన్న అంచు క్రింద ఉంది, అక్కడ అతని పైకి దృశ్యాన్ని మెరుగుపరచడానికి నిస్సార కటౌట్ ఉంది. [1] ఫైటర్ 220 కిలోవాట్ల (300 హెచ్‌పి) హిస్పానో-సుయిజా 8 ఎఫ్బి వాటర్-కూల్డ్ వి -8 ఇంజిన్ ఒక రౌండ్ ప్రొఫైల్డ్ ముక్కులో పెద్ద, గోపురం స్పిన్నర్‌తో పనిచేసింది. ఒక జత ఫార్వర్డ్ ఫైరింగ్, సింక్రొనైజ్డ్ 7.7 మిమీ (0.303 అంగుళాలు) మెషిన్ గన్స్ ఇంజిన్ పైన ఉన్న కౌలింగ్‌లో ఉన్నాయి. ఇంజిన్ వెనుక ఫ్యూజ్‌లేజ్ ఫ్లాట్ సైడెడ్, అయితే గుండ్రని ఎగువ మరియు దిగువన ఉంది. కాక్‌పిట్‌కు ఇరువైపులా ఉన్న ఫ్యూజ్‌లేజ్‌కు వ్యతిరేకంగా నిస్సార దీర్ఘచతురస్రాకార రేడియేటర్ పరిష్కరించబడింది. ఫ్యూజ్‌లేజ్ పైన అమర్చబడిన డెస్కాంప్స్ టెయిల్‌ప్లేన్ సమతుల్య ఎలివేటర్లతో పోలిస్తే చిన్నది; కలిసి వారు సెమీ వృత్తాకార ప్రముఖ అంచుని మరియు తుడిచిపెట్టిన అంచుని పంచుకున్నారు. చుక్కానితో పోలిస్తే ఫిన్ కూడా చాలా తక్కువగా ఉంది, ఇది గుండ్రంగా, లోతుగా మరియు కీల్‌కు విస్తరించింది; ఇది ఎలివేటర్ కటౌట్‌లో పనిచేస్తుంది. [1] డెస్కాంప్స్ 27 యొక్క ల్యాండింగ్ గేర్ సాంప్రదాయ టెయిల్స్కిడ్ రకానికి చెందినది. దీని మెయిన్‌వీల్స్ ఒకే ఇరుసుపై ఉన్నాయి మరియు దిగువ ఫ్యూజ్‌లేజ్‌కు ఒక జత వి-ఫారమ్ స్ట్రట్‌ల ద్వారా పరిష్కరించబడ్డాయి. [1] డెస్కాంప్స్ 27 ఐటి మరియు ఇతర సింగిల్ సీట్ ఫైటర్స్ యొక్క ప్రభుత్వ తులనాత్మక ప్రయత్నాలలో మంచి పనితీరు కనబరిచింది, కాని న్యూపోర్ట్ 29 కి ప్రాధాన్యత ఇవ్వబడింది మరియు ఉత్పత్తికి వెళ్ళింది. డెస్కాంప్స్ మెషీన్ అభివృద్ధి ముగిసింది మరియు ఒకటి మాత్రమే నిర్మించబడింది. [1] గ్రీన్ మరియు స్వాన్బరో నుండి డేటా (1994) పే .175 [1] సాధారణ లక్షణాలు పనితీరు ఆయుధాలు</v>
      </c>
      <c r="E43" s="1" t="s">
        <v>820</v>
      </c>
      <c r="F43" s="1" t="str">
        <f>IFERROR(__xludf.DUMMYFUNCTION("GOOGLETRANSLATE(E:E, ""en"", ""te"")"),"సింగిల్ సీట్ ఫైటర్")</f>
        <v>సింగిల్ సీట్ ఫైటర్</v>
      </c>
      <c r="H43" s="1" t="s">
        <v>403</v>
      </c>
      <c r="I43" s="1" t="str">
        <f>IFERROR(__xludf.DUMMYFUNCTION("GOOGLETRANSLATE(H:H, ""en"", ""te"")"),"ఫ్రాన్స్")</f>
        <v>ఫ్రాన్స్</v>
      </c>
      <c r="J43" s="2" t="s">
        <v>404</v>
      </c>
      <c r="K43" s="1" t="s">
        <v>821</v>
      </c>
      <c r="L43" s="1" t="str">
        <f>IFERROR(__xludf.DUMMYFUNCTION("GOOGLETRANSLATE(K:K, ""en"", ""te"")"),"వోయిసిన్ ??")</f>
        <v>వోయిసిన్ ??</v>
      </c>
      <c r="R43" s="1">
        <v>1.0</v>
      </c>
      <c r="U43" s="1" t="s">
        <v>131</v>
      </c>
      <c r="W43" s="1" t="s">
        <v>822</v>
      </c>
      <c r="X43" s="1" t="s">
        <v>823</v>
      </c>
      <c r="Y43" s="1" t="s">
        <v>824</v>
      </c>
      <c r="Z43" s="1" t="s">
        <v>825</v>
      </c>
      <c r="AA43" s="1" t="s">
        <v>826</v>
      </c>
      <c r="AB43" s="1" t="s">
        <v>827</v>
      </c>
      <c r="AD43" s="1" t="s">
        <v>828</v>
      </c>
      <c r="AE43" s="1" t="s">
        <v>791</v>
      </c>
      <c r="AF43" s="1" t="s">
        <v>829</v>
      </c>
      <c r="AK43" s="1" t="s">
        <v>830</v>
      </c>
      <c r="AR43" s="1" t="s">
        <v>831</v>
      </c>
      <c r="AT43" s="1" t="s">
        <v>832</v>
      </c>
      <c r="AV43" s="1" t="s">
        <v>833</v>
      </c>
    </row>
    <row r="44">
      <c r="A44" s="1" t="s">
        <v>834</v>
      </c>
      <c r="B44" s="1" t="str">
        <f>IFERROR(__xludf.DUMMYFUNCTION("GOOGLETRANSLATE(A:A, ""en"", ""te"")"),"SAB AB-80")</f>
        <v>SAB AB-80</v>
      </c>
      <c r="C44" s="1" t="s">
        <v>835</v>
      </c>
      <c r="D44" s="1" t="str">
        <f>IFERROR(__xludf.DUMMYFUNCTION("GOOGLETRANSLATE(C:C, ""en"", ""te"")"),"SAB AB-80 అనేది 1934 లో బోర్డియక్స్‌లోని సోషియాట్ ఏరియన్ బోర్డెలైస్ (SAB) నిర్మించిన ఒక ఫ్రెంచ్ బాంబర్. [1] SAB AB-80 ఒక హై-వింగ్ మోనోప్లేన్ బాంబర్ అభివృద్ధి, ఇది చివరికి దళాలను కూడా తీసుకువెళ్ళడానికి ఉద్దేశించబడింది. ఇది పూర్తిగా లోహంతో నిర్మించబడింది మర"&amp;"ియు రెండు 640 కిలోవాట్ల (860 హెచ్‌పి) హిస్పానో-సుయిజా 12ybrs ఇంజన్లు. [1] ఈ విమానం పైకప్పుతో పోరాట వేదికలను కలిగి ఉంది మరియు వైపులా ఆర్మర్ ప్లేట్ మరియు బుల్లెట్ ప్రూఫ్ గ్లాస్ ద్వారా రక్షించబడింది. ముక్కులో గన్నర్ యొక్క కాక్‌పిట్ చాలా కిటికీలను కలిగి ఉంది,"&amp;" ఇది పూర్తి దృశ్యమానతను ఇస్తుంది. ఇది రిట్రాకబుల్ చేయలేని టెయిల్‌వీల్ అండర్ క్యారేజ్ కలిగి ఉంది. [2] AB-80 యొక్క మొదటి ఫ్లైట్ 23 జూన్ 1934 న జరిగింది. ఒక యూనిట్ మాత్రమే నిర్మించబడింది. AVIAFRANC")</f>
        <v>SAB AB-80 అనేది 1934 లో బోర్డియక్స్‌లోని సోషియాట్ ఏరియన్ బోర్డెలైస్ (SAB) నిర్మించిన ఒక ఫ్రెంచ్ బాంబర్. [1] SAB AB-80 ఒక హై-వింగ్ మోనోప్లేన్ బాంబర్ అభివృద్ధి, ఇది చివరికి దళాలను కూడా తీసుకువెళ్ళడానికి ఉద్దేశించబడింది. ఇది పూర్తిగా లోహంతో నిర్మించబడింది మరియు రెండు 640 కిలోవాట్ల (860 హెచ్‌పి) హిస్పానో-సుయిజా 12ybrs ఇంజన్లు. [1] ఈ విమానం పైకప్పుతో పోరాట వేదికలను కలిగి ఉంది మరియు వైపులా ఆర్మర్ ప్లేట్ మరియు బుల్లెట్ ప్రూఫ్ గ్లాస్ ద్వారా రక్షించబడింది. ముక్కులో గన్నర్ యొక్క కాక్‌పిట్ చాలా కిటికీలను కలిగి ఉంది, ఇది పూర్తి దృశ్యమానతను ఇస్తుంది. ఇది రిట్రాకబుల్ చేయలేని టెయిల్‌వీల్ అండర్ క్యారేజ్ కలిగి ఉంది. [2] AB-80 యొక్క మొదటి ఫ్లైట్ 23 జూన్ 1934 న జరిగింది. ఒక యూనిట్ మాత్రమే నిర్మించబడింది. AVIAFRANC</v>
      </c>
      <c r="E44" s="1" t="s">
        <v>248</v>
      </c>
      <c r="F44" s="1" t="str">
        <f>IFERROR(__xludf.DUMMYFUNCTION("GOOGLETRANSLATE(E:E, ""en"", ""te"")"),"బాంబర్")</f>
        <v>బాంబర్</v>
      </c>
      <c r="G44" s="2" t="s">
        <v>249</v>
      </c>
      <c r="H44" s="1" t="s">
        <v>403</v>
      </c>
      <c r="I44" s="1" t="str">
        <f>IFERROR(__xludf.DUMMYFUNCTION("GOOGLETRANSLATE(H:H, ""en"", ""te"")"),"ఫ్రాన్స్")</f>
        <v>ఫ్రాన్స్</v>
      </c>
      <c r="J44" s="2" t="s">
        <v>404</v>
      </c>
      <c r="K44" s="1" t="s">
        <v>836</v>
      </c>
      <c r="L44" s="1" t="str">
        <f>IFERROR(__xludf.DUMMYFUNCTION("GOOGLETRANSLATE(K:K, ""en"", ""te"")"),"Société aérienne bordelaise (sab)")</f>
        <v>Société aérienne bordelaise (sab)</v>
      </c>
      <c r="M44" s="1" t="s">
        <v>837</v>
      </c>
      <c r="R44" s="1">
        <v>1.0</v>
      </c>
      <c r="U44" s="1" t="s">
        <v>838</v>
      </c>
      <c r="W44" s="1" t="s">
        <v>839</v>
      </c>
      <c r="X44" s="1" t="s">
        <v>840</v>
      </c>
      <c r="Y44" s="1" t="s">
        <v>841</v>
      </c>
      <c r="Z44" s="1" t="s">
        <v>842</v>
      </c>
      <c r="AA44" s="1" t="s">
        <v>843</v>
      </c>
      <c r="AB44" s="1" t="s">
        <v>844</v>
      </c>
      <c r="AD44" s="1" t="s">
        <v>845</v>
      </c>
      <c r="AE44" s="1" t="s">
        <v>846</v>
      </c>
      <c r="AF44" s="1" t="s">
        <v>550</v>
      </c>
      <c r="AJ44" s="1" t="s">
        <v>847</v>
      </c>
      <c r="AL44" s="1" t="s">
        <v>848</v>
      </c>
      <c r="AQ44" s="1" t="s">
        <v>849</v>
      </c>
      <c r="AT44" s="3">
        <v>12593.0</v>
      </c>
      <c r="AZ44" s="1" t="s">
        <v>850</v>
      </c>
      <c r="BN44" s="1">
        <v>7.0</v>
      </c>
    </row>
    <row r="45">
      <c r="A45" s="1" t="s">
        <v>851</v>
      </c>
      <c r="B45" s="1" t="str">
        <f>IFERROR(__xludf.DUMMYFUNCTION("GOOGLETRANSLATE(A:A, ""en"", ""te"")"),"KOD-1")</f>
        <v>KOD-1</v>
      </c>
      <c r="C45" s="1" t="s">
        <v>852</v>
      </c>
      <c r="D45" s="1" t="str">
        <f>IFERROR(__xludf.DUMMYFUNCTION("GOOGLETRANSLATE(C:C, ""en"", ""te"")"),"KOD-1 అనేది ఎస్టోనియన్-రూపొందించిన లాట్వియన్ ట్రైనర్ విమానం, ఇది లిపాజాస్ కారా ఓస్టాస్ డార్బ్నాకాస్ (లిపాజా మిలిటరీ తయారీ) నిర్మించింది. KOD-1 ను 1936 నుండి 1938 వరకు నిర్మించారు మరియు దీనిని లాట్వియన్ ఏరోక్లబ్ మరియు ఐజ్సార్గి హోమ్ గార్డ్ శిక్షకుడిగా ఉపయో"&amp;"గించారు. 1930 వ దశకంలో, ఎస్టోనియన్ డిజైనర్లు వోల్డెమార్ పోస్ట్, ఒట్టో ఆర్గ్ మరియు రోమన్ న్యూడోర్ఫ్ (తరువాత అతని పేరును రీన్ టూమాగా మార్చారు) ఎస్టోనియాలో PON-1 శిక్షను నిర్మించారు. వారు లాట్వియాకు ఉత్పత్తి లైసెన్స్ కూడా ఇచ్చారు. 1935 లో KOD-1 పేరుతో లిపాజా"&amp;" మిలిటరీ వర్క్‌షాప్‌లలో ఉత్పత్తి ప్రారంభమైంది. విమానం ఒకటి లేదా రెండు సీట్ల బిప్‌లేన్‌గా రూపొందించబడింది. KOD-1 యొక్క మొదటి ఫ్లైట్ జనవరి 1936 లో లిపాజా నుండి రిగాలోని స్పిల్వ్ విమానాశ్రయానికి వెళ్ళినప్పుడు. మార్చిలో మొదటి నాలుగు విమానాలను ఐజ్‌సార్గి ఏవియే"&amp;"షన్ యూనిట్‌కు మోహరించారు. విమానాలను శిక్షణా ప్రయోజనాల కోసం మరియు బాల్టిక్స్ మరియు ఫిన్లాండ్‌లో ప్రదర్శన విమానాల కోసం చురుకుగా ఉపయోగించారు. మొత్తంగా కనీసం తొమ్మిది విమానాలు నిర్మించబడ్డాయి. 1940 లో సోవియట్ యూనియన్ లాట్వియా ఆక్రమించిన తరువాత, KOD-1 ఉపయోగించ"&amp;"బడలేదు మరియు అనేక ఉదాహరణలు నాశనం చేయబడ్డాయి. 1941 లో గుల్బీన్ విమానాశ్రయంలో ఒకే గాలికి KOD-1 మాత్రమే ఉంది. ఆపరేషన్ బార్బరోస్సా ప్రారంభమైన తరువాత, విమానాశ్రయాన్ని జూలై ప్రారంభంలో సోవియట్ యూనియన్‌కు తరలించారు. గుల్బీన్ నుండి టేకాఫ్ సమయంలో చివరి KOD-1 కుప్పక"&amp;"ూలింది. KOD-1 యొక్క మొదటి మోడళ్లలో ఆర్మ్‌స్ట్రాంగ్ సిడ్లీ జెనెట్ మేజర్ ఐ ఫైవ్-సిలిండర్ రేడియల్ ఇంజన్లు ఉన్నాయి, కాని స్థిరమైన వేడెక్కడం మరియు కుదింపు సమస్యల కారణంగా అవి 1937 నుండి డి హవిలాండ్ గిప్సీ మేజర్ ఇంజిన్‌లతో భర్తీ చేయబడ్డాయి. సాధారణ లక్షణాల పనితీర"&amp;"ు")</f>
        <v>KOD-1 అనేది ఎస్టోనియన్-రూపొందించిన లాట్వియన్ ట్రైనర్ విమానం, ఇది లిపాజాస్ కారా ఓస్టాస్ డార్బ్నాకాస్ (లిపాజా మిలిటరీ తయారీ) నిర్మించింది. KOD-1 ను 1936 నుండి 1938 వరకు నిర్మించారు మరియు దీనిని లాట్వియన్ ఏరోక్లబ్ మరియు ఐజ్సార్గి హోమ్ గార్డ్ శిక్షకుడిగా ఉపయోగించారు. 1930 వ దశకంలో, ఎస్టోనియన్ డిజైనర్లు వోల్డెమార్ పోస్ట్, ఒట్టో ఆర్గ్ మరియు రోమన్ న్యూడోర్ఫ్ (తరువాత అతని పేరును రీన్ టూమాగా మార్చారు) ఎస్టోనియాలో PON-1 శిక్షను నిర్మించారు. వారు లాట్వియాకు ఉత్పత్తి లైసెన్స్ కూడా ఇచ్చారు. 1935 లో KOD-1 పేరుతో లిపాజా మిలిటరీ వర్క్‌షాప్‌లలో ఉత్పత్తి ప్రారంభమైంది. విమానం ఒకటి లేదా రెండు సీట్ల బిప్‌లేన్‌గా రూపొందించబడింది. KOD-1 యొక్క మొదటి ఫ్లైట్ జనవరి 1936 లో లిపాజా నుండి రిగాలోని స్పిల్వ్ విమానాశ్రయానికి వెళ్ళినప్పుడు. మార్చిలో మొదటి నాలుగు విమానాలను ఐజ్‌సార్గి ఏవియేషన్ యూనిట్‌కు మోహరించారు. విమానాలను శిక్షణా ప్రయోజనాల కోసం మరియు బాల్టిక్స్ మరియు ఫిన్లాండ్‌లో ప్రదర్శన విమానాల కోసం చురుకుగా ఉపయోగించారు. మొత్తంగా కనీసం తొమ్మిది విమానాలు నిర్మించబడ్డాయి. 1940 లో సోవియట్ యూనియన్ లాట్వియా ఆక్రమించిన తరువాత, KOD-1 ఉపయోగించబడలేదు మరియు అనేక ఉదాహరణలు నాశనం చేయబడ్డాయి. 1941 లో గుల్బీన్ విమానాశ్రయంలో ఒకే గాలికి KOD-1 మాత్రమే ఉంది. ఆపరేషన్ బార్బరోస్సా ప్రారంభమైన తరువాత, విమానాశ్రయాన్ని జూలై ప్రారంభంలో సోవియట్ యూనియన్‌కు తరలించారు. గుల్బీన్ నుండి టేకాఫ్ సమయంలో చివరి KOD-1 కుప్పకూలింది. KOD-1 యొక్క మొదటి మోడళ్లలో ఆర్మ్‌స్ట్రాంగ్ సిడ్లీ జెనెట్ మేజర్ ఐ ఫైవ్-సిలిండర్ రేడియల్ ఇంజన్లు ఉన్నాయి, కాని స్థిరమైన వేడెక్కడం మరియు కుదింపు సమస్యల కారణంగా అవి 1937 నుండి డి హవిలాండ్ గిప్సీ మేజర్ ఇంజిన్‌లతో భర్తీ చేయబడ్డాయి. సాధారణ లక్షణాల పనితీరు</v>
      </c>
      <c r="E45" s="1" t="s">
        <v>853</v>
      </c>
      <c r="F45" s="1" t="str">
        <f>IFERROR(__xludf.DUMMYFUNCTION("GOOGLETRANSLATE(E:E, ""en"", ""te"")"),"ట్రైనర్ విమానం")</f>
        <v>ట్రైనర్ విమానం</v>
      </c>
      <c r="G45" s="1" t="s">
        <v>854</v>
      </c>
      <c r="H45" s="1" t="s">
        <v>855</v>
      </c>
      <c r="I45" s="1" t="str">
        <f>IFERROR(__xludf.DUMMYFUNCTION("GOOGLETRANSLATE(H:H, ""en"", ""te"")"),"ఎస్టోనియా, లాట్వియా")</f>
        <v>ఎస్టోనియా, లాట్వియా</v>
      </c>
      <c r="J45" s="1" t="s">
        <v>856</v>
      </c>
      <c r="K45" s="1" t="s">
        <v>857</v>
      </c>
      <c r="L45" s="1" t="str">
        <f>IFERROR(__xludf.DUMMYFUNCTION("GOOGLETRANSLATE(K:K, ""en"", ""te"")"),"లిపాజాస్ కారా ఓస్టాస్ దర్బ్నాకాస్")</f>
        <v>లిపాజాస్ కారా ఓస్టాస్ దర్బ్నాకాస్</v>
      </c>
      <c r="M45" s="1" t="s">
        <v>858</v>
      </c>
      <c r="N45" s="1">
        <v>1936.0</v>
      </c>
      <c r="Q45" s="1" t="s">
        <v>859</v>
      </c>
      <c r="R45" s="1" t="s">
        <v>860</v>
      </c>
      <c r="AQ45" s="1" t="s">
        <v>861</v>
      </c>
      <c r="AR45" s="1" t="s">
        <v>862</v>
      </c>
      <c r="AS45" s="1" t="s">
        <v>863</v>
      </c>
      <c r="AT45" s="1">
        <v>1936.0</v>
      </c>
      <c r="BU45" s="1" t="s">
        <v>864</v>
      </c>
      <c r="BV45" s="1" t="s">
        <v>865</v>
      </c>
    </row>
    <row r="46">
      <c r="A46" s="1" t="s">
        <v>866</v>
      </c>
      <c r="B46" s="1" t="str">
        <f>IFERROR(__xludf.DUMMYFUNCTION("GOOGLETRANSLATE(A:A, ""en"", ""te"")"),"డి బ్రూయెర్ సి 1")</f>
        <v>డి బ్రూయెర్ సి 1</v>
      </c>
      <c r="C46" s="1" t="s">
        <v>867</v>
      </c>
      <c r="D46" s="1" t="str">
        <f>IFERROR(__xludf.DUMMYFUNCTION("GOOGLETRANSLATE(C:C, ""en"", ""te"")"),"డి బ్రూయెర్ సి 1 అనేది మొదటి ప్రపంచ యుద్ధంలో ఉత్పత్తి చేయబడిన అసాధారణ రూపకల్పన యొక్క ప్రోటోటైప్ ఫ్రెంచ్ సింగిల్ సీట్ పషర్ కానార్డ్ ఫైటర్. నిర్మించిన ఏకైక ఉదాహరణ దాని మొదటి విమానంలో క్రాష్ అయ్యింది మరియు అభివృద్ధి ముగిసింది. [1] మార్సెల్ డి బ్రూయెరే చేత అభ"&amp;"ివృద్ధి చేయబడిన సి 1 అనేది సింగిల్-బే బైప్‌లేన్, ఇది అస్థిరమైన సమాన-స్పాన్ రెక్కలు మరియు విలోమ వి-స్ట్రట్‌లతో. ఆల్-కదిలే వన్ పీస్ కానార్డ్ కంట్రోల్డ్ పిచ్, అయితే రోల్ కంట్రోల్ ఎగువ వింగ్‌లో అసాధారణమైన పూర్తి తీగ చిట్కా ఐలెరాన్‌ల ద్వారా అందించబడింది. [2] 1"&amp;"50 హెచ్‌పి హిస్పానో-సుజా 8AA వాటర్-కూల్డ్ ఇంజిన్ [3] వెంటనే రెక్కల వెనుక ఉంది, విపరీతమైన తోక వద్ద అమర్చిన రెండు బ్లేడ్ పషర్ ప్రొపెల్లర్‌ను పొడవైన షాఫ్ట్ ద్వారా నడిపింది. ప్రొపెల్లర్ మరియు చిన్న నిలువు స్టెబిలైజర్‌ను రక్షించడానికి పొడవైన తోక స్కిడ్‌తో వెంట"&amp;"్రల్ ఫిన్ ఉపయోగించి, C 1 కి స్థిర క్షితిజ సమాంతర స్టెబిలైజర్ లేదు. [2] దాని ట్రైసైకిల్ ల్యాండింగ్ గేర్ మరియు అధునాతన మెటల్ ఫ్యూజ్‌లేజ్ కూడా దాని యుగానికి అసాధారణమైనవి. అనియంత్రిత ఫార్వర్డ్ ఫీల్డ్ ఆఫ్ ఫైర్ కలిగి ఉండటానికి రూపొందించబడిన, ఫ్యూజ్‌లేజ్‌లో ప్రత"&amp;"ి వైపు రెండు పెద్ద వృత్తాకార కిటికీలు ఉన్నాయి. ఆయుధాలు ఒకే 37 మిమీ ఫిరంగిని కలిగి ఉన్నాయి. [1] ఫ్రాన్స్‌లోని ఎటంప్స్‌లోని ఫార్మాన్ ఏవియేషన్ వర్క్స్ మరియు బ్లెరియోట్ ఏడ్రోనాటిక్ ఉపయోగించే ఫ్లైట్ టెస్ట్ సదుపాయాల వద్ద ఏప్రిల్ 1917 లో దాని మొదటి మరియు ఏకైక వి"&amp;"మాన ప్రయాణం జరిగింది. [3] విలోమ విలోమాలకు ముందు అనియంత్రిత రోల్‌లోకి ప్రవేశించే ముందు సి 1 సుమారు 25 అడుగుల ఎత్తుకు చేరుకుంది. [2] టెస్ట్ పైలట్ బయటపడ్డాడు కాని ఈ రకాన్ని మరింత అభివృద్ధి చేయలేదు. [3] [3] సాధారణ లక్షణాల నుండి డేటా పనితీరు ఆయుధాలు")</f>
        <v>డి బ్రూయెర్ సి 1 అనేది మొదటి ప్రపంచ యుద్ధంలో ఉత్పత్తి చేయబడిన అసాధారణ రూపకల్పన యొక్క ప్రోటోటైప్ ఫ్రెంచ్ సింగిల్ సీట్ పషర్ కానార్డ్ ఫైటర్. నిర్మించిన ఏకైక ఉదాహరణ దాని మొదటి విమానంలో క్రాష్ అయ్యింది మరియు అభివృద్ధి ముగిసింది. [1] మార్సెల్ డి బ్రూయెరే చేత అభివృద్ధి చేయబడిన సి 1 అనేది సింగిల్-బే బైప్‌లేన్, ఇది అస్థిరమైన సమాన-స్పాన్ రెక్కలు మరియు విలోమ వి-స్ట్రట్‌లతో. ఆల్-కదిలే వన్ పీస్ కానార్డ్ కంట్రోల్డ్ పిచ్, అయితే రోల్ కంట్రోల్ ఎగువ వింగ్‌లో అసాధారణమైన పూర్తి తీగ చిట్కా ఐలెరాన్‌ల ద్వారా అందించబడింది. [2] 150 హెచ్‌పి హిస్పానో-సుజా 8AA వాటర్-కూల్డ్ ఇంజిన్ [3] వెంటనే రెక్కల వెనుక ఉంది, విపరీతమైన తోక వద్ద అమర్చిన రెండు బ్లేడ్ పషర్ ప్రొపెల్లర్‌ను పొడవైన షాఫ్ట్ ద్వారా నడిపింది. ప్రొపెల్లర్ మరియు చిన్న నిలువు స్టెబిలైజర్‌ను రక్షించడానికి పొడవైన తోక స్కిడ్‌తో వెంట్రల్ ఫిన్ ఉపయోగించి, C 1 కి స్థిర క్షితిజ సమాంతర స్టెబిలైజర్ లేదు. [2] దాని ట్రైసైకిల్ ల్యాండింగ్ గేర్ మరియు అధునాతన మెటల్ ఫ్యూజ్‌లేజ్ కూడా దాని యుగానికి అసాధారణమైనవి. అనియంత్రిత ఫార్వర్డ్ ఫీల్డ్ ఆఫ్ ఫైర్ కలిగి ఉండటానికి రూపొందించబడిన, ఫ్యూజ్‌లేజ్‌లో ప్రతి వైపు రెండు పెద్ద వృత్తాకార కిటికీలు ఉన్నాయి. ఆయుధాలు ఒకే 37 మిమీ ఫిరంగిని కలిగి ఉన్నాయి. [1] ఫ్రాన్స్‌లోని ఎటంప్స్‌లోని ఫార్మాన్ ఏవియేషన్ వర్క్స్ మరియు బ్లెరియోట్ ఏడ్రోనాటిక్ ఉపయోగించే ఫ్లైట్ టెస్ట్ సదుపాయాల వద్ద ఏప్రిల్ 1917 లో దాని మొదటి మరియు ఏకైక విమాన ప్రయాణం జరిగింది. [3] విలోమ విలోమాలకు ముందు అనియంత్రిత రోల్‌లోకి ప్రవేశించే ముందు సి 1 సుమారు 25 అడుగుల ఎత్తుకు చేరుకుంది. [2] టెస్ట్ పైలట్ బయటపడ్డాడు కాని ఈ రకాన్ని మరింత అభివృద్ధి చేయలేదు. [3] [3] సాధారణ లక్షణాల నుండి డేటా పనితీరు ఆయుధాలు</v>
      </c>
      <c r="E46" s="1" t="s">
        <v>173</v>
      </c>
      <c r="F46" s="1" t="str">
        <f>IFERROR(__xludf.DUMMYFUNCTION("GOOGLETRANSLATE(E:E, ""en"", ""te"")"),"యుద్ధ")</f>
        <v>యుద్ధ</v>
      </c>
      <c r="G46" s="2" t="s">
        <v>174</v>
      </c>
      <c r="H46" s="1" t="s">
        <v>403</v>
      </c>
      <c r="I46" s="1" t="str">
        <f>IFERROR(__xludf.DUMMYFUNCTION("GOOGLETRANSLATE(H:H, ""en"", ""te"")"),"ఫ్రాన్స్")</f>
        <v>ఫ్రాన్స్</v>
      </c>
      <c r="J46" s="2" t="s">
        <v>404</v>
      </c>
      <c r="R46" s="1">
        <v>1.0</v>
      </c>
      <c r="U46" s="1">
        <v>1.0</v>
      </c>
      <c r="W46" s="1" t="s">
        <v>868</v>
      </c>
      <c r="X46" s="1" t="s">
        <v>869</v>
      </c>
      <c r="AD46" s="1" t="s">
        <v>870</v>
      </c>
      <c r="AQ46" s="1" t="s">
        <v>871</v>
      </c>
      <c r="AR46" s="1" t="s">
        <v>872</v>
      </c>
      <c r="AT46" s="1" t="s">
        <v>873</v>
      </c>
      <c r="AY46" s="1" t="s">
        <v>874</v>
      </c>
    </row>
    <row r="47">
      <c r="A47" s="1" t="s">
        <v>875</v>
      </c>
      <c r="B47" s="1" t="str">
        <f>IFERROR(__xludf.DUMMYFUNCTION("GOOGLETRANSLATE(A:A, ""en"", ""te"")"),"లాంగ్ రేంజ్ స్ట్రైక్ బాంబర్")</f>
        <v>లాంగ్ రేంజ్ స్ట్రైక్ బాంబర్</v>
      </c>
      <c r="C47" s="1" t="s">
        <v>876</v>
      </c>
      <c r="D47" s="1" t="str">
        <f>IFERROR(__xludf.DUMMYFUNCTION("GOOGLETRANSLATE(C:C, ""en"", ""te"")"),"• నార్త్రోప్ గ్రుమ్మన్ లాంగ్ రేంజ్ స్ట్రైక్ బాంబర్ (ఎల్ఆర్ఎస్-బి) అనేది యునైటెడ్ స్టేట్స్ వైమానిక దళం కోసం సుదూర వ్యూహాత్మక బాంబర్‌ను అభివృద్ధి చేయడానికి ఒక అభివృద్ధి మరియు సముపార్జన కార్యక్రమం, [1] థర్మోన్యూక్లియర్ పంపిణీ చేయగల హెవీ-పేలోడ్ స్టీల్త్ ఎయిర్"&amp;"‌క్రాఫ్ట్‌గా ఉద్దేశించబడింది ఆయుధాలు. [2] ప్రారంభ సామర్ధ్యం 2020 ల మధ్యలో ప్రణాళిక చేయబడింది. విమానాన్ని అభివృద్ధి చేసే ప్రతిపాదన కోసం ఒక అభ్యర్థన జూలై 2014 లో జారీ చేయబడింది. వైమానిక దళం LRS-B విమానాల యొక్క కనీసం 100 [3] ను సేకరించాలని యోచిస్తోంది 200 యూ"&amp;"నిట్లు చివరికి సేవలోకి ప్రవేశించడానికి పరిగణించబడుతున్నాయి. [4] [5] [6] అక్టోబర్ 2015 లో బి -21 రైడర్ కోసం నార్త్రోప్ గ్రుమ్మన్కు అభివృద్ధి ఒప్పందం ఇవ్వబడింది. సున్నితమైన స్వభావం కారణంగా ప్రాజెక్ట్ గురించి చాలా వర్గీకరించబడింది మరియు తక్కువ సమాచారం ప్రజలక"&amp;"ు అందుబాటులో ఉంది. 2019 చివరి నాటికి, విమానం నిర్మాణం ప్రారంభమైందని తెలిసింది. [7] [8] 19 మే 2009 న, ఎయిర్ ఫోర్స్ చీఫ్ ఆఫ్ స్టాఫ్ జనరల్ నార్టన్ స్క్వార్ట్జ్ మాట్లాడుతూ, 2010 బడ్జెట్‌లో యుఎస్‌ఎఎఫ్ దృష్టి ""సుదూర సమ్మె, తరువాతి తరం బాంబర్ కాదు"" పై ఉందని మర"&amp;"ియు చతుర్భుజం రక్షణ సమీక్షలో దీని కోసం ముందుకు వస్తుంది. [9] జూన్ 2009 లో, తరువాతి తరం బాంబర్ ప్రతిపాదనలపై పనిచేసే రెండు జట్లు ""దుకాణాన్ని మూసివేయండి"" అని చెప్పబడ్డాయి. [10] 16 సెప్టెంబర్ 2009 న, రక్షణ కార్యదర్శి రాబర్ట్ గేట్స్ కొత్త బాంబర్ యొక్క భావనను"&amp;" ఆమోదించాడు, కాని అది సరసమైనదిగా ఉండాలని పట్టుబట్టారు, [11] ఇలా పేర్కొంది: ""మన చివరి మనుషుల బాంబర్‌తో ఏమి జరిగిందో మనం చేయకూడదు. పరిశోధన, అభివృద్ధి మరియు అవసరాల ప్రక్రియలు వారి కోర్సును నడిపించాయి, విమానం దాని గొప్ప సామర్ధ్యం ఉన్నప్పటికీ, చాలా ఖరీదైనదిగా"&amp;" మారింది-B-2 స్పిరిట్ విషయంలో ఒక్కొక్కటి billion 2 బిలియన్లు-ఇది ప్రణాళికాబద్ధమైన విమానంలో ఆరవ వంతు కంటే తక్కువ 132 ఎప్పుడైనా నిర్మించబడింది. అలాగే సమ్మె మిషన్లు. [13] జూలై 2010 లో, కార్టర్ తరువాతి తరం ఇంటెలిజెన్స్ మరియు స్ట్రైక్ ప్లాట్‌ఫామ్ కోసం ""స్థోమత"&amp;"కు ఒక అవసరాన్ని"" చేయాలని భావిస్తున్నానని చెప్పాడు. [14] 11 డిసెంబర్ 2009 న, గేట్స్ క్వాడ్రెనియల్ డిఫెన్స్ రివ్యూ మనుషులు మరియు మానవరహిత సుదూర సమ్మె రెండింటి యొక్క అవసరాన్ని చూపించిందని మరియు 2011 బడ్జెట్‌లో భవిష్యత్ బాంబర్ కోసం నిధులు ఉన్నాయని చెప్పారు. "&amp;"[15] కొత్త బాంబర్ ఇంటెలిజెన్స్, నిఘా మరియు నిఘా (ISR) సామర్థ్యాలతో బహుళ పాత్రలుగా ఉండాలని USAF యోచిస్తోంది. [16] బాంబర్‌గా, LRS-B ఎయిర్ ఫోర్స్ గ్లోబల్ స్ట్రైక్ కమాండ్‌లో ఉంటుంది, అయితే ISR ఆస్తులను ఎయిర్ కంబాట్ కమాండ్ యొక్క 25 వ వైమానిక దళం నిర్వహిస్తుంది"&amp;". [17] 2010 లో, భవిష్యత్ సంఘర్షణలో చైనాను నిర్వహించడానికి ఎఫ్ -35 వంటి స్వల్ప శ్రేణి విమానాలపై ఆధారపడటాన్ని సెంటర్ ఫర్ స్ట్రాటజిక్ అండ్ బడ్జెట్ అసెస్‌మెంట్స్ డైరెక్టర్ ఆండ్రూ క రిపిన్విచ్ ప్రశ్నించారు మరియు సుదూర వేదికకు అనుకూలంగా ఎఫ్ -35 కొనుగోలును తగ్గి"&amp;"ంచడాన్ని ప్రోత్సహించారు. తరువాతి తరం బాంబర్ లాగా; అప్పుడు వైమానిక దళ కార్యదర్శి మైఖేల్ వైన్ 2007 లో ఈ ప్రణాళికను తిరస్కరించారు. [18] [19] [20] డిసెంబర్ 2010 లో కొత్త ప్రారంభ ఒప్పందంపై చర్చ సందర్భంగా, అనేక మంది సెనేటర్లు LRS-B నిరారుని వ్యతిరేకించడానికి లే"&amp;"దా ఆలస్యం చేయడానికి ఒక కారణం. [21] [22] 6 జనవరి 2011 న, గేట్స్ యు.ఎస్. ఈ విమానం ""నిరూపితమైన సాంకేతిక పరిజ్ఞానాన్ని ఉపయోగించి రూపొందించబడుతుంది మరియు అభివృద్ధి చేయబడుతుంది, ఈ విధానాన్ని షెడ్యూల్ మరియు పరిమాణంలో ఈ సామర్థ్యాన్ని అందించడం సాధ్యమవుతుంది. కొత్"&amp;"త బాంబర్ సిద్ధంగా ఉండేలా మేము ఈ ప్రాజెక్ట్ను ఇప్పుడు ప్రారంభించడం చాలా ముఖ్యం ప్రస్తుత వృద్ధాప్య నౌకాదళం సేవ నుండి బయటపడటానికి ముందు. సాంప్రదాయిక లోతైన-స్ట్రైక్ సామర్థ్యాల యొక్క ఉమ్మడి పోర్ట్‌ఫోలియో యొక్క కీలకమైన అంశాన్ని బాంబర్‌పై అనుసరించడం-భవిష్యత్ రక్"&amp;"షణ పెట్టుబడికి అధిక ప్రాధాన్యతనిచ్చే ప్రాంతం, మా సైనిక ముఖాలను యాంటీ-యాక్సెస్ సవాళ్లను బట్టి ఉంటుంది. . "" రిటైర్డ్ ఎయిర్ ఫోర్స్ కల్నల్ మరియు సెంటర్ ఫర్ స్ట్రాటజిక్ అండ్ బడ్జెట్ అసెస్‌మెంట్స్ విశ్లేషకుడు మార్క్ గున్జింజర్ ఐచ్ఛికంగా మనుషుల బాంబర్‌ను పిలుపు"&amp;"నిచ్చారు, పూర్తిగా మానవరహిత బాంబర్లు ప్రత్యక్ష మానవ పైలట్ అవగాహన లేకుండా ప్రతికూలతతో ఉంటారని మరియు కమ్యూనికేషన్ అంతరాయానికి గురయ్యే అవకాశం ఉందని పేర్కొంది. [25] మార్చి 2011 లో, USAF 80 నుండి 100 విమానాలను కొనుగోలు చేయాలని నిర్ణయించింది. [26] [27] ఎయిర్ ఫో"&amp;"ర్స్ గ్లోబల్ స్ట్రైక్ కమాండ్ బాంబర్ యొక్క ఒక అవసరం భారీ ఆర్డినెన్స్ చొచ్చుకుపోయేవారికి సమానమైన ప్రభావాన్ని కలిగి ఉండటమేనని సూచించింది. [28] [29] వ్యూహాత్మక బాంబు దాడి, వ్యూహాత్మక బాంబు మరియు ప్రాంప్ట్ గ్లోబల్ స్ట్రైక్ పాత్రలతో పాటు, ఈ విమానం భూ నిఘా మరియు"&amp;" ఎలక్ట్రానిక్ దాడికి కారణమైన వ్యవస్థల కుటుంబంలో భాగం. [30] ఒబామా అడ్మినిస్ట్రేషన్ తన 2012 బడ్జెట్ అభ్యర్థనలో బాంబర్‌ను అభివృద్ధి చేయడానికి 197 మిలియన్ డాలర్లు మరియు ఐదేళ్ళలో మొత్తం 7 3.7 బిలియన్లను కోరింది, ఇందులో ఇంటెలిజెన్స్, నిఘా, నిఘా, నిఘా (ISR), ఎలక"&amp;"్ట్రానిక్ అటాక్ (EA) మరియు కమ్యూనికేషన్స్ కోసం మాడ్యులర్ పేలోడ్లు ఉన్నాయి. [31 నటించు ఇది అణు-సామర్థ్యం కలిగి ఉంటుంది, కాని పాత బాంబర్లు పదవీ విరమణ చేసే వరకు ధృవీకరించబడరు. [33] [34] 2011 లో, హౌస్ ఆర్మ్డ్ సర్వీసెస్ కమిటీ బాంబర్ కోసం రెండు ఇంజిన్ ప్రోగ్రామ"&amp;"్‌లు అవసరమయ్యే భాషను జోడించింది; అదనంగా ఉన్న ఇంజిన్‌ను తిరిగి ఉపయోగించుకునే ప్రణాళికలకు అదనంగా ఆటంకం కలిగిస్తుందని కార్టర్ అభ్యంతరం వ్యక్తం చేశారు. [35] ప్రాట్ &amp; విట్నీ ఎఫ్ 135 మరియు వాణిజ్య టర్బోఫాన్ టెక్నాలజీ కలయికను ఉపయోగిస్తున్న ప్రాట్ &amp; విట్నీ పిడబ్ల"&amp;"్యు 9000 ఇంజిన్ మరియు సాధారణ ఎలక్ట్రిక్/రోల్స్ రాయిస్ ఎఫ్ 136 యొక్క ఉత్పన్నం. [36] [37] మే 2011 లో, ఎయిర్ ఫోర్స్ అండర్ సెక్రటరీ ఎరిన్ కోనాటన్ బాంబర్ కోసం ప్రోగ్రామ్ కార్యాలయాన్ని ఏర్పాటు చేస్తున్నట్లు ప్రకటించారు. [38] USAF తన 2013 బడ్జెట్ అభ్యర్థనలో ఈ కా"&amp;"ర్యక్రమం కోసం 2 292 మిలియన్లను కోరింది. [39] ఈ కార్యక్రమాన్ని ""లాంగ్-రేంజ్ స్ట్రైక్-బి"" (LRS-B) అని కూడా పిలుస్తారు. [40] 2012 లో, మాజీ పెంటగాన్ ఆయుధాల టెస్టర్ థామస్ పి. క్రిస్టీ బాంబర్ ప్రోగ్రాం ప్రారంభించబడిందని ulated హించారు, తద్వారా రక్షణ బడ్జెట్ ల"&amp;"ోపాల సమయంలో వైమానిక దళం ఒక త్యాగ కార్యక్రమాన్ని కలిగి ఉంటుంది. [41] USAF ఈ కార్యక్రమానికి కట్టుబడి ఉన్నట్లు అనిపిస్తుంది, ""లోతుగా ఖననం చేయబడిన మరియు/లేదా గట్టిపడిన లక్ష్యాలను"" పరిష్కరించడానికి ఇతర అణుయేతర ఎంపికలు లేకపోవడం, [42] [43] మరియు వారి పెట్టుబడి"&amp;" బడ్జెట్‌లో రెండు శాతం ప్రాజెక్టుకు పాల్పడింది, ఇప్పటికే ఉన్న బాంబర్లను కొనసాగించడానికి మూడు శాతం. [44] ఆగష్టు 2013 నాటికి, 2025 లో LRS-B ప్రారంభ ఆపరేటింగ్ సామర్ధ్యం (IOC) కు చేరుకోగలదని USAF నమ్ముతుంది. F-35 మెరుపు II యొక్క సముపార్జన ఇబ్బందులు మరియు ""అత"&amp;"్యవసరం లేకపోవడం దృష్ట్యా, ప్రధాన ప్రమాదం నిధులు. బెదిరింపు "". ముందస్తు బాంబర్ కార్యక్రమాలు నిధుల కొరతతో ఆటంకం కలిగించబడ్డాయి, 132 ప్రణాళికాల్లో 21 బి -2 ఆత్మలు మాత్రమే ఉత్పత్తి చేయబడ్డాయి మరియు but హించిన దానికంటే తక్కువ బి -1 లాన్సర్లు నిర్మించబడ్డాయి; "&amp;"ప్రతి విమాన ఖర్చులకు స్పైరలింగ్ కారణంగా రెండు కార్యక్రమాలు స్కేల్ చేయబడ్డాయి. పరిశోధన నిధులు కేటాయించబడ్డాయి, ఎందుకంటే బడ్జెట్ కోత నుండి యాక్సెస్ యాంటీ-యాక్సెస్/ఏరియా-తిరస్కరణ బెదిరింపులను ఎదుర్కోవటానికి దొంగిలించే సాంకేతికతలు తప్పించుకున్నాయి. 2020 ల నాట"&amp;"ికి చైనా B-2 యొక్క తక్కువ-పరిశీలనాత్మక లక్షణాలను అధిగమిస్తుందని నమ్ముతున్నందున LRS-B ఒక ప్రాధాన్యత అని USAF పేర్కొంది. సాధ్యమైన చోట, క్రొత్త మరియు ప్రమాదకర వాటిని అభివృద్ధి చేయడానికి బదులుగా, ప్రస్తుత సాంకేతికతలు మరియు నిరూపితమైన ఉపవ్యవస్థలు బడ్జెట్‌లో ఉం"&amp;"చడానికి ఉపయోగించబడతాయి. ఇంజన్లు మరియు రాడార్లు వంటి భాగాలు F-35 యొక్క ఉత్పన్న సాంకేతికతలు వంటి ఇప్పటికే ఉన్న మోడళ్ల యొక్క ఆఫ్-ది-షెల్ఫ్ లేదా అనుసరణలు కావచ్చు. LRS-B ఒక ప్రత్యేకమైన మిషన్ కాకుండా, ఏదైనా లాంగ్ రేంజ్ మిషన్‌ను నిర్వహించడానికి ఉద్దేశించబడింది, "&amp;"ఇది B-2 ఖర్చును పెంచింది. USAF దీనికి billion 1 బిలియన్ ఖర్చు అవుతుంది, అభివృద్ధి ఖర్చులు కారకాలు, మరియు ప్రతి విమాన ధర 550 మిలియన్ డాలర్లు, పరిమిత ఉత్పత్తి రన్ సైనిక విమానాలకు సహేతుకమైనదిగా పరిగణించబడుతుంది. [45] 25 అక్టోబర్ 2013 న, బోయింగ్ మరియు లాక్‌హీ"&amp;"డ్ మార్టిన్ ఎల్‌ఆర్‌ఎస్-బి కోసం తమ జట్టును ప్రకటించారు. బోయింగ్ ప్రధాన కాంట్రాక్టర్ అవుతుంది. రెండు సంస్థలు గతంలో 2008 లో ఈ కార్యక్రమం కోసం కలిసిపోయాయి, కాని అవసరాలు మారినప్పుడు ఈ భాగస్వామ్యం 2010 లో ముగిసింది. ప్రోగ్రామ్ అభివృద్ధి చెందుతున్నప్పుడు, వారు "&amp;"ప్రత్యేకంగా అవసరాలను తీర్చడానికి వారి భాగస్వామ్యాన్ని చదవగలరని బోయింగ్ అభిప్రాయపడ్డారు. జట్టుకు బోయింగ్ యొక్క బాంబర్ అనుభవం మరియు లాక్‌హీడ్ మార్టిన్ యొక్క స్టీల్త్ అనుభవం ఉంది. ప్రకటన సమయంలో, LRS-B గురించి అధికారిక వివరాలు ఏమిటంటే అది ఐచ్ఛికంగా నిర్వహించబ"&amp;"డుతుందని మరియు స్టీల్త్ టెక్నాలజీని ఉపయోగిస్తుంది. [46] 30 జనవరి 2014 న, నార్త్రోప్ గ్రుమ్మన్ స్టీల్త్ డిజైన్స్, మిషన్ మేనేజ్‌మెంట్ సిస్టమ్స్ మరియు అటానమస్ కంట్రోల్స్ వంటి బాంబర్ కోసం అవసరమైన సాంకేతిక పరిజ్ఞానాన్ని అభివృద్ధి చేయడానికి తమ ఉద్దేశ్యాన్ని పేర"&amp;"్కొన్నాడు. [47] జనవరి 2014 లో, జనరల్ స్క్వార్ట్జ్ మాట్లాడుతూ, పెంటగాన్ ఎల్ఆర్ఎస్-బికి అనుకూలంగా అణ్వాయుధాలతో ఎఫ్ -35 ను ధరించే ప్రణాళికలను వదిలివేయాలని అన్నారు. 2010 అణు భంగిమ సమీక్ష ఎఫ్ -16 ను ఎఫ్ -35 తో భర్తీ చేయడం యుఎస్ఎఎఫ్ యోధులకు ద్వంద్వ సాంప్రదాయ మర"&amp;"ియు అణు డెలివరీ సామర్థ్యాలను కలిగి ఉందని పేర్కొంది. అణు విస్తరణ కోసం ఎఫ్ -35 ను అప్‌గ్రేడ్ చేయడానికి వచ్చే దశాబ్దంలో ఎఫ్ -35 ను అప్‌గ్రేడ్ చేయడానికి కాంగ్రెస్ బడ్జెట్ ఆఫీస్ (సిబిఓ) నిర్ణయించింది. కొన్ని అణు-సామర్థ్యం గల ఎఫ్ -35 లు మోహరించబడే నాటో నుండి ఆర"&amp;"్థిక సహాయం లేకుండా, ఆ నిధులను ఎల్‌ఆర్‌ఎస్-బికి బదిలీ చేయాలని స్క్వార్ట్జ్ అన్నారు. అదే సమయంలో, కాంగ్రెస్ బి 61 న్యూక్లియర్ బాంబు కోసం నిధులను తగ్గించింది, ఎఫ్ -35 ఇంటిగ్రేషన్ నుండి million 10 మిలియన్లను మరియు జీవిత పొడిగింపు కోసం. 34.8 మిలియన్లు; స్క్వార్"&amp;"ట్జ్ B61 యొక్క జీవిత పొడిగింపు తప్పనిసరిగా కొనసాగాలని పేర్కొన్నాడు. [48] 20 ఫిబ్రవరి 2014 న, ఓర్లాండో, ఫ్లాలోని వార్షిక ఎయిర్ ఫోర్స్ అసోసియేషన్ ఎయిర్ వార్ఫేర్ సింపోజియంలో యుఎస్ఎఎఫ్ బాంబర్ యొక్క అవసరాన్ని పునరుద్ఘాటించింది. ఇది 2010 ల మధ్యలో ఫీల్డ్ చేయబడుత"&amp;"ుందని, మరియు 80 మరియు 100 మంది బాంబర్లు సేకరించబడతారని పేర్కొన్నారు. లెఫ్టినెంట్ జనరల్ బర్టన్ ఫీల్డ్ 80 నుండి 100 పరిధిని స్పష్టం చేసింది, ప్రమాదాన్ని తగ్గించడానికి అవసరమైన కనీస సంఖ్యలో బాంబర్లను సూచించే బొమ్మ కంటే ధర కంటే అనిశ్చితి. [49] [50] కొంతమంది యు"&amp;"ఎస్‌ఎఎఫ్ నాయకులు ఎయిర్‌ఫ్రేమ్‌కు జోడించిన అదనపు పరికరాలతో యూనిట్ ఖర్చు పరిమితిని ప్రతి విమానానికి 50 550 మిలియన్లు మించిపోతారని భావిస్తున్నారు. సామర్థ్య వృద్ధి కోరికలు మరియు పరీక్షించని సాంకేతిక పరిజ్ఞానాలకు అదనపు అవసరాలను నివారించడానికి డిజైన్ అడ్డంకులను"&amp;" నిర్ణయించడం ఖర్చు లక్ష్యం, ఇది అభివృద్ధి సమయంలో విలీనం చేయకుండా ధరను మరింత పెంచుతుంది. తుది వ్యయం ప్రణాళికాబద్ధమైన దానికంటే ఎక్కువగా ఉన్నప్పటికీ, నిర్ణీత ధర లక్ష్యం సగటు సేకరణ ఖర్చులను సరసమైనదిగా ఉంచుతుంది. [51] ధరల పైకప్పు అవసరాలను తీర్చడానికి చాలా తక్క"&amp;"ువగా ఉండటానికి బదులుగా, USAF ఈ అమరికను స్వయంగా చూస్తుంది మరియు సంభావ్య కాంట్రాక్టర్ బాంబర్ యొక్క మిషన్లు మరియు పాత్రల గురించి క్రమశిక్షణ కలిగి ఉన్నారు. పరిశోధన మరియు అభివృద్ధి ఖర్చులు ""ముఖ్యమైనవి"", కానీ ఉత్పత్తి విమానాల ఖర్చు కంటే రెట్టింపు అవుతాయని అను"&amp;"కోలేదు. [52] తుది RFP అయిన ప్రతిపాదనల (RFP) కోసం పూర్తి అభ్యర్థనను విడుదల చేయడానికి మరియు 2014 పతనం లో సుదూర స్ట్రైక్ బాంబర్ కోసం పోటీని ప్రారంభించడానికి USAF ఉద్దేశించబడింది. రెండు జట్లు, నార్త్రోప్ గ్రుమ్మన్ మరియు బోయింగ్-లాక్హీడ్ మార్టిన్ ప్రీ-ప్రోపోసల"&amp;"్స్‌లో పనిచేస్తున్నాయి పోటీ కోసం. [53] జూన్ 2014 లో, యుఎస్ఎఫ్ ఎల్ఆర్ఎస్-బి ఆర్ఎఫ్పి ""త్వరలో"" విడుదల చేయబడుతుందని, పతనం 2014 నాటికి సమర్పించాల్సిన ప్రతిపాదనలు మరియు 2015 ప్రారంభంలో పూర్తి చేసిన మూల్యాంకనాలు, ఆ తరువాత కాంట్రాక్ట్ అవార్డుతో. కొన్ని ప్రజా స"&amp;"మాచారంలో ఇది 2010 ల మధ్యలో పనిచేస్తుందని, ఇప్పటికే ఉన్న సాంకేతిక పరిజ్ఞానాల ఆధారంగా, పెద్ద పేలోడ్ కలిగి ఉంటుంది, బహుశా ఐచ్ఛికంగా మానవుడు కావచ్చు మరియు ISR, ఎలక్ట్రానిక్ కలిగి ఉన్న ""సిస్టమ్స్ ఫ్యామిలీ"" తో పనిచేయడానికి రూపొందించబడింది దాడి, మరియు కమ్యూనిక"&amp;"ేషన్ వ్యవస్థలు. ప్రారంభ విమానం పరిపక్వ సాంకేతిక పరిజ్ఞానాలతో స్థిర అవసరాల చుట్టూ రూపొందించబడుతుంది, ఇవి భవిష్యత్ సెన్సార్ మరియు ఆయుధాల సామర్థ్యాల కోసం ఓపెన్ ఆర్కిటెక్చర్ ద్వారా అనుకూలంగా ఉంటాయి. [54] ప్రతిపాదనల కోసం LRS-B అభ్యర్థన (RFP) జూన్ చివరి నాటికి "&amp;"విడుదల కావాల్సి ఉన్నప్పటికీ, USAF ఈ ప్రక్రియను న్యాయంగా ఉంచడానికి బహిరంగంగా ప్రకటించడానికి సంకోచించబడింది మరియు ""సంభావ్య విరోధులకు"" సున్నితమైన సమాచారాన్ని ఇవ్వడానికి తక్కువ అవకాశం ఉంది. భవిష్యత్ సముపార్జన మైలురాళ్ల యొక్క బహిరంగ ప్రకటనలు ""సముచితంగా విడు"&amp;"దల చేయబడతాయి"". విడుదల చేయడానికి, మరియు 2015 రెండవ త్రైమాసికంలో కాంట్రాక్టు ఇవ్వబడే వరకు కొన్ని వివరాలు బహిరంగపరచబడుతుందని భావించారు. LRS-B B-52 విమానాలను భర్తీ చేస్తుందని భావిస్తున్నారు, బహుశా B-1 విమానంలో కొంత భాగాన్ని భర్తీ చేయవచ్చు మరియు B-2 విమానాలను"&amp;" పూర్తి చేయండి. వైమానిక దళ అధ్యయనం ప్రకారం, బోయింగ్ B-52 స్ట్రాటోఫోర్ట్రెస్ మరియు రాక్‌వెల్ B-1 లాన్సర్లు ప్రస్తుతం జాబితాలో ఉన్న రాక్‌వెల్ B-1 లాన్సర్లు 2045 నాటికి వారి సేవా జీవితాల ముగింపుకు చేరుకుంటారు. [56] నార్త్రోప్ గ్రుమ్మన్ వారు కాంట్రాక్టును గెల"&amp;"ుచుకుంటే ఫ్లోరిడాలో ఉత్పత్తిని బేస్ చేయగలడు, ఇది పన్ను క్రెడిట్లను అందిస్తుంది, అయితే కాలిఫోర్నియా వారి రాష్ట్రంలో నిర్మిస్తే తయారీదారుకు పన్ను క్రెడిట్లను అందించే బిల్లును ఆమోదించింది, ఇది ప్రధానంగా బోయింగ్ -లాక్హీడ్ మార్టిన్ బృందానికి ప్రయోజనం చేకూరుస్త"&amp;"ుంది. [ 57] [58] 14 ఆగస్టు 2014 న, కాలిఫోర్నియా శాసనసభ ప్రైమ్ మరియు సబ్ కాంట్రాక్టర్లకు సమానంగా పన్ను ప్రయోజనాలను వర్తింపజేయడానికి ఒక చర్యను ఆమోదించింది. మునుపటి కొలత ఉప కాంట్రాక్టర్లకు మాత్రమే వర్తింపజేయబడింది, అంటే లాక్హీడ్ మార్టిన్ బోయింగ్-లాక్హీడ్ మార"&amp;"్టిన్ జట్టులో భాగంగా, నార్త్రోప్ గ్రుమ్మన్ ను బిడ్డింగ్‌లో అర-బిలియన్ డాలర్ల ప్రతికూలతకు గురిచేయడం; కొత్త కొలత పన్ను బెనిఫిట్ ఫీల్డ్‌ను ప్రైమ్ కాంట్రాక్టర్లకు వర్తింపజేయడం ద్వారా స్థాయిని సమం చేస్తుంది, ఎందుకంటే నార్త్రోప్ గ్రుమ్మన్‌కు సబ్ కాంట్రాక్టర్ లే"&amp;"దు మరియు పామ్‌డేల్‌లో కార్యకలాపాలు కూడా ఉన్నాయి. [59] ప్రతి విమానానికి 550 మిలియన్ డాలర్ల లక్ష్య ధరతో, డిఫెన్స్ న్యూస్ ప్రోగ్రామ్ పరిజ్ఞానం ఉన్న ఒక మూలాన్ని ఉటంకించింది, LRS-B B-2 కన్నా చిన్నది కావచ్చు, బహుశా సగం పరిమాణం, F135 విద్యుత్ తరగతిలో రెండు ఇంజిన"&amp;"్లచే శక్తినిస్తుంది. [[పట్టు కురుపు లక్ష్య యూనిట్ ఖర్చు 50 550 మిలియన్లు 2010 డాలర్లపై ఆధారపడింది మరియు 2016 డాలర్లలో 6 606 మిలియన్లు. [61] ప్రోగ్రామ్ యొక్క ప్రధాన ప్రభావాలలో ఒకటి పారిశ్రామిక స్థావరంపై దాని ప్రభావం; దేశంలోని ఐదు అతిపెద్ద రక్షణ సంస్థలలో మూ"&amp;"డు పోటీ పడుతున్నాయి. LRS-B తరువాత, USAF కి 2030 ల వరకు కొత్త ఫైటర్ కోసం మరో ప్రధాన దాడి విమాన కార్యక్రమాన్ని కలిగి ఉండదు, ఆ తరువాత ఫాలో-ఆన్ బాంబర్ ఉంటుంది. ఈ మధ్యలో ఆ సమయంతో, ఓడిపోయిన వ్యక్తి పరిశ్రమను పూర్తిగా విడిచిపెట్టవలసి వస్తుంది; నార్త్రోప్ గ్రుమ్మ"&amp;"న్ తదుపరి ప్రధాన పనికి అవసరమైన మౌలిక సదుపాయాలను కలిగి ఉండడు, మరియు బోయింగ్ యొక్క ప్రధాన విమాన క్షేత్రం ఇప్పుడు దాని వాణిజ్య ఉత్పత్తులు. [62] [63] పారిశ్రామిక ప్రభావం ఏ ఒప్పందాన్ని అయినా కాంగ్రెస్ ప్రతినిధుల నుండి పోటీ పడటానికి కారణం కావచ్చు, ఇది ఒక సంస్థ "&amp;"నుండి ప్రచార విరాళాలను స్వీకరించేది, దీని పురస్కారం నియోజకవర్గాలకు ఉద్యోగాలు సృష్టిస్తుంది. ఇతర USAF ప్రాధాన్యతలతో పోటీ పడటంతో పాటు, బడ్జెట్లు కొలంబియా-క్లాస్ జలాంతర్గామి వంటి ఇతర సేవల ప్రాధాన్యతలతో LRS-B ని విభేదించవచ్చు. [60] ఏప్రిల్ 2015 లో, పెంటగాన్ L"&amp;"RS-B కోసం వ్యక్తిగత సాంకేతికతలు వశ్యతను పెంచడానికి, పోటీని పెంచడానికి మరియు ఖర్చులను తగ్గించడానికి పోటీపడతాయని వెల్లడించింది. దీని అర్థం ఒక బృందం విమానాన్ని నిర్మిస్తున్నప్పటికీ, ఇతర పోటీదారులకు స్థిరమైన మరియు అప్‌గ్రేడ్ లక్షణాల కోసం పోటీపడే అవకాశం ఉంటుంద"&amp;"ి. [64] 2015 వేసవి ప్రారంభంలో ఒక ఒప్పందాన్ని ప్రదానం చేసినప్పటికీ, సరైన కాంట్రాక్టర్ ఎంపిక చేయబడిందని నిర్ధారించడానికి ఇది సెప్టెంబర్ 2015 కు వెనక్కి నెట్టబడింది. ఈ ప్రక్రియ యొక్క ఈ భాగాన్ని పొడిగించడం తరువాత సముపార్జనలో సమయం మరియు డబ్బు-సేవర్‌గా కనిపిస్త"&amp;"ుంది, ఫలిత బాంబర్ 50 సంవత్సరాల జీవితకాలం కంటే ఉపయోగకరంగా ఉంటుందని నిర్ధారించడానికి. [65] సెప్టెంబర్ 2015 లో, యుఎస్ఎఫ్ ఎల్ఆర్ఎస్-బి యొక్క అభివృద్ధి బహిరంగంగా అంగీకరించబడిన దానికంటే చాలా ఎక్కువ అని మరియు కాంట్రాక్ట్ అవార్డుకు ముందు సాధారణం కంటే ఎక్కువ అని వ"&amp;"ెల్లడించింది. మే 2013 నుండి తుది అవసరాలు ఖరారు చేయబడ్డాయి. ఇద్దరూ పోటీదారులకు ఉపవ్యవస్థలతో పాటు ప్రోటోటైపింగ్ కార్యకలాపాలు మరియు విండ్ టన్నెల్ పరీక్షలతో పరిపక్వ ప్రతిపాదనలు ఉన్నాయి, అయినప్పటికీ ప్రదర్శనకారుడు నిర్మించబడలేదు. ఇంజన్లు, ఎలక్ట్రానిక్ వార్ఫేర్"&amp;" సూట్లు మరియు కమ్యూనికేషన్ సిస్టమ్స్ వంటి ఉపవ్యవస్థలపై వేర్వేరు జట్లతో డిజైన్లు ఒకదానికొకటి ""చాలా భిన్నంగా"" ఉంటాయి; విజేతను ఎంచుకున్నప్పుడు సబ్ కాంట్రాక్టర్లు ప్రకటించబడరు. బాంబర్ B-2 ను పోలి ఉంటుంది, కాని పరిమాణంలో లేదా చిన్నదిగా లేదా చిన్నదిగా లేదా చి"&amp;"న్నదిగా పనిచేస్తుంది లేదా ఇతర వాయుమార్గాన ఆస్తులతో సమ్మె ప్యాకేజీలో భాగంగా పనిచేస్తుంది. పరీక్షలు మరియు రిస్క్ తగ్గింపును నిర్వహించడం ఈ ప్రారంభంలో ఈ ప్రారంభంలో ఉంది, ఎందుకంటే ఈ కార్యక్రమాన్ని 2011 నుండి వైమానిక దళం రాపిడ్ సామర్థ్యాల కార్యాలయం నిర్వహించింద"&amp;"ి, ఇది సాంకేతికతలను ఎలా సేకరిస్తుందనే దానిపై ఎక్కువ స్వేచ్ఛ ఉంది. ప్రమాదాన్ని తగ్గించడానికి, విమానం యొక్క ఉత్పత్తి రేటు విమానం యొక్క ఉత్పత్తి సమయంలో స్థిరంగా మరియు చాలా నిరాడంబరంగా ఉంటుంది. [66] [67] సెప్టెంబర్ 2015 చివరలో, కాంట్రాక్ట్ అవార్డు మళ్లీ ఆలస్య"&amp;"ం అయింది. [68] 27 అక్టోబర్ 2015 న, రక్షణ శాఖ నార్త్రోప్ గ్రుమ్మన్‌కు అభివృద్ధి ఒప్పందాన్ని ఇచ్చింది. [69] ఒప్పందం యొక్క ప్రారంభ విలువ .4 21.4 బిలియన్లు, కాని ఈ ఒప్పందం చివరికి 80 బిలియన్ డాలర్ల వరకు ఉంటుంది. [70] [71] [72] నార్త్రోప్ డిజైన్ ఎంపికలో నిర్ణయ"&amp;"ించే అంశం ఖర్చు. [73] 6 నవంబర్ 2015 న, బోయింగ్ మరియు లాక్‌హీడ్ మార్టిన్ ప్రభుత్వ జవాబుదారీతనం కార్యాలయానికి (GAO) నిర్ణయాన్ని నిరసించారు. అభివృద్ధి ఖర్చులు $ 10 నుండి billion 23 బిలియన్ల వరకు అంచనా వేయబడ్డాయి. [74] [75] 16 ఫిబ్రవరి 2016 న, GAO నిరసనను ఖండ"&amp;"ించింది, మరియు నార్త్రోప్ గ్రుమ్మన్ ఈ ప్రాజెక్టుపై పనిని తిరిగి ప్రారంభించాడు. [76] ఫిబ్రవరి 2016 లో, బోయింగ్ మరియు లాక్‌హీడ్ నార్త్రోప్ గ్రుమ్మన్ ఎంపికపై యుఎస్ వైమానిక దళంపై దావా వేయకూడదని నిర్ణయించుకున్నారు. [77] నవంబర్ 2017 లో, CBO బాంబర్ యొక్క మొత్తం "&amp;"వ్యయం 97 బిలియన్ డాలర్లు అని అంచనా వేసింది, వీటిలో 69 బిలియన్ డాలర్లు అభివృద్ధి ఖర్చులు. [78] 2016 ఎయిర్ వార్ఫేర్ సింపోజియంలో, LRS-B విమానం అధికారికంగా B-21 గా నియమించబడింది. [79] యుఎస్ ఎయిర్ ఫోర్స్ గ్లోబల్ స్ట్రైక్ కమాండ్ అధిపతి 100 బి -21 బాంబర్లు కనీస "&amp;"ఆర్డర్ చేయబడినవి మరియు 175-200 బాంబర్లను సేవలో isions హించాయని ఆశిస్తున్నారు. [80] ఒక మీడియా నివేదిక ప్రకారం, బాంబర్‌ను ఇంటెలిజెన్స్ సేకరించేవాడు, బాటిల్ మేనేజర్ మరియు ఇంటర్‌సెప్టర్ విమానంగా కూడా ఉపయోగించవచ్చు. [81]")</f>
        <v>• నార్త్రోప్ గ్రుమ్మన్ లాంగ్ రేంజ్ స్ట్రైక్ బాంబర్ (ఎల్ఆర్ఎస్-బి) అనేది యునైటెడ్ స్టేట్స్ వైమానిక దళం కోసం సుదూర వ్యూహాత్మక బాంబర్‌ను అభివృద్ధి చేయడానికి ఒక అభివృద్ధి మరియు సముపార్జన కార్యక్రమం, [1] థర్మోన్యూక్లియర్ పంపిణీ చేయగల హెవీ-పేలోడ్ స్టీల్త్ ఎయిర్‌క్రాఫ్ట్‌గా ఉద్దేశించబడింది ఆయుధాలు. [2] ప్రారంభ సామర్ధ్యం 2020 ల మధ్యలో ప్రణాళిక చేయబడింది. విమానాన్ని అభివృద్ధి చేసే ప్రతిపాదన కోసం ఒక అభ్యర్థన జూలై 2014 లో జారీ చేయబడింది. వైమానిక దళం LRS-B విమానాల యొక్క కనీసం 100 [3] ను సేకరించాలని యోచిస్తోంది 200 యూనిట్లు చివరికి సేవలోకి ప్రవేశించడానికి పరిగణించబడుతున్నాయి. [4] [5] [6] అక్టోబర్ 2015 లో బి -21 రైడర్ కోసం నార్త్రోప్ గ్రుమ్మన్కు అభివృద్ధి ఒప్పందం ఇవ్వబడింది. సున్నితమైన స్వభావం కారణంగా ప్రాజెక్ట్ గురించి చాలా వర్గీకరించబడింది మరియు తక్కువ సమాచారం ప్రజలకు అందుబాటులో ఉంది. 2019 చివరి నాటికి, విమానం నిర్మాణం ప్రారంభమైందని తెలిసింది. [7] [8] 19 మే 2009 న, ఎయిర్ ఫోర్స్ చీఫ్ ఆఫ్ స్టాఫ్ జనరల్ నార్టన్ స్క్వార్ట్జ్ మాట్లాడుతూ, 2010 బడ్జెట్‌లో యుఎస్‌ఎఎఫ్ దృష్టి "సుదూర సమ్మె, తరువాతి తరం బాంబర్ కాదు" పై ఉందని మరియు చతుర్భుజం రక్షణ సమీక్షలో దీని కోసం ముందుకు వస్తుంది. [9] జూన్ 2009 లో, తరువాతి తరం బాంబర్ ప్రతిపాదనలపై పనిచేసే రెండు జట్లు "దుకాణాన్ని మూసివేయండి" అని చెప్పబడ్డాయి. [10] 16 సెప్టెంబర్ 2009 న, రక్షణ కార్యదర్శి రాబర్ట్ గేట్స్ కొత్త బాంబర్ యొక్క భావనను ఆమోదించాడు, కాని అది సరసమైనదిగా ఉండాలని పట్టుబట్టారు, [11] ఇలా పేర్కొంది: "మన చివరి మనుషుల బాంబర్‌తో ఏమి జరిగిందో మనం చేయకూడదు. పరిశోధన, అభివృద్ధి మరియు అవసరాల ప్రక్రియలు వారి కోర్సును నడిపించాయి, విమానం దాని గొప్ప సామర్ధ్యం ఉన్నప్పటికీ, చాలా ఖరీదైనదిగా మారింది-B-2 స్పిరిట్ విషయంలో ఒక్కొక్కటి billion 2 బిలియన్లు-ఇది ప్రణాళికాబద్ధమైన విమానంలో ఆరవ వంతు కంటే తక్కువ 132 ఎప్పుడైనా నిర్మించబడింది. అలాగే సమ్మె మిషన్లు. [13] జూలై 2010 లో, కార్టర్ తరువాతి తరం ఇంటెలిజెన్స్ మరియు స్ట్రైక్ ప్లాట్‌ఫామ్ కోసం "స్థోమతకు ఒక అవసరాన్ని" చేయాలని భావిస్తున్నానని చెప్పాడు. [14] 11 డిసెంబర్ 2009 న, గేట్స్ క్వాడ్రెనియల్ డిఫెన్స్ రివ్యూ మనుషులు మరియు మానవరహిత సుదూర సమ్మె రెండింటి యొక్క అవసరాన్ని చూపించిందని మరియు 2011 బడ్జెట్‌లో భవిష్యత్ బాంబర్ కోసం నిధులు ఉన్నాయని చెప్పారు. [15] కొత్త బాంబర్ ఇంటెలిజెన్స్, నిఘా మరియు నిఘా (ISR) సామర్థ్యాలతో బహుళ పాత్రలుగా ఉండాలని USAF యోచిస్తోంది. [16] బాంబర్‌గా, LRS-B ఎయిర్ ఫోర్స్ గ్లోబల్ స్ట్రైక్ కమాండ్‌లో ఉంటుంది, అయితే ISR ఆస్తులను ఎయిర్ కంబాట్ కమాండ్ యొక్క 25 వ వైమానిక దళం నిర్వహిస్తుంది. [17] 2010 లో, భవిష్యత్ సంఘర్షణలో చైనాను నిర్వహించడానికి ఎఫ్ -35 వంటి స్వల్ప శ్రేణి విమానాలపై ఆధారపడటాన్ని సెంటర్ ఫర్ స్ట్రాటజిక్ అండ్ బడ్జెట్ అసెస్‌మెంట్స్ డైరెక్టర్ ఆండ్రూ క రిపిన్విచ్ ప్రశ్నించారు మరియు సుదూర వేదికకు అనుకూలంగా ఎఫ్ -35 కొనుగోలును తగ్గించడాన్ని ప్రోత్సహించారు. తరువాతి తరం బాంబర్ లాగా; అప్పుడు వైమానిక దళ కార్యదర్శి మైఖేల్ వైన్ 2007 లో ఈ ప్రణాళికను తిరస్కరించారు. [18] [19] [20] డిసెంబర్ 2010 లో కొత్త ప్రారంభ ఒప్పందంపై చర్చ సందర్భంగా, అనేక మంది సెనేటర్లు LRS-B నిరారుని వ్యతిరేకించడానికి లేదా ఆలస్యం చేయడానికి ఒక కారణం. [21] [22] 6 జనవరి 2011 న, గేట్స్ యు.ఎస్. ఈ విమానం "నిరూపితమైన సాంకేతిక పరిజ్ఞానాన్ని ఉపయోగించి రూపొందించబడుతుంది మరియు అభివృద్ధి చేయబడుతుంది, ఈ విధానాన్ని షెడ్యూల్ మరియు పరిమాణంలో ఈ సామర్థ్యాన్ని అందించడం సాధ్యమవుతుంది. కొత్త బాంబర్ సిద్ధంగా ఉండేలా మేము ఈ ప్రాజెక్ట్ను ఇప్పుడు ప్రారంభించడం చాలా ముఖ్యం ప్రస్తుత వృద్ధాప్య నౌకాదళం సేవ నుండి బయటపడటానికి ముందు. సాంప్రదాయిక లోతైన-స్ట్రైక్ సామర్థ్యాల యొక్క ఉమ్మడి పోర్ట్‌ఫోలియో యొక్క కీలకమైన అంశాన్ని బాంబర్‌పై అనుసరించడం-భవిష్యత్ రక్షణ పెట్టుబడికి అధిక ప్రాధాన్యతనిచ్చే ప్రాంతం, మా సైనిక ముఖాలను యాంటీ-యాక్సెస్ సవాళ్లను బట్టి ఉంటుంది. . " రిటైర్డ్ ఎయిర్ ఫోర్స్ కల్నల్ మరియు సెంటర్ ఫర్ స్ట్రాటజిక్ అండ్ బడ్జెట్ అసెస్‌మెంట్స్ విశ్లేషకుడు మార్క్ గున్జింజర్ ఐచ్ఛికంగా మనుషుల బాంబర్‌ను పిలుపునిచ్చారు, పూర్తిగా మానవరహిత బాంబర్లు ప్రత్యక్ష మానవ పైలట్ అవగాహన లేకుండా ప్రతికూలతతో ఉంటారని మరియు కమ్యూనికేషన్ అంతరాయానికి గురయ్యే అవకాశం ఉందని పేర్కొంది. [25] మార్చి 2011 లో, USAF 80 నుండి 100 విమానాలను కొనుగోలు చేయాలని నిర్ణయించింది. [26] [27] ఎయిర్ ఫోర్స్ గ్లోబల్ స్ట్రైక్ కమాండ్ బాంబర్ యొక్క ఒక అవసరం భారీ ఆర్డినెన్స్ చొచ్చుకుపోయేవారికి సమానమైన ప్రభావాన్ని కలిగి ఉండటమేనని సూచించింది. [28] [29] వ్యూహాత్మక బాంబు దాడి, వ్యూహాత్మక బాంబు మరియు ప్రాంప్ట్ గ్లోబల్ స్ట్రైక్ పాత్రలతో పాటు, ఈ విమానం భూ నిఘా మరియు ఎలక్ట్రానిక్ దాడికి కారణమైన వ్యవస్థల కుటుంబంలో భాగం. [30] ఒబామా అడ్మినిస్ట్రేషన్ తన 2012 బడ్జెట్ అభ్యర్థనలో బాంబర్‌ను అభివృద్ధి చేయడానికి 197 మిలియన్ డాలర్లు మరియు ఐదేళ్ళలో మొత్తం 7 3.7 బిలియన్లను కోరింది, ఇందులో ఇంటెలిజెన్స్, నిఘా, నిఘా, నిఘా (ISR), ఎలక్ట్రానిక్ అటాక్ (EA) మరియు కమ్యూనికేషన్స్ కోసం మాడ్యులర్ పేలోడ్లు ఉన్నాయి. [31 నటించు ఇది అణు-సామర్థ్యం కలిగి ఉంటుంది, కాని పాత బాంబర్లు పదవీ విరమణ చేసే వరకు ధృవీకరించబడరు. [33] [34] 2011 లో, హౌస్ ఆర్మ్డ్ సర్వీసెస్ కమిటీ బాంబర్ కోసం రెండు ఇంజిన్ ప్రోగ్రామ్‌లు అవసరమయ్యే భాషను జోడించింది; అదనంగా ఉన్న ఇంజిన్‌ను తిరిగి ఉపయోగించుకునే ప్రణాళికలకు అదనంగా ఆటంకం కలిగిస్తుందని కార్టర్ అభ్యంతరం వ్యక్తం చేశారు. [35] ప్రాట్ &amp; విట్నీ ఎఫ్ 135 మరియు వాణిజ్య టర్బోఫాన్ టెక్నాలజీ కలయికను ఉపయోగిస్తున్న ప్రాట్ &amp; విట్నీ పిడబ్ల్యు 9000 ఇంజిన్ మరియు సాధారణ ఎలక్ట్రిక్/రోల్స్ రాయిస్ ఎఫ్ 136 యొక్క ఉత్పన్నం. [36] [37] మే 2011 లో, ఎయిర్ ఫోర్స్ అండర్ సెక్రటరీ ఎరిన్ కోనాటన్ బాంబర్ కోసం ప్రోగ్రామ్ కార్యాలయాన్ని ఏర్పాటు చేస్తున్నట్లు ప్రకటించారు. [38] USAF తన 2013 బడ్జెట్ అభ్యర్థనలో ఈ కార్యక్రమం కోసం 2 292 మిలియన్లను కోరింది. [39] ఈ కార్యక్రమాన్ని "లాంగ్-రేంజ్ స్ట్రైక్-బి" (LRS-B) అని కూడా పిలుస్తారు. [40] 2012 లో, మాజీ పెంటగాన్ ఆయుధాల టెస్టర్ థామస్ పి. క్రిస్టీ బాంబర్ ప్రోగ్రాం ప్రారంభించబడిందని ulated హించారు, తద్వారా రక్షణ బడ్జెట్ లోపాల సమయంలో వైమానిక దళం ఒక త్యాగ కార్యక్రమాన్ని కలిగి ఉంటుంది. [41] USAF ఈ కార్యక్రమానికి కట్టుబడి ఉన్నట్లు అనిపిస్తుంది, "లోతుగా ఖననం చేయబడిన మరియు/లేదా గట్టిపడిన లక్ష్యాలను" పరిష్కరించడానికి ఇతర అణుయేతర ఎంపికలు లేకపోవడం, [42] [43] మరియు వారి పెట్టుబడి బడ్జెట్‌లో రెండు శాతం ప్రాజెక్టుకు పాల్పడింది, ఇప్పటికే ఉన్న బాంబర్లను కొనసాగించడానికి మూడు శాతం. [44] ఆగష్టు 2013 నాటికి, 2025 లో LRS-B ప్రారంభ ఆపరేటింగ్ సామర్ధ్యం (IOC) కు చేరుకోగలదని USAF నమ్ముతుంది. F-35 మెరుపు II యొక్క సముపార్జన ఇబ్బందులు మరియు "అత్యవసరం లేకపోవడం దృష్ట్యా, ప్రధాన ప్రమాదం నిధులు. బెదిరింపు ". ముందస్తు బాంబర్ కార్యక్రమాలు నిధుల కొరతతో ఆటంకం కలిగించబడ్డాయి, 132 ప్రణాళికాల్లో 21 బి -2 ఆత్మలు మాత్రమే ఉత్పత్తి చేయబడ్డాయి మరియు but హించిన దానికంటే తక్కువ బి -1 లాన్సర్లు నిర్మించబడ్డాయి; ప్రతి విమాన ఖర్చులకు స్పైరలింగ్ కారణంగా రెండు కార్యక్రమాలు స్కేల్ చేయబడ్డాయి. పరిశోధన నిధులు కేటాయించబడ్డాయి, ఎందుకంటే బడ్జెట్ కోత నుండి యాక్సెస్ యాంటీ-యాక్సెస్/ఏరియా-తిరస్కరణ బెదిరింపులను ఎదుర్కోవటానికి దొంగిలించే సాంకేతికతలు తప్పించుకున్నాయి. 2020 ల నాటికి చైనా B-2 యొక్క తక్కువ-పరిశీలనాత్మక లక్షణాలను అధిగమిస్తుందని నమ్ముతున్నందున LRS-B ఒక ప్రాధాన్యత అని USAF పేర్కొంది. సాధ్యమైన చోట, క్రొత్త మరియు ప్రమాదకర వాటిని అభివృద్ధి చేయడానికి బదులుగా, ప్రస్తుత సాంకేతికతలు మరియు నిరూపితమైన ఉపవ్యవస్థలు బడ్జెట్‌లో ఉంచడానికి ఉపయోగించబడతాయి. ఇంజన్లు మరియు రాడార్లు వంటి భాగాలు F-35 యొక్క ఉత్పన్న సాంకేతికతలు వంటి ఇప్పటికే ఉన్న మోడళ్ల యొక్క ఆఫ్-ది-షెల్ఫ్ లేదా అనుసరణలు కావచ్చు. LRS-B ఒక ప్రత్యేకమైన మిషన్ కాకుండా, ఏదైనా లాంగ్ రేంజ్ మిషన్‌ను నిర్వహించడానికి ఉద్దేశించబడింది, ఇది B-2 ఖర్చును పెంచింది. USAF దీనికి billion 1 బిలియన్ ఖర్చు అవుతుంది, అభివృద్ధి ఖర్చులు కారకాలు, మరియు ప్రతి విమాన ధర 550 మిలియన్ డాలర్లు, పరిమిత ఉత్పత్తి రన్ సైనిక విమానాలకు సహేతుకమైనదిగా పరిగణించబడుతుంది. [45] 25 అక్టోబర్ 2013 న, బోయింగ్ మరియు లాక్‌హీడ్ మార్టిన్ ఎల్‌ఆర్‌ఎస్-బి కోసం తమ జట్టును ప్రకటించారు. బోయింగ్ ప్రధాన కాంట్రాక్టర్ అవుతుంది. రెండు సంస్థలు గతంలో 2008 లో ఈ కార్యక్రమం కోసం కలిసిపోయాయి, కాని అవసరాలు మారినప్పుడు ఈ భాగస్వామ్యం 2010 లో ముగిసింది. ప్రోగ్రామ్ అభివృద్ధి చెందుతున్నప్పుడు, వారు ప్రత్యేకంగా అవసరాలను తీర్చడానికి వారి భాగస్వామ్యాన్ని చదవగలరని బోయింగ్ అభిప్రాయపడ్డారు. జట్టుకు బోయింగ్ యొక్క బాంబర్ అనుభవం మరియు లాక్‌హీడ్ మార్టిన్ యొక్క స్టీల్త్ అనుభవం ఉంది. ప్రకటన సమయంలో, LRS-B గురించి అధికారిక వివరాలు ఏమిటంటే అది ఐచ్ఛికంగా నిర్వహించబడుతుందని మరియు స్టీల్త్ టెక్నాలజీని ఉపయోగిస్తుంది. [46] 30 జనవరి 2014 న, నార్త్రోప్ గ్రుమ్మన్ స్టీల్త్ డిజైన్స్, మిషన్ మేనేజ్‌మెంట్ సిస్టమ్స్ మరియు అటానమస్ కంట్రోల్స్ వంటి బాంబర్ కోసం అవసరమైన సాంకేతిక పరిజ్ఞానాన్ని అభివృద్ధి చేయడానికి తమ ఉద్దేశ్యాన్ని పేర్కొన్నాడు. [47] జనవరి 2014 లో, జనరల్ స్క్వార్ట్జ్ మాట్లాడుతూ, పెంటగాన్ ఎల్ఆర్ఎస్-బికి అనుకూలంగా అణ్వాయుధాలతో ఎఫ్ -35 ను ధరించే ప్రణాళికలను వదిలివేయాలని అన్నారు. 2010 అణు భంగిమ సమీక్ష ఎఫ్ -16 ను ఎఫ్ -35 తో భర్తీ చేయడం యుఎస్ఎఎఫ్ యోధులకు ద్వంద్వ సాంప్రదాయ మరియు అణు డెలివరీ సామర్థ్యాలను కలిగి ఉందని పేర్కొంది. అణు విస్తరణ కోసం ఎఫ్ -35 ను అప్‌గ్రేడ్ చేయడానికి వచ్చే దశాబ్దంలో ఎఫ్ -35 ను అప్‌గ్రేడ్ చేయడానికి కాంగ్రెస్ బడ్జెట్ ఆఫీస్ (సిబిఓ) నిర్ణయించింది. కొన్ని అణు-సామర్థ్యం గల ఎఫ్ -35 లు మోహరించబడే నాటో నుండి ఆర్థిక సహాయం లేకుండా, ఆ నిధులను ఎల్‌ఆర్‌ఎస్-బికి బదిలీ చేయాలని స్క్వార్ట్జ్ అన్నారు. అదే సమయంలో, కాంగ్రెస్ బి 61 న్యూక్లియర్ బాంబు కోసం నిధులను తగ్గించింది, ఎఫ్ -35 ఇంటిగ్రేషన్ నుండి million 10 మిలియన్లను మరియు జీవిత పొడిగింపు కోసం. 34.8 మిలియన్లు; స్క్వార్ట్జ్ B61 యొక్క జీవిత పొడిగింపు తప్పనిసరిగా కొనసాగాలని పేర్కొన్నాడు. [48] 20 ఫిబ్రవరి 2014 న, ఓర్లాండో, ఫ్లాలోని వార్షిక ఎయిర్ ఫోర్స్ అసోసియేషన్ ఎయిర్ వార్ఫేర్ సింపోజియంలో యుఎస్ఎఎఫ్ బాంబర్ యొక్క అవసరాన్ని పునరుద్ఘాటించింది. ఇది 2010 ల మధ్యలో ఫీల్డ్ చేయబడుతుందని, మరియు 80 మరియు 100 మంది బాంబర్లు సేకరించబడతారని పేర్కొన్నారు. లెఫ్టినెంట్ జనరల్ బర్టన్ ఫీల్డ్ 80 నుండి 100 పరిధిని స్పష్టం చేసింది, ప్రమాదాన్ని తగ్గించడానికి అవసరమైన కనీస సంఖ్యలో బాంబర్లను సూచించే బొమ్మ కంటే ధర కంటే అనిశ్చితి. [49] [50] కొంతమంది యుఎస్‌ఎఎఫ్ నాయకులు ఎయిర్‌ఫ్రేమ్‌కు జోడించిన అదనపు పరికరాలతో యూనిట్ ఖర్చు పరిమితిని ప్రతి విమానానికి 50 550 మిలియన్లు మించిపోతారని భావిస్తున్నారు. సామర్థ్య వృద్ధి కోరికలు మరియు పరీక్షించని సాంకేతిక పరిజ్ఞానాలకు అదనపు అవసరాలను నివారించడానికి డిజైన్ అడ్డంకులను నిర్ణయించడం ఖర్చు లక్ష్యం, ఇది అభివృద్ధి సమయంలో విలీనం చేయకుండా ధరను మరింత పెంచుతుంది. తుది వ్యయం ప్రణాళికాబద్ధమైన దానికంటే ఎక్కువగా ఉన్నప్పటికీ, నిర్ణీత ధర లక్ష్యం సగటు సేకరణ ఖర్చులను సరసమైనదిగా ఉంచుతుంది. [51] ధరల పైకప్పు అవసరాలను తీర్చడానికి చాలా తక్కువగా ఉండటానికి బదులుగా, USAF ఈ అమరికను స్వయంగా చూస్తుంది మరియు సంభావ్య కాంట్రాక్టర్ బాంబర్ యొక్క మిషన్లు మరియు పాత్రల గురించి క్రమశిక్షణ కలిగి ఉన్నారు. పరిశోధన మరియు అభివృద్ధి ఖర్చులు "ముఖ్యమైనవి", కానీ ఉత్పత్తి విమానాల ఖర్చు కంటే రెట్టింపు అవుతాయని అనుకోలేదు. [52] తుది RFP అయిన ప్రతిపాదనల (RFP) కోసం పూర్తి అభ్యర్థనను విడుదల చేయడానికి మరియు 2014 పతనం లో సుదూర స్ట్రైక్ బాంబర్ కోసం పోటీని ప్రారంభించడానికి USAF ఉద్దేశించబడింది. రెండు జట్లు, నార్త్రోప్ గ్రుమ్మన్ మరియు బోయింగ్-లాక్హీడ్ మార్టిన్ ప్రీ-ప్రోపోసల్స్‌లో పనిచేస్తున్నాయి పోటీ కోసం. [53] జూన్ 2014 లో, యుఎస్ఎఫ్ ఎల్ఆర్ఎస్-బి ఆర్ఎఫ్పి "త్వరలో" విడుదల చేయబడుతుందని, పతనం 2014 నాటికి సమర్పించాల్సిన ప్రతిపాదనలు మరియు 2015 ప్రారంభంలో పూర్తి చేసిన మూల్యాంకనాలు, ఆ తరువాత కాంట్రాక్ట్ అవార్డుతో. కొన్ని ప్రజా సమాచారంలో ఇది 2010 ల మధ్యలో పనిచేస్తుందని, ఇప్పటికే ఉన్న సాంకేతిక పరిజ్ఞానాల ఆధారంగా, పెద్ద పేలోడ్ కలిగి ఉంటుంది, బహుశా ఐచ్ఛికంగా మానవుడు కావచ్చు మరియు ISR, ఎలక్ట్రానిక్ కలిగి ఉన్న "సిస్టమ్స్ ఫ్యామిలీ" తో పనిచేయడానికి రూపొందించబడింది దాడి, మరియు కమ్యూనికేషన్ వ్యవస్థలు. ప్రారంభ విమానం పరిపక్వ సాంకేతిక పరిజ్ఞానాలతో స్థిర అవసరాల చుట్టూ రూపొందించబడుతుంది, ఇవి భవిష్యత్ సెన్సార్ మరియు ఆయుధాల సామర్థ్యాల కోసం ఓపెన్ ఆర్కిటెక్చర్ ద్వారా అనుకూలంగా ఉంటాయి. [54] ప్రతిపాదనల కోసం LRS-B అభ్యర్థన (RFP) జూన్ చివరి నాటికి విడుదల కావాల్సి ఉన్నప్పటికీ, USAF ఈ ప్రక్రియను న్యాయంగా ఉంచడానికి బహిరంగంగా ప్రకటించడానికి సంకోచించబడింది మరియు "సంభావ్య విరోధులకు" సున్నితమైన సమాచారాన్ని ఇవ్వడానికి తక్కువ అవకాశం ఉంది. భవిష్యత్ సముపార్జన మైలురాళ్ల యొక్క బహిరంగ ప్రకటనలు "సముచితంగా విడుదల చేయబడతాయి". విడుదల చేయడానికి, మరియు 2015 రెండవ త్రైమాసికంలో కాంట్రాక్టు ఇవ్వబడే వరకు కొన్ని వివరాలు బహిరంగపరచబడుతుందని భావించారు. LRS-B B-52 విమానాలను భర్తీ చేస్తుందని భావిస్తున్నారు, బహుశా B-1 విమానంలో కొంత భాగాన్ని భర్తీ చేయవచ్చు మరియు B-2 విమానాలను పూర్తి చేయండి. వైమానిక దళ అధ్యయనం ప్రకారం, బోయింగ్ B-52 స్ట్రాటోఫోర్ట్రెస్ మరియు రాక్‌వెల్ B-1 లాన్సర్లు ప్రస్తుతం జాబితాలో ఉన్న రాక్‌వెల్ B-1 లాన్సర్లు 2045 నాటికి వారి సేవా జీవితాల ముగింపుకు చేరుకుంటారు. [56] నార్త్రోప్ గ్రుమ్మన్ వారు కాంట్రాక్టును గెలుచుకుంటే ఫ్లోరిడాలో ఉత్పత్తిని బేస్ చేయగలడు, ఇది పన్ను క్రెడిట్లను అందిస్తుంది, అయితే కాలిఫోర్నియా వారి రాష్ట్రంలో నిర్మిస్తే తయారీదారుకు పన్ను క్రెడిట్లను అందించే బిల్లును ఆమోదించింది, ఇది ప్రధానంగా బోయింగ్ -లాక్హీడ్ మార్టిన్ బృందానికి ప్రయోజనం చేకూరుస్తుంది. [ 57] [58] 14 ఆగస్టు 2014 న, కాలిఫోర్నియా శాసనసభ ప్రైమ్ మరియు సబ్ కాంట్రాక్టర్లకు సమానంగా పన్ను ప్రయోజనాలను వర్తింపజేయడానికి ఒక చర్యను ఆమోదించింది. మునుపటి కొలత ఉప కాంట్రాక్టర్లకు మాత్రమే వర్తింపజేయబడింది, అంటే లాక్హీడ్ మార్టిన్ బోయింగ్-లాక్హీడ్ మార్టిన్ జట్టులో భాగంగా, నార్త్రోప్ గ్రుమ్మన్ ను బిడ్డింగ్‌లో అర-బిలియన్ డాలర్ల ప్రతికూలతకు గురిచేయడం; కొత్త కొలత పన్ను బెనిఫిట్ ఫీల్డ్‌ను ప్రైమ్ కాంట్రాక్టర్లకు వర్తింపజేయడం ద్వారా స్థాయిని సమం చేస్తుంది, ఎందుకంటే నార్త్రోప్ గ్రుమ్మన్‌కు సబ్ కాంట్రాక్టర్ లేదు మరియు పామ్‌డేల్‌లో కార్యకలాపాలు కూడా ఉన్నాయి. [59] ప్రతి విమానానికి 550 మిలియన్ డాలర్ల లక్ష్య ధరతో, డిఫెన్స్ న్యూస్ ప్రోగ్రామ్ పరిజ్ఞానం ఉన్న ఒక మూలాన్ని ఉటంకించింది, LRS-B B-2 కన్నా చిన్నది కావచ్చు, బహుశా సగం పరిమాణం, F135 విద్యుత్ తరగతిలో రెండు ఇంజిన్లచే శక్తినిస్తుంది. [[పట్టు కురుపు లక్ష్య యూనిట్ ఖర్చు 50 550 మిలియన్లు 2010 డాలర్లపై ఆధారపడింది మరియు 2016 డాలర్లలో 6 606 మిలియన్లు. [61] ప్రోగ్రామ్ యొక్క ప్రధాన ప్రభావాలలో ఒకటి పారిశ్రామిక స్థావరంపై దాని ప్రభావం; దేశంలోని ఐదు అతిపెద్ద రక్షణ సంస్థలలో మూడు పోటీ పడుతున్నాయి. LRS-B తరువాత, USAF కి 2030 ల వరకు కొత్త ఫైటర్ కోసం మరో ప్రధాన దాడి విమాన కార్యక్రమాన్ని కలిగి ఉండదు, ఆ తరువాత ఫాలో-ఆన్ బాంబర్ ఉంటుంది. ఈ మధ్యలో ఆ సమయంతో, ఓడిపోయిన వ్యక్తి పరిశ్రమను పూర్తిగా విడిచిపెట్టవలసి వస్తుంది; నార్త్రోప్ గ్రుమ్మన్ తదుపరి ప్రధాన పనికి అవసరమైన మౌలిక సదుపాయాలను కలిగి ఉండడు, మరియు బోయింగ్ యొక్క ప్రధాన విమాన క్షేత్రం ఇప్పుడు దాని వాణిజ్య ఉత్పత్తులు. [62] [63] పారిశ్రామిక ప్రభావం ఏ ఒప్పందాన్ని అయినా కాంగ్రెస్ ప్రతినిధుల నుండి పోటీ పడటానికి కారణం కావచ్చు, ఇది ఒక సంస్థ నుండి ప్రచార విరాళాలను స్వీకరించేది, దీని పురస్కారం నియోజకవర్గాలకు ఉద్యోగాలు సృష్టిస్తుంది. ఇతర USAF ప్రాధాన్యతలతో పోటీ పడటంతో పాటు, బడ్జెట్లు కొలంబియా-క్లాస్ జలాంతర్గామి వంటి ఇతర సేవల ప్రాధాన్యతలతో LRS-B ని విభేదించవచ్చు. [60] ఏప్రిల్ 2015 లో, పెంటగాన్ LRS-B కోసం వ్యక్తిగత సాంకేతికతలు వశ్యతను పెంచడానికి, పోటీని పెంచడానికి మరియు ఖర్చులను తగ్గించడానికి పోటీపడతాయని వెల్లడించింది. దీని అర్థం ఒక బృందం విమానాన్ని నిర్మిస్తున్నప్పటికీ, ఇతర పోటీదారులకు స్థిరమైన మరియు అప్‌గ్రేడ్ లక్షణాల కోసం పోటీపడే అవకాశం ఉంటుంది. [64] 2015 వేసవి ప్రారంభంలో ఒక ఒప్పందాన్ని ప్రదానం చేసినప్పటికీ, సరైన కాంట్రాక్టర్ ఎంపిక చేయబడిందని నిర్ధారించడానికి ఇది సెప్టెంబర్ 2015 కు వెనక్కి నెట్టబడింది. ఈ ప్రక్రియ యొక్క ఈ భాగాన్ని పొడిగించడం తరువాత సముపార్జనలో సమయం మరియు డబ్బు-సేవర్‌గా కనిపిస్తుంది, ఫలిత బాంబర్ 50 సంవత్సరాల జీవితకాలం కంటే ఉపయోగకరంగా ఉంటుందని నిర్ధారించడానికి. [65] సెప్టెంబర్ 2015 లో, యుఎస్ఎఫ్ ఎల్ఆర్ఎస్-బి యొక్క అభివృద్ధి బహిరంగంగా అంగీకరించబడిన దానికంటే చాలా ఎక్కువ అని మరియు కాంట్రాక్ట్ అవార్డుకు ముందు సాధారణం కంటే ఎక్కువ అని వెల్లడించింది. మే 2013 నుండి తుది అవసరాలు ఖరారు చేయబడ్డాయి. ఇద్దరూ పోటీదారులకు ఉపవ్యవస్థలతో పాటు ప్రోటోటైపింగ్ కార్యకలాపాలు మరియు విండ్ టన్నెల్ పరీక్షలతో పరిపక్వ ప్రతిపాదనలు ఉన్నాయి, అయినప్పటికీ ప్రదర్శనకారుడు నిర్మించబడలేదు. ఇంజన్లు, ఎలక్ట్రానిక్ వార్ఫేర్ సూట్లు మరియు కమ్యూనికేషన్ సిస్టమ్స్ వంటి ఉపవ్యవస్థలపై వేర్వేరు జట్లతో డిజైన్లు ఒకదానికొకటి "చాలా భిన్నంగా" ఉంటాయి; విజేతను ఎంచుకున్నప్పుడు సబ్ కాంట్రాక్టర్లు ప్రకటించబడరు. బాంబర్ B-2 ను పోలి ఉంటుంది, కాని పరిమాణంలో లేదా చిన్నదిగా లేదా చిన్నదిగా లేదా చిన్నదిగా పనిచేస్తుంది లేదా ఇతర వాయుమార్గాన ఆస్తులతో సమ్మె ప్యాకేజీలో భాగంగా పనిచేస్తుంది. పరీక్షలు మరియు రిస్క్ తగ్గింపును నిర్వహించడం ఈ ప్రారంభంలో ఈ ప్రారంభంలో ఉంది, ఎందుకంటే ఈ కార్యక్రమాన్ని 2011 నుండి వైమానిక దళం రాపిడ్ సామర్థ్యాల కార్యాలయం నిర్వహించింది, ఇది సాంకేతికతలను ఎలా సేకరిస్తుందనే దానిపై ఎక్కువ స్వేచ్ఛ ఉంది. ప్రమాదాన్ని తగ్గించడానికి, విమానం యొక్క ఉత్పత్తి రేటు విమానం యొక్క ఉత్పత్తి సమయంలో స్థిరంగా మరియు చాలా నిరాడంబరంగా ఉంటుంది. [66] [67] సెప్టెంబర్ 2015 చివరలో, కాంట్రాక్ట్ అవార్డు మళ్లీ ఆలస్యం అయింది. [68] 27 అక్టోబర్ 2015 న, రక్షణ శాఖ నార్త్రోప్ గ్రుమ్మన్‌కు అభివృద్ధి ఒప్పందాన్ని ఇచ్చింది. [69] ఒప్పందం యొక్క ప్రారంభ విలువ .4 21.4 బిలియన్లు, కాని ఈ ఒప్పందం చివరికి 80 బిలియన్ డాలర్ల వరకు ఉంటుంది. [70] [71] [72] నార్త్రోప్ డిజైన్ ఎంపికలో నిర్ణయించే అంశం ఖర్చు. [73] 6 నవంబర్ 2015 న, బోయింగ్ మరియు లాక్‌హీడ్ మార్టిన్ ప్రభుత్వ జవాబుదారీతనం కార్యాలయానికి (GAO) నిర్ణయాన్ని నిరసించారు. అభివృద్ధి ఖర్చులు $ 10 నుండి billion 23 బిలియన్ల వరకు అంచనా వేయబడ్డాయి. [74] [75] 16 ఫిబ్రవరి 2016 న, GAO నిరసనను ఖండించింది, మరియు నార్త్రోప్ గ్రుమ్మన్ ఈ ప్రాజెక్టుపై పనిని తిరిగి ప్రారంభించాడు. [76] ఫిబ్రవరి 2016 లో, బోయింగ్ మరియు లాక్‌హీడ్ నార్త్రోప్ గ్రుమ్మన్ ఎంపికపై యుఎస్ వైమానిక దళంపై దావా వేయకూడదని నిర్ణయించుకున్నారు. [77] నవంబర్ 2017 లో, CBO బాంబర్ యొక్క మొత్తం వ్యయం 97 బిలియన్ డాలర్లు అని అంచనా వేసింది, వీటిలో 69 బిలియన్ డాలర్లు అభివృద్ధి ఖర్చులు. [78] 2016 ఎయిర్ వార్ఫేర్ సింపోజియంలో, LRS-B విమానం అధికారికంగా B-21 గా నియమించబడింది. [79] యుఎస్ ఎయిర్ ఫోర్స్ గ్లోబల్ స్ట్రైక్ కమాండ్ అధిపతి 100 బి -21 బాంబర్లు కనీస ఆర్డర్ చేయబడినవి మరియు 175-200 బాంబర్లను సేవలో isions హించాయని ఆశిస్తున్నారు. [80] ఒక మీడియా నివేదిక ప్రకారం, బాంబర్‌ను ఇంటెలిజెన్స్ సేకరించేవాడు, బాటిల్ మేనేజర్ మరియు ఇంటర్‌సెప్టర్ విమానంగా కూడా ఉపయోగించవచ్చు. [81]</v>
      </c>
      <c r="AQ47" s="1" t="s">
        <v>877</v>
      </c>
      <c r="BB47" s="1" t="s">
        <v>878</v>
      </c>
      <c r="BC47" s="1" t="s">
        <v>879</v>
      </c>
      <c r="BD47" s="1" t="s">
        <v>880</v>
      </c>
      <c r="BE47" s="1" t="s">
        <v>881</v>
      </c>
      <c r="BF47" s="1" t="s">
        <v>882</v>
      </c>
      <c r="CP47" s="1" t="s">
        <v>883</v>
      </c>
      <c r="CQ47" s="1" t="s">
        <v>884</v>
      </c>
      <c r="CR47" s="1" t="s">
        <v>885</v>
      </c>
      <c r="CS47" s="1" t="s">
        <v>886</v>
      </c>
      <c r="CT47" s="1" t="s">
        <v>887</v>
      </c>
      <c r="CU47" s="1" t="s">
        <v>888</v>
      </c>
      <c r="CV47" s="1" t="s">
        <v>889</v>
      </c>
      <c r="CW47" s="1" t="s">
        <v>890</v>
      </c>
    </row>
    <row r="48">
      <c r="A48" s="1" t="s">
        <v>891</v>
      </c>
      <c r="B48" s="1" t="str">
        <f>IFERROR(__xludf.DUMMYFUNCTION("GOOGLETRANSLATE(A:A, ""en"", ""te"")"),"Ft సిస్టెమాస్ FT-100 హోరస్")</f>
        <v>Ft సిస్టెమాస్ FT-100 హోరస్</v>
      </c>
      <c r="C48" s="1" t="s">
        <v>892</v>
      </c>
      <c r="D48" s="1" t="str">
        <f>IFERROR(__xludf.DUMMYFUNCTION("GOOGLETRANSLATE(C:C, ""en"", ""te"")"),"FT-100 హోరస్ అనేది బ్రెజిలియన్ ఎలక్ట్రికల్ మినియేచర్ UAV, ఇది బ్రెజిలియన్ సైన్యంతో కలిసి రూపొందించిన స్వల్ప-శ్రేణి నిఘా కోసం రూపొందించబడింది. ఇది 1-2 గంటల ఓర్పును కలిగి ఉంది, 6 కిలోల (13 ఎల్బి) నుండి 8 కిలోల (18 పౌండ్లు), 2.7 మీ (8.9 అడుగులు) రెక్కలు మరియ"&amp;"ు 5 ఎన్ఎమ్ఐ (9.3 కిమీ) నుండి 8 ఎన్ఎమ్ఐ (15 కార్యాచరణ పరిధిని కలిగి ఉంది (15 km). రియో డి జనీరోలో వేసవి ఒలింపిక్ క్రీడల సందర్భంగా సైన్యం యొక్క FT-100 లు నిఘా కార్యకలాపాలను నిర్వహించడానికి ఉపయోగించబడతాయి. [1] [2] ఎఫ్‌టి -100 యుఎవిని ఎగుమతి చేసిన మొట్టమొదటి "&amp;"బ్రెజిలియన్, మూడు విమానాలు తెలియని ఆఫ్రికన్ సైనిక కస్టమర్‌కు విక్రయించబడ్డాయి. మొదటి త్రైమాసికం 2015 నుండి బ్రెజిలియన్ సైన్యం FT-100 ను నిర్వహిస్తుంది. [2] [3] ఈ సైనిక విమానయాన కథనం ఒక స్టబ్. మీరు వికీపీడియాను విస్తరించడం ద్వారా సహాయపడవచ్చు. ఈ బ్రెజిలియన్"&amp;" సైనిక వ్యాసం ఒక స్టబ్. వికీపీడియా విస్తరించడం ద్వారా మీరు సహాయపడవచ్చు.")</f>
        <v>FT-100 హోరస్ అనేది బ్రెజిలియన్ ఎలక్ట్రికల్ మినియేచర్ UAV, ఇది బ్రెజిలియన్ సైన్యంతో కలిసి రూపొందించిన స్వల్ప-శ్రేణి నిఘా కోసం రూపొందించబడింది. ఇది 1-2 గంటల ఓర్పును కలిగి ఉంది, 6 కిలోల (13 ఎల్బి) నుండి 8 కిలోల (18 పౌండ్లు), 2.7 మీ (8.9 అడుగులు) రెక్కలు మరియు 5 ఎన్ఎమ్ఐ (9.3 కిమీ) నుండి 8 ఎన్ఎమ్ఐ (15 కార్యాచరణ పరిధిని కలిగి ఉంది (15 km). రియో డి జనీరోలో వేసవి ఒలింపిక్ క్రీడల సందర్భంగా సైన్యం యొక్క FT-100 లు నిఘా కార్యకలాపాలను నిర్వహించడానికి ఉపయోగించబడతాయి. [1] [2] ఎఫ్‌టి -100 యుఎవిని ఎగుమతి చేసిన మొట్టమొదటి బ్రెజిలియన్, మూడు విమానాలు తెలియని ఆఫ్రికన్ సైనిక కస్టమర్‌కు విక్రయించబడ్డాయి. మొదటి త్రైమాసికం 2015 నుండి బ్రెజిలియన్ సైన్యం FT-100 ను నిర్వహిస్తుంది. [2] [3] ఈ సైనిక విమానయాన కథనం ఒక స్టబ్. మీరు వికీపీడియాను విస్తరించడం ద్వారా సహాయపడవచ్చు. ఈ బ్రెజిలియన్ సైనిక వ్యాసం ఒక స్టబ్. వికీపీడియా విస్తరించడం ద్వారా మీరు సహాయపడవచ్చు.</v>
      </c>
      <c r="E48" s="1" t="s">
        <v>526</v>
      </c>
      <c r="F48" s="1" t="str">
        <f>IFERROR(__xludf.DUMMYFUNCTION("GOOGLETRANSLATE(E:E, ""en"", ""te"")"),"మానవరహిత వైమానిక వాహనం")</f>
        <v>మానవరహిత వైమానిక వాహనం</v>
      </c>
      <c r="G48" s="1" t="s">
        <v>527</v>
      </c>
      <c r="H48" s="1" t="s">
        <v>893</v>
      </c>
      <c r="I48" s="1" t="str">
        <f>IFERROR(__xludf.DUMMYFUNCTION("GOOGLETRANSLATE(H:H, ""en"", ""te"")"),"బ్రెజిల్")</f>
        <v>బ్రెజిల్</v>
      </c>
      <c r="J48" s="2" t="s">
        <v>894</v>
      </c>
      <c r="K48" s="1" t="s">
        <v>895</v>
      </c>
      <c r="L48" s="1" t="str">
        <f>IFERROR(__xludf.DUMMYFUNCTION("GOOGLETRANSLATE(K:K, ""en"", ""te"")"),"అడుగుల సిస్టెమాస్")</f>
        <v>అడుగుల సిస్టెమాస్</v>
      </c>
      <c r="M48" s="1" t="s">
        <v>896</v>
      </c>
      <c r="AQ48" s="1" t="s">
        <v>897</v>
      </c>
      <c r="BU48" s="1" t="s">
        <v>898</v>
      </c>
      <c r="BV48" s="1" t="s">
        <v>899</v>
      </c>
    </row>
    <row r="49">
      <c r="A49" s="1" t="s">
        <v>900</v>
      </c>
      <c r="B49" s="1" t="str">
        <f>IFERROR(__xludf.DUMMYFUNCTION("GOOGLETRANSLATE(A:A, ""en"", ""te"")"),"Akaflieg karlsruhe ak-5b")</f>
        <v>Akaflieg karlsruhe ak-5b</v>
      </c>
      <c r="C49" s="1" t="s">
        <v>901</v>
      </c>
      <c r="D49" s="1" t="str">
        <f>IFERROR(__xludf.DUMMYFUNCTION("GOOGLETRANSLATE(C:C, ""en"", ""te"")"),"అకాఫ్లీగ్ కార్ల్స్రూహే ఎకె -5 బి అనేది సింగిల్-సీట్ క్లబ్ క్లాస్ గ్లైడర్, ఇది జర్మనీలో అకాఫ్లీగ్ కార్ల్స్రూహే సభ్యులు రూపొందించారు మరియు నిర్మించారు. AK5 యొక్క పేలవమైన నిర్వహణ లక్షణాలు అకాఫ్లీగ్ కార్ల్స్రూహేను అకాఫ్లీగ్ కార్ల్స్‌రూహే గ్లైడింగ్ క్లబ్‌లో మొ"&amp;"దటి సింగిల్-సీటర్‌గా ఉపయోగించగల మెరుగైన నిర్వహణతో వారసుడిని రూపొందించడానికి ప్రేరేపించాయి. ఎకె -5 బి అభివృద్ధి సమయంలో కార్బన్-ఫైబర్, అరామిడ్ ఫైబర్స్ మరియు గ్లాస్-ఫైబ్రేలను ఉపయోగించి నిర్మాణంలో మార్పులు చేయాలని నిర్ణయించారు. రీ-డిజైన్‌లో భాగంగా, కొత్త కాక్"&amp;"‌పిట్ కొత్త క్రాష్-విలువైన పందిరితో రూపొందించబడింది, ఇందులో [2] సాధారణ లక్షణాల పనితీరు నుండి కొత్త ఓపెనింగ్ మరియు అత్యవసర విడుదల మెకానిజమ్స్ డేటా ఉంది")</f>
        <v>అకాఫ్లీగ్ కార్ల్స్రూహే ఎకె -5 బి అనేది సింగిల్-సీట్ క్లబ్ క్లాస్ గ్లైడర్, ఇది జర్మనీలో అకాఫ్లీగ్ కార్ల్స్రూహే సభ్యులు రూపొందించారు మరియు నిర్మించారు. AK5 యొక్క పేలవమైన నిర్వహణ లక్షణాలు అకాఫ్లీగ్ కార్ల్స్రూహేను అకాఫ్లీగ్ కార్ల్స్‌రూహే గ్లైడింగ్ క్లబ్‌లో మొదటి సింగిల్-సీటర్‌గా ఉపయోగించగల మెరుగైన నిర్వహణతో వారసుడిని రూపొందించడానికి ప్రేరేపించాయి. ఎకె -5 బి అభివృద్ధి సమయంలో కార్బన్-ఫైబర్, అరామిడ్ ఫైబర్స్ మరియు గ్లాస్-ఫైబ్రేలను ఉపయోగించి నిర్మాణంలో మార్పులు చేయాలని నిర్ణయించారు. రీ-డిజైన్‌లో భాగంగా, కొత్త కాక్‌పిట్ కొత్త క్రాష్-విలువైన పందిరితో రూపొందించబడింది, ఇందులో [2] సాధారణ లక్షణాల పనితీరు నుండి కొత్త ఓపెనింగ్ మరియు అత్యవసర విడుదల మెకానిజమ్స్ డేటా ఉంది</v>
      </c>
      <c r="E49" s="1" t="s">
        <v>902</v>
      </c>
      <c r="F49" s="1" t="str">
        <f>IFERROR(__xludf.DUMMYFUNCTION("GOOGLETRANSLATE(E:E, ""en"", ""te"")"),"క్లబ్-క్లాస్ గ్లైడర్")</f>
        <v>క్లబ్-క్లాస్ గ్లైడర్</v>
      </c>
      <c r="G49" s="1" t="s">
        <v>903</v>
      </c>
      <c r="H49" s="1" t="s">
        <v>331</v>
      </c>
      <c r="I49" s="1" t="str">
        <f>IFERROR(__xludf.DUMMYFUNCTION("GOOGLETRANSLATE(H:H, ""en"", ""te"")"),"జర్మనీ")</f>
        <v>జర్మనీ</v>
      </c>
      <c r="K49" s="1" t="s">
        <v>904</v>
      </c>
      <c r="L49" s="1" t="str">
        <f>IFERROR(__xludf.DUMMYFUNCTION("GOOGLETRANSLATE(K:K, ""en"", ""te"")"),"Akaflieg karlsruhe")</f>
        <v>Akaflieg karlsruhe</v>
      </c>
      <c r="M49" s="1" t="s">
        <v>905</v>
      </c>
      <c r="R49" s="1">
        <v>1.0</v>
      </c>
      <c r="U49" s="1">
        <v>1.0</v>
      </c>
      <c r="X49" s="1" t="s">
        <v>446</v>
      </c>
      <c r="Z49" s="1" t="s">
        <v>906</v>
      </c>
      <c r="AA49" s="1" t="s">
        <v>907</v>
      </c>
      <c r="AB49" s="1" t="s">
        <v>546</v>
      </c>
      <c r="AI49" s="1" t="s">
        <v>908</v>
      </c>
      <c r="AO49" s="1" t="s">
        <v>909</v>
      </c>
      <c r="AQ49" s="1" t="s">
        <v>910</v>
      </c>
      <c r="AT49" s="1" t="s">
        <v>911</v>
      </c>
      <c r="BH49" s="1" t="s">
        <v>912</v>
      </c>
      <c r="BI49" s="1" t="s">
        <v>913</v>
      </c>
      <c r="BJ49" s="1" t="s">
        <v>914</v>
      </c>
      <c r="BN49" s="1">
        <v>21.11</v>
      </c>
      <c r="CN49" s="1">
        <v>39.0</v>
      </c>
      <c r="CO49" s="1" t="s">
        <v>915</v>
      </c>
    </row>
    <row r="50">
      <c r="A50" s="1" t="s">
        <v>916</v>
      </c>
      <c r="B50" s="1" t="str">
        <f>IFERROR(__xludf.DUMMYFUNCTION("GOOGLETRANSLATE(A:A, ""en"", ""te"")"),"స్టార్‌గేట్ వైటి -33")</f>
        <v>స్టార్‌గేట్ వైటి -33</v>
      </c>
      <c r="C50" s="1" t="s">
        <v>917</v>
      </c>
      <c r="D50" s="1" t="str">
        <f>IFERROR(__xludf.DUMMYFUNCTION("GOOGLETRANSLATE(C:C, ""en"", ""te"")"),"స్టార్‌గేట్ వైటి -33 అనేది ఒక అమెరికన్ హోమ్‌బిల్ట్ విమానం, దీనిని 1994 లో ప్రవేశపెట్టిన ఒరెగాన్లోని మెక్‌మిన్విల్లేకు చెందిన స్టార్‌గేట్, ఇంక్ చేత రూపొందించబడింది మరియు ఉత్పత్తి చేయబడింది. ఈ విమానం లాక్‌హీడ్ టి -33 జెట్ ట్రైనర్ యొక్క 2/3 స్కేల్ ప్రతిరూపం."&amp;" 1998 లో ""అభివృద్ధి అండర్ డెవలప్‌మెంట్"" గా జాబితా చేయబడింది, YT-33 te త్సాహిక నిర్మాణానికి కిట్‌గా సరఫరా చేయబడాలని ఉద్దేశించబడింది, అయితే ఇది ఏ కిట్లు రవాణా చేయబడలేదు. [1] YT-33 లో కాంటిలివర్ లో-వింగ్, బబుల్ పందిరి కింద రెండు-సీట్ల-టెన్డం పరివేష్టిత కాక"&amp;"్‌పిట్, ముడుచుకునే ట్రైసైకిల్ ల్యాండింగ్ గేర్ మరియు ఒకే జెట్ ఇంజిన్ ఉన్నాయి. [1] విమానం మిశ్రమ పదార్థాల నుండి తయారవుతుంది. దాని 26.67 అడుగుల (8.1 మీ) స్పాన్ వింగ్ రెక్క ప్రాంతం 110.0 చదరపు అడుగులు (10.22 మీ 2) కలిగి ఉంది. ప్రోటోటైప్ 880 lb (400 kg) థ్రస్ట"&amp;"్ టర్బోమెకా మార్బోరే IIC జెట్ పవర్‌ప్లాంట్‌ను ఉపయోగిస్తుంది. [1] [2] ఈ విమానం 2,205 పౌండ్ల (1,000 కిలోల) మరియు స్థూల బరువు 2,920 పౌండ్లు (1,320 కిలోలు) ఖాళీ బరువు కలిగి ఉంది, ఇది 715 పౌండ్లు (324 కిలోలు) ఉపయోగకరమైన లోడ్ ఇస్తుంది. ఈ విమానం 200 యు.ఎస్. గ్యా"&amp;"లన్ల (760 ఎల్; 170 ఇంప్ గల్) లేదా 1,358 ఎల్బి (616 కిలోలు) జెట్-ఎ ఇంధన సామర్థ్యం కలిగి ఉంది. [1] ప్రామాణిక రోజు, సముద్ర మట్టం, గాలి లేదు, తీసివేసే దూరం 2,000 అడుగులు (610 మీ) మరియు ల్యాండింగ్ రోల్ 3,000 అడుగులు (914 మీ). [1] తయారీదారు ప్రతిపాదిత కిట్ నుండ"&amp;"ి నిర్మాణ సమయాన్ని 3000 గంటలుగా అంచనా వేశారు. [1] 1998 నాటికి కంపెనీ ఒక విమానం పూర్తయిందని మరియు ఎగురుతున్నట్లు నివేదించింది. [1] మే 2015 లో ఫెడరల్ ఏవియేషన్ అడ్మినిస్ట్రేషన్ తో యునైటెడ్ స్టేట్స్లో ఒక ఉదాహరణ నమోదు చేయబడింది. [2] ఏరోక్రాఫ్టర్ నుండి డేటా [1]"&amp;" సాధారణ లక్షణాల పనితీరు")</f>
        <v>స్టార్‌గేట్ వైటి -33 అనేది ఒక అమెరికన్ హోమ్‌బిల్ట్ విమానం, దీనిని 1994 లో ప్రవేశపెట్టిన ఒరెగాన్లోని మెక్‌మిన్విల్లేకు చెందిన స్టార్‌గేట్, ఇంక్ చేత రూపొందించబడింది మరియు ఉత్పత్తి చేయబడింది. ఈ విమానం లాక్‌హీడ్ టి -33 జెట్ ట్రైనర్ యొక్క 2/3 స్కేల్ ప్రతిరూపం. 1998 లో "అభివృద్ధి అండర్ డెవలప్‌మెంట్" గా జాబితా చేయబడింది, YT-33 te త్సాహిక నిర్మాణానికి కిట్‌గా సరఫరా చేయబడాలని ఉద్దేశించబడింది, అయితే ఇది ఏ కిట్లు రవాణా చేయబడలేదు. [1] YT-33 లో కాంటిలివర్ లో-వింగ్, బబుల్ పందిరి కింద రెండు-సీట్ల-టెన్డం పరివేష్టిత కాక్‌పిట్, ముడుచుకునే ట్రైసైకిల్ ల్యాండింగ్ గేర్ మరియు ఒకే జెట్ ఇంజిన్ ఉన్నాయి. [1] విమానం మిశ్రమ పదార్థాల నుండి తయారవుతుంది. దాని 26.67 అడుగుల (8.1 మీ) స్పాన్ వింగ్ రెక్క ప్రాంతం 110.0 చదరపు అడుగులు (10.22 మీ 2) కలిగి ఉంది. ప్రోటోటైప్ 880 lb (400 kg) థ్రస్ట్ టర్బోమెకా మార్బోరే IIC జెట్ పవర్‌ప్లాంట్‌ను ఉపయోగిస్తుంది. [1] [2] ఈ విమానం 2,205 పౌండ్ల (1,000 కిలోల) మరియు స్థూల బరువు 2,920 పౌండ్లు (1,320 కిలోలు) ఖాళీ బరువు కలిగి ఉంది, ఇది 715 పౌండ్లు (324 కిలోలు) ఉపయోగకరమైన లోడ్ ఇస్తుంది. ఈ విమానం 200 యు.ఎస్. గ్యాలన్ల (760 ఎల్; 170 ఇంప్ గల్) లేదా 1,358 ఎల్బి (616 కిలోలు) జెట్-ఎ ఇంధన సామర్థ్యం కలిగి ఉంది. [1] ప్రామాణిక రోజు, సముద్ర మట్టం, గాలి లేదు, తీసివేసే దూరం 2,000 అడుగులు (610 మీ) మరియు ల్యాండింగ్ రోల్ 3,000 అడుగులు (914 మీ). [1] తయారీదారు ప్రతిపాదిత కిట్ నుండి నిర్మాణ సమయాన్ని 3000 గంటలుగా అంచనా వేశారు. [1] 1998 నాటికి కంపెనీ ఒక విమానం పూర్తయిందని మరియు ఎగురుతున్నట్లు నివేదించింది. [1] మే 2015 లో ఫెడరల్ ఏవియేషన్ అడ్మినిస్ట్రేషన్ తో యునైటెడ్ స్టేట్స్లో ఒక ఉదాహరణ నమోదు చేయబడింది. [2] ఏరోక్రాఫ్టర్ నుండి డేటా [1] సాధారణ లక్షణాల పనితీరు</v>
      </c>
      <c r="E50" s="1" t="s">
        <v>120</v>
      </c>
      <c r="F50" s="1" t="str">
        <f>IFERROR(__xludf.DUMMYFUNCTION("GOOGLETRANSLATE(E:E, ""en"", ""te"")"),"హోమ్‌బిల్ట్ విమానం")</f>
        <v>హోమ్‌బిల్ట్ విమానం</v>
      </c>
      <c r="G50" s="1" t="s">
        <v>121</v>
      </c>
      <c r="H50" s="1" t="s">
        <v>495</v>
      </c>
      <c r="I50" s="1" t="str">
        <f>IFERROR(__xludf.DUMMYFUNCTION("GOOGLETRANSLATE(H:H, ""en"", ""te"")"),"సంయుక్త రాష్ట్రాలు")</f>
        <v>సంయుక్త రాష్ట్రాలు</v>
      </c>
      <c r="J50" s="1" t="s">
        <v>496</v>
      </c>
      <c r="K50" s="1" t="s">
        <v>918</v>
      </c>
      <c r="L50" s="1" t="str">
        <f>IFERROR(__xludf.DUMMYFUNCTION("GOOGLETRANSLATE(K:K, ""en"", ""te"")"),"స్టార్‌గేట్, ఇంక్")</f>
        <v>స్టార్‌గేట్, ఇంక్</v>
      </c>
      <c r="M50" s="1" t="s">
        <v>919</v>
      </c>
      <c r="N50" s="1">
        <v>1994.0</v>
      </c>
      <c r="O50" s="1" t="s">
        <v>920</v>
      </c>
      <c r="P50" s="1" t="str">
        <f>IFERROR(__xludf.DUMMYFUNCTION("GOOGLETRANSLATE(O:O, ""en"", ""te"")"),"ఉత్పత్తి పూర్తయింది (1994)")</f>
        <v>ఉత్పత్తి పూర్తయింది (1994)</v>
      </c>
      <c r="R50" s="1" t="s">
        <v>200</v>
      </c>
      <c r="U50" s="1" t="s">
        <v>131</v>
      </c>
      <c r="V50" s="1" t="s">
        <v>132</v>
      </c>
      <c r="W50" s="1" t="s">
        <v>921</v>
      </c>
      <c r="X50" s="1" t="s">
        <v>922</v>
      </c>
      <c r="Z50" s="1" t="s">
        <v>923</v>
      </c>
      <c r="AA50" s="1" t="s">
        <v>924</v>
      </c>
      <c r="AB50" s="1" t="s">
        <v>925</v>
      </c>
      <c r="AC50" s="1" t="s">
        <v>926</v>
      </c>
      <c r="AD50" s="1" t="s">
        <v>927</v>
      </c>
      <c r="AF50" s="1" t="s">
        <v>928</v>
      </c>
      <c r="AG50" s="1" t="s">
        <v>929</v>
      </c>
      <c r="AH50" s="1" t="s">
        <v>930</v>
      </c>
      <c r="AJ50" s="1" t="s">
        <v>931</v>
      </c>
      <c r="AL50" s="1" t="s">
        <v>932</v>
      </c>
      <c r="AN50" s="1" t="s">
        <v>933</v>
      </c>
      <c r="BH50" s="1" t="s">
        <v>934</v>
      </c>
      <c r="BI50" s="1" t="s">
        <v>935</v>
      </c>
      <c r="BN50" s="1">
        <v>6.6</v>
      </c>
    </row>
    <row r="51">
      <c r="A51" s="1" t="s">
        <v>936</v>
      </c>
      <c r="B51" s="1" t="str">
        <f>IFERROR(__xludf.DUMMYFUNCTION("GOOGLETRANSLATE(A:A, ""en"", ""te"")"),"UAV FAP")</f>
        <v>UAV FAP</v>
      </c>
      <c r="C51" s="1" t="s">
        <v>937</v>
      </c>
      <c r="D51" s="1" t="str">
        <f>IFERROR(__xludf.DUMMYFUNCTION("GOOGLETRANSLATE(C:C, ""en"", ""te"")"),"పెరువియన్ నేవీ యుఎవి ఫాప్ అనేది పెరువియన్ వైమానిక దళం యొక్క సిడిపి అభివృద్ధి చేసిన మానవరహిత వైమానిక వాహనం. ఇది ప్రధానంగా సైనిక నిఘా మరియు విపత్తు ప్రతిస్పందన ప్రయోజనాలకు ఉపయోగపడుతుంది. 1993 లో, పెరువియన్ వైమానిక దళం యొక్క ప్రాజెక్ట్ రీసెర్చ్ అండ్ ఇన్వెస్ట"&amp;"ిగేషన్ సెంటర్ (CIDEP) సెస్నా A-37 డ్రాగన్‌ఫ్లై కోసం అనుకరణ వ్యవస్థను రూపొందించడానికి స్థాపించబడింది. అనుకరణలను అభివృద్ధి చేయడానికి ఉపయోగించే సాంకేతికత చివరికి 20 వ శతాబ్దం యుఎవి అభివృద్ధికి దారితీసింది. [1] 13 మార్చి 2008 న, యుఎవి ఫాప్ యొక్క నమూనా ప్రజలకు"&amp;" పరిచయం చేయబడింది. 2010 లో, మొదటి UAV విమానాలు సంభవించాయి. [1] UAV FAP ప్రధానంగా సైనిక నిఘా మరియు ఇంటెలిజెన్స్ ప్రయోజనాల కోసం పనిచేస్తుంది. కొన్ని UAV FAP వేరియంట్లు మాత్రమే శిక్షణ ప్రయోజనాల కోసం ఉపయోగించబడతాయి. పై నుండి ప్రాంతాలను సర్వే చేయడానికి విపత్తు"&amp;" పరిస్థితులలో కూడా UAV FAP ఉపయోగించవచ్చు. [1] UAV FAP MK2")</f>
        <v>పెరువియన్ నేవీ యుఎవి ఫాప్ అనేది పెరువియన్ వైమానిక దళం యొక్క సిడిపి అభివృద్ధి చేసిన మానవరహిత వైమానిక వాహనం. ఇది ప్రధానంగా సైనిక నిఘా మరియు విపత్తు ప్రతిస్పందన ప్రయోజనాలకు ఉపయోగపడుతుంది. 1993 లో, పెరువియన్ వైమానిక దళం యొక్క ప్రాజెక్ట్ రీసెర్చ్ అండ్ ఇన్వెస్టిగేషన్ సెంటర్ (CIDEP) సెస్నా A-37 డ్రాగన్‌ఫ్లై కోసం అనుకరణ వ్యవస్థను రూపొందించడానికి స్థాపించబడింది. అనుకరణలను అభివృద్ధి చేయడానికి ఉపయోగించే సాంకేతికత చివరికి 20 వ శతాబ్దం యుఎవి అభివృద్ధికి దారితీసింది. [1] 13 మార్చి 2008 న, యుఎవి ఫాప్ యొక్క నమూనా ప్రజలకు పరిచయం చేయబడింది. 2010 లో, మొదటి UAV విమానాలు సంభవించాయి. [1] UAV FAP ప్రధానంగా సైనిక నిఘా మరియు ఇంటెలిజెన్స్ ప్రయోజనాల కోసం పనిచేస్తుంది. కొన్ని UAV FAP వేరియంట్లు మాత్రమే శిక్షణ ప్రయోజనాల కోసం ఉపయోగించబడతాయి. పై నుండి ప్రాంతాలను సర్వే చేయడానికి విపత్తు పరిస్థితులలో కూడా UAV FAP ఉపయోగించవచ్చు. [1] UAV FAP MK2</v>
      </c>
      <c r="E51" s="1" t="s">
        <v>526</v>
      </c>
      <c r="F51" s="1" t="str">
        <f>IFERROR(__xludf.DUMMYFUNCTION("GOOGLETRANSLATE(E:E, ""en"", ""te"")"),"మానవరహిత వైమానిక వాహనం")</f>
        <v>మానవరహిత వైమానిక వాహనం</v>
      </c>
      <c r="G51" s="1" t="s">
        <v>527</v>
      </c>
      <c r="H51" s="1" t="s">
        <v>938</v>
      </c>
      <c r="I51" s="1" t="str">
        <f>IFERROR(__xludf.DUMMYFUNCTION("GOOGLETRANSLATE(H:H, ""en"", ""te"")"),"పెరూ")</f>
        <v>పెరూ</v>
      </c>
      <c r="J51" s="2" t="s">
        <v>939</v>
      </c>
      <c r="K51" s="1" t="s">
        <v>940</v>
      </c>
      <c r="L51" s="1" t="str">
        <f>IFERROR(__xludf.DUMMYFUNCTION("GOOGLETRANSLATE(K:K, ""en"", ""te"")"),"Cidep")</f>
        <v>Cidep</v>
      </c>
      <c r="O51" s="1" t="s">
        <v>569</v>
      </c>
      <c r="P51" s="1" t="str">
        <f>IFERROR(__xludf.DUMMYFUNCTION("GOOGLETRANSLATE(O:O, ""en"", ""te"")"),"సేవలో")</f>
        <v>సేవలో</v>
      </c>
      <c r="S51" s="1" t="s">
        <v>941</v>
      </c>
      <c r="AT51" s="1">
        <v>2010.0</v>
      </c>
      <c r="AW51" s="1" t="s">
        <v>942</v>
      </c>
      <c r="AX51" s="1" t="s">
        <v>943</v>
      </c>
    </row>
    <row r="52">
      <c r="A52" s="1" t="s">
        <v>944</v>
      </c>
      <c r="B52" s="1" t="str">
        <f>IFERROR(__xludf.DUMMYFUNCTION("GOOGLETRANSLATE(A:A, ""en"", ""te"")"),"వోర్టెక్ స్పారో")</f>
        <v>వోర్టెక్ స్పారో</v>
      </c>
      <c r="C52" s="1" t="s">
        <v>945</v>
      </c>
      <c r="D52" s="1" t="str">
        <f>IFERROR(__xludf.DUMMYFUNCTION("GOOGLETRANSLATE(C:C, ""en"", ""te"")"),"వోర్టెక్ స్పారో అనేది ఒక అమెరికన్ ఆటోగ్రెరో, దీనిని మేరీల్యాండ్‌లోని ఫాల్‌స్టన్‌కు చెందిన వోర్టెక్ నిర్మించింది. ఇది అందుబాటులో ఉన్నప్పుడు ఈ విమానం te త్సాహిక నిర్మాణం కోసం ప్రణాళికల రూపంలో సరఫరా చేయబడింది. వోర్టెక్ రోటర్ బ్లేడ్లు మరియు డిజైన్ కోసం కొన్ని"&amp;" ముఖ్య భాగాలను కూడా సరఫరా చేసింది. [1] 2005 లో లభిస్తుంది, జనవరి 2015 నాటికి ఈ విమానం ఇకపై వోర్టెక్ వెబ్‌సైట్‌లో జాబితా చేయబడలేదు. [1] [2] వోర్టెక్ స్పారో యుఎస్ ఫార్ 103 అల్ట్రాలైట్ వెహికల్స్ నిబంధనలను పాటించేలా రూపొందించబడింది, ఇందులో వర్గం యొక్క గరిష్ట "&amp;"ఖాళీ బరువు 254 ఎల్బి (115 కిలోలు). ఈ విమానం ప్రామాణిక ఖాళీ బరువు 254 పౌండ్లు (115 కిలోలు). ఇది సింగిల్ మెయిన్ రోటర్, విండ్‌షీల్డ్ లేకుండా సింగిల్-సీట్ ఓపెన్ కాక్‌పిట్, ట్రైసైకిల్ ల్యాండింగ్ గేర్ మరియు తోక క్యాస్టర్ కలిగి ఉంది. ఆమోదయోగ్యమైన విద్యుత్ పరిధి "&amp;"50 నుండి 60 హెచ్‌పి (37 నుండి 45 కిలోవాట్). ఉపయోగించిన ప్రామాణిక ఇంజిన్ ట్విన్ సిలిండర్, ఎయిర్-కూల్డ్, టూ-స్ట్రోక్, డ్యూయల్-ఇగ్నిషన్ 50 హెచ్‌పి (37 కిలోవాట్) రోటాక్స్ 503 ఇంజిన్ పషర్ కాన్ఫిగరేషన్‌లో అమర్చబడింది. [1] విమానం ఫ్యూజ్‌లేజ్ మెటల్ గొట్టాల నుండి "&amp;"తయారవుతుంది. దీని రెండు-బ్లేడెడ్ రోటర్ 23 అడుగుల (7.0 మీ) వ్యాసం కలిగి ఉంది. ఈ విమానం 254 lb (115 kg) యొక్క సాధారణ ఖాళీ బరువు మరియు 500 lb (230 కిలోల) స్థూల బరువును కలిగి ఉంది, ఇది 246 lb (112 kg) యొక్క ఉపయోగకరమైన లోడ్‌ను ఇస్తుంది. 5 యు.ఎస్. గ్యాలన్ల పూర్"&amp;"తి ఇంధనంతో (19 ఎల్; 4.2 ఇంప్ గల్) పైలట్ మరియు సామాను కోసం పేలోడ్ 216 ఎల్బి (98 కిలోలు). [1] ప్రామాణిక రోజు, సముద్ర మట్టం, గాలి లేదు, 50 హెచ్‌పి (37 కిలోవాట్) ఇంజిన్‌తో టేకాఫ్ 100 అడుగులు (30 మీ) మరియు ల్యాండింగ్ రోల్ 50 అడుగులు (15 మీ). [1] తయారీదారు నిర్"&amp;"మాణ సమయాన్ని 150 గంటలుగా అంచనా వేశారు. [1] 1998 నాటికి ఆరు కిట్లు విక్రయించబడిందని, పూర్తయ్యాయని మరియు ఎగురుతున్నట్లు కంపెనీ నివేదించింది. [1] కిట్‌ప్లాన్‌ల నుండి డేటా [1] సాధారణ లక్షణాల పనితీరు")</f>
        <v>వోర్టెక్ స్పారో అనేది ఒక అమెరికన్ ఆటోగ్రెరో, దీనిని మేరీల్యాండ్‌లోని ఫాల్‌స్టన్‌కు చెందిన వోర్టెక్ నిర్మించింది. ఇది అందుబాటులో ఉన్నప్పుడు ఈ విమానం te త్సాహిక నిర్మాణం కోసం ప్రణాళికల రూపంలో సరఫరా చేయబడింది. వోర్టెక్ రోటర్ బ్లేడ్లు మరియు డిజైన్ కోసం కొన్ని ముఖ్య భాగాలను కూడా సరఫరా చేసింది. [1] 2005 లో లభిస్తుంది, జనవరి 2015 నాటికి ఈ విమానం ఇకపై వోర్టెక్ వెబ్‌సైట్‌లో జాబితా చేయబడలేదు. [1] [2] వోర్టెక్ స్పారో యుఎస్ ఫార్ 103 అల్ట్రాలైట్ వెహికల్స్ నిబంధనలను పాటించేలా రూపొందించబడింది, ఇందులో వర్గం యొక్క గరిష్ట ఖాళీ బరువు 254 ఎల్బి (115 కిలోలు). ఈ విమానం ప్రామాణిక ఖాళీ బరువు 254 పౌండ్లు (115 కిలోలు). ఇది సింగిల్ మెయిన్ రోటర్, విండ్‌షీల్డ్ లేకుండా సింగిల్-సీట్ ఓపెన్ కాక్‌పిట్, ట్రైసైకిల్ ల్యాండింగ్ గేర్ మరియు తోక క్యాస్టర్ కలిగి ఉంది. ఆమోదయోగ్యమైన విద్యుత్ పరిధి 50 నుండి 60 హెచ్‌పి (37 నుండి 45 కిలోవాట్). ఉపయోగించిన ప్రామాణిక ఇంజిన్ ట్విన్ సిలిండర్, ఎయిర్-కూల్డ్, టూ-స్ట్రోక్, డ్యూయల్-ఇగ్నిషన్ 50 హెచ్‌పి (37 కిలోవాట్) రోటాక్స్ 503 ఇంజిన్ పషర్ కాన్ఫిగరేషన్‌లో అమర్చబడింది. [1] విమానం ఫ్యూజ్‌లేజ్ మెటల్ గొట్టాల నుండి తయారవుతుంది. దీని రెండు-బ్లేడెడ్ రోటర్ 23 అడుగుల (7.0 మీ) వ్యాసం కలిగి ఉంది. ఈ విమానం 254 lb (115 kg) యొక్క సాధారణ ఖాళీ బరువు మరియు 500 lb (230 కిలోల) స్థూల బరువును కలిగి ఉంది, ఇది 246 lb (112 kg) యొక్క ఉపయోగకరమైన లోడ్‌ను ఇస్తుంది. 5 యు.ఎస్. గ్యాలన్ల పూర్తి ఇంధనంతో (19 ఎల్; 4.2 ఇంప్ గల్) పైలట్ మరియు సామాను కోసం పేలోడ్ 216 ఎల్బి (98 కిలోలు). [1] ప్రామాణిక రోజు, సముద్ర మట్టం, గాలి లేదు, 50 హెచ్‌పి (37 కిలోవాట్) ఇంజిన్‌తో టేకాఫ్ 100 అడుగులు (30 మీ) మరియు ల్యాండింగ్ రోల్ 50 అడుగులు (15 మీ). [1] తయారీదారు నిర్మాణ సమయాన్ని 150 గంటలుగా అంచనా వేశారు. [1] 1998 నాటికి ఆరు కిట్లు విక్రయించబడిందని, పూర్తయ్యాయని మరియు ఎగురుతున్నట్లు కంపెనీ నివేదించింది. [1] కిట్‌ప్లాన్‌ల నుండి డేటా [1] సాధారణ లక్షణాల పనితీరు</v>
      </c>
      <c r="E52" s="1" t="s">
        <v>946</v>
      </c>
      <c r="F52" s="1" t="str">
        <f>IFERROR(__xludf.DUMMYFUNCTION("GOOGLETRANSLATE(E:E, ""en"", ""te"")"),"ఆటోజీరో")</f>
        <v>ఆటోజీరో</v>
      </c>
      <c r="G52" s="2" t="s">
        <v>947</v>
      </c>
      <c r="H52" s="1" t="s">
        <v>495</v>
      </c>
      <c r="I52" s="1" t="str">
        <f>IFERROR(__xludf.DUMMYFUNCTION("GOOGLETRANSLATE(H:H, ""en"", ""te"")"),"సంయుక్త రాష్ట్రాలు")</f>
        <v>సంయుక్త రాష్ట్రాలు</v>
      </c>
      <c r="J52" s="1" t="s">
        <v>496</v>
      </c>
      <c r="K52" s="1" t="s">
        <v>708</v>
      </c>
      <c r="L52" s="1" t="str">
        <f>IFERROR(__xludf.DUMMYFUNCTION("GOOGLETRANSLATE(K:K, ""en"", ""te"")"),"వోర్టెక్")</f>
        <v>వోర్టెక్</v>
      </c>
      <c r="M52" s="2" t="s">
        <v>709</v>
      </c>
      <c r="O52" s="1" t="s">
        <v>948</v>
      </c>
      <c r="P52" s="1" t="str">
        <f>IFERROR(__xludf.DUMMYFUNCTION("GOOGLETRANSLATE(O:O, ""en"", ""te"")"),"ఉత్పత్తి పూర్తయింది (2015)")</f>
        <v>ఉత్పత్తి పూర్తయింది (2015)</v>
      </c>
      <c r="R52" s="1" t="s">
        <v>949</v>
      </c>
      <c r="U52" s="1" t="s">
        <v>131</v>
      </c>
      <c r="W52" s="1" t="s">
        <v>950</v>
      </c>
      <c r="AA52" s="1" t="s">
        <v>764</v>
      </c>
      <c r="AB52" s="1" t="s">
        <v>951</v>
      </c>
      <c r="AC52" s="1" t="s">
        <v>766</v>
      </c>
      <c r="AD52" s="1" t="s">
        <v>952</v>
      </c>
      <c r="AE52" s="1" t="s">
        <v>510</v>
      </c>
      <c r="AF52" s="1" t="s">
        <v>953</v>
      </c>
      <c r="AG52" s="1" t="s">
        <v>954</v>
      </c>
      <c r="AJ52" s="1" t="s">
        <v>955</v>
      </c>
      <c r="AN52" s="1" t="s">
        <v>956</v>
      </c>
      <c r="BS52" s="1" t="s">
        <v>957</v>
      </c>
      <c r="BW52" s="1" t="s">
        <v>958</v>
      </c>
      <c r="BX52" s="1" t="s">
        <v>959</v>
      </c>
    </row>
    <row r="53">
      <c r="A53" s="1" t="s">
        <v>960</v>
      </c>
      <c r="B53" s="1" t="str">
        <f>IFERROR(__xludf.DUMMYFUNCTION("GOOGLETRANSLATE(A:A, ""en"", ""te"")"),"Sncase SE-3110")</f>
        <v>Sncase SE-3110</v>
      </c>
      <c r="C53" s="1" t="s">
        <v>961</v>
      </c>
      <c r="D53" s="1" t="str">
        <f>IFERROR(__xludf.DUMMYFUNCTION("GOOGLETRANSLATE(C:C, ""en"", ""te"")"),"SNCase SE-3110 లేదా SUD-EST SE-3110 అనేది ఫ్రెంచ్ రెండు సీట్ల ప్రయోగాత్మక హెలికాప్టర్, ఇది అసాధారణమైన జంట, కోణాల తోక రోటర్లతో, మొదట 1950 లో ఎగిరింది. . SE-3110 1948 SE-3101 రూపకల్పన మరియు అభివృద్ధిపై భారీగా ఆకర్షించింది, తరువాతి నియంత్రణ వ్యవస్థను మరియు ద"&amp;"ాని అసాధారణ జంట తోక రోటర్లను కూడా పంచుకుంది. బాహ్యంగా ఇది చాలా శుద్ధి చేయబడింది, యజమానులు మరియు ఇంజిన్ కోసం గుండ్రని ఫార్వర్డ్ పాడ్ మరియు సన్నని తోక విజృంభణ. ఇద్దరు సిబ్బంది పూర్తిగా మెరుస్తున్న ముక్కు వెనుక పక్కపక్కనే కూర్చున్నారు; నిర్మాణాత్మకంగా పాడ్ త"&amp;"ేలికపాటి మోనోకోక్. 149 కిలోవాట్ల (200 హెచ్‌పి) సాల్మ్సన్ 9 ఎన్‌హెచ్ తొమ్మిది సిలిండర్, ఎయిర్-కూల్డ్ రేడియల్ ఇంజిన్ స్టీల్ ట్యూబ్‌ల ద్వారా ఫ్యూజ్‌లేజ్‌కు అనుసంధానించబడిన ట్రాన్స్మిషన్ బాక్స్ కింద అడ్డంగా అమర్చబడి మూడు-బ్లేడ్ రోటర్ నడుపుతుంది. కొన్ని వనరులు"&amp;" ఇంజిన్‌ను 130 kW (175 HP) సాల్మ్సన్ 9 NC గా ఇస్తాయి, ఇది బహుశా మొదటి గ్రౌండ్ టెస్ట్ కథనానికి అమర్చబడి ఉండవచ్చు. [1] తోక రోటర్లు బూమ్ చివర షాఫ్ట్‌లపై లంబ కోణాల వద్ద మరియు ఒకదానికొకటి అమర్చబడ్డాయి, తద్వారా రోటర్ విమానాలు నిలువు వైపు 45 ° వద్ద లోపలికి వాలుత"&amp;"ున్నాయి. [2] కనీసం ఒక చిత్రం డ్రైవ్ షాఫ్ట్‌లను సన్నని ఫెయిరింగ్స్‌లో చూపిస్తుంది, కాని చాలా మంది వాటిని బేర్ చూపిస్తారు. SE-3110 ప్రతి వైపు కాంటిలివర్ కాళ్ళపై అమర్చిన చిన్న చక్రాలపై మరియు పొడవైన, ఫార్వర్డ్-పాయింటింగ్, మొలకెత్తిన స్కిడ్. [2] [3] SE-3101 లో"&amp;" వలె, ట్విన్ టెయిల్ రోటర్ల యొక్క అవకలన పిచ్ సెట్టింగులు మెయిన్ రోటర్ టార్క్ పరిహారం; పైలట్ యొక్క పనిభారాన్ని తగ్గించడానికి సామూహిక పిచ్, థొరెటల్ మరియు టెయిల్ పిచ్ నియంత్రణ మధ్య యాంత్రిక అనుసంధానాలు ఉన్నాయి. తోక పిచ్ వ్యత్యాసాన్ని మార్చడం ద్వారా డైరెక్షనల్"&amp;" నియంత్రణను సాధించారు మరియు తోకను ఎత్తివేయవచ్చు లేదా నిరాశకు గురిచేయవచ్చు, అదే విధంగా రేఖాంశ నియంత్రణ (విమాన పిచ్) ఇస్తుంది. SE-3110 లో క్రొత్త లక్షణం ప్రధాన రోటర్ సైక్లిక్ పిచ్ ద్వారా రేఖాంశ ట్రిమ్ కంట్రోల్. [2] SE.3110 మొదట 10 జూన్ 1950 న ఎగిరింది, దీని"&amp;"ని జాక్వెస్ లాకార్మే పైలట్ చేశారు. SE-3120 ALOUETT I కి అనుకూలంగా వదిలివేయబడటానికి ముందు మొదటి నమూనా తక్కువ ఎత్తులో రెండు విమానాలను మాత్రమే చేసిందని గైలార్డ్ పేర్కొన్నాడు. [3] ఏదేమైనా, ఇతర వర్గాలు రెండు SE-3110 లను నిర్మించాయని, ఫ్రెంచ్ సివిల్ రిజిస్టర్‌ల"&amp;"ో మొదట్లో F-WFUD మరియు F-WFUE గా కనిపిస్తాయి, తరువాత B జాబితాకు బదిలీ చేయబడతాయి (వారి వైమానిక ధ్రువణత యొక్క ధృవీకరణ పత్రాలను పొందిన తరువాత) F-BFUD మరియు F- Bfue. [4] [5] లిరోన్ యొక్క ఖాతాలో [6] మొదటి నమూనా గ్రౌండ్ మన్నిక పరీక్ష కోసం అలాగే ఉంచబడింది, కాని "&amp;"15 సెప్టెంబర్ 1950 న రెండవ నమూనా యొక్క మొదటి ఫ్లైట్ వేగంగా నియంత్రణ కోల్పోవడం మరియు ఒక సైడ్-ఆన్ క్రాష్‌తో ముగిసింది, అయితే లారార్మే దూరంగా వెళ్ళిపోయాడు. SNCase సింగిల్ టెయిల్ రోటర్‌తో మరియు SE-3120 యొక్క రెండు లక్షణాలను నివారించడానికి ప్రధాన రోటర్ బ్లేడ్‌"&amp;"లతో స్థిరీకరించబడిందని నిర్ణయించుకుంది. [7] గైలార్డ్ (1990) నుండి డేటా [3] సాధారణ లక్షణాల పనితీరు")</f>
        <v>SNCase SE-3110 లేదా SUD-EST SE-3110 అనేది ఫ్రెంచ్ రెండు సీట్ల ప్రయోగాత్మక హెలికాప్టర్, ఇది అసాధారణమైన జంట, కోణాల తోక రోటర్లతో, మొదట 1950 లో ఎగిరింది. . SE-3110 1948 SE-3101 రూపకల్పన మరియు అభివృద్ధిపై భారీగా ఆకర్షించింది, తరువాతి నియంత్రణ వ్యవస్థను మరియు దాని అసాధారణ జంట తోక రోటర్లను కూడా పంచుకుంది. బాహ్యంగా ఇది చాలా శుద్ధి చేయబడింది, యజమానులు మరియు ఇంజిన్ కోసం గుండ్రని ఫార్వర్డ్ పాడ్ మరియు సన్నని తోక విజృంభణ. ఇద్దరు సిబ్బంది పూర్తిగా మెరుస్తున్న ముక్కు వెనుక పక్కపక్కనే కూర్చున్నారు; నిర్మాణాత్మకంగా పాడ్ తేలికపాటి మోనోకోక్. 149 కిలోవాట్ల (200 హెచ్‌పి) సాల్మ్సన్ 9 ఎన్‌హెచ్ తొమ్మిది సిలిండర్, ఎయిర్-కూల్డ్ రేడియల్ ఇంజిన్ స్టీల్ ట్యూబ్‌ల ద్వారా ఫ్యూజ్‌లేజ్‌కు అనుసంధానించబడిన ట్రాన్స్మిషన్ బాక్స్ కింద అడ్డంగా అమర్చబడి మూడు-బ్లేడ్ రోటర్ నడుపుతుంది. కొన్ని వనరులు ఇంజిన్‌ను 130 kW (175 HP) సాల్మ్సన్ 9 NC గా ఇస్తాయి, ఇది బహుశా మొదటి గ్రౌండ్ టెస్ట్ కథనానికి అమర్చబడి ఉండవచ్చు. [1] తోక రోటర్లు బూమ్ చివర షాఫ్ట్‌లపై లంబ కోణాల వద్ద మరియు ఒకదానికొకటి అమర్చబడ్డాయి, తద్వారా రోటర్ విమానాలు నిలువు వైపు 45 ° వద్ద లోపలికి వాలుతున్నాయి. [2] కనీసం ఒక చిత్రం డ్రైవ్ షాఫ్ట్‌లను సన్నని ఫెయిరింగ్స్‌లో చూపిస్తుంది, కాని చాలా మంది వాటిని బేర్ చూపిస్తారు. SE-3110 ప్రతి వైపు కాంటిలివర్ కాళ్ళపై అమర్చిన చిన్న చక్రాలపై మరియు పొడవైన, ఫార్వర్డ్-పాయింటింగ్, మొలకెత్తిన స్కిడ్. [2] [3] SE-3101 లో వలె, ట్విన్ టెయిల్ రోటర్ల యొక్క అవకలన పిచ్ సెట్టింగులు మెయిన్ రోటర్ టార్క్ పరిహారం; పైలట్ యొక్క పనిభారాన్ని తగ్గించడానికి సామూహిక పిచ్, థొరెటల్ మరియు టెయిల్ పిచ్ నియంత్రణ మధ్య యాంత్రిక అనుసంధానాలు ఉన్నాయి. తోక పిచ్ వ్యత్యాసాన్ని మార్చడం ద్వారా డైరెక్షనల్ నియంత్రణను సాధించారు మరియు తోకను ఎత్తివేయవచ్చు లేదా నిరాశకు గురిచేయవచ్చు, అదే విధంగా రేఖాంశ నియంత్రణ (విమాన పిచ్) ఇస్తుంది. SE-3110 లో క్రొత్త లక్షణం ప్రధాన రోటర్ సైక్లిక్ పిచ్ ద్వారా రేఖాంశ ట్రిమ్ కంట్రోల్. [2] SE.3110 మొదట 10 జూన్ 1950 న ఎగిరింది, దీనిని జాక్వెస్ లాకార్మే పైలట్ చేశారు. SE-3120 ALOUETT I కి అనుకూలంగా వదిలివేయబడటానికి ముందు మొదటి నమూనా తక్కువ ఎత్తులో రెండు విమానాలను మాత్రమే చేసిందని గైలార్డ్ పేర్కొన్నాడు. [3] ఏదేమైనా, ఇతర వర్గాలు రెండు SE-3110 లను నిర్మించాయని, ఫ్రెంచ్ సివిల్ రిజిస్టర్‌లో మొదట్లో F-WFUD మరియు F-WFUE గా కనిపిస్తాయి, తరువాత B జాబితాకు బదిలీ చేయబడతాయి (వారి వైమానిక ధ్రువణత యొక్క ధృవీకరణ పత్రాలను పొందిన తరువాత) F-BFUD మరియు F- Bfue. [4] [5] లిరోన్ యొక్క ఖాతాలో [6] మొదటి నమూనా గ్రౌండ్ మన్నిక పరీక్ష కోసం అలాగే ఉంచబడింది, కాని 15 సెప్టెంబర్ 1950 న రెండవ నమూనా యొక్క మొదటి ఫ్లైట్ వేగంగా నియంత్రణ కోల్పోవడం మరియు ఒక సైడ్-ఆన్ క్రాష్‌తో ముగిసింది, అయితే లారార్మే దూరంగా వెళ్ళిపోయాడు. SNCase సింగిల్ టెయిల్ రోటర్‌తో మరియు SE-3120 యొక్క రెండు లక్షణాలను నివారించడానికి ప్రధాన రోటర్ బ్లేడ్‌లతో స్థిరీకరించబడిందని నిర్ణయించుకుంది. [7] గైలార్డ్ (1990) నుండి డేటా [3] సాధారణ లక్షణాల పనితీరు</v>
      </c>
      <c r="E53" s="1" t="s">
        <v>962</v>
      </c>
      <c r="F53" s="1" t="str">
        <f>IFERROR(__xludf.DUMMYFUNCTION("GOOGLETRANSLATE(E:E, ""en"", ""te"")"),"రెండు సీట్ల హెలికాప్టర్")</f>
        <v>రెండు సీట్ల హెలికాప్టర్</v>
      </c>
      <c r="G53" s="1" t="s">
        <v>963</v>
      </c>
      <c r="H53" s="1" t="s">
        <v>403</v>
      </c>
      <c r="I53" s="1" t="str">
        <f>IFERROR(__xludf.DUMMYFUNCTION("GOOGLETRANSLATE(H:H, ""en"", ""te"")"),"ఫ్రాన్స్")</f>
        <v>ఫ్రాన్స్</v>
      </c>
      <c r="J53" s="2" t="s">
        <v>404</v>
      </c>
      <c r="K53" s="1" t="s">
        <v>964</v>
      </c>
      <c r="L53" s="1" t="str">
        <f>IFERROR(__xludf.DUMMYFUNCTION("GOOGLETRANSLATE(K:K, ""en"", ""te"")"),"Sudరుట")</f>
        <v>Sudరుట</v>
      </c>
      <c r="M53" s="1" t="s">
        <v>965</v>
      </c>
      <c r="R53" s="1" t="s">
        <v>966</v>
      </c>
      <c r="U53" s="1" t="s">
        <v>666</v>
      </c>
      <c r="W53" s="1" t="s">
        <v>967</v>
      </c>
      <c r="AA53" s="1" t="s">
        <v>968</v>
      </c>
      <c r="AD53" s="1" t="s">
        <v>969</v>
      </c>
      <c r="AF53" s="1" t="s">
        <v>970</v>
      </c>
      <c r="AG53" s="1" t="s">
        <v>971</v>
      </c>
      <c r="AJ53" s="1" t="s">
        <v>972</v>
      </c>
      <c r="AL53" s="1" t="s">
        <v>973</v>
      </c>
      <c r="AR53" s="1" t="s">
        <v>974</v>
      </c>
      <c r="AT53" s="3">
        <v>18424.0</v>
      </c>
      <c r="BA53" s="1" t="s">
        <v>975</v>
      </c>
      <c r="BS53" s="1" t="s">
        <v>976</v>
      </c>
      <c r="BW53" s="1" t="s">
        <v>977</v>
      </c>
    </row>
    <row r="54">
      <c r="A54" s="1" t="s">
        <v>978</v>
      </c>
      <c r="B54" s="1" t="str">
        <f>IFERROR(__xludf.DUMMYFUNCTION("GOOGLETRANSLATE(A:A, ""en"", ""te"")"),"గొంజాలెజ్ గిల్-పాజే జిపి -1")</f>
        <v>గొంజాలెజ్ గిల్-పాజే జిపి -1</v>
      </c>
      <c r="C54" s="1" t="s">
        <v>979</v>
      </c>
      <c r="D54" s="1" t="str">
        <f>IFERROR(__xludf.DUMMYFUNCTION("GOOGLETRANSLATE(C:C, ""en"", ""te"")"),"గొంజాలెజ్ గిల్-పాజే జిపి -1 సింగిల్-ఇంజిన్, రెండు సీట్ల ఓపెన్ కాక్‌పిట్ శిక్షణా విమానం, ఇది 1930 లలో స్పెయిన్‌లో ప్రభుత్వ ఒప్పందం కోసం పోటీ పడటానికి నిర్మించబడింది. విజేతగా ప్రకటించిన స్పానిష్ అంతర్యుద్ధం ద్వారా ఉత్పత్తిని తగ్గించారు. రెండు క్యాబిన్ వేరియ"&amp;"ంట్లు, గొంజాలెజ్ గిల్-పాజే జిపి -2 మరియు జిపి -4 కూడా నిర్మించబడ్డాయి. ఆర్టురో గొంజాలెజ్ గిల్ వై శాంటిబాజ్ మరియు జోస్ పాజే మధ్య సహకారం నుండి ఉత్పత్తి చేయబడిన మొదటి విమానం గిల్-పాజే నెం .1. ఇది వారి విమానాల మాదిరిగానే, తక్కువ-వింగ్ కాంటిలివర్ మోనోప్లేన్. ఇ"&amp;"ది ప్లైవుడ్ స్కిన్నింగ్‌తో కలప మరియు లోహంతో నిర్మించబడింది, రెండు కూర్చుని, అన్యాయమైన సాంప్రదాయిక అండర్ క్యారేజీని కలిగి ఉంది. మైల్స్ హాక్ మాదిరిగానే, ఇది ADC సిరస్ ఇంజిన్ చేత శక్తిని పొందింది. లోడ్ చేసిన బరువు 778 కిలోలు (1715 పౌండ్లు) కాకుండా దాదాపు స్ప"&amp;"ెసిఫికేషన్లు తెలియదు. ఇది మొదట జూన్ 1932 లో ప్రయాణించింది మరియు చివరిసారిగా జూలై 1936 లో మాడ్రిడ్‌లోని క్యూట్రో వింటోస్‌లో రికార్డ్ చేయబడింది. [1] 1934 లో డైరెక్టర్ జనరల్ డి ఏరోనెటికా రెండు సీట్ల శిక్షకుడి కోసం ఒక స్పెసిఫికేషన్ జారీ చేసింది మరియు గిల్-పాజ"&amp;"ే యొక్క ప్రతిస్పందన GP-1. ఈ ""చాలా సొగసైన"" విమానం, రెండు ఓపెన్ కాక్‌పిట్‌లు మరియు ప్యాంటు అండర్ క్యారేజీతో మైల్స్ హాక్ మేజర్ లాగా కొంతవరకు ఉంది. సెమీ-ఎలిప్టిక్ ప్లాన్ యొక్క దాని రెక్కలు చెక్క నిర్మాణం మరియు ఒత్తిడితో కూడిన ప్లైవుడ్ చర్మాన్ని కలిగి ఉన్నాయ"&amp;"ి. ఫ్లాప్స్ అమర్చబడ్డాయి. ఫ్యూజ్‌లేజ్ ఒక స్టీల్ ట్యూబ్ నిర్మాణం, వెనుక భాగంలో డ్యూరల్ స్కిన్నింగ్ ముందుకు కప్పబడి ఉంటుంది. జూన్ 1934 లో మొదటి విమానానికి ఇది నంబర్ 1 వలె అదే సిరస్ ఇంజిన్ చేత శక్తిని పొందింది, అయితే దీని స్థానంలో 145 కిలోవాట్ల (195 హెచ్‌పి)"&amp;" వాల్టర్ జూనియర్ ట్రైనర్ కాంట్రాక్ట్ పోటీ కోసం ఇన్లైన్ ఇంజిన్ విలోమం. [1] లోరింగ్ ఎక్స్, హిస్పానో హెచ్ఎస్ -34 మరియు అడారో 1.ఇ. వీటిని మాడ్రిడ్‌లోని కారాబాంచెల్ ఆల్టో వద్ద మాజీ టాలెరెస్ లోరింగ్ ఫ్యాక్టరీ ఐసా నిర్మించాల్సి ఉంది. స్పానిష్ అంతర్యుద్ధం ప్రారంభ"&amp;"ంలో జూలై 1936 నాటికి వీటిలో ఏదీ పూర్తి కాలేదు, మరియు అక్టోబర్లో తిరుగుబాటు దళాలు మాడ్రిడ్‌కు చేరుకున్నందున, ఐసా అలికాంటేకు వెనక్కి తగ్గారు. హిస్పానో-సుయిజా సహకారంతో యుద్ధ సమయంలో సుమారు నలభై GP-1 లు నిర్మించబడ్డాయి. [1] 1935-6లో ఓపెన్ కాక్‌పిట్ GP-1 ను రెం"&amp;"డు క్యాబిన్ రకాలుగా అభివృద్ధి చేశారు, గొంజాలెజ్ గిల్-పాజే GP-2 మరియు GP-4. ఇద్దరూ క్యాబిన్ టాప్స్ లోకి వెనుక ఫ్యూజ్‌లేజ్‌లను పెంచారు. జిపి -2 97 కిలోవాట్ల (130 హెచ్‌పి) డి హవిలాండ్ జిప్సీ మేజర్ ఇంజిన్‌తో పనిచేసింది మరియు రెండు సీట్లు కలిగి ఉంది. ఒక రెండు "&amp;"సీటర్లు మాత్రమే నిర్మించబడ్డాయి. రెండవ GP-2 ను సింగిల్-సీటర్‌గా ఒకటి, రెండు కాకుండా, ప్రతి వైపు క్యాబిన్ సైడ్ విండోస్‌తో నిర్మించారు. జిపి -4 97 కిలోవాట్ల (130 హెచ్‌పి) వాల్టర్ మేజర్ ఇంజిన్‌తో పనిచేసింది మరియు నలుగురిని తీసుకువెళ్లారు. ఒక GP-4 మాత్రమే నిర"&amp;"్మించబడింది. [1] అంతర్యుద్ధానికి ముందు రెండు ముఖ్యమైన విమానాలు జరిగాయి. జనవరి 1936 లో, రామోన్ టోర్రెస్ మరియు కార్లోస్ కోల్ బార్సిలోనా నుండి మొరాకోలోని అగాదిర్ నుండి రెండు సీట్ల GP-2 లో తమ విమానంతో రికార్డు సృష్టించారు. సింగిల్-సీట్ల GP-2 ను మార్చి 1936 లో"&amp;" మాడ్రిడ్ నుండి బాటాకు లోరెంజో రిచీ ఎగురవేసింది, అప్పటి స్పానిష్ గినియా సగటున 187 కిమీ/గం (116 mph) వేగంతో ఉంది. [1] అలికాంటే వద్ద నిర్మించిన నలభై GP-1 లలో ముప్పై జాతీయవాద దళాలు స్వాధీనం చేసుకున్నాయి, సైనిక సీరియల్స్ ఇవ్వబడ్డాయి మరియు గ్రూపో 30 లో చేర్చబడ"&amp;"్డాయి. యుద్ధం తరువాత వీటిలో కనీసం పన్నెండు మందికి స్పానిష్ పౌర రిజిస్ట్రేషన్లు ఇవ్వబడ్డాయి; ఒకటి 1961 వరకు రిజిస్టర్‌లో ఉంది. [1] ఒక GP-2 మరియు ఏకైక GP-4 కూడా 1960 వరకు స్పానిష్ సివిల్ రిజిస్టర్‌లో ఉన్నాయి. GP-4 ను సెప్టెంబర్ 1936 లో పాజే చేత జాతీయవాద చేత"&amp;"ుల్లోకి ఎగురవేయబడింది, ఇక్కడ ఇది అనుసంధానం మరియు రవాణా విధులకు ఉపయోగించబడింది. [1] హౌసన్ నుండి డేటా [1] పోల్చదగిన పాత్ర, కాన్ఫిగరేషన్ మరియు ERA సంబంధిత జాబితాల సాధారణ లక్షణాల పనితీరు విమానం")</f>
        <v>గొంజాలెజ్ గిల్-పాజే జిపి -1 సింగిల్-ఇంజిన్, రెండు సీట్ల ఓపెన్ కాక్‌పిట్ శిక్షణా విమానం, ఇది 1930 లలో స్పెయిన్‌లో ప్రభుత్వ ఒప్పందం కోసం పోటీ పడటానికి నిర్మించబడింది. విజేతగా ప్రకటించిన స్పానిష్ అంతర్యుద్ధం ద్వారా ఉత్పత్తిని తగ్గించారు. రెండు క్యాబిన్ వేరియంట్లు, గొంజాలెజ్ గిల్-పాజే జిపి -2 మరియు జిపి -4 కూడా నిర్మించబడ్డాయి. ఆర్టురో గొంజాలెజ్ గిల్ వై శాంటిబాజ్ మరియు జోస్ పాజే మధ్య సహకారం నుండి ఉత్పత్తి చేయబడిన మొదటి విమానం గిల్-పాజే నెం .1. ఇది వారి విమానాల మాదిరిగానే, తక్కువ-వింగ్ కాంటిలివర్ మోనోప్లేన్. ఇది ప్లైవుడ్ స్కిన్నింగ్‌తో కలప మరియు లోహంతో నిర్మించబడింది, రెండు కూర్చుని, అన్యాయమైన సాంప్రదాయిక అండర్ క్యారేజీని కలిగి ఉంది. మైల్స్ హాక్ మాదిరిగానే, ఇది ADC సిరస్ ఇంజిన్ చేత శక్తిని పొందింది. లోడ్ చేసిన బరువు 778 కిలోలు (1715 పౌండ్లు) కాకుండా దాదాపు స్పెసిఫికేషన్లు తెలియదు. ఇది మొదట జూన్ 1932 లో ప్రయాణించింది మరియు చివరిసారిగా జూలై 1936 లో మాడ్రిడ్‌లోని క్యూట్రో వింటోస్‌లో రికార్డ్ చేయబడింది. [1] 1934 లో డైరెక్టర్ జనరల్ డి ఏరోనెటికా రెండు సీట్ల శిక్షకుడి కోసం ఒక స్పెసిఫికేషన్ జారీ చేసింది మరియు గిల్-పాజే యొక్క ప్రతిస్పందన GP-1. ఈ "చాలా సొగసైన" విమానం, రెండు ఓపెన్ కాక్‌పిట్‌లు మరియు ప్యాంటు అండర్ క్యారేజీతో మైల్స్ హాక్ మేజర్ లాగా కొంతవరకు ఉంది. సెమీ-ఎలిప్టిక్ ప్లాన్ యొక్క దాని రెక్కలు చెక్క నిర్మాణం మరియు ఒత్తిడితో కూడిన ప్లైవుడ్ చర్మాన్ని కలిగి ఉన్నాయి. ఫ్లాప్స్ అమర్చబడ్డాయి. ఫ్యూజ్‌లేజ్ ఒక స్టీల్ ట్యూబ్ నిర్మాణం, వెనుక భాగంలో డ్యూరల్ స్కిన్నింగ్ ముందుకు కప్పబడి ఉంటుంది. జూన్ 1934 లో మొదటి విమానానికి ఇది నంబర్ 1 వలె అదే సిరస్ ఇంజిన్ చేత శక్తిని పొందింది, అయితే దీని స్థానంలో 145 కిలోవాట్ల (195 హెచ్‌పి) వాల్టర్ జూనియర్ ట్రైనర్ కాంట్రాక్ట్ పోటీ కోసం ఇన్లైన్ ఇంజిన్ విలోమం. [1] లోరింగ్ ఎక్స్, హిస్పానో హెచ్ఎస్ -34 మరియు అడారో 1.ఇ. వీటిని మాడ్రిడ్‌లోని కారాబాంచెల్ ఆల్టో వద్ద మాజీ టాలెరెస్ లోరింగ్ ఫ్యాక్టరీ ఐసా నిర్మించాల్సి ఉంది. స్పానిష్ అంతర్యుద్ధం ప్రారంభంలో జూలై 1936 నాటికి వీటిలో ఏదీ పూర్తి కాలేదు, మరియు అక్టోబర్లో తిరుగుబాటు దళాలు మాడ్రిడ్‌కు చేరుకున్నందున, ఐసా అలికాంటేకు వెనక్కి తగ్గారు. హిస్పానో-సుయిజా సహకారంతో యుద్ధ సమయంలో సుమారు నలభై GP-1 లు నిర్మించబడ్డాయి. [1] 1935-6లో ఓపెన్ కాక్‌పిట్ GP-1 ను రెండు క్యాబిన్ రకాలుగా అభివృద్ధి చేశారు, గొంజాలెజ్ గిల్-పాజే GP-2 మరియు GP-4. ఇద్దరూ క్యాబిన్ టాప్స్ లోకి వెనుక ఫ్యూజ్‌లేజ్‌లను పెంచారు. జిపి -2 97 కిలోవాట్ల (130 హెచ్‌పి) డి హవిలాండ్ జిప్సీ మేజర్ ఇంజిన్‌తో పనిచేసింది మరియు రెండు సీట్లు కలిగి ఉంది. ఒక రెండు సీటర్లు మాత్రమే నిర్మించబడ్డాయి. రెండవ GP-2 ను సింగిల్-సీటర్‌గా ఒకటి, రెండు కాకుండా, ప్రతి వైపు క్యాబిన్ సైడ్ విండోస్‌తో నిర్మించారు. జిపి -4 97 కిలోవాట్ల (130 హెచ్‌పి) వాల్టర్ మేజర్ ఇంజిన్‌తో పనిచేసింది మరియు నలుగురిని తీసుకువెళ్లారు. ఒక GP-4 మాత్రమే నిర్మించబడింది. [1] అంతర్యుద్ధానికి ముందు రెండు ముఖ్యమైన విమానాలు జరిగాయి. జనవరి 1936 లో, రామోన్ టోర్రెస్ మరియు కార్లోస్ కోల్ బార్సిలోనా నుండి మొరాకోలోని అగాదిర్ నుండి రెండు సీట్ల GP-2 లో తమ విమానంతో రికార్డు సృష్టించారు. సింగిల్-సీట్ల GP-2 ను మార్చి 1936 లో మాడ్రిడ్ నుండి బాటాకు లోరెంజో రిచీ ఎగురవేసింది, అప్పటి స్పానిష్ గినియా సగటున 187 కిమీ/గం (116 mph) వేగంతో ఉంది. [1] అలికాంటే వద్ద నిర్మించిన నలభై GP-1 లలో ముప్పై జాతీయవాద దళాలు స్వాధీనం చేసుకున్నాయి, సైనిక సీరియల్స్ ఇవ్వబడ్డాయి మరియు గ్రూపో 30 లో చేర్చబడ్డాయి. యుద్ధం తరువాత వీటిలో కనీసం పన్నెండు మందికి స్పానిష్ పౌర రిజిస్ట్రేషన్లు ఇవ్వబడ్డాయి; ఒకటి 1961 వరకు రిజిస్టర్‌లో ఉంది. [1] ఒక GP-2 మరియు ఏకైక GP-4 కూడా 1960 వరకు స్పానిష్ సివిల్ రిజిస్టర్‌లో ఉన్నాయి. GP-4 ను సెప్టెంబర్ 1936 లో పాజే చేత జాతీయవాద చేతుల్లోకి ఎగురవేయబడింది, ఇక్కడ ఇది అనుసంధానం మరియు రవాణా విధులకు ఉపయోగించబడింది. [1] హౌసన్ నుండి డేటా [1] పోల్చదగిన పాత్ర, కాన్ఫిగరేషన్ మరియు ERA సంబంధిత జాబితాల సాధారణ లక్షణాల పనితీరు విమానం</v>
      </c>
      <c r="E54" s="1" t="s">
        <v>980</v>
      </c>
      <c r="F54" s="1" t="str">
        <f>IFERROR(__xludf.DUMMYFUNCTION("GOOGLETRANSLATE(E:E, ""en"", ""te"")"),"రెండు సీట్ల శిక్షకుడు")</f>
        <v>రెండు సీట్ల శిక్షకుడు</v>
      </c>
      <c r="H54" s="1" t="s">
        <v>981</v>
      </c>
      <c r="I54" s="1" t="str">
        <f>IFERROR(__xludf.DUMMYFUNCTION("GOOGLETRANSLATE(H:H, ""en"", ""te"")"),"స్పెయిన్")</f>
        <v>స్పెయిన్</v>
      </c>
      <c r="J54" s="2" t="s">
        <v>982</v>
      </c>
      <c r="R54" s="1" t="s">
        <v>983</v>
      </c>
      <c r="S54" s="1" t="s">
        <v>984</v>
      </c>
      <c r="V54" s="1" t="s">
        <v>985</v>
      </c>
      <c r="W54" s="1" t="s">
        <v>986</v>
      </c>
      <c r="X54" s="1" t="s">
        <v>987</v>
      </c>
      <c r="Z54" s="1" t="s">
        <v>988</v>
      </c>
      <c r="AA54" s="1" t="s">
        <v>989</v>
      </c>
      <c r="AB54" s="1" t="s">
        <v>990</v>
      </c>
      <c r="AD54" s="1" t="s">
        <v>991</v>
      </c>
      <c r="AE54" s="1" t="s">
        <v>791</v>
      </c>
      <c r="AF54" s="1" t="s">
        <v>992</v>
      </c>
      <c r="AH54" s="1" t="s">
        <v>993</v>
      </c>
      <c r="AJ54" s="1" t="s">
        <v>994</v>
      </c>
      <c r="AL54" s="1" t="s">
        <v>995</v>
      </c>
      <c r="AQ54" s="1" t="s">
        <v>996</v>
      </c>
      <c r="AR54" s="1" t="s">
        <v>997</v>
      </c>
      <c r="AT54" s="4">
        <v>12571.0</v>
      </c>
    </row>
    <row r="55">
      <c r="A55" s="1" t="s">
        <v>998</v>
      </c>
      <c r="B55" s="1" t="str">
        <f>IFERROR(__xludf.DUMMYFUNCTION("GOOGLETRANSLATE(A:A, ""en"", ""te"")"),"లాస్కో లాస్కోటర్")</f>
        <v>లాస్కో లాస్కోటర్</v>
      </c>
      <c r="C55" s="1" t="s">
        <v>999</v>
      </c>
      <c r="D55" s="1" t="str">
        <f>IFERROR(__xludf.DUMMYFUNCTION("GOOGLETRANSLATE(C:C, ""en"", ""te"")"),"లాస్కో లాస్కోటర్ 1920 లలో ఆస్ట్రేలియన్ 6-సీట్ల ప్రయాణీకుడు మరియు మెయిల్ క్యారియర్ విమానం, ఇది విక్టోరియాలోని కూడే ద్వీపంలో లార్కిన్ ఎయిర్క్రాఫ్ట్ సప్లై కంపెనీ (లాస్కో) నిర్మించింది. ఇది ఆస్ట్రేలియన్-రూపొందించిన మరియు నిర్మించిన విమానాలు, ఇది ఎయిర్ విలువైన"&amp;"ది యొక్క ధృవీకరణ పత్రం. [1] లాస్కోటర్ ఒక గొట్టపు ఉక్కు నిర్మాణంతో అధిక-వింగ్ మోనోప్లేన్, ఇందులో టెయిల్‌వీల్ అండర్ క్యారేజ్ మరియు ప్రయాణీకులు మరియు పైలట్ కోసం పూర్తిగా పరివేష్టిత క్యాబిన్ ఉన్నాయి. [2] ఇది మేలో కూడే ద్వీపంలో ల్యాండింగ్ ప్రమాదంలో దెబ్బతిన్నప"&amp;"్పటికీ, 25 మే 1929 న మొదటిసారిగా ప్రయాణించింది; ఇది లాస్కో యాజమాన్యంలోని విమానయాన సంస్థ అయిన ఆస్ట్రేలియన్ వైమానిక సేవలతో సేవలో ఉంచబడింది మరియు కామోవీల్, క్వీన్స్లాండ్ మరియు డాలీ వాటర్స్, నార్తర్న్ టెరిటరీ మధ్య ఎయిర్ మెయిల్ మార్గంలో ఉపయోగించబడింది. [5] [6]"&amp;" 1938 లో ఉపయోగం నుండి ఉపసంహరించుకునే వరకు లాస్కోటర్‌ను ఆస్ట్రేలియన్ వైమానిక సేవలు మరియు దాని వారసులు ఉపయోగించారు; [7] ఇది రెండవ ప్రపంచ యుద్ధంలో రద్దు చేయబడింది. [1] సాధారణ లక్షణాల పనితీరు")</f>
        <v>లాస్కో లాస్కోటర్ 1920 లలో ఆస్ట్రేలియన్ 6-సీట్ల ప్రయాణీకుడు మరియు మెయిల్ క్యారియర్ విమానం, ఇది విక్టోరియాలోని కూడే ద్వీపంలో లార్కిన్ ఎయిర్క్రాఫ్ట్ సప్లై కంపెనీ (లాస్కో) నిర్మించింది. ఇది ఆస్ట్రేలియన్-రూపొందించిన మరియు నిర్మించిన విమానాలు, ఇది ఎయిర్ విలువైనది యొక్క ధృవీకరణ పత్రం. [1] లాస్కోటర్ ఒక గొట్టపు ఉక్కు నిర్మాణంతో అధిక-వింగ్ మోనోప్లేన్, ఇందులో టెయిల్‌వీల్ అండర్ క్యారేజ్ మరియు ప్రయాణీకులు మరియు పైలట్ కోసం పూర్తిగా పరివేష్టిత క్యాబిన్ ఉన్నాయి. [2] ఇది మేలో కూడే ద్వీపంలో ల్యాండింగ్ ప్రమాదంలో దెబ్బతిన్నప్పటికీ, 25 మే 1929 న మొదటిసారిగా ప్రయాణించింది; ఇది లాస్కో యాజమాన్యంలోని విమానయాన సంస్థ అయిన ఆస్ట్రేలియన్ వైమానిక సేవలతో సేవలో ఉంచబడింది మరియు కామోవీల్, క్వీన్స్లాండ్ మరియు డాలీ వాటర్స్, నార్తర్న్ టెరిటరీ మధ్య ఎయిర్ మెయిల్ మార్గంలో ఉపయోగించబడింది. [5] [6] 1938 లో ఉపయోగం నుండి ఉపసంహరించుకునే వరకు లాస్కోటర్‌ను ఆస్ట్రేలియన్ వైమానిక సేవలు మరియు దాని వారసులు ఉపయోగించారు; [7] ఇది రెండవ ప్రపంచ యుద్ధంలో రద్దు చేయబడింది. [1] సాధారణ లక్షణాల పనితీరు</v>
      </c>
      <c r="E55" s="1" t="s">
        <v>1000</v>
      </c>
      <c r="F55" s="1" t="str">
        <f>IFERROR(__xludf.DUMMYFUNCTION("GOOGLETRANSLATE(E:E, ""en"", ""te"")"),"మోనోప్లేన్ విమానాలు")</f>
        <v>మోనోప్లేన్ విమానాలు</v>
      </c>
      <c r="K55" s="1" t="s">
        <v>1001</v>
      </c>
      <c r="L55" s="1" t="str">
        <f>IFERROR(__xludf.DUMMYFUNCTION("GOOGLETRANSLATE(K:K, ""en"", ""te"")"),"లార్కిన్ ఎయిర్క్రాఫ్ట్ సరఫరా సంస్థ")</f>
        <v>లార్కిన్ ఎయిర్క్రాఫ్ట్ సరఫరా సంస్థ</v>
      </c>
      <c r="M55" s="1" t="s">
        <v>1002</v>
      </c>
      <c r="N55" s="1">
        <v>1929.0</v>
      </c>
      <c r="R55" s="1">
        <v>1.0</v>
      </c>
      <c r="U55" s="1" t="s">
        <v>131</v>
      </c>
      <c r="V55" s="1" t="s">
        <v>1003</v>
      </c>
      <c r="AA55" s="1" t="s">
        <v>1004</v>
      </c>
      <c r="AD55" s="1" t="s">
        <v>1005</v>
      </c>
      <c r="AF55" s="1" t="s">
        <v>1006</v>
      </c>
      <c r="AH55" s="1" t="s">
        <v>1007</v>
      </c>
      <c r="AR55" s="1" t="s">
        <v>1008</v>
      </c>
      <c r="AT55" s="3">
        <v>10738.0</v>
      </c>
      <c r="BA55" s="1" t="s">
        <v>1009</v>
      </c>
      <c r="BG55" s="1">
        <v>1938.0</v>
      </c>
      <c r="BU55" s="1" t="s">
        <v>1010</v>
      </c>
    </row>
    <row r="56">
      <c r="A56" s="1" t="s">
        <v>1011</v>
      </c>
      <c r="B56" s="1" t="str">
        <f>IFERROR(__xludf.DUMMYFUNCTION("GOOGLETRANSLATE(A:A, ""en"", ""te"")"),"కవానిషి జె 3 కె")</f>
        <v>కవానిషి జె 3 కె</v>
      </c>
      <c r="C56" s="1" t="s">
        <v>1012</v>
      </c>
      <c r="D56" s="1" t="str">
        <f>IFERROR(__xludf.DUMMYFUNCTION("GOOGLETRANSLATE(C:C, ""en"", ""te"")"),"కవానిషి జె 3 కె (లాంగ్ హోదా: ​​నేవీ కవానిషి 17-షి ఇంటర్‌సెప్టర్ ఫైటర్ ఓట్సు (బి)) 1940 ల ప్రారంభంలో జపాన్ సంస్థ కవానిషి కోకాకి కెకె అభివృద్ధి చేసిన ఇంటర్‌సెప్టర్ ఫైటర్. మరో అభివృద్ధి కవానిషి జె 6 కె. J3K కవానిషి N1K-J షిడెన్‌కు సమాంతరంగా అభివృద్ధి చేయబడిం"&amp;"ది, కాని అభివృద్ధి యొక్క ప్రారంభ దశలలో వదిలివేయబడింది. [1] [2] సాధారణ లక్షణాల నుండి డేటా పనితీరు ఆయుధ సంబంధిత జాబితాలు 2 హైఫనేటెడ్ వెనుకంజలో ఉన్న లేఖ (-J, -K, -L, -N లేదా -S) ద్వితీయ పాత్ర కోసం సవరించిన డిజైన్‌ను సూచిస్తుంది")</f>
        <v>కవానిషి జె 3 కె (లాంగ్ హోదా: ​​నేవీ కవానిషి 17-షి ఇంటర్‌సెప్టర్ ఫైటర్ ఓట్సు (బి)) 1940 ల ప్రారంభంలో జపాన్ సంస్థ కవానిషి కోకాకి కెకె అభివృద్ధి చేసిన ఇంటర్‌సెప్టర్ ఫైటర్. మరో అభివృద్ధి కవానిషి జె 6 కె. J3K కవానిషి N1K-J షిడెన్‌కు సమాంతరంగా అభివృద్ధి చేయబడింది, కాని అభివృద్ధి యొక్క ప్రారంభ దశలలో వదిలివేయబడింది. [1] [2] సాధారణ లక్షణాల నుండి డేటా పనితీరు ఆయుధ సంబంధిత జాబితాలు 2 హైఫనేటెడ్ వెనుకంజలో ఉన్న లేఖ (-J, -K, -L, -N లేదా -S) ద్వితీయ పాత్ర కోసం సవరించిన డిజైన్‌ను సూచిస్తుంది</v>
      </c>
      <c r="E56" s="1" t="s">
        <v>173</v>
      </c>
      <c r="F56" s="1" t="str">
        <f>IFERROR(__xludf.DUMMYFUNCTION("GOOGLETRANSLATE(E:E, ""en"", ""te"")"),"యుద్ధ")</f>
        <v>యుద్ధ</v>
      </c>
      <c r="H56" s="1" t="s">
        <v>423</v>
      </c>
      <c r="I56" s="1" t="str">
        <f>IFERROR(__xludf.DUMMYFUNCTION("GOOGLETRANSLATE(H:H, ""en"", ""te"")"),"జపాన్")</f>
        <v>జపాన్</v>
      </c>
      <c r="K56" s="1" t="s">
        <v>1013</v>
      </c>
      <c r="L56" s="1" t="str">
        <f>IFERROR(__xludf.DUMMYFUNCTION("GOOGLETRANSLATE(K:K, ""en"", ""te"")"),"కవానిషి ఎయిర్క్రాఫ్ట్ కంపెనీ")</f>
        <v>కవానిషి ఎయిర్క్రాఫ్ట్ కంపెనీ</v>
      </c>
      <c r="M56" s="1" t="s">
        <v>1014</v>
      </c>
      <c r="O56" s="1" t="s">
        <v>1015</v>
      </c>
      <c r="P56" s="1" t="str">
        <f>IFERROR(__xludf.DUMMYFUNCTION("GOOGLETRANSLATE(O:O, ""en"", ""te"")"),"డిజైన్ మాత్రమే")</f>
        <v>డిజైన్ మాత్రమే</v>
      </c>
      <c r="R56" s="1">
        <v>0.0</v>
      </c>
      <c r="W56" s="1" t="s">
        <v>1016</v>
      </c>
      <c r="X56" s="1" t="s">
        <v>1017</v>
      </c>
      <c r="AD56" s="1" t="s">
        <v>1018</v>
      </c>
      <c r="AE56" s="1" t="s">
        <v>1019</v>
      </c>
      <c r="AF56" s="1" t="s">
        <v>1020</v>
      </c>
      <c r="AL56" s="1" t="s">
        <v>1021</v>
      </c>
      <c r="AW56" s="1" t="s">
        <v>1022</v>
      </c>
      <c r="AX56" s="1" t="s">
        <v>1023</v>
      </c>
      <c r="BA56" s="1" t="s">
        <v>1024</v>
      </c>
      <c r="BG56" s="1">
        <v>1945.0</v>
      </c>
    </row>
    <row r="57">
      <c r="A57" s="1" t="s">
        <v>1025</v>
      </c>
      <c r="B57" s="1" t="str">
        <f>IFERROR(__xludf.DUMMYFUNCTION("GOOGLETRANSLATE(A:A, ""en"", ""te"")"),"కవాసాకి కి -28")</f>
        <v>కవాసాకి కి -28</v>
      </c>
      <c r="C57" s="1" t="s">
        <v>1026</v>
      </c>
      <c r="D57" s="1" t="str">
        <f>IFERROR(__xludf.DUMMYFUNCTION("GOOGLETRANSLATE(C:C, ""en"", ""te"")"),"కవాసాకి కి -28 (キ 28, కి-నిజుహాచి), రెండవ ప్రపంచ యుద్ధం అనుబంధ రిపోర్టింగ్ పేరు ""బాబ్"", [1] అనేది ఇంపీరియల్ జపనీస్ సైన్యం కోసం రూపొందించిన ఒక ప్రయోగాత్మక ఫైటర్ విమానం మరియు కవాసాకి కి -10 కు బదులుగా. ఇది 1936 లో ప్రయాణించింది, కాని సైన్యం నకాజిమా కి -27"&amp;" ను ఎంచుకున్నందున అసలు ఉపయోగం కోసం ఎప్పుడూ నిర్మించబడలేదు. KI-28 ను మొదట కవాసాకి కోకాకి కోగీ K.K. ప్రస్తుతం ఉన్న కవాసాకి కి -10 స్థానంలో ఫైటర్ కోసం జపనీస్ ఆర్మీ స్పెసిఫికేషన్లకు ప్రతిస్పందనగా. 1935 మధ్యలో, కవాసాకి, మిత్సుబిషి మరియు నకాజిమాకు పోటీ ప్రోటోటై"&amp;"ప్‌లను నిర్మించాలని ఆదేశించారు. కవాసాకి డిజైన్ దాని మునుపటి, కానీ విజయవంతం కాని KI-5 పై ఆధారపడింది. ఇది ఆల్-మెటల్ నిర్మాణం యొక్క తక్కువ-వింగ్ కాంటిలివర్ మోనోప్లేన్, ఫాబ్రిక్-కప్పబడిన నియంత్రణ ఉపరితలాలు మినహా, సాంప్రదాయిక తోక యూనిట్, స్థిర టెయిల్స్కిడ్ ల్య"&amp;"ాండింగ్ గేర్ మరియు 596 కిలోవాట్ల (800 హెచ్‌పి) కవాసాకి హ 9-II-కో ద్రవంతో నడిచేది -కూల్డ్ ఇన్లైన్ V12 ఇంజిన్. [2] కవాసాకి కి -28 ముగ్గురు పోటీదారులలో వేగంగా ఉందని సేవా ప్రయత్నాలు నిరూపించాయి, కాని నకాజిమా కి -27 చాలా యుక్తి మరియు అతి తక్కువ రెక్క-లోడింగ్ క"&amp;"లిగి ఉంది, మరియు ఈ ప్రాతిపదికన ఇంపీరియల్ జపనీస్ ఆర్మీ వైమానిక దళం ఎంపిక చేసింది . [[ KI-27 చేతిలో ఓడిపోయినప్పటికీ, KI-28 కవాసాకికి విలువైన అనుభవాన్ని అందించింది, ఇది తరువాత కవాసాకి కి -60 మరియు కవాసాకి కి -61 యోధుల అభివృద్ధికి సహాయపడుతుంది. [2] ఆర్మీ టైప్"&amp;" 97 ఫైటర్‌గా జపాన్లో కి -28 ఉత్పత్తిలోకి ప్రవేశించినట్లు తప్పుగా నమ్ముతూ, మిత్రులు రెండవ ప్రపంచ యుద్ధంలో ""బాబ్"" అనే రిపోర్టింగ్ పేరును కేటాయించారు. [1] ప్రసిద్ధ విమానాల నుండి డేటా, నెం.")</f>
        <v>కవాసాకి కి -28 (キ 28, కి-నిజుహాచి), రెండవ ప్రపంచ యుద్ధం అనుబంధ రిపోర్టింగ్ పేరు "బాబ్", [1] అనేది ఇంపీరియల్ జపనీస్ సైన్యం కోసం రూపొందించిన ఒక ప్రయోగాత్మక ఫైటర్ విమానం మరియు కవాసాకి కి -10 కు బదులుగా. ఇది 1936 లో ప్రయాణించింది, కాని సైన్యం నకాజిమా కి -27 ను ఎంచుకున్నందున అసలు ఉపయోగం కోసం ఎప్పుడూ నిర్మించబడలేదు. KI-28 ను మొదట కవాసాకి కోకాకి కోగీ K.K. ప్రస్తుతం ఉన్న కవాసాకి కి -10 స్థానంలో ఫైటర్ కోసం జపనీస్ ఆర్మీ స్పెసిఫికేషన్లకు ప్రతిస్పందనగా. 1935 మధ్యలో, కవాసాకి, మిత్సుబిషి మరియు నకాజిమాకు పోటీ ప్రోటోటైప్‌లను నిర్మించాలని ఆదేశించారు. కవాసాకి డిజైన్ దాని మునుపటి, కానీ విజయవంతం కాని KI-5 పై ఆధారపడింది. ఇది ఆల్-మెటల్ నిర్మాణం యొక్క తక్కువ-వింగ్ కాంటిలివర్ మోనోప్లేన్, ఫాబ్రిక్-కప్పబడిన నియంత్రణ ఉపరితలాలు మినహా, సాంప్రదాయిక తోక యూనిట్, స్థిర టెయిల్స్కిడ్ ల్యాండింగ్ గేర్ మరియు 596 కిలోవాట్ల (800 హెచ్‌పి) కవాసాకి హ 9-II-కో ద్రవంతో నడిచేది -కూల్డ్ ఇన్లైన్ V12 ఇంజిన్. [2] కవాసాకి కి -28 ముగ్గురు పోటీదారులలో వేగంగా ఉందని సేవా ప్రయత్నాలు నిరూపించాయి, కాని నకాజిమా కి -27 చాలా యుక్తి మరియు అతి తక్కువ రెక్క-లోడింగ్ కలిగి ఉంది, మరియు ఈ ప్రాతిపదికన ఇంపీరియల్ జపనీస్ ఆర్మీ వైమానిక దళం ఎంపిక చేసింది . [[ KI-27 చేతిలో ఓడిపోయినప్పటికీ, KI-28 కవాసాకికి విలువైన అనుభవాన్ని అందించింది, ఇది తరువాత కవాసాకి కి -60 మరియు కవాసాకి కి -61 యోధుల అభివృద్ధికి సహాయపడుతుంది. [2] ఆర్మీ టైప్ 97 ఫైటర్‌గా జపాన్లో కి -28 ఉత్పత్తిలోకి ప్రవేశించినట్లు తప్పుగా నమ్ముతూ, మిత్రులు రెండవ ప్రపంచ యుద్ధంలో "బాబ్" అనే రిపోర్టింగ్ పేరును కేటాయించారు. [1] ప్రసిద్ధ విమానాల నుండి డేటా, నెం.</v>
      </c>
      <c r="E57" s="1" t="s">
        <v>1027</v>
      </c>
      <c r="F57" s="1" t="str">
        <f>IFERROR(__xludf.DUMMYFUNCTION("GOOGLETRANSLATE(E:E, ""en"", ""te"")"),"ప్రయోగాత్మక ఫైటర్ విమానం")</f>
        <v>ప్రయోగాత్మక ఫైటర్ విమానం</v>
      </c>
      <c r="K57" s="1" t="s">
        <v>1028</v>
      </c>
      <c r="L57" s="1" t="str">
        <f>IFERROR(__xludf.DUMMYFUNCTION("GOOGLETRANSLATE(K:K, ""en"", ""te"")"),"కవాసకి కోకాకి కోగీ K.K.")</f>
        <v>కవాసకి కోకాకి కోగీ K.K.</v>
      </c>
      <c r="M57" s="1" t="s">
        <v>1029</v>
      </c>
      <c r="R57" s="1">
        <v>1.0</v>
      </c>
      <c r="U57" s="1">
        <v>1.0</v>
      </c>
      <c r="W57" s="1" t="s">
        <v>1030</v>
      </c>
      <c r="X57" s="1" t="s">
        <v>976</v>
      </c>
      <c r="Y57" s="1" t="s">
        <v>1031</v>
      </c>
      <c r="Z57" s="1" t="s">
        <v>1032</v>
      </c>
      <c r="AA57" s="1" t="s">
        <v>1033</v>
      </c>
      <c r="AB57" s="1" t="s">
        <v>1034</v>
      </c>
      <c r="AD57" s="1" t="s">
        <v>1035</v>
      </c>
      <c r="AE57" s="1" t="s">
        <v>1036</v>
      </c>
      <c r="AF57" s="1" t="s">
        <v>1037</v>
      </c>
      <c r="AL57" s="1" t="s">
        <v>1038</v>
      </c>
      <c r="AO57" s="1" t="s">
        <v>1039</v>
      </c>
      <c r="AP57" s="1" t="s">
        <v>1040</v>
      </c>
      <c r="AQ57" s="1" t="s">
        <v>1041</v>
      </c>
      <c r="AR57" s="1" t="s">
        <v>1042</v>
      </c>
      <c r="AS57" s="1" t="s">
        <v>1043</v>
      </c>
      <c r="AT57" s="1">
        <v>1936.0</v>
      </c>
      <c r="AV57" s="1" t="s">
        <v>1044</v>
      </c>
      <c r="AW57" s="1" t="s">
        <v>1045</v>
      </c>
      <c r="AX57" s="1" t="s">
        <v>1046</v>
      </c>
      <c r="AY57" s="1" t="s">
        <v>1047</v>
      </c>
    </row>
    <row r="58">
      <c r="A58" s="1" t="s">
        <v>1048</v>
      </c>
      <c r="B58" s="1" t="str">
        <f>IFERROR(__xludf.DUMMYFUNCTION("GOOGLETRANSLATE(A:A, ""en"", ""te"")"),"విమానం")</f>
        <v>విమానం</v>
      </c>
      <c r="C58" s="1" t="s">
        <v>1049</v>
      </c>
      <c r="D58" s="1" t="str">
        <f>IFERROR(__xludf.DUMMYFUNCTION("GOOGLETRANSLATE(C:C, ""en"", ""te"")"),"నిప్పాన్ (ニッポン, నిప్పాన్) మెనిచి షింబున్ వార్తాపత్రిక చేత నిర్వహించబడుతున్న మిత్సుబిషి జి 3 ఎం 2 మోడల్ 21 బాంబర్ మరియు 1939 లో ప్రపంచ విమాన విమాన ప్రయాణాన్ని తయారు చేయడానికి ఉపయోగించబడింది. టోకోవోలోని కామతా జిల్లాలో నిప్పాన్ హనేడా విమానాశ్రయం [2] నుండి బయ"&amp;"లుదేరాడు [2] 25 ఆగస్టు 1939 న, ప్రపంచవ్యాప్తంగా ఎగిరి టోక్యోకు తిరిగి వచ్చింది, 55 రోజుల తరువాత, 20 అక్టోబర్ 1939 న 194 ఎగురుతున్న గంటలలో 52,886 కిమీ (32,862 మైళ్ళు; 28,556 ఎన్ఎమ్ఐ) ఎగిరింది. నిప్పాన్ ఆయుధాన్ని తొలగించింది, సరికొత్త ఆటోపైలట్ కలిగి ఉంది మర"&amp;"ియు 5,200 ఎల్ ఇంధనాన్ని 24 గంటలు నిరంతరం ఎగరడానికి వీలు కల్పిస్తుంది. యుఎస్ఎ - లాస్ ఏంజిల్స్ - అల్బుకెర్కీ, యుఎస్ఎ - చికాగో - న్యూయార్క్ - వాషింగ్టన్ డి.సి - మయామి - శాన్ సాల్వడార్, ఎల్ సాల్వడార్ - కాలి, కొలంబియా - లిమా - అరికా - శాంటియాగో - బ్యూనస్ ఎయిర్"&amp;"స్ - శాంటాస్ (బ్రెయిల్) - డాకర్ - కాసాబ్లాంకా మొరాకో - సెవిల్లె, స్పెయిన్ - రోడోస్, గ్రీస్ - బస్రా (ఇరాక్) - కరాచీ - కోల్‌కతా, ఇండియా - బ్యాంకాక్ - తైపీ - హనేడా, టోక్యో డేటా మిత్సుబిషి జి 3 ఎమ్ ""నెల్""; [3] ప్రపంచ యుద్ధం యొక్క ఇంపీరియల్ జపనీస్ నేవీ బాంబర"&amp;"్లు; [1] [4 ] [5] సాధారణ లక్షణాలు పనితీరు ఆయుధాలు మొత్తం ఏడుగురు యజమానులు ఉన్నారు.")</f>
        <v>నిప్పాన్ (ニッポン, నిప్పాన్) మెనిచి షింబున్ వార్తాపత్రిక చేత నిర్వహించబడుతున్న మిత్సుబిషి జి 3 ఎం 2 మోడల్ 21 బాంబర్ మరియు 1939 లో ప్రపంచ విమాన విమాన ప్రయాణాన్ని తయారు చేయడానికి ఉపయోగించబడింది. టోకోవోలోని కామతా జిల్లాలో నిప్పాన్ హనేడా విమానాశ్రయం [2] నుండి బయలుదేరాడు [2] 25 ఆగస్టు 1939 న, ప్రపంచవ్యాప్తంగా ఎగిరి టోక్యోకు తిరిగి వచ్చింది, 55 రోజుల తరువాత, 20 అక్టోబర్ 1939 న 194 ఎగురుతున్న గంటలలో 52,886 కిమీ (32,862 మైళ్ళు; 28,556 ఎన్ఎమ్ఐ) ఎగిరింది. నిప్పాన్ ఆయుధాన్ని తొలగించింది, సరికొత్త ఆటోపైలట్ కలిగి ఉంది మరియు 5,200 ఎల్ ఇంధనాన్ని 24 గంటలు నిరంతరం ఎగరడానికి వీలు కల్పిస్తుంది. యుఎస్ఎ - లాస్ ఏంజిల్స్ - అల్బుకెర్కీ, యుఎస్ఎ - చికాగో - న్యూయార్క్ - వాషింగ్టన్ డి.సి - మయామి - శాన్ సాల్వడార్, ఎల్ సాల్వడార్ - కాలి, కొలంబియా - లిమా - అరికా - శాంటియాగో - బ్యూనస్ ఎయిర్స్ - శాంటాస్ (బ్రెయిల్) - డాకర్ - కాసాబ్లాంకా మొరాకో - సెవిల్లె, స్పెయిన్ - రోడోస్, గ్రీస్ - బస్రా (ఇరాక్) - కరాచీ - కోల్‌కతా, ఇండియా - బ్యాంకాక్ - తైపీ - హనేడా, టోక్యో డేటా మిత్సుబిషి జి 3 ఎమ్ "నెల్"; [3] ప్రపంచ యుద్ధం యొక్క ఇంపీరియల్ జపనీస్ నేవీ బాంబర్లు; [1] [4 ] [5] సాధారణ లక్షణాలు పనితీరు ఆయుధాలు మొత్తం ఏడుగురు యజమానులు ఉన్నారు.</v>
      </c>
      <c r="K58" s="1" t="s">
        <v>1050</v>
      </c>
      <c r="L58" s="1" t="str">
        <f>IFERROR(__xludf.DUMMYFUNCTION("GOOGLETRANSLATE(K:K, ""en"", ""te"")"),"మిత్సుబిషి")</f>
        <v>మిత్సుబిషి</v>
      </c>
      <c r="M58" s="2" t="s">
        <v>1051</v>
      </c>
      <c r="U58" s="1">
        <v>7.0</v>
      </c>
      <c r="W58" s="1" t="s">
        <v>1052</v>
      </c>
      <c r="X58" s="1" t="s">
        <v>1053</v>
      </c>
      <c r="Y58" s="1" t="s">
        <v>1054</v>
      </c>
      <c r="Z58" s="1" t="s">
        <v>1055</v>
      </c>
      <c r="AA58" s="1" t="s">
        <v>1056</v>
      </c>
      <c r="AB58" s="1" t="s">
        <v>1057</v>
      </c>
      <c r="AC58" s="1" t="s">
        <v>1058</v>
      </c>
      <c r="AD58" s="1" t="s">
        <v>1059</v>
      </c>
      <c r="AF58" s="1" t="s">
        <v>1060</v>
      </c>
      <c r="AG58" s="1" t="s">
        <v>1061</v>
      </c>
      <c r="AJ58" s="1" t="s">
        <v>1062</v>
      </c>
      <c r="AK58" s="1" t="s">
        <v>97</v>
      </c>
      <c r="AL58" s="1" t="s">
        <v>1063</v>
      </c>
      <c r="AN58" s="1" t="s">
        <v>1064</v>
      </c>
      <c r="AQ58" s="1" t="s">
        <v>1065</v>
      </c>
      <c r="AZ58" s="1" t="s">
        <v>1066</v>
      </c>
      <c r="BY58" s="1" t="s">
        <v>1067</v>
      </c>
      <c r="BZ58" s="1" t="s">
        <v>1068</v>
      </c>
      <c r="CA58" s="1" t="s">
        <v>1069</v>
      </c>
      <c r="CB58" s="1" t="s">
        <v>1070</v>
      </c>
      <c r="CC58" s="1" t="s">
        <v>1071</v>
      </c>
      <c r="CE58" s="1" t="s">
        <v>1072</v>
      </c>
      <c r="CX58" s="1" t="s">
        <v>1073</v>
      </c>
      <c r="CY58" s="1" t="s">
        <v>1074</v>
      </c>
      <c r="CZ58" s="1" t="s">
        <v>1075</v>
      </c>
    </row>
    <row r="59">
      <c r="A59" s="1" t="s">
        <v>1076</v>
      </c>
      <c r="B59" s="1" t="str">
        <f>IFERROR(__xludf.DUMMYFUNCTION("GOOGLETRANSLATE(A:A, ""en"", ""te"")"),"అన్బో వి")</f>
        <v>అన్బో వి</v>
      </c>
      <c r="C59" s="1" t="s">
        <v>1077</v>
      </c>
      <c r="D59" s="1" t="str">
        <f>IFERROR(__xludf.DUMMYFUNCTION("GOOGLETRANSLATE(C:C, ""en"", ""te"")"),"10. పైలట్ మరియు బోధకుడు ఓపెన్ కాక్‌పిట్స్‌లో కూర్చున్నారు. ఈ నమూనా వాల్టర్ వెగా I ఇంజిన్ చేత శక్తిని పొందింది, కాని ఉత్పత్తి చేయబడిన చిన్న సిరీస్‌లో వాల్టర్ వీనస్ లేదా ఆర్మ్‌స్ట్రాంగ్ సిడ్లీ జెనెట్ మేజర్ ఇంజన్లు ఉన్నాయి. 1936 లో, మెరుగైన సంస్కరణ కనిపించిం"&amp;"ది, అన్బో 51 ను నియమించింది, ఇది జెనెట్-శక్తితో మరియు బలోపేత రెక్కలను కలిగి ఉంది. ANBO 51 అనేది వెల్డెడ్ స్టీల్ ట్యూబ్ ఫ్యూజ్‌లేజ్ స్ట్రక్చర్ మరియు స్టీల్ ఫ్రేమ్డ్ రూడర్ మరియు ఎలివేటర్లతో కూడిన ఫాబ్రిక్ కప్పబడిన విమానం. పారాసోల్ రెక్కలు ప్రతి వైపు జత చేసి"&amp;"న స్ట్రట్‌లతో దిగువ ఫ్యూజ్‌లేజ్‌కు జతచేయబడ్డాయి, మరింత సెంటర్ సెక్షన్ స్ట్రట్‌ల ద్వారా సహాయపడుతుంది. రెక్కలు మరియు స్థిర తోక ఉపరితలాలు చెక్క నిర్మాణాలు. [1] జేన్ యొక్క అన్ని ప్రపంచ విమానాల నుండి డేటా 1938 [1] సాధారణ లక్షణాల పనితీరు")</f>
        <v>10. పైలట్ మరియు బోధకుడు ఓపెన్ కాక్‌పిట్స్‌లో కూర్చున్నారు. ఈ నమూనా వాల్టర్ వెగా I ఇంజిన్ చేత శక్తిని పొందింది, కాని ఉత్పత్తి చేయబడిన చిన్న సిరీస్‌లో వాల్టర్ వీనస్ లేదా ఆర్మ్‌స్ట్రాంగ్ సిడ్లీ జెనెట్ మేజర్ ఇంజన్లు ఉన్నాయి. 1936 లో, మెరుగైన సంస్కరణ కనిపించింది, అన్బో 51 ను నియమించింది, ఇది జెనెట్-శక్తితో మరియు బలోపేత రెక్కలను కలిగి ఉంది. ANBO 51 అనేది వెల్డెడ్ స్టీల్ ట్యూబ్ ఫ్యూజ్‌లేజ్ స్ట్రక్చర్ మరియు స్టీల్ ఫ్రేమ్డ్ రూడర్ మరియు ఎలివేటర్లతో కూడిన ఫాబ్రిక్ కప్పబడిన విమానం. పారాసోల్ రెక్కలు ప్రతి వైపు జత చేసిన స్ట్రట్‌లతో దిగువ ఫ్యూజ్‌లేజ్‌కు జతచేయబడ్డాయి, మరింత సెంటర్ సెక్షన్ స్ట్రట్‌ల ద్వారా సహాయపడుతుంది. రెక్కలు మరియు స్థిర తోక ఉపరితలాలు చెక్క నిర్మాణాలు. [1] జేన్ యొక్క అన్ని ప్రపంచ విమానాల నుండి డేటా 1938 [1] సాధారణ లక్షణాల పనితీరు</v>
      </c>
      <c r="E59" s="1" t="s">
        <v>1078</v>
      </c>
      <c r="F59" s="1" t="str">
        <f>IFERROR(__xludf.DUMMYFUNCTION("GOOGLETRANSLATE(E:E, ""en"", ""te"")"),"మిలిటరీ ట్రైనర్")</f>
        <v>మిలిటరీ ట్రైనర్</v>
      </c>
      <c r="K59" s="1" t="s">
        <v>1079</v>
      </c>
      <c r="L59" s="1" t="str">
        <f>IFERROR(__xludf.DUMMYFUNCTION("GOOGLETRANSLATE(K:K, ""en"", ""te"")"),"కరో ఏవియాసిజోస్ టైకిమో స్కైయస్")</f>
        <v>కరో ఏవియాసిజోస్ టైకిమో స్కైయస్</v>
      </c>
      <c r="M59" s="1" t="s">
        <v>1080</v>
      </c>
      <c r="R59" s="1" t="s">
        <v>1081</v>
      </c>
      <c r="U59" s="1" t="s">
        <v>1082</v>
      </c>
      <c r="W59" s="1" t="s">
        <v>1083</v>
      </c>
      <c r="X59" s="1" t="s">
        <v>1084</v>
      </c>
      <c r="Y59" s="1" t="s">
        <v>1085</v>
      </c>
      <c r="Z59" s="1" t="s">
        <v>1086</v>
      </c>
      <c r="AA59" s="1" t="s">
        <v>1087</v>
      </c>
      <c r="AB59" s="1" t="s">
        <v>1088</v>
      </c>
      <c r="AD59" s="1" t="s">
        <v>1089</v>
      </c>
      <c r="AF59" s="1" t="s">
        <v>1090</v>
      </c>
      <c r="AN59" s="1" t="s">
        <v>1091</v>
      </c>
      <c r="AQ59" s="1" t="s">
        <v>1092</v>
      </c>
      <c r="AR59" s="1" t="s">
        <v>1093</v>
      </c>
      <c r="AS59" s="1" t="s">
        <v>1094</v>
      </c>
      <c r="AT59" s="1">
        <v>1931.0</v>
      </c>
    </row>
    <row r="60">
      <c r="A60" s="1" t="s">
        <v>1095</v>
      </c>
      <c r="B60" s="1" t="str">
        <f>IFERROR(__xludf.DUMMYFUNCTION("GOOGLETRANSLATE(A:A, ""en"", ""te"")"),"ఇమామ్ రో .5")</f>
        <v>ఇమామ్ రో .5</v>
      </c>
      <c r="C60" s="1" t="s">
        <v>1096</v>
      </c>
      <c r="D60" s="1" t="str">
        <f>IFERROR(__xludf.DUMMYFUNCTION("GOOGLETRANSLATE(C:C, ""en"", ""te"")"),"ఇమామ్ రో 5 అనేది అలెశాండ్రో టోనిని రూపొందించిన ఒక క్రీడా విమానం మరియు 1920 ల చివరలో ఇటలీలో ఇమామ్ నిర్మించింది. [1] RO.5 అనేది సాంప్రదాయిక, పారాసోల్ వింగ్ మోనోప్లేన్, ఇది స్థిర టెయిల్స్కిడ్ అండర్ క్యారేజ్ మరియు రెండు ఓపెన్ కాక్‌పిట్‌లు. [2] ఇది ప్రైవేట్ యజ"&amp;"మానులు మరియు ఎగిరే క్లబ్‌లతో ప్రాచుర్యం పొందింది మరియు ఇది పెద్ద సంఖ్యలో నిర్మించబడింది. [2] కొన్ని RO.5 లను రెజియా ఏరోనాటికా శిక్షకులు మరియు అనుసంధాన విమానాలుగా ఉపయోగించడానికి కొనుగోలు చేసింది. [2] తరువాతి సంస్కరణ, RO.5BIS, కాక్‌పిట్‌లను పొడవైన పందిరి క్"&amp;"రింద కలిగి ఉంది. [2] జేన్ యొక్క అన్ని ప్రపంచ విమానాల నుండి డేటా 1928, [3] ఇలస్ట్రేటెడ్ ఎన్సైక్లోపీడియా ఆఫ్ ఎయిర్క్రాఫ్ట్ [2] సాధారణ లక్షణాల పనితీరు")</f>
        <v>ఇమామ్ రో 5 అనేది అలెశాండ్రో టోనిని రూపొందించిన ఒక క్రీడా విమానం మరియు 1920 ల చివరలో ఇటలీలో ఇమామ్ నిర్మించింది. [1] RO.5 అనేది సాంప్రదాయిక, పారాసోల్ వింగ్ మోనోప్లేన్, ఇది స్థిర టెయిల్స్కిడ్ అండర్ క్యారేజ్ మరియు రెండు ఓపెన్ కాక్‌పిట్‌లు. [2] ఇది ప్రైవేట్ యజమానులు మరియు ఎగిరే క్లబ్‌లతో ప్రాచుర్యం పొందింది మరియు ఇది పెద్ద సంఖ్యలో నిర్మించబడింది. [2] కొన్ని RO.5 లను రెజియా ఏరోనాటికా శిక్షకులు మరియు అనుసంధాన విమానాలుగా ఉపయోగించడానికి కొనుగోలు చేసింది. [2] తరువాతి సంస్కరణ, RO.5BIS, కాక్‌పిట్‌లను పొడవైన పందిరి క్రింద కలిగి ఉంది. [2] జేన్ యొక్క అన్ని ప్రపంచ విమానాల నుండి డేటా 1928, [3] ఇలస్ట్రేటెడ్ ఎన్సైక్లోపీడియా ఆఫ్ ఎయిర్క్రాఫ్ట్ [2] సాధారణ లక్షణాల పనితీరు</v>
      </c>
      <c r="E60" s="1" t="s">
        <v>1097</v>
      </c>
      <c r="F60" s="1" t="str">
        <f>IFERROR(__xludf.DUMMYFUNCTION("GOOGLETRANSLATE(E:E, ""en"", ""te"")"),"క్రీడా విమానం")</f>
        <v>క్రీడా విమానం</v>
      </c>
      <c r="H60" s="1" t="s">
        <v>1098</v>
      </c>
      <c r="I60" s="1" t="str">
        <f>IFERROR(__xludf.DUMMYFUNCTION("GOOGLETRANSLATE(H:H, ""en"", ""te"")"),"ఇటలీ")</f>
        <v>ఇటలీ</v>
      </c>
      <c r="K60" s="1" t="s">
        <v>1099</v>
      </c>
      <c r="L60" s="1" t="str">
        <f>IFERROR(__xludf.DUMMYFUNCTION("GOOGLETRANSLATE(K:K, ""en"", ""te"")"),"ఇమామ్")</f>
        <v>ఇమామ్</v>
      </c>
      <c r="M60" s="2" t="s">
        <v>1100</v>
      </c>
      <c r="U60" s="1">
        <v>2.0</v>
      </c>
      <c r="W60" s="1" t="s">
        <v>1101</v>
      </c>
      <c r="X60" s="1" t="s">
        <v>1102</v>
      </c>
      <c r="Y60" s="1" t="s">
        <v>1103</v>
      </c>
      <c r="Z60" s="1" t="s">
        <v>1104</v>
      </c>
      <c r="AA60" s="1" t="s">
        <v>777</v>
      </c>
      <c r="AB60" s="1" t="s">
        <v>1105</v>
      </c>
      <c r="AD60" s="1" t="s">
        <v>1106</v>
      </c>
      <c r="AE60" s="1" t="s">
        <v>809</v>
      </c>
      <c r="AF60" s="1" t="s">
        <v>1107</v>
      </c>
      <c r="AH60" s="1" t="s">
        <v>811</v>
      </c>
      <c r="AJ60" s="1" t="s">
        <v>994</v>
      </c>
      <c r="AK60" s="1" t="s">
        <v>1108</v>
      </c>
      <c r="AL60" s="1" t="s">
        <v>813</v>
      </c>
      <c r="AO60" s="1" t="s">
        <v>1109</v>
      </c>
      <c r="AP60" s="1" t="s">
        <v>1110</v>
      </c>
      <c r="AQ60" s="1" t="s">
        <v>1111</v>
      </c>
      <c r="AR60" s="1" t="s">
        <v>1112</v>
      </c>
      <c r="AS60" s="1" t="s">
        <v>1113</v>
      </c>
      <c r="AT60" s="1">
        <v>1929.0</v>
      </c>
    </row>
    <row r="61">
      <c r="A61" s="1" t="s">
        <v>1114</v>
      </c>
      <c r="B61" s="1" t="str">
        <f>IFERROR(__xludf.DUMMYFUNCTION("GOOGLETRANSLATE(A:A, ""en"", ""te"")"),"మాచి M.C.77")</f>
        <v>మాచి M.C.77</v>
      </c>
      <c r="C61" s="1" t="s">
        <v>1115</v>
      </c>
      <c r="D61" s="1" t="str">
        <f>IFERROR(__xludf.DUMMYFUNCTION("GOOGLETRANSLATE(C:C, ""en"", ""te"")"),"మాచీ M.C.77 అనేది ముప్పైలలో మాచీ నిర్మించిన నిఘా బాంబర్ ఫ్లయింగ్ పడవ మరియు ప్రోటోటైప్ దశలో ఉంది. 1933 లో, ఏరోనాటిక్స్ మంత్రిత్వ శాఖ 1932 నుండి సేవలో సావోయా-మూర్చెట్టి S.78 ను భర్తీ చేయాలనే ఉద్దేశ్యంతో రెజియా ఏరోనాటికా విభాగాలకు కొత్త నిఘా మరియు బాంబు సీప్"&amp;"లేన్ సరఫరా కోసం ఒక వివరణను విడుదల చేసింది. అడ్రియాటిక్ యొక్క కాంటియరీ రియునిటి యొక్క ఏరోనాటికల్ విభాగం మరియు తరువాత పోటీ ప్రకటనలో ఏరోనాటికా మాచి కూడా పాల్గొన్నారు. మాచీ M.C.77 ను సెంట్రల్ హల్ కాన్ఫిగరేషన్ ద్వారా ఒకే దశ మరియు వైపు ఫ్లోట్లతో, కాంటిలివర్‌తో "&amp;"హై-కాంటిలివర్ మోనోప్లేన్, గొట్టపు కోటపై పొట్టు పైన ఉంచిన నెట్టడం కాన్ఫిగరేషన్‌లో మోటారుతో అమర్చారు. ఈ నిర్మాణం మిశ్రమ రకం, మెటల్ ఫ్యూజ్‌లేజ్‌తో యుద్ధ భారాన్ని ఒక వైపు మరియు మరొక వైపు మరియు మరొక వైపు ఉంచారు. ప్రత్యర్థి కాంట్ Z.501 అప్పటికే ఎగిరినప్పుడు, ఇప"&amp;"్పటికే ప్రారంభమైన నమూనాను నిర్మించడానికి ఈ ప్రాజెక్ట్ 1934 లో రెజియా ఏరోనాటికాకు సమర్పించబడింది. అయినప్పటికీ, వైమానిక దళం జెనీ ఈ ప్రాజెక్టును ఆసక్తికరంగా భావించింది, కాని గణనీయమైన జాప్యాలు పేరుకుపోయాయి, తద్వారా ప్రోటోటైప్ 1935 లో మాత్రమే పూర్తయింది మరియు "&amp;"ఆగస్టు 1936 లో నిసిడాలో జరగబోయే అంగీకార పరీక్షలకు ఇంకా సిద్ధంగా లేదు. ఈ సమయంలో, రెజియా ఏరోనాటికా Z.501 ను S.78 కు బదులుగా ఎంచుకుంది. [1] అక్టోబర్ 1935 లో 1 వ మిలన్ ఇంటర్నేషనల్ ఎయిర్ షోలో ప్రజలకు సమర్పించిన స్కేల్ మోడల్‌ను కూడా మాచి నిర్మించాడు, కాని మిలిట"&amp;"రీ ఏవియేషన్ మార్కెట్లో అభిప్రాయాన్ని పొందకపోవడం దాని అభివృద్ధిని ఆపాలని నిర్ణయించుకుంది. జేన్ యొక్క ఆల్ ది వరల్డ్ విమానాల నుండి డేటా 1938, [1] గైడా అగ్లి ఏరోప్లాని డి ఇటాలియా [2] సాధారణ లక్షణాలు పనితీరు ఆయుధాలు పోల్చదగిన పాత్ర, కాన్ఫిగరేషన్ మరియు యుగం సంబ"&amp;"ంధిత జాబితాల విమానం")</f>
        <v>మాచీ M.C.77 అనేది ముప్పైలలో మాచీ నిర్మించిన నిఘా బాంబర్ ఫ్లయింగ్ పడవ మరియు ప్రోటోటైప్ దశలో ఉంది. 1933 లో, ఏరోనాటిక్స్ మంత్రిత్వ శాఖ 1932 నుండి సేవలో సావోయా-మూర్చెట్టి S.78 ను భర్తీ చేయాలనే ఉద్దేశ్యంతో రెజియా ఏరోనాటికా విభాగాలకు కొత్త నిఘా మరియు బాంబు సీప్లేన్ సరఫరా కోసం ఒక వివరణను విడుదల చేసింది. అడ్రియాటిక్ యొక్క కాంటియరీ రియునిటి యొక్క ఏరోనాటికల్ విభాగం మరియు తరువాత పోటీ ప్రకటనలో ఏరోనాటికా మాచి కూడా పాల్గొన్నారు. మాచీ M.C.77 ను సెంట్రల్ హల్ కాన్ఫిగరేషన్ ద్వారా ఒకే దశ మరియు వైపు ఫ్లోట్లతో, కాంటిలివర్‌తో హై-కాంటిలివర్ మోనోప్లేన్, గొట్టపు కోటపై పొట్టు పైన ఉంచిన నెట్టడం కాన్ఫిగరేషన్‌లో మోటారుతో అమర్చారు. ఈ నిర్మాణం మిశ్రమ రకం, మెటల్ ఫ్యూజ్‌లేజ్‌తో యుద్ధ భారాన్ని ఒక వైపు మరియు మరొక వైపు మరియు మరొక వైపు ఉంచారు. ప్రత్యర్థి కాంట్ Z.501 అప్పటికే ఎగిరినప్పుడు, ఇప్పటికే ప్రారంభమైన నమూనాను నిర్మించడానికి ఈ ప్రాజెక్ట్ 1934 లో రెజియా ఏరోనాటికాకు సమర్పించబడింది. అయినప్పటికీ, వైమానిక దళం జెనీ ఈ ప్రాజెక్టును ఆసక్తికరంగా భావించింది, కాని గణనీయమైన జాప్యాలు పేరుకుపోయాయి, తద్వారా ప్రోటోటైప్ 1935 లో మాత్రమే పూర్తయింది మరియు ఆగస్టు 1936 లో నిసిడాలో జరగబోయే అంగీకార పరీక్షలకు ఇంకా సిద్ధంగా లేదు. ఈ సమయంలో, రెజియా ఏరోనాటికా Z.501 ను S.78 కు బదులుగా ఎంచుకుంది. [1] అక్టోబర్ 1935 లో 1 వ మిలన్ ఇంటర్నేషనల్ ఎయిర్ షోలో ప్రజలకు సమర్పించిన స్కేల్ మోడల్‌ను కూడా మాచి నిర్మించాడు, కాని మిలిటరీ ఏవియేషన్ మార్కెట్లో అభిప్రాయాన్ని పొందకపోవడం దాని అభివృద్ధిని ఆపాలని నిర్ణయించుకుంది. జేన్ యొక్క ఆల్ ది వరల్డ్ విమానాల నుండి డేటా 1938, [1] గైడా అగ్లి ఏరోప్లాని డి ఇటాలియా [2] సాధారణ లక్షణాలు పనితీరు ఆయుధాలు పోల్చదగిన పాత్ర, కాన్ఫిగరేషన్ మరియు యుగం సంబంధిత జాబితాల విమానం</v>
      </c>
      <c r="E61" s="1" t="s">
        <v>1116</v>
      </c>
      <c r="F61" s="1" t="str">
        <f>IFERROR(__xludf.DUMMYFUNCTION("GOOGLETRANSLATE(E:E, ""en"", ""te"")"),"పెట్రోలింగ్ విమానం")</f>
        <v>పెట్రోలింగ్ విమానం</v>
      </c>
      <c r="G61" s="1" t="s">
        <v>1117</v>
      </c>
      <c r="K61" s="1" t="s">
        <v>1118</v>
      </c>
      <c r="L61" s="1" t="str">
        <f>IFERROR(__xludf.DUMMYFUNCTION("GOOGLETRANSLATE(K:K, ""en"", ""te"")"),"మాస్చి")</f>
        <v>మాస్చి</v>
      </c>
      <c r="M61" s="2" t="s">
        <v>1119</v>
      </c>
      <c r="O61" s="1" t="s">
        <v>1120</v>
      </c>
      <c r="P61" s="1" t="str">
        <f>IFERROR(__xludf.DUMMYFUNCTION("GOOGLETRANSLATE(O:O, ""en"", ""te"")"),"ప్రోటోటైప్ మాత్రమే")</f>
        <v>ప్రోటోటైప్ మాత్రమే</v>
      </c>
      <c r="R61" s="1">
        <v>1.0</v>
      </c>
      <c r="U61" s="1">
        <v>4.0</v>
      </c>
      <c r="W61" s="1" t="s">
        <v>1121</v>
      </c>
      <c r="X61" s="1" t="s">
        <v>1122</v>
      </c>
      <c r="Y61" s="1" t="s">
        <v>1123</v>
      </c>
      <c r="Z61" s="1" t="s">
        <v>1124</v>
      </c>
      <c r="AA61" s="1" t="s">
        <v>1125</v>
      </c>
      <c r="AB61" s="1" t="s">
        <v>1126</v>
      </c>
      <c r="AD61" s="1" t="s">
        <v>1127</v>
      </c>
      <c r="AE61" s="1" t="s">
        <v>1128</v>
      </c>
      <c r="AF61" s="1" t="s">
        <v>1129</v>
      </c>
      <c r="AG61" s="1" t="s">
        <v>1130</v>
      </c>
      <c r="AL61" s="1" t="s">
        <v>1131</v>
      </c>
      <c r="AR61" s="1" t="s">
        <v>1132</v>
      </c>
      <c r="AS61" s="1" t="s">
        <v>1133</v>
      </c>
      <c r="AT61" s="1">
        <v>1935.0</v>
      </c>
      <c r="AV61" s="1" t="s">
        <v>1134</v>
      </c>
      <c r="AW61" s="1" t="s">
        <v>191</v>
      </c>
      <c r="AX61" s="1" t="s">
        <v>192</v>
      </c>
      <c r="AY61" s="1" t="s">
        <v>1135</v>
      </c>
      <c r="AZ61" s="1" t="s">
        <v>1136</v>
      </c>
      <c r="DA61" s="1" t="s">
        <v>1137</v>
      </c>
    </row>
    <row r="62">
      <c r="A62" s="1" t="s">
        <v>1138</v>
      </c>
      <c r="B62" s="1" t="str">
        <f>IFERROR(__xludf.DUMMYFUNCTION("GOOGLETRANSLATE(A:A, ""en"", ""te"")"),"హిరో జి 2 హెచ్")</f>
        <v>హిరో జి 2 హెచ్</v>
      </c>
      <c r="C62" s="1" t="s">
        <v>1139</v>
      </c>
      <c r="D62" s="1" t="str">
        <f>IFERROR(__xludf.DUMMYFUNCTION("GOOGLETRANSLATE(C:C, ""en"", ""te"")"),"హిరో జి 2 హెచ్ (లేదా హిరో నేవీ టైప్ 95 ట్విన్-ఇంజిన్ ల్యాండ్-బేస్డ్ అటాకర్) 1930 ల జపనీస్ బాంబర్ లేదా నిఘా మోనోప్లేన్, ఇది ఇంపీరియల్ జపనీస్ నావికాదళం కోసం హిరో నావల్ ఆర్సెనల్ రూపొందించింది మరియు నిర్మించింది. ఇంపీరియల్ జపనీస్ నావికాదళం కోసం రూపొందించిన మర"&amp;"ియు నిర్మించిన మొట్టమొదటి సుదూర భూ-ఆధారిత బాంబర్/నిఘా విమానాలలో హిరో జి 2 హెచ్ 1 ఒకటి. ఈ నమూనా 1933 లో కనిపించింది కాని నిర్మాణాత్మక బలహీనతతో బాధపడింది. ఈ విమానం తక్కువ-వింగ్, కాంటిలివర్ మోనోప్లేన్, రెండు 1,180 హెచ్‌పి (880 కిలోవాట్) టైప్ 94 పిస్టన్ ఇంజన్"&amp;"లు. విమానం ఇంజిన్ల విశ్వసనీయతతో కష్టపడింది మరియు ఎనిమిది విమానాలు మాత్రమే నిర్మించబడ్డాయి. విమానం యొక్క అభివృద్ధి మానవశక్తి మరియు ఫైనాన్స్ రెండింటిలోనూ ఖరీదైనది మరియు విమానం అంచనాలకు అనుగుణంగా లేదు. అయితే ఈ విమానం లాంగ్-రేంజ్ ల్యాండ్-బేస్డ్ విమానాల ఆపరేషన"&amp;"్‌లో నేవీ అనుభవాన్ని ఇచ్చింది, ఇది తరువాత పసిఫిక్ యుద్ధంలో అమూల్యమైనదని నిరూపించబడుతోంది. ప్రమాదంలో ఒక విమానం పోయింది, కాని మిగిలినవి రెండవ చైనా-జపనీస్ యుద్ధంలో చైనా ప్రధాన భూభాగానికి వ్యతిరేకంగా పనిచేశాయి. 1937 లో, చెజు ద్వీపంలోని వారి స్థావరం వద్ద అగ్ని"&amp;"లో ఐదు విమానాలు ధ్వంసమయ్యాయి. ఇలస్ట్రేటెడ్ ఎన్సైక్లోపీడియా ఆఫ్ ఎయిర్క్రాఫ్ట్ నుండి డేటా [1] సాధారణ లక్షణాలు పనితీరు ఆయుధాలు 2 హైఫనేటెడ్ వెనుకంజలో ఉన్న లేఖ (-J, -K, -L, -N లేదా -S) ద్వితీయ పాత్ర కోసం సవరించిన డిజైన్‌ను సూచిస్తుంది")</f>
        <v>హిరో జి 2 హెచ్ (లేదా హిరో నేవీ టైప్ 95 ట్విన్-ఇంజిన్ ల్యాండ్-బేస్డ్ అటాకర్) 1930 ల జపనీస్ బాంబర్ లేదా నిఘా మోనోప్లేన్, ఇది ఇంపీరియల్ జపనీస్ నావికాదళం కోసం హిరో నావల్ ఆర్సెనల్ రూపొందించింది మరియు నిర్మించింది. ఇంపీరియల్ జపనీస్ నావికాదళం కోసం రూపొందించిన మరియు నిర్మించిన మొట్టమొదటి సుదూర భూ-ఆధారిత బాంబర్/నిఘా విమానాలలో హిరో జి 2 హెచ్ 1 ఒకటి. ఈ నమూనా 1933 లో కనిపించింది కాని నిర్మాణాత్మక బలహీనతతో బాధపడింది. ఈ విమానం తక్కువ-వింగ్, కాంటిలివర్ మోనోప్లేన్, రెండు 1,180 హెచ్‌పి (880 కిలోవాట్) టైప్ 94 పిస్టన్ ఇంజన్లు. విమానం ఇంజిన్ల విశ్వసనీయతతో కష్టపడింది మరియు ఎనిమిది విమానాలు మాత్రమే నిర్మించబడ్డాయి. విమానం యొక్క అభివృద్ధి మానవశక్తి మరియు ఫైనాన్స్ రెండింటిలోనూ ఖరీదైనది మరియు విమానం అంచనాలకు అనుగుణంగా లేదు. అయితే ఈ విమానం లాంగ్-రేంజ్ ల్యాండ్-బేస్డ్ విమానాల ఆపరేషన్‌లో నేవీ అనుభవాన్ని ఇచ్చింది, ఇది తరువాత పసిఫిక్ యుద్ధంలో అమూల్యమైనదని నిరూపించబడుతోంది. ప్రమాదంలో ఒక విమానం పోయింది, కాని మిగిలినవి రెండవ చైనా-జపనీస్ యుద్ధంలో చైనా ప్రధాన భూభాగానికి వ్యతిరేకంగా పనిచేశాయి. 1937 లో, చెజు ద్వీపంలోని వారి స్థావరం వద్ద అగ్నిలో ఐదు విమానాలు ధ్వంసమయ్యాయి. ఇలస్ట్రేటెడ్ ఎన్సైక్లోపీడియా ఆఫ్ ఎయిర్క్రాఫ్ట్ నుండి డేటా [1] సాధారణ లక్షణాలు పనితీరు ఆయుధాలు 2 హైఫనేటెడ్ వెనుకంజలో ఉన్న లేఖ (-J, -K, -L, -N లేదా -S) ద్వితీయ పాత్ర కోసం సవరించిన డిజైన్‌ను సూచిస్తుంది</v>
      </c>
      <c r="E62" s="1" t="s">
        <v>1140</v>
      </c>
      <c r="F62" s="1" t="str">
        <f>IFERROR(__xludf.DUMMYFUNCTION("GOOGLETRANSLATE(E:E, ""en"", ""te"")"),"సుదూర బాంబర్/నిఘా మోనోప్లేన్")</f>
        <v>సుదూర బాంబర్/నిఘా మోనోప్లేన్</v>
      </c>
      <c r="K62" s="1" t="s">
        <v>1141</v>
      </c>
      <c r="L62" s="1" t="str">
        <f>IFERROR(__xludf.DUMMYFUNCTION("GOOGLETRANSLATE(K:K, ""en"", ""te"")"),"హిరో నావల్ ఆర్సెనల్")</f>
        <v>హిరో నావల్ ఆర్సెనల్</v>
      </c>
      <c r="M62" s="1" t="s">
        <v>1142</v>
      </c>
      <c r="R62" s="1">
        <v>8.0</v>
      </c>
      <c r="U62" s="7">
        <v>44719.0</v>
      </c>
      <c r="W62" s="1" t="s">
        <v>1143</v>
      </c>
      <c r="X62" s="1" t="s">
        <v>1144</v>
      </c>
      <c r="Y62" s="1" t="s">
        <v>1145</v>
      </c>
      <c r="Z62" s="1" t="s">
        <v>1146</v>
      </c>
      <c r="AA62" s="1" t="s">
        <v>1147</v>
      </c>
      <c r="AB62" s="1" t="s">
        <v>1148</v>
      </c>
      <c r="AD62" s="1" t="s">
        <v>1149</v>
      </c>
      <c r="AF62" s="1" t="s">
        <v>1150</v>
      </c>
      <c r="AJ62" s="1" t="s">
        <v>1151</v>
      </c>
      <c r="AL62" s="1" t="s">
        <v>1152</v>
      </c>
      <c r="AT62" s="1">
        <v>1933.0</v>
      </c>
      <c r="AW62" s="1" t="s">
        <v>1153</v>
      </c>
      <c r="AX62" s="1" t="s">
        <v>1154</v>
      </c>
      <c r="DB62" s="2" t="s">
        <v>1155</v>
      </c>
    </row>
    <row r="63">
      <c r="A63" s="1" t="s">
        <v>1156</v>
      </c>
      <c r="B63" s="1" t="str">
        <f>IFERROR(__xludf.DUMMYFUNCTION("GOOGLETRANSLATE(A:A, ""en"", ""te"")"),"కీల్ fk 166")</f>
        <v>కీల్ fk 166</v>
      </c>
      <c r="C63" s="1" t="s">
        <v>1157</v>
      </c>
      <c r="D63" s="1" t="str">
        <f>IFERROR(__xludf.DUMMYFUNCTION("GOOGLETRANSLATE(C:C, ""en"", ""te"")"),"కీల్ ఎఫ్‌కె 166 1930 లలో కీల్ ఫ్లూగ్జీగ్బావు నిర్మించిన సింగిల్-సీట్ల ప్రోటోటైప్ ""వ్యాయామం"" బైప్‌లేన్. [1] ఏకైక FK166 (రిజిస్టర్డ్ D-ETON) అనేది ఒక బిప్‌లేన్, ఇది కాంటిలివెర్డ్ రెక్కలతో ప్రధానంగా కలపతో నిర్మించబడింది, ఇది ఫాబ్రిక్ మరియు ప్లైవుడ్ కవరింగ్"&amp;"‌తో. ఎలిప్టికల్ ప్లాన్ ఎగువ రెక్కలు, మధ్యలో క్యాబనే స్ట్రట్‌లచే మాత్రమే మద్దతు ఇవ్వబడ్డాయి, 2.5 ° డైహెడ్రల్ ఇవ్వబడ్డాయి, సుమారుగా 0 ° డైహెడ్రల్ దిగువ వింగ్ యొక్క వ్యవధిలో ఉన్నాయి. స్థిర టెయిల్-వీల్ అండర్ క్యారేజీతో అమర్చిన FK166 కూడా ఫిన్ యొక్క కొన వద్ద స"&amp;"్ట్రట్ బ్రేస్డ్ టెయిల్‌ప్లేన్‌ను కలిగి ఉంది. [1] సాధారణ లక్షణాల పనితీరు నుండి డేటా")</f>
        <v>కీల్ ఎఫ్‌కె 166 1930 లలో కీల్ ఫ్లూగ్జీగ్బావు నిర్మించిన సింగిల్-సీట్ల ప్రోటోటైప్ "వ్యాయామం" బైప్‌లేన్. [1] ఏకైక FK166 (రిజిస్టర్డ్ D-ETON) అనేది ఒక బిప్‌లేన్, ఇది కాంటిలివెర్డ్ రెక్కలతో ప్రధానంగా కలపతో నిర్మించబడింది, ఇది ఫాబ్రిక్ మరియు ప్లైవుడ్ కవరింగ్‌తో. ఎలిప్టికల్ ప్లాన్ ఎగువ రెక్కలు, మధ్యలో క్యాబనే స్ట్రట్‌లచే మాత్రమే మద్దతు ఇవ్వబడ్డాయి, 2.5 ° డైహెడ్రల్ ఇవ్వబడ్డాయి, సుమారుగా 0 ° డైహెడ్రల్ దిగువ వింగ్ యొక్క వ్యవధిలో ఉన్నాయి. స్థిర టెయిల్-వీల్ అండర్ క్యారేజీతో అమర్చిన FK166 కూడా ఫిన్ యొక్క కొన వద్ద స్ట్రట్ బ్రేస్డ్ టెయిల్‌ప్లేన్‌ను కలిగి ఉంది. [1] సాధారణ లక్షణాల పనితీరు నుండి డేటా</v>
      </c>
      <c r="E63" s="1" t="s">
        <v>1158</v>
      </c>
      <c r="F63" s="1" t="str">
        <f>IFERROR(__xludf.DUMMYFUNCTION("GOOGLETRANSLATE(E:E, ""en"", ""te"")"),"తేలికపాటి విమానం")</f>
        <v>తేలికపాటి విమానం</v>
      </c>
      <c r="G63" s="1" t="s">
        <v>1159</v>
      </c>
      <c r="H63" s="1" t="s">
        <v>331</v>
      </c>
      <c r="I63" s="1" t="str">
        <f>IFERROR(__xludf.DUMMYFUNCTION("GOOGLETRANSLATE(H:H, ""en"", ""te"")"),"జర్మనీ")</f>
        <v>జర్మనీ</v>
      </c>
      <c r="J63" s="2" t="s">
        <v>1160</v>
      </c>
      <c r="K63" s="1" t="s">
        <v>1161</v>
      </c>
      <c r="L63" s="1" t="str">
        <f>IFERROR(__xludf.DUMMYFUNCTION("GOOGLETRANSLATE(K:K, ""en"", ""te"")"),"కీల్ ఫ్లూగ్జీగ్బావు")</f>
        <v>కీల్ ఫ్లూగ్జీగ్బావు</v>
      </c>
      <c r="M63" s="1" t="s">
        <v>1162</v>
      </c>
      <c r="R63" s="1">
        <v>1.0</v>
      </c>
      <c r="U63" s="1">
        <v>1.0</v>
      </c>
      <c r="W63" s="1" t="s">
        <v>1163</v>
      </c>
      <c r="X63" s="1" t="s">
        <v>803</v>
      </c>
      <c r="Y63" s="1" t="s">
        <v>1164</v>
      </c>
      <c r="Z63" s="1" t="s">
        <v>1165</v>
      </c>
      <c r="AA63" s="1" t="s">
        <v>1166</v>
      </c>
      <c r="AB63" s="1" t="s">
        <v>1167</v>
      </c>
      <c r="AD63" s="1" t="s">
        <v>1168</v>
      </c>
      <c r="AF63" s="1" t="s">
        <v>413</v>
      </c>
      <c r="AG63" s="1" t="s">
        <v>693</v>
      </c>
      <c r="AJ63" s="1" t="s">
        <v>1169</v>
      </c>
      <c r="AL63" s="1" t="s">
        <v>1170</v>
      </c>
      <c r="AQ63" s="1" t="s">
        <v>1171</v>
      </c>
      <c r="AT63" s="1">
        <v>1941.0</v>
      </c>
    </row>
    <row r="64">
      <c r="A64" s="1" t="s">
        <v>1172</v>
      </c>
      <c r="B64" s="1" t="str">
        <f>IFERROR(__xludf.DUMMYFUNCTION("GOOGLETRANSLATE(A:A, ""en"", ""te"")"),"మాచి M.20")</f>
        <v>మాచి M.20</v>
      </c>
      <c r="C64" s="1" t="s">
        <v>1173</v>
      </c>
      <c r="D64" s="1" t="str">
        <f>IFERROR(__xludf.DUMMYFUNCTION("GOOGLETRANSLATE(C:C, ""en"", ""te"")"),"మాచీ M.20 అనేది సింగిల్-ఇంజిన్ బైప్‌లేన్ ట్రైనర్ విమానం, ఇది ఇటాలియన్ ఏరోనాటికల్ కంపెనీ ఏరోనాటికా మాచి 1910 ల చివరి మరియు 1920 ల ప్రారంభం మధ్య ఉత్పత్తి చేసింది. చిన్న సంఖ్యలో ఉత్పత్తి చేయబడింది మరియు సివిల్ ఏవియేషన్ మార్కెట్ కోసం ఉద్దేశించబడింది, M.20 సిం"&amp;"గిల్-సీట్ల సివిల్ స్పోర్ట్ ప్లేన్ అయిన మాచీ M.16 తో సమాంతరంగా అభివృద్ధి చేయబడింది. [1] నవంబర్ 1918 లో మొదటి ప్రపంచ యుద్ధం ముగింపులో సైనిక ఉత్పత్తి ఉత్తర్వులు అదృశ్యమైనప్పుడు, ఏరోనాటికల్ ఇంజనీర్ అలెశాండ్రో టోనిని సమయంలో మాచీ టెక్నికల్ ఆఫీస్, సివిల్ ఏవియేషన"&amp;"్ మార్కెట్ కోసం రెండు కొత్త లైట్ విమానాల నమూనాల అభివృద్ధిని ప్రారంభించింది. ఈ రెండు విమానాలు M.16, వినోద విమానయానం కోసం ఉద్దేశించినవి, మరియు M.20, ద్వంద్వ నియంత్రణలతో కూడినవి మరియు పైలట్ శిక్షణకు అనువైనవి. M.16 మరియు M.20 ఒక సాధారణ రూపకల్పన మూలం మరియు స్థ"&amp;"ిర ల్యాండింగ్ గేర్‌తో సింగిల్-ఇంజిన్ బైప్‌లాన్‌లుగా ఒకేలాంటి ఆకృతీకరణలను కలిగి ఉన్నాయి. [1] M.20 దాని సమయానికి ఒక సాంప్రదాయిక విమానం: స్థిర ల్యాండింగ్ గేర్‌తో సింగిల్-ఇంజిన్, రెండు-సీట్ల బిప్‌లేన్. ఇరుకైన-ట్రాక్ ల్యాండింగ్ గేర్‌లో అంతర్గత షాక్ అబ్జార్బర్స"&amp;"్ ఉన్నాయి. M.20 ఒక చెక్క జాలక నిర్మాణం యొక్క లోతైన ఫ్యూజ్‌లేజ్‌ను కలిగి ఉంది, ఇది టెన్షనర్లు మరియు మెటల్ కేబుల్స్ లేనిది, టై రాడ్లను సర్దుబాటు చేయవలసిన అవసరాన్ని తొలగిస్తుంది. దాని ద్వంద్వ నియంత్రణలు విడదీయరానివి. [2] దాని 34-కిలోవాట్ (45-హార్స్‌పవర్) ఇంజ"&amp;"ిన్ యొక్క పరిమిత శక్తి దాని పనితీరును తక్కువ ఖాళీ బరువు ఉన్నప్పటికీ దాని పనితీరును ప్రభావితం చేసింది, దీనిని 250 మరియు 340 కిలోగ్రాములు (551 మరియు 750 పౌండ్లు) వేర్వేరు వనరుల ద్వారా వర్ణించారు. [1] [2] 1925 లో, మారియో కాస్టోల్డి మాచీలో టెక్నికల్ డైరెక్టర్"&amp;" పాత్రను స్వాధీనం చేసుకున్నప్పుడు, M.20 ను మందమైన ఎయిర్‌ఫాయిల్‌తో పున es రూపకల్పన చేశారు మరియు దాని ఎగువ రెక్కలకు జోడించిన ఐలెరాన్‌లు. [2] క్రొత్త లక్షణాలు ఇప్పటికే ఉన్న M.20 లలో బ్యాక్‌ఫిట్ చేయబడతాయి. [2] ఒక M.20 ను ఫ్లోట్‌ప్లేన్‌గా ఆపరేషన్ కోసం ప్రయోగాత"&amp;"్మకంగా ఫ్లోట్‌లతో అమర్చారు. [2] మొదటి ప్రపంచ యుద్ధం ముగిసిన వెంటనే మాచీ M.20 ఎగిరింది. మొదటి ప్రపంచ యుద్ధం తరువాత మిగులు సైనిక విమానాల గ్లూట్‌తో పౌర మార్కెట్లో పోటీ పడింది, M.20 పరిమిత వాణిజ్య విజయాన్ని సాధించింది మరియు చిన్నదిగా మాత్రమే ఉత్పత్తి చేయబడింద"&amp;"ి సంఖ్యలు. వ్యక్తులు మరియు ఫ్లయింగ్ క్లబ్‌లు రెండూ M.20 విమానాలను నిర్వహిస్తున్నాయి, మరియు 1940 లో రెండవ ప్రపంచ యుద్ధంలో ఇటలీ ప్రవేశించే సమయం వరకు ఈ రకం సేవలో ఉంది. [2] 12 అక్టోబర్ 1924 న, జియోవన్నీ డి బ్రిగేంటి చేత పైలట్ చేయబడిన M.20 కొప్పా ఇటాలియా (""ఇట"&amp;"ాలియన్ కప్"") రేసును గెలుచుకుంది, ఇది సర్క్యూట్ సియాంపినో -మోంటెసిలియో -సెంటోసెల్లెలో నడుస్తుంది. [2] ఇటలీలోని ట్రెంటోలోని జియాని కాప్రోని మ్యూజియం ఆఫ్ ఏరోనాటిక్స్ వద్ద ప్రదర్శనలో ఉన్న M.20 2012 నాటికి ఇటలీలో అసలు మాచి-రూపొందించిన విమానం యొక్క పురాతన ఉదాహ"&amp;"రణ. [2] బహుశా 1920 మరియు 1925 మధ్య కొంతకాలం నిర్మించబడింది, [2] తరువాత ఇది 1925 లో ప్రవేశపెట్టిన కొత్త రెక్కలు మరియు ఐలెరాన్‌లతో సవరించబడింది. [2] సొసైటీ అనోనిమా ఏరోసెంట్రో ఎమిలియానో ​​దీనిని 1929 లో కొనుగోలు చేసింది, అందులో సాల్మ్సన్ 9 యాడ్ ఇంజిన్‌ను ఏర్"&amp;"పాటు చేసింది మరియు మార్చి 1930 లో దీనిని ఐ-ఆబోగా నమోదు చేసింది. [2] ఏరో క్లబ్ ఆఫ్ రిమిని దీనిని సెప్టెంబర్ 1933 లో కొనుగోలు చేసింది, తరువాత అది ప్రమాదం తరువాత వ్రాయబడింది. [2] మిలనీస్ ఏరోనాటికల్ ఇంజనీర్ మరియు ఎయిర్క్రాఫ్ట్ తయారీదారు పియరో మాగ్ని దీనిని కొ"&amp;"నుగోలు చేశారు, మరియు 1939 లో అతను దానిని సవరించాడు, దానిని గుండ్రని మరియు పొడుగుచేసిన రెక్క చిట్కాలు, విస్తరించిన కాక్‌పిట్‌లు మరియు వేర్వేరు ఫ్లెచింగ్‌లు ఇచ్చాడు, కానీ దాని సవరించిన రూపంలో ఇది వాయువ్య యొక్క ధృవీకరణ పత్రాన్ని అందుకోలేదు. [2 ] కాప్రోని బ్ర"&amp;"దర్స్ 1950 లలో ఏరోనాటికల్ ఇంజనీర్ మరియు ఏవియేషన్ మార్గదర్శకుడు పయనీర్ పీర్ కార్లో బెర్గోంజి నుండి విమానం యొక్క ఫ్యూజ్‌లేజ్ మరియు వింగ్స్‌ను కొనుగోలు చేశారు, [2] మరియు ఇది 1970 లలో జియాని కాప్రోని మ్యూజియం ఆఫ్ ఏరోనాటిక్స్ సేకరణలో భాగంగా మారింది. [సైటేషన్ అ"&amp;"వసరం] ఇది 1988 మరియు 1990 మధ్య మాస్టర్ఫ్లై కంపెనీ పునరుద్ధరణకు గురైంది. [2] ఇది 1924-1925 కాలం యొక్క నమోదుకాని M.20 రేసర్ యొక్క గుర్తులలో పెయింట్ చేయబడింది. [2] మాచీ M.20 నుండి డేటా [1] సాధారణ లక్షణాలు పనితీరు సంబంధిత అభివృద్ధి")</f>
        <v>మాచీ M.20 అనేది సింగిల్-ఇంజిన్ బైప్‌లేన్ ట్రైనర్ విమానం, ఇది ఇటాలియన్ ఏరోనాటికల్ కంపెనీ ఏరోనాటికా మాచి 1910 ల చివరి మరియు 1920 ల ప్రారంభం మధ్య ఉత్పత్తి చేసింది. చిన్న సంఖ్యలో ఉత్పత్తి చేయబడింది మరియు సివిల్ ఏవియేషన్ మార్కెట్ కోసం ఉద్దేశించబడింది, M.20 సింగిల్-సీట్ల సివిల్ స్పోర్ట్ ప్లేన్ అయిన మాచీ M.16 తో సమాంతరంగా అభివృద్ధి చేయబడింది. [1] నవంబర్ 1918 లో మొదటి ప్రపంచ యుద్ధం ముగింపులో సైనిక ఉత్పత్తి ఉత్తర్వులు అదృశ్యమైనప్పుడు, ఏరోనాటికల్ ఇంజనీర్ అలెశాండ్రో టోనిని సమయంలో మాచీ టెక్నికల్ ఆఫీస్, సివిల్ ఏవియేషన్ మార్కెట్ కోసం రెండు కొత్త లైట్ విమానాల నమూనాల అభివృద్ధిని ప్రారంభించింది. ఈ రెండు విమానాలు M.16, వినోద విమానయానం కోసం ఉద్దేశించినవి, మరియు M.20, ద్వంద్వ నియంత్రణలతో కూడినవి మరియు పైలట్ శిక్షణకు అనువైనవి. M.16 మరియు M.20 ఒక సాధారణ రూపకల్పన మూలం మరియు స్థిర ల్యాండింగ్ గేర్‌తో సింగిల్-ఇంజిన్ బైప్‌లాన్‌లుగా ఒకేలాంటి ఆకృతీకరణలను కలిగి ఉన్నాయి. [1] M.20 దాని సమయానికి ఒక సాంప్రదాయిక విమానం: స్థిర ల్యాండింగ్ గేర్‌తో సింగిల్-ఇంజిన్, రెండు-సీట్ల బిప్‌లేన్. ఇరుకైన-ట్రాక్ ల్యాండింగ్ గేర్‌లో అంతర్గత షాక్ అబ్జార్బర్స్ ఉన్నాయి. M.20 ఒక చెక్క జాలక నిర్మాణం యొక్క లోతైన ఫ్యూజ్‌లేజ్‌ను కలిగి ఉంది, ఇది టెన్షనర్లు మరియు మెటల్ కేబుల్స్ లేనిది, టై రాడ్లను సర్దుబాటు చేయవలసిన అవసరాన్ని తొలగిస్తుంది. దాని ద్వంద్వ నియంత్రణలు విడదీయరానివి. [2] దాని 34-కిలోవాట్ (45-హార్స్‌పవర్) ఇంజిన్ యొక్క పరిమిత శక్తి దాని పనితీరును తక్కువ ఖాళీ బరువు ఉన్నప్పటికీ దాని పనితీరును ప్రభావితం చేసింది, దీనిని 250 మరియు 340 కిలోగ్రాములు (551 మరియు 750 పౌండ్లు) వేర్వేరు వనరుల ద్వారా వర్ణించారు. [1] [2] 1925 లో, మారియో కాస్టోల్డి మాచీలో టెక్నికల్ డైరెక్టర్ పాత్రను స్వాధీనం చేసుకున్నప్పుడు, M.20 ను మందమైన ఎయిర్‌ఫాయిల్‌తో పున es రూపకల్పన చేశారు మరియు దాని ఎగువ రెక్కలకు జోడించిన ఐలెరాన్‌లు. [2] క్రొత్త లక్షణాలు ఇప్పటికే ఉన్న M.20 లలో బ్యాక్‌ఫిట్ చేయబడతాయి. [2] ఒక M.20 ను ఫ్లోట్‌ప్లేన్‌గా ఆపరేషన్ కోసం ప్రయోగాత్మకంగా ఫ్లోట్‌లతో అమర్చారు. [2] మొదటి ప్రపంచ యుద్ధం ముగిసిన వెంటనే మాచీ M.20 ఎగిరింది. మొదటి ప్రపంచ యుద్ధం తరువాత మిగులు సైనిక విమానాల గ్లూట్‌తో పౌర మార్కెట్లో పోటీ పడింది, M.20 పరిమిత వాణిజ్య విజయాన్ని సాధించింది మరియు చిన్నదిగా మాత్రమే ఉత్పత్తి చేయబడింది సంఖ్యలు. వ్యక్తులు మరియు ఫ్లయింగ్ క్లబ్‌లు రెండూ M.20 విమానాలను నిర్వహిస్తున్నాయి, మరియు 1940 లో రెండవ ప్రపంచ యుద్ధంలో ఇటలీ ప్రవేశించే సమయం వరకు ఈ రకం సేవలో ఉంది. [2] 12 అక్టోబర్ 1924 న, జియోవన్నీ డి బ్రిగేంటి చేత పైలట్ చేయబడిన M.20 కొప్పా ఇటాలియా ("ఇటాలియన్ కప్") రేసును గెలుచుకుంది, ఇది సర్క్యూట్ సియాంపినో -మోంటెసిలియో -సెంటోసెల్లెలో నడుస్తుంది. [2] ఇటలీలోని ట్రెంటోలోని జియాని కాప్రోని మ్యూజియం ఆఫ్ ఏరోనాటిక్స్ వద్ద ప్రదర్శనలో ఉన్న M.20 2012 నాటికి ఇటలీలో అసలు మాచి-రూపొందించిన విమానం యొక్క పురాతన ఉదాహరణ. [2] బహుశా 1920 మరియు 1925 మధ్య కొంతకాలం నిర్మించబడింది, [2] తరువాత ఇది 1925 లో ప్రవేశపెట్టిన కొత్త రెక్కలు మరియు ఐలెరాన్‌లతో సవరించబడింది. [2] సొసైటీ అనోనిమా ఏరోసెంట్రో ఎమిలియానో ​​దీనిని 1929 లో కొనుగోలు చేసింది, అందులో సాల్మ్సన్ 9 యాడ్ ఇంజిన్‌ను ఏర్పాటు చేసింది మరియు మార్చి 1930 లో దీనిని ఐ-ఆబోగా నమోదు చేసింది. [2] ఏరో క్లబ్ ఆఫ్ రిమిని దీనిని సెప్టెంబర్ 1933 లో కొనుగోలు చేసింది, తరువాత అది ప్రమాదం తరువాత వ్రాయబడింది. [2] మిలనీస్ ఏరోనాటికల్ ఇంజనీర్ మరియు ఎయిర్క్రాఫ్ట్ తయారీదారు పియరో మాగ్ని దీనిని కొనుగోలు చేశారు, మరియు 1939 లో అతను దానిని సవరించాడు, దానిని గుండ్రని మరియు పొడుగుచేసిన రెక్క చిట్కాలు, విస్తరించిన కాక్‌పిట్‌లు మరియు వేర్వేరు ఫ్లెచింగ్‌లు ఇచ్చాడు, కానీ దాని సవరించిన రూపంలో ఇది వాయువ్య యొక్క ధృవీకరణ పత్రాన్ని అందుకోలేదు. [2 ] కాప్రోని బ్రదర్స్ 1950 లలో ఏరోనాటికల్ ఇంజనీర్ మరియు ఏవియేషన్ మార్గదర్శకుడు పయనీర్ పీర్ కార్లో బెర్గోంజి నుండి విమానం యొక్క ఫ్యూజ్‌లేజ్ మరియు వింగ్స్‌ను కొనుగోలు చేశారు, [2] మరియు ఇది 1970 లలో జియాని కాప్రోని మ్యూజియం ఆఫ్ ఏరోనాటిక్స్ సేకరణలో భాగంగా మారింది. [సైటేషన్ అవసరం] ఇది 1988 మరియు 1990 మధ్య మాస్టర్ఫ్లై కంపెనీ పునరుద్ధరణకు గురైంది. [2] ఇది 1924-1925 కాలం యొక్క నమోదుకాని M.20 రేసర్ యొక్క గుర్తులలో పెయింట్ చేయబడింది. [2] మాచీ M.20 నుండి డేటా [1] సాధారణ లక్షణాలు పనితీరు సంబంధిత అభివృద్ధి</v>
      </c>
      <c r="E64" s="1" t="s">
        <v>1174</v>
      </c>
      <c r="F64" s="1" t="str">
        <f>IFERROR(__xludf.DUMMYFUNCTION("GOOGLETRANSLATE(E:E, ""en"", ""te"")"),"సివిల్ ట్రైనర్")</f>
        <v>సివిల్ ట్రైనర్</v>
      </c>
      <c r="G64" s="1" t="s">
        <v>1175</v>
      </c>
      <c r="H64" s="1" t="s">
        <v>1098</v>
      </c>
      <c r="I64" s="1" t="str">
        <f>IFERROR(__xludf.DUMMYFUNCTION("GOOGLETRANSLATE(H:H, ""en"", ""te"")"),"ఇటలీ")</f>
        <v>ఇటలీ</v>
      </c>
      <c r="K64" s="1" t="s">
        <v>1176</v>
      </c>
      <c r="L64" s="1" t="str">
        <f>IFERROR(__xludf.DUMMYFUNCTION("GOOGLETRANSLATE(K:K, ""en"", ""te"")"),"ఏరోనాటికా మాచి")</f>
        <v>ఏరోనాటికా మాచి</v>
      </c>
      <c r="M64" s="1" t="s">
        <v>1177</v>
      </c>
      <c r="U64" s="1">
        <v>2.0</v>
      </c>
      <c r="W64" s="1" t="s">
        <v>1178</v>
      </c>
      <c r="X64" s="1" t="s">
        <v>1179</v>
      </c>
      <c r="Y64" s="1" t="s">
        <v>1180</v>
      </c>
      <c r="AA64" s="1" t="s">
        <v>1181</v>
      </c>
      <c r="AD64" s="1" t="s">
        <v>1182</v>
      </c>
      <c r="AE64" s="1" t="s">
        <v>1183</v>
      </c>
      <c r="AF64" s="1" t="s">
        <v>1184</v>
      </c>
      <c r="AQ64" s="1" t="s">
        <v>1185</v>
      </c>
      <c r="AR64" s="1" t="s">
        <v>1112</v>
      </c>
      <c r="AS64" s="1" t="s">
        <v>1113</v>
      </c>
      <c r="AT64" s="1" t="s">
        <v>1186</v>
      </c>
      <c r="BG64" s="1" t="s">
        <v>1187</v>
      </c>
    </row>
    <row r="65">
      <c r="A65" s="1" t="s">
        <v>1188</v>
      </c>
      <c r="B65" s="1" t="str">
        <f>IFERROR(__xludf.DUMMYFUNCTION("GOOGLETRANSLATE(A:A, ""en"", ""te"")"),"డ్యూయిటిన్ డి .430")</f>
        <v>డ్యూయిటిన్ డి .430</v>
      </c>
      <c r="C65" s="1" t="s">
        <v>1189</v>
      </c>
      <c r="D65" s="1" t="str">
        <f>IFERROR(__xludf.DUMMYFUNCTION("GOOGLETRANSLATE(C:C, ""en"", ""te"")"),"డ్యూయిటిన్ D.430 అనేది ఫ్రాన్స్ కాలనీలలో పోలీసింగ్ మరియు ఇతర పాత్రల కోసం రూపొందించిన మూడు-ఇంజిన్, హై-వింగ్ మోనోప్లేన్. ఇది ఉత్పత్తిలోకి వెళ్ళలేదు. 1930 లో, ఫ్రెంచ్ కాలనీలలో పనిచేయడానికి ఒక విమానం కోసం జినెరాల్ టెక్నిక్ ఒక కార్యక్రమాన్ని జారీ చేసింది. ఇది "&amp;"మూడు లోరైన్ 9 ఎన్ ఆల్గోల్ ఇంజన్లు, ఆల్-మెటల్ నిర్మాణం మరియు నిఘా, పరిశీలన, పోలీసింగ్ మరియు బాంబు దాడులతో పాటు వైద్య తరలింపు లేదా సాధారణ రవాణా చేయగల సామర్థ్యాన్ని కలిగి ఉండాలి. ఈ కార్యక్రమం కోసం నిర్మించిన తొమ్మిది ప్రోటోటైప్‌లలో డ్యూయిటిన్ D.430 ఒకటి. [1]"&amp;" ఇది ఆల్-మెటల్ విమానం, ఇది ఎక్కువగా డ్యూరాలిమిన్ నుండి నిర్మించబడింది. దీని ఐదు-భాగాల హై వింగ్ నేరుగా ఎలిప్టికల్ చిట్కాలకు దారితీసింది మరియు 9 కంటే ఎక్కువ కారక నిష్పత్తిని కలిగి ఉంది, ఆ సమయంలో ఎక్కువ. ఇది ఒక మూడవ తీగ వద్ద ఒకే స్పార్ కలిగి ఉంది, ఇది స్పాన్"&amp;" వెంట లోతుగా లోతుగా ఉంటుంది మరియు డ్యూరాలిమిన్ ట్రెల్లింగ్‌తో బలోపేతం చేయబడింది. ప్రముఖ అంచు ఒక అనుబంధ బాక్స్ స్పార్‌ను ఏర్పరుస్తుంది, మరియు వెనుకంజలో ఉన్న అంచు డ్యూరల్ ట్యూబ్ పక్కటెముకలను కలిగి ఉంది మరియు అధిక-కారక-నిష్పత్తి ఐలెరాన్‌ల కోసం తప్పుడు స్పార్"&amp;"‌ను ఏర్పాటు చేసింది, ఇది సగం వ్యవధిలో ఆక్రమించింది. [1] డి. వీటికి రెక్కల క్రింద నాలుగు స్టీల్ స్ట్రట్స్ ప్రముఖ ఎడ్జ్ బాక్స్ స్పార్ మరియు ప్రధాన స్పార్ వరకు మద్దతు ఇచ్చాయి. సెంట్రల్ ఇంజిన్, ఇదే విధమైన కౌలింగ్ కింద, ఫ్యూజ్‌లేజ్ ముక్కులో ఉంది. [1] మూడు-భాగా"&amp;"ల ఫ్యూజ్‌లేజ్ ఫ్లాట్-సైడెడ్ మరియు తోక వైపు కొంచెం మాత్రమే దెబ్బతింది, ఇది ఒక పెద్ద లోపలి భాగాన్ని రుజువు చేస్తుంది, ఇది వివిధ రకాల పనులకు అనుగుణంగా ఉంటుంది. పైలట్లు ద్వంద్వ నియంత్రణతో కూడిన ప్రముఖ అంచు కంటే ముందు పరివేష్టిత కాక్‌పిట్‌లో పక్కపక్కనే కూర్చున"&amp;"్నారు. వెనుక, క్యాబిన్ 5.10 మీ (16 అడుగులు 9 అంగుళాలు) పొడవు, 1.48 మీ (4 అడుగులు 10 అంగుళాలు) వెడల్పు మరియు 1.80 మీ (5 అడుగులు 11 అంగుళాలు) ఎత్తు. ఇది పరిశీలన, నిఘా లేదా బాంబు పరికరాలను కలిగి ఉంటుంది లేదా ఇద్దరు గాయపడిన మంచాలు లేదా నలుగురు ప్రయాణీకులపై పట"&amp;"్టుకోవచ్చు. [1] క్యాబిన్ వెనుక భాగంలో అనువైన మౌంటుపై డోర్సల్ మెషిన్ గన్ కోసం స్థానం ఉంది. [2] యాక్సెస్ రెక్క కింద పోర్ట్-సైడ్ తలుపు ద్వారా; ప్రతి వైపు మూడు చదరపు కిటికీలు క్యాబిన్‌ను వెలిగించాయి. [1] D.430 యొక్క తోక సాంప్రదాయంగా ఉంది, మొద్దుబారిన త్రిభుజా"&amp;"కార ఫిన్ మరియు లోతైన, గుండ్రని-అంచుగల అసమతుల్య చుక్కలు ఉన్నాయి. దాని దెబ్బతిన్న టెయిల్‌ప్లేన్ ఫ్యూజ్‌లేజ్ పైన అమర్చబడి, ప్రతి వైపు రెండు స్ట్రట్‌లతో కలుపుతారు, మరియు ఇరుకైన, పూర్తి-స్పాన్ ఎలివేటర్లను తీసుకువెళ్లారు. [1] ఇది దిగువ ఫ్యూజ్‌లేజ్ నుండి మరియు న"&amp;"ిలువు షాక్ ఒలియో స్ట్రట్‌లను ఇంజిన్ మౌంటులకు నిలువు షాక్ గ్రహించిన V- స్ట్రట్‌లపై దాని ప్రధాన చక్రాలతో స్థిరమైన అండర్ క్యారేజీని కలిగి ఉంది. చక్రాలు పెద్ద ఫెయిరింగ్స్‌లో ఉన్నాయి; తోక కింద D.430 లో పొడవైన, ఆకు వసంత తోక-స్కిడ్ ఉంది. D.430 మొట్టమొదట 2 అక్టోబ"&amp;"ర్ 1932 న ఎగురవేయబడింది [3] మరియు డిసెంబర్ మధ్య నాటికి ఇది విల్లాకౌబ్లే వద్ద అధికారికంగా పరీక్షించబడుతోంది. [4] వలసరాజ్యాల ట్రై-మోటార్ ఒప్పందం బ్లోచ్ MB.120 కు ఇవ్వబడింది, కాబట్టి ఎక్కువ D.430 లు నిర్మించబడలేదు. ప్రోటోటైప్ మొదట్లో ఎఫ్-అక్ .. సెక్షన్ ఫ్రెం"&amp;"చ్ సైనిక ప్రోటోటైప్‌ల కోసం రిజర్వు చేయబడింది, కాని సెప్టెంబర్ 1933 లో దీనిని రాష్ట్ర యాజమాన్యంలోని వాణిజ్య జాబితాలో తిరిగి నమోదు చేశారు. [5] ఇది చాలా సంవత్సరాలు వాడుకలో ఉంది; 1934 లో ఇది బెల్జియంలో జెండాను చూపించింది [6] మరియు అల్జీరియాలో జరిగిన ఫ్రెంచ్ ఏ"&amp;"రోబాటిక్ పోటీకి విమాన మంత్రిని తీసుకుంది. [7] 1937 లో దాని ఆల్గోల్ ఇంజిన్లను హిస్పానో-స్యూజా 9 టిఎస్ (లైసెన్స్-నిర్మిత మతాధికారి 9 సి డీజిల్ రేడియల్ ఇంజన్లు) భర్తీ చేసినప్పుడు డి .432 రకం యొక్క మార్పు నమోదు చేయబడింది [5]. [8] 2 జూన్ 1938 న వింగ్ ఇంజన్లు ర"&amp;"ెండూ కలిసి విఫలమైనప్పుడు ఇది ప్రాణాంతకం కాని ప్రమాదంలో నాశనం చేయబడింది. [9] లెస్ ఐల్స్ నుండి డేటా నవంబర్ 1933 [1] సాధారణ లక్షణాల పనితీరు")</f>
        <v>డ్యూయిటిన్ D.430 అనేది ఫ్రాన్స్ కాలనీలలో పోలీసింగ్ మరియు ఇతర పాత్రల కోసం రూపొందించిన మూడు-ఇంజిన్, హై-వింగ్ మోనోప్లేన్. ఇది ఉత్పత్తిలోకి వెళ్ళలేదు. 1930 లో, ఫ్రెంచ్ కాలనీలలో పనిచేయడానికి ఒక విమానం కోసం జినెరాల్ టెక్నిక్ ఒక కార్యక్రమాన్ని జారీ చేసింది. ఇది మూడు లోరైన్ 9 ఎన్ ఆల్గోల్ ఇంజన్లు, ఆల్-మెటల్ నిర్మాణం మరియు నిఘా, పరిశీలన, పోలీసింగ్ మరియు బాంబు దాడులతో పాటు వైద్య తరలింపు లేదా సాధారణ రవాణా చేయగల సామర్థ్యాన్ని కలిగి ఉండాలి. ఈ కార్యక్రమం కోసం నిర్మించిన తొమ్మిది ప్రోటోటైప్‌లలో డ్యూయిటిన్ D.430 ఒకటి. [1] ఇది ఆల్-మెటల్ విమానం, ఇది ఎక్కువగా డ్యూరాలిమిన్ నుండి నిర్మించబడింది. దీని ఐదు-భాగాల హై వింగ్ నేరుగా ఎలిప్టికల్ చిట్కాలకు దారితీసింది మరియు 9 కంటే ఎక్కువ కారక నిష్పత్తిని కలిగి ఉంది, ఆ సమయంలో ఎక్కువ. ఇది ఒక మూడవ తీగ వద్ద ఒకే స్పార్ కలిగి ఉంది, ఇది స్పాన్ వెంట లోతుగా లోతుగా ఉంటుంది మరియు డ్యూరాలిమిన్ ట్రెల్లింగ్‌తో బలోపేతం చేయబడింది. ప్రముఖ అంచు ఒక అనుబంధ బాక్స్ స్పార్‌ను ఏర్పరుస్తుంది, మరియు వెనుకంజలో ఉన్న అంచు డ్యూరల్ ట్యూబ్ పక్కటెముకలను కలిగి ఉంది మరియు అధిక-కారక-నిష్పత్తి ఐలెరాన్‌ల కోసం తప్పుడు స్పార్‌ను ఏర్పాటు చేసింది, ఇది సగం వ్యవధిలో ఆక్రమించింది. [1] డి. వీటికి రెక్కల క్రింద నాలుగు స్టీల్ స్ట్రట్స్ ప్రముఖ ఎడ్జ్ బాక్స్ స్పార్ మరియు ప్రధాన స్పార్ వరకు మద్దతు ఇచ్చాయి. సెంట్రల్ ఇంజిన్, ఇదే విధమైన కౌలింగ్ కింద, ఫ్యూజ్‌లేజ్ ముక్కులో ఉంది. [1] మూడు-భాగాల ఫ్యూజ్‌లేజ్ ఫ్లాట్-సైడెడ్ మరియు తోక వైపు కొంచెం మాత్రమే దెబ్బతింది, ఇది ఒక పెద్ద లోపలి భాగాన్ని రుజువు చేస్తుంది, ఇది వివిధ రకాల పనులకు అనుగుణంగా ఉంటుంది. పైలట్లు ద్వంద్వ నియంత్రణతో కూడిన ప్రముఖ అంచు కంటే ముందు పరివేష్టిత కాక్‌పిట్‌లో పక్కపక్కనే కూర్చున్నారు. వెనుక, క్యాబిన్ 5.10 మీ (16 అడుగులు 9 అంగుళాలు) పొడవు, 1.48 మీ (4 అడుగులు 10 అంగుళాలు) వెడల్పు మరియు 1.80 మీ (5 అడుగులు 11 అంగుళాలు) ఎత్తు. ఇది పరిశీలన, నిఘా లేదా బాంబు పరికరాలను కలిగి ఉంటుంది లేదా ఇద్దరు గాయపడిన మంచాలు లేదా నలుగురు ప్రయాణీకులపై పట్టుకోవచ్చు. [1] క్యాబిన్ వెనుక భాగంలో అనువైన మౌంటుపై డోర్సల్ మెషిన్ గన్ కోసం స్థానం ఉంది. [2] యాక్సెస్ రెక్క కింద పోర్ట్-సైడ్ తలుపు ద్వారా; ప్రతి వైపు మూడు చదరపు కిటికీలు క్యాబిన్‌ను వెలిగించాయి. [1] D.430 యొక్క తోక సాంప్రదాయంగా ఉంది, మొద్దుబారిన త్రిభుజాకార ఫిన్ మరియు లోతైన, గుండ్రని-అంచుగల అసమతుల్య చుక్కలు ఉన్నాయి. దాని దెబ్బతిన్న టెయిల్‌ప్లేన్ ఫ్యూజ్‌లేజ్ పైన అమర్చబడి, ప్రతి వైపు రెండు స్ట్రట్‌లతో కలుపుతారు, మరియు ఇరుకైన, పూర్తి-స్పాన్ ఎలివేటర్లను తీసుకువెళ్లారు. [1] ఇది దిగువ ఫ్యూజ్‌లేజ్ నుండి మరియు నిలువు షాక్ ఒలియో స్ట్రట్‌లను ఇంజిన్ మౌంటులకు నిలువు షాక్ గ్రహించిన V- స్ట్రట్‌లపై దాని ప్రధాన చక్రాలతో స్థిరమైన అండర్ క్యారేజీని కలిగి ఉంది. చక్రాలు పెద్ద ఫెయిరింగ్స్‌లో ఉన్నాయి; తోక కింద D.430 లో పొడవైన, ఆకు వసంత తోక-స్కిడ్ ఉంది. D.430 మొట్టమొదట 2 అక్టోబర్ 1932 న ఎగురవేయబడింది [3] మరియు డిసెంబర్ మధ్య నాటికి ఇది విల్లాకౌబ్లే వద్ద అధికారికంగా పరీక్షించబడుతోంది. [4] వలసరాజ్యాల ట్రై-మోటార్ ఒప్పందం బ్లోచ్ MB.120 కు ఇవ్వబడింది, కాబట్టి ఎక్కువ D.430 లు నిర్మించబడలేదు. ప్రోటోటైప్ మొదట్లో ఎఫ్-అక్ .. సెక్షన్ ఫ్రెంచ్ సైనిక ప్రోటోటైప్‌ల కోసం రిజర్వు చేయబడింది, కాని సెప్టెంబర్ 1933 లో దీనిని రాష్ట్ర యాజమాన్యంలోని వాణిజ్య జాబితాలో తిరిగి నమోదు చేశారు. [5] ఇది చాలా సంవత్సరాలు వాడుకలో ఉంది; 1934 లో ఇది బెల్జియంలో జెండాను చూపించింది [6] మరియు అల్జీరియాలో జరిగిన ఫ్రెంచ్ ఏరోబాటిక్ పోటీకి విమాన మంత్రిని తీసుకుంది. [7] 1937 లో దాని ఆల్గోల్ ఇంజిన్లను హిస్పానో-స్యూజా 9 టిఎస్ (లైసెన్స్-నిర్మిత మతాధికారి 9 సి డీజిల్ రేడియల్ ఇంజన్లు) భర్తీ చేసినప్పుడు డి .432 రకం యొక్క మార్పు నమోదు చేయబడింది [5]. [8] 2 జూన్ 1938 న వింగ్ ఇంజన్లు రెండూ కలిసి విఫలమైనప్పుడు ఇది ప్రాణాంతకం కాని ప్రమాదంలో నాశనం చేయబడింది. [9] లెస్ ఐల్స్ నుండి డేటా నవంబర్ 1933 [1] సాధారణ లక్షణాల పనితీరు</v>
      </c>
      <c r="E65" s="1" t="s">
        <v>1190</v>
      </c>
      <c r="F65" s="1" t="str">
        <f>IFERROR(__xludf.DUMMYFUNCTION("GOOGLETRANSLATE(E:E, ""en"", ""te"")"),"కలోనియల్ పోలీసింగ్")</f>
        <v>కలోనియల్ పోలీసింగ్</v>
      </c>
      <c r="G65" s="1" t="s">
        <v>1191</v>
      </c>
      <c r="H65" s="1" t="s">
        <v>403</v>
      </c>
      <c r="I65" s="1" t="str">
        <f>IFERROR(__xludf.DUMMYFUNCTION("GOOGLETRANSLATE(H:H, ""en"", ""te"")"),"ఫ్రాన్స్")</f>
        <v>ఫ్రాన్స్</v>
      </c>
      <c r="J65" s="2" t="s">
        <v>404</v>
      </c>
      <c r="K65" s="1" t="s">
        <v>1192</v>
      </c>
      <c r="L65" s="1" t="str">
        <f>IFERROR(__xludf.DUMMYFUNCTION("GOOGLETRANSLATE(K:K, ""en"", ""te"")"),"నిర్మాణాలు aéronaotices")</f>
        <v>నిర్మాణాలు aéronaotices</v>
      </c>
      <c r="M65" s="1" t="s">
        <v>1193</v>
      </c>
      <c r="R65" s="1">
        <v>1.0</v>
      </c>
      <c r="S65" s="1" t="s">
        <v>252</v>
      </c>
      <c r="U65" s="1" t="s">
        <v>1194</v>
      </c>
      <c r="W65" s="1" t="s">
        <v>1195</v>
      </c>
      <c r="X65" s="1" t="s">
        <v>1196</v>
      </c>
      <c r="Y65" s="1" t="s">
        <v>1197</v>
      </c>
      <c r="Z65" s="1" t="s">
        <v>1198</v>
      </c>
      <c r="AA65" s="1" t="s">
        <v>1199</v>
      </c>
      <c r="AB65" s="1" t="s">
        <v>1200</v>
      </c>
      <c r="AD65" s="1" t="s">
        <v>1201</v>
      </c>
      <c r="AE65" s="1" t="s">
        <v>1202</v>
      </c>
      <c r="AF65" s="1" t="s">
        <v>1203</v>
      </c>
      <c r="AG65" s="1" t="s">
        <v>1204</v>
      </c>
      <c r="AJ65" s="1" t="s">
        <v>1205</v>
      </c>
      <c r="AL65" s="1" t="s">
        <v>1206</v>
      </c>
      <c r="AQ65" s="1" t="s">
        <v>1207</v>
      </c>
      <c r="AT65" s="3">
        <v>11964.0</v>
      </c>
      <c r="AV65" s="1" t="s">
        <v>1208</v>
      </c>
      <c r="DC65" s="1" t="s">
        <v>1209</v>
      </c>
      <c r="DD65" s="1" t="s">
        <v>1210</v>
      </c>
    </row>
    <row r="66">
      <c r="A66" s="1" t="s">
        <v>1211</v>
      </c>
      <c r="B66" s="1" t="str">
        <f>IFERROR(__xludf.DUMMYFUNCTION("GOOGLETRANSLATE(A:A, ""en"", ""te"")"),"రొమానో R.16")</f>
        <v>రొమానో R.16</v>
      </c>
      <c r="C66" s="1" t="s">
        <v>1212</v>
      </c>
      <c r="D66" s="1" t="str">
        <f>IFERROR(__xludf.DUMMYFUNCTION("GOOGLETRANSLATE(C:C, ""en"", ""te"")"),"రొమానో R.16 అనేది మూడు ఇంజిన్, ఫ్రాన్స్ యొక్క ఆఫ్రికన్ కాలనీలలో పోలీసింగ్ మరియు ఇతర రోల్స్ కోసం రూపొందించిన హై వింగ్ మోనోప్లేన్. 1930 లో, డైరెక్షన్ గెనెరాల్ టెక్నిక్ ఫ్రెంచ్ కాలనీలలో పనిచేయడానికి ఒక విమానం కోసం ఒక కార్యక్రమాన్ని జారీ చేసింది. ఇది మూడు లోర"&amp;"ైన్ 9 ఎన్ ఆల్గోల్ ఇంజన్లు మరియు ఆల్-మెటల్ నిర్మాణం, నిఘా, పరిశీలన, పోలీసింగ్ మరియు బాంబు దాడులతో పాటు వైద్య తరలింపు లేదా సాధారణ రవాణా. [1] ఈ కార్యక్రమానికి నిర్మించిన తొమ్మిది ప్రోటోటైప్‌లలో రొమానో R.16 ఒకటి. [2] ఆల్-మెటల్ అవసరం ఉన్నప్పటికీ, రొమానో R16 మొ"&amp;"దట్లో మిశ్రమ నిర్మాణం యొక్క విభాగంతో ప్రయాణించింది, ఇది మొదట ఇలాంటి రొమానో R.6 సివిల్ ప్యాసింజర్ విమానాల కోసం నిర్మించబడింది. ఉద్దేశించిన వింగ్, ఆల్-మెటల్ మరియు తేలికైనదిగా భావిస్తే, దాన్ని ఎప్పుడైనా భర్తీ చేసిందో తెలియదు. ప్రతి వైపు హై వింగ్ రెండు భాగాలు"&amp;"గా ఉంది, ఫ్యూజ్‌లేజ్ పైభాగంలో దీర్ఘచతురస్రాకార లోపలి విభాగం జతచేయబడింది. బయటి ప్యానెల్లు గుండ్రని చిట్కాలకు నేరుగా దెబ్బతిన్నాయి. రెక్కలో రెండు చెక్క పెట్టె స్పార్స్ మరియు స్ప్రూస్ పక్కటెముకలు ఉన్నాయి మరియు పూర్తిగా ప్లైవుడ్ కప్పబడి ఉంది. సెంటర్ విభాగం, 4"&amp;"0% కంటే ఎక్కువ, దాని బయటి చివరలలో వింగ్ స్పార్స్ మరియు తక్కువ ఫ్యూజ్‌లేజ్ లాన్స్‌ల మధ్య ఒక జత సమాంతర స్టీల్ వింగ్ స్ట్రట్‌లతో కలుపుతారు, తద్వారా R.16 యొక్క రెక్క సెమీ-క్యాంటిలివర్ ఒకటి. అధిక కారక నిష్పత్తి ఐలెరాన్స్ మొత్తం బాహ్య ప్యానెల్ వెనుకంజలో ఉన్న అం"&amp;"చుని ఆక్రమించింది మరియు కాంబర్ మారుతున్న ఫ్లాప్స్ సెంటర్ విభాగం యొక్క వాటిని నింపాయి. [2] R.16 ను మూడు 220 kW (300 HP) లోరైన్ 9N అల్గోల్ తొమ్మిది సిలిండర్ రేడియల్ ఇంజన్లు పొడవైన తీగ NACA- రకం కౌలింగ్లతో కప్పబడి ఉన్నాయి. ఒకటి ఫ్యూజ్‌లేజ్ యొక్క ముక్కులో ఉంద"&amp;"ి మరియు మరొకటి ఫార్వర్డ్ వింగ్ స్ట్రట్స్ నుండి వింగ్ సెంటర్ విభాగం కింద అమర్చబడి, వింగ్ రూట్ మరియు చిన్న నిలువు స్ట్రట్‌లకు ముందుకు సాగడం ద్వారా స్ట్రట్‌లను బ్రేసింగ్ చేయడం ద్వారా సహాయపడింది. వెనుక వింగ్ స్ట్రట్‌కు దెబ్బతిన్న బయటి ఇంజిన్ల వెనుక పొడవైన నాస"&amp;"ెల్స్. [2] నిర్మాణాత్మకంగా R.16 యొక్క ఫ్యూజ్‌లేజ్ స్టీల్ ట్యూబ్ లాంగన్స్ చుట్టూ నిర్మించబడింది, దీనికి సరళమైన దీర్ఘచతురస్రాకార క్రాస్-సెక్షన్ ఇస్తుంది. పైలట్ల పరివేష్టిత క్యాబిన్ క్రింద ఉంది మరియు వింగ్ లీడింగ్ ఎడ్జ్ కంటే కొంచెం ముందు ఉంది, ఇది పక్కపక్కనే"&amp;" సీటింగ్ మరియు ద్వంద్వ నియంత్రణలతో అమర్చబడింది. వాటి వెనుక ఒక ఉదార ​​క్యాబిన్ ఉంది, పెద్ద పోర్ట్ సైడ్ డోర్ ద్వారా యాక్సెస్ చేయబడింది. క్యాబిన్ వెనుక, వెనుకంజలో ఉన్న అంచు వెనుక డోర్సల్ గన్నర్ యొక్క స్థానం ఉంది. వెనుక భాగంలో స్థిర ఉపరితలాలు సుమారుగా త్రిభుజ"&amp;"ాకారంగా ఉన్నాయి మరియు సమతుల్య చుక్కాని మరియు ఎలివేటర్లను కలిగి ఉన్నాయి, కూడా సమతుల్య. ప్రతి టెయిల్‌ప్లేన్ దిగువ ఫ్యూజ్‌లేజ్ నుండి V- స్ట్రట్ యొక్క శీర్షంపై కలుపుతారు. తోక ఉపరితలాలు ఫాబ్రిక్ కవరింగ్ [2] తో స్టీల్ ట్యూబ్ నిర్మాణాలు, వలసరాజ్యాల విమానాలు ప్రా"&amp;"థమిక లేదా సిద్ధపడని స్ట్రిప్స్‌ను ఉపయోగించాల్సి ఉంటుందని భావిస్తున్నారు, కాబట్టి బలమైన అండర్ క్యారేజ్ అవసరం. R.16 లో పెద్ద 1,150 మిమీ (45 అంగుళాలు) వ్యాసం చక్రాలు ఉన్నాయి, స్వతంత్రంగా అమర్చబడి, బ్రేక్‌లతో అమర్చబడి, స్టీరింగ్ కోసం ఉపయోగించవచ్చు, పెద్ద ఫెయి"&amp;"రింగ్‌ల క్రింద కప్పబడి ఉంటుంది. ప్రతి చక్రం దిగువ ఫ్యూజ్‌లేజ్ నుండి క్రాంక్ చేసిన స్టీల్ సగం ఇరుసుపై ఉంది, వెనుకంజలో ఉన్న రీకోయిల్ స్ట్రట్ మరియు నిలువు ఒలియో లెగ్ ఇంజిన్ మౌంటుకు. [2] R.16 ఫిబ్రవరి 1933 లో మొదటిసారిగా ప్రయాణించింది. [3] మే నాటికి రొమానో యొ"&amp;"క్క కేన్స్ ఫ్యాక్టరీలో ప్రారంభ అభివృద్ధి పరీక్షలు పూర్తయ్యాయి. [4] ఇది సెప్టెంబర్ ఆరంభంలో పూర్తయిన దాని అధికారిక పరీక్షల కోసం విల్లాకౌబ్లేకు వెళ్ళింది. [5] వలసరాజ్యాల ట్రిమోటర్ ఒప్పందం బ్లోచ్ MB.120 కు ఇవ్వబడింది, కాబట్టి ఎక్కువ R.16 లు నిర్మించబడలేదు. ఏక"&amp;"ైక ఉదాహరణ ఫ్రెంచ్ సివిల్ ఎయిర్క్రాఫ్ట్ రిజిస్టర్ యొక్క ప్రోటోటైప్స్ విభాగంలో ఎఫ్-అక్గేగా కనిపించింది, ఈ రకం రొమానో 160 [6] మరియు ఫ్రెంచ్ ఉత్తర ఆఫ్రికాలోని 5 వ వైమానిక ప్రాంతం యొక్క కమాండర్ అతని వ్యక్తిగత రవాణాగా ఉపయోగించారు. [7 ] 1937 లో కేన్స్ వద్ద తీసిన"&amp;" ఛాయాచిత్రం చూపిస్తుంది, అప్పటికి ప్రయాణీకులను తీసుకువెళ్ళడానికి ఇది స్వీకరించబడింది, క్యాబిన్ ఇప్పుడు ప్రతి వైపు పొడవైన, నిరంతర కిటికీల ద్వారా వెలిగిపోతుంది. ఇది అసమతుల్య చుక్కలతో సవరించిన నిలువు తోకను కలిగి ఉంది. [6] లెస్ ఐల్స్ నుండి డేటా [2] సాధారణ లక్"&amp;"షణాల పనితీరు")</f>
        <v>రొమానో R.16 అనేది మూడు ఇంజిన్, ఫ్రాన్స్ యొక్క ఆఫ్రికన్ కాలనీలలో పోలీసింగ్ మరియు ఇతర రోల్స్ కోసం రూపొందించిన హై వింగ్ మోనోప్లేన్. 1930 లో, డైరెక్షన్ గెనెరాల్ టెక్నిక్ ఫ్రెంచ్ కాలనీలలో పనిచేయడానికి ఒక విమానం కోసం ఒక కార్యక్రమాన్ని జారీ చేసింది. ఇది మూడు లోరైన్ 9 ఎన్ ఆల్గోల్ ఇంజన్లు మరియు ఆల్-మెటల్ నిర్మాణం, నిఘా, పరిశీలన, పోలీసింగ్ మరియు బాంబు దాడులతో పాటు వైద్య తరలింపు లేదా సాధారణ రవాణా. [1] ఈ కార్యక్రమానికి నిర్మించిన తొమ్మిది ప్రోటోటైప్‌లలో రొమానో R.16 ఒకటి. [2] ఆల్-మెటల్ అవసరం ఉన్నప్పటికీ, రొమానో R16 మొదట్లో మిశ్రమ నిర్మాణం యొక్క విభాగంతో ప్రయాణించింది, ఇది మొదట ఇలాంటి రొమానో R.6 సివిల్ ప్యాసింజర్ విమానాల కోసం నిర్మించబడింది. ఉద్దేశించిన వింగ్, ఆల్-మెటల్ మరియు తేలికైనదిగా భావిస్తే, దాన్ని ఎప్పుడైనా భర్తీ చేసిందో తెలియదు. ప్రతి వైపు హై వింగ్ రెండు భాగాలుగా ఉంది, ఫ్యూజ్‌లేజ్ పైభాగంలో దీర్ఘచతురస్రాకార లోపలి విభాగం జతచేయబడింది. బయటి ప్యానెల్లు గుండ్రని చిట్కాలకు నేరుగా దెబ్బతిన్నాయి. రెక్కలో రెండు చెక్క పెట్టె స్పార్స్ మరియు స్ప్రూస్ పక్కటెముకలు ఉన్నాయి మరియు పూర్తిగా ప్లైవుడ్ కప్పబడి ఉంది. సెంటర్ విభాగం, 40% కంటే ఎక్కువ, దాని బయటి చివరలలో వింగ్ స్పార్స్ మరియు తక్కువ ఫ్యూజ్‌లేజ్ లాన్స్‌ల మధ్య ఒక జత సమాంతర స్టీల్ వింగ్ స్ట్రట్‌లతో కలుపుతారు, తద్వారా R.16 యొక్క రెక్క సెమీ-క్యాంటిలివర్ ఒకటి. అధిక కారక నిష్పత్తి ఐలెరాన్స్ మొత్తం బాహ్య ప్యానెల్ వెనుకంజలో ఉన్న అంచుని ఆక్రమించింది మరియు కాంబర్ మారుతున్న ఫ్లాప్స్ సెంటర్ విభాగం యొక్క వాటిని నింపాయి. [2] R.16 ను మూడు 220 kW (300 HP) లోరైన్ 9N అల్గోల్ తొమ్మిది సిలిండర్ రేడియల్ ఇంజన్లు పొడవైన తీగ NACA- రకం కౌలింగ్లతో కప్పబడి ఉన్నాయి. ఒకటి ఫ్యూజ్‌లేజ్ యొక్క ముక్కులో ఉంది మరియు మరొకటి ఫార్వర్డ్ వింగ్ స్ట్రట్స్ నుండి వింగ్ సెంటర్ విభాగం కింద అమర్చబడి, వింగ్ రూట్ మరియు చిన్న నిలువు స్ట్రట్‌లకు ముందుకు సాగడం ద్వారా స్ట్రట్‌లను బ్రేసింగ్ చేయడం ద్వారా సహాయపడింది. వెనుక వింగ్ స్ట్రట్‌కు దెబ్బతిన్న బయటి ఇంజిన్ల వెనుక పొడవైన నాసెల్స్. [2] నిర్మాణాత్మకంగా R.16 యొక్క ఫ్యూజ్‌లేజ్ స్టీల్ ట్యూబ్ లాంగన్స్ చుట్టూ నిర్మించబడింది, దీనికి సరళమైన దీర్ఘచతురస్రాకార క్రాస్-సెక్షన్ ఇస్తుంది. పైలట్ల పరివేష్టిత క్యాబిన్ క్రింద ఉంది మరియు వింగ్ లీడింగ్ ఎడ్జ్ కంటే కొంచెం ముందు ఉంది, ఇది పక్కపక్కనే సీటింగ్ మరియు ద్వంద్వ నియంత్రణలతో అమర్చబడింది. వాటి వెనుక ఒక ఉదార ​​క్యాబిన్ ఉంది, పెద్ద పోర్ట్ సైడ్ డోర్ ద్వారా యాక్సెస్ చేయబడింది. క్యాబిన్ వెనుక, వెనుకంజలో ఉన్న అంచు వెనుక డోర్సల్ గన్నర్ యొక్క స్థానం ఉంది. వెనుక భాగంలో స్థిర ఉపరితలాలు సుమారుగా త్రిభుజాకారంగా ఉన్నాయి మరియు సమతుల్య చుక్కాని మరియు ఎలివేటర్లను కలిగి ఉన్నాయి, కూడా సమతుల్య. ప్రతి టెయిల్‌ప్లేన్ దిగువ ఫ్యూజ్‌లేజ్ నుండి V- స్ట్రట్ యొక్క శీర్షంపై కలుపుతారు. తోక ఉపరితలాలు ఫాబ్రిక్ కవరింగ్ [2] తో స్టీల్ ట్యూబ్ నిర్మాణాలు, వలసరాజ్యాల విమానాలు ప్రాథమిక లేదా సిద్ధపడని స్ట్రిప్స్‌ను ఉపయోగించాల్సి ఉంటుందని భావిస్తున్నారు, కాబట్టి బలమైన అండర్ క్యారేజ్ అవసరం. R.16 లో పెద్ద 1,150 మిమీ (45 అంగుళాలు) వ్యాసం చక్రాలు ఉన్నాయి, స్వతంత్రంగా అమర్చబడి, బ్రేక్‌లతో అమర్చబడి, స్టీరింగ్ కోసం ఉపయోగించవచ్చు, పెద్ద ఫెయిరింగ్‌ల క్రింద కప్పబడి ఉంటుంది. ప్రతి చక్రం దిగువ ఫ్యూజ్‌లేజ్ నుండి క్రాంక్ చేసిన స్టీల్ సగం ఇరుసుపై ఉంది, వెనుకంజలో ఉన్న రీకోయిల్ స్ట్రట్ మరియు నిలువు ఒలియో లెగ్ ఇంజిన్ మౌంటుకు. [2] R.16 ఫిబ్రవరి 1933 లో మొదటిసారిగా ప్రయాణించింది. [3] మే నాటికి రొమానో యొక్క కేన్స్ ఫ్యాక్టరీలో ప్రారంభ అభివృద్ధి పరీక్షలు పూర్తయ్యాయి. [4] ఇది సెప్టెంబర్ ఆరంభంలో పూర్తయిన దాని అధికారిక పరీక్షల కోసం విల్లాకౌబ్లేకు వెళ్ళింది. [5] వలసరాజ్యాల ట్రిమోటర్ ఒప్పందం బ్లోచ్ MB.120 కు ఇవ్వబడింది, కాబట్టి ఎక్కువ R.16 లు నిర్మించబడలేదు. ఏకైక ఉదాహరణ ఫ్రెంచ్ సివిల్ ఎయిర్క్రాఫ్ట్ రిజిస్టర్ యొక్క ప్రోటోటైప్స్ విభాగంలో ఎఫ్-అక్గేగా కనిపించింది, ఈ రకం రొమానో 160 [6] మరియు ఫ్రెంచ్ ఉత్తర ఆఫ్రికాలోని 5 వ వైమానిక ప్రాంతం యొక్క కమాండర్ అతని వ్యక్తిగత రవాణాగా ఉపయోగించారు. [7 ] 1937 లో కేన్స్ వద్ద తీసిన ఛాయాచిత్రం చూపిస్తుంది, అప్పటికి ప్రయాణీకులను తీసుకువెళ్ళడానికి ఇది స్వీకరించబడింది, క్యాబిన్ ఇప్పుడు ప్రతి వైపు పొడవైన, నిరంతర కిటికీల ద్వారా వెలిగిపోతుంది. ఇది అసమతుల్య చుక్కలతో సవరించిన నిలువు తోకను కలిగి ఉంది. [6] లెస్ ఐల్స్ నుండి డేటా [2] సాధారణ లక్షణాల పనితీరు</v>
      </c>
      <c r="E66" s="1" t="s">
        <v>1213</v>
      </c>
      <c r="F66" s="1" t="str">
        <f>IFERROR(__xludf.DUMMYFUNCTION("GOOGLETRANSLATE(E:E, ""en"", ""te"")"),"కలోనియల్ పోలీసింగ్ విమానం")</f>
        <v>కలోనియల్ పోలీసింగ్ విమానం</v>
      </c>
      <c r="H66" s="1" t="s">
        <v>1214</v>
      </c>
      <c r="I66" s="1" t="str">
        <f>IFERROR(__xludf.DUMMYFUNCTION("GOOGLETRANSLATE(H:H, ""en"", ""te"")"),"ఫ్రెంచ్")</f>
        <v>ఫ్రెంచ్</v>
      </c>
      <c r="J66" s="2" t="s">
        <v>1215</v>
      </c>
      <c r="K66" s="1" t="s">
        <v>1216</v>
      </c>
      <c r="L66" s="1" t="str">
        <f>IFERROR(__xludf.DUMMYFUNCTION("GOOGLETRANSLATE(K:K, ""en"", ""te"")"),"చాంటియర్స్ ఏనావాల్స్ ఎటియన్నే రొమానో")</f>
        <v>చాంటియర్స్ ఏనావాల్స్ ఎటియన్నే రొమానో</v>
      </c>
      <c r="M66" s="1" t="s">
        <v>1217</v>
      </c>
      <c r="R66" s="1">
        <v>1.0</v>
      </c>
      <c r="U66" s="1" t="s">
        <v>1194</v>
      </c>
      <c r="W66" s="1" t="s">
        <v>1218</v>
      </c>
      <c r="X66" s="1" t="s">
        <v>1219</v>
      </c>
      <c r="Y66" s="1" t="s">
        <v>1220</v>
      </c>
      <c r="Z66" s="1" t="s">
        <v>1221</v>
      </c>
      <c r="AA66" s="1" t="s">
        <v>1222</v>
      </c>
      <c r="AB66" s="1" t="s">
        <v>1223</v>
      </c>
      <c r="AC66" s="1" t="s">
        <v>1224</v>
      </c>
      <c r="AD66" s="1" t="s">
        <v>1225</v>
      </c>
      <c r="AE66" s="1" t="s">
        <v>1226</v>
      </c>
      <c r="AF66" s="1" t="s">
        <v>1204</v>
      </c>
      <c r="AJ66" s="1" t="s">
        <v>1227</v>
      </c>
      <c r="AL66" s="1" t="s">
        <v>1228</v>
      </c>
      <c r="AT66" s="4">
        <v>12086.0</v>
      </c>
      <c r="AV66" s="1" t="s">
        <v>1229</v>
      </c>
      <c r="BH66" s="1" t="s">
        <v>1230</v>
      </c>
      <c r="BI66" s="1" t="s">
        <v>1231</v>
      </c>
      <c r="DE66" s="1" t="s">
        <v>1232</v>
      </c>
      <c r="DF66" s="1" t="s">
        <v>1233</v>
      </c>
    </row>
    <row r="67">
      <c r="A67" s="1" t="s">
        <v>1234</v>
      </c>
      <c r="B67" s="1" t="str">
        <f>IFERROR(__xludf.DUMMYFUNCTION("GOOGLETRANSLATE(A:A, ""en"", ""te"")"),"రొమానో R.5")</f>
        <v>రొమానో R.5</v>
      </c>
      <c r="C67" s="1" t="s">
        <v>1235</v>
      </c>
      <c r="D67" s="1" t="str">
        <f>IFERROR(__xludf.DUMMYFUNCTION("GOOGLETRANSLATE(C:C, ""en"", ""te"")"),"రొమానో R.5 అనేది 1932 లో నిర్మించిన ఒక ఫ్రెంచ్ నిఘా ఎగిరే పడవ. దీనికి పారాసోల్ వింగ్, ఒకే ఇంజిన్ మరియు హల్ స్టెబిలైజింగ్ స్పాన్సన్‌లు ఉన్నాయి. ఒకటి మాత్రమే నిర్మించబడింది. 1929 లో, ఫ్రెంచ్ వైమానిక మంత్రిత్వ శాఖ రాబోయే కొన్నేళ్లలో ఫ్రాన్స్ అవసరాలను తీర్చడా"&amp;"నికి సైనిక విమాన లక్షణాల కార్యక్రమాన్ని రూపొందించింది. ఒక భాగం నిఘా మరియు పరిశీలన సీప్లేన్ కోసం పిలుపునిచ్చింది మరియు R.5 రొమానో యొక్క ప్రతిస్పందన; కనీసం ఇద్దరు తయారీదారులు కూడా ప్రోటోటైప్‌లను నిర్మించారు, అయినప్పటికీ నిధులు ఇంకా హామీ ఇవ్వబడలేదు. [1] రొమా"&amp;"నో R.5 ఆల్-మెటల్ ఫ్లయింగ్ బోట్. దాని పారాసోల్ వింగ్ మూడు భాగాలుగా నిర్మించబడింది; దీని సెంటర్ విభాగం 480 kW (650 HP) హిస్పానో-సుయిజా 12NBR వాటర్-కూల్డ్ V-12 ఇంజిన్‌ను దాని ప్రముఖ అంచున ట్రాక్టర్ కాన్ఫిగరేషన్‌లో అమర్చారు మరియు దాని బయటి చివరల నుండి సమాంతర "&amp;"జత స్ట్రట్‌ల ద్వారా ఫ్యూజ్‌లేజ్‌పై 1,650 మిమీ (65 అంగుళాలు) బ్రేస్ చేయబడింది మధ్య-ఫ్యూజ్‌లేజ్‌కు. ఆరు చిన్న కాబేన్ స్ట్రట్స్ దీనిని కేంద్రంగా కలుపుతున్నాయి. లోపలి మరియు కాంటిలివర్ బాహ్య ప్యానెల్లు కలిసి గుండ్రని చిట్కాలకు ట్రాపెజోయిడల్ ప్లాన్ వింగ్‌ను అంద"&amp;"ించాయి; ఐలెరాన్స్ చాలా బాహ్య ప్యానెళ్ల వెనుకంజలో ఉన్న అంచులను ఆక్రమించారు. నిర్మాణాత్మకంగా ఉక్కు మరియు డ్యూరాలిమిన్ మిశ్రమం, డ్యూరల్ స్కిన్నింగ్‌తో, రెక్క రెండు స్పార్‌ల చుట్టూ నిర్మించబడింది; మధ్య విభాగంలో వీటిని ట్రెలిజ్డ్ గిర్డర్‌గా వివరించారు. [2] దాన"&amp;"ి 15 మీటర్ల పొడవైన (49 అడుగుల 3 అంగుళాలు), ఫ్లాట్-సైడెడ్ హల్ డ్యూరల్ మరియు వేడల్‌తో నిర్మించబడింది, సముద్రపు నీటితో ప్రత్యక్ష సంబంధంలో ఉన్న భాగాల కోసం డ్యూరల్ మరియు స్వచ్ఛమైన అల్యూమినియం పొరలు. వి-ఫారమ్ అండర్ సైడ్ రెక్క కింద ఒకే అడుగు కలిగి ఉంది మరియు మరి"&amp;"ంత వెనుక, నీటి చుక్కాని. R.5 లో ఒక జత డోర్నియర్-శైలి స్పాన్సన్లు, 6.3 మీ (20 అడుగుల 8 అంగుళాలు) వ్యవధిలో మరియు 2.5 మీ (8 అడుగుల 2 అంగుళాలు) విస్తృతంగా ఉన్నాయి, వింగ్ మౌంటెడ్ ఫ్లోట్లకు బదులుగా ఫ్యూజ్‌లేజ్ యొక్క దిగువ వైపులా అమర్చబడి ఉంటాయి. R.5 ను ఉభయచరంగా"&amp;" మార్చడానికి ముడుచుకునే చక్రాలను కలిగి ఉండటానికి వీటిని ఉపయోగించటానికి ప్రణాళికలు ఉన్నాయి. [2] ముక్కులో మూరింగ్ కార్యకలాపాలు, నావిగేషన్ పరికరాలు మరియు మెషిన్ గన్ మౌంటుకు స్థానం ఉంది. పైలట్ల క్యాబిన్ ప్రొపెల్లర్ డిస్క్ కంటే ముందుంది, పూర్తిగా పరివేష్టిత మర"&amp;"ియు పక్కపక్కనే సీట్లు మరియు ద్వంద్వ నియంత్రణలతో ఉంది. వింగ్ వెనుక నావిగేటర్ కోసం స్థానాలు ఉన్నాయి, వారు బాంబు విడుదల నియంత్రణలను మరియు రేడియో మరియు కెమెరా ఆపరేటర్ కోసం కూడా నిర్వహిస్తున్నారు. వాటి వెనుక డోర్సల్ గన్నర్ యొక్క స్థానం ఉంది, వెనుకంజలో ఉన్న అంచ"&amp;"ు మరియు తోక మధ్య మధ్యలో. ఫ్యూజ్‌లేజ్ వెనుక వైపుకు సన్నగా మారింది, ఇక్కడ పొడవైన ఫిన్ లోతైన, గుండ్రని అసమతుల్య చుక్కాడిని తీసుకువెళ్ళింది. R.5 యొక్క దెబ్బతిన్న టెయిల్‌ప్లేన్ ఫిన్‌పై స్ప్రే నుండి బాగా పెరిగింది మరియు దిగువ నుండి ఎగువ ఫ్యూజ్‌లేజ్ నుండి ఒక జత "&amp;"సమాంతర స్ట్రట్‌లతో మద్దతు ఇచ్చింది. దీని ఎలివేటర్లు ఇన్సెట్ మరియు అసమతుల్యమైనవి, కానీ చుక్కాని ఉద్యమానికి ఒక చిన్న సెంట్రల్ నిక్ మాత్రమే అవసరం. [2] రొమానో R.5 మొట్టమొదట సెప్టెంబర్ 1932 లో ప్రయాణించింది. వెంటనే, దాని పోటీదారులు, అమియోట్ 110-S మరియు CAMS 80"&amp;" తో పాటు ఫోర్సెస్ ఏరియన్ డి లా మెర్లకు ఇది పంపిణీ చేయబడింది. [1] లెస్ ఐల్స్, నవంబర్ 1932 నుండి డేటా [2] సాధారణ లక్షణాల పనితీరు")</f>
        <v>రొమానో R.5 అనేది 1932 లో నిర్మించిన ఒక ఫ్రెంచ్ నిఘా ఎగిరే పడవ. దీనికి పారాసోల్ వింగ్, ఒకే ఇంజిన్ మరియు హల్ స్టెబిలైజింగ్ స్పాన్సన్‌లు ఉన్నాయి. ఒకటి మాత్రమే నిర్మించబడింది. 1929 లో, ఫ్రెంచ్ వైమానిక మంత్రిత్వ శాఖ రాబోయే కొన్నేళ్లలో ఫ్రాన్స్ అవసరాలను తీర్చడానికి సైనిక విమాన లక్షణాల కార్యక్రమాన్ని రూపొందించింది. ఒక భాగం నిఘా మరియు పరిశీలన సీప్లేన్ కోసం పిలుపునిచ్చింది మరియు R.5 రొమానో యొక్క ప్రతిస్పందన; కనీసం ఇద్దరు తయారీదారులు కూడా ప్రోటోటైప్‌లను నిర్మించారు, అయినప్పటికీ నిధులు ఇంకా హామీ ఇవ్వబడలేదు. [1] రొమానో R.5 ఆల్-మెటల్ ఫ్లయింగ్ బోట్. దాని పారాసోల్ వింగ్ మూడు భాగాలుగా నిర్మించబడింది; దీని సెంటర్ విభాగం 480 kW (650 HP) హిస్పానో-సుయిజా 12NBR వాటర్-కూల్డ్ V-12 ఇంజిన్‌ను దాని ప్రముఖ అంచున ట్రాక్టర్ కాన్ఫిగరేషన్‌లో అమర్చారు మరియు దాని బయటి చివరల నుండి సమాంతర జత స్ట్రట్‌ల ద్వారా ఫ్యూజ్‌లేజ్‌పై 1,650 మిమీ (65 అంగుళాలు) బ్రేస్ చేయబడింది మధ్య-ఫ్యూజ్‌లేజ్‌కు. ఆరు చిన్న కాబేన్ స్ట్రట్స్ దీనిని కేంద్రంగా కలుపుతున్నాయి. లోపలి మరియు కాంటిలివర్ బాహ్య ప్యానెల్లు కలిసి గుండ్రని చిట్కాలకు ట్రాపెజోయిడల్ ప్లాన్ వింగ్‌ను అందించాయి; ఐలెరాన్స్ చాలా బాహ్య ప్యానెళ్ల వెనుకంజలో ఉన్న అంచులను ఆక్రమించారు. నిర్మాణాత్మకంగా ఉక్కు మరియు డ్యూరాలిమిన్ మిశ్రమం, డ్యూరల్ స్కిన్నింగ్‌తో, రెక్క రెండు స్పార్‌ల చుట్టూ నిర్మించబడింది; మధ్య విభాగంలో వీటిని ట్రెలిజ్డ్ గిర్డర్‌గా వివరించారు. [2] దాని 15 మీటర్ల పొడవైన (49 అడుగుల 3 అంగుళాలు), ఫ్లాట్-సైడెడ్ హల్ డ్యూరల్ మరియు వేడల్‌తో నిర్మించబడింది, సముద్రపు నీటితో ప్రత్యక్ష సంబంధంలో ఉన్న భాగాల కోసం డ్యూరల్ మరియు స్వచ్ఛమైన అల్యూమినియం పొరలు. వి-ఫారమ్ అండర్ సైడ్ రెక్క కింద ఒకే అడుగు కలిగి ఉంది మరియు మరింత వెనుక, నీటి చుక్కాని. R.5 లో ఒక జత డోర్నియర్-శైలి స్పాన్సన్లు, 6.3 మీ (20 అడుగుల 8 అంగుళాలు) వ్యవధిలో మరియు 2.5 మీ (8 అడుగుల 2 అంగుళాలు) విస్తృతంగా ఉన్నాయి, వింగ్ మౌంటెడ్ ఫ్లోట్లకు బదులుగా ఫ్యూజ్‌లేజ్ యొక్క దిగువ వైపులా అమర్చబడి ఉంటాయి. R.5 ను ఉభయచరంగా మార్చడానికి ముడుచుకునే చక్రాలను కలిగి ఉండటానికి వీటిని ఉపయోగించటానికి ప్రణాళికలు ఉన్నాయి. [2] ముక్కులో మూరింగ్ కార్యకలాపాలు, నావిగేషన్ పరికరాలు మరియు మెషిన్ గన్ మౌంటుకు స్థానం ఉంది. పైలట్ల క్యాబిన్ ప్రొపెల్లర్ డిస్క్ కంటే ముందుంది, పూర్తిగా పరివేష్టిత మరియు పక్కపక్కనే సీట్లు మరియు ద్వంద్వ నియంత్రణలతో ఉంది. వింగ్ వెనుక నావిగేటర్ కోసం స్థానాలు ఉన్నాయి, వారు బాంబు విడుదల నియంత్రణలను మరియు రేడియో మరియు కెమెరా ఆపరేటర్ కోసం కూడా నిర్వహిస్తున్నారు. వాటి వెనుక డోర్సల్ గన్నర్ యొక్క స్థానం ఉంది, వెనుకంజలో ఉన్న అంచు మరియు తోక మధ్య మధ్యలో. ఫ్యూజ్‌లేజ్ వెనుక వైపుకు సన్నగా మారింది, ఇక్కడ పొడవైన ఫిన్ లోతైన, గుండ్రని అసమతుల్య చుక్కాడిని తీసుకువెళ్ళింది. R.5 యొక్క దెబ్బతిన్న టెయిల్‌ప్లేన్ ఫిన్‌పై స్ప్రే నుండి బాగా పెరిగింది మరియు దిగువ నుండి ఎగువ ఫ్యూజ్‌లేజ్ నుండి ఒక జత సమాంతర స్ట్రట్‌లతో మద్దతు ఇచ్చింది. దీని ఎలివేటర్లు ఇన్సెట్ మరియు అసమతుల్యమైనవి, కానీ చుక్కాని ఉద్యమానికి ఒక చిన్న సెంట్రల్ నిక్ మాత్రమే అవసరం. [2] రొమానో R.5 మొట్టమొదట సెప్టెంబర్ 1932 లో ప్రయాణించింది. వెంటనే, దాని పోటీదారులు, అమియోట్ 110-S మరియు CAMS 80 తో పాటు ఫోర్సెస్ ఏరియన్ డి లా మెర్లకు ఇది పంపిణీ చేయబడింది. [1] లెస్ ఐల్స్, నవంబర్ 1932 నుండి డేటా [2] సాధారణ లక్షణాల పనితీరు</v>
      </c>
      <c r="E67" s="1" t="s">
        <v>1236</v>
      </c>
      <c r="F67" s="1" t="str">
        <f>IFERROR(__xludf.DUMMYFUNCTION("GOOGLETRANSLATE(E:E, ""en"", ""te"")"),"నిఘా ఎగిరే పడవ")</f>
        <v>నిఘా ఎగిరే పడవ</v>
      </c>
      <c r="G67" s="1" t="s">
        <v>1237</v>
      </c>
      <c r="H67" s="1" t="s">
        <v>403</v>
      </c>
      <c r="I67" s="1" t="str">
        <f>IFERROR(__xludf.DUMMYFUNCTION("GOOGLETRANSLATE(H:H, ""en"", ""te"")"),"ఫ్రాన్స్")</f>
        <v>ఫ్రాన్స్</v>
      </c>
      <c r="J67" s="2" t="s">
        <v>404</v>
      </c>
      <c r="K67" s="1" t="s">
        <v>1216</v>
      </c>
      <c r="L67" s="1" t="str">
        <f>IFERROR(__xludf.DUMMYFUNCTION("GOOGLETRANSLATE(K:K, ""en"", ""te"")"),"చాంటియర్స్ ఏనావాల్స్ ఎటియన్నే రొమానో")</f>
        <v>చాంటియర్స్ ఏనావాల్స్ ఎటియన్నే రొమానో</v>
      </c>
      <c r="M67" s="1" t="s">
        <v>1217</v>
      </c>
      <c r="R67" s="1">
        <v>1.0</v>
      </c>
      <c r="U67" s="1" t="s">
        <v>1194</v>
      </c>
      <c r="W67" s="1" t="s">
        <v>180</v>
      </c>
      <c r="X67" s="1" t="s">
        <v>1238</v>
      </c>
      <c r="Y67" s="1" t="s">
        <v>1239</v>
      </c>
      <c r="Z67" s="1" t="s">
        <v>1240</v>
      </c>
      <c r="AB67" s="1" t="s">
        <v>843</v>
      </c>
      <c r="AD67" s="1" t="s">
        <v>1241</v>
      </c>
      <c r="AF67" s="1" t="s">
        <v>1242</v>
      </c>
      <c r="AJ67" s="1" t="s">
        <v>188</v>
      </c>
      <c r="AL67" s="1" t="s">
        <v>1243</v>
      </c>
      <c r="AT67" s="4">
        <v>11933.0</v>
      </c>
      <c r="AV67" s="1" t="s">
        <v>1244</v>
      </c>
      <c r="BN67" s="1">
        <v>7.6</v>
      </c>
    </row>
    <row r="68">
      <c r="A68" s="1" t="s">
        <v>1245</v>
      </c>
      <c r="B68" s="1" t="str">
        <f>IFERROR(__xludf.DUMMYFUNCTION("GOOGLETRANSLATE(A:A, ""en"", ""te"")"),"గాడ్బిల్లే jg.1b")</f>
        <v>గాడ్బిల్లే jg.1b</v>
      </c>
      <c r="C68" s="1" t="s">
        <v>1246</v>
      </c>
      <c r="D68" s="1" t="str">
        <f>IFERROR(__xludf.DUMMYFUNCTION("GOOGLETRANSLATE(C:C, ""en"", ""te"")"),"గాడ్బిల్ JG.1B ఒక ఫ్రెంచ్ కాంతి, రెండు సీట్ల te త్సాహిక నిర్మించిన విమానం, ఇది 1989 నాటిది. ఒకటి మాత్రమే నిర్మించబడింది. JG.1B ఒక చిన్న క్రీడా విమానం, ఇది రెండు సీట్లను పక్కపక్కనే ఉంచాయి. ఇది పాలిస్టర్ ఫాబ్రిక్ కప్పబడిన స్టీల్ ట్యూబ్ నిర్మాణాన్ని కలిగి ఉం"&amp;"ది మరియు ఇది కాంటిలివర్, తక్కువ వింగ్ మోనోప్లేన్. దాని స్ట్రెయిట్ ఎడ్జ్డ్ రెక్కలు ఇన్బోర్డ్ ఫ్లాప్‌లను కలిగి ఉంటాయి. [1] సాంప్రదాయకంగా, JG.1B 78 kW (105 HP) పోటెజ్ 4E-20B1 ఎయిర్-కూల్డ్ ఫ్లాట్ ఫోర్ ఇంజిన్‌తో పనిచేస్తుంది, ఇది రెండు బ్లేడ్ ప్రొపెల్లర్‌ను నడ"&amp;"ుపుతుంది. ఇద్దరు యజమానులు ఒక పెంపుడు పందిరి కింద రెక్కల ప్రముఖ అంచుపై కూర్చుంటారు, ఇది వెనుక భాగంలో పెరిగిన, గుండ్రని ఫ్యూజ్‌లేజ్ డెక్కింగ్‌లోకి మిళితం అవుతుంది. డెక్కింగ్ వెనుకకు పడిపోతున్నప్పుడు, పొడవైన డోర్సల్ ఫిల్లెట్ ఇరుకైన త్రిభుజాకార చుక్కాతో తుడిచ"&amp;"ిపెట్టిన, నిటారుగా ఉన్న ఫిన్ కు దారితీస్తుంది. టెయిల్‌ప్లేన్ ఫిన్‌కు బ్రేస్ చేసిన వైర్. JG.1B యొక్క తోక చక్రం అండర్ క్యారేజ్ పరిష్కరించబడింది. [1] JG.1B 15 నవంబర్ 1989 న దాని వైమానిక ధ్రువణత యొక్క ధృవీకరణ పత్రాన్ని పొందింది. [2] ఇది 2014 లో ఫ్రెంచ్ సివిల్"&amp;" ఎయిర్క్రాఫ్ట్ రిజిస్టర్‌లో ఉంది. [3] గైలార్డ్ (1991), పే .246 [1] సాధారణ లక్షణాల పనితీరు నుండి డేటా")</f>
        <v>గాడ్బిల్ JG.1B ఒక ఫ్రెంచ్ కాంతి, రెండు సీట్ల te త్సాహిక నిర్మించిన విమానం, ఇది 1989 నాటిది. ఒకటి మాత్రమే నిర్మించబడింది. JG.1B ఒక చిన్న క్రీడా విమానం, ఇది రెండు సీట్లను పక్కపక్కనే ఉంచాయి. ఇది పాలిస్టర్ ఫాబ్రిక్ కప్పబడిన స్టీల్ ట్యూబ్ నిర్మాణాన్ని కలిగి ఉంది మరియు ఇది కాంటిలివర్, తక్కువ వింగ్ మోనోప్లేన్. దాని స్ట్రెయిట్ ఎడ్జ్డ్ రెక్కలు ఇన్బోర్డ్ ఫ్లాప్‌లను కలిగి ఉంటాయి. [1] సాంప్రదాయకంగా, JG.1B 78 kW (105 HP) పోటెజ్ 4E-20B1 ఎయిర్-కూల్డ్ ఫ్లాట్ ఫోర్ ఇంజిన్‌తో పనిచేస్తుంది, ఇది రెండు బ్లేడ్ ప్రొపెల్లర్‌ను నడుపుతుంది. ఇద్దరు యజమానులు ఒక పెంపుడు పందిరి కింద రెక్కల ప్రముఖ అంచుపై కూర్చుంటారు, ఇది వెనుక భాగంలో పెరిగిన, గుండ్రని ఫ్యూజ్‌లేజ్ డెక్కింగ్‌లోకి మిళితం అవుతుంది. డెక్కింగ్ వెనుకకు పడిపోతున్నప్పుడు, పొడవైన డోర్సల్ ఫిల్లెట్ ఇరుకైన త్రిభుజాకార చుక్కాతో తుడిచిపెట్టిన, నిటారుగా ఉన్న ఫిన్ కు దారితీస్తుంది. టెయిల్‌ప్లేన్ ఫిన్‌కు బ్రేస్ చేసిన వైర్. JG.1B యొక్క తోక చక్రం అండర్ క్యారేజ్ పరిష్కరించబడింది. [1] JG.1B 15 నవంబర్ 1989 న దాని వైమానిక ధ్రువణత యొక్క ధృవీకరణ పత్రాన్ని పొందింది. [2] ఇది 2014 లో ఫ్రెంచ్ సివిల్ ఎయిర్క్రాఫ్ట్ రిజిస్టర్‌లో ఉంది. [3] గైలార్డ్ (1991), పే .246 [1] సాధారణ లక్షణాల పనితీరు నుండి డేటా</v>
      </c>
      <c r="E68" s="1" t="s">
        <v>1247</v>
      </c>
      <c r="F68" s="1" t="str">
        <f>IFERROR(__xludf.DUMMYFUNCTION("GOOGLETRANSLATE(E:E, ""en"", ""te"")"),"రెండు సీట్ల స్పోర్ట్ హోమ్‌బిల్ట్ విమానం")</f>
        <v>రెండు సీట్ల స్పోర్ట్ హోమ్‌బిల్ట్ విమానం</v>
      </c>
      <c r="G68" s="1" t="s">
        <v>1248</v>
      </c>
      <c r="H68" s="1" t="s">
        <v>403</v>
      </c>
      <c r="I68" s="1" t="str">
        <f>IFERROR(__xludf.DUMMYFUNCTION("GOOGLETRANSLATE(H:H, ""en"", ""te"")"),"ఫ్రాన్స్")</f>
        <v>ఫ్రాన్స్</v>
      </c>
      <c r="J68" s="2" t="s">
        <v>404</v>
      </c>
      <c r="R68" s="1">
        <v>1.0</v>
      </c>
      <c r="V68" s="1" t="s">
        <v>666</v>
      </c>
      <c r="W68" s="1" t="s">
        <v>841</v>
      </c>
      <c r="X68" s="1" t="s">
        <v>1249</v>
      </c>
      <c r="Z68" s="1" t="s">
        <v>1250</v>
      </c>
      <c r="AA68" s="1" t="s">
        <v>1251</v>
      </c>
      <c r="AB68" s="1" t="s">
        <v>1252</v>
      </c>
      <c r="AD68" s="1" t="s">
        <v>1253</v>
      </c>
      <c r="AE68" s="1" t="s">
        <v>791</v>
      </c>
      <c r="AG68" s="1" t="s">
        <v>142</v>
      </c>
      <c r="AK68" s="1" t="s">
        <v>1254</v>
      </c>
      <c r="AR68" s="1" t="s">
        <v>1255</v>
      </c>
      <c r="AT68" s="1">
        <v>1989.0</v>
      </c>
    </row>
    <row r="69">
      <c r="A69" s="1" t="s">
        <v>1256</v>
      </c>
      <c r="B69" s="1" t="str">
        <f>IFERROR(__xludf.DUMMYFUNCTION("GOOGLETRANSLATE(A:A, ""en"", ""te"")"),"పారావిస్ టాంగో")</f>
        <v>పారావిస్ టాంగో</v>
      </c>
      <c r="C69" s="1" t="s">
        <v>1257</v>
      </c>
      <c r="D69" s="1" t="str">
        <f>IFERROR(__xludf.DUMMYFUNCTION("GOOGLETRANSLATE(C:C, ""en"", ""te"")"),"పారావిస్ టాంగో ఒక రష్యన్ సింగిల్-ప్లేస్ పారాగ్లైడర్, దీనిని మాస్కోకు చెందిన పారావిస్ రూపొందించారు మరియు నిర్మించారు. 2000 లలో ప్రవేశపెట్టిన, ఇది 2016 అయినప్పటికీ ఉత్పత్తిలో ఉంది. [1] ఈ విమానం ఒక అనుభవశూన్యుడు గ్లైడర్‌గా రూపొందించబడింది, ఇది విమాన శిక్షణ క"&amp;"ోసం పాఠశాల వినియోగానికి అనువైనది. [1] బెర్ట్రాండ్ నుండి డేటా [1] సాధారణ లక్షణాల పనితీరు")</f>
        <v>పారావిస్ టాంగో ఒక రష్యన్ సింగిల్-ప్లేస్ పారాగ్లైడర్, దీనిని మాస్కోకు చెందిన పారావిస్ రూపొందించారు మరియు నిర్మించారు. 2000 లలో ప్రవేశపెట్టిన, ఇది 2016 అయినప్పటికీ ఉత్పత్తిలో ఉంది. [1] ఈ విమానం ఒక అనుభవశూన్యుడు గ్లైడర్‌గా రూపొందించబడింది, ఇది విమాన శిక్షణ కోసం పాఠశాల వినియోగానికి అనువైనది. [1] బెర్ట్రాండ్ నుండి డేటా [1] సాధారణ లక్షణాల పనితీరు</v>
      </c>
      <c r="E69" s="1" t="s">
        <v>1258</v>
      </c>
      <c r="F69" s="1" t="str">
        <f>IFERROR(__xludf.DUMMYFUNCTION("GOOGLETRANSLATE(E:E, ""en"", ""te"")"),"పారాగ్లైడర్")</f>
        <v>పారాగ్లైడర్</v>
      </c>
      <c r="G69" s="2" t="s">
        <v>1259</v>
      </c>
      <c r="H69" s="1" t="s">
        <v>1260</v>
      </c>
      <c r="I69" s="1" t="str">
        <f>IFERROR(__xludf.DUMMYFUNCTION("GOOGLETRANSLATE(H:H, ""en"", ""te"")"),"రష్యా")</f>
        <v>రష్యా</v>
      </c>
      <c r="J69" s="2" t="s">
        <v>1261</v>
      </c>
      <c r="K69" s="1" t="s">
        <v>1262</v>
      </c>
      <c r="L69" s="1" t="str">
        <f>IFERROR(__xludf.DUMMYFUNCTION("GOOGLETRANSLATE(K:K, ""en"", ""te"")"),"పారావిస్")</f>
        <v>పారావిస్</v>
      </c>
      <c r="M69" s="2" t="s">
        <v>1263</v>
      </c>
      <c r="N69" s="1" t="s">
        <v>1264</v>
      </c>
      <c r="O69" s="1" t="s">
        <v>464</v>
      </c>
      <c r="P69" s="1" t="str">
        <f>IFERROR(__xludf.DUMMYFUNCTION("GOOGLETRANSLATE(O:O, ""en"", ""te"")"),"ఉత్పత్తిలో")</f>
        <v>ఉత్పత్తిలో</v>
      </c>
      <c r="S69" s="1" t="s">
        <v>252</v>
      </c>
      <c r="U69" s="1" t="s">
        <v>131</v>
      </c>
      <c r="X69" s="1" t="s">
        <v>1265</v>
      </c>
      <c r="Z69" s="1" t="s">
        <v>1266</v>
      </c>
      <c r="AF69" s="1" t="s">
        <v>1267</v>
      </c>
      <c r="BN69" s="1">
        <v>4.9</v>
      </c>
      <c r="CO69" s="1" t="s">
        <v>1268</v>
      </c>
    </row>
    <row r="70">
      <c r="A70" s="1" t="s">
        <v>1269</v>
      </c>
      <c r="B70" s="1" t="str">
        <f>IFERROR(__xludf.DUMMYFUNCTION("GOOGLETRANSLATE(A:A, ""en"", ""te"")"),"కాడ్రాన్ c.570")</f>
        <v>కాడ్రాన్ c.570</v>
      </c>
      <c r="C70" s="1" t="s">
        <v>1270</v>
      </c>
      <c r="D70" s="1" t="str">
        <f>IFERROR(__xludf.DUMMYFUNCTION("GOOGLETRANSLATE(C:C, ""en"", ""te"")"),"కాడ్రాన్ C.570 అనేది ఫ్రెంచ్ ట్విన్-ఇంజిన్ విమానం, ఇది 1930 ల మధ్యలో కాడ్రాన్ చేత రూపొందించబడింది మరియు నిర్మించబడింది. ఇది బహుళ పాత్రలలో పనిచేయడానికి రూపొందించబడింది; బాంబర్, ప్రయాణీకుల రవాణా, పారాట్రూప్ విమానం, కార్గో విమానం మరియు ఎయిర్ అంబులెన్స్‌గా. క"&amp;"ాడ్రాన్ C.570 ప్రధానంగా ఫ్రెంచ్ సాయుధ దళాలకు లభించే విమానాలలో అంతరాన్ని పూరించడానికి రూపొందించబడింది, ఇది ట్రూప్-క్యారియర్, అయినప్పటికీ ఇది ఇతర పాత్రలను తీసుకోవచ్చు. ఇది మూడు భాగాలలో రెక్కలతో తక్కువ వింగ్ కాంటిలివర్ మోనోప్లేన్, 7.80 మీ (25 అడుగుల 7 అంగుళా"&amp;"లు) స్పాన్ దీర్ఘచతురస్రాకార సెంటర్ విభాగం మరియు బయటి ట్రాపెజోయిడల్ ప్యానెల్లు, గుండ్రని చిట్కాలతో ముగుస్తుంది. రెక్కలు స్ప్రూస్ మరియు ప్లైవుడ్‌తో చేసిన ట్విన్ బాక్స్ స్పార్స్ చుట్టూ నిర్మించబడ్డాయి. కేంద్ర విభాగంలో అల్యూమినియం ఫ్రేమ్ మరియు లైట్ మెటల్ చర్మ"&amp;"ం ఉంది; బయటి ప్యానెల్లు ప్లై కప్పబడి ఉన్నాయి. మల్టీ-సెక్షన్ ఐలెరాన్లు బాహ్య ప్యానెళ్ల వెనుకంజలో ఉన్న అంచులలో సగానికి పైగా నింపాయి. [1] C.570 లో చదరపు విభాగం ఫ్యూజ్‌లేజ్ ఉంది. దాని 7.80 మీ (25 అడుగుల 7 అంగుళాలు)-లాంగ్ ఫార్వర్డ్ పార్ట్, రెక్క వెనుకంజలో ఉన్న"&amp;" అంచులకు వెనుకకు చేరుకుంది, సిబ్బందిని మరియు పద్దెనిమిది మంది దళాలను ఉంచారు మరియు అల్యూమినియం లాంగన్స్ మరియు ఫ్రేమ్‌లతో నిర్మించబడింది, కాంతి మిశ్రమంలో చర్మం ఉంది. నావిగేటర్, బాంబ్ ఐమెర్ మరియు రెండవ పైలట్ గా వ్యవహరించిన ఒక సిబ్బందికి ముక్కులో ఒక క్యాబిన్ "&amp;"ఉంది మరియు దాని వెనుక, ఇంజిన్ల ముందు, పక్కపక్కనే సీటింగ్‌తో బాగా మెరుస్తున్న పైలట్ క్యాబిన్. పైలట్ వెనుక వెంటనే వైర్‌లెస్ ఆపరేటర్ మరియు నలుగురు ప్రయాణీకులకు క్యాబిన్ ఉంది. తరువాత ప్రధాన క్యాబిన్ వచ్చింది, ఇది పద్నాలుగు మంది పురుషులు మరియు చివరకు గాయపడినవా"&amp;"రికి ఒక చిన్న క్యాబిన్ కూర్చుంది. [1] సిబ్బంది పంపిణీ నియమించబడిన పాత్రపై ఆధారపడి ఉండవచ్చు, ఉదా. రవాణా లేదా బాంబర్, ఫ్లైట్ వేరే అమరికను వివరిస్తుంది. [2] ఫార్వర్డ్ క్యాబిన్లకు ప్రాప్యత పెద్ద పోర్ట్-సైడ్ తలుపు ద్వారా ఉంది. ప్రధాన క్యాబిన్ వెనుక భాగంలో స్టా"&amp;"ర్‌బోర్డ్ వైపు మరో పెద్ద తలుపు ఉంది; నలుగురు పారాచూటిస్టులు కలిసి బయలుదేరేంత పెద్ద ట్రాప్‌డోర్ కూడా ఉంది. ఫ్యూజ్‌లేజ్ యొక్క వెనుక భాగం వెల్డెడ్ క్రోమ్-మాలిబ్డినం స్టీల్ ట్యూబ్ గిర్డర్, తేలికపాటి చెక్క చట్రంలో కప్పబడిన ఫాబ్రిక్. [1] ఇది రెండు 520 కిలోవాట్ల"&amp;" (700 హెచ్‌పి) వాటర్-కూల్డ్ రెనాల్ట్ 18 జెబిఆర్ 18-సిలిండర్ డబ్ల్యు ఇంజన్లతో శక్తినిచ్చింది, వింగ్ సెంటర్ విభాగంలో వెల్డెడ్ స్టీల్ ట్యూబ్‌లపై అమర్చబడింది, వాటి క్రింద రేడియేటర్లు ఉన్నాయి. C.570 యొక్క హైడ్రాలిక్‌గా ముడుచుకునే ప్రధాన అండర్ క్యారేజీలో మెస్సి"&amp;"యర్ ఒలియో స్ట్రట్‌లపై చక్రాలు ఉన్నాయి, ఇది ఇంజిన్ల వెనుక వెనుకకు ముడుచుకుంది, దీనికి 7.80 మీ (25 అడుగుల 7 అంగుళాలు) ట్రాక్ ఇస్తుంది. [1] C.570 లో జంట తోక ఉంది, దాని టెయిల్‌ప్లేన్‌తో ఫ్యూజ్‌లేజ్ పైభాగంలో అమర్చారు. ఎలివేటర్లతో కలిసి ఇది ప్రణాళికలో ట్రాపెజోయ"&amp;"ిడల్; రెక్కలు ఎండ్‌ప్లేట్ రకానికి చెందినవి, ప్రొఫైల్‌లో ఓవల్ మరియు ఎలివేటర్ కదలికను అనుమతించడానికి రడ్డర్‌లతో రెండు విభాగాలుగా విభజించబడ్డాయి. క్షితిజ సమాంతర మరియు నిలువు నియంత్రణ ఉపరితలాలు ఫ్లెట్‌నర్-రకం సర్వో ట్యాబ్‌లను కలిగి ఉన్నాయి. తోక క్రింద ఒక స్థి"&amp;"ర టెయిల్‌వీల్ ఉంది. [1] C.570 మొదటిసారిగా ఎగిరింది, పైలట్లు డెల్మోట్టే మరియు లాకోంబే మరియు ఇంజనీర్ మార్సెల్ రిఫార్డ్‌తో, 24 నవంబర్ 1935 న. [3] జూలై 1936 నాటికి ఇది విల్కాబ్లేలో అధికారిక పరీక్షలు [4]. నవంబరులో ఇది అక్కడ ప్రోటోటైప్‌ల శ్రేణిలో కనిపించింది [5"&amp;"] మరియు దాని సుదీర్ఘ పరీక్షలు సెప్టెంబర్ 1937 లో మాత్రమే ముగిశాయి, ఇది కంగౌరో అనే పేరును సంపాదించినప్పుడు. [6] లెస్ ఐల్స్ నుండి డేటా 26 మార్చి 1936 [1] సాధారణ లక్షణాల పనితీరు")</f>
        <v>కాడ్రాన్ C.570 అనేది ఫ్రెంచ్ ట్విన్-ఇంజిన్ విమానం, ఇది 1930 ల మధ్యలో కాడ్రాన్ చేత రూపొందించబడింది మరియు నిర్మించబడింది. ఇది బహుళ పాత్రలలో పనిచేయడానికి రూపొందించబడింది; బాంబర్, ప్రయాణీకుల రవాణా, పారాట్రూప్ విమానం, కార్గో విమానం మరియు ఎయిర్ అంబులెన్స్‌గా. కాడ్రాన్ C.570 ప్రధానంగా ఫ్రెంచ్ సాయుధ దళాలకు లభించే విమానాలలో అంతరాన్ని పూరించడానికి రూపొందించబడింది, ఇది ట్రూప్-క్యారియర్, అయినప్పటికీ ఇది ఇతర పాత్రలను తీసుకోవచ్చు. ఇది మూడు భాగాలలో రెక్కలతో తక్కువ వింగ్ కాంటిలివర్ మోనోప్లేన్, 7.80 మీ (25 అడుగుల 7 అంగుళాలు) స్పాన్ దీర్ఘచతురస్రాకార సెంటర్ విభాగం మరియు బయటి ట్రాపెజోయిడల్ ప్యానెల్లు, గుండ్రని చిట్కాలతో ముగుస్తుంది. రెక్కలు స్ప్రూస్ మరియు ప్లైవుడ్‌తో చేసిన ట్విన్ బాక్స్ స్పార్స్ చుట్టూ నిర్మించబడ్డాయి. కేంద్ర విభాగంలో అల్యూమినియం ఫ్రేమ్ మరియు లైట్ మెటల్ చర్మం ఉంది; బయటి ప్యానెల్లు ప్లై కప్పబడి ఉన్నాయి. మల్టీ-సెక్షన్ ఐలెరాన్లు బాహ్య ప్యానెళ్ల వెనుకంజలో ఉన్న అంచులలో సగానికి పైగా నింపాయి. [1] C.570 లో చదరపు విభాగం ఫ్యూజ్‌లేజ్ ఉంది. దాని 7.80 మీ (25 అడుగుల 7 అంగుళాలు)-లాంగ్ ఫార్వర్డ్ పార్ట్, రెక్క వెనుకంజలో ఉన్న అంచులకు వెనుకకు చేరుకుంది, సిబ్బందిని మరియు పద్దెనిమిది మంది దళాలను ఉంచారు మరియు అల్యూమినియం లాంగన్స్ మరియు ఫ్రేమ్‌లతో నిర్మించబడింది, కాంతి మిశ్రమంలో చర్మం ఉంది. నావిగేటర్, బాంబ్ ఐమెర్ మరియు రెండవ పైలట్ గా వ్యవహరించిన ఒక సిబ్బందికి ముక్కులో ఒక క్యాబిన్ ఉంది మరియు దాని వెనుక, ఇంజిన్ల ముందు, పక్కపక్కనే సీటింగ్‌తో బాగా మెరుస్తున్న పైలట్ క్యాబిన్. పైలట్ వెనుక వెంటనే వైర్‌లెస్ ఆపరేటర్ మరియు నలుగురు ప్రయాణీకులకు క్యాబిన్ ఉంది. తరువాత ప్రధాన క్యాబిన్ వచ్చింది, ఇది పద్నాలుగు మంది పురుషులు మరియు చివరకు గాయపడినవారికి ఒక చిన్న క్యాబిన్ కూర్చుంది. [1] సిబ్బంది పంపిణీ నియమించబడిన పాత్రపై ఆధారపడి ఉండవచ్చు, ఉదా. రవాణా లేదా బాంబర్, ఫ్లైట్ వేరే అమరికను వివరిస్తుంది. [2] ఫార్వర్డ్ క్యాబిన్లకు ప్రాప్యత పెద్ద పోర్ట్-సైడ్ తలుపు ద్వారా ఉంది. ప్రధాన క్యాబిన్ వెనుక భాగంలో స్టార్‌బోర్డ్ వైపు మరో పెద్ద తలుపు ఉంది; నలుగురు పారాచూటిస్టులు కలిసి బయలుదేరేంత పెద్ద ట్రాప్‌డోర్ కూడా ఉంది. ఫ్యూజ్‌లేజ్ యొక్క వెనుక భాగం వెల్డెడ్ క్రోమ్-మాలిబ్డినం స్టీల్ ట్యూబ్ గిర్డర్, తేలికపాటి చెక్క చట్రంలో కప్పబడిన ఫాబ్రిక్. [1] ఇది రెండు 520 కిలోవాట్ల (700 హెచ్‌పి) వాటర్-కూల్డ్ రెనాల్ట్ 18 జెబిఆర్ 18-సిలిండర్ డబ్ల్యు ఇంజన్లతో శక్తినిచ్చింది, వింగ్ సెంటర్ విభాగంలో వెల్డెడ్ స్టీల్ ట్యూబ్‌లపై అమర్చబడింది, వాటి క్రింద రేడియేటర్లు ఉన్నాయి. C.570 యొక్క హైడ్రాలిక్‌గా ముడుచుకునే ప్రధాన అండర్ క్యారేజీలో మెస్సియర్ ఒలియో స్ట్రట్‌లపై చక్రాలు ఉన్నాయి, ఇది ఇంజిన్ల వెనుక వెనుకకు ముడుచుకుంది, దీనికి 7.80 మీ (25 అడుగుల 7 అంగుళాలు) ట్రాక్ ఇస్తుంది. [1] C.570 లో జంట తోక ఉంది, దాని టెయిల్‌ప్లేన్‌తో ఫ్యూజ్‌లేజ్ పైభాగంలో అమర్చారు. ఎలివేటర్లతో కలిసి ఇది ప్రణాళికలో ట్రాపెజోయిడల్; రెక్కలు ఎండ్‌ప్లేట్ రకానికి చెందినవి, ప్రొఫైల్‌లో ఓవల్ మరియు ఎలివేటర్ కదలికను అనుమతించడానికి రడ్డర్‌లతో రెండు విభాగాలుగా విభజించబడ్డాయి. క్షితిజ సమాంతర మరియు నిలువు నియంత్రణ ఉపరితలాలు ఫ్లెట్‌నర్-రకం సర్వో ట్యాబ్‌లను కలిగి ఉన్నాయి. తోక క్రింద ఒక స్థిర టెయిల్‌వీల్ ఉంది. [1] C.570 మొదటిసారిగా ఎగిరింది, పైలట్లు డెల్మోట్టే మరియు లాకోంబే మరియు ఇంజనీర్ మార్సెల్ రిఫార్డ్‌తో, 24 నవంబర్ 1935 న. [3] జూలై 1936 నాటికి ఇది విల్కాబ్లేలో అధికారిక పరీక్షలు [4]. నవంబరులో ఇది అక్కడ ప్రోటోటైప్‌ల శ్రేణిలో కనిపించింది [5] మరియు దాని సుదీర్ఘ పరీక్షలు సెప్టెంబర్ 1937 లో మాత్రమే ముగిశాయి, ఇది కంగౌరో అనే పేరును సంపాదించినప్పుడు. [6] లెస్ ఐల్స్ నుండి డేటా 26 మార్చి 1936 [1] సాధారణ లక్షణాల పనితీరు</v>
      </c>
      <c r="E70" s="1" t="s">
        <v>1271</v>
      </c>
      <c r="F70" s="1" t="str">
        <f>IFERROR(__xludf.DUMMYFUNCTION("GOOGLETRANSLATE(E:E, ""en"", ""te"")"),"బాంబర్/సైనిక రవాణా")</f>
        <v>బాంబర్/సైనిక రవాణా</v>
      </c>
      <c r="H70" s="1" t="s">
        <v>403</v>
      </c>
      <c r="I70" s="1" t="str">
        <f>IFERROR(__xludf.DUMMYFUNCTION("GOOGLETRANSLATE(H:H, ""en"", ""te"")"),"ఫ్రాన్స్")</f>
        <v>ఫ్రాన్స్</v>
      </c>
      <c r="K70" s="1" t="s">
        <v>1272</v>
      </c>
      <c r="L70" s="1" t="str">
        <f>IFERROR(__xludf.DUMMYFUNCTION("GOOGLETRANSLATE(K:K, ""en"", ""te"")"),"కాడ్రాన్-రెనాల్ట్")</f>
        <v>కాడ్రాన్-రెనాల్ట్</v>
      </c>
      <c r="M70" s="2" t="s">
        <v>1273</v>
      </c>
      <c r="R70" s="1">
        <v>1.0</v>
      </c>
      <c r="W70" s="1" t="s">
        <v>1274</v>
      </c>
      <c r="X70" s="1" t="s">
        <v>1275</v>
      </c>
      <c r="Y70" s="1" t="s">
        <v>1276</v>
      </c>
      <c r="Z70" s="1" t="s">
        <v>1277</v>
      </c>
      <c r="AA70" s="1" t="s">
        <v>1278</v>
      </c>
      <c r="AB70" s="1" t="s">
        <v>1279</v>
      </c>
      <c r="AD70" s="1" t="s">
        <v>1280</v>
      </c>
      <c r="AE70" s="1" t="s">
        <v>791</v>
      </c>
      <c r="AF70" s="1" t="s">
        <v>1281</v>
      </c>
      <c r="AJ70" s="1" t="s">
        <v>1282</v>
      </c>
      <c r="AT70" s="3">
        <v>13112.0</v>
      </c>
      <c r="DF70" s="1" t="s">
        <v>1283</v>
      </c>
    </row>
    <row r="71">
      <c r="A71" s="1" t="s">
        <v>1284</v>
      </c>
      <c r="B71" s="1" t="str">
        <f>IFERROR(__xludf.DUMMYFUNCTION("GOOGLETRANSLATE(A:A, ""en"", ""te"")"),"రెనార్డ్ R.33")</f>
        <v>రెనార్డ్ R.33</v>
      </c>
      <c r="C71" s="1" t="s">
        <v>1285</v>
      </c>
      <c r="D71" s="1" t="str">
        <f>IFERROR(__xludf.DUMMYFUNCTION("GOOGLETRANSLATE(C:C, ""en"", ""te"")"),"రెనార్డ్ R.33 ఏరోబాటిక్ సామర్థ్యంతో బెల్జియన్ శిక్షణా విమానం. 1934 లో రెండు ఎగురవేయబడ్డాయి, కాని ఇకపై ఉత్పత్తి చేయబడలేదు. రెనార్డ్ R.33 డిజైన్ ప్రారంభమైనప్పుడు, ఇది టూరింగ్ విమానంగా ఉద్దేశించబడింది, కానీ అది అభివృద్ధి చెందుతున్నప్పుడు, మిలిటరీ రిజర్వ్ పైల"&amp;"ట్లు మరియు సిబ్బందికి శిక్షకుడిగా మరింత అనువైన రోల్ అని స్పష్టమైంది. R.33 పైలట్లను వారి ఏరోబాటిక్స్ మరియు సిబ్బంది వారి నావిగేషనల్ నైపుణ్యాలను అభివృద్ధి చేయడానికి అనుమతించింది. [1] ఇది పారాసోల్ వింగ్ మోనోప్లేన్, దాని రెక్కలు దిగువ ఫ్యూజ్‌లేజ్‌కు స్ట్రీమ్ల"&amp;"ైన్డ్ స్టీల్ ట్యూబ్ వి-స్ట్రట్‌లతో కలుపుతాయి. వింగ్ యొక్క మధ్యలో, బయటి భాగాల కంటే సన్నగా, ఫ్యూజ్‌లేజ్‌కు దగ్గరగా ఉంది మరియు చిన్న కాబేన్ స్ట్రట్‌లలో అక్కడ కలుపుతారు. ఈ ప్రణాళిక సుమారుగా దీర్ఘవృత్తాకారంగా ఉంది, అయినప్పటికీ ప్రముఖ అంచు సగం వ్యవధిలో నేరుగా ఉ"&amp;"ంది మరియు పైలట్ యొక్క వీక్షణ క్షేత్రాన్ని మెరుగుపరచడానికి లోతైన, గుండ్రని కటౌట్ ఉంది. డైహెడ్రల్ లేదు. రెక్క అంతా కలప, ఇది ఒక జత బాక్స్ చుట్టూ 600 మిమీ (24 అంగుళాలు) వేరుగా మరియు ప్లైవుడ్ కప్పబడి ఉంది. దీని ఐలెరాన్లు దాదాపు 60% వ్యవధిని ఆక్రమించాయి. [1] R."&amp;"33 యొక్క ఫ్యూజ్‌లేజ్ ఒక సన్నని స్టీల్ ట్యూబ్ నిర్మాణం, గుండ్రని ఎగువ డెక్కింగ్‌తో ఫ్లాట్ సైడెడ్. దాని పాయింటెడ్ ముక్కు 89 kW (120 HP) రెనార్డ్ 120 రేడియల్ ఇంజిన్ యొక్క ఐదు సిలిండర్లను పాక్షికంగా బహిర్గతం చేసింది. ఇంజిన్ మరియు కాక్‌పిట్ ప్రాంతాలు లోహంతో మర"&amp;"ియు మిగిలినవి ఫాబ్రిక్‌తో కప్పబడి ఉన్నాయి. ఇంధన ట్యాంకులు మరియు సామాను కోసం ఇంజిన్ మరియు కాక్‌పిట్‌ల మధ్య సుదీర్ఘ ఫార్వర్డ్ ఫ్యూజ్‌లేజ్ స్థలాన్ని అందించింది. పైలట్లు రెక్క పైన మరియు క్రింద చూడటానికి పైలట్లకు టెన్డం ఓపెన్ కాక్‌పిట్స్ తగినంతగా పెరిగాయి. ఒక "&amp;"ప్రయాణీకుడి కోసం ఫార్వర్డ్ సెట్‌ను తొలగించగలిగినప్పటికీ, ద్వంద్వ నియంత్రణలు అమర్చబడ్డాయి. సమతుల్య నియంత్రణ ఉపరితలాలతో సామ్రాజ్యం సాంప్రదాయికమైనది; ఫిన్ చిన్నది, పెద్ద, గుండ్రని చుక్కానితో, కీల్ మరియు టెయిల్‌ప్లేన్ వరకు విస్తరించి, మధ్య-ఫ్యూజ్‌లేజ్ ఎత్తులో"&amp;" అమర్చబడి, ప్రతి వైపు రెండు స్ట్రట్‌లతో క్రింద నుండి కలుపుతారు, ఎలివేటర్లను చుక్కాని నుండి స్పష్టంగా ఉంచడానికి చాలా ముందుకు ఉంది. [[పట్టు కుములి రెనార్డ్ సెంట్రల్ లోయర్ ఫ్యూజ్‌లేజ్ నుండి వి-స్ట్రట్‌లపై ఇరుసులతో రెండు మెయిన్‌వీల్స్‌తో స్థిరమైన అండర్ క్యారే"&amp;"జీని కలిగి ఉంది. ఫెయిర్డ్ 1,500 మిమీ (59 అంగుళాలు) పొడవైన ఒలియో స్ట్రట్స్ ఎగువ ఫ్యూజ్‌లేజ్‌కు జతచేయబడ్డాయి. చక్రాలలో కేబుల్ బ్రేక్‌లు ఉన్నాయి; పైలట్ భూమిపై స్టీరింగ్ కోసం వాటిని భేదాత్మకంగా ఆపరేషన్ చేయడానికి ఎంచుకోవచ్చు. స్టీల్ స్ప్రింగ్ టెయిల్‌స్కిడ్ ఉంద"&amp;"ి, ఇది కాస్టర్‌ను స్వేచ్ఛగా చేయగలదు. [1] రెనార్డ్ R.33 యొక్క మొదటి ఫ్లైట్ యొక్క ఖచ్చితమైన తేదీ తెలియదు కాని ఇది బహుశా 1934 వేసవి ప్రారంభంలో ఉండవచ్చు. లెస్ ఐల్స్ వ్యాసం కాకుండా, [1] సమకాలీన ఆంగ్లో- లో ఈ బెల్జియన్ విమానానికి సూచనలు లేవు ఫ్రెంచ్ ఏవియేషన్ ప్ర"&amp;"ెస్. పునర్నిర్మించిన బెల్జియన్ సివిల్ ఎయిర్క్రాఫ్ట్ రిజిస్టర్ రెండు ఉదాహరణలను చూపిస్తుంది, మొదటి (OO-ANT) 1 మే 1934 న నమోదు చేయబడింది మరియు రెండవది (OO-ANV) 10 ఆగస్టు 1934 న. [2] రెనార్డ్ నుండి బయలుదేరిన తరువాత ఇద్దరు రిజిస్టర్డ్ యజమానులను కలిగి ఉన్న మొదట"&amp;"ిది, రెనార్డ్ 120 అన్‌కౌల్డ్ ఇంజిన్ [1] ను కలిగి ఉంది, కాని రెండవది, సంస్థతో కలిసి ఉంది, విస్తృత తీగ, నాకా రకం కౌలింగ్ మరియు ఫెయిర్‌డ్ మెయిన్‌వీల్స్ ఉన్నాయి. ఒక సమయంలో ఈ విమానం 89 కిలోవాట్ల (120 హెచ్‌పి) ఎడిసి సిరస్ హీర్మేస్ ఐ ఫోర్ సిలిండర్, నిటారుగా ఉన్న"&amp;" ఇన్లైన్. [3] లెస్ ఐల్స్ 1934 నుండి డేటా [1] సాధారణ లక్షణాల పనితీరు")</f>
        <v>రెనార్డ్ R.33 ఏరోబాటిక్ సామర్థ్యంతో బెల్జియన్ శిక్షణా విమానం. 1934 లో రెండు ఎగురవేయబడ్డాయి, కాని ఇకపై ఉత్పత్తి చేయబడలేదు. రెనార్డ్ R.33 డిజైన్ ప్రారంభమైనప్పుడు, ఇది టూరింగ్ విమానంగా ఉద్దేశించబడింది, కానీ అది అభివృద్ధి చెందుతున్నప్పుడు, మిలిటరీ రిజర్వ్ పైలట్లు మరియు సిబ్బందికి శిక్షకుడిగా మరింత అనువైన రోల్ అని స్పష్టమైంది. R.33 పైలట్లను వారి ఏరోబాటిక్స్ మరియు సిబ్బంది వారి నావిగేషనల్ నైపుణ్యాలను అభివృద్ధి చేయడానికి అనుమతించింది. [1] ఇది పారాసోల్ వింగ్ మోనోప్లేన్, దాని రెక్కలు దిగువ ఫ్యూజ్‌లేజ్‌కు స్ట్రీమ్లైన్డ్ స్టీల్ ట్యూబ్ వి-స్ట్రట్‌లతో కలుపుతాయి. వింగ్ యొక్క మధ్యలో, బయటి భాగాల కంటే సన్నగా, ఫ్యూజ్‌లేజ్‌కు దగ్గరగా ఉంది మరియు చిన్న కాబేన్ స్ట్రట్‌లలో అక్కడ కలుపుతారు. ఈ ప్రణాళిక సుమారుగా దీర్ఘవృత్తాకారంగా ఉంది, అయినప్పటికీ ప్రముఖ అంచు సగం వ్యవధిలో నేరుగా ఉంది మరియు పైలట్ యొక్క వీక్షణ క్షేత్రాన్ని మెరుగుపరచడానికి లోతైన, గుండ్రని కటౌట్ ఉంది. డైహెడ్రల్ లేదు. రెక్క అంతా కలప, ఇది ఒక జత బాక్స్ చుట్టూ 600 మిమీ (24 అంగుళాలు) వేరుగా మరియు ప్లైవుడ్ కప్పబడి ఉంది. దీని ఐలెరాన్లు దాదాపు 60% వ్యవధిని ఆక్రమించాయి. [1] R.33 యొక్క ఫ్యూజ్‌లేజ్ ఒక సన్నని స్టీల్ ట్యూబ్ నిర్మాణం, గుండ్రని ఎగువ డెక్కింగ్‌తో ఫ్లాట్ సైడెడ్. దాని పాయింటెడ్ ముక్కు 89 kW (120 HP) రెనార్డ్ 120 రేడియల్ ఇంజిన్ యొక్క ఐదు సిలిండర్లను పాక్షికంగా బహిర్గతం చేసింది. ఇంజిన్ మరియు కాక్‌పిట్ ప్రాంతాలు లోహంతో మరియు మిగిలినవి ఫాబ్రిక్‌తో కప్పబడి ఉన్నాయి. ఇంధన ట్యాంకులు మరియు సామాను కోసం ఇంజిన్ మరియు కాక్‌పిట్‌ల మధ్య సుదీర్ఘ ఫార్వర్డ్ ఫ్యూజ్‌లేజ్ స్థలాన్ని అందించింది. పైలట్లు రెక్క పైన మరియు క్రింద చూడటానికి పైలట్లకు టెన్డం ఓపెన్ కాక్‌పిట్స్ తగినంతగా పెరిగాయి. ఒక ప్రయాణీకుడి కోసం ఫార్వర్డ్ సెట్‌ను తొలగించగలిగినప్పటికీ, ద్వంద్వ నియంత్రణలు అమర్చబడ్డాయి. సమతుల్య నియంత్రణ ఉపరితలాలతో సామ్రాజ్యం సాంప్రదాయికమైనది; ఫిన్ చిన్నది, పెద్ద, గుండ్రని చుక్కానితో, కీల్ మరియు టెయిల్‌ప్లేన్ వరకు విస్తరించి, మధ్య-ఫ్యూజ్‌లేజ్ ఎత్తులో అమర్చబడి, ప్రతి వైపు రెండు స్ట్రట్‌లతో క్రింద నుండి కలుపుతారు, ఎలివేటర్లను చుక్కాని నుండి స్పష్టంగా ఉంచడానికి చాలా ముందుకు ఉంది. [[పట్టు కుములి రెనార్డ్ సెంట్రల్ లోయర్ ఫ్యూజ్‌లేజ్ నుండి వి-స్ట్రట్‌లపై ఇరుసులతో రెండు మెయిన్‌వీల్స్‌తో స్థిరమైన అండర్ క్యారేజీని కలిగి ఉంది. ఫెయిర్డ్ 1,500 మిమీ (59 అంగుళాలు) పొడవైన ఒలియో స్ట్రట్స్ ఎగువ ఫ్యూజ్‌లేజ్‌కు జతచేయబడ్డాయి. చక్రాలలో కేబుల్ బ్రేక్‌లు ఉన్నాయి; పైలట్ భూమిపై స్టీరింగ్ కోసం వాటిని భేదాత్మకంగా ఆపరేషన్ చేయడానికి ఎంచుకోవచ్చు. స్టీల్ స్ప్రింగ్ టెయిల్‌స్కిడ్ ఉంది, ఇది కాస్టర్‌ను స్వేచ్ఛగా చేయగలదు. [1] రెనార్డ్ R.33 యొక్క మొదటి ఫ్లైట్ యొక్క ఖచ్చితమైన తేదీ తెలియదు కాని ఇది బహుశా 1934 వేసవి ప్రారంభంలో ఉండవచ్చు. లెస్ ఐల్స్ వ్యాసం కాకుండా, [1] సమకాలీన ఆంగ్లో- లో ఈ బెల్జియన్ విమానానికి సూచనలు లేవు ఫ్రెంచ్ ఏవియేషన్ ప్రెస్. పునర్నిర్మించిన బెల్జియన్ సివిల్ ఎయిర్క్రాఫ్ట్ రిజిస్టర్ రెండు ఉదాహరణలను చూపిస్తుంది, మొదటి (OO-ANT) 1 మే 1934 న నమోదు చేయబడింది మరియు రెండవది (OO-ANV) 10 ఆగస్టు 1934 న. [2] రెనార్డ్ నుండి బయలుదేరిన తరువాత ఇద్దరు రిజిస్టర్డ్ యజమానులను కలిగి ఉన్న మొదటిది, రెనార్డ్ 120 అన్‌కౌల్డ్ ఇంజిన్ [1] ను కలిగి ఉంది, కాని రెండవది, సంస్థతో కలిసి ఉంది, విస్తృత తీగ, నాకా రకం కౌలింగ్ మరియు ఫెయిర్‌డ్ మెయిన్‌వీల్స్ ఉన్నాయి. ఒక సమయంలో ఈ విమానం 89 కిలోవాట్ల (120 హెచ్‌పి) ఎడిసి సిరస్ హీర్మేస్ ఐ ఫోర్ సిలిండర్, నిటారుగా ఉన్న ఇన్లైన్. [3] లెస్ ఐల్స్ 1934 నుండి డేటా [1] సాధారణ లక్షణాల పనితీరు</v>
      </c>
      <c r="E71" s="1" t="s">
        <v>853</v>
      </c>
      <c r="F71" s="1" t="str">
        <f>IFERROR(__xludf.DUMMYFUNCTION("GOOGLETRANSLATE(E:E, ""en"", ""te"")"),"ట్రైనర్ విమానం")</f>
        <v>ట్రైనర్ విమానం</v>
      </c>
      <c r="G71" s="1" t="s">
        <v>854</v>
      </c>
      <c r="H71" s="1" t="s">
        <v>1286</v>
      </c>
      <c r="I71" s="1" t="str">
        <f>IFERROR(__xludf.DUMMYFUNCTION("GOOGLETRANSLATE(H:H, ""en"", ""te"")"),"బెల్జియం")</f>
        <v>బెల్జియం</v>
      </c>
      <c r="J71" s="2" t="s">
        <v>1287</v>
      </c>
      <c r="K71" s="1" t="s">
        <v>1288</v>
      </c>
      <c r="L71" s="1" t="str">
        <f>IFERROR(__xludf.DUMMYFUNCTION("GOOGLETRANSLATE(K:K, ""en"", ""te"")"),"నిర్మాణాలు Aéronaotices G. రెనార్డ్")</f>
        <v>నిర్మాణాలు Aéronaotices G. రెనార్డ్</v>
      </c>
      <c r="M71" s="1" t="s">
        <v>1289</v>
      </c>
      <c r="R71" s="1">
        <v>2.0</v>
      </c>
      <c r="U71" s="1" t="s">
        <v>666</v>
      </c>
      <c r="W71" s="1" t="s">
        <v>1290</v>
      </c>
      <c r="X71" s="1" t="s">
        <v>1291</v>
      </c>
      <c r="Y71" s="1" t="s">
        <v>1292</v>
      </c>
      <c r="Z71" s="1" t="s">
        <v>1293</v>
      </c>
      <c r="AA71" s="1" t="s">
        <v>408</v>
      </c>
      <c r="AB71" s="1" t="s">
        <v>1294</v>
      </c>
      <c r="AC71" s="1" t="s">
        <v>1295</v>
      </c>
      <c r="AD71" s="1" t="s">
        <v>1296</v>
      </c>
      <c r="AE71" s="1" t="s">
        <v>791</v>
      </c>
      <c r="AF71" s="1" t="s">
        <v>1297</v>
      </c>
      <c r="AG71" s="1" t="s">
        <v>1298</v>
      </c>
      <c r="AK71" s="1" t="s">
        <v>1299</v>
      </c>
      <c r="AL71" s="1" t="s">
        <v>1300</v>
      </c>
      <c r="AT71" s="1">
        <v>1934.0</v>
      </c>
      <c r="AV71" s="1" t="s">
        <v>1301</v>
      </c>
      <c r="BN71" s="1">
        <v>7.8</v>
      </c>
      <c r="DC71" s="1" t="s">
        <v>811</v>
      </c>
    </row>
    <row r="72">
      <c r="A72" s="1" t="s">
        <v>1302</v>
      </c>
      <c r="B72" s="1" t="str">
        <f>IFERROR(__xludf.DUMMYFUNCTION("GOOGLETRANSLATE(A:A, ""en"", ""te"")"),"బసౌ రూబిస్")</f>
        <v>బసౌ రూబిస్</v>
      </c>
      <c r="C72" s="1" t="s">
        <v>1303</v>
      </c>
      <c r="D72" s="1" t="str">
        <f>IFERROR(__xludf.DUMMYFUNCTION("GOOGLETRANSLATE(C:C, ""en"", ""te"")"),"బసౌ రూబిస్ (రూబీ) తక్కువ శక్తి, ప్రాథమిక శిక్షణ మరియు పర్యటన కోసం రూపొందించిన బలమైన ఫ్రెంచ్ విమానం. రూబిస్ తక్కువ శక్తి యొక్క డిజైన్ అధ్యయనాల ఫలితం, రెండు సీట్ల విమానం శిక్షకుడిగా ఉపయోగించటానికి ఉద్దేశించబడింది మరియు నిరాడంబరమైన టూరింగ్ ట్రిప్స్. పనితీరు "&amp;"కంటే స్థిరత్వానికి ప్రాధాన్యత ఇవ్వబడింది; దృ ness త్వం కూడా అవసరం. లెస్ ఐల్స్ దీనిని ఏవియన్ డి ప్రొమెనేడ్ అని పిలుస్తారు. అధ్యయనాలు మీడియం పెర్ఫార్మెన్స్ గ్లైడర్ [1] యొక్క లక్షణాలతో పారాసోల్ వింగ్ విమానాన్ని సూచించాయి [1] ఫలితంగా, రూబిస్ సాపేక్షంగా పొడవైన"&amp;" వ్యవధి, కాంటిలివర్, ఐదు భాగాల వింగ్ ఒక చిన్న కేంద్ర విభాగంతో, పొడవైన, పదునైన బాహ్య ప్యానెల్లు మరియు సులభంగా కలిగి ఉంది గ్రౌండ్ కాంటాక్ట్ షాక్‌ల నుండి రెక్కలను రక్షించడానికి వేరు చేయగలిగిన వింగ్‌టిప్స్. కారక నిష్పత్తి 10 మరియు డైహెడ్రల్ లేదు. నిర్మాణాత్మక"&amp;"ంగా రెక్కలు అన్నీ లోహంగా ఉన్నాయి, ఇది ఎక్కువగా డ్యూరాలిమిన్ గొట్టాల నుండి మరియు రెండు ప్రధాన స్పార్‌లతో నిర్మించబడింది, ఇవి బయటి ప్యానెల్స్‌లో దాదాపుగా వారి చిట్కాల వద్ద కలుస్తాయి. లోపలి విభాగంలో సమాంతర స్పార్స్ ఉన్నాయి, అయినప్పటికీ అక్కడ ఉన్న పక్కటెముకలు"&amp;" అదనపు, వికర్ణ సభ్యులచే చేరినప్పటికీ, ప్రముఖ ఎడ్జ్ మౌంటెడ్ ఇంజిన్ కోసం ఈ ప్రాంతాన్ని బలోపేతం చేయడానికి మరియు రెక్కను ఫ్యూజ్‌లేజ్‌కు జతచేసిన వివిధ స్ట్రట్‌లను బలోపేతం చేశారు. మెటల్ స్కిన్డ్ అయిన ప్రముఖ మరియు వెనుకంజలో ఉన్న అంచుల చుట్టూ తప్ప రెక్కలు కప్పబడి"&amp;" ఉన్నాయి. ఇది ఇరుకైనది, 2.0 మీ (6 అడుగుల 7 అంగుళాలు) స్పాన్ ఐలెరాన్స్. [1] ఫ్యూజ్‌లేజ్ సరైనది రెండు సమాంతర, వెలికితీసిన ఫ్లాట్ గిర్డర్ ఫ్రేమ్‌ల ద్వారా 1.10 మీ (3 అడుగుల 7 అంగుళాలు) వేరుగా ఉంది, ఒక్కొక్కటి రెండు పొడవైన, తేలికపాటి మిశ్రమం ప్రాధమిక సభ్యులతో."&amp;" విమానంలో ఉన్నత సభ్యులు, వారిపై రెక్కలతో, అడ్డంగా ఉన్నారు. దాని ఫార్వర్డ్ చివరలో ప్రతి గిర్డర్ ఫ్రేమ్‌లో ఎగువ మరియు దిగువ సభ్యుల మధ్య నిలువు క్రాస్-బ్రేస్ ఉంది. దిగువ వాలుగా పైకి వాలుగా ఉంటుంది, ఇక్కడ మూడు వికర్ణ స్ట్రట్స్ గిర్డర్లను కలుపుతాయి; వైర్ క్రాస"&amp;"్ బ్రేసింగ్ గిర్డర్లను ఒక పుంజంగా స్థిరీకరించింది. వెనుక భాగంలో ఎంపెనేజ్ సాంప్రదాయకంగా ఉంది, ఒక సమాంతర తీగ టెయిల్‌ప్లేన్ ఎగువ ఫ్యూజ్‌లేజ్ సభ్యుల పైన అమర్చబడి ఉంది, ఒక ముక్క, సూటిగా అంచుగల ఎలివేటర్ దానిపై ఆధారపడింది. సింగిల్, సెంట్రల్ ఫిన్ ఉంది, ఇది రోంబోహ"&amp;"ెడ్రల్ చుక్కానితో మిళితం చేయబడింది; ఎలివేటర్ కదలిక కోసం దాని కట్-అవే అండర్ సైడ్. [1] రూబిస్ ఒక ట్యూబ్-ఫ్రేమ్డ్, స్ట్రీమ్లైన్డ్ పాడ్ కలిగి ఉంది, ఇందులో ఓవల్, ఓపెన్ కాక్‌పిట్‌లో ఒక జత ప్రక్క-సీట్లు ఉన్నాయి, ఇది వెనుకంజలో ఉన్న అంచు యొక్క వెనుకకు విస్తరించింద"&amp;"ి. పాడ్ అండర్ క్యారేజ్ నిర్మాణంలో ఒక అంతర్భాగంగా ఉంది. ప్రతి వైపు, ఒక ప్రధాన అండర్ క్యారేజ్ లెగ్ వీల్ హబ్ నుండి ఫ్యూజ్‌లేజ్ ఫ్రేమ్ యొక్క ఎగువ చివర వరకు లోపలికి వాలుగా ఉంది; హబ్ పాడ్ ఫ్రేమ్‌కు జతచేయబడిన V- స్ట్రట్ యొక్క శీర్షం వద్ద ఉంది. ఎగువ పాడ్ ఫ్రేమ్ ఫ"&amp;"్యూజ్‌లేజ్ ఫ్రేమ్‌లకు ఒక జత విలోమ V- స్ట్రట్‌లతో కలుపుతారు, ఒకటి ముందుకు మరియు కాక్‌పిట్ యొక్క ఒక వెనుక. పాడ్ యొక్క వెనుక చివరకు చేరుకున్న పొడవైన టెయిల్‌స్కిడ్ సెంట్రల్ లోయర్ పాడ్ ఫ్రేమ్‌కు పరిష్కరించబడింది. [1] రూబిస్ 30 కిలోవాట్ల (40 హెచ్‌పి) తొమ్మిది స"&amp;"ిలిండర్ సాల్మ్సన్ 9AD రేడియల్ ఇంజిన్ యొక్క శక్తితో పనిచేసింది, దాని థ్రస్ట్ లైన్‌తో రెక్క పైన కేంద్రీకృతమై ఉంది. దాని సిలిండర్లు శీతలీకరణ కోసం బహిర్గతమయ్యాయి, కాని రెక్క యొక్క ఎగువ ఉపరితలంపై వాయు ప్రవాహాన్ని సున్నితంగా చేయడానికి దాని వెనుక పొడవైన, సెమీ-కృ"&amp;"షి ఫెయిరింగ్ ఉంది. ఇంధనం మరియు చమురు ట్యాంకులు వింగ్ సెంటర్ విభాగంలో ఉన్నాయి. [1] రూబిస్ యొక్క మొదటి ఫ్లైట్ యొక్క ఖచ్చితమైన తేదీ తెలియదు కాని ప్రారంభ అభివృద్ధి పరీక్షలు మార్చి 1933 నాటికి పూర్తయ్యాయి. [1] బిబ్లియోథెక్ నేషనల్ డి ఫ్రాన్స్ (బిఎన్ఎఫ్) యొక్క ఫ"&amp;"్రెంచ్ సమకాలీన డిజిటలైజ్డ్ రికార్డులలో దీనికి తదుపరి సూచనలు లేవు. 1935 లో, బసౌ రూబిస్ అనే పేరును మరొక హై వింగ్, ట్రాక్టర్ విమానాల రూపకల్పన కోసం పాడ్ ఫ్యూజ్‌లేజ్‌తో ఉపయోగించుకున్నాడు, కానీ దాని తోకతో ఒక జత ఇరుకైన కిరణాలపై మునుపటి విమానం యొక్క లోతైన గిర్డర్"&amp;" ఫ్రేమ్‌పై, దాని నిర్మాణానికి ఆధారాలు లేవు . [[ లెస్ ఐల్స్, మార్చి 1933 నుండి డేటా [1] సాధారణ లక్షణాల పనితీరు")</f>
        <v>బసౌ రూబిస్ (రూబీ) తక్కువ శక్తి, ప్రాథమిక శిక్షణ మరియు పర్యటన కోసం రూపొందించిన బలమైన ఫ్రెంచ్ విమానం. రూబిస్ తక్కువ శక్తి యొక్క డిజైన్ అధ్యయనాల ఫలితం, రెండు సీట్ల విమానం శిక్షకుడిగా ఉపయోగించటానికి ఉద్దేశించబడింది మరియు నిరాడంబరమైన టూరింగ్ ట్రిప్స్. పనితీరు కంటే స్థిరత్వానికి ప్రాధాన్యత ఇవ్వబడింది; దృ ness త్వం కూడా అవసరం. లెస్ ఐల్స్ దీనిని ఏవియన్ డి ప్రొమెనేడ్ అని పిలుస్తారు. అధ్యయనాలు మీడియం పెర్ఫార్మెన్స్ గ్లైడర్ [1] యొక్క లక్షణాలతో పారాసోల్ వింగ్ విమానాన్ని సూచించాయి [1] ఫలితంగా, రూబిస్ సాపేక్షంగా పొడవైన వ్యవధి, కాంటిలివర్, ఐదు భాగాల వింగ్ ఒక చిన్న కేంద్ర విభాగంతో, పొడవైన, పదునైన బాహ్య ప్యానెల్లు మరియు సులభంగా కలిగి ఉంది గ్రౌండ్ కాంటాక్ట్ షాక్‌ల నుండి రెక్కలను రక్షించడానికి వేరు చేయగలిగిన వింగ్‌టిప్స్. కారక నిష్పత్తి 10 మరియు డైహెడ్రల్ లేదు. నిర్మాణాత్మకంగా రెక్కలు అన్నీ లోహంగా ఉన్నాయి, ఇది ఎక్కువగా డ్యూరాలిమిన్ గొట్టాల నుండి మరియు రెండు ప్రధాన స్పార్‌లతో నిర్మించబడింది, ఇవి బయటి ప్యానెల్స్‌లో దాదాపుగా వారి చిట్కాల వద్ద కలుస్తాయి. లోపలి విభాగంలో సమాంతర స్పార్స్ ఉన్నాయి, అయినప్పటికీ అక్కడ ఉన్న పక్కటెముకలు అదనపు, వికర్ణ సభ్యులచే చేరినప్పటికీ, ప్రముఖ ఎడ్జ్ మౌంటెడ్ ఇంజిన్ కోసం ఈ ప్రాంతాన్ని బలోపేతం చేయడానికి మరియు రెక్కను ఫ్యూజ్‌లేజ్‌కు జతచేసిన వివిధ స్ట్రట్‌లను బలోపేతం చేశారు. మెటల్ స్కిన్డ్ అయిన ప్రముఖ మరియు వెనుకంజలో ఉన్న అంచుల చుట్టూ తప్ప రెక్కలు కప్పబడి ఉన్నాయి. ఇది ఇరుకైనది, 2.0 మీ (6 అడుగుల 7 అంగుళాలు) స్పాన్ ఐలెరాన్స్. [1] ఫ్యూజ్‌లేజ్ సరైనది రెండు సమాంతర, వెలికితీసిన ఫ్లాట్ గిర్డర్ ఫ్రేమ్‌ల ద్వారా 1.10 మీ (3 అడుగుల 7 అంగుళాలు) వేరుగా ఉంది, ఒక్కొక్కటి రెండు పొడవైన, తేలికపాటి మిశ్రమం ప్రాధమిక సభ్యులతో. విమానంలో ఉన్నత సభ్యులు, వారిపై రెక్కలతో, అడ్డంగా ఉన్నారు. దాని ఫార్వర్డ్ చివరలో ప్రతి గిర్డర్ ఫ్రేమ్‌లో ఎగువ మరియు దిగువ సభ్యుల మధ్య నిలువు క్రాస్-బ్రేస్ ఉంది. దిగువ వాలుగా పైకి వాలుగా ఉంటుంది, ఇక్కడ మూడు వికర్ణ స్ట్రట్స్ గిర్డర్లను కలుపుతాయి; వైర్ క్రాస్ బ్రేసింగ్ గిర్డర్లను ఒక పుంజంగా స్థిరీకరించింది. వెనుక భాగంలో ఎంపెనేజ్ సాంప్రదాయకంగా ఉంది, ఒక సమాంతర తీగ టెయిల్‌ప్లేన్ ఎగువ ఫ్యూజ్‌లేజ్ సభ్యుల పైన అమర్చబడి ఉంది, ఒక ముక్క, సూటిగా అంచుగల ఎలివేటర్ దానిపై ఆధారపడింది. సింగిల్, సెంట్రల్ ఫిన్ ఉంది, ఇది రోంబోహెడ్రల్ చుక్కానితో మిళితం చేయబడింది; ఎలివేటర్ కదలిక కోసం దాని కట్-అవే అండర్ సైడ్. [1] రూబిస్ ఒక ట్యూబ్-ఫ్రేమ్డ్, స్ట్రీమ్లైన్డ్ పాడ్ కలిగి ఉంది, ఇందులో ఓవల్, ఓపెన్ కాక్‌పిట్‌లో ఒక జత ప్రక్క-సీట్లు ఉన్నాయి, ఇది వెనుకంజలో ఉన్న అంచు యొక్క వెనుకకు విస్తరించింది. పాడ్ అండర్ క్యారేజ్ నిర్మాణంలో ఒక అంతర్భాగంగా ఉంది. ప్రతి వైపు, ఒక ప్రధాన అండర్ క్యారేజ్ లెగ్ వీల్ హబ్ నుండి ఫ్యూజ్‌లేజ్ ఫ్రేమ్ యొక్క ఎగువ చివర వరకు లోపలికి వాలుగా ఉంది; హబ్ పాడ్ ఫ్రేమ్‌కు జతచేయబడిన V- స్ట్రట్ యొక్క శీర్షం వద్ద ఉంది. ఎగువ పాడ్ ఫ్రేమ్ ఫ్యూజ్‌లేజ్ ఫ్రేమ్‌లకు ఒక జత విలోమ V- స్ట్రట్‌లతో కలుపుతారు, ఒకటి ముందుకు మరియు కాక్‌పిట్ యొక్క ఒక వెనుక. పాడ్ యొక్క వెనుక చివరకు చేరుకున్న పొడవైన టెయిల్‌స్కిడ్ సెంట్రల్ లోయర్ పాడ్ ఫ్రేమ్‌కు పరిష్కరించబడింది. [1] రూబిస్ 30 కిలోవాట్ల (40 హెచ్‌పి) తొమ్మిది సిలిండర్ సాల్మ్సన్ 9AD రేడియల్ ఇంజిన్ యొక్క శక్తితో పనిచేసింది, దాని థ్రస్ట్ లైన్‌తో రెక్క పైన కేంద్రీకృతమై ఉంది. దాని సిలిండర్లు శీతలీకరణ కోసం బహిర్గతమయ్యాయి, కాని రెక్క యొక్క ఎగువ ఉపరితలంపై వాయు ప్రవాహాన్ని సున్నితంగా చేయడానికి దాని వెనుక పొడవైన, సెమీ-కృషి ఫెయిరింగ్ ఉంది. ఇంధనం మరియు చమురు ట్యాంకులు వింగ్ సెంటర్ విభాగంలో ఉన్నాయి. [1] రూబిస్ యొక్క మొదటి ఫ్లైట్ యొక్క ఖచ్చితమైన తేదీ తెలియదు కాని ప్రారంభ అభివృద్ధి పరీక్షలు మార్చి 1933 నాటికి పూర్తయ్యాయి. [1] బిబ్లియోథెక్ నేషనల్ డి ఫ్రాన్స్ (బిఎన్ఎఫ్) యొక్క ఫ్రెంచ్ సమకాలీన డిజిటలైజ్డ్ రికార్డులలో దీనికి తదుపరి సూచనలు లేవు. 1935 లో, బసౌ రూబిస్ అనే పేరును మరొక హై వింగ్, ట్రాక్టర్ విమానాల రూపకల్పన కోసం పాడ్ ఫ్యూజ్‌లేజ్‌తో ఉపయోగించుకున్నాడు, కానీ దాని తోకతో ఒక జత ఇరుకైన కిరణాలపై మునుపటి విమానం యొక్క లోతైన గిర్డర్ ఫ్రేమ్‌పై, దాని నిర్మాణానికి ఆధారాలు లేవు . [[ లెస్ ఐల్స్, మార్చి 1933 నుండి డేటా [1] సాధారణ లక్షణాల పనితీరు</v>
      </c>
      <c r="E72" s="1" t="s">
        <v>1304</v>
      </c>
      <c r="F72" s="1" t="str">
        <f>IFERROR(__xludf.DUMMYFUNCTION("GOOGLETRANSLATE(E:E, ""en"", ""te"")"),"పక్కపక్కనే రెండు సీట్ల పర్యటన మరియు శిక్షణా విమానాలు")</f>
        <v>పక్కపక్కనే రెండు సీట్ల పర్యటన మరియు శిక్షణా విమానాలు</v>
      </c>
      <c r="G72" s="1" t="s">
        <v>1305</v>
      </c>
      <c r="H72" s="1" t="s">
        <v>403</v>
      </c>
      <c r="I72" s="1" t="str">
        <f>IFERROR(__xludf.DUMMYFUNCTION("GOOGLETRANSLATE(H:H, ""en"", ""te"")"),"ఫ్రాన్స్")</f>
        <v>ఫ్రాన్స్</v>
      </c>
      <c r="J72" s="2" t="s">
        <v>404</v>
      </c>
      <c r="U72" s="1" t="s">
        <v>666</v>
      </c>
      <c r="W72" s="1" t="s">
        <v>1306</v>
      </c>
      <c r="X72" s="1" t="s">
        <v>596</v>
      </c>
      <c r="Y72" s="1" t="s">
        <v>805</v>
      </c>
      <c r="Z72" s="1" t="s">
        <v>1307</v>
      </c>
      <c r="AA72" s="1" t="s">
        <v>598</v>
      </c>
      <c r="AB72" s="1" t="s">
        <v>1308</v>
      </c>
      <c r="AC72" s="1" t="s">
        <v>1309</v>
      </c>
      <c r="AD72" s="1" t="s">
        <v>1310</v>
      </c>
      <c r="AE72" s="1" t="s">
        <v>791</v>
      </c>
      <c r="AF72" s="1" t="s">
        <v>1311</v>
      </c>
      <c r="AG72" s="1" t="s">
        <v>1312</v>
      </c>
      <c r="AL72" s="1" t="s">
        <v>1313</v>
      </c>
      <c r="AR72" s="1" t="s">
        <v>1314</v>
      </c>
      <c r="AT72" s="1" t="s">
        <v>1315</v>
      </c>
      <c r="BN72" s="1">
        <v>10.0</v>
      </c>
      <c r="DG72" s="1" t="s">
        <v>1316</v>
      </c>
    </row>
    <row r="73">
      <c r="A73" s="1" t="s">
        <v>1317</v>
      </c>
      <c r="B73" s="1" t="str">
        <f>IFERROR(__xludf.DUMMYFUNCTION("GOOGLETRANSLATE(A:A, ""en"", ""te"")"),"చెక్ స్పోర్ట్ ఎయిర్క్రాఫ్ట్ స్కై క్రూయిజర్")</f>
        <v>చెక్ స్పోర్ట్ ఎయిర్క్రాఫ్ట్ స్కై క్రూయిజర్</v>
      </c>
      <c r="C73" s="1" t="s">
        <v>1318</v>
      </c>
      <c r="D73" s="1" t="str">
        <f>IFERROR(__xludf.DUMMYFUNCTION("GOOGLETRANSLATE(C:C, ""en"", ""te"")"),"చెక్ స్పోర్ట్ ఎయిర్‌క్రాఫ్ట్ స్కై క్రూయిజర్ చెక్ స్పోర్ట్ ఎయిర్‌క్రాఫ్ట్ అభివృద్ధిలో సింగిల్ ఇంజిన్ హై వింగ్ సాంప్రదాయ ల్యాండింగ్ గేర్ విమానం. [1] సాధారణ లక్షణాల పనితీరు")</f>
        <v>చెక్ స్పోర్ట్ ఎయిర్‌క్రాఫ్ట్ స్కై క్రూయిజర్ చెక్ స్పోర్ట్ ఎయిర్‌క్రాఫ్ట్ అభివృద్ధిలో సింగిల్ ఇంజిన్ హై వింగ్ సాంప్రదాయ ల్యాండింగ్ గేర్ విమానం. [1] సాధారణ లక్షణాల పనితీరు</v>
      </c>
      <c r="E73" s="1" t="s">
        <v>1319</v>
      </c>
      <c r="F73" s="1" t="str">
        <f>IFERROR(__xludf.DUMMYFUNCTION("GOOGLETRANSLATE(E:E, ""en"", ""te"")"),"లైట్ స్పోర్ట్")</f>
        <v>లైట్ స్పోర్ట్</v>
      </c>
      <c r="K73" s="1" t="s">
        <v>1320</v>
      </c>
      <c r="L73" s="1" t="str">
        <f>IFERROR(__xludf.DUMMYFUNCTION("GOOGLETRANSLATE(K:K, ""en"", ""te"")"),"చెక్ స్పోర్ట్ విమానం")</f>
        <v>చెక్ స్పోర్ట్ విమానం</v>
      </c>
      <c r="M73" s="1" t="s">
        <v>1321</v>
      </c>
      <c r="N73" s="1">
        <v>2016.0</v>
      </c>
      <c r="O73" s="1" t="s">
        <v>1322</v>
      </c>
      <c r="P73" s="1" t="str">
        <f>IFERROR(__xludf.DUMMYFUNCTION("GOOGLETRANSLATE(O:O, ""en"", ""te"")"),"అభివృద్ధిలో")</f>
        <v>అభివృద్ధిలో</v>
      </c>
      <c r="U73" s="1" t="s">
        <v>1323</v>
      </c>
      <c r="V73" s="1" t="s">
        <v>1324</v>
      </c>
      <c r="AD73" s="1" t="s">
        <v>1325</v>
      </c>
      <c r="AE73" s="1" t="s">
        <v>846</v>
      </c>
      <c r="AQ73" s="1" t="s">
        <v>1326</v>
      </c>
    </row>
    <row r="74">
      <c r="A74" s="1" t="s">
        <v>1327</v>
      </c>
      <c r="B74" s="1" t="str">
        <f>IFERROR(__xludf.DUMMYFUNCTION("GOOGLETRANSLATE(A:A, ""en"", ""te"")"),"Tupolev tu-72")</f>
        <v>Tupolev tu-72</v>
      </c>
      <c r="C74" s="1" t="s">
        <v>1328</v>
      </c>
      <c r="D74" s="1" t="str">
        <f>IFERROR(__xludf.DUMMYFUNCTION("GOOGLETRANSLATE(C:C, ""en"", ""te"")"),"టుపోలేవ్ తు -72 1940 ల చివరలో ప్రతిపాదిత సోవియట్ మీడియం బాంబర్. ఇది టుపోలెవ్ TU-8 పై ఆధారపడింది, కానీ కొంచెం పొడవైన ఫ్యూజ్‌లేజ్, పెరిగిన రక్షణాత్మక ఆయుధాలు మరియు కొద్దిగా విస్తరించిన నిలువు స్టెబిలైజర్‌లను కలిగి ఉండటం ద్వారా తేడా ఉంది. TU-72 యొక్క మొదటి ఫ"&amp;"్లైట్ 1948 లో షెడ్యూల్ చేయబడింది, అయితే టుపోలెవ్ TU-4 యొక్క విజయం మరియు మొదటి తరం వ్యూహాత్మక జెట్ బాంబర్లపై టుపోలెవ్ దృష్టి సారించినందున ఈ ప్రాజెక్ట్ రద్దు చేయబడింది. [1] ఈ విమానం సంబంధిత వ్యాసం ఒక స్టబ్. వికీపీడియా విస్తరించడం ద్వారా మీరు సహాయపడవచ్చు.")</f>
        <v>టుపోలేవ్ తు -72 1940 ల చివరలో ప్రతిపాదిత సోవియట్ మీడియం బాంబర్. ఇది టుపోలెవ్ TU-8 పై ఆధారపడింది, కానీ కొంచెం పొడవైన ఫ్యూజ్‌లేజ్, పెరిగిన రక్షణాత్మక ఆయుధాలు మరియు కొద్దిగా విస్తరించిన నిలువు స్టెబిలైజర్‌లను కలిగి ఉండటం ద్వారా తేడా ఉంది. TU-72 యొక్క మొదటి ఫ్లైట్ 1948 లో షెడ్యూల్ చేయబడింది, అయితే టుపోలెవ్ TU-4 యొక్క విజయం మరియు మొదటి తరం వ్యూహాత్మక జెట్ బాంబర్లపై టుపోలెవ్ దృష్టి సారించినందున ఈ ప్రాజెక్ట్ రద్దు చేయబడింది. [1] ఈ విమానం సంబంధిత వ్యాసం ఒక స్టబ్. వికీపీడియా విస్తరించడం ద్వారా మీరు సహాయపడవచ్చు.</v>
      </c>
      <c r="E74" s="1" t="s">
        <v>1329</v>
      </c>
      <c r="F74" s="1" t="str">
        <f>IFERROR(__xludf.DUMMYFUNCTION("GOOGLETRANSLATE(E:E, ""en"", ""te"")"),"మీడియం బాంబర్")</f>
        <v>మీడియం బాంబర్</v>
      </c>
      <c r="G74" s="1" t="s">
        <v>1330</v>
      </c>
      <c r="H74" s="1" t="s">
        <v>1331</v>
      </c>
      <c r="I74" s="1" t="str">
        <f>IFERROR(__xludf.DUMMYFUNCTION("GOOGLETRANSLATE(H:H, ""en"", ""te"")"),"సోవియట్ యూనియన్")</f>
        <v>సోవియట్ యూనియన్</v>
      </c>
      <c r="J74" s="1" t="s">
        <v>1332</v>
      </c>
      <c r="K74" s="1" t="s">
        <v>1333</v>
      </c>
      <c r="L74" s="1" t="str">
        <f>IFERROR(__xludf.DUMMYFUNCTION("GOOGLETRANSLATE(K:K, ""en"", ""te"")"),"Tupolev")</f>
        <v>Tupolev</v>
      </c>
      <c r="M74" s="2" t="s">
        <v>1334</v>
      </c>
      <c r="R74" s="1" t="s">
        <v>1335</v>
      </c>
      <c r="BH74" s="1" t="s">
        <v>1336</v>
      </c>
      <c r="BI74" s="1" t="s">
        <v>1337</v>
      </c>
    </row>
    <row r="75">
      <c r="A75" s="1" t="s">
        <v>1338</v>
      </c>
      <c r="B75" s="1" t="str">
        <f>IFERROR(__xludf.DUMMYFUNCTION("GOOGLETRANSLATE(A:A, ""en"", ""te"")"),"పోటెజ్ 51")</f>
        <v>పోటెజ్ 51</v>
      </c>
      <c r="C75" s="1" t="s">
        <v>1339</v>
      </c>
      <c r="D75" s="1" t="str">
        <f>IFERROR(__xludf.DUMMYFUNCTION("GOOGLETRANSLATE(C:C, ""en"", ""te"")"),"పోటెజ్ 51 1930 ల ఫ్రెంచ్ ఇంటర్మీడియట్ ట్రైనర్, ఇది ప్రపంచవ్యాప్తంగా విక్రయించిన వృద్ధాప్య పోటెజ్ 25 ను భర్తీ చేయడానికి ఉద్దేశించబడింది. ఇది ఉత్పత్తిలోకి వెళ్ళలేదు. పోటెజ్ 51 యొక్క ప్రధాన రోల్ ఇంటర్మీడియట్ ట్రైనర్ పోటెజ్, వారి విజయవంతమైన పోటెజ్ 25 ను దృష్ట"&amp;"ిలో ఉంచుకుని, ఇది ఫోటోగ్రాఫిక్ నిఘా విమానం, గాలి-సంబర మరియు పౌర గోళంలో ఒక గ్రాండ్ టూరర్ గా కూడా ఉపయోగపడుతుందని భావించారు. . [[ ఇది స్థిరమైన తీగ పారాసోల్ వింగ్ ఉన్న మోనోప్లేన్, సుమారు 2.5 weet స్వీప్. చిట్కాలు సెమీ వృత్తాకారంగా ఉన్నాయి మరియు కాక్‌పిట్‌లపై "&amp;"వెనుకంజలో ఉన్న అంచులో లోతైన, గుండ్రని కటౌట్ ఉంది. అధిక కారక నిష్పత్తి ఐలెరాన్లు మొత్తం వెనుకంజలో ఉన్న అంచుని ఆక్రమించాయి. రెక్క చెక్క బాక్స్-స్పార్‌ల చుట్టూ నిర్మించబడింది మరియు ఫాబ్రిక్ కప్పబడి ఉంది. మిడ్-స్పాన్ దాటి రెక్కకు సమాంతర స్ట్రట్స్ ద్వారా ఇది ద"&amp;"ిగువ ఫ్యూజ్‌లేజ్‌కు కట్టుబడి ఉంది. ప్రతి వైపు ఎగువ ఫ్యూజ్‌లేజ్ నుండి నాలుగు కాబేన్ స్ట్రట్స్ వింగ్ సెంటర్ విభాగాన్ని బ్రేస్ చేసింది. [1] 130 కిలోవాట్ల (170 హెచ్‌పి) పోటెజ్ 9 ఎ రేడియల్ ఇంజిన్‌ను కలిగి ఉన్న ఫార్వర్డ్ విభాగంలో మెటల్ బేరర్లు మరియు తొలగించగల మ"&amp;"ెటల్ షీట్ కవరింగ్ ఉన్నప్పటికీ, దాని ఫ్యూజ్‌లేజ్ ఎక్కువగా చెక్కతో ఉంది, అయితే ఫార్వర్డ్ విభాగంలో. ఇంజిన్‌ను నాకా లాంగ్ తీగ ఇంజిన్ కౌలింగ్ జత చేసింది. ఇంజిన్ వెనుక ఫ్యూజ్‌లేజ్ ఫ్లాట్ సైడెడ్, అయితే రెండు ఓపెన్ కాక్‌పిట్‌ల యొక్క గుండ్రని డెక్కింగ్‌తో ముందుకు "&amp;"మరియు వెనుక, ఫార్వర్డ్ ఒకటి వెనుకంజలో కటౌట్ మరియు మరొకటి వెనుక ఉంది. ప్రతి ముందు ఫెయిరింగ్‌లు స్లిప్‌స్ట్రీమ్ నుండి రక్షణను ఇచ్చాయి మరియు ద్వంద్వ నియంత్రణలు అమర్చబడ్డాయి. ఫిన్ మరియు టెయిల్‌ప్లేన్ రెండూ తప్పనిసరిగా త్రిభుజాకారంగా ఉన్నాయి మరియు సమతుల్య నియం"&amp;"త్రణ ఉపరితలాలను కలిగి ఉన్నాయి. టెయిల్‌ప్లేన్ ఫ్యూజ్‌లేజ్ పైన అమర్చబడింది మరియు దాని సంఘటనల కోణాన్ని విమానంలో సర్దుబాటు చేయవచ్చు; ఇది దిగువ ఫ్యూజ్‌లేజ్ నుండి V- స్ట్రట్ యొక్క శిఖరం వద్ద ప్రతి వైపు కలుపుతారు. [1] [2] పోటెజ్ 51 లో స్థిర ల్యాండింగ్ గేర్ ఉంది,"&amp;" మెయిన్‌వీల్స్ క్రాంక్ ఇరుసులపై మరియు దిగువ ఫ్యూజ్‌లేజ్ నుండి డ్రాగ్ స్ట్రట్‌లతో ఉన్నాయి; నిలువు షాక్ దగ్గర శోషక కాళ్ళు ఫార్వర్డ్ వింగ్ స్ట్రట్‌లకు జతచేయబడ్డాయి, వాటి టాప్స్ వద్ద స్ట్రట్స్ లోపలికి ఎగువ ఫ్యూజ్‌లేజ్‌కు బలోపేతం చేయబడ్డాయి. చక్రాలు సెమీ-సర్క్"&amp;"యులర్ ఫెయిరింగ్స్‌లో జతచేయబడ్డాయి. ఒక చిన్న తోయిల్స్కిడ్ ఉంది. [1] శిక్షకుడు 1932 పారిస్ సెలూన్లో ప్రదర్శనలో ఉన్నాడు. [3] [4] దీని మొదటి ఫ్లైట్ జనవరి 1933 చివరిలో జరిగింది. [5] ట్రయల్స్ 1934 వరకు కొనసాగాయి, అయితే ఆగస్టు 1933 నాటికి విమానం బాగా శ్రావ్యంగా "&amp;"ఉంది. [2] నవంబర్లో, హోమోలాగేషన్ అవసరాలను తీర్చడానికి ప్రొపెల్లర్‌ను సవరించాల్సి వచ్చింది, ఎందుకంటే పోటెజ్ మొదట్లో వారి కొత్త ఇంజిన్, 145 kW (194 HP) యొక్క పూర్తి శక్తిని 2,100 RPM వద్ద తక్కువ అంచనా వేసింది. [6] చివరగా మార్చి 1934 లో ఫ్యాక్టరీ పరీక్ష జరిగి"&amp;"ంది [7] మరియు పోటెజ్ 51 అధికారిక మూల్యాంకనం కోసం విల్లాకౌబ్లేకు వెళ్ళింది. [8] దీని విధి సమకాలీన ఫ్రెంచ్ విమానయాన పత్రికలలో నమోదు చేయబడలేదు, కానీ ఇకపై నిర్మించబడలేదు. లెస్ ఐల్స్ నుండి డేటా ఆగస్టు 1933 [1] సాధారణ లక్షణాల పనితీరు")</f>
        <v>పోటెజ్ 51 1930 ల ఫ్రెంచ్ ఇంటర్మీడియట్ ట్రైనర్, ఇది ప్రపంచవ్యాప్తంగా విక్రయించిన వృద్ధాప్య పోటెజ్ 25 ను భర్తీ చేయడానికి ఉద్దేశించబడింది. ఇది ఉత్పత్తిలోకి వెళ్ళలేదు. పోటెజ్ 51 యొక్క ప్రధాన రోల్ ఇంటర్మీడియట్ ట్రైనర్ పోటెజ్, వారి విజయవంతమైన పోటెజ్ 25 ను దృష్టిలో ఉంచుకుని, ఇది ఫోటోగ్రాఫిక్ నిఘా విమానం, గాలి-సంబర మరియు పౌర గోళంలో ఒక గ్రాండ్ టూరర్ గా కూడా ఉపయోగపడుతుందని భావించారు. . [[ ఇది స్థిరమైన తీగ పారాసోల్ వింగ్ ఉన్న మోనోప్లేన్, సుమారు 2.5 weet స్వీప్. చిట్కాలు సెమీ వృత్తాకారంగా ఉన్నాయి మరియు కాక్‌పిట్‌లపై వెనుకంజలో ఉన్న అంచులో లోతైన, గుండ్రని కటౌట్ ఉంది. అధిక కారక నిష్పత్తి ఐలెరాన్లు మొత్తం వెనుకంజలో ఉన్న అంచుని ఆక్రమించాయి. రెక్క చెక్క బాక్స్-స్పార్‌ల చుట్టూ నిర్మించబడింది మరియు ఫాబ్రిక్ కప్పబడి ఉంది. మిడ్-స్పాన్ దాటి రెక్కకు సమాంతర స్ట్రట్స్ ద్వారా ఇది దిగువ ఫ్యూజ్‌లేజ్‌కు కట్టుబడి ఉంది. ప్రతి వైపు ఎగువ ఫ్యూజ్‌లేజ్ నుండి నాలుగు కాబేన్ స్ట్రట్స్ వింగ్ సెంటర్ విభాగాన్ని బ్రేస్ చేసింది. [1] 130 కిలోవాట్ల (170 హెచ్‌పి) పోటెజ్ 9 ఎ రేడియల్ ఇంజిన్‌ను కలిగి ఉన్న ఫార్వర్డ్ విభాగంలో మెటల్ బేరర్లు మరియు తొలగించగల మెటల్ షీట్ కవరింగ్ ఉన్నప్పటికీ, దాని ఫ్యూజ్‌లేజ్ ఎక్కువగా చెక్కతో ఉంది, అయితే ఫార్వర్డ్ విభాగంలో. ఇంజిన్‌ను నాకా లాంగ్ తీగ ఇంజిన్ కౌలింగ్ జత చేసింది. ఇంజిన్ వెనుక ఫ్యూజ్‌లేజ్ ఫ్లాట్ సైడెడ్, అయితే రెండు ఓపెన్ కాక్‌పిట్‌ల యొక్క గుండ్రని డెక్కింగ్‌తో ముందుకు మరియు వెనుక, ఫార్వర్డ్ ఒకటి వెనుకంజలో కటౌట్ మరియు మరొకటి వెనుక ఉంది. ప్రతి ముందు ఫెయిరింగ్‌లు స్లిప్‌స్ట్రీమ్ నుండి రక్షణను ఇచ్చాయి మరియు ద్వంద్వ నియంత్రణలు అమర్చబడ్డాయి. ఫిన్ మరియు టెయిల్‌ప్లేన్ రెండూ తప్పనిసరిగా త్రిభుజాకారంగా ఉన్నాయి మరియు సమతుల్య నియంత్రణ ఉపరితలాలను కలిగి ఉన్నాయి. టెయిల్‌ప్లేన్ ఫ్యూజ్‌లేజ్ పైన అమర్చబడింది మరియు దాని సంఘటనల కోణాన్ని విమానంలో సర్దుబాటు చేయవచ్చు; ఇది దిగువ ఫ్యూజ్‌లేజ్ నుండి V- స్ట్రట్ యొక్క శిఖరం వద్ద ప్రతి వైపు కలుపుతారు. [1] [2] పోటెజ్ 51 లో స్థిర ల్యాండింగ్ గేర్ ఉంది, మెయిన్‌వీల్స్ క్రాంక్ ఇరుసులపై మరియు దిగువ ఫ్యూజ్‌లేజ్ నుండి డ్రాగ్ స్ట్రట్‌లతో ఉన్నాయి; నిలువు షాక్ దగ్గర శోషక కాళ్ళు ఫార్వర్డ్ వింగ్ స్ట్రట్‌లకు జతచేయబడ్డాయి, వాటి టాప్స్ వద్ద స్ట్రట్స్ లోపలికి ఎగువ ఫ్యూజ్‌లేజ్‌కు బలోపేతం చేయబడ్డాయి. చక్రాలు సెమీ-సర్క్యులర్ ఫెయిరింగ్స్‌లో జతచేయబడ్డాయి. ఒక చిన్న తోయిల్స్కిడ్ ఉంది. [1] శిక్షకుడు 1932 పారిస్ సెలూన్లో ప్రదర్శనలో ఉన్నాడు. [3] [4] దీని మొదటి ఫ్లైట్ జనవరి 1933 చివరిలో జరిగింది. [5] ట్రయల్స్ 1934 వరకు కొనసాగాయి, అయితే ఆగస్టు 1933 నాటికి విమానం బాగా శ్రావ్యంగా ఉంది. [2] నవంబర్లో, హోమోలాగేషన్ అవసరాలను తీర్చడానికి ప్రొపెల్లర్‌ను సవరించాల్సి వచ్చింది, ఎందుకంటే పోటెజ్ మొదట్లో వారి కొత్త ఇంజిన్, 145 kW (194 HP) యొక్క పూర్తి శక్తిని 2,100 RPM వద్ద తక్కువ అంచనా వేసింది. [6] చివరగా మార్చి 1934 లో ఫ్యాక్టరీ పరీక్ష జరిగింది [7] మరియు పోటెజ్ 51 అధికారిక మూల్యాంకనం కోసం విల్లాకౌబ్లేకు వెళ్ళింది. [8] దీని విధి సమకాలీన ఫ్రెంచ్ విమానయాన పత్రికలలో నమోదు చేయబడలేదు, కానీ ఇకపై నిర్మించబడలేదు. లెస్ ఐల్స్ నుండి డేటా ఆగస్టు 1933 [1] సాధారణ లక్షణాల పనితీరు</v>
      </c>
      <c r="E75" s="1" t="s">
        <v>1340</v>
      </c>
      <c r="F75" s="1" t="str">
        <f>IFERROR(__xludf.DUMMYFUNCTION("GOOGLETRANSLATE(E:E, ""en"", ""te"")"),"ఇంటర్మీడియట్ శిక్షణా విమానం")</f>
        <v>ఇంటర్మీడియట్ శిక్షణా విమానం</v>
      </c>
      <c r="G75" s="1" t="s">
        <v>1341</v>
      </c>
      <c r="H75" s="1" t="s">
        <v>403</v>
      </c>
      <c r="I75" s="1" t="str">
        <f>IFERROR(__xludf.DUMMYFUNCTION("GOOGLETRANSLATE(H:H, ""en"", ""te"")"),"ఫ్రాన్స్")</f>
        <v>ఫ్రాన్స్</v>
      </c>
      <c r="J75" s="2" t="s">
        <v>404</v>
      </c>
      <c r="K75" s="1" t="s">
        <v>1342</v>
      </c>
      <c r="L75" s="1" t="str">
        <f>IFERROR(__xludf.DUMMYFUNCTION("GOOGLETRANSLATE(K:K, ""en"", ""te"")"),"Aéroplanes హెన్రీ పోటెజ్")</f>
        <v>Aéroplanes హెన్రీ పోటెజ్</v>
      </c>
      <c r="M75" s="1" t="s">
        <v>1343</v>
      </c>
      <c r="R75" s="1">
        <v>1.0</v>
      </c>
      <c r="U75" s="1" t="s">
        <v>666</v>
      </c>
      <c r="W75" s="1" t="s">
        <v>1344</v>
      </c>
      <c r="X75" s="1" t="s">
        <v>596</v>
      </c>
      <c r="Y75" s="1" t="s">
        <v>1031</v>
      </c>
      <c r="Z75" s="1" t="s">
        <v>1032</v>
      </c>
      <c r="AA75" s="1" t="s">
        <v>1345</v>
      </c>
      <c r="AB75" s="1" t="s">
        <v>1346</v>
      </c>
      <c r="AC75" s="1" t="s">
        <v>1347</v>
      </c>
      <c r="AD75" s="1" t="s">
        <v>1348</v>
      </c>
      <c r="AE75" s="1" t="s">
        <v>1349</v>
      </c>
      <c r="AF75" s="1" t="s">
        <v>1350</v>
      </c>
      <c r="AG75" s="1" t="s">
        <v>1351</v>
      </c>
      <c r="AJ75" s="1" t="s">
        <v>1352</v>
      </c>
      <c r="AL75" s="1" t="s">
        <v>1353</v>
      </c>
      <c r="AT75" s="1" t="s">
        <v>1354</v>
      </c>
      <c r="AV75" s="1" t="s">
        <v>1355</v>
      </c>
      <c r="BJ75" s="1" t="s">
        <v>1356</v>
      </c>
      <c r="DC75" s="1" t="s">
        <v>548</v>
      </c>
    </row>
    <row r="76">
      <c r="A76" s="1" t="s">
        <v>1357</v>
      </c>
      <c r="B76" s="1" t="str">
        <f>IFERROR(__xludf.DUMMYFUNCTION("GOOGLETRANSLATE(A:A, ""en"", ""te"")"),"Weymann W-100")</f>
        <v>Weymann W-100</v>
      </c>
      <c r="C76" s="1" t="s">
        <v>1358</v>
      </c>
      <c r="D76" s="1" t="str">
        <f>IFERROR(__xludf.DUMMYFUNCTION("GOOGLETRANSLATE(C:C, ""en"", ""te"")"),"వేమాన్ W-100, WEYMANN CTW-100 లేదా WEYMANN W-100 RBL ఒక ఫ్రెంచ్ మూడు సీట్ల పరిశీలన విమానం, ఇది పాక్షికంగా మెరుస్తున్న ఫ్యూజ్‌లేజ్‌లో పరిశీలకుడికి ఒక స్థానం. ఒకటి మాత్రమే నిర్మించబడింది. మొదటి ప్రపంచ యుద్ధం మరియు 1920 ల నుండి పరిశీలన విమానాలలో సాధారణంగా ఇద"&amp;"్దరు సిబ్బంది ఉన్నారు, పైలట్ మరియు డిఫెన్సివ్ గన్నర్ కూడా పరిశీలకుడు. గన్నర్ మరియు పరిశీలకుడి పాత్రను వేరుచేసే మూడు స్థానాలను చేర్చడానికి ప్రయత్నాలు జరిగినప్పటికీ, అవసరమైన శక్తివంతమైన ఇంజిన్ యొక్క అదనపు బరువు చాలా గొప్ప పెనాల్టీని నిరూపించబడింది. 1930 ల మ"&amp;"ధ్య నాటికి ఇంజిన్ టెక్నాలజీ మూడు సీట్ల విమానాలను వేగంగా చేయడానికి వేమాన్ దృష్టిలో తగినంత మెరుగుపడింది. W-100 ఈ విశ్లేషణ యొక్క ఫలితం. [1] ఇది స్థిరమైన తీగ, అన్‌స్కెప్ట్, గుండ్రని చిట్కాలతో అసమాన స్పాన్ రెక్కలతో కూడిన రెండు బే బిప్‌లేన్. రెక్కలు పూర్తిగా చె"&amp;"క్కతో ఉన్నాయి, బహుళ స్పార్స్ మరియు ఒత్తిడితో కూడిన ప్లైవుడ్ చర్మం ఉన్నాయి. ఎగువ వింగ్ గణనీయంగా పొడవుగా, దిగువ కంటే మందంగా ఉంది మరియు మూడు భాగాలలో ఉంది, దీర్ఘచతురస్రాకార కేంద్ర భాగం ప్రతి వైపు ఎగువ ఫ్యూజ్‌లేజ్ నుండి రెండు బాహ్య-వాలుగా క్రమబద్ధీకరించిన స్టీ"&amp;"ల్ స్టీల్ స్ట్రట్‌లపై ఫ్యూజ్‌లేజ్‌పై అమర్చబడి ఉంటుంది. ఈ విభాగానికి డైహెడ్రల్ లేదు. దిగువ రెక్కలు దిగువ ఫ్యూజ్‌లేజ్‌పై అమర్చబడి, ఎగువ రెక్కలకు బాహ్యంగా వాలుతున్న ఎన్-ఫారమ్ ఇంటర్‌ప్లేన్ స్ట్రట్‌లతో కలుపుతారు; వారు బయటి ఎగువ ప్యానెళ్ల మాదిరిగానే డైహెడ్రల్ క"&amp;"లిగి ఉన్నారు. క్రాస్డ్ వైర్ బ్రేసింగ్ బలంగా అస్థిరమైన నిర్మాణాన్ని పూర్తి చేసింది. ఎగువ మరియు దిగువ రెక్కలపై సర్వో-టాబ్డ్ ఐలెరాన్స్ స్ట్రీమ్లైన్డ్ స్టీల్ ట్యూబ్‌లతో అనుసంధానించబడ్డాయి. [1] W-100 యొక్క ఫ్యూజ్‌లేజ్ ఫ్రేమ్ స్టీల్ ట్యూబ్ వారెన్ గిర్డర్‌ల నుండ"&amp;"ి నిర్మించబడింది, దీని ఫలితంగా తప్పనిసరిగా దీర్ఘచతురస్రాకార విభాగం నిర్మాణం ఏర్పడింది, ఇది ఎక్కువగా ఫాబ్రిక్ కప్పబడి ఉంటుంది. లాంగ్-క్యార్డ్ కౌలింగ్ కింద ముక్కులో 429 కిలోవాట్ల (575 హెచ్‌పి) తొమ్మిది సిలిండర్ హిస్పానో-సుజా 9VA రేడియల్ ఇంజిన్ (లైసెన్స్-నిర"&amp;"్మించిన రైట్ R-1820) ఉంది. పైలట్ యొక్క ఓపెన్ కాక్‌పిట్ వింగ్ వెనుకంజలో ఉంది, గన్నర్ యొక్క కాక్‌పిట్‌తో, సౌకర్యవంతమైన మౌంట్‌పై మెషిన్ గన్‌తో అమర్చబడి, వెంటనే వెనుక ఉంది. గన్నర్ యొక్క కాక్‌పిట్ క్రింద స్టార్‌బోర్డ్ వైపున ఉన్న ఒక త్రిభుజాకార, పైకి అతుక్కొని "&amp;"ఉన్న తలుపు పైలట్ యొక్క కాక్‌పిట్ మరియు ఇంజిన్ మధ్య లోతైన ఫార్వర్డ్ ఫ్యూజ్‌లేజ్‌లో పరిశీలకుడి స్థానానికి ప్రాప్తిని ఇచ్చింది. ఇది దాని ఎగువ మరియు దిగువ మరియు పూర్తిగా మెరుస్తున్న వైపులా మెరుస్తున్న ప్యానెల్లను కలిగి ఉంది, పరిశీలకునికి అన్ని దిశలలో స్పష్టమై"&amp;"న అభిప్రాయాలను ఇస్తుంది. [1] వెనుక భాగంలో దీర్ఘచతురస్రాకార టెయిల్‌ప్లేన్ ఎగువ ఫ్యూజ్‌లేజ్‌లో నిర్మించబడింది మరియు పెద్ద ప్రాంతాన్ని, ప్రత్యేక, సమతుల్య ఎలివేటర్లను తీసుకువెళ్ళింది. రౌండ్ ఎడ్జ్డ్ ఫిన్ టైల్‌ప్లేన్‌కు వైర్గా ఉంది మరియు లోతైన, రౌండ్-టాప్ చుక్క"&amp;"ాని, సమతుల్యతను కలిగి ఉంది. [1] W-100 స్థిర, వెడల్పు గల 3.0 మీ (120 అంగుళాలు) ట్రాక్ అండర్ క్యారేజీని కలిగి ఉంది, ప్రతి మెయిన్‌వీల్‌తో V- రూపంలో ఇరుసు మరియు డ్రాగ్ స్ట్రట్ దిగువ ఫ్యూజ్‌లేజ్ నుండి అతుక్కొని ఉంది. ఫెయిర్డ్ మెస్సియర్ ఒలియో స్ట్రట్ ఎగువ ఫ్యూజ"&amp;"్‌లేజ్‌కు జతచేయబడింది. ఒక చిన్న, స్టీరబుల్ టెయిల్‌వీల్ ఉంది. [1] వీమాన్ W-100 మొదట జూన్ చివరలో మరియు జూలై 1933 ప్రారంభంలో, బార్బోట్ చేత పైలట్ చేయబడింది, అయినప్పటికీ స్థానం రికార్డ్ చేయబడలేదు. [2] ఆగస్టు నాటికి ఇది విల్లాకౌబ్లేలో మరింత పరీక్షించబడింది, ఆగస"&amp;"్టు మధ్య నాటికి కర్మాగారానికి తిరిగి వచ్చింది [3] మరియు తిరిగి సెప్టెంబరులో విల్లాకౌబ్లే వద్ద ఉంది. [4] ఈ తేదీ తర్వాత ఫ్రెంచ్ పత్రికలలో W-100 గురించి తదుపరి సూచనలు లేవు. లెస్ ఐల్స్ నుండి డేటా ఫిబ్రవరి 1934 [1] సాధారణ లక్షణాల పనితీరు")</f>
        <v>వేమాన్ W-100, WEYMANN CTW-100 లేదా WEYMANN W-100 RBL ఒక ఫ్రెంచ్ మూడు సీట్ల పరిశీలన విమానం, ఇది పాక్షికంగా మెరుస్తున్న ఫ్యూజ్‌లేజ్‌లో పరిశీలకుడికి ఒక స్థానం. ఒకటి మాత్రమే నిర్మించబడింది. మొదటి ప్రపంచ యుద్ధం మరియు 1920 ల నుండి పరిశీలన విమానాలలో సాధారణంగా ఇద్దరు సిబ్బంది ఉన్నారు, పైలట్ మరియు డిఫెన్సివ్ గన్నర్ కూడా పరిశీలకుడు. గన్నర్ మరియు పరిశీలకుడి పాత్రను వేరుచేసే మూడు స్థానాలను చేర్చడానికి ప్రయత్నాలు జరిగినప్పటికీ, అవసరమైన శక్తివంతమైన ఇంజిన్ యొక్క అదనపు బరువు చాలా గొప్ప పెనాల్టీని నిరూపించబడింది. 1930 ల మధ్య నాటికి ఇంజిన్ టెక్నాలజీ మూడు సీట్ల విమానాలను వేగంగా చేయడానికి వేమాన్ దృష్టిలో తగినంత మెరుగుపడింది. W-100 ఈ విశ్లేషణ యొక్క ఫలితం. [1] ఇది స్థిరమైన తీగ, అన్‌స్కెప్ట్, గుండ్రని చిట్కాలతో అసమాన స్పాన్ రెక్కలతో కూడిన రెండు బే బిప్‌లేన్. రెక్కలు పూర్తిగా చెక్కతో ఉన్నాయి, బహుళ స్పార్స్ మరియు ఒత్తిడితో కూడిన ప్లైవుడ్ చర్మం ఉన్నాయి. ఎగువ వింగ్ గణనీయంగా పొడవుగా, దిగువ కంటే మందంగా ఉంది మరియు మూడు భాగాలలో ఉంది, దీర్ఘచతురస్రాకార కేంద్ర భాగం ప్రతి వైపు ఎగువ ఫ్యూజ్‌లేజ్ నుండి రెండు బాహ్య-వాలుగా క్రమబద్ధీకరించిన స్టీల్ స్టీల్ స్ట్రట్‌లపై ఫ్యూజ్‌లేజ్‌పై అమర్చబడి ఉంటుంది. ఈ విభాగానికి డైహెడ్రల్ లేదు. దిగువ రెక్కలు దిగువ ఫ్యూజ్‌లేజ్‌పై అమర్చబడి, ఎగువ రెక్కలకు బాహ్యంగా వాలుతున్న ఎన్-ఫారమ్ ఇంటర్‌ప్లేన్ స్ట్రట్‌లతో కలుపుతారు; వారు బయటి ఎగువ ప్యానెళ్ల మాదిరిగానే డైహెడ్రల్ కలిగి ఉన్నారు. క్రాస్డ్ వైర్ బ్రేసింగ్ బలంగా అస్థిరమైన నిర్మాణాన్ని పూర్తి చేసింది. ఎగువ మరియు దిగువ రెక్కలపై సర్వో-టాబ్డ్ ఐలెరాన్స్ స్ట్రీమ్లైన్డ్ స్టీల్ ట్యూబ్‌లతో అనుసంధానించబడ్డాయి. [1] W-100 యొక్క ఫ్యూజ్‌లేజ్ ఫ్రేమ్ స్టీల్ ట్యూబ్ వారెన్ గిర్డర్‌ల నుండి నిర్మించబడింది, దీని ఫలితంగా తప్పనిసరిగా దీర్ఘచతురస్రాకార విభాగం నిర్మాణం ఏర్పడింది, ఇది ఎక్కువగా ఫాబ్రిక్ కప్పబడి ఉంటుంది. లాంగ్-క్యార్డ్ కౌలింగ్ కింద ముక్కులో 429 కిలోవాట్ల (575 హెచ్‌పి) తొమ్మిది సిలిండర్ హిస్పానో-సుజా 9VA రేడియల్ ఇంజిన్ (లైసెన్స్-నిర్మించిన రైట్ R-1820) ఉంది. పైలట్ యొక్క ఓపెన్ కాక్‌పిట్ వింగ్ వెనుకంజలో ఉంది, గన్నర్ యొక్క కాక్‌పిట్‌తో, సౌకర్యవంతమైన మౌంట్‌పై మెషిన్ గన్‌తో అమర్చబడి, వెంటనే వెనుక ఉంది. గన్నర్ యొక్క కాక్‌పిట్ క్రింద స్టార్‌బోర్డ్ వైపున ఉన్న ఒక త్రిభుజాకార, పైకి అతుక్కొని ఉన్న తలుపు పైలట్ యొక్క కాక్‌పిట్ మరియు ఇంజిన్ మధ్య లోతైన ఫార్వర్డ్ ఫ్యూజ్‌లేజ్‌లో పరిశీలకుడి స్థానానికి ప్రాప్తిని ఇచ్చింది. ఇది దాని ఎగువ మరియు దిగువ మరియు పూర్తిగా మెరుస్తున్న వైపులా మెరుస్తున్న ప్యానెల్లను కలిగి ఉంది, పరిశీలకునికి అన్ని దిశలలో స్పష్టమైన అభిప్రాయాలను ఇస్తుంది. [1] వెనుక భాగంలో దీర్ఘచతురస్రాకార టెయిల్‌ప్లేన్ ఎగువ ఫ్యూజ్‌లేజ్‌లో నిర్మించబడింది మరియు పెద్ద ప్రాంతాన్ని, ప్రత్యేక, సమతుల్య ఎలివేటర్లను తీసుకువెళ్ళింది. రౌండ్ ఎడ్జ్డ్ ఫిన్ టైల్‌ప్లేన్‌కు వైర్గా ఉంది మరియు లోతైన, రౌండ్-టాప్ చుక్కాని, సమతుల్యతను కలిగి ఉంది. [1] W-100 స్థిర, వెడల్పు గల 3.0 మీ (120 అంగుళాలు) ట్రాక్ అండర్ క్యారేజీని కలిగి ఉంది, ప్రతి మెయిన్‌వీల్‌తో V- రూపంలో ఇరుసు మరియు డ్రాగ్ స్ట్రట్ దిగువ ఫ్యూజ్‌లేజ్ నుండి అతుక్కొని ఉంది. ఫెయిర్డ్ మెస్సియర్ ఒలియో స్ట్రట్ ఎగువ ఫ్యూజ్‌లేజ్‌కు జతచేయబడింది. ఒక చిన్న, స్టీరబుల్ టెయిల్‌వీల్ ఉంది. [1] వీమాన్ W-100 మొదట జూన్ చివరలో మరియు జూలై 1933 ప్రారంభంలో, బార్బోట్ చేత పైలట్ చేయబడింది, అయినప్పటికీ స్థానం రికార్డ్ చేయబడలేదు. [2] ఆగస్టు నాటికి ఇది విల్లాకౌబ్లేలో మరింత పరీక్షించబడింది, ఆగస్టు మధ్య నాటికి కర్మాగారానికి తిరిగి వచ్చింది [3] మరియు తిరిగి సెప్టెంబరులో విల్లాకౌబ్లే వద్ద ఉంది. [4] ఈ తేదీ తర్వాత ఫ్రెంచ్ పత్రికలలో W-100 గురించి తదుపరి సూచనలు లేవు. లెస్ ఐల్స్ నుండి డేటా ఫిబ్రవరి 1934 [1] సాధారణ లక్షణాల పనితీరు</v>
      </c>
      <c r="E76" s="1" t="s">
        <v>1359</v>
      </c>
      <c r="F76" s="1" t="str">
        <f>IFERROR(__xludf.DUMMYFUNCTION("GOOGLETRANSLATE(E:E, ""en"", ""te"")"),"పరిశీలన మరియు నిఘా విమానం")</f>
        <v>పరిశీలన మరియు నిఘా విమానం</v>
      </c>
      <c r="G76" s="1" t="s">
        <v>1360</v>
      </c>
      <c r="H76" s="1" t="s">
        <v>403</v>
      </c>
      <c r="I76" s="1" t="str">
        <f>IFERROR(__xludf.DUMMYFUNCTION("GOOGLETRANSLATE(H:H, ""en"", ""te"")"),"ఫ్రాన్స్")</f>
        <v>ఫ్రాన్స్</v>
      </c>
      <c r="J76" s="2" t="s">
        <v>404</v>
      </c>
      <c r="K76" s="1" t="s">
        <v>1361</v>
      </c>
      <c r="L76" s="1" t="str">
        <f>IFERROR(__xludf.DUMMYFUNCTION("GOOGLETRANSLATE(K:K, ""en"", ""te"")"),"Société des avions C.T. Weymann")</f>
        <v>Société des avions C.T. Weymann</v>
      </c>
      <c r="R76" s="1">
        <v>1.0</v>
      </c>
      <c r="U76" s="1" t="s">
        <v>1194</v>
      </c>
      <c r="W76" s="1" t="s">
        <v>1362</v>
      </c>
      <c r="X76" s="1" t="s">
        <v>1363</v>
      </c>
      <c r="Y76" s="1" t="s">
        <v>1364</v>
      </c>
      <c r="Z76" s="1" t="s">
        <v>1365</v>
      </c>
      <c r="AA76" s="1" t="s">
        <v>1366</v>
      </c>
      <c r="AB76" s="1" t="s">
        <v>1367</v>
      </c>
      <c r="AD76" s="1" t="s">
        <v>1368</v>
      </c>
      <c r="AE76" s="1" t="s">
        <v>791</v>
      </c>
      <c r="AF76" s="1" t="s">
        <v>1369</v>
      </c>
      <c r="AG76" s="1" t="s">
        <v>1370</v>
      </c>
      <c r="AK76" s="1" t="s">
        <v>1371</v>
      </c>
      <c r="AL76" s="1" t="s">
        <v>1372</v>
      </c>
      <c r="AT76" s="1" t="s">
        <v>1373</v>
      </c>
    </row>
    <row r="77">
      <c r="A77" s="1" t="s">
        <v>1374</v>
      </c>
      <c r="B77" s="1" t="str">
        <f>IFERROR(__xludf.DUMMYFUNCTION("GOOGLETRANSLATE(A:A, ""en"", ""te"")"),"ఫరాదైర్ ఏరోస్పేస్ బెస్టా")</f>
        <v>ఫరాదైర్ ఏరోస్పేస్ బెస్టా</v>
      </c>
      <c r="C77" s="1" t="s">
        <v>1375</v>
      </c>
      <c r="D77" s="1" t="str">
        <f>IFERROR(__xludf.DUMMYFUNCTION("GOOGLETRANSLATE(C:C, ""en"", ""te"")"),"ఫరాదైర్ ఏరోస్పేస్ బెపా అనేది UK లో ప్రస్తుతం అభివృద్ధిలో ఉన్న స్థిరమైన హైబ్రిడ్-ఎలక్ట్రిక్ విమాన రూపకల్పన. బెపా అనేది యుకెలోని కేంబ్రిడ్జ్‌షైర్‌లోని డక్స్‌ఫోర్డ్ ఎయిర్‌ఫీల్డ్‌లో ప్రస్తుతం అభివృద్ధిలో ఉన్న హైబ్రిడ్-ఎలక్ట్రిక్ యుటిలిటీ విమానం మరియు వేల్స్‌ల"&amp;"ోని స్వాన్సీ విశ్వవిద్యాలయం. బెపా అనేది బయో-ఎలక్ట్రిక్-హైబ్రిడ్-ఎయిర్‌క్రాఫ్ట్‌కు ఎక్రోనిం. ఈ విమానం 2014 లో ప్రారంభించిన ప్రారంభ భావన నుండి 18 సీట్ల పార్ట్ 23 విమాన రూపకల్పన వరకు అభివృద్ధి చెందింది, ఇది కాంట్రా-రొటేటింగ్ పషర్ ప్రొపెఫాన్స్ డక్టెడ్ ఫ్యాన్ "&amp;"కాన్ఫిగరేషన్‌లో మాగ్నిక్స్ అభివృద్ధి చేసిన ట్విన్ మాగ్ని 500 ఎలక్ట్రిక్ మోటార్స్ చేత శక్తినిస్తుంది. ఎలక్ట్రిక్ మోటార్లు స్థిరమైన ఏవియేషన్ ఇంధనం లేదా జెటాను నడుపుతున్న హనీవెల్ టర్బోజెనరేటర్ ద్వారా శక్తినివ్వాలి. ఈ విమానం అన్ని కార్బన్ మిశ్రమ నిర్మాణంలో ట్"&amp;"రిపుల్ బాక్స్-వింగ్ కాన్ఫిగరేషన్‌ను కలిగి ఉంది మరియు ఇప్పుడు హైబ్రిడ్ పవర్‌ట్రెయిన్ అభివృద్ధిలో కేంబ్రిడ్జ్ కన్సల్టెంట్స్ ప్రోటోటైప్ డెవలప్‌మెంట్‌లోని నోవా సిస్టమ్స్ కూడా మద్దతు ఇస్తున్నాయి. . చారిత్రాత్మక ఎయిర్‌ఫీల్డ్‌లో కొత్త ప్రోటోటైపింగ్ హ్యాంగర్‌ను న"&amp;"ిర్మించనున్నారు, పున oc స్థాపనలో భాగంగా ఇంపీరియల్ వార్ మ్యూజియం డక్స్ఫోర్డ్ మరియు గోన్విల్లే &amp; కైయస్ కాలేజీలతో సంస్థ భాగస్వామ్యాన్ని ప్రకటించింది. [2] 2024 నాటికి ప్రోటోటైప్ పూర్తి చేయాలని మరియు 2026 నాటికి కార్యాచరణ ట్రయల్స్ ప్రారంభించాలని కంపెనీ యోచిస్త"&amp;"ోంది. [1] ఫరాడైర్ వెబ్‌సైట్ నుండి డేటా సాధారణ లక్షణాల పనితీరు")</f>
        <v>ఫరాదైర్ ఏరోస్పేస్ బెపా అనేది UK లో ప్రస్తుతం అభివృద్ధిలో ఉన్న స్థిరమైన హైబ్రిడ్-ఎలక్ట్రిక్ విమాన రూపకల్పన. బెపా అనేది యుకెలోని కేంబ్రిడ్జ్‌షైర్‌లోని డక్స్‌ఫోర్డ్ ఎయిర్‌ఫీల్డ్‌లో ప్రస్తుతం అభివృద్ధిలో ఉన్న హైబ్రిడ్-ఎలక్ట్రిక్ యుటిలిటీ విమానం మరియు వేల్స్‌లోని స్వాన్సీ విశ్వవిద్యాలయం. బెపా అనేది బయో-ఎలక్ట్రిక్-హైబ్రిడ్-ఎయిర్‌క్రాఫ్ట్‌కు ఎక్రోనిం. ఈ విమానం 2014 లో ప్రారంభించిన ప్రారంభ భావన నుండి 18 సీట్ల పార్ట్ 23 విమాన రూపకల్పన వరకు అభివృద్ధి చెందింది, ఇది కాంట్రా-రొటేటింగ్ పషర్ ప్రొపెఫాన్స్ డక్టెడ్ ఫ్యాన్ కాన్ఫిగరేషన్‌లో మాగ్నిక్స్ అభివృద్ధి చేసిన ట్విన్ మాగ్ని 500 ఎలక్ట్రిక్ మోటార్స్ చేత శక్తినిస్తుంది. ఎలక్ట్రిక్ మోటార్లు స్థిరమైన ఏవియేషన్ ఇంధనం లేదా జెటాను నడుపుతున్న హనీవెల్ టర్బోజెనరేటర్ ద్వారా శక్తినివ్వాలి. ఈ విమానం అన్ని కార్బన్ మిశ్రమ నిర్మాణంలో ట్రిపుల్ బాక్స్-వింగ్ కాన్ఫిగరేషన్‌ను కలిగి ఉంది మరియు ఇప్పుడు హైబ్రిడ్ పవర్‌ట్రెయిన్ అభివృద్ధిలో కేంబ్రిడ్జ్ కన్సల్టెంట్స్ ప్రోటోటైప్ డెవలప్‌మెంట్‌లోని నోవా సిస్టమ్స్ కూడా మద్దతు ఇస్తున్నాయి. . చారిత్రాత్మక ఎయిర్‌ఫీల్డ్‌లో కొత్త ప్రోటోటైపింగ్ హ్యాంగర్‌ను నిర్మించనున్నారు, పున oc స్థాపనలో భాగంగా ఇంపీరియల్ వార్ మ్యూజియం డక్స్ఫోర్డ్ మరియు గోన్విల్లే &amp; కైయస్ కాలేజీలతో సంస్థ భాగస్వామ్యాన్ని ప్రకటించింది. [2] 2024 నాటికి ప్రోటోటైప్ పూర్తి చేయాలని మరియు 2026 నాటికి కార్యాచరణ ట్రయల్స్ ప్రారంభించాలని కంపెనీ యోచిస్తోంది. [1] ఫరాడైర్ వెబ్‌సైట్ నుండి డేటా సాధారణ లక్షణాల పనితీరు</v>
      </c>
      <c r="E77" s="1" t="s">
        <v>1376</v>
      </c>
      <c r="F77" s="1" t="str">
        <f>IFERROR(__xludf.DUMMYFUNCTION("GOOGLETRANSLATE(E:E, ""en"", ""te"")"),"హైబ్రిడ్ ట్రిప్లేన్ బాక్స్ వింగ్")</f>
        <v>హైబ్రిడ్ ట్రిప్లేన్ బాక్స్ వింగ్</v>
      </c>
      <c r="G77" s="1" t="s">
        <v>1377</v>
      </c>
      <c r="H77" s="1" t="s">
        <v>1378</v>
      </c>
      <c r="I77" s="1" t="str">
        <f>IFERROR(__xludf.DUMMYFUNCTION("GOOGLETRANSLATE(H:H, ""en"", ""te"")"),"గ్రేట్ బ్రిటన్")</f>
        <v>గ్రేట్ బ్రిటన్</v>
      </c>
      <c r="J77" s="1" t="s">
        <v>1379</v>
      </c>
      <c r="K77" s="1" t="s">
        <v>1380</v>
      </c>
      <c r="L77" s="1" t="str">
        <f>IFERROR(__xludf.DUMMYFUNCTION("GOOGLETRANSLATE(K:K, ""en"", ""te"")"),"ఫరాదైర్ ఏరోస్పేస్")</f>
        <v>ఫరాదైర్ ఏరోస్పేస్</v>
      </c>
      <c r="O77" s="1" t="s">
        <v>1322</v>
      </c>
      <c r="P77" s="1" t="str">
        <f>IFERROR(__xludf.DUMMYFUNCTION("GOOGLETRANSLATE(O:O, ""en"", ""te"")"),"అభివృద్ధిలో")</f>
        <v>అభివృద్ధిలో</v>
      </c>
      <c r="U77" s="1">
        <v>1.0</v>
      </c>
      <c r="V77" s="1" t="s">
        <v>1381</v>
      </c>
      <c r="W77" s="1" t="s">
        <v>1382</v>
      </c>
      <c r="X77" s="1" t="s">
        <v>1383</v>
      </c>
      <c r="Y77" s="1" t="s">
        <v>1384</v>
      </c>
      <c r="AD77" s="1" t="s">
        <v>1385</v>
      </c>
      <c r="AE77" s="1" t="s">
        <v>1386</v>
      </c>
      <c r="AG77" s="1" t="s">
        <v>1387</v>
      </c>
      <c r="AL77" s="1" t="s">
        <v>1388</v>
      </c>
    </row>
    <row r="78">
      <c r="A78" s="1" t="s">
        <v>1389</v>
      </c>
      <c r="B78" s="1" t="str">
        <f>IFERROR(__xludf.DUMMYFUNCTION("GOOGLETRANSLATE(A:A, ""en"", ""te"")"),"ఐకారో ఫోర్స్")</f>
        <v>ఐకారో ఫోర్స్</v>
      </c>
      <c r="C78" s="1" t="s">
        <v>1390</v>
      </c>
      <c r="D78" s="1" t="str">
        <f>IFERROR(__xludf.DUMMYFUNCTION("GOOGLETRANSLATE(C:C, ""en"", ""te"")"),"ఐకారో ఫోర్స్ ఒక ఇటాలియన్ సింగిల్-ప్లేస్, పారాగ్లైడర్, దీనిని మైఖేల్ నెస్లర్ మరియు క్రిస్టియన్ అమోన్ రూపొందించారు మరియు సాంగియానోకు చెందిన ఐక్రో 2000 చేత నిర్మించబడింది. ఇది ఇప్పుడు ఉత్పత్తికి దూరంగా ఉంది. [1] ఫోర్స్ ఇంటర్మీడియట్ గ్లైడర్‌గా రూపొందించబడింది"&amp;". మోడల్స్ వాటి సాపేక్ష పరిమాణానికి పేరు పెట్టబడ్డాయి. [1] బెర్ట్రాండ్ నుండి డేటా [1] సాధారణ లక్షణాలు")</f>
        <v>ఐకారో ఫోర్స్ ఒక ఇటాలియన్ సింగిల్-ప్లేస్, పారాగ్లైడర్, దీనిని మైఖేల్ నెస్లర్ మరియు క్రిస్టియన్ అమోన్ రూపొందించారు మరియు సాంగియానోకు చెందిన ఐక్రో 2000 చేత నిర్మించబడింది. ఇది ఇప్పుడు ఉత్పత్తికి దూరంగా ఉంది. [1] ఫోర్స్ ఇంటర్మీడియట్ గ్లైడర్‌గా రూపొందించబడింది. మోడల్స్ వాటి సాపేక్ష పరిమాణానికి పేరు పెట్టబడ్డాయి. [1] బెర్ట్రాండ్ నుండి డేటా [1] సాధారణ లక్షణాలు</v>
      </c>
      <c r="E78" s="1" t="s">
        <v>1258</v>
      </c>
      <c r="F78" s="1" t="str">
        <f>IFERROR(__xludf.DUMMYFUNCTION("GOOGLETRANSLATE(E:E, ""en"", ""te"")"),"పారాగ్లైడర్")</f>
        <v>పారాగ్లైడర్</v>
      </c>
      <c r="G78" s="2" t="s">
        <v>1259</v>
      </c>
      <c r="H78" s="1" t="s">
        <v>1098</v>
      </c>
      <c r="I78" s="1" t="str">
        <f>IFERROR(__xludf.DUMMYFUNCTION("GOOGLETRANSLATE(H:H, ""en"", ""te"")"),"ఇటలీ")</f>
        <v>ఇటలీ</v>
      </c>
      <c r="J78" s="2" t="s">
        <v>1391</v>
      </c>
      <c r="K78" s="1" t="s">
        <v>1392</v>
      </c>
      <c r="L78" s="1" t="str">
        <f>IFERROR(__xludf.DUMMYFUNCTION("GOOGLETRANSLATE(K:K, ""en"", ""te"")"),"ICARO 2000")</f>
        <v>ICARO 2000</v>
      </c>
      <c r="M78" s="1" t="s">
        <v>1393</v>
      </c>
      <c r="N78" s="1" t="s">
        <v>1264</v>
      </c>
      <c r="O78" s="1" t="s">
        <v>445</v>
      </c>
      <c r="P78" s="1" t="str">
        <f>IFERROR(__xludf.DUMMYFUNCTION("GOOGLETRANSLATE(O:O, ""en"", ""te"")"),"ఉత్పత్తి పూర్తయింది")</f>
        <v>ఉత్పత్తి పూర్తయింది</v>
      </c>
      <c r="S78" s="1" t="s">
        <v>252</v>
      </c>
      <c r="U78" s="1" t="s">
        <v>131</v>
      </c>
      <c r="X78" s="1" t="s">
        <v>1394</v>
      </c>
      <c r="Z78" s="1" t="s">
        <v>1395</v>
      </c>
      <c r="AR78" s="1" t="s">
        <v>1396</v>
      </c>
      <c r="BN78" s="1">
        <v>5.5</v>
      </c>
    </row>
    <row r="79">
      <c r="A79" s="1" t="s">
        <v>1397</v>
      </c>
      <c r="B79" s="1" t="str">
        <f>IFERROR(__xludf.DUMMYFUNCTION("GOOGLETRANSLATE(A:A, ""en"", ""te"")"),"లాంగ్లోయిస్ JL.2")</f>
        <v>లాంగ్లోయిస్ JL.2</v>
      </c>
      <c r="C79" s="1" t="s">
        <v>1398</v>
      </c>
      <c r="D79" s="1" t="str">
        <f>IFERROR(__xludf.DUMMYFUNCTION("GOOGLETRANSLATE(C:C, ""en"", ""te"")"),"లాంగ్లోయిస్ జెఎల్ 2 1979 లో ఫ్రాన్స్‌లో నిర్మించిన మూడు రెక్కల వ్యవసాయ విమానాలు. ఇది అమ్మడంలో విఫలమైంది మరియు ఒకటి మాత్రమే నిర్మించబడింది. లాంగ్లోయిస్ JL.2 అసాధారణంగా మూడు వింగ్ విమానాలు, సాంప్రదాయిక ట్రిప్లేన్ కాదు, అదనపు ఫార్వర్డ్ తక్కువ వింగ్‌తో మిగ్నె"&amp;"ట్ POU-డు-సియల్ రకం యొక్క టెన్డం వింగ్ డిజైన్. ఎగువ ముందు మరియు వెనుక రెక్కలు ఒకే వ్యవధిని కలిగి ఉన్నాయి, కాని దిగువ ఒకటి తక్కువ మరియు ఇరుకైన తీగ. టెన్డం వింగ్ డిజైన్ బారిన పడిన లోలకం మోడ్ డోలనాలను స్థిరీకరించడం దీని పని. లాంగ్లోయిస్ దీనిని ఎరువులు స్ప్రె"&amp;"డర్ లేదా క్రాప్ డస్టర్ అని అనుకున్నాడు, చాలా మిగ్నెట్ స్టైల్ విమానాలలో కంటే బలమైన నిర్మాణం మరియు శక్తివంతమైన ఇంజిన్ కోసం పిలుపునిచ్చారు. [1] మూడు రెక్కలు సాధారణ సమాంతర తీగ, చదరపు చిట్కా కాంటిలివర్ నిర్మాణాలు. స్థిరీకరణ రెక్కను దిగువ ఫ్యూజ్‌లేజ్ లాంగన్స్ మ"&amp;"రియు ఎగువ వెనుక ఫ్యూజ్‌లేజ్‌పై వెనుక రెక్కపై అమర్చారు. పై వింగ్ ఫ్యూజ్‌లేజ్‌పై ఎత్తుగా ఉంది; ప్రతి వైపు ఎగువ ఫ్యూజ్‌లేజ్ నుండి విలోమ వి-స్ట్రట్‌ల జతపై మరియు దిగువ నుండి ఒక ఫార్వర్డ్ స్ట్రట్ పైవట్ పాయింట్ వద్ద కలుసుకుంది. రెక్క సంఘటనలను మార్చడం ద్వారా అన్న"&amp;"ి మిగ్నెట్ రకం డిజైన్ల మాదిరిగా JL.2 నియంత్రించబడింది. వింగ్ వెనుక మరియు నియంత్రణ కాలమ్ యొక్క వెనుక భాగాన్ని అనుసంధానించే రెండు లింక్‌ల ద్వారా ఇది జరిగింది. ఐలెరన్లు లేవు. [1] ఫ్యూజ్‌లేజ్ ముక్కు వద్ద మినహా ఒక సాధారణ ఫ్లాట్ సైడెడ్ నిర్మాణం, ఇక్కడ 134 కిలోవ"&amp;"ాట్ల (180 హెచ్‌పి) లైమింగ్ ఓ -360-ఎ 2 ఎ ఎయిర్-కూల్డ్ ఫ్లాట్ ఫోర్ ఇంజిన్ సజావుగా కౌల్డ్ చేయబడింది. ఇంజిన్ వెనుక వెంటనే ఎరువులు ఒక హాప్పర్. ఇది పై నుండి నింపబడి, పక్కకి, ఫ్యూజ్‌లేజ్ క్రింద, రెండు పక్కపక్కనే, నిలువు, ఇరుకైన నాళాల ద్వారా, పైన డిఫ్లెక్టర్ ప్లే"&amp;"ట్లతో స్ప్రెడర్‌లను తినిపించింది. ఈ నిర్మాణాలు ముక్కు కింద ఉన్న ఫ్రేమ్ నుండి స్ట్రట్‌లతో కలుపుతారు. పైలట్ కాక్‌పిట్‌లో వెనుక వింగ్ యొక్క ప్రముఖ అంచు వద్ద ఒక పెర్స్పెక్స్ పందిరి కింద కనీస అవరోధంతో అధికంగా కూర్చున్నాడు. ఫిన్ త్రిభుజాకారంగా ఉంది మరియు అసమతుల"&amp;"్య చుక్కాని దీర్ఘచతురస్రాకారంగా ఉంది. JL.2 లో స్థిర టెయిల్‌వీల్ అండర్ క్యారేజ్ ఉంది, కాంటిలివర్ కాళ్ళపై ప్రధాన చక్రాలు ఉన్నాయి. పొడవాటి కాలు ఉన్న టెయిల్‌వీల్ తోకను భూమి నుండి పైకి ఉంచింది. [1] JL.2 మొట్టమొదట ఆగస్టు 1979 లో ప్రయాణించింది మరియు 29 జనవరి 198"&amp;"0 న దాని ఎయిర్ విలువ యొక్క ధృవీకరణ పత్రాన్ని పొందింది. [2] ఏదేమైనా, అటువంటి వ్యవసాయ విమానానికి ఫ్రాన్స్‌లో పెద్దగా పిలుపు ఉంది, కాబట్టి తరువాతి జనవరిలో సర్టిఫికేట్ గడువు ముగిసినప్పుడు అది పునరుద్ధరించబడలేదు మరియు విమానం మోర్టాగ్నే వద్ద వదిలివేయబడింది. ఇది"&amp;" 102 గంటలు ఎగిరింది. [1] [2] గైలార్డ్ (1991), పే .179 [1] సాధారణ లక్షణాల నుండి డేటా")</f>
        <v>లాంగ్లోయిస్ జెఎల్ 2 1979 లో ఫ్రాన్స్‌లో నిర్మించిన మూడు రెక్కల వ్యవసాయ విమానాలు. ఇది అమ్మడంలో విఫలమైంది మరియు ఒకటి మాత్రమే నిర్మించబడింది. లాంగ్లోయిస్ JL.2 అసాధారణంగా మూడు వింగ్ విమానాలు, సాంప్రదాయిక ట్రిప్లేన్ కాదు, అదనపు ఫార్వర్డ్ తక్కువ వింగ్‌తో మిగ్నెట్ POU-డు-సియల్ రకం యొక్క టెన్డం వింగ్ డిజైన్. ఎగువ ముందు మరియు వెనుక రెక్కలు ఒకే వ్యవధిని కలిగి ఉన్నాయి, కాని దిగువ ఒకటి తక్కువ మరియు ఇరుకైన తీగ. టెన్డం వింగ్ డిజైన్ బారిన పడిన లోలకం మోడ్ డోలనాలను స్థిరీకరించడం దీని పని. లాంగ్లోయిస్ దీనిని ఎరువులు స్ప్రెడర్ లేదా క్రాప్ డస్టర్ అని అనుకున్నాడు, చాలా మిగ్నెట్ స్టైల్ విమానాలలో కంటే బలమైన నిర్మాణం మరియు శక్తివంతమైన ఇంజిన్ కోసం పిలుపునిచ్చారు. [1] మూడు రెక్కలు సాధారణ సమాంతర తీగ, చదరపు చిట్కా కాంటిలివర్ నిర్మాణాలు. స్థిరీకరణ రెక్కను దిగువ ఫ్యూజ్‌లేజ్ లాంగన్స్ మరియు ఎగువ వెనుక ఫ్యూజ్‌లేజ్‌పై వెనుక రెక్కపై అమర్చారు. పై వింగ్ ఫ్యూజ్‌లేజ్‌పై ఎత్తుగా ఉంది; ప్రతి వైపు ఎగువ ఫ్యూజ్‌లేజ్ నుండి విలోమ వి-స్ట్రట్‌ల జతపై మరియు దిగువ నుండి ఒక ఫార్వర్డ్ స్ట్రట్ పైవట్ పాయింట్ వద్ద కలుసుకుంది. రెక్క సంఘటనలను మార్చడం ద్వారా అన్ని మిగ్నెట్ రకం డిజైన్ల మాదిరిగా JL.2 నియంత్రించబడింది. వింగ్ వెనుక మరియు నియంత్రణ కాలమ్ యొక్క వెనుక భాగాన్ని అనుసంధానించే రెండు లింక్‌ల ద్వారా ఇది జరిగింది. ఐలెరన్లు లేవు. [1] ఫ్యూజ్‌లేజ్ ముక్కు వద్ద మినహా ఒక సాధారణ ఫ్లాట్ సైడెడ్ నిర్మాణం, ఇక్కడ 134 కిలోవాట్ల (180 హెచ్‌పి) లైమింగ్ ఓ -360-ఎ 2 ఎ ఎయిర్-కూల్డ్ ఫ్లాట్ ఫోర్ ఇంజిన్ సజావుగా కౌల్డ్ చేయబడింది. ఇంజిన్ వెనుక వెంటనే ఎరువులు ఒక హాప్పర్. ఇది పై నుండి నింపబడి, పక్కకి, ఫ్యూజ్‌లేజ్ క్రింద, రెండు పక్కపక్కనే, నిలువు, ఇరుకైన నాళాల ద్వారా, పైన డిఫ్లెక్టర్ ప్లేట్లతో స్ప్రెడర్‌లను తినిపించింది. ఈ నిర్మాణాలు ముక్కు కింద ఉన్న ఫ్రేమ్ నుండి స్ట్రట్‌లతో కలుపుతారు. పైలట్ కాక్‌పిట్‌లో వెనుక వింగ్ యొక్క ప్రముఖ అంచు వద్ద ఒక పెర్స్పెక్స్ పందిరి కింద కనీస అవరోధంతో అధికంగా కూర్చున్నాడు. ఫిన్ త్రిభుజాకారంగా ఉంది మరియు అసమతుల్య చుక్కాని దీర్ఘచతురస్రాకారంగా ఉంది. JL.2 లో స్థిర టెయిల్‌వీల్ అండర్ క్యారేజ్ ఉంది, కాంటిలివర్ కాళ్ళపై ప్రధాన చక్రాలు ఉన్నాయి. పొడవాటి కాలు ఉన్న టెయిల్‌వీల్ తోకను భూమి నుండి పైకి ఉంచింది. [1] JL.2 మొట్టమొదట ఆగస్టు 1979 లో ప్రయాణించింది మరియు 29 జనవరి 1980 న దాని ఎయిర్ విలువ యొక్క ధృవీకరణ పత్రాన్ని పొందింది. [2] ఏదేమైనా, అటువంటి వ్యవసాయ విమానానికి ఫ్రాన్స్‌లో పెద్దగా పిలుపు ఉంది, కాబట్టి తరువాతి జనవరిలో సర్టిఫికేట్ గడువు ముగిసినప్పుడు అది పునరుద్ధరించబడలేదు మరియు విమానం మోర్టాగ్నే వద్ద వదిలివేయబడింది. ఇది 102 గంటలు ఎగిరింది. [1] [2] గైలార్డ్ (1991), పే .179 [1] సాధారణ లక్షణాల నుండి డేటా</v>
      </c>
      <c r="E79" s="1" t="s">
        <v>1399</v>
      </c>
      <c r="F79" s="1" t="str">
        <f>IFERROR(__xludf.DUMMYFUNCTION("GOOGLETRANSLATE(E:E, ""en"", ""te"")"),"సింగిల్ సీట్, ట్రిపుల్ వింగ్ స్పోర్ట్స్ ఎయిర్క్రాఫ్ట్")</f>
        <v>సింగిల్ సీట్, ట్రిపుల్ వింగ్ స్పోర్ట్స్ ఎయిర్క్రాఫ్ట్</v>
      </c>
      <c r="H79" s="1" t="s">
        <v>403</v>
      </c>
      <c r="I79" s="1" t="str">
        <f>IFERROR(__xludf.DUMMYFUNCTION("GOOGLETRANSLATE(H:H, ""en"", ""te"")"),"ఫ్రాన్స్")</f>
        <v>ఫ్రాన్స్</v>
      </c>
      <c r="J79" s="2" t="s">
        <v>404</v>
      </c>
      <c r="U79" s="1" t="s">
        <v>131</v>
      </c>
      <c r="W79" s="1" t="s">
        <v>1400</v>
      </c>
      <c r="Z79" s="1" t="s">
        <v>1401</v>
      </c>
      <c r="AA79" s="1" t="s">
        <v>1402</v>
      </c>
      <c r="AB79" s="1" t="s">
        <v>1403</v>
      </c>
      <c r="AD79" s="1" t="s">
        <v>1404</v>
      </c>
      <c r="AE79" s="1" t="s">
        <v>791</v>
      </c>
      <c r="AR79" s="1" t="s">
        <v>1405</v>
      </c>
      <c r="AT79" s="4">
        <v>29068.0</v>
      </c>
      <c r="BO79" s="1" t="s">
        <v>1406</v>
      </c>
      <c r="BQ79" s="1" t="s">
        <v>1407</v>
      </c>
    </row>
    <row r="80">
      <c r="A80" s="1" t="s">
        <v>1408</v>
      </c>
      <c r="B80" s="1" t="str">
        <f>IFERROR(__xludf.DUMMYFUNCTION("GOOGLETRANSLATE(A:A, ""en"", ""te"")"),"రెండు ఈగల్స్ బెలూన్")</f>
        <v>రెండు ఈగల్స్ బెలూన్</v>
      </c>
      <c r="C80" s="1" t="s">
        <v>1409</v>
      </c>
      <c r="D80" s="1" t="str">
        <f>IFERROR(__xludf.DUMMYFUNCTION("GOOGLETRANSLATE(C:C, ""en"", ""te"")"),"రెండు ఈగల్స్ బెలూన్ ప్రపంచ రికార్డులను బద్దలు కొట్టడానికి రూపొందించిన కస్టమ్ బెలూన్. జనవరి 2015 జపాన్ నుండి ఉత్తర అమెరికా వైపు ప్రారంభించిన ప్రారంభంలో రెండు ప్రపంచ రికార్డులను అధికారికంగా బద్దలు కొట్టింది. బెలూన్‌ను ఒక సిబ్బంది అభివృద్ధి చేశారు, ఇందులో స్"&amp;"టీవ్ ఫోసెట్ యొక్క స్పిరిట్ ఆఫ్ ఫ్రీడమ్ బెలూన్ క్రూ సభ్యులు ఉన్నారు. బెలూన్ మొదట్లో 2005 మరియు తరువాత 2008 లో ట్రాయ్ బ్రాడ్లీ చేసిన విమాన ప్రయత్నం కోసం టిమ్ కోల్, బెర్ట్ పాడెల్ట్ మరియు జాన్ కుగ్లర్‌లతో సహా సిబ్బందితో ఖగోళ ఈగిల్ పేరును ఉపయోగించి అభివృద్ధి చ"&amp;"ేశారు. [2] కాలిఫోర్నియా మరియు జెట్ స్ట్రీమ్‌ల నుండి బెలూన్‌ను తుఫానులలో ఉంచే వాతావరణం కారణంగా జపాన్ నుండి ప్రయోగ 2008 ప్రయత్నం రద్దు చేయబడింది, ఇవి అలాస్కాకు మార్గాన్ని మార్చాయి. [3] 100 కిలోల కెవ్లర్-కార్బన్ ఫైబర్ క్యాప్సూల్ న్యూ మెక్సికోలోని అల్బుకెర్కీ"&amp;"లో మిశ్రమ సాధనం ద్వారా నిర్మించబడింది. 7ftx5ft క్యాప్సూల్ బ్యాలస్ట్‌లో 10,000 పౌండ్లు కలిగి ఉంటుంది. గొండోలా వైడ్ యాంగిల్ గోప్రో కెమెరాతో తయారు చేయబడింది. అన్‌ప్రెసరైజ్డ్ కాక్‌పిట్‌కు పైలట్లు 12,000 అడుగుల ఎత్తులో అనుబంధ ఆక్సిజన్‌ను ఉపయోగించాల్సిన అవసరం ఉ"&amp;"ంది. ఇన్సులేట్ చేసిన గొండోలా ఉష్ణోగ్రత 50 డిగ్రీల ఎఫ్ యొక్క ఆపరేటింగ్ ఉష్ణోగ్రత కలిగి ఉంటుందని భావిస్తున్నారు. ల్యాండింగ్ కోసం వేగాన్ని తగ్గించడానికి, ఇసుక దిబ్బపై ప్రణాళికాబద్ధమైన ల్యాండింగ్‌కు ముందు డ్రాగ్‌ను సృష్టించడానికి తాడులు సముద్రంలోకి వస్తాయి. గ"&amp;"ొండోలా యొక్క దిగువ విభాగాలు నీటి ల్యాండింగ్‌లో స్థిరత్వం కోసం నీటితో నిండిపోతాయి. రెండు ఈగల్స్ జనరల్ లక్షణాల పనితీరు నుండి డేటా")</f>
        <v>రెండు ఈగల్స్ బెలూన్ ప్రపంచ రికార్డులను బద్దలు కొట్టడానికి రూపొందించిన కస్టమ్ బెలూన్. జనవరి 2015 జపాన్ నుండి ఉత్తర అమెరికా వైపు ప్రారంభించిన ప్రారంభంలో రెండు ప్రపంచ రికార్డులను అధికారికంగా బద్దలు కొట్టింది. బెలూన్‌ను ఒక సిబ్బంది అభివృద్ధి చేశారు, ఇందులో స్టీవ్ ఫోసెట్ యొక్క స్పిరిట్ ఆఫ్ ఫ్రీడమ్ బెలూన్ క్రూ సభ్యులు ఉన్నారు. బెలూన్ మొదట్లో 2005 మరియు తరువాత 2008 లో ట్రాయ్ బ్రాడ్లీ చేసిన విమాన ప్రయత్నం కోసం టిమ్ కోల్, బెర్ట్ పాడెల్ట్ మరియు జాన్ కుగ్లర్‌లతో సహా సిబ్బందితో ఖగోళ ఈగిల్ పేరును ఉపయోగించి అభివృద్ధి చేశారు. [2] కాలిఫోర్నియా మరియు జెట్ స్ట్రీమ్‌ల నుండి బెలూన్‌ను తుఫానులలో ఉంచే వాతావరణం కారణంగా జపాన్ నుండి ప్రయోగ 2008 ప్రయత్నం రద్దు చేయబడింది, ఇవి అలాస్కాకు మార్గాన్ని మార్చాయి. [3] 100 కిలోల కెవ్లర్-కార్బన్ ఫైబర్ క్యాప్సూల్ న్యూ మెక్సికోలోని అల్బుకెర్కీలో మిశ్రమ సాధనం ద్వారా నిర్మించబడింది. 7ftx5ft క్యాప్సూల్ బ్యాలస్ట్‌లో 10,000 పౌండ్లు కలిగి ఉంటుంది. గొండోలా వైడ్ యాంగిల్ గోప్రో కెమెరాతో తయారు చేయబడింది. అన్‌ప్రెసరైజ్డ్ కాక్‌పిట్‌కు పైలట్లు 12,000 అడుగుల ఎత్తులో అనుబంధ ఆక్సిజన్‌ను ఉపయోగించాల్సిన అవసరం ఉంది. ఇన్సులేట్ చేసిన గొండోలా ఉష్ణోగ్రత 50 డిగ్రీల ఎఫ్ యొక్క ఆపరేటింగ్ ఉష్ణోగ్రత కలిగి ఉంటుందని భావిస్తున్నారు. ల్యాండింగ్ కోసం వేగాన్ని తగ్గించడానికి, ఇసుక దిబ్బపై ప్రణాళికాబద్ధమైన ల్యాండింగ్‌కు ముందు డ్రాగ్‌ను సృష్టించడానికి తాడులు సముద్రంలోకి వస్తాయి. గొండోలా యొక్క దిగువ విభాగాలు నీటి ల్యాండింగ్‌లో స్థిరత్వం కోసం నీటితో నిండిపోతాయి. రెండు ఈగల్స్ జనరల్ లక్షణాల పనితీరు నుండి డేటా</v>
      </c>
      <c r="E80" s="1" t="s">
        <v>1410</v>
      </c>
      <c r="F80" s="1" t="str">
        <f>IFERROR(__xludf.DUMMYFUNCTION("GOOGLETRANSLATE(E:E, ""en"", ""te"")"),"రోజియెర్ బెలూన్")</f>
        <v>రోజియెర్ బెలూన్</v>
      </c>
      <c r="G80" s="1" t="s">
        <v>1411</v>
      </c>
      <c r="H80" s="1" t="s">
        <v>1412</v>
      </c>
      <c r="I80" s="1" t="str">
        <f>IFERROR(__xludf.DUMMYFUNCTION("GOOGLETRANSLATE(H:H, ""en"", ""te"")"),"అమెరికా")</f>
        <v>అమెరికా</v>
      </c>
      <c r="K80" s="1" t="s">
        <v>1413</v>
      </c>
      <c r="L80" s="1" t="str">
        <f>IFERROR(__xludf.DUMMYFUNCTION("GOOGLETRANSLATE(K:K, ""en"", ""te"")"),"కామెరాన్ బెలూన్లు")</f>
        <v>కామెరాన్ బెలూన్లు</v>
      </c>
      <c r="M80" s="1" t="s">
        <v>1414</v>
      </c>
      <c r="O80" s="1" t="s">
        <v>1415</v>
      </c>
      <c r="P80" s="1" t="str">
        <f>IFERROR(__xludf.DUMMYFUNCTION("GOOGLETRANSLATE(O:O, ""en"", ""te"")"),"ప్రపంచ రికార్డు")</f>
        <v>ప్రపంచ రికార్డు</v>
      </c>
      <c r="R80" s="1">
        <v>1.0</v>
      </c>
      <c r="W80" s="1" t="s">
        <v>1416</v>
      </c>
      <c r="AA80" s="1" t="s">
        <v>1417</v>
      </c>
      <c r="AK80" s="1" t="s">
        <v>1418</v>
      </c>
      <c r="AT80" s="1">
        <v>2015.0</v>
      </c>
      <c r="DH80" s="1" t="s">
        <v>1419</v>
      </c>
      <c r="DI80" s="1" t="s">
        <v>1420</v>
      </c>
      <c r="DJ80" s="1" t="s">
        <v>1421</v>
      </c>
    </row>
    <row r="81">
      <c r="A81" s="1" t="s">
        <v>1422</v>
      </c>
      <c r="B81" s="1" t="str">
        <f>IFERROR(__xludf.DUMMYFUNCTION("GOOGLETRANSLATE(A:A, ""en"", ""te"")"),"WLT స్పారో")</f>
        <v>WLT స్పారో</v>
      </c>
      <c r="C81" s="1" t="s">
        <v>1423</v>
      </c>
      <c r="D81" s="1" t="str">
        <f>IFERROR(__xludf.DUMMYFUNCTION("GOOGLETRANSLATE(C:C, ""en"", ""te"")"),"వోల్ఫ్స్‌బర్గ్ ఎయిర్‌క్రాఫ్ట్ స్పారో ML ఒక జంట బూమ్, పషర్ కాన్ఫిగరేషన్ అల్ట్రాలైట్ ఎయిర్‌క్రాఫ్ట్ సీటింగ్ రెండు. చెక్ రిపబ్లిక్లో రూపకల్పన మరియు నిర్మించబడింది. స్పారో ఎక్కువగా కార్బన్ ఫైబర్ నుండి నిర్మించబడింది. దీని రెక్కలు తోక-బూమ్‌లు మరియు కోణ చిట్కాల"&amp;"తో సరళ-టేపెర్డ్ బయటి ప్యానెళ్ల మధ్య చిన్న స్పాన్ దీర్ఘచతురస్రాకార విభాగాన్ని కలిగి ఉన్నాయి. వాటికి మరియు జంట సన్నని బూమ్‌ల మధ్య ఫ్లాప్‌లతో చిన్న ఐలెరాన్‌లు ఉన్నాయి. ప్రతి బూమ్ ఒక కోణంగా, సూటిగా అంచుగల ఫిన్ మరియు చుక్కానిని కలిగి ఉంటుంది; టెయిల్‌ప్లేన్, ఆఫ"&amp;"్‌సెట్ ట్రిమ్ టాబ్‌తో అమర్చిన వన్-పీస్ ఎలివేటర్‌తో, రెక్కల పైన అమర్చబడి ఉంటుంది. [1] స్పారో యొక్క ఫ్యూజ్‌లేజ్ మల్టీప్యానెల్ గ్లేజింగ్ ద్వారా పాక్షికంగా నిర్వచించబడిన మృదువైన ప్రొఫైల్‌ను కలిగి ఉంది, ఇది వింగ్ లీడింగ్ ఎడ్జ్‌కు మించి ముక్కు నుండి దాదాపుగా వి"&amp;"స్తరించి ఉంటుంది. రెండు టెన్డం సీట్లకు ప్రాప్యత విస్తృత పోర్ట్-సైడ్ తలుపు ద్వారా ఉంటుంది. విమానం సాధారణంగా ముందు నుండి ఎగిరిపోతుంది; ప్రముఖ అంచున ఉంచిన వెనుక సీటు, బోధకుడు (ట్రైనర్ వెర్షన్) కోసం నియంత్రణలు మరియు వాయిద్యాలను కూడా అందించవచ్చు లేదా క్లబ్‌మ్య"&amp;"ాన్ మాదిరిగా ప్రయాణీకుల స్థానం. బాలిస్టిక్ రికవరీ పారాచూట్ ఒక ఎంపిక. పిచ్చుకలో స్థిర ట్రైసైకిల్ అండర్ క్యారేజ్ ఉంది; మూడు చక్రాలు స్పీడ్ ఫెయిరింగ్‌లను కలిగి ఉన్నాయి మరియు ప్రధాన చక్రాలు రెక్కల క్రింద కాళ్ళను ఫెయిర్ చేశాయి, బూమ్స్ యొక్క ఫార్వర్డ్ చివరల నుం"&amp;"డి వెనక్కి తగ్గాయి. [1] స్పారో మొదట 24 ఆగస్టు 2010 న ప్రయాణించింది మరియు ఉత్పత్తి 2012 లో ప్రారంభమైంది. [2] ఇది 1 మార్చి 2013 న చెక్ ధృవీకరణను సాధించింది మరియు ఆ సంవత్సరం వేసవి నాటికి ఆరు నిర్మించబడింది. [1] ఫ్రెంచ్ ధృవీకరణ జనవరి 2014 లో పొందబడింది [3] మర"&amp;"ియు ఇది 2014 లో ఏరో ఫ్రెడరిచాఫెన్ షోలో మొదటిసారి పబ్లిక్ డిస్ప్లేలో కనిపించింది. ప్రదర్శన ఉదాహరణ తరువాత 75 kW (100 HP) రోటాక్స్ 912 ULS ఫ్లాట్-ఫౌర్ చేత నడిచే తరువాత వెర్షన్ , గాలి- మరియు ద్రవ-చల్లబడిన ఇంజిన్. [1] [4] వోల్ఫ్స్‌బర్గ్ విమానం నుండి డేటా [5] స"&amp;"ాధారణ లక్షణాల పనితీరు")</f>
        <v>వోల్ఫ్స్‌బర్గ్ ఎయిర్‌క్రాఫ్ట్ స్పారో ML ఒక జంట బూమ్, పషర్ కాన్ఫిగరేషన్ అల్ట్రాలైట్ ఎయిర్‌క్రాఫ్ట్ సీటింగ్ రెండు. చెక్ రిపబ్లిక్లో రూపకల్పన మరియు నిర్మించబడింది. స్పారో ఎక్కువగా కార్బన్ ఫైబర్ నుండి నిర్మించబడింది. దీని రెక్కలు తోక-బూమ్‌లు మరియు కోణ చిట్కాలతో సరళ-టేపెర్డ్ బయటి ప్యానెళ్ల మధ్య చిన్న స్పాన్ దీర్ఘచతురస్రాకార విభాగాన్ని కలిగి ఉన్నాయి. వాటికి మరియు జంట సన్నని బూమ్‌ల మధ్య ఫ్లాప్‌లతో చిన్న ఐలెరాన్‌లు ఉన్నాయి. ప్రతి బూమ్ ఒక కోణంగా, సూటిగా అంచుగల ఫిన్ మరియు చుక్కానిని కలిగి ఉంటుంది; టెయిల్‌ప్లేన్, ఆఫ్‌సెట్ ట్రిమ్ టాబ్‌తో అమర్చిన వన్-పీస్ ఎలివేటర్‌తో, రెక్కల పైన అమర్చబడి ఉంటుంది. [1] స్పారో యొక్క ఫ్యూజ్‌లేజ్ మల్టీప్యానెల్ గ్లేజింగ్ ద్వారా పాక్షికంగా నిర్వచించబడిన మృదువైన ప్రొఫైల్‌ను కలిగి ఉంది, ఇది వింగ్ లీడింగ్ ఎడ్జ్‌కు మించి ముక్కు నుండి దాదాపుగా విస్తరించి ఉంటుంది. రెండు టెన్డం సీట్లకు ప్రాప్యత విస్తృత పోర్ట్-సైడ్ తలుపు ద్వారా ఉంటుంది. విమానం సాధారణంగా ముందు నుండి ఎగిరిపోతుంది; ప్రముఖ అంచున ఉంచిన వెనుక సీటు, బోధకుడు (ట్రైనర్ వెర్షన్) కోసం నియంత్రణలు మరియు వాయిద్యాలను కూడా అందించవచ్చు లేదా క్లబ్‌మ్యాన్ మాదిరిగా ప్రయాణీకుల స్థానం. బాలిస్టిక్ రికవరీ పారాచూట్ ఒక ఎంపిక. పిచ్చుకలో స్థిర ట్రైసైకిల్ అండర్ క్యారేజ్ ఉంది; మూడు చక్రాలు స్పీడ్ ఫెయిరింగ్‌లను కలిగి ఉన్నాయి మరియు ప్రధాన చక్రాలు రెక్కల క్రింద కాళ్ళను ఫెయిర్ చేశాయి, బూమ్స్ యొక్క ఫార్వర్డ్ చివరల నుండి వెనక్కి తగ్గాయి. [1] స్పారో మొదట 24 ఆగస్టు 2010 న ప్రయాణించింది మరియు ఉత్పత్తి 2012 లో ప్రారంభమైంది. [2] ఇది 1 మార్చి 2013 న చెక్ ధృవీకరణను సాధించింది మరియు ఆ సంవత్సరం వేసవి నాటికి ఆరు నిర్మించబడింది. [1] ఫ్రెంచ్ ధృవీకరణ జనవరి 2014 లో పొందబడింది [3] మరియు ఇది 2014 లో ఏరో ఫ్రెడరిచాఫెన్ షోలో మొదటిసారి పబ్లిక్ డిస్ప్లేలో కనిపించింది. ప్రదర్శన ఉదాహరణ తరువాత 75 kW (100 HP) రోటాక్స్ 912 ULS ఫ్లాట్-ఫౌర్ చేత నడిచే తరువాత వెర్షన్ , గాలి- మరియు ద్రవ-చల్లబడిన ఇంజిన్. [1] [4] వోల్ఫ్స్‌బర్గ్ విమానం నుండి డేటా [5] సాధారణ లక్షణాల పనితీరు</v>
      </c>
      <c r="E81" s="1" t="s">
        <v>1424</v>
      </c>
      <c r="F81" s="1" t="str">
        <f>IFERROR(__xludf.DUMMYFUNCTION("GOOGLETRANSLATE(E:E, ""en"", ""te"")"),"టెన్డం సీటు అల్ట్రాలైట్")</f>
        <v>టెన్డం సీటు అల్ట్రాలైట్</v>
      </c>
      <c r="G81" s="1" t="s">
        <v>1425</v>
      </c>
      <c r="H81" s="1" t="s">
        <v>460</v>
      </c>
      <c r="I81" s="1" t="str">
        <f>IFERROR(__xludf.DUMMYFUNCTION("GOOGLETRANSLATE(H:H, ""en"", ""te"")"),"చెక్ రిపబ్లిక్")</f>
        <v>చెక్ రిపబ్లిక్</v>
      </c>
      <c r="J81" s="1" t="s">
        <v>461</v>
      </c>
      <c r="K81" s="1" t="s">
        <v>1426</v>
      </c>
      <c r="L81" s="1" t="str">
        <f>IFERROR(__xludf.DUMMYFUNCTION("GOOGLETRANSLATE(K:K, ""en"", ""te"")"),"వోల్ఫ్స్‌బర్గ్ విమానం S.R.O.")</f>
        <v>వోల్ఫ్స్‌బర్గ్ విమానం S.R.O.</v>
      </c>
      <c r="N81" s="4">
        <v>41334.0</v>
      </c>
      <c r="O81" s="1" t="s">
        <v>1427</v>
      </c>
      <c r="P81" s="1" t="str">
        <f>IFERROR(__xludf.DUMMYFUNCTION("GOOGLETRANSLATE(O:O, ""en"", ""te"")"),"ఉత్పత్తిలో")</f>
        <v>ఉత్పత్తిలో</v>
      </c>
      <c r="R81" s="1" t="s">
        <v>1428</v>
      </c>
      <c r="S81" s="1" t="s">
        <v>252</v>
      </c>
      <c r="U81" s="1" t="s">
        <v>1429</v>
      </c>
      <c r="V81" s="1" t="s">
        <v>132</v>
      </c>
      <c r="W81" s="1" t="s">
        <v>1430</v>
      </c>
      <c r="X81" s="1" t="s">
        <v>1431</v>
      </c>
      <c r="Y81" s="1" t="s">
        <v>1432</v>
      </c>
      <c r="Z81" s="1" t="s">
        <v>1433</v>
      </c>
      <c r="AA81" s="1" t="s">
        <v>1434</v>
      </c>
      <c r="AC81" s="1" t="s">
        <v>1435</v>
      </c>
      <c r="AD81" s="1" t="s">
        <v>1436</v>
      </c>
      <c r="AE81" s="1" t="s">
        <v>1437</v>
      </c>
      <c r="AG81" s="1" t="s">
        <v>1090</v>
      </c>
      <c r="AH81" s="1" t="s">
        <v>1438</v>
      </c>
      <c r="AI81" s="1" t="s">
        <v>1439</v>
      </c>
      <c r="AR81" s="1" t="s">
        <v>1440</v>
      </c>
      <c r="AT81" s="3">
        <v>40414.0</v>
      </c>
      <c r="BA81" s="1" t="s">
        <v>1441</v>
      </c>
      <c r="DC81" s="1" t="s">
        <v>752</v>
      </c>
      <c r="DK81" s="1" t="s">
        <v>1442</v>
      </c>
      <c r="DL81" s="1" t="s">
        <v>1442</v>
      </c>
    </row>
    <row r="82">
      <c r="A82" s="1" t="s">
        <v>1443</v>
      </c>
      <c r="B82" s="1" t="str">
        <f>IFERROR(__xludf.DUMMYFUNCTION("GOOGLETRANSLATE(A:A, ""en"", ""te"")"),"XS2L lheaning")</f>
        <v>XS2L lheaning</v>
      </c>
      <c r="C82" s="1" t="s">
        <v>1444</v>
      </c>
      <c r="D82" s="1" t="str">
        <f>IFERROR(__xludf.DUMMYFUNCTION("GOOGLETRANSLATE(C:C, ""en"", ""te"")"),"1930 ల ప్రారంభంలో యునైటెడ్ స్టేట్స్ నేవీ కోసం కీస్టోన్-లోనింగ్ (అప్పటి కర్టిస్-రైట్ యొక్క అనుబంధ సంస్థ) అభివృద్ధి చేసిన ఒక అమెరికన్ బిప్‌లేన్ స్కౌట్ ఉభయచరం. 1930 ల ప్రారంభంలో, నేవీ దాని క్రూయిజర్-ఆధారిత పరిశీలన మరియు స్కౌట్ ఫ్లోట్‌ప్లాన్‌ల కోసం ఉభయచర సామర"&amp;"్థ్యాలను అన్వేషించడానికి ఆసక్తి చూపింది, క్రమానుగతంగా చక్రాల అండర్ క్యారేజీని రిగ్ చేయాల్సిన సమస్యను పరిష్కరించడానికి మరియు తరువాత ఫ్లోట్‌లకు తిరిగి రావడం. కొన్ని ప్రయోగాల తరువాత, పనితీరులో క్షీణత కారణంగా ప్రస్తుత రకాలు ఫ్లోట్లలో ముడుచుకునే ల్యాండింగ్ గేర"&amp;"్‌ను వ్యవస్థాపించడం తోసిపుచ్చింది. అయితే, ఒక ఉద్దేశ్యంతో నిర్మించిన ఉభయచరం మంచి పరిష్కారంగా భావించబడింది. [1] మూడు కంపెనీలు-గ్రేట్ లేక్స్, కీస్టోన్-లొనింగ్ మరియు సికోర్స్కీ-నేవీ యొక్క అవసరాలను తీర్చడానికి విమానాలను సమర్పించారు, వాటి డిజైన్లు వరుసగా XSG-1,"&amp;" XS2L-1 మరియు XSS-1 గా నియమించబడ్డాయి. లీనింగ్ ఎంట్రీ సాంప్రదాయిక బైప్‌లేన్, ఇందులో ఫ్లయింగ్ బోట్ హల్, ముడుచుకునే మెయిన్ ల్యాండింగ్ గేర్ మరియు ఒకే R-985 కందిరీగ జూనియర్ ఇంజిన్ ఎగువ వింగ్‌లోని నాసెల్లెలో ఉన్నాయి. పైలట్ మరియు పరిశీలకుడు పరివేష్టిత కాక్‌పిట్"&amp;"‌లో కూర్చున్నారు, ఇది కొన్ని ఇంటర్‌ప్లేన్ స్ట్రట్‌లను కూడా కలిగి ఉంది, దీని ఫలితంగా ఆసక్తికరంగా ఆకారంలో ఉన్న గ్లేజింగ్ ప్రాంతం ఏర్పడింది. XS2L-1 ఫిబ్రవరి 1933 లో అధికారిక ప్రయత్నాల కోసం పంపిణీ చేయబడింది. ఇది దాని ప్రత్యర్థుల కంటే మెరుగైన పనితీరును చూపించి"&amp;"నప్పటికీ, ఇది ఇప్పటికీ ఉన్న O3U-3 మరియు బెర్లినర్-జాయిస్ OJ-2 వంటి ప్రస్తుత ఫ్లోట్‌ప్లేన్‌లపై గణనీయమైన ప్రయోజనాలను ఇవ్వలేదు మరియు ఉత్పత్తి లేదు ఫలితం. [1] [1] సాధారణ లక్షణాల నుండి డేటా పోల్చదగిన పాత్ర, కాన్ఫిగరేషన్ మరియు ERA సంబంధిత జాబితాల పనితీరు ఆయుధ వ"&amp;"ిమానం")</f>
        <v>1930 ల ప్రారంభంలో యునైటెడ్ స్టేట్స్ నేవీ కోసం కీస్టోన్-లోనింగ్ (అప్పటి కర్టిస్-రైట్ యొక్క అనుబంధ సంస్థ) అభివృద్ధి చేసిన ఒక అమెరికన్ బిప్‌లేన్ స్కౌట్ ఉభయచరం. 1930 ల ప్రారంభంలో, నేవీ దాని క్రూయిజర్-ఆధారిత పరిశీలన మరియు స్కౌట్ ఫ్లోట్‌ప్లాన్‌ల కోసం ఉభయచర సామర్థ్యాలను అన్వేషించడానికి ఆసక్తి చూపింది, క్రమానుగతంగా చక్రాల అండర్ క్యారేజీని రిగ్ చేయాల్సిన సమస్యను పరిష్కరించడానికి మరియు తరువాత ఫ్లోట్‌లకు తిరిగి రావడం. కొన్ని ప్రయోగాల తరువాత, పనితీరులో క్షీణత కారణంగా ప్రస్తుత రకాలు ఫ్లోట్లలో ముడుచుకునే ల్యాండింగ్ గేర్‌ను వ్యవస్థాపించడం తోసిపుచ్చింది. అయితే, ఒక ఉద్దేశ్యంతో నిర్మించిన ఉభయచరం మంచి పరిష్కారంగా భావించబడింది. [1] మూడు కంపెనీలు-గ్రేట్ లేక్స్, కీస్టోన్-లొనింగ్ మరియు సికోర్స్కీ-నేవీ యొక్క అవసరాలను తీర్చడానికి విమానాలను సమర్పించారు, వాటి డిజైన్లు వరుసగా XSG-1, XS2L-1 మరియు XSS-1 గా నియమించబడ్డాయి. లీనింగ్ ఎంట్రీ సాంప్రదాయిక బైప్‌లేన్, ఇందులో ఫ్లయింగ్ బోట్ హల్, ముడుచుకునే మెయిన్ ల్యాండింగ్ గేర్ మరియు ఒకే R-985 కందిరీగ జూనియర్ ఇంజిన్ ఎగువ వింగ్‌లోని నాసెల్లెలో ఉన్నాయి. పైలట్ మరియు పరిశీలకుడు పరివేష్టిత కాక్‌పిట్‌లో కూర్చున్నారు, ఇది కొన్ని ఇంటర్‌ప్లేన్ స్ట్రట్‌లను కూడా కలిగి ఉంది, దీని ఫలితంగా ఆసక్తికరంగా ఆకారంలో ఉన్న గ్లేజింగ్ ప్రాంతం ఏర్పడింది. XS2L-1 ఫిబ్రవరి 1933 లో అధికారిక ప్రయత్నాల కోసం పంపిణీ చేయబడింది. ఇది దాని ప్రత్యర్థుల కంటే మెరుగైన పనితీరును చూపించినప్పటికీ, ఇది ఇప్పటికీ ఉన్న O3U-3 మరియు బెర్లినర్-జాయిస్ OJ-2 వంటి ప్రస్తుత ఫ్లోట్‌ప్లేన్‌లపై గణనీయమైన ప్రయోజనాలను ఇవ్వలేదు మరియు ఉత్పత్తి లేదు ఫలితం. [1] [1] సాధారణ లక్షణాల నుండి డేటా పోల్చదగిన పాత్ర, కాన్ఫిగరేషన్ మరియు ERA సంబంధిత జాబితాల పనితీరు ఆయుధ విమానం</v>
      </c>
      <c r="E82" s="1" t="s">
        <v>1445</v>
      </c>
      <c r="F82" s="1" t="str">
        <f>IFERROR(__xludf.DUMMYFUNCTION("GOOGLETRANSLATE(E:E, ""en"", ""te"")"),"స్కౌట్ ఉభయచర")</f>
        <v>స్కౌట్ ఉభయచర</v>
      </c>
      <c r="K82" s="1" t="s">
        <v>1446</v>
      </c>
      <c r="L82" s="1" t="str">
        <f>IFERROR(__xludf.DUMMYFUNCTION("GOOGLETRANSLATE(K:K, ""en"", ""te"")"),"KEYSTONE-LOENING")</f>
        <v>KEYSTONE-LOENING</v>
      </c>
      <c r="M82" s="2" t="s">
        <v>1447</v>
      </c>
      <c r="R82" s="1">
        <v>1.0</v>
      </c>
      <c r="U82" s="1" t="s">
        <v>1448</v>
      </c>
      <c r="W82" s="1" t="s">
        <v>1449</v>
      </c>
      <c r="X82" s="1" t="s">
        <v>1450</v>
      </c>
      <c r="Y82" s="1" t="s">
        <v>1451</v>
      </c>
      <c r="Z82" s="1" t="s">
        <v>1452</v>
      </c>
      <c r="AA82" s="1" t="s">
        <v>1453</v>
      </c>
      <c r="AB82" s="1" t="s">
        <v>1454</v>
      </c>
      <c r="AD82" s="1" t="s">
        <v>1455</v>
      </c>
      <c r="AF82" s="1" t="s">
        <v>1456</v>
      </c>
      <c r="AJ82" s="1" t="s">
        <v>1457</v>
      </c>
      <c r="AL82" s="1" t="s">
        <v>1458</v>
      </c>
      <c r="AQ82" s="1" t="s">
        <v>1459</v>
      </c>
      <c r="AT82" s="4">
        <v>12086.0</v>
      </c>
      <c r="AW82" s="1" t="s">
        <v>1460</v>
      </c>
      <c r="AX82" s="1" t="s">
        <v>1461</v>
      </c>
      <c r="AY82" s="1" t="s">
        <v>1462</v>
      </c>
      <c r="BY82" s="1" t="s">
        <v>217</v>
      </c>
      <c r="BZ82" s="2" t="s">
        <v>1463</v>
      </c>
      <c r="DM82" s="1" t="s">
        <v>1464</v>
      </c>
    </row>
    <row r="83">
      <c r="A83" s="1" t="s">
        <v>1465</v>
      </c>
      <c r="B83" s="1" t="str">
        <f>IFERROR(__xludf.DUMMYFUNCTION("GOOGLETRANSLATE(A:A, ""en"", ""te"")"),"పారావిస్ ఇవెంగో")</f>
        <v>పారావిస్ ఇవెంగో</v>
      </c>
      <c r="C83" s="1" t="s">
        <v>1466</v>
      </c>
      <c r="D83" s="1" t="str">
        <f>IFERROR(__xludf.DUMMYFUNCTION("GOOGLETRANSLATE(C:C, ""en"", ""te"")"),"పారావిస్ ఇవెంగో ఒక రష్యన్ సింగిల్-ప్లేస్ పారాగ్లైడర్, దీనిని మాస్కోకు చెందిన పారావిస్ రూపొందించారు మరియు నిర్మించారు. ఇది ఇప్పుడు ఉత్పత్తికి దూరంగా ఉంది. [1] ఇవెంగో ఇంటర్మీడియట్ గ్లైడర్‌గా రూపొందించబడింది. [1] బెర్ట్రాండ్ నుండి డేటా [1] సాధారణ లక్షణాల పని"&amp;"తీరు")</f>
        <v>పారావిస్ ఇవెంగో ఒక రష్యన్ సింగిల్-ప్లేస్ పారాగ్లైడర్, దీనిని మాస్కోకు చెందిన పారావిస్ రూపొందించారు మరియు నిర్మించారు. ఇది ఇప్పుడు ఉత్పత్తికి దూరంగా ఉంది. [1] ఇవెంగో ఇంటర్మీడియట్ గ్లైడర్‌గా రూపొందించబడింది. [1] బెర్ట్రాండ్ నుండి డేటా [1] సాధారణ లక్షణాల పనితీరు</v>
      </c>
      <c r="E83" s="1" t="s">
        <v>1258</v>
      </c>
      <c r="F83" s="1" t="str">
        <f>IFERROR(__xludf.DUMMYFUNCTION("GOOGLETRANSLATE(E:E, ""en"", ""te"")"),"పారాగ్లైడర్")</f>
        <v>పారాగ్లైడర్</v>
      </c>
      <c r="G83" s="2" t="s">
        <v>1259</v>
      </c>
      <c r="H83" s="1" t="s">
        <v>1260</v>
      </c>
      <c r="I83" s="1" t="str">
        <f>IFERROR(__xludf.DUMMYFUNCTION("GOOGLETRANSLATE(H:H, ""en"", ""te"")"),"రష్యా")</f>
        <v>రష్యా</v>
      </c>
      <c r="J83" s="2" t="s">
        <v>1261</v>
      </c>
      <c r="K83" s="1" t="s">
        <v>1262</v>
      </c>
      <c r="L83" s="1" t="str">
        <f>IFERROR(__xludf.DUMMYFUNCTION("GOOGLETRANSLATE(K:K, ""en"", ""te"")"),"పారావిస్")</f>
        <v>పారావిస్</v>
      </c>
      <c r="M83" s="2" t="s">
        <v>1263</v>
      </c>
      <c r="N83" s="1" t="s">
        <v>1264</v>
      </c>
      <c r="O83" s="1" t="s">
        <v>445</v>
      </c>
      <c r="P83" s="1" t="str">
        <f>IFERROR(__xludf.DUMMYFUNCTION("GOOGLETRANSLATE(O:O, ""en"", ""te"")"),"ఉత్పత్తి పూర్తయింది")</f>
        <v>ఉత్పత్తి పూర్తయింది</v>
      </c>
      <c r="S83" s="1" t="s">
        <v>252</v>
      </c>
      <c r="U83" s="1" t="s">
        <v>131</v>
      </c>
      <c r="X83" s="1" t="s">
        <v>1467</v>
      </c>
      <c r="Z83" s="1" t="s">
        <v>1266</v>
      </c>
      <c r="AF83" s="1" t="s">
        <v>1468</v>
      </c>
      <c r="BN83" s="1">
        <v>5.3</v>
      </c>
    </row>
    <row r="84">
      <c r="A84" s="1" t="s">
        <v>1469</v>
      </c>
      <c r="B84" s="1" t="str">
        <f>IFERROR(__xludf.DUMMYFUNCTION("GOOGLETRANSLATE(A:A, ""en"", ""te"")"),"పారావిస్ టాంగో డ్యూయెట్")</f>
        <v>పారావిస్ టాంగో డ్యూయెట్</v>
      </c>
      <c r="C84" s="1" t="s">
        <v>1470</v>
      </c>
      <c r="D84" s="1" t="str">
        <f>IFERROR(__xludf.DUMMYFUNCTION("GOOGLETRANSLATE(C:C, ""en"", ""te"")"),"పారావిస్ టాంగో డ్యూయెట్ ఒక రష్యన్ రెండు-ప్రదేశాల పారాగ్లైడర్, దీనిని మాస్కోకు చెందిన పారావిస్ రూపొందించారు మరియు నిర్మించారు మరియు 2003 లో ప్రవేశపెట్టారు. ఇది ఇప్పుడు ఉత్పత్తికి దూరంగా ఉంది. [1] టాంగో డ్యూయెట్ విమాన శిక్షణ కోసం టెన్డం గ్లైడర్‌గా రూపొందించ"&amp;"బడింది. ఇది రెండు దీర్ఘచతురస్రాకార రెక్కల యొక్క ప్రత్యేకమైన బైప్‌లేన్ అమరికను ఉపయోగిస్తుంది. [1] బెర్ట్రాండ్ నుండి డేటా [1] సాధారణ లక్షణాల పనితీరు")</f>
        <v>పారావిస్ టాంగో డ్యూయెట్ ఒక రష్యన్ రెండు-ప్రదేశాల పారాగ్లైడర్, దీనిని మాస్కోకు చెందిన పారావిస్ రూపొందించారు మరియు నిర్మించారు మరియు 2003 లో ప్రవేశపెట్టారు. ఇది ఇప్పుడు ఉత్పత్తికి దూరంగా ఉంది. [1] టాంగో డ్యూయెట్ విమాన శిక్షణ కోసం టెన్డం గ్లైడర్‌గా రూపొందించబడింది. ఇది రెండు దీర్ఘచతురస్రాకార రెక్కల యొక్క ప్రత్యేకమైన బైప్‌లేన్ అమరికను ఉపయోగిస్తుంది. [1] బెర్ట్రాండ్ నుండి డేటా [1] సాధారణ లక్షణాల పనితీరు</v>
      </c>
      <c r="E84" s="1" t="s">
        <v>1258</v>
      </c>
      <c r="F84" s="1" t="str">
        <f>IFERROR(__xludf.DUMMYFUNCTION("GOOGLETRANSLATE(E:E, ""en"", ""te"")"),"పారాగ్లైడర్")</f>
        <v>పారాగ్లైడర్</v>
      </c>
      <c r="G84" s="2" t="s">
        <v>1259</v>
      </c>
      <c r="H84" s="1" t="s">
        <v>1260</v>
      </c>
      <c r="I84" s="1" t="str">
        <f>IFERROR(__xludf.DUMMYFUNCTION("GOOGLETRANSLATE(H:H, ""en"", ""te"")"),"రష్యా")</f>
        <v>రష్యా</v>
      </c>
      <c r="J84" s="2" t="s">
        <v>1261</v>
      </c>
      <c r="K84" s="1" t="s">
        <v>1262</v>
      </c>
      <c r="L84" s="1" t="str">
        <f>IFERROR(__xludf.DUMMYFUNCTION("GOOGLETRANSLATE(K:K, ""en"", ""te"")"),"పారావిస్")</f>
        <v>పారావిస్</v>
      </c>
      <c r="M84" s="2" t="s">
        <v>1263</v>
      </c>
      <c r="N84" s="1">
        <v>2003.0</v>
      </c>
      <c r="O84" s="1" t="s">
        <v>445</v>
      </c>
      <c r="P84" s="1" t="str">
        <f>IFERROR(__xludf.DUMMYFUNCTION("GOOGLETRANSLATE(O:O, ""en"", ""te"")"),"ఉత్పత్తి పూర్తయింది")</f>
        <v>ఉత్పత్తి పూర్తయింది</v>
      </c>
      <c r="S84" s="1" t="s">
        <v>252</v>
      </c>
      <c r="U84" s="1" t="s">
        <v>131</v>
      </c>
      <c r="X84" s="1" t="s">
        <v>1471</v>
      </c>
      <c r="Z84" s="1" t="s">
        <v>597</v>
      </c>
      <c r="AF84" s="1" t="s">
        <v>1472</v>
      </c>
      <c r="BN84" s="1">
        <v>4.9</v>
      </c>
    </row>
    <row r="85">
      <c r="A85" s="1" t="s">
        <v>1473</v>
      </c>
      <c r="B85" s="1" t="str">
        <f>IFERROR(__xludf.DUMMYFUNCTION("GOOGLETRANSLATE(A:A, ""en"", ""te"")"),"బస్‌కేలెట్-డి మోగే 7-4")</f>
        <v>బస్‌కేలెట్-డి మోగే 7-4</v>
      </c>
      <c r="C85" s="1" t="s">
        <v>1474</v>
      </c>
      <c r="D85" s="1" t="str">
        <f>IFERROR(__xludf.DUMMYFUNCTION("GOOGLETRANSLATE(C:C, ""en"", ""te"")"),"బస్‌కేలెట్-డి మోగే 7-4 ఒక చిన్న, ఫ్రెంచ్, ట్విన్-బూమ్ విమానం, ఫ్యూజ్‌లేజ్ లేనిది, ఇది ప్రతిపాదిత పెద్ద యంత్రం యొక్క లక్షణాలను అన్వేషించడానికి 1920 ల మధ్యలో నిర్మించబడింది. డి మోగే 7-4 [1] [2] మూడు రెట్లు పెద్ద ప్రతిపాదిత డి మోంగ్ 72 పై ఏరోడైనమిక్ సమాచారాన"&amp;"్ని అందించడానికి రూపొందించబడింది మరియు నిర్మించబడింది. [2] ప్రతి ఒక్కటి సంప్రదాయ సామ్రాజ్యం ఉన్న జంట బూమ్ మోనోప్లేన్, కానీ ఫ్యూజ్‌లేజ్ లేదు. బదులుగా, బూమ్స్ మధ్య రెక్కలు తీగలో విస్తరించబడ్డాయి మరియు కాక్‌పిట్‌లకు లోతును అందించడానికి బాగా చిక్కగా ఉన్నాయి. "&amp;"చిన్న విమానంలో రెండు ఇంజన్లు ఉన్నాయి, ఇవి బూమ్స్ లోపల అమర్చబడి ఉంటాయి; డి మోంగ్ 72 సెంట్రల్ వింగ్ లీడింగ్ అంచున మూడవ ఇంజిన్ కలిగి ఉంది. [1] [2] దీనిని బెల్జియన్ మార్గదర్శకుడు లూయిస్ డి మోంగే రూపొందించారు. రెక్క యొక్క లోపలి మరియు బయటి విభాగాలు రెండూ రెండు "&amp;"చెక్క పెట్టె స్పార్లు మరియు చెక్క పక్కటెముకల చుట్టూ నిర్మించబడ్డాయి. సెంటర్-సెక్షన్ యొక్క చివరి పక్కటెముకలు తోకకు వెనుకకు విస్తరించాయి మరియు బయటి ప్యానెల్లు వాటికి బోల్ట్ చేయబడ్డాయి. సైడ్-బై-సైడ్ సీట్లలో పైలట్ మరియు ప్రయాణీకులకు ఓపెన్ సింగిల్ కాక్‌పిట్ స్"&amp;"పార్‌ల మధ్య ఉంచబడింది. ప్రణాళికలో సెంటర్-సెక్షన్ దీర్ఘచతురస్రాకారంగా ఉంది, సుమారు 2.0 మీ (6 అడుగుల 7 అంగుళాలు), 3.0 మీ (9 అడుగుల 10 అంగుళాలు) తీగలో (విమానం యొక్క మొత్తం పొడవులో సగానికి పైగా) మరియు 660 మిమీ (2 అడుగులు 2 IN) మందపాటి. బయటి ప్యానెల్లు రెండు స"&amp;"్టీల్ ట్యూబ్ స్ట్రట్‌లతో ప్రతి వైపు దిగువ సెంటర్-సెక్షన్ బయటి అంచుకు బ్రాస్ చేయబడ్డాయి. ప్రణాళికలో బయటి ప్యానెల్లు ట్రాపెజాయిడ్లను గట్టిగా టేప్ చేస్తున్నాయి, మొత్తం వెనుకంజలో ఉన్న ఐలెరాన్‌లను మోసుకెళ్ళాయి. [2] డి మోంగే 7-4 రెండు 26 కిలోవాట్ల (35 హెచ్‌పి) "&amp;"అంజాని ఎయిర్-కూల్డ్ 3-సిలిండర్ రేడియల్ ఇంజన్లు సెంటర్-సెక్షన్ యొక్క ప్రముఖ అంచున ఒక గిర్డర్‌పై నడిచారు. అవి రెండూ సెంటర్-సెక్షన్ వ్యవధిలో ఉన్నందున, అవి 2.0 మీ (6 అడుగుల 7 అంగుళాలు) కంటే తక్కువ మరియు ప్రొపెల్లర్ డిస్క్‌లు కొద్దిగా అతివ్యాప్తి చెందాయి; నష్ట"&amp;"ాన్ని నివారించడానికి రెండు ఇంజన్లు స్టార్‌బోర్డ్‌కు కొద్దిగా క్యాన్ చేయబడ్డాయి. [2] బూమ్స్ యొక్క వెనుక చివరల పైభాగం పూర్తి స్పాన్ ఎలివేటర్‌తో సమీప-రెక్టాంగులర్ ప్లాన్ క్షితిజ సమాంతర తోక ద్వారా వంతెన చేయబడింది. ఇది లోతైన రడ్డర్‌ల కోసం ఒక జత కటౌట్‌లను కలిగి"&amp;" ఉంది, ఇది త్రిభుజాకార రెక్కల దగ్గర అమర్చబడి ఉంది; మరొకటి ఉంది, రూడర్లెస్ ఫిన్ టెయిల్ ప్లేన్ మధ్యలో అమర్చబడింది. [2] డి మోగే 7-4లో సాంప్రదాయిక స్థిర, స్ప్లిట్-ఇరుసు, టెయిల్స్కిడ్ అండర్ క్యారేజ్ ఉంది. ఇరుసులను ఒక V- స్ట్రట్ నుండి అతుక్కొని, సెంట్రెలిన్ మీద"&amp;" అమర్చబడి, విలోమ వైర్లతో కలుపుతారు, వాటి బయటి చివరలను సమీప-నిలువు రబ్బరు షాక్ పీల్చే స్ట్రట్స్ మరియు అతుక్కొని, అతుక్కొని, వెనుకంజలో, రెండింటినీ దిగువ సెంటర్-సెక్షన్ బయటి అంచు వరకు అమర్చారు. ప్రతి బూమ్ ఒక చిన్న తోకను తీసుకువెళుతుంది. [1] డి మోంగ్ 7-4 యొక్"&amp;"క మొదటి ఫ్లైట్ యొక్క ఖచ్చితమైన తేదీ తెలియదు కాని ఇది 1923 కూపే డి జెనిత్ కోసం ఉంది, ఇది ఒక బ్రస్సెయాక్స్ చేత పైలట్ చేయబడింది. [3] ఏదేమైనా, నమోదుకాని కారణాల వల్ల ఇది మొదటి దశలో బయలుదేరడంలో విఫలమైంది. [3] దీని ప్రారంభ పరీక్షలను అలెక్సిస్ మనీరోల్, [2] ఈ పోటీ"&amp;"లో పెరెట్ విమానాన్ని ఎగురుతున్నప్పుడు. [3] ఇది 1924 లో ఇదే పోటీలో పోటీ పడింది, కాని మరోసారి పదవీ విరమణ చేయవలసి వచ్చింది. ఈ సమయానికి మరింత శక్తివంతమైన అంజాని 34 kW (45 HP) ఇంజన్లు అమర్చబడ్డాయి. [4] ఫ్లైట్ నుండి డేటా డిసెంబర్ 1923 pp.44-5 [2] సాధారణ లక్షణాల"&amp;" పనితీరు")</f>
        <v>బస్‌కేలెట్-డి మోగే 7-4 ఒక చిన్న, ఫ్రెంచ్, ట్విన్-బూమ్ విమానం, ఫ్యూజ్‌లేజ్ లేనిది, ఇది ప్రతిపాదిత పెద్ద యంత్రం యొక్క లక్షణాలను అన్వేషించడానికి 1920 ల మధ్యలో నిర్మించబడింది. డి మోగే 7-4 [1] [2] మూడు రెట్లు పెద్ద ప్రతిపాదిత డి మోంగ్ 72 పై ఏరోడైనమిక్ సమాచారాన్ని అందించడానికి రూపొందించబడింది మరియు నిర్మించబడింది. [2] ప్రతి ఒక్కటి సంప్రదాయ సామ్రాజ్యం ఉన్న జంట బూమ్ మోనోప్లేన్, కానీ ఫ్యూజ్‌లేజ్ లేదు. బదులుగా, బూమ్స్ మధ్య రెక్కలు తీగలో విస్తరించబడ్డాయి మరియు కాక్‌పిట్‌లకు లోతును అందించడానికి బాగా చిక్కగా ఉన్నాయి. చిన్న విమానంలో రెండు ఇంజన్లు ఉన్నాయి, ఇవి బూమ్స్ లోపల అమర్చబడి ఉంటాయి; డి మోంగ్ 72 సెంట్రల్ వింగ్ లీడింగ్ అంచున మూడవ ఇంజిన్ కలిగి ఉంది. [1] [2] దీనిని బెల్జియన్ మార్గదర్శకుడు లూయిస్ డి మోంగే రూపొందించారు. రెక్క యొక్క లోపలి మరియు బయటి విభాగాలు రెండూ రెండు చెక్క పెట్టె స్పార్లు మరియు చెక్క పక్కటెముకల చుట్టూ నిర్మించబడ్డాయి. సెంటర్-సెక్షన్ యొక్క చివరి పక్కటెముకలు తోకకు వెనుకకు విస్తరించాయి మరియు బయటి ప్యానెల్లు వాటికి బోల్ట్ చేయబడ్డాయి. సైడ్-బై-సైడ్ సీట్లలో పైలట్ మరియు ప్రయాణీకులకు ఓపెన్ సింగిల్ కాక్‌పిట్ స్పార్‌ల మధ్య ఉంచబడింది. ప్రణాళికలో సెంటర్-సెక్షన్ దీర్ఘచతురస్రాకారంగా ఉంది, సుమారు 2.0 మీ (6 అడుగుల 7 అంగుళాలు), 3.0 మీ (9 అడుగుల 10 అంగుళాలు) తీగలో (విమానం యొక్క మొత్తం పొడవులో సగానికి పైగా) మరియు 660 మిమీ (2 అడుగులు 2 IN) మందపాటి. బయటి ప్యానెల్లు రెండు స్టీల్ ట్యూబ్ స్ట్రట్‌లతో ప్రతి వైపు దిగువ సెంటర్-సెక్షన్ బయటి అంచుకు బ్రాస్ చేయబడ్డాయి. ప్రణాళికలో బయటి ప్యానెల్లు ట్రాపెజాయిడ్లను గట్టిగా టేప్ చేస్తున్నాయి, మొత్తం వెనుకంజలో ఉన్న ఐలెరాన్‌లను మోసుకెళ్ళాయి. [2] డి మోంగే 7-4 రెండు 26 కిలోవాట్ల (35 హెచ్‌పి) అంజాని ఎయిర్-కూల్డ్ 3-సిలిండర్ రేడియల్ ఇంజన్లు సెంటర్-సెక్షన్ యొక్క ప్రముఖ అంచున ఒక గిర్డర్‌పై నడిచారు. అవి రెండూ సెంటర్-సెక్షన్ వ్యవధిలో ఉన్నందున, అవి 2.0 మీ (6 అడుగుల 7 అంగుళాలు) కంటే తక్కువ మరియు ప్రొపెల్లర్ డిస్క్‌లు కొద్దిగా అతివ్యాప్తి చెందాయి; నష్టాన్ని నివారించడానికి రెండు ఇంజన్లు స్టార్‌బోర్డ్‌కు కొద్దిగా క్యాన్ చేయబడ్డాయి. [2] బూమ్స్ యొక్క వెనుక చివరల పైభాగం పూర్తి స్పాన్ ఎలివేటర్‌తో సమీప-రెక్టాంగులర్ ప్లాన్ క్షితిజ సమాంతర తోక ద్వారా వంతెన చేయబడింది. ఇది లోతైన రడ్డర్‌ల కోసం ఒక జత కటౌట్‌లను కలిగి ఉంది, ఇది త్రిభుజాకార రెక్కల దగ్గర అమర్చబడి ఉంది; మరొకటి ఉంది, రూడర్లెస్ ఫిన్ టెయిల్ ప్లేన్ మధ్యలో అమర్చబడింది. [2] డి మోగే 7-4లో సాంప్రదాయిక స్థిర, స్ప్లిట్-ఇరుసు, టెయిల్స్కిడ్ అండర్ క్యారేజ్ ఉంది. ఇరుసులను ఒక V- స్ట్రట్ నుండి అతుక్కొని, సెంట్రెలిన్ మీద అమర్చబడి, విలోమ వైర్లతో కలుపుతారు, వాటి బయటి చివరలను సమీప-నిలువు రబ్బరు షాక్ పీల్చే స్ట్రట్స్ మరియు అతుక్కొని, అతుక్కొని, వెనుకంజలో, రెండింటినీ దిగువ సెంటర్-సెక్షన్ బయటి అంచు వరకు అమర్చారు. ప్రతి బూమ్ ఒక చిన్న తోకను తీసుకువెళుతుంది. [1] డి మోంగ్ 7-4 యొక్క మొదటి ఫ్లైట్ యొక్క ఖచ్చితమైన తేదీ తెలియదు కాని ఇది 1923 కూపే డి జెనిత్ కోసం ఉంది, ఇది ఒక బ్రస్సెయాక్స్ చేత పైలట్ చేయబడింది. [3] ఏదేమైనా, నమోదుకాని కారణాల వల్ల ఇది మొదటి దశలో బయలుదేరడంలో విఫలమైంది. [3] దీని ప్రారంభ పరీక్షలను అలెక్సిస్ మనీరోల్, [2] ఈ పోటీలో పెరెట్ విమానాన్ని ఎగురుతున్నప్పుడు. [3] ఇది 1924 లో ఇదే పోటీలో పోటీ పడింది, కాని మరోసారి పదవీ విరమణ చేయవలసి వచ్చింది. ఈ సమయానికి మరింత శక్తివంతమైన అంజాని 34 kW (45 HP) ఇంజన్లు అమర్చబడ్డాయి. [4] ఫ్లైట్ నుండి డేటా డిసెంబర్ 1923 pp.44-5 [2] సాధారణ లక్షణాల పనితీరు</v>
      </c>
      <c r="E85" s="1" t="s">
        <v>1475</v>
      </c>
      <c r="F85" s="1" t="str">
        <f>IFERROR(__xludf.DUMMYFUNCTION("GOOGLETRANSLATE(E:E, ""en"", ""te"")"),"ప్రయోగాత్మక విమానం")</f>
        <v>ప్రయోగాత్మక విమానం</v>
      </c>
      <c r="G85" s="1" t="s">
        <v>1476</v>
      </c>
      <c r="H85" s="1" t="s">
        <v>403</v>
      </c>
      <c r="I85" s="1" t="str">
        <f>IFERROR(__xludf.DUMMYFUNCTION("GOOGLETRANSLATE(H:H, ""en"", ""te"")"),"ఫ్రాన్స్")</f>
        <v>ఫ్రాన్స్</v>
      </c>
      <c r="J85" s="2" t="s">
        <v>404</v>
      </c>
      <c r="K85" s="1" t="s">
        <v>1477</v>
      </c>
      <c r="L85" s="1" t="str">
        <f>IFERROR(__xludf.DUMMYFUNCTION("GOOGLETRANSLATE(K:K, ""en"", ""te"")"),"అటెలియర్స్ బస్‌కేలెట్ పెరే ఎట్ ఫిల్స్, బోబిన్ ఎట్ లూయిస్ డి మోంగే")</f>
        <v>అటెలియర్స్ బస్‌కేలెట్ పెరే ఎట్ ఫిల్స్, బోబిన్ ఎట్ లూయిస్ డి మోంగే</v>
      </c>
      <c r="R85" s="1">
        <v>1.0</v>
      </c>
      <c r="U85" s="1" t="s">
        <v>200</v>
      </c>
      <c r="V85" s="1" t="s">
        <v>1478</v>
      </c>
      <c r="W85" s="1" t="s">
        <v>1479</v>
      </c>
      <c r="X85" s="1" t="s">
        <v>1480</v>
      </c>
      <c r="Y85" s="1" t="s">
        <v>1481</v>
      </c>
      <c r="Z85" s="1" t="s">
        <v>1482</v>
      </c>
      <c r="AA85" s="1" t="s">
        <v>777</v>
      </c>
      <c r="AB85" s="1" t="s">
        <v>1483</v>
      </c>
      <c r="AD85" s="1" t="s">
        <v>1484</v>
      </c>
      <c r="AE85" s="1" t="s">
        <v>1485</v>
      </c>
      <c r="AF85" s="1" t="s">
        <v>1486</v>
      </c>
      <c r="AR85" s="1" t="s">
        <v>1487</v>
      </c>
      <c r="AS85" s="1" t="s">
        <v>1488</v>
      </c>
      <c r="AT85" s="1" t="s">
        <v>1489</v>
      </c>
    </row>
    <row r="86">
      <c r="A86" s="1" t="s">
        <v>1490</v>
      </c>
      <c r="B86" s="1" t="str">
        <f>IFERROR(__xludf.DUMMYFUNCTION("GOOGLETRANSLATE(A:A, ""en"", ""te"")"),"లెబౌడర్ ఆటోప్లేన్")</f>
        <v>లెబౌడర్ ఆటోప్లేన్</v>
      </c>
      <c r="C86" s="1" t="s">
        <v>1491</v>
      </c>
      <c r="D86" s="1" t="str">
        <f>IFERROR(__xludf.DUMMYFUNCTION("GOOGLETRANSLATE(C:C, ""en"", ""te"")"),"లెబౌడర్ ఆటోప్లేన్ ఒక ఫ్రెంచ్ te త్సాహిక నిర్మించిన మాడ్యులర్ రోడబుల్ విమానం, ఇది కారు లాంటి భాగం దాని ఏరోనాటికల్ భాగాల నుండి వేరు చేయవచ్చు. ఏకైక ఆటోప్లేన్ 1970 ల ప్రారంభంలో ఎగిరి విజయవంతంగా నడిపింది. దూరం నుండి లేదా విమానంలో, రెండు సీట్ల ఆటోప్లేన్ సాంప్రద"&amp;"ాయిక, సింగిల్ ఇంజిన్డ్, హై వింగ్ బ్రేస్డ్ మోనోప్లేన్ గా కనిపించింది. భూమిపై ఫ్యూజ్‌లేజ్ యొక్క ముందు భాగం తీవ్రంగా సవరించిన వెస్పా 400 మైక్రో-కార్, 13 కిలోవాట్ల (18 హెచ్‌పి) మోటార్‌సైకిల్ ఇంజిన్‌తో నడిచే ఒక సాధారణ, చిన్న, నాలుగు చక్రాల, తెరిచిన టాప్ రెండు "&amp;"సీట్లు. రహదారి ఉపయోగం కోసం ఇందులో ముక్కు గ్రిల్, ఫార్వర్డ్ బంపర్ మరియు లోపల, ప్రామాణిక స్టీరింగ్ వీల్, కానీ విమాన పరికరాలు మరియు ఇంజిన్ నియంత్రణల సమితిపై లైట్లు మరియు దిశ సూచికలు ఉన్నాయి. ఆటోప్లేన్ యొక్క రోడబుల్ భాగం బోనెట్ కింద విమానం యొక్క 75 kW (100 HP"&amp;") కాంటినెంటల్ ఎయిర్-కూల్డ్ ఫ్లాట్ ఫోర్ మరియు అసలు ఇంజిన్ రెండింటినీ కలిగి ఉంది, ఇది 70 కిమీ/గం (43 mph) వరకు రహదారిపై శక్తినిచ్చింది. [1] [ 2] ఆటోప్లేన్‌లో దీర్ఘచతురస్రాకార ప్రణాళిక వింగ్ ఉంది. దాని వెనుక ఫ్యూజ్‌లేజ్, కారు/ఫార్వర్డ్ ఫ్యూజ్‌లేజ్ చొప్పించిన"&amp;"ంత వరకు ముందు భాగంలో తెరిచి ఉంటుంది, సగం తీగ నుండి రెక్క దిగువ భాగంలో జతచేయబడి, వెనుక భాగంలో ఒక సాంప్రదాయిక తోకకు త్రిభుజాకార డోర్సల్ ఫిల్లెట్‌తో పెద్ద దీర్ఘచతురస్రాకార ఫిన్ మరియు చుక్కానికి దారితీస్తుంది. క్షితిజ సమాంతర తోక, ప్రణాళికలో దీర్ఘచతురస్రాకారంల"&amp;"ో కూడా ఫ్యూజ్‌లేజ్ దిగువకు జతచేయబడింది. [1] [2] ఈ రెండు భాగాలను ఒక విమానంలో చేరడం వల్ల ఇద్దరు వ్యక్తులను అరగంటకు పైగా తీసుకున్నారు. కారులో స్టీరింగ్ వీల్ మరియు వెనుక ఫ్యూజ్‌లేజ్‌లో బంపర్ ఉండి, ఆపై కారును ఫ్యూజ్‌లేజ్ ఓపెనింగ్‌లోకి వెనక్కి తీసుకొని రెక్కలతో"&amp;" అనుసంధానించబడి ప్రతి వైపు ఒక లిఫ్ట్ స్ట్రట్‌ను దిగువ కారు శరీరంపై బ్రాకెట్‌కు అటాచ్ చేయడం ద్వారా. ఇది వింగ్ స్క్రీన్‌ను వింగ్ లీడింగ్ ఎడ్జ్ వద్ద ఉంచింది మరియు సైడ్ విండోస్ క్యాబిన్‌ను చుట్టుముట్టింది. ప్రవేశం ప్రామాణిక కార్-రకం, ఫార్వర్డ్ హింగ్డ్ తలుపుల "&amp;"ద్వారా ఉంది. గ్రిల్‌ను తొలగించడం వల్ల ప్రొపెల్లర్ బాస్ వెల్లడైంది మరియు ప్రొపెల్లర్ బోల్ట్ చేయబడింది. వెస్పా 400 సవరించబడింది, తద్వారా ముందు చక్రాలను వి స్ట్రట్‌లపై క్రిందికి మరియు ముందుకు తిప్పవచ్చు, ఆటోప్లాన్స్ యొక్క ఇరుకైన ట్రాక్ మెయిన్ అండర్ క్యారేజీన"&amp;"ి ఏర్పరుస్తుంది. దాని వెనుక సస్పెన్షన్ కూడా చక్రాలను శరీరంలోకి ఉపసంహరించుకోవడానికి సవరించబడింది. ఫ్లైట్ తరువాత, ఈ విధానం తిరగబడింది, కారును రహదారికి విడుదల చేసింది. [1] [2] మొదటి ఫ్లైట్ యొక్క తేదీ అనిశ్చితంగా ఉంది, అయితే ఇది జూలై 13 1973 లోపు ఆటోప్లేన్ దా"&amp;"ని ఎయిర్ విలువైన ధృవీకరణ పత్రాన్ని అందుకుంది. [1] తరువాత 1973 లో ఇది రెండు RSA సమావేశాలలో, మోంట్డిడియర్ మరియు మోంటార్గిస్ వద్ద, నాలుగు బహుమతులు గెలుచుకుంది. [2] 1975 లో జరిగిన ప్రమాదంలో లెబౌడర్ అది దెబ్బతినే వరకు ఎగిరింది. [3] ఈ నష్టం ప్రధానంగా అండర్ క్యా"&amp;"రేజ్ మరియు ప్రొపెల్లర్‌కు పరిమితం చేయబడింది, అయితే రోడ్డు వాహనం బయటపడినప్పటికీ, ఆటోప్లేన్ మళ్లీ ఎగరలేదు. గైలార్డ్ (1991), పే .121 [1] సాధారణ లక్షణాల పనితీరు నుండి డేటా")</f>
        <v>లెబౌడర్ ఆటోప్లేన్ ఒక ఫ్రెంచ్ te త్సాహిక నిర్మించిన మాడ్యులర్ రోడబుల్ విమానం, ఇది కారు లాంటి భాగం దాని ఏరోనాటికల్ భాగాల నుండి వేరు చేయవచ్చు. ఏకైక ఆటోప్లేన్ 1970 ల ప్రారంభంలో ఎగిరి విజయవంతంగా నడిపింది. దూరం నుండి లేదా విమానంలో, రెండు సీట్ల ఆటోప్లేన్ సాంప్రదాయిక, సింగిల్ ఇంజిన్డ్, హై వింగ్ బ్రేస్డ్ మోనోప్లేన్ గా కనిపించింది. భూమిపై ఫ్యూజ్‌లేజ్ యొక్క ముందు భాగం తీవ్రంగా సవరించిన వెస్పా 400 మైక్రో-కార్, 13 కిలోవాట్ల (18 హెచ్‌పి) మోటార్‌సైకిల్ ఇంజిన్‌తో నడిచే ఒక సాధారణ, చిన్న, నాలుగు చక్రాల, తెరిచిన టాప్ రెండు సీట్లు. రహదారి ఉపయోగం కోసం ఇందులో ముక్కు గ్రిల్, ఫార్వర్డ్ బంపర్ మరియు లోపల, ప్రామాణిక స్టీరింగ్ వీల్, కానీ విమాన పరికరాలు మరియు ఇంజిన్ నియంత్రణల సమితిపై లైట్లు మరియు దిశ సూచికలు ఉన్నాయి. ఆటోప్లేన్ యొక్క రోడబుల్ భాగం బోనెట్ కింద విమానం యొక్క 75 kW (100 HP) కాంటినెంటల్ ఎయిర్-కూల్డ్ ఫ్లాట్ ఫోర్ మరియు అసలు ఇంజిన్ రెండింటినీ కలిగి ఉంది, ఇది 70 కిమీ/గం (43 mph) వరకు రహదారిపై శక్తినిచ్చింది. [1] [ 2] ఆటోప్లేన్‌లో దీర్ఘచతురస్రాకార ప్రణాళిక వింగ్ ఉంది. దాని వెనుక ఫ్యూజ్‌లేజ్, కారు/ఫార్వర్డ్ ఫ్యూజ్‌లేజ్ చొప్పించినంత వరకు ముందు భాగంలో తెరిచి ఉంటుంది, సగం తీగ నుండి రెక్క దిగువ భాగంలో జతచేయబడి, వెనుక భాగంలో ఒక సాంప్రదాయిక తోకకు త్రిభుజాకార డోర్సల్ ఫిల్లెట్‌తో పెద్ద దీర్ఘచతురస్రాకార ఫిన్ మరియు చుక్కానికి దారితీస్తుంది. క్షితిజ సమాంతర తోక, ప్రణాళికలో దీర్ఘచతురస్రాకారంలో కూడా ఫ్యూజ్‌లేజ్ దిగువకు జతచేయబడింది. [1] [2] ఈ రెండు భాగాలను ఒక విమానంలో చేరడం వల్ల ఇద్దరు వ్యక్తులను అరగంటకు పైగా తీసుకున్నారు. కారులో స్టీరింగ్ వీల్ మరియు వెనుక ఫ్యూజ్‌లేజ్‌లో బంపర్ ఉండి, ఆపై కారును ఫ్యూజ్‌లేజ్ ఓపెనింగ్‌లోకి వెనక్కి తీసుకొని రెక్కలతో అనుసంధానించబడి ప్రతి వైపు ఒక లిఫ్ట్ స్ట్రట్‌ను దిగువ కారు శరీరంపై బ్రాకెట్‌కు అటాచ్ చేయడం ద్వారా. ఇది వింగ్ స్క్రీన్‌ను వింగ్ లీడింగ్ ఎడ్జ్ వద్ద ఉంచింది మరియు సైడ్ విండోస్ క్యాబిన్‌ను చుట్టుముట్టింది. ప్రవేశం ప్రామాణిక కార్-రకం, ఫార్వర్డ్ హింగ్డ్ తలుపుల ద్వారా ఉంది. గ్రిల్‌ను తొలగించడం వల్ల ప్రొపెల్లర్ బాస్ వెల్లడైంది మరియు ప్రొపెల్లర్ బోల్ట్ చేయబడింది. వెస్పా 400 సవరించబడింది, తద్వారా ముందు చక్రాలను వి స్ట్రట్‌లపై క్రిందికి మరియు ముందుకు తిప్పవచ్చు, ఆటోప్లాన్స్ యొక్క ఇరుకైన ట్రాక్ మెయిన్ అండర్ క్యారేజీని ఏర్పరుస్తుంది. దాని వెనుక సస్పెన్షన్ కూడా చక్రాలను శరీరంలోకి ఉపసంహరించుకోవడానికి సవరించబడింది. ఫ్లైట్ తరువాత, ఈ విధానం తిరగబడింది, కారును రహదారికి విడుదల చేసింది. [1] [2] మొదటి ఫ్లైట్ యొక్క తేదీ అనిశ్చితంగా ఉంది, అయితే ఇది జూలై 13 1973 లోపు ఆటోప్లేన్ దాని ఎయిర్ విలువైన ధృవీకరణ పత్రాన్ని అందుకుంది. [1] తరువాత 1973 లో ఇది రెండు RSA సమావేశాలలో, మోంట్డిడియర్ మరియు మోంటార్గిస్ వద్ద, నాలుగు బహుమతులు గెలుచుకుంది. [2] 1975 లో జరిగిన ప్రమాదంలో లెబౌడర్ అది దెబ్బతినే వరకు ఎగిరింది. [3] ఈ నష్టం ప్రధానంగా అండర్ క్యారేజ్ మరియు ప్రొపెల్లర్‌కు పరిమితం చేయబడింది, అయితే రోడ్డు వాహనం బయటపడినప్పటికీ, ఆటోప్లేన్ మళ్లీ ఎగరలేదు. గైలార్డ్ (1991), పే .121 [1] సాధారణ లక్షణాల పనితీరు నుండి డేటా</v>
      </c>
      <c r="E86" s="1" t="s">
        <v>1492</v>
      </c>
      <c r="F86" s="1" t="str">
        <f>IFERROR(__xludf.DUMMYFUNCTION("GOOGLETRANSLATE(E:E, ""en"", ""te"")"),"రెండు సీట్ల రహదారి విమానం")</f>
        <v>రెండు సీట్ల రహదారి విమానం</v>
      </c>
      <c r="H86" s="1" t="s">
        <v>403</v>
      </c>
      <c r="I86" s="1" t="str">
        <f>IFERROR(__xludf.DUMMYFUNCTION("GOOGLETRANSLATE(H:H, ""en"", ""te"")"),"ఫ్రాన్స్")</f>
        <v>ఫ్రాన్స్</v>
      </c>
      <c r="J86" s="2" t="s">
        <v>404</v>
      </c>
      <c r="R86" s="1">
        <v>1.0</v>
      </c>
      <c r="V86" s="1" t="s">
        <v>666</v>
      </c>
      <c r="W86" s="1" t="s">
        <v>803</v>
      </c>
      <c r="X86" s="1" t="s">
        <v>1493</v>
      </c>
      <c r="Z86" s="1" t="s">
        <v>1494</v>
      </c>
      <c r="AA86" s="1" t="s">
        <v>1495</v>
      </c>
      <c r="AB86" s="1" t="s">
        <v>1496</v>
      </c>
      <c r="AD86" s="1" t="s">
        <v>1497</v>
      </c>
      <c r="AE86" s="1" t="s">
        <v>791</v>
      </c>
      <c r="AF86" s="1" t="s">
        <v>413</v>
      </c>
      <c r="AG86" s="1" t="s">
        <v>1498</v>
      </c>
      <c r="AR86" s="1" t="s">
        <v>1499</v>
      </c>
      <c r="AT86" s="1" t="s">
        <v>1500</v>
      </c>
      <c r="BG86" s="1">
        <v>1977.0</v>
      </c>
    </row>
    <row r="87">
      <c r="A87" s="1" t="s">
        <v>1501</v>
      </c>
      <c r="B87" s="1" t="str">
        <f>IFERROR(__xludf.DUMMYFUNCTION("GOOGLETRANSLATE(A:A, ""en"", ""te"")"),"NBMR-1")</f>
        <v>NBMR-1</v>
      </c>
      <c r="C87" s="1" t="s">
        <v>1502</v>
      </c>
      <c r="D87" s="1" t="str">
        <f>IFERROR(__xludf.DUMMYFUNCTION("GOOGLETRANSLATE(C:C, ""en"", ""te"")"),"నాటో బేసిక్ మిలిటరీ అవసరం 1 (ఎన్బిఎంఆర్ -1) అనేది 1950 లలో నార్త్ అట్లాంటిక్ ట్రీటీ ఆర్గనైజేషన్ (నాటో) కమిటీ నిర్మించిన పత్రం, భవిష్యత్ పోరాట విమాన డిజైన్ల యొక్క వివరణను వివరిస్తుంది. సాంప్రదాయిక మరియు వ్యూహాత్మక అణ్వాయుధాలను కఠినమైన వైమానిక క్షేత్రాల నుం"&amp;"డి తీసుకెళ్లగల మరియు సాధారణ నిర్వహణ అవసరాలను కలిగి ఉన్న ""తక్కువ బరువు గల వ్యూహాత్మక సమ్మె ఫైటర్ (LWTSF)"" అవసరం. డిసెంబర్ 1953 లో, నాటో సుప్రీం కమాండ్, అణు యుద్ధం విషయంలో కొన్ని ఎయిర్‌బేస్‌లలో ఉన్న కొద్దిమంది, ఖరీదైన మరియు సంక్లిష్టమైన యోధులు చాలా హాని క"&amp;"లిగి ఉన్నారని గ్రహించారు, కొత్త తేలికపాటి వ్యూహాత్మక మద్దతు విమానం కోసం ఒక స్పెసిఫికేషన్ జారీ చేసింది. [1] నాటో దేశాలలో విమాన తయారీదారులను తక్కువ బరువు గల సమ్మె ఫైటర్ కోసం తమ డిజైన్లను సమర్పించమని ఆహ్వానించారు. ఈ పోటీ తేలికపాటి, చిన్నది మరియు ప్రాథమిక ఆయు"&amp;"ధాలు మరియు ఏవియానిక్‌లతో కూడిన పోరాట విమానాన్ని ఉత్పత్తి చేయడానికి ఉద్దేశించబడింది. ఇది చెదరగొట్టబడిన వైమానిక క్షేత్రాల నుండి కూడా పనిచేయగలగాలి మరియు కనీస గ్రౌండ్ సపోర్ట్ అవసరం. సాంకేతిక అవసరాలు: బ్రిస్టల్ సిడ్లీ ఓర్ఫియస్ టర్బోజెట్‌ను ఉపయోగించి తేలిక మరియ"&amp;"ు శక్తి, విశ్వసనీయత మరియు నిర్వహణ సౌలభ్యం యొక్క అవసరాలకు సరిపోయే ఇంజిన్‌ను అందించే సవాలు. ఓర్ఫియస్ అభివృద్ధికి యుఎస్ మ్యూచువల్ వెపన్స్ డెవలప్‌మెంట్ ప్రోగ్రాం నుండి నిధులు సమకూర్చబడ్డాయి, ఇది నాటో కూటమి సభ్యులకు ఆయుధాల సేకరణకు మద్దతు ఇవ్వడానికి ఒక మార్గం. "&amp;"[3] ఫ్రాన్స్, ఇటలీ మరియు యునైటెడ్ స్టేట్స్‌తో సహా అనేక నాటో దేశాల తయారీదారులు డిజైన్లను సమర్పించారు. పోటీ జరిగిన రెండు నెలల్లోనే నమూనాలు అవసరం మరియు థియోడర్ వాన్ కోర్మాన్ నాయకత్వంలో అగార్డ్‌కు సమర్పించారు. ఎర్ఫర్ సాగిట్టారియో 2 (ఇటలీ), బ్రెగెట్ Br.1001 టా"&amp;"న్ (ఫ్రాన్స్), డసాల్ట్ మిస్టేర్ XXVI (ఫ్రాన్స్), ఫియట్ G.91 (ఇటలీ), నార్త్రోప్ N-156 (USA) మరియు SUD-EST తో సహా ఎనిమిది ప్రాజెక్టులను ఈ కమిటీ అంచనా వేసింది. బారౌడూర్ (ఫ్రాన్స్). [1] దాని అభివృద్ధి నాటోను అవసరాన్ని జారీ చేయడానికి ప్రేరేపించిన ఒక కారకంగా పర"&amp;"ిగణించబడుతున్నప్పటికీ, ఫోలాండ్ గ్నాట్ పోటీలో కూడా అంచనా వేయబడలేదు. [4] ప్రాజెక్ట్ ఎంపికలు 18 మార్చి 1953 న ప్రారంభమయ్యాయి మరియు పూర్తి చేయడానికి 18 నెలలు పట్టింది, మొదటి ఫలితం 30 జూన్ 1955 న ప్రకటించబడింది. విజేత ప్రాజెక్టులు క్రమంలో: బ్రెగెట్ Br. 1001 టా"&amp;"న్, ఫియట్ G.91 మరియు మిస్టేర్ XXVI. [1] ప్రతి డిజైన్ యొక్క ప్రోటోటైప్‌లు ఆదేశించబడ్డాయి. మొదటి G.91 9 ఆగస్టు 1956 న టురిన్లోని కాసెల్లె ఎయిర్ఫీల్డ్ వద్ద చీఫ్ టెస్ట్ పైలట్ రికార్డో బిగ్నామిని చేతిలో ప్రయాణించారు. [5] గెరార్డ్ ముసెల్లి మొదటి మిస్టేర్ xxvi న"&amp;"ు ఇప్పుడు ఎటెండార్డ్ VI అని పిలిచాడు, 15 మార్చి 1956 న మెలున్ విల్లరోచే ఏరోడ్రోమ్ వద్ద. బ్రెగెట్ టావ్ 26 జూలై 1957 న జరిగింది. సెప్టెంబర్ 1957 లో ఫ్రాన్స్‌లోని బ్రెటిగ్ని-సుర్-ఓర్డ్‌లోని సెంటర్ డి ఎస్సైస్ ఎన్ వాల్యూమ్‌లో ముగ్గురు ప్రత్యర్థులను మూల్యాంకన ప"&amp;"రీక్షల కోసం పంపారు. ఇటాలియన్ విమానం చాలా ఆకర్షణీయంగా మరియు పర్యవసానంగా, జనవరి 1958 లో ప్రదర్శించింది. , ఫియట్ G.91 అధికారికంగా పోటీ విజేతగా ప్రకటించబడింది. [1] [5] నాటో రక్షణ మంత్రుల సమావేశం ఏప్రిల్ 1958 లో జరిగింది, ఈ సమయంలో G.91 మొదటి నాటో లైట్ వెయిట్ స"&amp;"్ట్రైక్ ఫైటర్ అని అంగీకరించారు, 1961 లో బ్రెగెట్ టాన్ తరువాత. [6] యునైటెడ్ స్టేట్స్ నుండి ఆర్థిక సహాయంతో విమానం యొక్క ఉత్పత్తి గురించి చర్చించడానికి మే 1958 లో ఒక ఉత్పత్తి సమావేశం ప్రణాళిక చేయబడింది. ఫ్రెంచ్, జర్మన్ మరియు ఇటాలియన్ విమానాలకు కొంత ఫైనాన్స్ "&amp;"అందించడానికి మరియు ప్రణాళికాబద్ధమైన టర్కిష్ విమానాలకు చెల్లించడానికి అమెరికన్లు అంగీకరించారు. [6] పెద్ద ఆర్థిక మరియు వాణిజ్య ప్రయోజనాలను చూస్తే, నిర్ణయం చుట్టూ కొంత వివాదం ఉంది. [7] 20 ఫిబ్రవరి 1957 న ఏరోలాస్టిక్ వైబ్రేషన్ కారణంగా G.91 ప్రోటోటైప్ కోల్పోయి"&amp;"న తరువాత, స్థానికంగా రూపొందించిన డసాల్ట్ ఎటెండార్డ్ VI యొక్క అభివృద్ధిని కొనసాగించాలని ఫ్రెంచ్ ప్రభుత్వం నిర్ణయించింది. [8] హాకర్ హంటర్ ఉత్పత్తిపై దృష్టి పెట్టడానికి బ్రిటిష్ ప్రభుత్వం అదేవిధంగా పోటీని విస్మరించింది. దీనికి విరుద్ధంగా, పోటీ ఫలితాలు తెలిసే"&amp;" ముందు ఇటాలియన్ ప్రభుత్వం ఇటాలియన్ వైమానిక దళం కోసం G.91 ను ముందుగానే ఆదేశించింది. చివరికి, జర్మన్ జర్మన్ వైమానిక దళం (లుఫ్ట్‌వాఫ్ఫ్) పోటీ ఆధారంగా అతిపెద్ద ఆర్డర్‌ను ఉంచింది. లుఫ్ట్‌వాఫే మొదట ఫియట్ ప్రొడక్షన్ లైన్ల నుండి యాభై జి .91 ఆర్ మరియు ఇరవై జి .91 "&amp;"టి రెండు సీటర్లను అందుకుంది మరియు డోర్నియర్, మెసెర్స్చ్మిట్ మరియు హీంకెల్ కంపెనీలు (అర్బీట్స్‌గెయిన్స్‌చాఫ్ట్ జి .91 జర్మనీలో లైసెన్స్ కింద తయారు చేసిన మరో 232 జి .91 ఆర్. . G.91 ను 1960 లలో VSTOL విమానాల కోసం NBMR-3 పోటీ విజేతతో భర్తీ చేయాల్సి ఉంది, కానీ"&amp;" అది సాధారణ విమాన రూపకల్పనకు దారితీయలేదు. చివరికి, చివరి G.91 లను వరుసగా 1982 లో జర్మనీ మరియు ఇటలీ 1995 లో పదవీ విరమణ చేశారు, అయితే ఫైనల్ డసాల్ట్-బ్రెగ్యుట్ సూపర్ ఎటెండార్డ్, విజయవంతం కాని ఎటెండార్డ్ VI యొక్క అంతిమ ఉత్పన్నం, ఫ్రెంచ్ నావల్ ఏవియేషన్ (Aénava"&amp;"le) తో 2016 వరకు పనిచేశారు. [[(చేర్చు")</f>
        <v>నాటో బేసిక్ మిలిటరీ అవసరం 1 (ఎన్బిఎంఆర్ -1) అనేది 1950 లలో నార్త్ అట్లాంటిక్ ట్రీటీ ఆర్గనైజేషన్ (నాటో) కమిటీ నిర్మించిన పత్రం, భవిష్యత్ పోరాట విమాన డిజైన్ల యొక్క వివరణను వివరిస్తుంది. సాంప్రదాయిక మరియు వ్యూహాత్మక అణ్వాయుధాలను కఠినమైన వైమానిక క్షేత్రాల నుండి తీసుకెళ్లగల మరియు సాధారణ నిర్వహణ అవసరాలను కలిగి ఉన్న "తక్కువ బరువు గల వ్యూహాత్మక సమ్మె ఫైటర్ (LWTSF)" అవసరం. డిసెంబర్ 1953 లో, నాటో సుప్రీం కమాండ్, అణు యుద్ధం విషయంలో కొన్ని ఎయిర్‌బేస్‌లలో ఉన్న కొద్దిమంది, ఖరీదైన మరియు సంక్లిష్టమైన యోధులు చాలా హాని కలిగి ఉన్నారని గ్రహించారు, కొత్త తేలికపాటి వ్యూహాత్మక మద్దతు విమానం కోసం ఒక స్పెసిఫికేషన్ జారీ చేసింది. [1] నాటో దేశాలలో విమాన తయారీదారులను తక్కువ బరువు గల సమ్మె ఫైటర్ కోసం తమ డిజైన్లను సమర్పించమని ఆహ్వానించారు. ఈ పోటీ తేలికపాటి, చిన్నది మరియు ప్రాథమిక ఆయుధాలు మరియు ఏవియానిక్‌లతో కూడిన పోరాట విమానాన్ని ఉత్పత్తి చేయడానికి ఉద్దేశించబడింది. ఇది చెదరగొట్టబడిన వైమానిక క్షేత్రాల నుండి కూడా పనిచేయగలగాలి మరియు కనీస గ్రౌండ్ సపోర్ట్ అవసరం. సాంకేతిక అవసరాలు: బ్రిస్టల్ సిడ్లీ ఓర్ఫియస్ టర్బోజెట్‌ను ఉపయోగించి తేలిక మరియు శక్తి, విశ్వసనీయత మరియు నిర్వహణ సౌలభ్యం యొక్క అవసరాలకు సరిపోయే ఇంజిన్‌ను అందించే సవాలు. ఓర్ఫియస్ అభివృద్ధికి యుఎస్ మ్యూచువల్ వెపన్స్ డెవలప్‌మెంట్ ప్రోగ్రాం నుండి నిధులు సమకూర్చబడ్డాయి, ఇది నాటో కూటమి సభ్యులకు ఆయుధాల సేకరణకు మద్దతు ఇవ్వడానికి ఒక మార్గం. [3] ఫ్రాన్స్, ఇటలీ మరియు యునైటెడ్ స్టేట్స్‌తో సహా అనేక నాటో దేశాల తయారీదారులు డిజైన్లను సమర్పించారు. పోటీ జరిగిన రెండు నెలల్లోనే నమూనాలు అవసరం మరియు థియోడర్ వాన్ కోర్మాన్ నాయకత్వంలో అగార్డ్‌కు సమర్పించారు. ఎర్ఫర్ సాగిట్టారియో 2 (ఇటలీ), బ్రెగెట్ Br.1001 టాన్ (ఫ్రాన్స్), డసాల్ట్ మిస్టేర్ XXVI (ఫ్రాన్స్), ఫియట్ G.91 (ఇటలీ), నార్త్రోప్ N-156 (USA) మరియు SUD-EST తో సహా ఎనిమిది ప్రాజెక్టులను ఈ కమిటీ అంచనా వేసింది. బారౌడూర్ (ఫ్రాన్స్). [1] దాని అభివృద్ధి నాటోను అవసరాన్ని జారీ చేయడానికి ప్రేరేపించిన ఒక కారకంగా పరిగణించబడుతున్నప్పటికీ, ఫోలాండ్ గ్నాట్ పోటీలో కూడా అంచనా వేయబడలేదు. [4] ప్రాజెక్ట్ ఎంపికలు 18 మార్చి 1953 న ప్రారంభమయ్యాయి మరియు పూర్తి చేయడానికి 18 నెలలు పట్టింది, మొదటి ఫలితం 30 జూన్ 1955 న ప్రకటించబడింది. విజేత ప్రాజెక్టులు క్రమంలో: బ్రెగెట్ Br. 1001 టాన్, ఫియట్ G.91 మరియు మిస్టేర్ XXVI. [1] ప్రతి డిజైన్ యొక్క ప్రోటోటైప్‌లు ఆదేశించబడ్డాయి. మొదటి G.91 9 ఆగస్టు 1956 న టురిన్లోని కాసెల్లె ఎయిర్ఫీల్డ్ వద్ద చీఫ్ టెస్ట్ పైలట్ రికార్డో బిగ్నామిని చేతిలో ప్రయాణించారు. [5] గెరార్డ్ ముసెల్లి మొదటి మిస్టేర్ xxvi ను ఇప్పుడు ఎటెండార్డ్ VI అని పిలిచాడు, 15 మార్చి 1956 న మెలున్ విల్లరోచే ఏరోడ్రోమ్ వద్ద. బ్రెగెట్ టావ్ 26 జూలై 1957 న జరిగింది. సెప్టెంబర్ 1957 లో ఫ్రాన్స్‌లోని బ్రెటిగ్ని-సుర్-ఓర్డ్‌లోని సెంటర్ డి ఎస్సైస్ ఎన్ వాల్యూమ్‌లో ముగ్గురు ప్రత్యర్థులను మూల్యాంకన పరీక్షల కోసం పంపారు. ఇటాలియన్ విమానం చాలా ఆకర్షణీయంగా మరియు పర్యవసానంగా, జనవరి 1958 లో ప్రదర్శించింది. , ఫియట్ G.91 అధికారికంగా పోటీ విజేతగా ప్రకటించబడింది. [1] [5] నాటో రక్షణ మంత్రుల సమావేశం ఏప్రిల్ 1958 లో జరిగింది, ఈ సమయంలో G.91 మొదటి నాటో లైట్ వెయిట్ స్ట్రైక్ ఫైటర్ అని అంగీకరించారు, 1961 లో బ్రెగెట్ టాన్ తరువాత. [6] యునైటెడ్ స్టేట్స్ నుండి ఆర్థిక సహాయంతో విమానం యొక్క ఉత్పత్తి గురించి చర్చించడానికి మే 1958 లో ఒక ఉత్పత్తి సమావేశం ప్రణాళిక చేయబడింది. ఫ్రెంచ్, జర్మన్ మరియు ఇటాలియన్ విమానాలకు కొంత ఫైనాన్స్ అందించడానికి మరియు ప్రణాళికాబద్ధమైన టర్కిష్ విమానాలకు చెల్లించడానికి అమెరికన్లు అంగీకరించారు. [6] పెద్ద ఆర్థిక మరియు వాణిజ్య ప్రయోజనాలను చూస్తే, నిర్ణయం చుట్టూ కొంత వివాదం ఉంది. [7] 20 ఫిబ్రవరి 1957 న ఏరోలాస్టిక్ వైబ్రేషన్ కారణంగా G.91 ప్రోటోటైప్ కోల్పోయిన తరువాత, స్థానికంగా రూపొందించిన డసాల్ట్ ఎటెండార్డ్ VI యొక్క అభివృద్ధిని కొనసాగించాలని ఫ్రెంచ్ ప్రభుత్వం నిర్ణయించింది. [8] హాకర్ హంటర్ ఉత్పత్తిపై దృష్టి పెట్టడానికి బ్రిటిష్ ప్రభుత్వం అదేవిధంగా పోటీని విస్మరించింది. దీనికి విరుద్ధంగా, పోటీ ఫలితాలు తెలిసే ముందు ఇటాలియన్ ప్రభుత్వం ఇటాలియన్ వైమానిక దళం కోసం G.91 ను ముందుగానే ఆదేశించింది. చివరికి, జర్మన్ జర్మన్ వైమానిక దళం (లుఫ్ట్‌వాఫ్ఫ్) పోటీ ఆధారంగా అతిపెద్ద ఆర్డర్‌ను ఉంచింది. లుఫ్ట్‌వాఫే మొదట ఫియట్ ప్రొడక్షన్ లైన్ల నుండి యాభై జి .91 ఆర్ మరియు ఇరవై జి .91 టి రెండు సీటర్లను అందుకుంది మరియు డోర్నియర్, మెసెర్స్చ్మిట్ మరియు హీంకెల్ కంపెనీలు (అర్బీట్స్‌గెయిన్స్‌చాఫ్ట్ జి .91 జర్మనీలో లైసెన్స్ కింద తయారు చేసిన మరో 232 జి .91 ఆర్. . G.91 ను 1960 లలో VSTOL విమానాల కోసం NBMR-3 పోటీ విజేతతో భర్తీ చేయాల్సి ఉంది, కానీ అది సాధారణ విమాన రూపకల్పనకు దారితీయలేదు. చివరికి, చివరి G.91 లను వరుసగా 1982 లో జర్మనీ మరియు ఇటలీ 1995 లో పదవీ విరమణ చేశారు, అయితే ఫైనల్ డసాల్ట్-బ్రెగ్యుట్ సూపర్ ఎటెండార్డ్, విజయవంతం కాని ఎటెండార్డ్ VI యొక్క అంతిమ ఉత్పన్నం, ఫ్రెంచ్ నావల్ ఏవియేషన్ (Aénavale) తో 2016 వరకు పనిచేశారు. [[(చేర్చు</v>
      </c>
      <c r="AQ87" s="1" t="s">
        <v>1503</v>
      </c>
      <c r="BB87" s="1" t="s">
        <v>1504</v>
      </c>
      <c r="BD87" s="1" t="s">
        <v>1505</v>
      </c>
      <c r="BE87" s="2" t="s">
        <v>1506</v>
      </c>
      <c r="BF87" s="1" t="s">
        <v>1507</v>
      </c>
      <c r="CR87" s="1">
        <v>1958.0</v>
      </c>
      <c r="DN87" s="1">
        <v>1953.0</v>
      </c>
      <c r="DO87" s="1" t="s">
        <v>1508</v>
      </c>
      <c r="DP87" s="1" t="s">
        <v>1509</v>
      </c>
      <c r="DQ87" s="1" t="s">
        <v>1510</v>
      </c>
      <c r="DR87" s="2" t="s">
        <v>1511</v>
      </c>
    </row>
    <row r="88">
      <c r="A88" s="1" t="s">
        <v>1512</v>
      </c>
      <c r="B88" s="1" t="str">
        <f>IFERROR(__xludf.DUMMYFUNCTION("GOOGLETRANSLATE(A:A, ""en"", ""te"")"),"బెరివ్ ఎస్ -13")</f>
        <v>బెరివ్ ఎస్ -13</v>
      </c>
      <c r="C88" s="1" t="s">
        <v>1513</v>
      </c>
      <c r="D88" s="1" t="str">
        <f>IFERROR(__xludf.DUMMYFUNCTION("GOOGLETRANSLATE(C:C, ""en"", ""te"")"),"బెరెవ్ ఎస్ -13 అనేది సోవియట్ రివర్స్-ఇంజనీరింగ్ కాపీ, లాక్హీడ్ యు -2 సి, ఇది 1960 ల ప్రారంభంలో సోవియట్ యూనియన్లో అభివృద్ధి చేయబడింది. 1 మే 1960 న, ఫ్రాన్సిస్ గ్యారీ పవర్స్ సోవియట్ యూనియన్ మీదుగా ఉత్తర పాకిస్తాన్ నుండి U-2 గూ ion చర్యం మిషన్‌ను ఎగురవేసింది"&amp;". యురల్స్ మీదుగా ఎగురుతున్నప్పుడు, ఈ విమానం సోవియట్ ఉపరితలం నుండి గాలికి క్షిపణుల పరిధిలో వచ్చింది. U-2 ను S-75 DVINA క్షిపణి (నాటో కోడ్ పేరు: SA-2 గైడ్‌లైన్) hit ీకొట్టింది మరియు విరిగింది, కాని శిధిలాలు సాపేక్షంగా చెక్కుచెదరకుండా ఉన్నాయి. సోవియట్ యూనియన"&amp;"్ దాని స్వంత పోల్చదగిన హై ఎలిట్యూడ్ నిఘా విమానం, యాకోవ్లెవ్ యాక్ -25RW ను కలిగి ఉంది, కాని రాజకీయ కారణాల వల్ల ఈ అధిక-ఎత్తులో ఉన్న నిఘా విమానం సోవియట్ యూనియన్ సరిహద్దుల వెలుపల ఉపయోగించబడలేదు మరియు దాని ప్రధాన పని U-2 ను అనుకరించడం రైలు సోవియట్ వాయు రక్షణ ద"&amp;"ళాలు. యాకోవ్లెవ్ యాక్ -25RV U-2 యొక్క పైకప్పును 21,335-25,900 మీ (69,997–84,974 అడుగులు) చేరుకోలేకపోయింది. [1] U-2 షూట్డౌన్ తరువాత, శిధిలాలను సోవియట్ ఏవియేషన్ నిపుణులు పరిశీలించారు. టాగన్రోగ్ వద్ద OKB-49 యొక్క జార్జి బెరెవ్ నిర్వహించిన దర్యాప్తులో, 28 జూన"&amp;"్ 1960 న సోవియట్ యూనియన్ యొక్క మంత్రుల మండలి కౌన్సిల్ నిర్ణయానికి దారితీసింది మరియు దాని ప్రాట్ &amp; విట్నీ J75-P-13 ఇంజిన్ కాపీ చేయబడాలి. ప్రొఫెసర్ ఎఫ్. జుబెట్స్ నేతృత్వంలోని కజాన్లో OKB-16, RD-16-75 హోదాలో రివర్స్-ఇంజనీరింగ్ ఇంజిన్‌ను రూపొందించింది. [2] 23"&amp;" ఆగస్టు 1960 న యుఎస్ఎస్ఆర్ కౌన్సిల్ ఆఫ్ మంత్రులు ఐదు విమానాలను (ఎస్ -13 గా నియమించాలని) ఆదేశించింది, వాటిలో రెండు ట్రయల్ విమానాలు పూర్తి చేసిన తరువాత వైమానిక దళానికి అందుబాటులో ఉంచబడ్డాయి. టైమ్‌టేబుల్ చాలా గట్టిగా ఉంది, ఎందుకంటే ఇది U-2 యొక్క అన్ని భాగాలన"&amp;"ు పరిశీలించడానికి మరియు AFA-60 కెమెరా సిస్టమ్‌తో సహా సోవియట్ సైనిక విమానయాన ప్రమాణాలను అనుసరిస్తూ వాటిని కాపీ చేయడానికి ప్రణాళిక చేయబడింది. S-13 ను వైమానిక నిఘా కోసం, వాతావరణ పరిశోధన కోసం మరియు బెలూన్ ఇంటర్‌సెప్టర్‌గా ఉపయోగించాలి. 1 ఏప్రిల్ 1961 న మొదటి ఫ"&amp;"్యూజ్‌లేజ్ పూర్తయింది. ఏదేమైనా, 12 మే 1962 న, కౌన్సిల్ ఆఫ్ మంత్రులు ఈ ప్రాజెక్టును తక్షణమే రద్దు చేసింది, యునైటెడ్ స్టేట్స్ మరియు దాని మిత్రదేశాలు, సోవియట్ యూనియన్ వంటివి, నెమ్మదిగా కదిలే లక్ష్యాలను అధిక ఎత్తులో కూడా తగ్గించగలవని గ్రహించినప్పుడు. పెద్ద-స్"&amp;"థాయి, దీర్ఘకాలిక నిఘా కోసం, గూ y చారి ఉపగ్రహాలు మంచి పరిష్కారం. స్వల్పకాలిక, తాత్కాలిక నిఘా కోసం, లాక్హీడ్ ఎస్ఆర్ -71 బ్లాక్బర్డ్ ఉన్న యునైటెడ్ స్టేట్స్ వంటి సోవియట్ యూనియన్, త్సిబిన్ ఆర్ఎస్ఆర్ వంటి హై-స్పీడ్ నిఘా విమానానికి ప్రాధాన్యతనిచ్చింది. వాస్తవాని"&amp;"కి S-13 విమానం పూర్తి కాలేదు, S-13 ప్రోగ్రామ్ మిశ్రమాలు, పదార్థాలు మరియు ప్రాసెసింగ్ పద్ధతులపై విలువైన అంతర్దృష్టులను ఇచ్చింది, తరువాత కొత్త సోవియట్ విమాన డిజైన్లలో ఉపయోగించబడింది. [3] U-2 యొక్క భాగాలను మాస్కోలోని మోనినోలోని సెంట్రల్ మ్యూజియం ఆఫ్ ది సాయుధ"&amp;" దళాలలో ప్రదర్శించారు. సాధారణ లక్షణాల పనితీరు")</f>
        <v>బెరెవ్ ఎస్ -13 అనేది సోవియట్ రివర్స్-ఇంజనీరింగ్ కాపీ, లాక్హీడ్ యు -2 సి, ఇది 1960 ల ప్రారంభంలో సోవియట్ యూనియన్లో అభివృద్ధి చేయబడింది. 1 మే 1960 న, ఫ్రాన్సిస్ గ్యారీ పవర్స్ సోవియట్ యూనియన్ మీదుగా ఉత్తర పాకిస్తాన్ నుండి U-2 గూ ion చర్యం మిషన్‌ను ఎగురవేసింది. యురల్స్ మీదుగా ఎగురుతున్నప్పుడు, ఈ విమానం సోవియట్ ఉపరితలం నుండి గాలికి క్షిపణుల పరిధిలో వచ్చింది. U-2 ను S-75 DVINA క్షిపణి (నాటో కోడ్ పేరు: SA-2 గైడ్‌లైన్) hit ీకొట్టింది మరియు విరిగింది, కాని శిధిలాలు సాపేక్షంగా చెక్కుచెదరకుండా ఉన్నాయి. సోవియట్ యూనియన్ దాని స్వంత పోల్చదగిన హై ఎలిట్యూడ్ నిఘా విమానం, యాకోవ్లెవ్ యాక్ -25RW ను కలిగి ఉంది, కాని రాజకీయ కారణాల వల్ల ఈ అధిక-ఎత్తులో ఉన్న నిఘా విమానం సోవియట్ యూనియన్ సరిహద్దుల వెలుపల ఉపయోగించబడలేదు మరియు దాని ప్రధాన పని U-2 ను అనుకరించడం రైలు సోవియట్ వాయు రక్షణ దళాలు. యాకోవ్లెవ్ యాక్ -25RV U-2 యొక్క పైకప్పును 21,335-25,900 మీ (69,997–84,974 అడుగులు) చేరుకోలేకపోయింది. [1] U-2 షూట్డౌన్ తరువాత, శిధిలాలను సోవియట్ ఏవియేషన్ నిపుణులు పరిశీలించారు. టాగన్రోగ్ వద్ద OKB-49 యొక్క జార్జి బెరెవ్ నిర్వహించిన దర్యాప్తులో, 28 జూన్ 1960 న సోవియట్ యూనియన్ యొక్క మంత్రుల మండలి కౌన్సిల్ నిర్ణయానికి దారితీసింది మరియు దాని ప్రాట్ &amp; విట్నీ J75-P-13 ఇంజిన్ కాపీ చేయబడాలి. ప్రొఫెసర్ ఎఫ్. జుబెట్స్ నేతృత్వంలోని కజాన్లో OKB-16, RD-16-75 హోదాలో రివర్స్-ఇంజనీరింగ్ ఇంజిన్‌ను రూపొందించింది. [2] 23 ఆగస్టు 1960 న యుఎస్ఎస్ఆర్ కౌన్సిల్ ఆఫ్ మంత్రులు ఐదు విమానాలను (ఎస్ -13 గా నియమించాలని) ఆదేశించింది, వాటిలో రెండు ట్రయల్ విమానాలు పూర్తి చేసిన తరువాత వైమానిక దళానికి అందుబాటులో ఉంచబడ్డాయి. టైమ్‌టేబుల్ చాలా గట్టిగా ఉంది, ఎందుకంటే ఇది U-2 యొక్క అన్ని భాగాలను పరిశీలించడానికి మరియు AFA-60 కెమెరా సిస్టమ్‌తో సహా సోవియట్ సైనిక విమానయాన ప్రమాణాలను అనుసరిస్తూ వాటిని కాపీ చేయడానికి ప్రణాళిక చేయబడింది. S-13 ను వైమానిక నిఘా కోసం, వాతావరణ పరిశోధన కోసం మరియు బెలూన్ ఇంటర్‌సెప్టర్‌గా ఉపయోగించాలి. 1 ఏప్రిల్ 1961 న మొదటి ఫ్యూజ్‌లేజ్ పూర్తయింది. ఏదేమైనా, 12 మే 1962 న, కౌన్సిల్ ఆఫ్ మంత్రులు ఈ ప్రాజెక్టును తక్షణమే రద్దు చేసింది, యునైటెడ్ స్టేట్స్ మరియు దాని మిత్రదేశాలు, సోవియట్ యూనియన్ వంటివి, నెమ్మదిగా కదిలే లక్ష్యాలను అధిక ఎత్తులో కూడా తగ్గించగలవని గ్రహించినప్పుడు. పెద్ద-స్థాయి, దీర్ఘకాలిక నిఘా కోసం, గూ y చారి ఉపగ్రహాలు మంచి పరిష్కారం. స్వల్పకాలిక, తాత్కాలిక నిఘా కోసం, లాక్హీడ్ ఎస్ఆర్ -71 బ్లాక్బర్డ్ ఉన్న యునైటెడ్ స్టేట్స్ వంటి సోవియట్ యూనియన్, త్సిబిన్ ఆర్ఎస్ఆర్ వంటి హై-స్పీడ్ నిఘా విమానానికి ప్రాధాన్యతనిచ్చింది. వాస్తవానికి S-13 విమానం పూర్తి కాలేదు, S-13 ప్రోగ్రామ్ మిశ్రమాలు, పదార్థాలు మరియు ప్రాసెసింగ్ పద్ధతులపై విలువైన అంతర్దృష్టులను ఇచ్చింది, తరువాత కొత్త సోవియట్ విమాన డిజైన్లలో ఉపయోగించబడింది. [3] U-2 యొక్క భాగాలను మాస్కోలోని మోనినోలోని సెంట్రల్ మ్యూజియం ఆఫ్ ది సాయుధ దళాలలో ప్రదర్శించారు. సాధారణ లక్షణాల పనితీరు</v>
      </c>
      <c r="E88" s="1" t="s">
        <v>1514</v>
      </c>
      <c r="F88" s="1" t="str">
        <f>IFERROR(__xludf.DUMMYFUNCTION("GOOGLETRANSLATE(E:E, ""en"", ""te"")"),"అధిక ఎత్తులో ఉన్న నిఘా విమానం")</f>
        <v>అధిక ఎత్తులో ఉన్న నిఘా విమానం</v>
      </c>
      <c r="G88" s="1" t="s">
        <v>1515</v>
      </c>
      <c r="H88" s="1" t="s">
        <v>1331</v>
      </c>
      <c r="I88" s="1" t="str">
        <f>IFERROR(__xludf.DUMMYFUNCTION("GOOGLETRANSLATE(H:H, ""en"", ""te"")"),"సోవియట్ యూనియన్")</f>
        <v>సోవియట్ యూనియన్</v>
      </c>
      <c r="J88" s="1" t="s">
        <v>1332</v>
      </c>
      <c r="O88" s="1" t="s">
        <v>1516</v>
      </c>
      <c r="P88" s="1" t="str">
        <f>IFERROR(__xludf.DUMMYFUNCTION("GOOGLETRANSLATE(O:O, ""en"", ""te"")"),"అభివృద్ధి ఆగిపోయింది")</f>
        <v>అభివృద్ధి ఆగిపోయింది</v>
      </c>
      <c r="R88" s="1" t="s">
        <v>1517</v>
      </c>
      <c r="U88" s="1">
        <v>1.0</v>
      </c>
      <c r="W88" s="1" t="s">
        <v>1518</v>
      </c>
      <c r="X88" s="1" t="s">
        <v>1519</v>
      </c>
      <c r="AA88" s="1" t="s">
        <v>1520</v>
      </c>
      <c r="AB88" s="1" t="s">
        <v>1521</v>
      </c>
      <c r="AD88" s="1" t="s">
        <v>1522</v>
      </c>
      <c r="AF88" s="1" t="s">
        <v>1523</v>
      </c>
      <c r="AJ88" s="1" t="s">
        <v>1524</v>
      </c>
      <c r="AL88" s="1" t="s">
        <v>1525</v>
      </c>
      <c r="BH88" s="1" t="s">
        <v>1526</v>
      </c>
      <c r="BI88" s="1" t="s">
        <v>1527</v>
      </c>
      <c r="DS88" s="1" t="s">
        <v>1528</v>
      </c>
      <c r="DT88" s="2" t="s">
        <v>1529</v>
      </c>
    </row>
    <row r="89">
      <c r="A89" s="1" t="s">
        <v>1530</v>
      </c>
      <c r="B89" s="1" t="str">
        <f>IFERROR(__xludf.DUMMYFUNCTION("GOOGLETRANSLATE(A:A, ""en"", ""te"")"),"డెలాన్ 11")</f>
        <v>డెలాన్ 11</v>
      </c>
      <c r="C89" s="1" t="s">
        <v>1531</v>
      </c>
      <c r="D89" s="1" t="str">
        <f>IFERROR(__xludf.DUMMYFUNCTION("GOOGLETRANSLATE(C:C, ""en"", ""te"")"),"డెలాన్ 11 ఒక ఫ్రెంచ్ రెండు సీట్ల పర్యటన విమానం. ఒకటి మాత్రమే నిర్మించబడింది. డెలాన్ 11 ను మారిస్ డెలాన్నే రూపొందించారు, తరువాతి టెన్డం-వింగ్ విమానానికి బాగా ప్రసిద్ది చెందింది, గిరాల్ట్‌తో పాటు ఎటాబ్లిసిమెంట్స్ లెటార్డ్‌తో పాటు దీనిని నిర్మించారు. [1] డిజ"&amp;"ైన్ ఫీచర్లలో తక్కువ స్పీడ్ ల్యాండింగ్ల కోసం తేలికగా లోడ్ చేయబడిన వింగ్, ఒక బలమైన మరియు బాగా పుట్టుకొచ్చిన అండర్ క్యారేజ్, ఇది అనుభవం లేని పైలట్ యొక్క ల్యాండింగ్ల యొక్క ప్రభావాలను గ్రహించగలదు, పరివేష్టిత కాక్‌పిట్, అద్భుతమైన అన్ని రౌండ్ వీక్షణలు మరియు పారా"&amp;"చూట్‌ల కోసం స్థలం మరియు వేగంగా ఉండే పందిరితో ఉంటుంది లెటార్డ్-అభివృద్ధి చెందిన ఒత్తిడితో కూడిన గ్యాస్ వ్యవస్థను ఉపయోగించి అత్యవసర పరిస్థితుల్లో జెట్టిసన్ చేయబడింది. [2] [3] ఇది ప్లైవుడ్ కప్పబడిన తక్కువ వింగ్ కాంటిలివర్ మోనోప్లేన్, కొంచెం గుండ్రని చిట్కాల "&amp;"నుండి ట్రాపెజోయిడల్ ప్లాన్ యొక్క రెండు స్పార్ చెక్క రెక్కలు. వాటిని చాలా చిన్న సెంటర్ విభాగంలో 2 ° డైహెడ్రాల్‌తో అమర్చారు, దాని నుండి వాటిని సులభంగా తగ్గించవచ్చు. పొడవైన, ఇరుకైన తీగ ఐలెరాన్లు ఉన్నాయి. [1] డెలాన్నే 11 మొదట్లో ఐదు సిలిండర్, ఎయిర్-కూల్డ్ 48 "&amp;"కిలోవాట్ల (65 హెచ్‌పి) సాల్మ్సన్ 5 ఎ రేడియల్ ఇంజిన్ ముక్కులో పనిచేసింది, వింగ్ సెంటర్ విభాగంలో ట్యాంకుల నుండి తినిపించింది. దీని స్టీల్ ట్యూబ్ మౌంటు ఫ్లాట్ సైడెడ్, ప్లై స్కిన్డ్ ఫ్యూజ్‌లేజ్ యొక్క ప్రధాన నాన్-వుడెన్ స్ట్రక్చరల్ భాగం. అధిక పొడవైన పందిరి ఎగు"&amp;"వ ఫ్యూజ్‌లేజ్‌లో ఆధిపత్యం చెలాయించింది, దాని పొడవులో 40% ఆక్రమించింది మరియు రెండు పక్కపక్కనే సీట్లను కలిగి ఉంది, వాటి వెనుక సామాను స్థలం ఉంది. గ్లేజింగ్ అసాధారణంగా ఫ్రేమ్‌ల నుండి ఉచితం, ప్రతి వైపు కేవలం మూడు దీర్ఘచతురస్రాకార గాజు ప్యానెల్లు మరియు విండ్‌స్"&amp;"క్రీన్ వెనుక వెంటనే చిన్న, త్రిభుజాకార కిటికీ ఉన్నాయి. వెనుక భాగంలో, గ్లేజింగ్ ఫ్యూజ్‌లేజ్ సెంట్రెలైన్ వైపు, రెండు వైపులా నిలువు అంచు వద్ద కలుస్తుంది. [1] సరళమైన గ్లేజింగ్, పందిరి ఎత్తు మరియు చుట్టుపక్కల ఫ్యూజ్‌లేజ్ ప్రొఫైల్ కలయిక ముఖ్యంగా మంచి ఆల్ రౌండ్ "&amp;"దృష్టిని ఉత్పత్తి చేస్తుంది. [3] సామ్రాజ్యం సాంప్రదాయకంగా ఉంది, టెయిల్‌ప్లేన్ ఫ్యూజ్‌లేజ్ పైన అమర్చబడి ఉంది. ప్రణాళికలో టెయిల్‌ప్లేన్ సెమీ ఎలిప్టికల్ మరియు ఎలివేటర్లు దాదాపు సెమీ వృత్తాకారంగా ఉన్నాయి. ఫిన్ మరియు అసమతుల్య చుక్కలు కూడా వక్ర అంచులను కలిగి ఉన"&amp;"్నాయి మరియు కలిసి సూచించబడ్డాయి; చుక్కాని కీల్‌కు విస్తరించి ఎలివేటర్ కటౌట్‌లో పనిచేస్తుంది. అండర్ క్యారేజ్ టెయిల్స్కిడ్ రకానికి చెందినది, 2.07 మీ (6 అడుగులు 9 అంగుళాలు) ట్రాక్. [2] చక్రాలు ఫ్యూజ్‌లేజ్ అండర్ సైడ్ యొక్క సెంట్రెలిన్ మీద అమర్చిన వంగిన స్ప్లి"&amp;"ట్ ఇరుసులపై ఉన్నాయి, వాటి చివరలు రబ్బరు వింగ్ సెంటర్ విభాగం నుండి నిలువు V- స్ట్రట్స్ నుండి పుట్టుకొచ్చాయి. [1] డెలాన్ 11 ను సాల్మ్సన్‌కు ప్రత్యామ్నాయంగా 52 కిలోవాట్ల (70 హెచ్‌పి) అంజాని 6-సిలిండర్ రేడియల్‌తో విక్రయించారు. [1] [4] ప్రకటనలు మూడు-సీట్ల సంస్"&amp;"కరణను కూడా అందించాయి, ఇది పేర్కొనబడని 72 కిలోవాట్ల (96 హెచ్‌పి) ఇంజిన్‌తో శక్తినిస్తుంది; [5] ఈ వేరియంట్ ఎగురవేయబడిందని ఎటువంటి ఆధారాలు లేవు. అమ్మకాలు జరగలేదు మరియు నమూనా మాత్రమే నిర్మించబడింది. మొదటి ఫ్లైట్ 8 మార్చి 1929 న ఓర్లీ నుండి డెస్కాంప్స్ చేత తయా"&amp;"రు చేయబడింది, [1] సాల్మ్సన్ ఇంజిన్ చేత శక్తినిస్తుంది. [1] ఏప్రిల్ 1929 నాటికి ఈ నమూనా అంజని శక్తితో ఉంది. [6] ఇది 26 జూన్ 1929 న F-AJGB గా నమోదు చేయబడింది [7] మరియు ఎల్'సిస్ బ్లూ (ది బ్లూ ఐబిస్) అని పేరు పెట్టారు. [8] జూన్ 1929 చివరలో, డెలాన్ 11 రోటర్‌డా"&amp;"మ్‌లోని IIE కాంకోర్స్ ఇంటర్నేషనల్ డి'అవియన్స్ లెగర్స్ (రెండవ లైట్ ఎయిర్‌క్రాఫ్ట్ కాంపిటీషన్) లో ప్రదర్శించబడింది. ఇది డెస్కాంప్స్ చేత ఎగురవేయబడింది, అక్కడ ఉన్న ఏకైక ఫ్రెంచ్ పైలట్. [9] మే 1931 లో ఇది అమ్మకానికి ఇవ్వబడింది [8] మరియు జనవరి 1931 లో కొత్త యజమా"&amp;"నితో తిరిగి నమోదు చేయబడింది. [7] ఇది 1933 లో చురుకుగా ఉంది మరియు జూన్ చివరలో లే గ్రాండ్ ర్యాలీ డి విన్స్ డి బోర్డియక్స్ వద్ద కనిపించాల్సి ఉంది. [10] లెస్ ఐల్స్ నుండి డేటా 11 ఏప్రిల్ 1929 [1] సాధారణ లక్షణాల పనితీరు")</f>
        <v>డెలాన్ 11 ఒక ఫ్రెంచ్ రెండు సీట్ల పర్యటన విమానం. ఒకటి మాత్రమే నిర్మించబడింది. డెలాన్ 11 ను మారిస్ డెలాన్నే రూపొందించారు, తరువాతి టెన్డం-వింగ్ విమానానికి బాగా ప్రసిద్ది చెందింది, గిరాల్ట్‌తో పాటు ఎటాబ్లిసిమెంట్స్ లెటార్డ్‌తో పాటు దీనిని నిర్మించారు. [1] డిజైన్ ఫీచర్లలో తక్కువ స్పీడ్ ల్యాండింగ్ల కోసం తేలికగా లోడ్ చేయబడిన వింగ్, ఒక బలమైన మరియు బాగా పుట్టుకొచ్చిన అండర్ క్యారేజ్, ఇది అనుభవం లేని పైలట్ యొక్క ల్యాండింగ్ల యొక్క ప్రభావాలను గ్రహించగలదు, పరివేష్టిత కాక్‌పిట్, అద్భుతమైన అన్ని రౌండ్ వీక్షణలు మరియు పారాచూట్‌ల కోసం స్థలం మరియు వేగంగా ఉండే పందిరితో ఉంటుంది లెటార్డ్-అభివృద్ధి చెందిన ఒత్తిడితో కూడిన గ్యాస్ వ్యవస్థను ఉపయోగించి అత్యవసర పరిస్థితుల్లో జెట్టిసన్ చేయబడింది. [2] [3] ఇది ప్లైవుడ్ కప్పబడిన తక్కువ వింగ్ కాంటిలివర్ మోనోప్లేన్, కొంచెం గుండ్రని చిట్కాల నుండి ట్రాపెజోయిడల్ ప్లాన్ యొక్క రెండు స్పార్ చెక్క రెక్కలు. వాటిని చాలా చిన్న సెంటర్ విభాగంలో 2 ° డైహెడ్రాల్‌తో అమర్చారు, దాని నుండి వాటిని సులభంగా తగ్గించవచ్చు. పొడవైన, ఇరుకైన తీగ ఐలెరాన్లు ఉన్నాయి. [1] డెలాన్నే 11 మొదట్లో ఐదు సిలిండర్, ఎయిర్-కూల్డ్ 48 కిలోవాట్ల (65 హెచ్‌పి) సాల్మ్సన్ 5 ఎ రేడియల్ ఇంజిన్ ముక్కులో పనిచేసింది, వింగ్ సెంటర్ విభాగంలో ట్యాంకుల నుండి తినిపించింది. దీని స్టీల్ ట్యూబ్ మౌంటు ఫ్లాట్ సైడెడ్, ప్లై స్కిన్డ్ ఫ్యూజ్‌లేజ్ యొక్క ప్రధాన నాన్-వుడెన్ స్ట్రక్చరల్ భాగం. అధిక పొడవైన పందిరి ఎగువ ఫ్యూజ్‌లేజ్‌లో ఆధిపత్యం చెలాయించింది, దాని పొడవులో 40% ఆక్రమించింది మరియు రెండు పక్కపక్కనే సీట్లను కలిగి ఉంది, వాటి వెనుక సామాను స్థలం ఉంది. గ్లేజింగ్ అసాధారణంగా ఫ్రేమ్‌ల నుండి ఉచితం, ప్రతి వైపు కేవలం మూడు దీర్ఘచతురస్రాకార గాజు ప్యానెల్లు మరియు విండ్‌స్క్రీన్ వెనుక వెంటనే చిన్న, త్రిభుజాకార కిటికీ ఉన్నాయి. వెనుక భాగంలో, గ్లేజింగ్ ఫ్యూజ్‌లేజ్ సెంట్రెలైన్ వైపు, రెండు వైపులా నిలువు అంచు వద్ద కలుస్తుంది. [1] సరళమైన గ్లేజింగ్, పందిరి ఎత్తు మరియు చుట్టుపక్కల ఫ్యూజ్‌లేజ్ ప్రొఫైల్ కలయిక ముఖ్యంగా మంచి ఆల్ రౌండ్ దృష్టిని ఉత్పత్తి చేస్తుంది. [3] సామ్రాజ్యం సాంప్రదాయకంగా ఉంది, టెయిల్‌ప్లేన్ ఫ్యూజ్‌లేజ్ పైన అమర్చబడి ఉంది. ప్రణాళికలో టెయిల్‌ప్లేన్ సెమీ ఎలిప్టికల్ మరియు ఎలివేటర్లు దాదాపు సెమీ వృత్తాకారంగా ఉన్నాయి. ఫిన్ మరియు అసమతుల్య చుక్కలు కూడా వక్ర అంచులను కలిగి ఉన్నాయి మరియు కలిసి సూచించబడ్డాయి; చుక్కాని కీల్‌కు విస్తరించి ఎలివేటర్ కటౌట్‌లో పనిచేస్తుంది. అండర్ క్యారేజ్ టెయిల్స్కిడ్ రకానికి చెందినది, 2.07 మీ (6 అడుగులు 9 అంగుళాలు) ట్రాక్. [2] చక్రాలు ఫ్యూజ్‌లేజ్ అండర్ సైడ్ యొక్క సెంట్రెలిన్ మీద అమర్చిన వంగిన స్ప్లిట్ ఇరుసులపై ఉన్నాయి, వాటి చివరలు రబ్బరు వింగ్ సెంటర్ విభాగం నుండి నిలువు V- స్ట్రట్స్ నుండి పుట్టుకొచ్చాయి. [1] డెలాన్ 11 ను సాల్మ్సన్‌కు ప్రత్యామ్నాయంగా 52 కిలోవాట్ల (70 హెచ్‌పి) అంజాని 6-సిలిండర్ రేడియల్‌తో విక్రయించారు. [1] [4] ప్రకటనలు మూడు-సీట్ల సంస్కరణను కూడా అందించాయి, ఇది పేర్కొనబడని 72 కిలోవాట్ల (96 హెచ్‌పి) ఇంజిన్‌తో శక్తినిస్తుంది; [5] ఈ వేరియంట్ ఎగురవేయబడిందని ఎటువంటి ఆధారాలు లేవు. అమ్మకాలు జరగలేదు మరియు నమూనా మాత్రమే నిర్మించబడింది. మొదటి ఫ్లైట్ 8 మార్చి 1929 న ఓర్లీ నుండి డెస్కాంప్స్ చేత తయారు చేయబడింది, [1] సాల్మ్సన్ ఇంజిన్ చేత శక్తినిస్తుంది. [1] ఏప్రిల్ 1929 నాటికి ఈ నమూనా అంజని శక్తితో ఉంది. [6] ఇది 26 జూన్ 1929 న F-AJGB గా నమోదు చేయబడింది [7] మరియు ఎల్'సిస్ బ్లూ (ది బ్లూ ఐబిస్) అని పేరు పెట్టారు. [8] జూన్ 1929 చివరలో, డెలాన్ 11 రోటర్‌డామ్‌లోని IIE కాంకోర్స్ ఇంటర్నేషనల్ డి'అవియన్స్ లెగర్స్ (రెండవ లైట్ ఎయిర్‌క్రాఫ్ట్ కాంపిటీషన్) లో ప్రదర్శించబడింది. ఇది డెస్కాంప్స్ చేత ఎగురవేయబడింది, అక్కడ ఉన్న ఏకైక ఫ్రెంచ్ పైలట్. [9] మే 1931 లో ఇది అమ్మకానికి ఇవ్వబడింది [8] మరియు జనవరి 1931 లో కొత్త యజమానితో తిరిగి నమోదు చేయబడింది. [7] ఇది 1933 లో చురుకుగా ఉంది మరియు జూన్ చివరలో లే గ్రాండ్ ర్యాలీ డి విన్స్ డి బోర్డియక్స్ వద్ద కనిపించాల్సి ఉంది. [10] లెస్ ఐల్స్ నుండి డేటా 11 ఏప్రిల్ 1929 [1] సాధారణ లక్షణాల పనితీరు</v>
      </c>
      <c r="E89" s="1" t="s">
        <v>1532</v>
      </c>
      <c r="F89" s="1" t="str">
        <f>IFERROR(__xludf.DUMMYFUNCTION("GOOGLETRANSLATE(E:E, ""en"", ""te"")"),"రెండు సీట్ల టూరర్")</f>
        <v>రెండు సీట్ల టూరర్</v>
      </c>
      <c r="H89" s="1" t="s">
        <v>403</v>
      </c>
      <c r="I89" s="1" t="str">
        <f>IFERROR(__xludf.DUMMYFUNCTION("GOOGLETRANSLATE(H:H, ""en"", ""te"")"),"ఫ్రాన్స్")</f>
        <v>ఫ్రాన్స్</v>
      </c>
      <c r="J89" s="2" t="s">
        <v>404</v>
      </c>
      <c r="K89" s="1" t="s">
        <v>1533</v>
      </c>
      <c r="L89" s="1" t="str">
        <f>IFERROR(__xludf.DUMMYFUNCTION("GOOGLETRANSLATE(K:K, ""en"", ""te"")"),"Établissements letord")</f>
        <v>Établissements letord</v>
      </c>
      <c r="U89" s="1" t="s">
        <v>200</v>
      </c>
      <c r="V89" s="1" t="s">
        <v>1534</v>
      </c>
      <c r="W89" s="1" t="s">
        <v>1535</v>
      </c>
      <c r="X89" s="1" t="s">
        <v>1536</v>
      </c>
      <c r="Y89" s="1" t="s">
        <v>1537</v>
      </c>
      <c r="Z89" s="1" t="s">
        <v>1538</v>
      </c>
      <c r="AA89" s="1" t="s">
        <v>1539</v>
      </c>
      <c r="AD89" s="1" t="s">
        <v>1540</v>
      </c>
      <c r="AE89" s="1" t="s">
        <v>791</v>
      </c>
      <c r="AF89" s="1" t="s">
        <v>1541</v>
      </c>
      <c r="AK89" s="1" t="s">
        <v>1542</v>
      </c>
      <c r="AL89" s="1" t="s">
        <v>813</v>
      </c>
      <c r="AQ89" s="1" t="s">
        <v>1543</v>
      </c>
      <c r="AR89" s="1" t="s">
        <v>1544</v>
      </c>
      <c r="AT89" s="3">
        <v>10660.0</v>
      </c>
      <c r="BA89" s="1" t="s">
        <v>1545</v>
      </c>
    </row>
    <row r="90">
      <c r="A90" s="1" t="s">
        <v>1546</v>
      </c>
      <c r="B90" s="1" t="str">
        <f>IFERROR(__xludf.DUMMYFUNCTION("GOOGLETRANSLATE(A:A, ""en"", ""te"")"),"డెలాన్నే 60-ఇ .1")</f>
        <v>డెలాన్నే 60-ఇ .1</v>
      </c>
      <c r="C90" s="1" t="s">
        <v>1547</v>
      </c>
      <c r="D90" s="1" t="str">
        <f>IFERROR(__xludf.DUMMYFUNCTION("GOOGLETRANSLATE(C:C, ""en"", ""te"")"),"డెలాన్నే 60-ఇ .1 ఒక శిక్షణా సెయిల్ ప్లేన్, పైలట్లు తమ సి సర్టిఫికేట్ నుండి మరింత డిమాండ్ ఉన్న డి. ఒకటి మాత్రమే నిర్మించబడింది కాని దీనిని 1938 నుండి యుద్ధం ప్రారంభించడానికి ఉపయోగించారు. డెలాన్నే 60-ఇ .1 వారి డి సర్టిఫికేట్ కోసం లక్ష్యంగా ఉన్నవారికి అనువైన"&amp;" ఒకే సీట్ ట్రైనింగ్ గ్లైడర్. దీనికి 50 కిమీ (31 మైళ్ళు) విమానాలు అవసరం, 5 గంటలకు పైగా విమానాలు మరియు 1,000 మీ (3,300 అడుగులు) కంటే ఎక్కువ ఎత్తులో విమానాలు. [1] ఇది అధిక వింగ్ విమానం. ప్రణాళికలో రెక్కలు మూడు విభాగాలను కలిగి ఉన్నాయి: రెండు వరుస దెబ్బతిన్న బ"&amp;"ాహ్య ప్యానెల్లు వెనుకంజలో ఉన్న అంచులలో మరియు సెమీ-ఎలిప్టికల్ చిట్కాలు మరియు లోపలి విభాగంతో, సగం వ్యవధిని ఆక్రమించాయి, అవాంఛనీయ ప్రముఖ అంచు మరియు వక్ర వెనుకంజలో ఉన్న అంచుతో ఇది ఇది సెంట్రల్ తీగ తగ్గింది. ఇది త్రిభుజాకార విభాగం వెనుక ఫ్యూజ్‌లేజ్ యొక్క సింగి"&amp;"ల్ ఎగువ లింగ్‌పై అమర్చబడి, దిగువ ఫార్వర్డ్ ఫ్యూజ్‌లేజ్ యొక్క కేంద్ర సభ్యునికి ప్రతి వైపు ఒకే స్ట్రట్‌తో వింగ్ ప్యానెళ్ల జంక్షన్ వద్ద రెక్క వరకు కలుపుతారు. [1] డెలాన్ యొక్క ఫ్యూజ్‌లేజ్ రెండు భాగాలుగా ఉంది, లోతైన, కొంచెం గుండ్రని భాగం, వింగ్ లీడింగ్ ఎడ్జ్ క"&amp;"ింద కాక్‌పిట్ కలిగి ఉంది, ఇది విమానం యొక్క మొత్తం పొడవులో సగం ఆక్రమించింది. ఇది ల్యాండింగ్ స్కిడ్‌తో ప్రత్యేకమైన కీల్ కూడా కలిగి ఉంది. వెనుక త్రిభుజాకార విభాగం లేదా బూమ్ ఫార్వర్డ్ భాగాన్ని అతివ్యాప్తి చేసి, కాక్‌పిట్ వెనుకకు చేరుకుని, వెనుక వైపుకు టేపింగ్"&amp;" చేసింది. స్వీప్, స్ట్రెయిట్ ఎడ్జ్డ్, రౌండ్ టిప్డ్ టెయిల్‌ప్లేన్‌ల యొక్క ప్రముఖ అంచులు ఫ్యూజ్‌లేజ్ అండర్ సైడ్‌కు పరిష్కరించబడ్డాయి మరియు పై నుండి దానికి కట్టుబడి ఉన్నాయి. వారు గుండ్రని ఎలివేటర్లను తీసుకువెళ్లారు. FIN, అదేవిధంగా సరళమైన అంచుగలది, ఫ్యూజ్‌లేజ"&amp;"్ యొక్క తీవ్ర చివరలో అమర్చబడి ఎలివేటర్ల క్రింద విస్తరించింది, అయినప్పటికీ లోతైన మరియు చాలా విస్తృత వంగిన సమతుల్య చుక్కాని యొక్క కీలు కదలిక కోసం ఒక చిన్న ఎలివేటర్ కటౌట్ మాత్రమే అవసరం, చాలా వెనుకబడి ఉంది . [[ చుక్కాని అడుగు భాగం కూడా బూమ్ కంటే తక్కువగా ఉంది"&amp;", కాని తరువాతి ఉన్నత స్థానం మరియు దిగువ ఫిన్ తో జతచేయబడిన తోక స్కిడ్ దానిని గ్రౌండ్ కాంటాక్ట్ నుండి రక్షించింది. [2] డెలాన్నే 60-ఇ .1 యొక్క మొదటి విమానంలో ఖచ్చితమైన తేదీ తెలియకపోయినా, ఇది ఖచ్చితంగా 4 ఆగస్టు 1938 కి ముందు, విమానం కూలమియర్స్ నుండి సెయింట్-స"&amp;"ైర్ వరకు ప్యారిస్ మీదుగా మొదటి గ్లైడర్ ఫ్లైట్ చేయడం ద్వారా ఆసక్తిని ఆకర్షించింది. పైలట్, ఎరిక్ నెస్లర్, విమానంలో 1,100 మీ (3,600 అడుగులు) ఎత్తులో లాభం పొందాడు. [3] ఆగస్టులో ఇది లా బాన్ డి ఆర్డాంచెకు వెళ్ళింది, అక్కడ నుండి అనేక మంది పైలట్లు దాని ఇంజనీర్ భా"&amp;"ర్య MME జర్లాడ్ తో సహా. నెస్లెర్ దానిలో 5 గంటల విమాన ప్రయాణం చేశాడు. [1] 60-E.1 1938 పారిస్ ఏరో షో (సెలూన్) లో ప్రదర్శించబడింది, గల్ వింగ్డ్, రెండు సీట్ల డెలాన్ 30, [4] అంతర్జాతీయ ఆసక్తిని ఆకర్షించింది, ముఖ్యంగా జపాన్ నుండి. [5] జూన్ 1939 లో, ఏకైక ప్రోటోట"&amp;"ైప్ ఏరోక్లబ్ డి ఎంగ్గియన్-మోయిసెల్లెస్ ప్రదర్శించిన గ్లైడర్లలో ఒకటి. [6] దీనిని దాని ప్రణాళికాబద్ధమైన రీల్‌లో ""ఎల్'అయింగ్"" సమూహం డి సర్టిఫికేట్ ట్రైనర్‌గా ఉపయోగించారు. [7] [8] జూన్లో సెయింట్-జర్మైన్‌లో అంతర్జాతీయ పోటీని గెలుచుకోవడం ద్వారా రాబర్ట్ ఐవర్నె"&amp;"ల్ 1939 వేసవిలో ప్రదర్శించినందున ఇది ఏరోబాటిక్స్ చేయగలదు [9] [10] మరియు జూలైలో బౌలోగ్నే-బిల్లాంకోర్ట్‌లో ఒక ప్రదర్శన ఇవ్వడం. [2] లెస్ ఐల్స్ నుండి డేటా డిసెంబర్ 1938 [1] సాధారణ లక్షణాల పనితీరు")</f>
        <v>డెలాన్నే 60-ఇ .1 ఒక శిక్షణా సెయిల్ ప్లేన్, పైలట్లు తమ సి సర్టిఫికేట్ నుండి మరింత డిమాండ్ ఉన్న డి. ఒకటి మాత్రమే నిర్మించబడింది కాని దీనిని 1938 నుండి యుద్ధం ప్రారంభించడానికి ఉపయోగించారు. డెలాన్నే 60-ఇ .1 వారి డి సర్టిఫికేట్ కోసం లక్ష్యంగా ఉన్నవారికి అనువైన ఒకే సీట్ ట్రైనింగ్ గ్లైడర్. దీనికి 50 కిమీ (31 మైళ్ళు) విమానాలు అవసరం, 5 గంటలకు పైగా విమానాలు మరియు 1,000 మీ (3,300 అడుగులు) కంటే ఎక్కువ ఎత్తులో విమానాలు. [1] ఇది అధిక వింగ్ విమానం. ప్రణాళికలో రెక్కలు మూడు విభాగాలను కలిగి ఉన్నాయి: రెండు వరుస దెబ్బతిన్న బాహ్య ప్యానెల్లు వెనుకంజలో ఉన్న అంచులలో మరియు సెమీ-ఎలిప్టికల్ చిట్కాలు మరియు లోపలి విభాగంతో, సగం వ్యవధిని ఆక్రమించాయి, అవాంఛనీయ ప్రముఖ అంచు మరియు వక్ర వెనుకంజలో ఉన్న అంచుతో ఇది ఇది సెంట్రల్ తీగ తగ్గింది. ఇది త్రిభుజాకార విభాగం వెనుక ఫ్యూజ్‌లేజ్ యొక్క సింగిల్ ఎగువ లింగ్‌పై అమర్చబడి, దిగువ ఫార్వర్డ్ ఫ్యూజ్‌లేజ్ యొక్క కేంద్ర సభ్యునికి ప్రతి వైపు ఒకే స్ట్రట్‌తో వింగ్ ప్యానెళ్ల జంక్షన్ వద్ద రెక్క వరకు కలుపుతారు. [1] డెలాన్ యొక్క ఫ్యూజ్‌లేజ్ రెండు భాగాలుగా ఉంది, లోతైన, కొంచెం గుండ్రని భాగం, వింగ్ లీడింగ్ ఎడ్జ్ కింద కాక్‌పిట్ కలిగి ఉంది, ఇది విమానం యొక్క మొత్తం పొడవులో సగం ఆక్రమించింది. ఇది ల్యాండింగ్ స్కిడ్‌తో ప్రత్యేకమైన కీల్ కూడా కలిగి ఉంది. వెనుక త్రిభుజాకార విభాగం లేదా బూమ్ ఫార్వర్డ్ భాగాన్ని అతివ్యాప్తి చేసి, కాక్‌పిట్ వెనుకకు చేరుకుని, వెనుక వైపుకు టేపింగ్ చేసింది. స్వీప్, స్ట్రెయిట్ ఎడ్జ్డ్, రౌండ్ టిప్డ్ టెయిల్‌ప్లేన్‌ల యొక్క ప్రముఖ అంచులు ఫ్యూజ్‌లేజ్ అండర్ సైడ్‌కు పరిష్కరించబడ్డాయి మరియు పై నుండి దానికి కట్టుబడి ఉన్నాయి. వారు గుండ్రని ఎలివేటర్లను తీసుకువెళ్లారు. FIN, అదేవిధంగా సరళమైన అంచుగలది, ఫ్యూజ్‌లేజ్ యొక్క తీవ్ర చివరలో అమర్చబడి ఎలివేటర్ల క్రింద విస్తరించింది, అయినప్పటికీ లోతైన మరియు చాలా విస్తృత వంగిన సమతుల్య చుక్కాని యొక్క కీలు కదలిక కోసం ఒక చిన్న ఎలివేటర్ కటౌట్ మాత్రమే అవసరం, చాలా వెనుకబడి ఉంది . [[ చుక్కాని అడుగు భాగం కూడా బూమ్ కంటే తక్కువగా ఉంది, కాని తరువాతి ఉన్నత స్థానం మరియు దిగువ ఫిన్ తో జతచేయబడిన తోక స్కిడ్ దానిని గ్రౌండ్ కాంటాక్ట్ నుండి రక్షించింది. [2] డెలాన్నే 60-ఇ .1 యొక్క మొదటి విమానంలో ఖచ్చితమైన తేదీ తెలియకపోయినా, ఇది ఖచ్చితంగా 4 ఆగస్టు 1938 కి ముందు, విమానం కూలమియర్స్ నుండి సెయింట్-సైర్ వరకు ప్యారిస్ మీదుగా మొదటి గ్లైడర్ ఫ్లైట్ చేయడం ద్వారా ఆసక్తిని ఆకర్షించింది. పైలట్, ఎరిక్ నెస్లర్, విమానంలో 1,100 మీ (3,600 అడుగులు) ఎత్తులో లాభం పొందాడు. [3] ఆగస్టులో ఇది లా బాన్ డి ఆర్డాంచెకు వెళ్ళింది, అక్కడ నుండి అనేక మంది పైలట్లు దాని ఇంజనీర్ భార్య MME జర్లాడ్ తో సహా. నెస్లెర్ దానిలో 5 గంటల విమాన ప్రయాణం చేశాడు. [1] 60-E.1 1938 పారిస్ ఏరో షో (సెలూన్) లో ప్రదర్శించబడింది, గల్ వింగ్డ్, రెండు సీట్ల డెలాన్ 30, [4] అంతర్జాతీయ ఆసక్తిని ఆకర్షించింది, ముఖ్యంగా జపాన్ నుండి. [5] జూన్ 1939 లో, ఏకైక ప్రోటోటైప్ ఏరోక్లబ్ డి ఎంగ్గియన్-మోయిసెల్లెస్ ప్రదర్శించిన గ్లైడర్లలో ఒకటి. [6] దీనిని దాని ప్రణాళికాబద్ధమైన రీల్‌లో "ఎల్'అయింగ్" సమూహం డి సర్టిఫికేట్ ట్రైనర్‌గా ఉపయోగించారు. [7] [8] జూన్లో సెయింట్-జర్మైన్‌లో అంతర్జాతీయ పోటీని గెలుచుకోవడం ద్వారా రాబర్ట్ ఐవర్నెల్ 1939 వేసవిలో ప్రదర్శించినందున ఇది ఏరోబాటిక్స్ చేయగలదు [9] [10] మరియు జూలైలో బౌలోగ్నే-బిల్లాంకోర్ట్‌లో ఒక ప్రదర్శన ఇవ్వడం. [2] లెస్ ఐల్స్ నుండి డేటా డిసెంబర్ 1938 [1] సాధారణ లక్షణాల పనితీరు</v>
      </c>
      <c r="E90" s="1" t="s">
        <v>1548</v>
      </c>
      <c r="F90" s="1" t="str">
        <f>IFERROR(__xludf.DUMMYFUNCTION("GOOGLETRANSLATE(E:E, ""en"", ""te"")"),"సింగిల్ సీట్ గ్లైడర్")</f>
        <v>సింగిల్ సీట్ గ్లైడర్</v>
      </c>
      <c r="G90" s="1" t="s">
        <v>1549</v>
      </c>
      <c r="H90" s="1" t="s">
        <v>403</v>
      </c>
      <c r="I90" s="1" t="str">
        <f>IFERROR(__xludf.DUMMYFUNCTION("GOOGLETRANSLATE(H:H, ""en"", ""te"")"),"ఫ్రాన్స్")</f>
        <v>ఫ్రాన్స్</v>
      </c>
      <c r="J90" s="2" t="s">
        <v>404</v>
      </c>
      <c r="R90" s="1">
        <v>1.0</v>
      </c>
      <c r="U90" s="1" t="s">
        <v>200</v>
      </c>
      <c r="W90" s="1" t="s">
        <v>1550</v>
      </c>
      <c r="X90" s="1" t="s">
        <v>1551</v>
      </c>
      <c r="Y90" s="1" t="s">
        <v>1552</v>
      </c>
      <c r="Z90" s="1" t="s">
        <v>1553</v>
      </c>
      <c r="AA90" s="1" t="s">
        <v>1554</v>
      </c>
      <c r="AB90" s="1" t="s">
        <v>1555</v>
      </c>
      <c r="AR90" s="1" t="s">
        <v>1556</v>
      </c>
      <c r="AT90" s="1" t="s">
        <v>1557</v>
      </c>
      <c r="BN90" s="1">
        <v>11.9</v>
      </c>
      <c r="CN90" s="1">
        <v>19.5</v>
      </c>
      <c r="CO90" s="1" t="s">
        <v>1558</v>
      </c>
    </row>
    <row r="91">
      <c r="A91" s="1" t="s">
        <v>1559</v>
      </c>
      <c r="B91" s="1" t="str">
        <f>IFERROR(__xludf.DUMMYFUNCTION("GOOGLETRANSLATE(A:A, ""en"", ""te"")"),"పీట్జ్ 101")</f>
        <v>పీట్జ్ 101</v>
      </c>
      <c r="C91" s="1" t="s">
        <v>1560</v>
      </c>
      <c r="D91" s="1" t="str">
        <f>IFERROR(__xludf.DUMMYFUNCTION("GOOGLETRANSLATE(C:C, ""en"", ""te"")"),"పీట్జ్ 101, అకా పీట్జ్ ఏవియోనెట్, ఒక ఫ్రెంచ్, te త్సాహిక-నిర్మిత, ఆల్-మెటల్ లైట్ విమానం, ఇది మొదట 1931–32 శీతాకాలంలో ఎగిరింది. PEITZ 101 పూర్తిగా రోస్నీ-సౌస్-బోయిస్ యొక్క M. పీట్జ్ యొక్క పని. బాహ్య నిధులు లేదా సహాయం లేకుండా, అతను 1929 లో దాని నిర్మాణాన్ని"&amp;" ప్రారంభించాడు. నిర్మాణాత్మకంగా, ఇది ఆల్-మెటల్ విమానం మరియు ఎక్కువగా మెటల్-స్కిన్డ్, దాని రెక్కలు మరియు వెనుక ఫ్యూజ్‌లేజ్ మినహా, ఫాబ్రిక్ కప్పబడి ఉంటుంది. [1] PEITZ 101 లో దీర్ఘచతురస్రాకార ప్రణాళిక యొక్క మూడు-భాగాల పారాసోల్ వింగ్ కొద్దిగా మొద్దుబారిన చిట్"&amp;"కాలకు మరియు 8 యొక్క కారక నిష్పత్తితో ఉంది. డైహెడ్రల్ లేదు. ఐలెరాన్లు సగం వెనుకంజలో ఉన్న అంచులను నింపాయి. రెక్కలు రెండు సమాంతర డ్యూరాలిమిన్ స్పార్‌ల చుట్టూ నిర్మించబడ్డాయి మరియు ఎగువ ఫ్యూజ్‌లేజ్ లాన్స్‌కు ఒక చిన్న-స్పాన్ సెంట్రల్ విభాగాన్ని కలిగి ఉన్నాయి, "&amp;"ఇది ఒక జత సమాంతర, నిలువు క్యాబన్ స్ట్రట్‌లతో స్పార్‌లకు, ఎగువ లాంగన్ నుండి వెనుక భాగంలో-స్లోపింగ్ స్ట్రట్‌ల ద్వారా బలోపేతం చేయబడింది . బయటి రెక్కలు దిగువ ఫ్యూజ్‌లేజ్ నుండి స్పార్‌ల వరకు సమాంతర స్ట్రట్‌లతో కలుపుతారు. [1] PEITZ 101 యొక్క ఫ్యూజ్‌లేజ్ డ్యూరల్"&amp;" గొట్టాల నుండి నిర్మించబడింది, నలుగురు లాంగన్లు దాని దీర్ఘచతురస్రాకార విభాగాన్ని నిర్వచించారు. ఇది ఫార్వర్డ్ విభాగంలో 300 μm (0.012 అంగుళాలు) డ్యూరల్ షీట్‌తో మరియు ఫాబ్రిక్ AFT తో చర్మం గలది. ప్రారంభ రేఖాచిత్రంలో దాని 37 kW (50 HP) ఆరు-సిలిండర్ అంజని రేడి"&amp;"యల్ ఇంజిన్ టౌనెండ్ రింగ్‌లో కప్పబడి ఉంది, అయితే ఛాయాచిత్రంలో రింగ్ అమర్చబడలేదు. ప్రయాణీకుల ఓపెన్ కాక్‌పిట్ గురుత్వాకర్షణ కేంద్రంలో ఉంది, ఇద్దరు లింగన్ల మధ్య, పైలట్ ఇదే విధమైన కాక్‌పిట్‌లో ఉంది; రెండూ ద్వంద్వ నియంత్రణతో అమర్చబడ్డాయి. వెనుక స్థిర ఉపరితలాలు "&amp;"త్రిభుజాకారంగా ఉన్నాయి, టెయిల్‌ప్లేన్ ఫ్యూజ్‌లేజ్ పైభాగంలో అమర్చబడి ఉంటుంది. ఇది చుక్కాని కదలిక కోసం కటౌట్ కాకుండా దీర్ఘచతురస్రాకారంగా ఉన్న ఎలివేటర్లను తీసుకువెళ్ళింది. చుక్కాని, ఎలివేటర్ల మాదిరిగా కాకుండా, సమతుల్యమైంది. [1] పీట్జ్ ఒక స్టీల్ స్టబ్ ఇరుసుపై"&amp;" ప్రతి చక్రంతో తోక స్కిడ్ అండర్ క్యారేజీని కలిగి ఉంది, దిగువ ఫ్యూజ్‌లేజ్ నుండి V- స్ట్రట్‌పై మరియు ఫార్వర్డ్ వింగ్ స్ట్రట్‌కు ఒక చిన్న నిలువు సాగే షాక్ అబ్జార్బర్ లెగ్‌తో ఈ జంక్షన్ ముందుకు అదనపు స్ట్రట్‌ల ద్వారా బలోపేతం చేయబడింది. ఫ్యూజ్‌లేజ్ మరియు ఫార్వర"&amp;"్డ్, నిలువు కాబేన్ స్ట్రట్ మరియు మరొక పొడవైన స్ట్రట్ ద్వారా వెనుక వింగ్ స్పార్ పైభాగానికి. [1] పరిమిత వనరులు మరియు మానవశక్తితో, PEITZ 101 నిర్మాణం నెమ్మదిగా ఉంది. అక్టోబర్ 1931 లో దీనిని ఓర్లీకి తరలించారు. దాని మొదటి ఫ్లైట్ తేదీ తెలియదు, కానీ పరీక్షా ఎగిర"&amp;"ే, బ్రబంట్‌తో పైలట్‌గా, రాబోయే కొద్ది నెలల్లో ప్రారంభమైంది. మే 1932 లో పెంటెకోస్ట్ ఏవియేషన్ ఫెస్టివల్‌లో ఓర్లీలో బహిరంగంగా సేవా టెక్నిక్ డి ఎల్'అరోనటిక్ ఆమోదంతో ఇది కనిపించింది. తరువాతి మార్చిలో విల్లాకౌబ్లే వద్ద దాని సర్టిఫికేట్ డి నవగ్బిలిట్ కోసం పరీక్ష"&amp;"ల కోసం వేచి ఉంది. [1] లెస్ ఐల్స్ నుండి డేటా, ఏప్రిల్ 1933 [1] సాధారణ లక్షణాల పనితీరు")</f>
        <v>పీట్జ్ 101, అకా పీట్జ్ ఏవియోనెట్, ఒక ఫ్రెంచ్, te త్సాహిక-నిర్మిత, ఆల్-మెటల్ లైట్ విమానం, ఇది మొదట 1931–32 శీతాకాలంలో ఎగిరింది. PEITZ 101 పూర్తిగా రోస్నీ-సౌస్-బోయిస్ యొక్క M. పీట్జ్ యొక్క పని. బాహ్య నిధులు లేదా సహాయం లేకుండా, అతను 1929 లో దాని నిర్మాణాన్ని ప్రారంభించాడు. నిర్మాణాత్మకంగా, ఇది ఆల్-మెటల్ విమానం మరియు ఎక్కువగా మెటల్-స్కిన్డ్, దాని రెక్కలు మరియు వెనుక ఫ్యూజ్‌లేజ్ మినహా, ఫాబ్రిక్ కప్పబడి ఉంటుంది. [1] PEITZ 101 లో దీర్ఘచతురస్రాకార ప్రణాళిక యొక్క మూడు-భాగాల పారాసోల్ వింగ్ కొద్దిగా మొద్దుబారిన చిట్కాలకు మరియు 8 యొక్క కారక నిష్పత్తితో ఉంది. డైహెడ్రల్ లేదు. ఐలెరాన్లు సగం వెనుకంజలో ఉన్న అంచులను నింపాయి. రెక్కలు రెండు సమాంతర డ్యూరాలిమిన్ స్పార్‌ల చుట్టూ నిర్మించబడ్డాయి మరియు ఎగువ ఫ్యూజ్‌లేజ్ లాన్స్‌కు ఒక చిన్న-స్పాన్ సెంట్రల్ విభాగాన్ని కలిగి ఉన్నాయి, ఇది ఒక జత సమాంతర, నిలువు క్యాబన్ స్ట్రట్‌లతో స్పార్‌లకు, ఎగువ లాంగన్ నుండి వెనుక భాగంలో-స్లోపింగ్ స్ట్రట్‌ల ద్వారా బలోపేతం చేయబడింది . బయటి రెక్కలు దిగువ ఫ్యూజ్‌లేజ్ నుండి స్పార్‌ల వరకు సమాంతర స్ట్రట్‌లతో కలుపుతారు. [1] PEITZ 101 యొక్క ఫ్యూజ్‌లేజ్ డ్యూరల్ గొట్టాల నుండి నిర్మించబడింది, నలుగురు లాంగన్లు దాని దీర్ఘచతురస్రాకార విభాగాన్ని నిర్వచించారు. ఇది ఫార్వర్డ్ విభాగంలో 300 μm (0.012 అంగుళాలు) డ్యూరల్ షీట్‌తో మరియు ఫాబ్రిక్ AFT తో చర్మం గలది. ప్రారంభ రేఖాచిత్రంలో దాని 37 kW (50 HP) ఆరు-సిలిండర్ అంజని రేడియల్ ఇంజిన్ టౌనెండ్ రింగ్‌లో కప్పబడి ఉంది, అయితే ఛాయాచిత్రంలో రింగ్ అమర్చబడలేదు. ప్రయాణీకుల ఓపెన్ కాక్‌పిట్ గురుత్వాకర్షణ కేంద్రంలో ఉంది, ఇద్దరు లింగన్ల మధ్య, పైలట్ ఇదే విధమైన కాక్‌పిట్‌లో ఉంది; రెండూ ద్వంద్వ నియంత్రణతో అమర్చబడ్డాయి. వెనుక స్థిర ఉపరితలాలు త్రిభుజాకారంగా ఉన్నాయి, టెయిల్‌ప్లేన్ ఫ్యూజ్‌లేజ్ పైభాగంలో అమర్చబడి ఉంటుంది. ఇది చుక్కాని కదలిక కోసం కటౌట్ కాకుండా దీర్ఘచతురస్రాకారంగా ఉన్న ఎలివేటర్లను తీసుకువెళ్ళింది. చుక్కాని, ఎలివేటర్ల మాదిరిగా కాకుండా, సమతుల్యమైంది. [1] పీట్జ్ ఒక స్టీల్ స్టబ్ ఇరుసుపై ప్రతి చక్రంతో తోక స్కిడ్ అండర్ క్యారేజీని కలిగి ఉంది, దిగువ ఫ్యూజ్‌లేజ్ నుండి V- స్ట్రట్‌పై మరియు ఫార్వర్డ్ వింగ్ స్ట్రట్‌కు ఒక చిన్న నిలువు సాగే షాక్ అబ్జార్బర్ లెగ్‌తో ఈ జంక్షన్ ముందుకు అదనపు స్ట్రట్‌ల ద్వారా బలోపేతం చేయబడింది. ఫ్యూజ్‌లేజ్ మరియు ఫార్వర్డ్, నిలువు కాబేన్ స్ట్రట్ మరియు మరొక పొడవైన స్ట్రట్ ద్వారా వెనుక వింగ్ స్పార్ పైభాగానికి. [1] పరిమిత వనరులు మరియు మానవశక్తితో, PEITZ 101 నిర్మాణం నెమ్మదిగా ఉంది. అక్టోబర్ 1931 లో దీనిని ఓర్లీకి తరలించారు. దాని మొదటి ఫ్లైట్ తేదీ తెలియదు, కానీ పరీక్షా ఎగిరే, బ్రబంట్‌తో పైలట్‌గా, రాబోయే కొద్ది నెలల్లో ప్రారంభమైంది. మే 1932 లో పెంటెకోస్ట్ ఏవియేషన్ ఫెస్టివల్‌లో ఓర్లీలో బహిరంగంగా సేవా టెక్నిక్ డి ఎల్'అరోనటిక్ ఆమోదంతో ఇది కనిపించింది. తరువాతి మార్చిలో విల్లాకౌబ్లే వద్ద దాని సర్టిఫికేట్ డి నవగ్బిలిట్ కోసం పరీక్షల కోసం వేచి ఉంది. [1] లెస్ ఐల్స్ నుండి డేటా, ఏప్రిల్ 1933 [1] సాధారణ లక్షణాల పనితీరు</v>
      </c>
      <c r="E91" s="1" t="s">
        <v>1561</v>
      </c>
      <c r="F91" s="1" t="str">
        <f>IFERROR(__xludf.DUMMYFUNCTION("GOOGLETRANSLATE(E:E, ""en"", ""te"")"),"రెండు సీట్ లైట్ స్పోర్ట్ విమానం")</f>
        <v>రెండు సీట్ లైట్ స్పోర్ట్ విమానం</v>
      </c>
      <c r="H91" s="1" t="s">
        <v>403</v>
      </c>
      <c r="I91" s="1" t="str">
        <f>IFERROR(__xludf.DUMMYFUNCTION("GOOGLETRANSLATE(H:H, ""en"", ""te"")"),"ఫ్రాన్స్")</f>
        <v>ఫ్రాన్స్</v>
      </c>
      <c r="J91" s="2" t="s">
        <v>404</v>
      </c>
      <c r="R91" s="1">
        <v>1.0</v>
      </c>
      <c r="U91" s="1" t="s">
        <v>666</v>
      </c>
      <c r="W91" s="1" t="s">
        <v>797</v>
      </c>
      <c r="X91" s="1" t="s">
        <v>596</v>
      </c>
      <c r="Y91" s="1" t="s">
        <v>1562</v>
      </c>
      <c r="Z91" s="1" t="s">
        <v>1553</v>
      </c>
      <c r="AA91" s="1" t="s">
        <v>747</v>
      </c>
      <c r="AB91" s="1" t="s">
        <v>1563</v>
      </c>
      <c r="AD91" s="1" t="s">
        <v>1564</v>
      </c>
      <c r="AE91" s="1" t="s">
        <v>1565</v>
      </c>
      <c r="AF91" s="1" t="s">
        <v>1566</v>
      </c>
      <c r="AL91" s="1" t="s">
        <v>1353</v>
      </c>
      <c r="AR91" s="1" t="s">
        <v>1567</v>
      </c>
      <c r="AT91" s="1" t="s">
        <v>1568</v>
      </c>
      <c r="AV91" s="1" t="s">
        <v>1569</v>
      </c>
      <c r="BN91" s="1">
        <v>8.0</v>
      </c>
    </row>
    <row r="92">
      <c r="A92" s="1" t="s">
        <v>1570</v>
      </c>
      <c r="B92" s="1" t="str">
        <f>IFERROR(__xludf.DUMMYFUNCTION("GOOGLETRANSLATE(A:A, ""en"", ""te"")"),"Sncaso డెల్టావిక్స్")</f>
        <v>Sncaso డెల్టావిక్స్</v>
      </c>
      <c r="C92" s="1" t="s">
        <v>1571</v>
      </c>
      <c r="D92" s="1" t="str">
        <f>IFERROR(__xludf.DUMMYFUNCTION("GOOGLETRANSLATE(C:C, ""en"", ""te"")"),"SNCASO డెల్టావిక్స్ లేదా స్న్కాసో-ఒనెరా డెల్టావిక్స్ ఒక చిన్న ఫ్రెంచ్ ప్రయోగాత్మక జెట్ విమానం, ఇది మొదట 30 ఏప్రిల్ 1954 న ఎగిరింది మరియు అత్యంత తుడిచిపెట్టిన, చిన్న స్పాన్ రెక్కల ద్వారా వేరు చేయబడింది. ఇంజిన్ యొక్క కంప్రెసర్ నుండి బ్లెడ్ ​​యొక్క చక్కటి గా"&amp;"లి జెట్లతో రోల్ మరియు యావ్లను నియంత్రించే అవకాశాన్ని అన్వేషించడానికి ఇది రూపొందించబడింది. డెల్టావిక్స్, దాని పేరు, ఒనెరా వద్ద అల్లియట్ యొక్క డెల్టా VX డిజైన్ నుండి తీసుకోబడింది మరియు కోర్బెవోయి వద్ద SNCASO చేత నిర్మించబడింది, ఐలెరాన్‌లకు బదులుగా ఎగిరిన ఫ్"&amp;"లాప్‌ల ద్వారా పార్శ్వ నియంత్రణను అన్వేషించడానికి ఉద్దేశించబడింది. దాని పేరు ఉన్నప్పటికీ దీనికి డెల్టా వింగ్ లేదు, కానీ రెక్కలు గట్టిగా తుడిచిపెట్టుకుపోతాయి మరియు సూటిగా కోణాల చిట్కాలకు దెబ్బతిన్నాయి. ప్రముఖ అంచు స్వీప్ 70 °, వెనుకంజలో ఉన్న అంచు 40 ° మరియు"&amp;" మందం నుండి తీగ నిష్పత్తి 6%కన్నా తక్కువ. [1] రెక్కల వెనుకంజలో ఉన్న అంచులు రెక్కల మూలాల నుండి దాదాపు చిట్కాలకు ఫ్లాప్‌లను తీసుకువెళ్ళాయి మరియు వీటిని డెల్టావిక్స్ యొక్క టర్బోమెకా మార్బోర్ గ్యాస్ టర్బైన్ ఇంజిన్ యొక్క సెంట్రిఫ్యూగల్ కంప్రెసర్ నుండి బ్లెడ్ ​"&amp;"​తో ఎగిరింది, 700 μm (0.028 అంగుళాలు) హోల్స్ ద్వారా ఫ్లాప్ వెనుకంజలో ఉన్న అంచుల నుండి నిష్క్రమించింది. [1 నటించు మరింత సాంప్రదాయిక ఐలెరాన్లు కూడా ఉన్నాయి, అవి అసాధారణమైనవి అయినప్పటికీ అవి సక్రమంగా చతుర్భుజం ఆకారంలో ఉన్నాయి మరియు రెక్క చిట్కాలను ఏర్పరుస్తా"&amp;"యి. [1] [3] పొడవైన FIN లో చక్కటి రంధ్రాలు ఉన్నప్పటికీ, కంప్రెసర్ రక్తస్రావం అవుట్ చేయడం ద్వారా యా అదే విధంగా నియంత్రించబడుతుంది, ఇది రెండు అంచులలో కొట్టుకుపోయి, స్క్వేర్డ్-ఆఫ్ చిట్కాకు నేరుగా దెబ్బతింది; చుక్కాని లేదు. క్షితిజ సమాంతర తోక కూడా అదేవిధంగా నే"&amp;"రుగా అంచు మరియు కొట్టుకుపోయింది, అయినప్పటికీ దాని వెనుకంజలో ఉన్న అంచు రెక్క కంటే తక్కువ బలంగా కొట్టుకుపోయింది. దీని టెయిల్‌ప్లేన్లు త్రిభుజాకారంగా ఉన్నాయి మరియు ఎలివేటర్లు సమతుల్యం. [1] [3] డెల్టావిక్స్ యొక్క ఫ్యూజ్‌లేజ్ మరింత సాంప్రదాయంగా ఉంది. ఇది క్రాస"&amp;"్ సెక్షన్లో గుండ్రంగా ఉంది, ఒక ముక్కు మరియు గాలి తీసుకోవడం తక్కువ శక్తి (3.92 kN (880 lbf)) మార్బోర్ ఇంజిన్ కోసం రెక్కలపై ఎగువ పార్శ్వాలు, ఇది తోక పైపు ద్వారా అయిపోయింది. దాని సింగిల్ సీట్ కాక్‌పిట్‌పై అసలు పందిరి వెనుక ఫ్యూజ్‌లేజ్ లైన్ పైన పెంచబడింది మరి"&amp;"యు రెండు వైపులా మరియు విండ్‌స్క్రీన్‌గా ఒకే ఓవల్ కిటికీలను కలిగి ఉంది. [1] ఓవల్ ఆకారం దిగువ ఫార్వర్డ్ విండో ఫ్రేమ్‌లను ఫ్యూజ్‌లేజ్‌కు దగ్గరగా చేసింది, పైలట్ యొక్క వీక్షణను పరిమితం చేస్తుంది మరియు కాక్‌పిట్ 1954-6 కాలంలో కనీసం ఒక్కసారైనా సవరించబడింది, ఇది "&amp;"నేరుగా దిగువ అంచులు మరియు సన్నని విండ్‌స్క్రీన్ ఫ్రేమ్‌లతో సాంప్రదాయిక గ్లేజింగ్‌కు దారితీసింది. [3 3 ] డెల్టావిక్స్ సాంప్రదాయిక ట్రైసైకిల్ ల్యాండింగ్ గేర్‌ను కలిగి ఉంది, ఇరుకైన ట్రాక్ మెయిన్‌వీల్స్ ఫ్యూజ్‌లేజ్‌లోకి ఉపసంహరించుకుంటాయి. [4] డెల్టావిక్స్ మొట"&amp;"్టమొదట 30 ఏప్రిల్ 1954 న రాబర్ట్ ఫౌకెట్ చేత ఎగురవేయబడింది, [4] తరువాత బ్రెటిగ్ని-సుర్-ఓర్డు వద్ద ఒనెరా యొక్క ఎయిర్ఫీల్డ్ వద్ద పరీక్ష మరియు సవరణల కాలం. అభివృద్ధి యొక్క వివరాలు చాలా తక్కువగా ఉన్నాయి, కాని తరువాతి దశల నుండి వచ్చిన ఛాయాచిత్రాలు సవరించిన కాక్‌"&amp;"పిట్‌ను చూపుతాయి మరియు ప్రారంభ పరీక్షలలో ఉపయోగించిన తోక బంపర్ వీల్ స్థానంలో దీర్ఘచతురస్రాకార వెంట్రల్ ఫిన్ కూడా ఉన్నాయి. [3] ఎగిరిన ఫ్లాప్‌లతో మొట్టమొదటి ఫ్లైట్ 21 సెప్టెంబర్ 1955 న జరిగింది. 8 నవంబర్ 1956 న బ్రెటిగ్ని-సుర్-ఓర్-వోర్స్ ప్రెస్ ఈవెంట్‌లో ఈ వ"&amp;"ిమానం ఇతర SNCASO విమానాలతో కనిపించే వరకు రెండు సంవత్సరాలు ఎటువంటి ప్రచారం పొందలేదు. [1] కొంతకాలం తర్వాత, ఫ్లైట్ త్వరలో రద్దు చేయబడుతుందని నివేదించింది. [2] డెల్టావిక్స్ యొక్క వ్యవధి చాలా చిన్నది (3.5 మీ (11 అడుగుల 6 అంగుళాలు), మొత్తం విమానాలను ఇప్పటికే ఉన"&amp;"్న సూపర్సోనిక్ విండ్ టన్నెల్స్ లోకి సరిపోయే అవకాశం ఉంది. మీడాన్ వద్ద ఒనెరా సొరంగంలో దాని పరీక్ష బాగా రికార్డ్ చేయబడింది [5] మరియు విమాన పరీక్షలు జరిగాయి దానిపై మోడానే వద్ద మరొక ఒనెరా టన్నెల్ వద్దకు వెళ్ళింది. [1] [3] ఈ తుది పరీక్షల తరువాత ఎయిర్ఫ్రేమ్ ఒక స"&amp;"్థానిక గ్యారేజ్ చేత ఒక లక్షణంగా సంపాదించబడింది, తరువాత 1984 లో చారిత్రాత్మక విమాన సంరక్షణ సమూహం ఐల్స్ యాన్సియెన్స్ టౌలౌస్ సభ్యులు క్రమంగా పునరుద్ధరించారు. ఇది. 2015 లో ఇది చాలా బాహ్యంగా పూర్తయింది, అయినప్పటికీ చాలా ఎక్కువ. [3] [6] ఐల్స్ యాన్సియెన్స్ టౌలౌస"&amp;"్ [1] సాధారణ లక్షణాల పనితీరు")</f>
        <v>SNCASO డెల్టావిక్స్ లేదా స్న్కాసో-ఒనెరా డెల్టావిక్స్ ఒక చిన్న ఫ్రెంచ్ ప్రయోగాత్మక జెట్ విమానం, ఇది మొదట 30 ఏప్రిల్ 1954 న ఎగిరింది మరియు అత్యంత తుడిచిపెట్టిన, చిన్న స్పాన్ రెక్కల ద్వారా వేరు చేయబడింది. ఇంజిన్ యొక్క కంప్రెసర్ నుండి బ్లెడ్ ​​యొక్క చక్కటి గాలి జెట్లతో రోల్ మరియు యావ్లను నియంత్రించే అవకాశాన్ని అన్వేషించడానికి ఇది రూపొందించబడింది. డెల్టావిక్స్, దాని పేరు, ఒనెరా వద్ద అల్లియట్ యొక్క డెల్టా VX డిజైన్ నుండి తీసుకోబడింది మరియు కోర్బెవోయి వద్ద SNCASO చేత నిర్మించబడింది, ఐలెరాన్‌లకు బదులుగా ఎగిరిన ఫ్లాప్‌ల ద్వారా పార్శ్వ నియంత్రణను అన్వేషించడానికి ఉద్దేశించబడింది. దాని పేరు ఉన్నప్పటికీ దీనికి డెల్టా వింగ్ లేదు, కానీ రెక్కలు గట్టిగా తుడిచిపెట్టుకుపోతాయి మరియు సూటిగా కోణాల చిట్కాలకు దెబ్బతిన్నాయి. ప్రముఖ అంచు స్వీప్ 70 °, వెనుకంజలో ఉన్న అంచు 40 ° మరియు మందం నుండి తీగ నిష్పత్తి 6%కన్నా తక్కువ. [1] రెక్కల వెనుకంజలో ఉన్న అంచులు రెక్కల మూలాల నుండి దాదాపు చిట్కాలకు ఫ్లాప్‌లను తీసుకువెళ్ళాయి మరియు వీటిని డెల్టావిక్స్ యొక్క టర్బోమెకా మార్బోర్ గ్యాస్ టర్బైన్ ఇంజిన్ యొక్క సెంట్రిఫ్యూగల్ కంప్రెసర్ నుండి బ్లెడ్ ​​తో ఎగిరింది, 700 μm (0.028 అంగుళాలు) హోల్స్ ద్వారా ఫ్లాప్ వెనుకంజలో ఉన్న అంచుల నుండి నిష్క్రమించింది. [1 నటించు మరింత సాంప్రదాయిక ఐలెరాన్లు కూడా ఉన్నాయి, అవి అసాధారణమైనవి అయినప్పటికీ అవి సక్రమంగా చతుర్భుజం ఆకారంలో ఉన్నాయి మరియు రెక్క చిట్కాలను ఏర్పరుస్తాయి. [1] [3] పొడవైన FIN లో చక్కటి రంధ్రాలు ఉన్నప్పటికీ, కంప్రెసర్ రక్తస్రావం అవుట్ చేయడం ద్వారా యా అదే విధంగా నియంత్రించబడుతుంది, ఇది రెండు అంచులలో కొట్టుకుపోయి, స్క్వేర్డ్-ఆఫ్ చిట్కాకు నేరుగా దెబ్బతింది; చుక్కాని లేదు. క్షితిజ సమాంతర తోక కూడా అదేవిధంగా నేరుగా అంచు మరియు కొట్టుకుపోయింది, అయినప్పటికీ దాని వెనుకంజలో ఉన్న అంచు రెక్క కంటే తక్కువ బలంగా కొట్టుకుపోయింది. దీని టెయిల్‌ప్లేన్లు త్రిభుజాకారంగా ఉన్నాయి మరియు ఎలివేటర్లు సమతుల్యం. [1] [3] డెల్టావిక్స్ యొక్క ఫ్యూజ్‌లేజ్ మరింత సాంప్రదాయంగా ఉంది. ఇది క్రాస్ సెక్షన్లో గుండ్రంగా ఉంది, ఒక ముక్కు మరియు గాలి తీసుకోవడం తక్కువ శక్తి (3.92 kN (880 lbf)) మార్బోర్ ఇంజిన్ కోసం రెక్కలపై ఎగువ పార్శ్వాలు, ఇది తోక పైపు ద్వారా అయిపోయింది. దాని సింగిల్ సీట్ కాక్‌పిట్‌పై అసలు పందిరి వెనుక ఫ్యూజ్‌లేజ్ లైన్ పైన పెంచబడింది మరియు రెండు వైపులా మరియు విండ్‌స్క్రీన్‌గా ఒకే ఓవల్ కిటికీలను కలిగి ఉంది. [1] ఓవల్ ఆకారం దిగువ ఫార్వర్డ్ విండో ఫ్రేమ్‌లను ఫ్యూజ్‌లేజ్‌కు దగ్గరగా చేసింది, పైలట్ యొక్క వీక్షణను పరిమితం చేస్తుంది మరియు కాక్‌పిట్ 1954-6 కాలంలో కనీసం ఒక్కసారైనా సవరించబడింది, ఇది నేరుగా దిగువ అంచులు మరియు సన్నని విండ్‌స్క్రీన్ ఫ్రేమ్‌లతో సాంప్రదాయిక గ్లేజింగ్‌కు దారితీసింది. [3 3 ] డెల్టావిక్స్ సాంప్రదాయిక ట్రైసైకిల్ ల్యాండింగ్ గేర్‌ను కలిగి ఉంది, ఇరుకైన ట్రాక్ మెయిన్‌వీల్స్ ఫ్యూజ్‌లేజ్‌లోకి ఉపసంహరించుకుంటాయి. [4] డెల్టావిక్స్ మొట్టమొదట 30 ఏప్రిల్ 1954 న రాబర్ట్ ఫౌకెట్ చేత ఎగురవేయబడింది, [4] తరువాత బ్రెటిగ్ని-సుర్-ఓర్డు వద్ద ఒనెరా యొక్క ఎయిర్ఫీల్డ్ వద్ద పరీక్ష మరియు సవరణల కాలం. అభివృద్ధి యొక్క వివరాలు చాలా తక్కువగా ఉన్నాయి, కాని తరువాతి దశల నుండి వచ్చిన ఛాయాచిత్రాలు సవరించిన కాక్‌పిట్‌ను చూపుతాయి మరియు ప్రారంభ పరీక్షలలో ఉపయోగించిన తోక బంపర్ వీల్ స్థానంలో దీర్ఘచతురస్రాకార వెంట్రల్ ఫిన్ కూడా ఉన్నాయి. [3] ఎగిరిన ఫ్లాప్‌లతో మొట్టమొదటి ఫ్లైట్ 21 సెప్టెంబర్ 1955 న జరిగింది. 8 నవంబర్ 1956 న బ్రెటిగ్ని-సుర్-ఓర్-వోర్స్ ప్రెస్ ఈవెంట్‌లో ఈ విమానం ఇతర SNCASO విమానాలతో కనిపించే వరకు రెండు సంవత్సరాలు ఎటువంటి ప్రచారం పొందలేదు. [1] కొంతకాలం తర్వాత, ఫ్లైట్ త్వరలో రద్దు చేయబడుతుందని నివేదించింది. [2] డెల్టావిక్స్ యొక్క వ్యవధి చాలా చిన్నది (3.5 మీ (11 అడుగుల 6 అంగుళాలు), మొత్తం విమానాలను ఇప్పటికే ఉన్న సూపర్సోనిక్ విండ్ టన్నెల్స్ లోకి సరిపోయే అవకాశం ఉంది. మీడాన్ వద్ద ఒనెరా సొరంగంలో దాని పరీక్ష బాగా రికార్డ్ చేయబడింది [5] మరియు విమాన పరీక్షలు జరిగాయి దానిపై మోడానే వద్ద మరొక ఒనెరా టన్నెల్ వద్దకు వెళ్ళింది. [1] [3] ఈ తుది పరీక్షల తరువాత ఎయిర్ఫ్రేమ్ ఒక స్థానిక గ్యారేజ్ చేత ఒక లక్షణంగా సంపాదించబడింది, తరువాత 1984 లో చారిత్రాత్మక విమాన సంరక్షణ సమూహం ఐల్స్ యాన్సియెన్స్ టౌలౌస్ సభ్యులు క్రమంగా పునరుద్ధరించారు. ఇది. 2015 లో ఇది చాలా బాహ్యంగా పూర్తయింది, అయినప్పటికీ చాలా ఎక్కువ. [3] [6] ఐల్స్ యాన్సియెన్స్ టౌలౌస్ [1] సాధారణ లక్షణాల పనితీరు</v>
      </c>
      <c r="E92" s="1" t="s">
        <v>1572</v>
      </c>
      <c r="F92" s="1" t="str">
        <f>IFERROR(__xludf.DUMMYFUNCTION("GOOGLETRANSLATE(E:E, ""en"", ""te"")"),"ప్రయోగాత్మక విమానం")</f>
        <v>ప్రయోగాత్మక విమానం</v>
      </c>
      <c r="G92" s="1" t="s">
        <v>1573</v>
      </c>
      <c r="H92" s="1" t="s">
        <v>403</v>
      </c>
      <c r="I92" s="1" t="str">
        <f>IFERROR(__xludf.DUMMYFUNCTION("GOOGLETRANSLATE(H:H, ""en"", ""te"")"),"ఫ్రాన్స్")</f>
        <v>ఫ్రాన్స్</v>
      </c>
      <c r="J92" s="2" t="s">
        <v>404</v>
      </c>
      <c r="K92" s="1" t="s">
        <v>1574</v>
      </c>
      <c r="L92" s="1" t="str">
        <f>IFERROR(__xludf.DUMMYFUNCTION("GOOGLETRANSLATE(K:K, ""en"", ""te"")"),"Sncaso")</f>
        <v>Sncaso</v>
      </c>
      <c r="M92" s="2" t="s">
        <v>1575</v>
      </c>
      <c r="R92" s="1">
        <v>1.0</v>
      </c>
      <c r="U92" s="1" t="s">
        <v>131</v>
      </c>
      <c r="W92" s="1" t="s">
        <v>1576</v>
      </c>
      <c r="X92" s="1" t="s">
        <v>1577</v>
      </c>
      <c r="Y92" s="1" t="s">
        <v>1578</v>
      </c>
      <c r="AA92" s="1" t="s">
        <v>1579</v>
      </c>
      <c r="AD92" s="1" t="s">
        <v>1580</v>
      </c>
      <c r="AF92" s="1" t="s">
        <v>1581</v>
      </c>
      <c r="AJ92" s="1" t="s">
        <v>972</v>
      </c>
      <c r="AQ92" s="1" t="s">
        <v>1582</v>
      </c>
      <c r="AR92" s="1" t="s">
        <v>1583</v>
      </c>
      <c r="AS92" s="1" t="s">
        <v>1584</v>
      </c>
      <c r="AT92" s="3">
        <v>19844.0</v>
      </c>
      <c r="BA92" s="1" t="s">
        <v>1585</v>
      </c>
    </row>
    <row r="93">
      <c r="A93" s="1" t="s">
        <v>1586</v>
      </c>
      <c r="B93" s="1" t="str">
        <f>IFERROR(__xludf.DUMMYFUNCTION("GOOGLETRANSLATE(A:A, ""en"", ""te"")"),"అమియోట్ 110-ఎస్")</f>
        <v>అమియోట్ 110-ఎస్</v>
      </c>
      <c r="C93" s="1" t="s">
        <v>1587</v>
      </c>
      <c r="D93" s="1" t="str">
        <f>IFERROR(__xludf.DUMMYFUNCTION("GOOGLETRANSLATE(C:C, ""en"", ""te"")"),"అమియోట్ 110-ఎస్ 1930 లలో ఫ్రాన్స్‌లో నిర్మించిన ఆల్-మెటల్, ఉభయచర సైనిక ఎగిరే పడవ. ఇది సముద్ర నిఘా మరియు మీడియం బాంబర్ విమానంగా ఉద్దేశించబడింది, కాని రెండు మాత్రమే నిర్మించబడ్డాయి. జీన్ లాథమ్ యొక్క విమానం కాడ్బెక్-ఎన్-కాక్స్ వద్ద ఒక కర్మాగారంలో నిర్మించబడి"&amp;"ంది, ప్రారంభంలో సోషియాట్ లాథమ్ మరియు రెండు సంవత్సరాల తరువాత యుసిన్స్ డి కాడ్బెక్ చేత. అప్పుడు ఈ రచనలు సోషియాట్ డి ఎంబౌటిసేజ్ ఎట్ డి కన్స్ట్రక్షన్స్ మెకానిక్యూస్ (S.E.C.M.), కొంత భాగాన్ని ఫెలిక్స్ అమియోట్ యాజమాన్యంలో కొనుగోలు చేశాయి మరియు సోషియాట్ జనరల్ ఏర"&amp;"ోనటిక్ (S.G.A.) లో కొంత భాగం. [1]. [1] యాజమాన్యం యొక్క ఈ మార్పుల యొక్క ఒక చిన్న పరిణామం ఏమిటంటే, లాథమ్ 110 అని పిలువబడే ఫ్లయింగ్ బోట్ లాథమ్-ఎస్.ఇ.సి.ఎమ్ తో సహా అనేక ఇతర పేర్లతో వెళ్ళింది. 110, S.E.C.M. 110, S.E.C.M. (S.G.A.) 110 మరియు అమియోట్ S.E.C.M. 110"&amp;"-ఎస్. అమియోట్ పేరు చేర్చబడినప్పుడు సంబంధం లేని అమియోట్ 110 ఫైటర్ నుండి వేరు చేయడానికి ఒక s జోడించబడింది. సింగిల్-ఇంజిన్ మారిటైమ్ నిఘా ఫ్లయింగ్ బోట్ కోసం డిజైన్ అధ్యయనాలు 1930 వసంతకాలంలో జరుగుతున్నాయి, ఇలాంటి రెక్కల నిర్మాణ పద్ధతిని S.E.C.M. 140. [1] ప్లాన"&amp;"ింగ్ హల్ యొక్క హైడ్రోడైనమిక్స్ మరియు ఈ ఆల్-మెటల్ విమానాల నీటితో నిండిన రివర్టింగ్ పద్ధతులపై కూడా ప్రత్యేక శ్రద్ధ చూపబడింది. [2] అమియోట్ 110-ఎస్ స్థిరమైన-తీగ కేంద్ర విభాగంతో మందపాటి-సెక్షన్ వింగ్ కలిగి ఉంది, వ్యవధిలో మూడింట ఒక వంతును ఆక్రమించింది మరియు దెబ"&amp;"్బతిన్న, మొద్దుబారిన-చిట్కా బాహ్య విభాగాలను కలిగి ఉంది. అవి ఫ్యూజ్‌లేజ్ పైభాగంలో 4 ° డైహెడ్రల్ తో అమర్చబడ్డాయి. రెక్కల నిర్మాణం అనేది అధిక-పనితీరు గల గ్లైడర్‌లలో ఉపయోగించే టోర్షన్-రెసిస్టెంట్ బాక్స్ స్పార్‌ల అభివృద్ధి, మూడు స్పార్‌లతో, ఒకదానితో ఒకటి అనుసం"&amp;"ధానించబడిన ఉక్కు గొట్టాలతో నిర్మించబడింది, సెంట్రల్ టోర్షన్ బాక్సులను ఏర్పరుస్తుంది. రెక్కలు డ్యూరాలిమిన్-స్కిన్డ్, సెంట్రల్ బాక్స్‌లోకి బోల్ట్ చేయబడిన ప్రత్యేక పరివేష్టిత ప్రముఖ అంచు విభాగాలతో సబ్‌స్ట్రక్చర్‌కు రివర్ట్ చేయబడ్డాయి మరియు రెక్క యొక్క వెనుక "&amp;"భాగాలు కూడా అదేవిధంగా నిర్మించబడ్డాయి. అన్ని విభాగాలు ఇంధన ట్యాంకులను కలిగి ఉన్న ప్రముఖ అంచులతో వ్యక్తిగతంగా నీటితో నిండి ఉన్నాయి. బయటి విభాగాలు వాటి వెనుకంజలో ఉన్న అంచుల వెంట అధిక-కారక-నిష్పత్తి ఐలెరాన్లను కలిగి ఉన్నాయి. [2] [3] 480 కిలోవాట్ల (650 హెచ్‌ప"&amp;"ి) హిస్పానో-సుయిజా 12 ఎన్బిఆర్ వాటర్-కూల్డ్, జియెర్డ్ వి -12 ఇంజిన్ ఒక కౌలింగ్‌లో రెక్కపై పషర్ స్థానంలో అమర్చబడింది, ఇది ప్రణాళికలో ఎయిర్‌ఫాయిల్ విభాగాన్ని కలిగి ఉంది, కానీ సిలిండర్ తలల ఆకృతులను అనుసరించింది. [[[[ 22] రేడియేటర్లను రెక్కల క్రింద ఉంచారు. ప్"&amp;"రారంభంలో ఇంజిన్‌కు అదనపు పార్శ్వ బ్రేసింగ్ స్ట్రట్‌లతో N స్ట్రట్‌లు మద్దతు ఇచ్చాయి. [2] [5] అప్పుడు ఇది ఒకే క్రమబద్ధీకరించిన కాలమ్‌గా పున es రూపకల్పన చేయబడింది. [6] [4] ప్రారంభ ప్రణాళికలు నాలుగు-బ్లేడెడ్ ప్రొపెల్లర్‌ను చూపుతాయి [2] కానీ రెండు బ్లేడెడ్ ఒకట"&amp;"ి అమర్చబడింది. [4] గరిష్టంగా 1,500 మిమీ (59.1 అంగుళాలు) వెడల్పు కలిగిన సన్నని ఫ్యూజ్‌లేజ్ ఒక బలమైన రేఖాంశ డబుల్ బీమ్ చుట్టూ నిర్మించబడింది, ఇది ఇతర తేలికపాటి రేఖాంశ కిరణాలతో పాటు, ఫోర్క్డ్ దిగువ భాగాలతో విలోమ ఫ్రేమ్‌లను కలిగి ఉంది. చర్మం రెక్కల మాదిరిగా డ"&amp;"్యూరాలిమిన్ రివర్ట్ చేయబడింది. 110-s యొక్క ప్లానింగ్ హల్ లోతైన పుటాకార వైపులా ఉంటుంది, ముక్కు వద్ద లోతుగా ఉంది, తరువాత వేగంగా ఒక చిన్న, ఒకే దశకు చేరుకునే వెనుకకు మరింత నిస్సార వెనుకకు మారుతుంది. [2] నీటిపై స్థిరత్వం ఒక జత V- బాటమ్ ఫ్లోట్ల ద్వారా అందించబడి"&amp;"ంది, ఇది బయటి కేంద్ర విభాగం నుండి స్ట్రట్-మౌంటెడ్. [2] [7] ఒక పరిశీలకునికి విపరీతమైన ముక్కులో ఓపెన్ కాక్‌పిట్ ఉంది, అతను నావిగేషన్, రేడియో కమ్యూనికేషన్ మరియు బాంబు డ్రాపింగ్‌కు కూడా బాధ్యత వహించాడు, సౌకర్యవంతమైన మౌంట్‌పై ఒక జత మెషిన్ గన్‌లతో అమర్చారు. 75 "&amp;"కిలోల (165 ఎల్బి) బాంబులు రెక్క కింద జరిగాయి. అదేవిధంగా సాయుధ కాక్‌పిట్ వింగ్ యొక్క వెనుక ఉంది. పైలట్ల ఓపెన్ కాక్‌పిట్ సైడ్-బై-సైడ్ సీటింగ్ మరియు ద్వంద్వ నియంత్రణలతో వింగ్ యొక్క ప్రముఖ అంచు కంటే ముందు ఉంది. వెనుక భాగంలో తోక సాంప్రదాయంగా ఉంది, దాదాపు త్రిభ"&amp;"ుజాకార ఫిన్ బ్లెండింగ్, దాని పైభాగంలో, నిలువు-అంచుగల సమతుల్య చుక్కానిగా ఉంటుంది, ఇది కీల్ వరకు విస్తరించింది. టెయిల్‌ప్లేన్ స్ప్రే గురించి స్పష్టంగా ఉంచబడింది, ఫిన్ పైకి సగం వరకు మరియు దిగువ ఫ్యూజ్‌లేజ్ నుండి స్ట్రట్‌లతో కలుపుతారు. ఇది ప్రత్యేక, సరళమైన అం"&amp;"చుగల, సమతుల్య ఎలివేటర్లను కలిగి ఉంది. [2] అమియోట్ 110-ఎస్ ప్రధానంగా సీప్లేన్‌గా ఉద్దేశించినప్పటికీ, ముడుచుకునే చక్రాల అండర్ క్యారేజీని చేర్చడం ద్వారా దీనిని ఉభయచరంగా కాన్ఫిగర్ చేయవచ్చు. ప్రతి ఒకే చక్రం వాటర్‌లైన్ దగ్గర ఫ్యూజ్‌లేజ్ వైపు నుండి V- స్ట్రట్‌లో"&amp;" అమర్చబడింది. వీల్ హబ్‌కు నిలువు కాలు షాక్ అబ్జార్బర్‌తో అమర్చబడింది. ఉపసంహరణపై చక్రం రెక్క దిగువ భాగంలోకి ఎత్తివేయబడింది. ఒక ఆకు వసంత టెయిల్‌స్కిడ్ ఉంది. [2] [7] అమియోట్ 110-ఎస్ 12 డిసెంబర్ 1931 న మొదటి విమానంలో సాధించింది [8] కానీ సమకాలీన ప్రచురణలలో ఇది"&amp;" తరువాతి డిసెంబర్‌లో పారిస్ సెలూన్లో ప్రదర్శించబడటానికి కొంతకాలం ముందు వరకు ప్రస్తావించబడలేదు. ఆగష్టు 1933 లో, నాకా కౌలింగ్‌లో గ్నోమ్-రోన్ 14 కె రేడియల్ ఇంజిన్ చేత టేకాఫ్ పనితీరును మెరుగుపరచడానికి మరియు హిస్పానో-సుయిజా ఇంజిన్‌ను మార్చడానికి హల్‌కు చిన్న మ"&amp;"ార్పులు చేయబడ్డాయి. [9] 1935 లో ఒక కొత్త ఇంజిన్ వ్యవస్థాపించబడింది, అయితే ఇది ట్రాక్టర్ కాన్ఫిగరేషన్‌లో అమర్చిన 640 కిలోవాట్ల (860 హెచ్‌పి) హిస్పానో-సుయిజా 12ydrs V-12. శక్తిలో 32% పెరుగుదల ఉన్నప్పటికీ, దాని గరిష్ట వేగం 215 కిమీ/గం (134 mph; 116 kn) 6% వే"&amp;"గంగా ఉంది. [10] రెండు అమియోట్ 100-లు నిర్మించబడ్డాయి, [8] రెండూ తిరిగి ఇంజిన్ చేయబడ్డాయి. [10] లెస్ ఐల్స్, మే 1933 నుండి డేటా [2] సాధారణ లక్షణాల పనితీరు")</f>
        <v>అమియోట్ 110-ఎస్ 1930 లలో ఫ్రాన్స్‌లో నిర్మించిన ఆల్-మెటల్, ఉభయచర సైనిక ఎగిరే పడవ. ఇది సముద్ర నిఘా మరియు మీడియం బాంబర్ విమానంగా ఉద్దేశించబడింది, కాని రెండు మాత్రమే నిర్మించబడ్డాయి. జీన్ లాథమ్ యొక్క విమానం కాడ్బెక్-ఎన్-కాక్స్ వద్ద ఒక కర్మాగారంలో నిర్మించబడింది, ప్రారంభంలో సోషియాట్ లాథమ్ మరియు రెండు సంవత్సరాల తరువాత యుసిన్స్ డి కాడ్బెక్ చేత. అప్పుడు ఈ రచనలు సోషియాట్ డి ఎంబౌటిసేజ్ ఎట్ డి కన్స్ట్రక్షన్స్ మెకానిక్యూస్ (S.E.C.M.), కొంత భాగాన్ని ఫెలిక్స్ అమియోట్ యాజమాన్యంలో కొనుగోలు చేశాయి మరియు సోషియాట్ జనరల్ ఏరోనటిక్ (S.G.A.) లో కొంత భాగం. [1]. [1] యాజమాన్యం యొక్క ఈ మార్పుల యొక్క ఒక చిన్న పరిణామం ఏమిటంటే, లాథమ్ 110 అని పిలువబడే ఫ్లయింగ్ బోట్ లాథమ్-ఎస్.ఇ.సి.ఎమ్ తో సహా అనేక ఇతర పేర్లతో వెళ్ళింది. 110, S.E.C.M. 110, S.E.C.M. (S.G.A.) 110 మరియు అమియోట్ S.E.C.M. 110-ఎస్. అమియోట్ పేరు చేర్చబడినప్పుడు సంబంధం లేని అమియోట్ 110 ఫైటర్ నుండి వేరు చేయడానికి ఒక s జోడించబడింది. సింగిల్-ఇంజిన్ మారిటైమ్ నిఘా ఫ్లయింగ్ బోట్ కోసం డిజైన్ అధ్యయనాలు 1930 వసంతకాలంలో జరుగుతున్నాయి, ఇలాంటి రెక్కల నిర్మాణ పద్ధతిని S.E.C.M. 140. [1] ప్లానింగ్ హల్ యొక్క హైడ్రోడైనమిక్స్ మరియు ఈ ఆల్-మెటల్ విమానాల నీటితో నిండిన రివర్టింగ్ పద్ధతులపై కూడా ప్రత్యేక శ్రద్ధ చూపబడింది. [2] అమియోట్ 110-ఎస్ స్థిరమైన-తీగ కేంద్ర విభాగంతో మందపాటి-సెక్షన్ వింగ్ కలిగి ఉంది, వ్యవధిలో మూడింట ఒక వంతును ఆక్రమించింది మరియు దెబ్బతిన్న, మొద్దుబారిన-చిట్కా బాహ్య విభాగాలను కలిగి ఉంది. అవి ఫ్యూజ్‌లేజ్ పైభాగంలో 4 ° డైహెడ్రల్ తో అమర్చబడ్డాయి. రెక్కల నిర్మాణం అనేది అధిక-పనితీరు గల గ్లైడర్‌లలో ఉపయోగించే టోర్షన్-రెసిస్టెంట్ బాక్స్ స్పార్‌ల అభివృద్ధి, మూడు స్పార్‌లతో, ఒకదానితో ఒకటి అనుసంధానించబడిన ఉక్కు గొట్టాలతో నిర్మించబడింది, సెంట్రల్ టోర్షన్ బాక్సులను ఏర్పరుస్తుంది. రెక్కలు డ్యూరాలిమిన్-స్కిన్డ్, సెంట్రల్ బాక్స్‌లోకి బోల్ట్ చేయబడిన ప్రత్యేక పరివేష్టిత ప్రముఖ అంచు విభాగాలతో సబ్‌స్ట్రక్చర్‌కు రివర్ట్ చేయబడ్డాయి మరియు రెక్క యొక్క వెనుక భాగాలు కూడా అదేవిధంగా నిర్మించబడ్డాయి. అన్ని విభాగాలు ఇంధన ట్యాంకులను కలిగి ఉన్న ప్రముఖ అంచులతో వ్యక్తిగతంగా నీటితో నిండి ఉన్నాయి. బయటి విభాగాలు వాటి వెనుకంజలో ఉన్న అంచుల వెంట అధిక-కారక-నిష్పత్తి ఐలెరాన్లను కలిగి ఉన్నాయి. [2] [3] 480 కిలోవాట్ల (650 హెచ్‌పి) హిస్పానో-సుయిజా 12 ఎన్బిఆర్ వాటర్-కూల్డ్, జియెర్డ్ వి -12 ఇంజిన్ ఒక కౌలింగ్‌లో రెక్కపై పషర్ స్థానంలో అమర్చబడింది, ఇది ప్రణాళికలో ఎయిర్‌ఫాయిల్ విభాగాన్ని కలిగి ఉంది, కానీ సిలిండర్ తలల ఆకృతులను అనుసరించింది. [[[[ 22] రేడియేటర్లను రెక్కల క్రింద ఉంచారు. ప్రారంభంలో ఇంజిన్‌కు అదనపు పార్శ్వ బ్రేసింగ్ స్ట్రట్‌లతో N స్ట్రట్‌లు మద్దతు ఇచ్చాయి. [2] [5] అప్పుడు ఇది ఒకే క్రమబద్ధీకరించిన కాలమ్‌గా పున es రూపకల్పన చేయబడింది. [6] [4] ప్రారంభ ప్రణాళికలు నాలుగు-బ్లేడెడ్ ప్రొపెల్లర్‌ను చూపుతాయి [2] కానీ రెండు బ్లేడెడ్ ఒకటి అమర్చబడింది. [4] గరిష్టంగా 1,500 మిమీ (59.1 అంగుళాలు) వెడల్పు కలిగిన సన్నని ఫ్యూజ్‌లేజ్ ఒక బలమైన రేఖాంశ డబుల్ బీమ్ చుట్టూ నిర్మించబడింది, ఇది ఇతర తేలికపాటి రేఖాంశ కిరణాలతో పాటు, ఫోర్క్డ్ దిగువ భాగాలతో విలోమ ఫ్రేమ్‌లను కలిగి ఉంది. చర్మం రెక్కల మాదిరిగా డ్యూరాలిమిన్ రివర్ట్ చేయబడింది. 110-s యొక్క ప్లానింగ్ హల్ లోతైన పుటాకార వైపులా ఉంటుంది, ముక్కు వద్ద లోతుగా ఉంది, తరువాత వేగంగా ఒక చిన్న, ఒకే దశకు చేరుకునే వెనుకకు మరింత నిస్సార వెనుకకు మారుతుంది. [2] నీటిపై స్థిరత్వం ఒక జత V- బాటమ్ ఫ్లోట్ల ద్వారా అందించబడింది, ఇది బయటి కేంద్ర విభాగం నుండి స్ట్రట్-మౌంటెడ్. [2] [7] ఒక పరిశీలకునికి విపరీతమైన ముక్కులో ఓపెన్ కాక్‌పిట్ ఉంది, అతను నావిగేషన్, రేడియో కమ్యూనికేషన్ మరియు బాంబు డ్రాపింగ్‌కు కూడా బాధ్యత వహించాడు, సౌకర్యవంతమైన మౌంట్‌పై ఒక జత మెషిన్ గన్‌లతో అమర్చారు. 75 కిలోల (165 ఎల్బి) బాంబులు రెక్క కింద జరిగాయి. అదేవిధంగా సాయుధ కాక్‌పిట్ వింగ్ యొక్క వెనుక ఉంది. పైలట్ల ఓపెన్ కాక్‌పిట్ సైడ్-బై-సైడ్ సీటింగ్ మరియు ద్వంద్వ నియంత్రణలతో వింగ్ యొక్క ప్రముఖ అంచు కంటే ముందు ఉంది. వెనుక భాగంలో తోక సాంప్రదాయంగా ఉంది, దాదాపు త్రిభుజాకార ఫిన్ బ్లెండింగ్, దాని పైభాగంలో, నిలువు-అంచుగల సమతుల్య చుక్కానిగా ఉంటుంది, ఇది కీల్ వరకు విస్తరించింది. టెయిల్‌ప్లేన్ స్ప్రే గురించి స్పష్టంగా ఉంచబడింది, ఫిన్ పైకి సగం వరకు మరియు దిగువ ఫ్యూజ్‌లేజ్ నుండి స్ట్రట్‌లతో కలుపుతారు. ఇది ప్రత్యేక, సరళమైన అంచుగల, సమతుల్య ఎలివేటర్లను కలిగి ఉంది. [2] అమియోట్ 110-ఎస్ ప్రధానంగా సీప్లేన్‌గా ఉద్దేశించినప్పటికీ, ముడుచుకునే చక్రాల అండర్ క్యారేజీని చేర్చడం ద్వారా దీనిని ఉభయచరంగా కాన్ఫిగర్ చేయవచ్చు. ప్రతి ఒకే చక్రం వాటర్‌లైన్ దగ్గర ఫ్యూజ్‌లేజ్ వైపు నుండి V- స్ట్రట్‌లో అమర్చబడింది. వీల్ హబ్‌కు నిలువు కాలు షాక్ అబ్జార్బర్‌తో అమర్చబడింది. ఉపసంహరణపై చక్రం రెక్క దిగువ భాగంలోకి ఎత్తివేయబడింది. ఒక ఆకు వసంత టెయిల్‌స్కిడ్ ఉంది. [2] [7] అమియోట్ 110-ఎస్ 12 డిసెంబర్ 1931 న మొదటి విమానంలో సాధించింది [8] కానీ సమకాలీన ప్రచురణలలో ఇది తరువాతి డిసెంబర్‌లో పారిస్ సెలూన్లో ప్రదర్శించబడటానికి కొంతకాలం ముందు వరకు ప్రస్తావించబడలేదు. ఆగష్టు 1933 లో, నాకా కౌలింగ్‌లో గ్నోమ్-రోన్ 14 కె రేడియల్ ఇంజిన్ చేత టేకాఫ్ పనితీరును మెరుగుపరచడానికి మరియు హిస్పానో-సుయిజా ఇంజిన్‌ను మార్చడానికి హల్‌కు చిన్న మార్పులు చేయబడ్డాయి. [9] 1935 లో ఒక కొత్త ఇంజిన్ వ్యవస్థాపించబడింది, అయితే ఇది ట్రాక్టర్ కాన్ఫిగరేషన్‌లో అమర్చిన 640 కిలోవాట్ల (860 హెచ్‌పి) హిస్పానో-సుయిజా 12ydrs V-12. శక్తిలో 32% పెరుగుదల ఉన్నప్పటికీ, దాని గరిష్ట వేగం 215 కిమీ/గం (134 mph; 116 kn) 6% వేగంగా ఉంది. [10] రెండు అమియోట్ 100-లు నిర్మించబడ్డాయి, [8] రెండూ తిరిగి ఇంజిన్ చేయబడ్డాయి. [10] లెస్ ఐల్స్, మే 1933 నుండి డేటా [2] సాధారణ లక్షణాల పనితీరు</v>
      </c>
      <c r="E93" s="1" t="s">
        <v>1588</v>
      </c>
      <c r="F93" s="1" t="str">
        <f>IFERROR(__xludf.DUMMYFUNCTION("GOOGLETRANSLATE(E:E, ""en"", ""te"")"),"మెరైన్ నిఘా మరియు మీడియం బాంబర్ ఫ్లయింగ్ బోట్ మరియు")</f>
        <v>మెరైన్ నిఘా మరియు మీడియం బాంబర్ ఫ్లయింగ్ బోట్ మరియు</v>
      </c>
      <c r="G93" s="1" t="s">
        <v>1589</v>
      </c>
      <c r="H93" s="1" t="s">
        <v>403</v>
      </c>
      <c r="I93" s="1" t="str">
        <f>IFERROR(__xludf.DUMMYFUNCTION("GOOGLETRANSLATE(H:H, ""en"", ""te"")"),"ఫ్రాన్స్")</f>
        <v>ఫ్రాన్స్</v>
      </c>
      <c r="J93" s="2" t="s">
        <v>404</v>
      </c>
      <c r="K93" s="1" t="s">
        <v>1590</v>
      </c>
      <c r="L93" s="1" t="str">
        <f>IFERROR(__xludf.DUMMYFUNCTION("GOOGLETRANSLATE(K:K, ""en"", ""te"")"),"S.E.C.M. ((S.g.a.")</f>
        <v>S.E.C.M. ((S.g.a.</v>
      </c>
      <c r="M93" s="1" t="s">
        <v>1591</v>
      </c>
      <c r="U93" s="1" t="s">
        <v>1592</v>
      </c>
      <c r="W93" s="1" t="s">
        <v>1593</v>
      </c>
      <c r="X93" s="1" t="s">
        <v>1594</v>
      </c>
      <c r="Y93" s="1" t="s">
        <v>1595</v>
      </c>
      <c r="Z93" s="1" t="s">
        <v>1596</v>
      </c>
      <c r="AA93" s="1" t="s">
        <v>1597</v>
      </c>
      <c r="AB93" s="1" t="s">
        <v>1598</v>
      </c>
      <c r="AD93" s="1" t="s">
        <v>1599</v>
      </c>
      <c r="AE93" s="1" t="s">
        <v>1600</v>
      </c>
      <c r="AF93" s="1" t="s">
        <v>1601</v>
      </c>
      <c r="AG93" s="1" t="s">
        <v>1498</v>
      </c>
      <c r="AJ93" s="1" t="s">
        <v>994</v>
      </c>
      <c r="AL93" s="1" t="s">
        <v>1602</v>
      </c>
      <c r="AQ93" s="1" t="s">
        <v>1603</v>
      </c>
      <c r="AT93" s="3">
        <v>11669.0</v>
      </c>
      <c r="AV93" s="1" t="s">
        <v>1604</v>
      </c>
      <c r="BN93" s="1">
        <v>7.6</v>
      </c>
    </row>
    <row r="94">
      <c r="A94" s="1" t="s">
        <v>1605</v>
      </c>
      <c r="B94" s="1" t="str">
        <f>IFERROR(__xludf.DUMMYFUNCTION("GOOGLETRANSLATE(A:A, ""en"", ""te"")"),"ఏవియా 40-పి")</f>
        <v>ఏవియా 40-పి</v>
      </c>
      <c r="C94" s="1" t="s">
        <v>1606</v>
      </c>
      <c r="D94" s="1" t="str">
        <f>IFERROR(__xludf.DUMMYFUNCTION("GOOGLETRANSLATE(C:C, ""en"", ""te"")"),"AVIA 40-P క్లబ్‌లు మరియు వ్యక్తులకు అనువైన ఆర్థిక గ్లైడర్‌గా ఉద్దేశించబడింది, కాని రికార్డ్ సెట్టింగ్ చేయగల పోటీ పనితీరుతో. ఇది యుద్ధానికి పూర్వపు ఫ్రెంచ్ గ్లైడర్, నలభై కంటే ఎక్కువ నిర్మించబడింది మరియు ఇది రెండవ ప్రపంచ యుద్ధం తరువాత వెంటనే రికార్డులు సృష్"&amp;"టించింది. ఏవియా యొక్క నేషనల్ రికార్డ్ సెట్టింగ్ 18.75 మీ (61 అడుగుల 6 అంగుళాలు) స్పాన్ ఏవియా 41-పి, 1933 లో మొదట ఎగిరిన అనుభవజ్ఞుడైన పైలట్ చేతిలో చాలా ప్రభావవంతంగా ఉంది, కానీ దాని ఖర్చు దాని అమ్మకాలను పరిమితం చేసింది. అందువల్ల వారు కార్టియర్ రూపొందించిన చ"&amp;"ిన్న గ్లైడర్‌ను మార్కెట్ చేయాలని నిర్ణయించుకున్నారు, [1] 14.9 మీ (48 అడుగుల 11 అంగుళాలు) వ్యవధిలో, సాధారణ క్లబ్ పైలట్‌కు నిర్వహించడానికి తక్కువ ఖర్చుతో కూడుకున్నది మరియు సులభం అవుతుంది. ఫలితం AVIA 40-P, మొదట 1935 లో ఎగిరింది (సంఖ్య ఉన్నప్పటికీ). యుద్ధానిక"&amp;"ి పూర్వం కాలంలో ఇది అత్యధికంగా అమ్ముడైన ఫ్రెంచ్ గ్లైడర్‌గా మారింది, నలభైకి పైగా ఉత్పత్తి చేయబడింది. [2] 40-పి లేఅవుట్ మరియు నిర్మాణంలో దాని పెద్ద ముందరితో సమానంగా ఉంటుంది. చిన్న వ్యవధి కారక నిష్పత్తిని 19.4 నుండి 14.5 కు తగ్గించినప్పటికీ, ప్రేరేపిత డ్రాగ్"&amp;"‌ను పెంచుతుంది, ఇది బ్రేసింగ్ స్ట్రట్‌లను లేకుండా కాంటిలివర్ వింగ్ ప్రవేశపెట్టడం ద్వారా ప్రొఫైల్ డ్రాగ్‌ను తగ్గించడానికి అనుమతించింది. AVIA 40-P యొక్క రెక్కలు ప్రణాళికలో పగలని సరళమైన టేపర్‌ను కలిగి ఉన్నాయి, 41-P యొక్క సెంటర్ విభాగం యొక్క బలమైన కాంబర్ లేదు"&amp;" మరియు ప్లైవుడ్ లీడింగ్ ఎడ్జ్ టోర్షన్ బాక్స్ స్పార్స్ చుట్టూ నిర్మించబడ్డాయి. స్పార్స్ వెనుక రెక్కలు లాంగ్ స్పాన్ ఐలెరాన్స్ నుండి వేరుగా ఉన్నాయి, ఇది వెనుకంజలో ఉన్న అంచులలో మూడింట రెండు వంతుల నింపింది. కొత్త రెక్కల లక్షణాలు ఎగువ ఉపరితల స్పాయిలర్లు, ఐలెరాన"&amp;"్స్ యొక్క ఇన్బోర్డ్ బాక్స్ స్పార్ వెనుక భాగంలో అమర్చబడి ఉన్నాయి. [2] రెక్కలు తక్కువ ఫ్యూజ్‌లేజ్ పైలాన్‌పై అమర్చబడ్డాయి, ఓపెన్ కాక్‌పిట్ దాని ముందు వెంటనే. 40-పి యొక్క ఫ్యూజ్‌లేజ్ క్రాస్-సెక్షన్‌లో ఓవల్, తోకకు టేపింగ్ మరియు పూర్తిగా కప్పబడి ఉంటుంది. ఫార్వర"&amp;"్డ్ ఫ్యూజ్‌లేజ్ కింద ల్యాండింగ్ స్కిడ్ మరియు వింగ్ ఎయిడెడ్, టెయిల్ బంపర్ ద్వారా ఉంది. 41-పి మాదిరిగా, ప్లై కవర్ చేసిన స్థిర ఫిన్ మరియు టెయిల్ ప్లేన్ చాలా ఇరుకైనవి, ఉదార, ఫాబ్రిక్ కవర్ నియంత్రణ ఉపరితలాలు ఉన్నాయి. దాని టెయిల్‌ప్లేన్ ఫ్యూజ్‌లేజ్ పైన అమర్చబడి"&amp;"ంది మరియు మూలానికి సమీపంలో ఎలివేటర్ తీగలో నిస్సార తగ్గింపు మాత్రమే చుక్కాని కదలికకు అవసరమని, ఇది ఫ్యూజ్‌లేజ్ కీల్‌కు విస్తరించింది. [2] 40-పి మొదటిసారి 3 మే 1935 న ఎరిక్ నెస్లర్ చేత పైలట్ చేయబడింది. [1] [3] అప్పటి ఫ్రెంచ్ కాలనీ ఆఫ్ అల్జీరియాలో పది మందితో "&amp;"సహా కనీసం నలభై మంది నిర్మించారు; ఒక మూలం మొత్తం 125 వద్ద ఉంటుంది. [4] వారు ప్రధానంగా క్రాస్ కంట్రీ విమానాల కోసం ఉపయోగించబడ్డారు, ఎత్తులో (బయలుదేరే స్థాయికి పైన) పోటీలు మరియు రికార్డ్ సెట్టింగ్ కోసం; ఈ రకం అనేక కొత్త జాతీయ రికార్డులను స్థాపించింది [2] మరియ"&amp;"ు మహిళల ఎత్తు లాభం ప్రపంచ రికార్డును 18 ఏప్రిల్ 1938 న ఎడ్మీ జార్లాండ్ 1,184 మీ (3,885 అడుగులు) వద్ద సెట్ చేసింది. [5] ఫ్రాన్స్ ఆక్రమణ ఉన్నప్పటికీ, AVIA 40-P యొక్క ఉత్పత్తి రెండవ ప్రపంచ యుద్ధంలో కొనసాగింది. దాని చివరలో, కొత్త మహిళల జాతీయ రికార్డులు మళ్లీ "&amp;"40-పి తో స్థాపించబడ్డాయి, ముఖ్యంగా జూన్ 1944 లో మార్సెల్లె చోయిస్నెట్ చేత 139.24 కిమీ (86.52 మైళ్ళు) సరళ రేఖ దూర రికార్డు మరియు సుజాన్ మెక్ చేత 16 గంటల 44 నిమిషాల వ్యవధి రికార్డు అక్టోబర్ 1946. [2] యుద్ధం నుండి బయటపడిన సంఖ్య కూడా అనిశ్చితంగా ఉంది, కాని పద"&amp;"్నాలుగు మందిలో ముగ్గురు జర్మనీకి తీసుకువెళ్ళి హిట్లర్ యూత్ పైలట్లకు శిక్షణ ఇవ్వడానికి ఉపయోగించినట్లు తెలిసింది బ్రిటిష్ దళాలు తిరిగి పొందారు. కనీసం ఒకరు యునైటెడ్ కింగ్‌డమ్‌కు తిరిగి వచ్చి 1970 ల వరకు అక్కడకు వెళ్లారు. 1990 లలో పునరుద్ధరించబడిన దాని యజమాని"&amp;" ఫ్రాన్స్‌కు వెళ్లి, లాట్-ఎట్-గారోన్నే సెయింట్-ఆబిన్ వద్ద ప్రయాణించారు. ఇది చాలా అరుదుగా ఎగురుతున్నప్పటికీ, ఇది చాలా అరుదుగా ఉంది మరియు ANGERS - LOIRE విమానాశ్రయం వద్ద మ్యూసీ రెజియోనల్ డి ఎల్ ఎయిర్ వద్ద ప్రదర్శనలో ఉంది. [2] [4] మరో 40-పి, ఇది వాయుమార్గం క"&amp;"ాదు, మ్యూసీ డి ఎల్ ఎయిర్ ఎట్ డి ఎల్ ఎస్పేస్ వద్ద ప్రదర్శనలో ఉంది. [6] సైమన్స్ నుండి డేటా, p.189 [2] సాధారణ లక్షణాలు")</f>
        <v>AVIA 40-P క్లబ్‌లు మరియు వ్యక్తులకు అనువైన ఆర్థిక గ్లైడర్‌గా ఉద్దేశించబడింది, కాని రికార్డ్ సెట్టింగ్ చేయగల పోటీ పనితీరుతో. ఇది యుద్ధానికి పూర్వపు ఫ్రెంచ్ గ్లైడర్, నలభై కంటే ఎక్కువ నిర్మించబడింది మరియు ఇది రెండవ ప్రపంచ యుద్ధం తరువాత వెంటనే రికార్డులు సృష్టించింది. ఏవియా యొక్క నేషనల్ రికార్డ్ సెట్టింగ్ 18.75 మీ (61 అడుగుల 6 అంగుళాలు) స్పాన్ ఏవియా 41-పి, 1933 లో మొదట ఎగిరిన అనుభవజ్ఞుడైన పైలట్ చేతిలో చాలా ప్రభావవంతంగా ఉంది, కానీ దాని ఖర్చు దాని అమ్మకాలను పరిమితం చేసింది. అందువల్ల వారు కార్టియర్ రూపొందించిన చిన్న గ్లైడర్‌ను మార్కెట్ చేయాలని నిర్ణయించుకున్నారు, [1] 14.9 మీ (48 అడుగుల 11 అంగుళాలు) వ్యవధిలో, సాధారణ క్లబ్ పైలట్‌కు నిర్వహించడానికి తక్కువ ఖర్చుతో కూడుకున్నది మరియు సులభం అవుతుంది. ఫలితం AVIA 40-P, మొదట 1935 లో ఎగిరింది (సంఖ్య ఉన్నప్పటికీ). యుద్ధానికి పూర్వం కాలంలో ఇది అత్యధికంగా అమ్ముడైన ఫ్రెంచ్ గ్లైడర్‌గా మారింది, నలభైకి పైగా ఉత్పత్తి చేయబడింది. [2] 40-పి లేఅవుట్ మరియు నిర్మాణంలో దాని పెద్ద ముందరితో సమానంగా ఉంటుంది. చిన్న వ్యవధి కారక నిష్పత్తిని 19.4 నుండి 14.5 కు తగ్గించినప్పటికీ, ప్రేరేపిత డ్రాగ్‌ను పెంచుతుంది, ఇది బ్రేసింగ్ స్ట్రట్‌లను లేకుండా కాంటిలివర్ వింగ్ ప్రవేశపెట్టడం ద్వారా ప్రొఫైల్ డ్రాగ్‌ను తగ్గించడానికి అనుమతించింది. AVIA 40-P యొక్క రెక్కలు ప్రణాళికలో పగలని సరళమైన టేపర్‌ను కలిగి ఉన్నాయి, 41-P యొక్క సెంటర్ విభాగం యొక్క బలమైన కాంబర్ లేదు మరియు ప్లైవుడ్ లీడింగ్ ఎడ్జ్ టోర్షన్ బాక్స్ స్పార్స్ చుట్టూ నిర్మించబడ్డాయి. స్పార్స్ వెనుక రెక్కలు లాంగ్ స్పాన్ ఐలెరాన్స్ నుండి వేరుగా ఉన్నాయి, ఇది వెనుకంజలో ఉన్న అంచులలో మూడింట రెండు వంతుల నింపింది. కొత్త రెక్కల లక్షణాలు ఎగువ ఉపరితల స్పాయిలర్లు, ఐలెరాన్స్ యొక్క ఇన్బోర్డ్ బాక్స్ స్పార్ వెనుక భాగంలో అమర్చబడి ఉన్నాయి. [2] రెక్కలు తక్కువ ఫ్యూజ్‌లేజ్ పైలాన్‌పై అమర్చబడ్డాయి, ఓపెన్ కాక్‌పిట్ దాని ముందు వెంటనే. 40-పి యొక్క ఫ్యూజ్‌లేజ్ క్రాస్-సెక్షన్‌లో ఓవల్, తోకకు టేపింగ్ మరియు పూర్తిగా కప్పబడి ఉంటుంది. ఫార్వర్డ్ ఫ్యూజ్‌లేజ్ కింద ల్యాండింగ్ స్కిడ్ మరియు వింగ్ ఎయిడెడ్, టెయిల్ బంపర్ ద్వారా ఉంది. 41-పి మాదిరిగా, ప్లై కవర్ చేసిన స్థిర ఫిన్ మరియు టెయిల్ ప్లేన్ చాలా ఇరుకైనవి, ఉదార, ఫాబ్రిక్ కవర్ నియంత్రణ ఉపరితలాలు ఉన్నాయి. దాని టెయిల్‌ప్లేన్ ఫ్యూజ్‌లేజ్ పైన అమర్చబడింది మరియు మూలానికి సమీపంలో ఎలివేటర్ తీగలో నిస్సార తగ్గింపు మాత్రమే చుక్కాని కదలికకు అవసరమని, ఇది ఫ్యూజ్‌లేజ్ కీల్‌కు విస్తరించింది. [2] 40-పి మొదటిసారి 3 మే 1935 న ఎరిక్ నెస్లర్ చేత పైలట్ చేయబడింది. [1] [3] అప్పటి ఫ్రెంచ్ కాలనీ ఆఫ్ అల్జీరియాలో పది మందితో సహా కనీసం నలభై మంది నిర్మించారు; ఒక మూలం మొత్తం 125 వద్ద ఉంటుంది. [4] వారు ప్రధానంగా క్రాస్ కంట్రీ విమానాల కోసం ఉపయోగించబడ్డారు, ఎత్తులో (బయలుదేరే స్థాయికి పైన) పోటీలు మరియు రికార్డ్ సెట్టింగ్ కోసం; ఈ రకం అనేక కొత్త జాతీయ రికార్డులను స్థాపించింది [2] మరియు మహిళల ఎత్తు లాభం ప్రపంచ రికార్డును 18 ఏప్రిల్ 1938 న ఎడ్మీ జార్లాండ్ 1,184 మీ (3,885 అడుగులు) వద్ద సెట్ చేసింది. [5] ఫ్రాన్స్ ఆక్రమణ ఉన్నప్పటికీ, AVIA 40-P యొక్క ఉత్పత్తి రెండవ ప్రపంచ యుద్ధంలో కొనసాగింది. దాని చివరలో, కొత్త మహిళల జాతీయ రికార్డులు మళ్లీ 40-పి తో స్థాపించబడ్డాయి, ముఖ్యంగా జూన్ 1944 లో మార్సెల్లె చోయిస్నెట్ చేత 139.24 కిమీ (86.52 మైళ్ళు) సరళ రేఖ దూర రికార్డు మరియు సుజాన్ మెక్ చేత 16 గంటల 44 నిమిషాల వ్యవధి రికార్డు అక్టోబర్ 1946. [2] యుద్ధం నుండి బయటపడిన సంఖ్య కూడా అనిశ్చితంగా ఉంది, కాని పద్నాలుగు మందిలో ముగ్గురు జర్మనీకి తీసుకువెళ్ళి హిట్లర్ యూత్ పైలట్లకు శిక్షణ ఇవ్వడానికి ఉపయోగించినట్లు తెలిసింది బ్రిటిష్ దళాలు తిరిగి పొందారు. కనీసం ఒకరు యునైటెడ్ కింగ్‌డమ్‌కు తిరిగి వచ్చి 1970 ల వరకు అక్కడకు వెళ్లారు. 1990 లలో పునరుద్ధరించబడిన దాని యజమాని ఫ్రాన్స్‌కు వెళ్లి, లాట్-ఎట్-గారోన్నే సెయింట్-ఆబిన్ వద్ద ప్రయాణించారు. ఇది చాలా అరుదుగా ఎగురుతున్నప్పటికీ, ఇది చాలా అరుదుగా ఉంది మరియు ANGERS - LOIRE విమానాశ్రయం వద్ద మ్యూసీ రెజియోనల్ డి ఎల్ ఎయిర్ వద్ద ప్రదర్శనలో ఉంది. [2] [4] మరో 40-పి, ఇది వాయుమార్గం కాదు, మ్యూసీ డి ఎల్ ఎయిర్ ఎట్ డి ఎల్ ఎస్పేస్ వద్ద ప్రదర్శనలో ఉంది. [6] సైమన్స్ నుండి డేటా, p.189 [2] సాధారణ లక్షణాలు</v>
      </c>
      <c r="E94" s="1" t="s">
        <v>1607</v>
      </c>
      <c r="F94" s="1" t="str">
        <f>IFERROR(__xludf.DUMMYFUNCTION("GOOGLETRANSLATE(E:E, ""en"", ""te"")"),"క్లబ్ మరియు రికార్డ్-సెట్టింగ్ గ్లైడర్")</f>
        <v>క్లబ్ మరియు రికార్డ్-సెట్టింగ్ గ్లైడర్</v>
      </c>
      <c r="G94" s="1" t="s">
        <v>1608</v>
      </c>
      <c r="H94" s="1" t="s">
        <v>403</v>
      </c>
      <c r="I94" s="1" t="str">
        <f>IFERROR(__xludf.DUMMYFUNCTION("GOOGLETRANSLATE(H:H, ""en"", ""te"")"),"ఫ్రాన్స్")</f>
        <v>ఫ్రాన్స్</v>
      </c>
      <c r="J94" s="2" t="s">
        <v>404</v>
      </c>
      <c r="K94" s="1" t="s">
        <v>1609</v>
      </c>
      <c r="L94" s="1" t="str">
        <f>IFERROR(__xludf.DUMMYFUNCTION("GOOGLETRANSLATE(K:K, ""en"", ""te"")"),"ఏవియా (ఏవియా (అటెలియర్స్ వోస్గియన్స్ డి ఇండస్ట్రీ ఏడ్రోనాటిక్)")</f>
        <v>ఏవియా (ఏవియా (అటెలియర్స్ వోస్గియన్స్ డి ఇండస్ట్రీ ఏడ్రోనాటిక్)</v>
      </c>
      <c r="M94" s="1" t="s">
        <v>1610</v>
      </c>
      <c r="R94" s="1" t="s">
        <v>1611</v>
      </c>
      <c r="U94" s="1" t="s">
        <v>200</v>
      </c>
      <c r="W94" s="1" t="s">
        <v>1612</v>
      </c>
      <c r="X94" s="1" t="s">
        <v>1613</v>
      </c>
      <c r="Z94" s="1" t="s">
        <v>1614</v>
      </c>
      <c r="AA94" s="1" t="s">
        <v>1615</v>
      </c>
      <c r="AB94" s="1" t="s">
        <v>1181</v>
      </c>
      <c r="AQ94" s="1" t="s">
        <v>1616</v>
      </c>
      <c r="AR94" s="1" t="s">
        <v>1617</v>
      </c>
      <c r="AT94" s="3">
        <v>12934.0</v>
      </c>
      <c r="BN94" s="1">
        <v>14.5</v>
      </c>
    </row>
    <row r="95">
      <c r="A95" s="1" t="s">
        <v>1618</v>
      </c>
      <c r="B95" s="1" t="str">
        <f>IFERROR(__xludf.DUMMYFUNCTION("GOOGLETRANSLATE(A:A, ""en"", ""te"")"),"కాడ్రాన్ C.860")</f>
        <v>కాడ్రాన్ C.860</v>
      </c>
      <c r="C95" s="1" t="s">
        <v>1619</v>
      </c>
      <c r="D95" s="1" t="str">
        <f>IFERROR(__xludf.DUMMYFUNCTION("GOOGLETRANSLATE(C:C, ""en"", ""te"")"),"కాడ్రాన్ C.860 అనేది ఒకే ఇంజిన్, సింగిల్ సీట్ మోనోప్లేన్ ఫ్రెంచ్ ప్రభుత్వం సుదూర కమ్యూనికేషన్ విమానంగా ఆదేశించింది. మొట్టమొదట 1938 లో ఎగిరింది, ఇది వేగం మరియు ఎత్తు రికార్డులను కూడా నిర్ణయించింది, కాని రెండవ ప్రపంచ యుద్ధం వ్యాప్తి చెందడం పరిణామాలను ముగించ"&amp;"ింది. సి. 9.5 ఎల్ (580 క్యూ ఇన్) రెనాల్ట్ 6 క్యూ -03 ఇంజిన్‌తో నడిచే, ఇది 290 కిమీ/గం (180 mph; 160 kn) వద్ద క్రూజింగ్ చేసేటప్పుడు 8,000 కిమీ (5,000 MI; 4,300 nmi) వరకు ఉంటుంది. ఇది 8.0 ఎల్ (490 క్యూ ఇన్) రెనాల్ట్ ఇంజిన్‌తో వర్గం 1 లో మరియు 6.5 ఎల్ (400 క"&amp;"్యూ ఇన్) రెనాల్ట్‌తో వర్గం 2 లో దూరం మరియు ఆల్టిట్యూడ్ రికార్డ్స్‌ను సెట్ చేస్తుందని భావించారు, [1] కానీ యుద్ధం జోక్యం చేసుకుంది. సింగిల్-పీస్ వింగ్ రికార్డ్-సెట్టింగ్ రాఫేల్ రేసర్ యొక్క నిర్మాణాత్మకంగా దగ్గరగా ఉన్నప్పటికీ, దాని రెక్క మరియు ఎంపెనేజ్ కాడ్ర"&amp;"ాన్ సిమౌన్ మాదిరిగానే ఏరోడైనమిక్‌గా సమానంగా ఉన్నాయి. చిట్కాలు సెమీ ఎలిప్టికల్ అయినప్పటికీ, వింగ్ ప్రణాళికలో టెట్రాగోనల్, ప్రముఖ అంచు కంటే ఎక్కువ అంచున ఉంది. ఇది సింగిల్ బాక్స్ స్పార్‌తో ఆల్-వుడ్ నిర్మాణాన్ని కలిగి ఉంది, ఇది గుంబో-లింబో యొక్క ఎగువ అంచుని క"&amp;"లిగి ఉంది, ముఖ్యంగా అధిక బల్క్ మాడ్యులస్ యొక్క మధ్య మరియు దక్షిణ అమెరికా కలప, స్ప్రూస్ మరియు ప్లైవుడ్ పక్కటెముకలతో పాటు. ప్లై స్కిన్ ఫాబ్రిక్ ఓవర్లేతో పూర్తయింది. దీని ఐలెరాన్లు సహాయక స్పార్స్‌పై తీసుకువెళ్లబడ్డాయి. [1] C.860 యొక్క ఫ్యూజ్‌లేజ్ సన్నగా ఉంది"&amp;", గరిష్టంగా వెడల్పు 850 మిమీ (33 అంగుళాలు) మరియు దానిలో మూడింట ఒక వంతు రెక్క ప్రముఖ అంచు కంటే ముందు ఉన్నాయి. దాని 180 kW (240 హెచ్‌పి) 9.5 ఎల్ (580 క్యూ ఇన్) ఎయిర్-కూల్డ్ ఆరు-సిలిండర్ రెనాల్ట్ 6 క్యూ -03 విలోమ ఇన్-లైన్ ఇంజిన్, 2,000 మీ (6,600 అడుగులు) కు "&amp;"సూపర్ఛార్జ్ చేయబడింది, దాని ప్రధాన మరియు కలెక్టర్ ఇంధన ట్యాంకులతో ముక్కులో ఉంది దాని వెనుక గురుత్వాకర్షణ మధ్యలో. నాలుగు చిన్న వింగ్ ట్యాంకులతో కలిసి, ఇవి 1,500 ఎల్ (330 ఇంప్ గల్; 400 యుఎస్ గాల్) ఇంధన సామర్థ్యాన్ని ఇచ్చాయి. పైలట్ తన తలని నిస్సార పందిరి కిం"&amp;"ద ఫ్యూజ్‌లేజ్ పైన కొంచెం పైకి ఎత్తాడు, ఫార్వర్డ్ మరియు సైడ్‌వేస్ దృష్టి కోసం ప్లెక్సిగ్లాస్ యొక్క క్షితిజ సమాంతర స్ట్రిప్‌తో, దృ top మైన టాప్ మరియు విస్తరించిన ఫెయిరింగ్ వెనుక. క్రిందికి వీక్షణల కోసం ఫ్యూజ్‌లేజ్ వైపులా కిటికీలు కూడా ఉన్నాయి. [1] ఫ్యూజ్‌లే"&amp;"జ్‌లో కాన్వాస్ కవర్ వైపులా మరియు వంగిన మెగ్నీషియం షీట్ పై మరియు దిగువ చెక్క చట్రం ఉంది. C.860 యొక్క సామ్రాజ్యం సాంప్రదాయికమైనది, సూటిగా, మొద్దుబారిన-చిట్కా క్షితిజ సమాంతర తోక ప్రత్యేక ఎలివేటర్లను మోస్తుంది. పొడవైన నిలువు తోక ఇలాంటి ఆకారాన్ని కలిగి ఉంది, ఎ"&amp;"లివేటర్ల మాదిరిగా కాకుండా, చుక్కాని సమతుల్యత ఉంది. ఈ విమానం 2 మీ (6 అడుగుల 7 అంగుళాలు) ట్రాక్‌తో స్థిరమైన, టెయిల్‌వీల్ అండర్ క్యారేజీని కలిగి ఉంది. మెస్సియర్ ఒలియో స్ట్రట్ ల్యాండింగ్ కాళ్ళు రెక్క స్పార్ మీద అమర్చబడ్డాయి. కాళ్ళు, మెయిన్‌వీల్స్ మరియు స్టీరే"&amp;"బుల్ టెయిల్‌వీల్, ఒలియో స్ట్రట్‌లో కూడా, ఫెయిరింగ్‌లలో జతచేయబడ్డాయి. [1] 5 సెప్టెంబర్ 1938 నాటికి c.860 ఇస్సీ-లెస్-మౌలినాక్స్ వద్ద ఉన్న కాడ్రాన్ ఫ్యాక్టరీ నుండి గ్యార్కోర్ట్‌లోని ఎయిర్‌ఫీల్డ్ వరకు తీసుకురాబడింది. [2] మొదటి ఫ్లైట్ సెప్టెంబర్ 10 నాటికి డెల్"&amp;"మోట్టే చేత పైలట్ చేయబడింది. [3] విల్లాకౌబ్లేలోని ఫ్రెంచ్ అధికారిక పరీక్షా కేంద్రం అయిన సెప్టెంబర్ చివరి నాటికి దీని ప్రారంభ పరీక్షలు సెప్టెంబర్ చివరి నాటికి పూర్తయ్యాయి. [4] ఈ పరీక్షలు జనవరి 1939 ప్రారంభంలో తాత్కాలికంగా పూర్తయ్యాయి [5] కానీ c.860 నెల చివర"&amp;"ిలో CEMA కి తిరిగి వచ్చింది. [6] ధృవీకరణ పూర్తవడంతో, ఎయిర్ మంత్రిత్వ శాఖ c.860 ను ISTRES కి తీసుకువెళ్ళింది, కావలసిన సుదూర శ్రేణిని సాధించడానికి అవసరమైన భారీ ఇంధన లోడ్‌తో అవసరమైన టేకాఫ్ రన్‌ను నిర్ణయించడానికి. [7] 7,100 కిమీ (4,400 మైళ్ళు) కప్పబడిన 290 కి"&amp;"మీ/గం (180 mph) వద్ద 24.5 గంటల ఫ్లైట్, 1,340 ఎల్ (290 ఇంప్ గల్; 350 యుఎస్ గాల్) పెట్రోల్ మరియు 80 ఎల్ (18 ఇంప్ గల్; . ఫలితంగా టేకాఫ్ బరువు 2,300 కిలోలు (5,100 ఎల్బి), 650 మీ (2,130 అడుగులు) టేకాఫ్ పరుగు అవసరం, వాయు మంత్రిత్వ శాఖ యొక్క 1,000 మీ (3,300 అడుగ"&amp;"ులు) స్పెసిఫికేషన్ పరిమితిలో. [1] లెస్ ఐల్స్ నుండి డేటా 8 జూన్ 1939 [1] సాధారణ లక్షణాల పనితీరు")</f>
        <v>కాడ్రాన్ C.860 అనేది ఒకే ఇంజిన్, సింగిల్ సీట్ మోనోప్లేన్ ఫ్రెంచ్ ప్రభుత్వం సుదూర కమ్యూనికేషన్ విమానంగా ఆదేశించింది. మొట్టమొదట 1938 లో ఎగిరింది, ఇది వేగం మరియు ఎత్తు రికార్డులను కూడా నిర్ణయించింది, కాని రెండవ ప్రపంచ యుద్ధం వ్యాప్తి చెందడం పరిణామాలను ముగించింది. సి. 9.5 ఎల్ (580 క్యూ ఇన్) రెనాల్ట్ 6 క్యూ -03 ఇంజిన్‌తో నడిచే, ఇది 290 కిమీ/గం (180 mph; 160 kn) వద్ద క్రూజింగ్ చేసేటప్పుడు 8,000 కిమీ (5,000 MI; 4,300 nmi) వరకు ఉంటుంది. ఇది 8.0 ఎల్ (490 క్యూ ఇన్) రెనాల్ట్ ఇంజిన్‌తో వర్గం 1 లో మరియు 6.5 ఎల్ (400 క్యూ ఇన్) రెనాల్ట్‌తో వర్గం 2 లో దూరం మరియు ఆల్టిట్యూడ్ రికార్డ్స్‌ను సెట్ చేస్తుందని భావించారు, [1] కానీ యుద్ధం జోక్యం చేసుకుంది. సింగిల్-పీస్ వింగ్ రికార్డ్-సెట్టింగ్ రాఫేల్ రేసర్ యొక్క నిర్మాణాత్మకంగా దగ్గరగా ఉన్నప్పటికీ, దాని రెక్క మరియు ఎంపెనేజ్ కాడ్రాన్ సిమౌన్ మాదిరిగానే ఏరోడైనమిక్‌గా సమానంగా ఉన్నాయి. చిట్కాలు సెమీ ఎలిప్టికల్ అయినప్పటికీ, వింగ్ ప్రణాళికలో టెట్రాగోనల్, ప్రముఖ అంచు కంటే ఎక్కువ అంచున ఉంది. ఇది సింగిల్ బాక్స్ స్పార్‌తో ఆల్-వుడ్ నిర్మాణాన్ని కలిగి ఉంది, ఇది గుంబో-లింబో యొక్క ఎగువ అంచుని కలిగి ఉంది, ముఖ్యంగా అధిక బల్క్ మాడ్యులస్ యొక్క మధ్య మరియు దక్షిణ అమెరికా కలప, స్ప్రూస్ మరియు ప్లైవుడ్ పక్కటెముకలతో పాటు. ప్లై స్కిన్ ఫాబ్రిక్ ఓవర్లేతో పూర్తయింది. దీని ఐలెరాన్లు సహాయక స్పార్స్‌పై తీసుకువెళ్లబడ్డాయి. [1] C.860 యొక్క ఫ్యూజ్‌లేజ్ సన్నగా ఉంది, గరిష్టంగా వెడల్పు 850 మిమీ (33 అంగుళాలు) మరియు దానిలో మూడింట ఒక వంతు రెక్క ప్రముఖ అంచు కంటే ముందు ఉన్నాయి. దాని 180 kW (240 హెచ్‌పి) 9.5 ఎల్ (580 క్యూ ఇన్) ఎయిర్-కూల్డ్ ఆరు-సిలిండర్ రెనాల్ట్ 6 క్యూ -03 విలోమ ఇన్-లైన్ ఇంజిన్, 2,000 మీ (6,600 అడుగులు) కు సూపర్ఛార్జ్ చేయబడింది, దాని ప్రధాన మరియు కలెక్టర్ ఇంధన ట్యాంకులతో ముక్కులో ఉంది దాని వెనుక గురుత్వాకర్షణ మధ్యలో. నాలుగు చిన్న వింగ్ ట్యాంకులతో కలిసి, ఇవి 1,500 ఎల్ (330 ఇంప్ గల్; 400 యుఎస్ గాల్) ఇంధన సామర్థ్యాన్ని ఇచ్చాయి. పైలట్ తన తలని నిస్సార పందిరి కింద ఫ్యూజ్‌లేజ్ పైన కొంచెం పైకి ఎత్తాడు, ఫార్వర్డ్ మరియు సైడ్‌వేస్ దృష్టి కోసం ప్లెక్సిగ్లాస్ యొక్క క్షితిజ సమాంతర స్ట్రిప్‌తో, దృ top మైన టాప్ మరియు విస్తరించిన ఫెయిరింగ్ వెనుక. క్రిందికి వీక్షణల కోసం ఫ్యూజ్‌లేజ్ వైపులా కిటికీలు కూడా ఉన్నాయి. [1] ఫ్యూజ్‌లేజ్‌లో కాన్వాస్ కవర్ వైపులా మరియు వంగిన మెగ్నీషియం షీట్ పై మరియు దిగువ చెక్క చట్రం ఉంది. C.860 యొక్క సామ్రాజ్యం సాంప్రదాయికమైనది, సూటిగా, మొద్దుబారిన-చిట్కా క్షితిజ సమాంతర తోక ప్రత్యేక ఎలివేటర్లను మోస్తుంది. పొడవైన నిలువు తోక ఇలాంటి ఆకారాన్ని కలిగి ఉంది, ఎలివేటర్ల మాదిరిగా కాకుండా, చుక్కాని సమతుల్యత ఉంది. ఈ విమానం 2 మీ (6 అడుగుల 7 అంగుళాలు) ట్రాక్‌తో స్థిరమైన, టెయిల్‌వీల్ అండర్ క్యారేజీని కలిగి ఉంది. మెస్సియర్ ఒలియో స్ట్రట్ ల్యాండింగ్ కాళ్ళు రెక్క స్పార్ మీద అమర్చబడ్డాయి. కాళ్ళు, మెయిన్‌వీల్స్ మరియు స్టీరేబుల్ టెయిల్‌వీల్, ఒలియో స్ట్రట్‌లో కూడా, ఫెయిరింగ్‌లలో జతచేయబడ్డాయి. [1] 5 సెప్టెంబర్ 1938 నాటికి c.860 ఇస్సీ-లెస్-మౌలినాక్స్ వద్ద ఉన్న కాడ్రాన్ ఫ్యాక్టరీ నుండి గ్యార్కోర్ట్‌లోని ఎయిర్‌ఫీల్డ్ వరకు తీసుకురాబడింది. [2] మొదటి ఫ్లైట్ సెప్టెంబర్ 10 నాటికి డెల్మోట్టే చేత పైలట్ చేయబడింది. [3] విల్లాకౌబ్లేలోని ఫ్రెంచ్ అధికారిక పరీక్షా కేంద్రం అయిన సెప్టెంబర్ చివరి నాటికి దీని ప్రారంభ పరీక్షలు సెప్టెంబర్ చివరి నాటికి పూర్తయ్యాయి. [4] ఈ పరీక్షలు జనవరి 1939 ప్రారంభంలో తాత్కాలికంగా పూర్తయ్యాయి [5] కానీ c.860 నెల చివరిలో CEMA కి తిరిగి వచ్చింది. [6] ధృవీకరణ పూర్తవడంతో, ఎయిర్ మంత్రిత్వ శాఖ c.860 ను ISTRES కి తీసుకువెళ్ళింది, కావలసిన సుదూర శ్రేణిని సాధించడానికి అవసరమైన భారీ ఇంధన లోడ్‌తో అవసరమైన టేకాఫ్ రన్‌ను నిర్ణయించడానికి. [7] 7,100 కిమీ (4,400 మైళ్ళు) కప్పబడిన 290 కిమీ/గం (180 mph) వద్ద 24.5 గంటల ఫ్లైట్, 1,340 ఎల్ (290 ఇంప్ గల్; 350 యుఎస్ గాల్) పెట్రోల్ మరియు 80 ఎల్ (18 ఇంప్ గల్; . ఫలితంగా టేకాఫ్ బరువు 2,300 కిలోలు (5,100 ఎల్బి), 650 మీ (2,130 అడుగులు) టేకాఫ్ పరుగు అవసరం, వాయు మంత్రిత్వ శాఖ యొక్క 1,000 మీ (3,300 అడుగులు) స్పెసిఫికేషన్ పరిమితిలో. [1] లెస్ ఐల్స్ నుండి డేటా 8 జూన్ 1939 [1] సాధారణ లక్షణాల పనితీరు</v>
      </c>
      <c r="E95" s="1" t="s">
        <v>1620</v>
      </c>
      <c r="F95" s="1" t="str">
        <f>IFERROR(__xludf.DUMMYFUNCTION("GOOGLETRANSLATE(E:E, ""en"", ""te"")"),"లాంగ్ రేంజ్ కమ్యూనికేషన్ విమానం")</f>
        <v>లాంగ్ రేంజ్ కమ్యూనికేషన్ విమానం</v>
      </c>
      <c r="H95" s="1" t="s">
        <v>403</v>
      </c>
      <c r="I95" s="1" t="str">
        <f>IFERROR(__xludf.DUMMYFUNCTION("GOOGLETRANSLATE(H:H, ""en"", ""te"")"),"ఫ్రాన్స్")</f>
        <v>ఫ్రాన్స్</v>
      </c>
      <c r="J95" s="2" t="s">
        <v>404</v>
      </c>
      <c r="K95" s="1" t="s">
        <v>1621</v>
      </c>
      <c r="L95" s="1" t="str">
        <f>IFERROR(__xludf.DUMMYFUNCTION("GOOGLETRANSLATE(K:K, ""en"", ""te"")"),"సొగసైన కాడ్రాన్")</f>
        <v>సొగసైన కాడ్రాన్</v>
      </c>
      <c r="M95" s="1" t="s">
        <v>1622</v>
      </c>
      <c r="R95" s="1">
        <v>1.0</v>
      </c>
      <c r="U95" s="1" t="s">
        <v>200</v>
      </c>
      <c r="W95" s="1" t="s">
        <v>1623</v>
      </c>
      <c r="X95" s="1" t="s">
        <v>1624</v>
      </c>
      <c r="Y95" s="1" t="s">
        <v>1625</v>
      </c>
      <c r="Z95" s="1" t="s">
        <v>1104</v>
      </c>
      <c r="AA95" s="1" t="s">
        <v>1626</v>
      </c>
      <c r="AB95" s="1" t="s">
        <v>1627</v>
      </c>
      <c r="AC95" s="1" t="s">
        <v>1628</v>
      </c>
      <c r="AD95" s="1" t="s">
        <v>1629</v>
      </c>
      <c r="AE95" s="1" t="s">
        <v>1630</v>
      </c>
      <c r="AF95" s="1" t="s">
        <v>1631</v>
      </c>
      <c r="AG95" s="1" t="s">
        <v>1632</v>
      </c>
      <c r="AJ95" s="1" t="s">
        <v>1633</v>
      </c>
      <c r="AR95" s="1" t="s">
        <v>1634</v>
      </c>
      <c r="AT95" s="1" t="s">
        <v>1635</v>
      </c>
      <c r="AW95" s="1" t="s">
        <v>1636</v>
      </c>
      <c r="BH95" s="1" t="s">
        <v>1637</v>
      </c>
      <c r="BI95" s="1" t="s">
        <v>1638</v>
      </c>
      <c r="DE95" s="1" t="s">
        <v>1639</v>
      </c>
    </row>
    <row r="96">
      <c r="A96" s="1" t="s">
        <v>1640</v>
      </c>
      <c r="B96" s="1" t="str">
        <f>IFERROR(__xludf.DUMMYFUNCTION("GOOGLETRANSLATE(A:A, ""en"", ""te"")"),"Nieuport-Delage nid 590")</f>
        <v>Nieuport-Delage nid 590</v>
      </c>
      <c r="C96" s="1" t="s">
        <v>1641</v>
      </c>
      <c r="D96" s="1" t="str">
        <f>IFERROR(__xludf.DUMMYFUNCTION("GOOGLETRANSLATE(C:C, ""en"", ""te"")"),"న్యూపోర్ట్-డిలేజ్ ఎన్ఐడి 590 అనేది ఫ్రాన్స్ కాలనీలలో పోలీసింగ్ మరియు ఇతర పాత్రల కోసం రూపొందించిన మూడు ఇంజిన్, హై వింగ్ మోనోప్లేన్, ఇవి ఉత్పత్తిలోకి వెళ్ళలేదు లేదా సేవలోకి ప్రవేశించలేదు. 1930 లో, ఫ్రెంచ్ కాలనీలలో పనిచేయడానికి ఒక విమానం కోసం జినెరాల్ టెక్ని"&amp;"క్ ఒక కార్యక్రమాన్ని జారీ చేసింది. ఇది మూడు లోరైన్ 9 ఎన్ ఆల్గోల్ ఇంజన్లు, ఆల్-మెటల్ నిర్మాణం మరియు నిఘా, పరిశీలన, పోలీసింగ్ మరియు బాంబు దాడులతో పాటు వైద్య తరలింపు లేదా సాధారణ రవాణా చేయగల సామర్థ్యాన్ని కలిగి ఉండాలి. [1] ఈ కార్యక్రమం కోసం నిర్మించిన తొమ్మిద"&amp;"ి ప్రోటోటైప్‌లలో న్యూపోర్ట్-డీలేజ్ NID 590 ఒకటి. [2] NID 590 పూర్తిగా లోహ విమానం, దాని నిర్మాణం మరియు చర్మానికి చాలా తేలికపాటి మిశ్రమం ఉపయోగించబడుతుంది. రెక్కలు మూడు భాగాలలో ఉన్నాయి, దీర్ఘచతురస్రాకార కేంద్ర విభాగం మరియు ట్రాపెజోయిడల్, కాంటిలివర్డ్ uter టర"&amp;"్ ప్యానెల్లు ఉన్నాయి. ఇది రెండు స్పార్ నిర్మాణాన్ని కలిగి ఉంది, పక్కటెముకలు రెండింటిని ఒక పెట్టెలోకి చేర్చుకుంటాయి, వీటిలో ప్రత్యేక ప్రముఖ అంచు బోల్ట్ చేయబడింది మరియు వెనుకంజలో ఉన్న అంచు అతుక్కొని ఉంది. అధిక కారక నిష్పత్తి ఐలెరాన్స్ వెనుకంజలో ఉన్న అంచులలో"&amp;" 75% నింపాయి. [3] NID 590 యొక్క ఇద్దరు పైలట్లు క్యాబిన్ ముందు భాగంలో పక్కపక్కనే కూర్చున్నారు. వారి కాక్‌పిట్ సెమీ-కన్‌క్లోస్డ్ ఫారెడ్‌లో మరియు అంతకంటే ఎక్కువ గ్లేజింగ్‌తో కాని గాలి విక్షేపాలతో అమర్చిన బహిరంగ వైపులా ఉంది. వారికి ద్వంద్వ నియంత్రణలు మరియు సీ"&amp;"ట్-రకం పారాచూట్లు ఉన్నాయి. క్యాబిన్ యొక్క ఈ భాగం, రెక్క కింద, సాంప్రదాయకంగా ఉంది, బాక్స్-ఫ్రేమ్ వైపులా మరియు బల్క్‌హెడ్‌లు ఉన్నాయి; సీట్ల వెనుక ఒక వైపు తలుపుతో యాక్సెస్ పాసేజ్ ఉంది, దాని నుండి నియంత్రణలు మరియు వెనుక క్యాబిన్ రెండూ చేరుకోవచ్చు. దీని వెనుక "&amp;"చివరి సాంప్రదాయిక బల్క్‌హెడ్ తోక వైపు వెనుకకు వంగి, NID 590 యొక్క అసాధారణమైన లక్షణం యొక్క ప్రారంభాన్ని ఏర్పరుస్తుంది: మిగిలిన క్యాబిన్ ఒక వంపు పైకప్పు క్రింద ఉంది, ఫార్వర్డ్ క్యాబిన్ నిర్మాణం నుండి విస్తరించింది, కానీ వైపులా 1 మీ (వైపులా మాత్రమే ఉన్నాయి ("&amp;" 3 అడుగుల 3 అంగుళాలు) ఎత్తు, గ్లేజింగ్ లేకుండా. జాగ్రత్తగా ఫ్యూజ్‌లేజ్ డిజైన్ క్యాబిన్ వెనుక భాగంలో మించి స్లిప్‌స్ట్రీమ్‌ను విక్షేపం చేసింది మరియు దాని వివిధ యజమానులకు ప్రశాంతమైన పని వాతావరణాన్ని మరియు దిగువ ఫ్రెంచ్ కాలనీల యొక్క అద్భుతమైన ఆల్ రౌండ్ మరియు"&amp;" క్రిందికి వీక్షణను అందించింది. వారి వెనుక వీక్షణ చాలా అసాధారణమైన వెనుక ఫ్యూజ్‌లేజ్ ద్వారా బాగా మెరుగుపరచబడింది: వెనుకంజలో ఉన్న అంచుకు మించి క్యాబిన్ యొక్క వెనుక భాగంలో ఒక టి-ఆకారపు బల్క్‌హెడ్ యొక్క నిలువు భాగంలో వంపు ఎగువ నిర్మాణానికి మద్దతు ఇస్తుంది. దా"&amp;"ని వెనుక, ఫ్యూజ్‌లేజ్ ఈ ఎగువ నిర్మాణాన్ని ఇద్దరు లాంగన్‌లపై నిర్వహించింది, చాలా ఇరుకైన, పుటాకార వైపులా మూడవ, తక్కువ, లాంగన్ వరకు. ఈ ఇరుకైన వెనుక ఫ్యూజ్‌లేజ్ క్యాబిన్ వెనుక నుండి కూడా విస్తృత వెనుక మరియు క్రిందికి వీక్షణను అందించింది, అక్కడ వెనుక గన్నర్ ఒక"&amp;" జంట లూయిస్ తుపాకీతో సౌకర్యవంతమైన మౌంట్ మీద కూర్చుంది. [3] [4] తోక సాంప్రదాయంగా ఉంది, సమీప త్రిభుజాకార ఫిన్ మరియు సూటిగా ఉండే చుక్కాని. NID 590 యొక్క టెయిల్ ప్లేన్ నేరుగా దెబ్బతింది మరియు ఫ్యూజ్‌లేజ్ పైన అమర్చబడింది. దీని అండర్ క్యారేజ్ పరిష్కరించబడింది, "&amp;"దాని మెయిన్‌వీల్స్ బెంట్ ఇరుసులపై క్రమబద్ధీకరించిన డ్రాగ్ స్ట్రట్‌లతో మరియు చిన్న, నిలువు ఒలియో స్ట్రట్‌లతో ఫార్వర్డ్ ఇంజిన్ మౌంటు ఫ్రేమ్‌కు. చక్రాలు ఫెయిరింగ్స్‌లో ఉన్నాయి, మరియు అక్కడ కాస్టరింగ్ తోక చక్రం ఉంది. చేతితో పనిచేసే అవకలన బ్రేక్‌ల ద్వారా భూమిప"&amp;"ై స్టీరింగ్ నియంత్రించబడింది. [3] మూడు 220 కిలోవాట్ల (300 హెచ్‌పి) తొమ్మిది-సిలిండర్ రేడియల్ లోరైన్ 9NA ఆల్గోల్ ఇంజిన్లలో రెండు లోపలి-outer-outer ప్యానెల్ జంక్షన్ల వద్ద రెక్కల క్రింద అమర్చబడ్డాయి, స్ట్రీమ్లైన్డ్ నాసెల్స్ లోపల ఫ్రేమ్‌లపై ఇరుకైన తీగ కౌలింగ్"&amp;"లలో కప్పబడి ఉన్నాయి. ఫార్వర్డ్ వింగ్ స్పార్ నుండి మూడు చిన్న స్ట్రట్‌ల సమూహంలో ఇవి సస్పెండ్ చేయబడ్డాయి, రెండు నాసెల్లె మధ్యలో ఒక ఉంగరానికి మరియు మూడవది దాని వెనుక భాగంలో జతచేయబడ్డాయి. మరొక స్ట్రట్ నాసెల్ వెనుక భాగంలో వెనుక స్పార్‌కు చేరింది. మూడవ ఇంజిన్ ఫ"&amp;"్యూజ్‌లేజ్ యొక్క ముక్కులో ఉంది. [3] NID 590 ను రెండు-ప్రదేశాల విమానంగా వర్ణించారు [3] కానీ దాని సైనిక ""కోల్ 3"" హోదా [5] ఇది సాధారణంగా ముగ్గురు సిబ్బందిని కలిగి ఉందని సూచిస్తుంది. ఇది అనేక పనులను కవర్ చేయడానికి ఉద్దేశించినందున, సిబ్బంది సంఖ్యలు మారే అవకా"&amp;"శం ఉంది మరియు పైలట్ల వెనుక క్యాబిన్లో మూడు పారాచూట్ల కోసం నిబంధన ఉంది. వెనుక గన్నర్ యొక్క స్థానంతో పాటు, క్యాబిన్ యొక్క బహిరంగ భాగంలో నావిగేషన్, గ్రౌండ్ ఫోటోగ్రఫీ, రేడియో ఆపరేషన్, విజువల్ అబ్జర్వేషన్ మరియు బాంబు-లక్ష్యం కోసం స్థానాలు ఉన్నాయి. NID 590 గ్రె"&amp;"నేడ్లను కలిగి ఉంది, ఇవి రెండు రాక్ల నుండి పంపిణీ చేయబడిన చ్యూట్ మరియు ఇరవై నాలుగు 10 కిలోల (22 ఎల్బి) బాంబులను పంపిణీ చేశాయి. [3] NID 590 జూన్ 27 - 3 జూలై 1932 వ వారంలో మొదటిసారిగా ఎగిరింది. [2] నవంబర్ ప్రారంభం నాటికి ఇది వెలిజీ - విల్లాకౌబ్లే ఎయిర్ బేస్ "&amp;"వద్ద చాలా విజయవంతమైన ప్రయత్నాలు చేసింది. [6] ఇది నవంబర్ 1932 పారిస్ ఏరో షోలో ప్రదర్శనలో కనిపించింది. [4] రెండవ ఉదాహరణ ఎగురవేయబడింది [7] కానీ వలసరాజ్యాల ట్రై-మోటార్ ఒప్పందం బ్లోచ్ MB.120 కు ఇవ్వబడింది, కాబట్టి ఎక్కువ NID 590 లు నిర్మించబడలేదు. NACA రిపోర్ట"&amp;"్ నెం .173 నుండి డేటా [3] పోల్చదగిన పాత్ర, కాన్ఫిగరేషన్ మరియు ERA సంబంధిత జాబితాల సాధారణ లక్షణాల పనితీరు విమానం")</f>
        <v>న్యూపోర్ట్-డిలేజ్ ఎన్ఐడి 590 అనేది ఫ్రాన్స్ కాలనీలలో పోలీసింగ్ మరియు ఇతర పాత్రల కోసం రూపొందించిన మూడు ఇంజిన్, హై వింగ్ మోనోప్లేన్, ఇవి ఉత్పత్తిలోకి వెళ్ళలేదు లేదా సేవలోకి ప్రవేశించలేదు. 1930 లో, ఫ్రెంచ్ కాలనీలలో పనిచేయడానికి ఒక విమానం కోసం జినెరాల్ టెక్నిక్ ఒక కార్యక్రమాన్ని జారీ చేసింది. ఇది మూడు లోరైన్ 9 ఎన్ ఆల్గోల్ ఇంజన్లు, ఆల్-మెటల్ నిర్మాణం మరియు నిఘా, పరిశీలన, పోలీసింగ్ మరియు బాంబు దాడులతో పాటు వైద్య తరలింపు లేదా సాధారణ రవాణా చేయగల సామర్థ్యాన్ని కలిగి ఉండాలి. [1] ఈ కార్యక్రమం కోసం నిర్మించిన తొమ్మిది ప్రోటోటైప్‌లలో న్యూపోర్ట్-డీలేజ్ NID 590 ఒకటి. [2] NID 590 పూర్తిగా లోహ విమానం, దాని నిర్మాణం మరియు చర్మానికి చాలా తేలికపాటి మిశ్రమం ఉపయోగించబడుతుంది. రెక్కలు మూడు భాగాలలో ఉన్నాయి, దీర్ఘచతురస్రాకార కేంద్ర విభాగం మరియు ట్రాపెజోయిడల్, కాంటిలివర్డ్ uter టర్ ప్యానెల్లు ఉన్నాయి. ఇది రెండు స్పార్ నిర్మాణాన్ని కలిగి ఉంది, పక్కటెముకలు రెండింటిని ఒక పెట్టెలోకి చేర్చుకుంటాయి, వీటిలో ప్రత్యేక ప్రముఖ అంచు బోల్ట్ చేయబడింది మరియు వెనుకంజలో ఉన్న అంచు అతుక్కొని ఉంది. అధిక కారక నిష్పత్తి ఐలెరాన్స్ వెనుకంజలో ఉన్న అంచులలో 75% నింపాయి. [3] NID 590 యొక్క ఇద్దరు పైలట్లు క్యాబిన్ ముందు భాగంలో పక్కపక్కనే కూర్చున్నారు. వారి కాక్‌పిట్ సెమీ-కన్‌క్లోస్డ్ ఫారెడ్‌లో మరియు అంతకంటే ఎక్కువ గ్లేజింగ్‌తో కాని గాలి విక్షేపాలతో అమర్చిన బహిరంగ వైపులా ఉంది. వారికి ద్వంద్వ నియంత్రణలు మరియు సీట్-రకం పారాచూట్లు ఉన్నాయి. క్యాబిన్ యొక్క ఈ భాగం, రెక్క కింద, సాంప్రదాయకంగా ఉంది, బాక్స్-ఫ్రేమ్ వైపులా మరియు బల్క్‌హెడ్‌లు ఉన్నాయి; సీట్ల వెనుక ఒక వైపు తలుపుతో యాక్సెస్ పాసేజ్ ఉంది, దాని నుండి నియంత్రణలు మరియు వెనుక క్యాబిన్ రెండూ చేరుకోవచ్చు. దీని వెనుక చివరి సాంప్రదాయిక బల్క్‌హెడ్ తోక వైపు వెనుకకు వంగి, NID 590 యొక్క అసాధారణమైన లక్షణం యొక్క ప్రారంభాన్ని ఏర్పరుస్తుంది: మిగిలిన క్యాబిన్ ఒక వంపు పైకప్పు క్రింద ఉంది, ఫార్వర్డ్ క్యాబిన్ నిర్మాణం నుండి విస్తరించింది, కానీ వైపులా 1 మీ (వైపులా మాత్రమే ఉన్నాయి ( 3 అడుగుల 3 అంగుళాలు) ఎత్తు, గ్లేజింగ్ లేకుండా. జాగ్రత్తగా ఫ్యూజ్‌లేజ్ డిజైన్ క్యాబిన్ వెనుక భాగంలో మించి స్లిప్‌స్ట్రీమ్‌ను విక్షేపం చేసింది మరియు దాని వివిధ యజమానులకు ప్రశాంతమైన పని వాతావరణాన్ని మరియు దిగువ ఫ్రెంచ్ కాలనీల యొక్క అద్భుతమైన ఆల్ రౌండ్ మరియు క్రిందికి వీక్షణను అందించింది. వారి వెనుక వీక్షణ చాలా అసాధారణమైన వెనుక ఫ్యూజ్‌లేజ్ ద్వారా బాగా మెరుగుపరచబడింది: వెనుకంజలో ఉన్న అంచుకు మించి క్యాబిన్ యొక్క వెనుక భాగంలో ఒక టి-ఆకారపు బల్క్‌హెడ్ యొక్క నిలువు భాగంలో వంపు ఎగువ నిర్మాణానికి మద్దతు ఇస్తుంది. దాని వెనుక, ఫ్యూజ్‌లేజ్ ఈ ఎగువ నిర్మాణాన్ని ఇద్దరు లాంగన్‌లపై నిర్వహించింది, చాలా ఇరుకైన, పుటాకార వైపులా మూడవ, తక్కువ, లాంగన్ వరకు. ఈ ఇరుకైన వెనుక ఫ్యూజ్‌లేజ్ క్యాబిన్ వెనుక నుండి కూడా విస్తృత వెనుక మరియు క్రిందికి వీక్షణను అందించింది, అక్కడ వెనుక గన్నర్ ఒక జంట లూయిస్ తుపాకీతో సౌకర్యవంతమైన మౌంట్ మీద కూర్చుంది. [3] [4] తోక సాంప్రదాయంగా ఉంది, సమీప త్రిభుజాకార ఫిన్ మరియు సూటిగా ఉండే చుక్కాని. NID 590 యొక్క టెయిల్ ప్లేన్ నేరుగా దెబ్బతింది మరియు ఫ్యూజ్‌లేజ్ పైన అమర్చబడింది. దీని అండర్ క్యారేజ్ పరిష్కరించబడింది, దాని మెయిన్‌వీల్స్ బెంట్ ఇరుసులపై క్రమబద్ధీకరించిన డ్రాగ్ స్ట్రట్‌లతో మరియు చిన్న, నిలువు ఒలియో స్ట్రట్‌లతో ఫార్వర్డ్ ఇంజిన్ మౌంటు ఫ్రేమ్‌కు. చక్రాలు ఫెయిరింగ్స్‌లో ఉన్నాయి, మరియు అక్కడ కాస్టరింగ్ తోక చక్రం ఉంది. చేతితో పనిచేసే అవకలన బ్రేక్‌ల ద్వారా భూమిపై స్టీరింగ్ నియంత్రించబడింది. [3] మూడు 220 కిలోవాట్ల (300 హెచ్‌పి) తొమ్మిది-సిలిండర్ రేడియల్ లోరైన్ 9NA ఆల్గోల్ ఇంజిన్లలో రెండు లోపలి-outer-outer ప్యానెల్ జంక్షన్ల వద్ద రెక్కల క్రింద అమర్చబడ్డాయి, స్ట్రీమ్లైన్డ్ నాసెల్స్ లోపల ఫ్రేమ్‌లపై ఇరుకైన తీగ కౌలింగ్లలో కప్పబడి ఉన్నాయి. ఫార్వర్డ్ వింగ్ స్పార్ నుండి మూడు చిన్న స్ట్రట్‌ల సమూహంలో ఇవి సస్పెండ్ చేయబడ్డాయి, రెండు నాసెల్లె మధ్యలో ఒక ఉంగరానికి మరియు మూడవది దాని వెనుక భాగంలో జతచేయబడ్డాయి. మరొక స్ట్రట్ నాసెల్ వెనుక భాగంలో వెనుక స్పార్‌కు చేరింది. మూడవ ఇంజిన్ ఫ్యూజ్‌లేజ్ యొక్క ముక్కులో ఉంది. [3] NID 590 ను రెండు-ప్రదేశాల విమానంగా వర్ణించారు [3] కానీ దాని సైనిక "కోల్ 3" హోదా [5] ఇది సాధారణంగా ముగ్గురు సిబ్బందిని కలిగి ఉందని సూచిస్తుంది. ఇది అనేక పనులను కవర్ చేయడానికి ఉద్దేశించినందున, సిబ్బంది సంఖ్యలు మారే అవకాశం ఉంది మరియు పైలట్ల వెనుక క్యాబిన్లో మూడు పారాచూట్ల కోసం నిబంధన ఉంది. వెనుక గన్నర్ యొక్క స్థానంతో పాటు, క్యాబిన్ యొక్క బహిరంగ భాగంలో నావిగేషన్, గ్రౌండ్ ఫోటోగ్రఫీ, రేడియో ఆపరేషన్, విజువల్ అబ్జర్వేషన్ మరియు బాంబు-లక్ష్యం కోసం స్థానాలు ఉన్నాయి. NID 590 గ్రెనేడ్లను కలిగి ఉంది, ఇవి రెండు రాక్ల నుండి పంపిణీ చేయబడిన చ్యూట్ మరియు ఇరవై నాలుగు 10 కిలోల (22 ఎల్బి) బాంబులను పంపిణీ చేశాయి. [3] NID 590 జూన్ 27 - 3 జూలై 1932 వ వారంలో మొదటిసారిగా ఎగిరింది. [2] నవంబర్ ప్రారంభం నాటికి ఇది వెలిజీ - విల్లాకౌబ్లే ఎయిర్ బేస్ వద్ద చాలా విజయవంతమైన ప్రయత్నాలు చేసింది. [6] ఇది నవంబర్ 1932 పారిస్ ఏరో షోలో ప్రదర్శనలో కనిపించింది. [4] రెండవ ఉదాహరణ ఎగురవేయబడింది [7] కానీ వలసరాజ్యాల ట్రై-మోటార్ ఒప్పందం బ్లోచ్ MB.120 కు ఇవ్వబడింది, కాబట్టి ఎక్కువ NID 590 లు నిర్మించబడలేదు. NACA రిపోర్ట్ నెం .173 నుండి డేటా [3] పోల్చదగిన పాత్ర, కాన్ఫిగరేషన్ మరియు ERA సంబంధిత జాబితాల సాధారణ లక్షణాల పనితీరు విమానం</v>
      </c>
      <c r="E96" s="1" t="s">
        <v>1190</v>
      </c>
      <c r="F96" s="1" t="str">
        <f>IFERROR(__xludf.DUMMYFUNCTION("GOOGLETRANSLATE(E:E, ""en"", ""te"")"),"కలోనియల్ పోలీసింగ్")</f>
        <v>కలోనియల్ పోలీసింగ్</v>
      </c>
      <c r="G96" s="1" t="s">
        <v>1191</v>
      </c>
      <c r="H96" s="1" t="s">
        <v>403</v>
      </c>
      <c r="I96" s="1" t="str">
        <f>IFERROR(__xludf.DUMMYFUNCTION("GOOGLETRANSLATE(H:H, ""en"", ""te"")"),"ఫ్రాన్స్")</f>
        <v>ఫ్రాన్స్</v>
      </c>
      <c r="J96" s="2" t="s">
        <v>404</v>
      </c>
      <c r="K96" s="1" t="s">
        <v>1642</v>
      </c>
      <c r="L96" s="1" t="str">
        <f>IFERROR(__xludf.DUMMYFUNCTION("GOOGLETRANSLATE(K:K, ""en"", ""te"")"),"Nieuport-Dealage")</f>
        <v>Nieuport-Dealage</v>
      </c>
      <c r="M96" s="2" t="s">
        <v>1643</v>
      </c>
      <c r="R96" s="1">
        <v>2.0</v>
      </c>
      <c r="U96" s="1" t="s">
        <v>1644</v>
      </c>
      <c r="W96" s="1" t="s">
        <v>1645</v>
      </c>
      <c r="X96" s="1" t="s">
        <v>1646</v>
      </c>
      <c r="Y96" s="1" t="s">
        <v>1647</v>
      </c>
      <c r="Z96" s="1" t="s">
        <v>1648</v>
      </c>
      <c r="AA96" s="1" t="s">
        <v>1649</v>
      </c>
      <c r="AB96" s="1" t="s">
        <v>1200</v>
      </c>
      <c r="AD96" s="1" t="s">
        <v>1650</v>
      </c>
      <c r="AE96" s="1" t="s">
        <v>1651</v>
      </c>
      <c r="AF96" s="1" t="s">
        <v>1652</v>
      </c>
      <c r="AJ96" s="1" t="s">
        <v>1653</v>
      </c>
      <c r="AL96" s="1" t="s">
        <v>1372</v>
      </c>
      <c r="AQ96" s="1" t="s">
        <v>1654</v>
      </c>
      <c r="AT96" s="1" t="s">
        <v>1655</v>
      </c>
      <c r="AV96" s="1" t="s">
        <v>1656</v>
      </c>
      <c r="DC96" s="1" t="s">
        <v>1657</v>
      </c>
    </row>
    <row r="97">
      <c r="A97" s="1" t="s">
        <v>1658</v>
      </c>
      <c r="B97" s="1" t="str">
        <f>IFERROR(__xludf.DUMMYFUNCTION("GOOGLETRANSLATE(A:A, ""en"", ""te"")"),"లాండ్రే GL.03")</f>
        <v>లాండ్రే GL.03</v>
      </c>
      <c r="C97" s="1" t="s">
        <v>1659</v>
      </c>
      <c r="D97" s="1" t="str">
        <f>IFERROR(__xludf.DUMMYFUNCTION("GOOGLETRANSLATE(C:C, ""en"", ""te"")"),"లాండ్రే GL.03 POUS POU 1980 ల ప్రారంభంలో ఫ్రాన్స్‌లో నిర్మించిన చిన్న, పషర్ కాన్ఫిగరేషన్ టాండమ్ వింగ్ విమానం. ఒకటి మాత్రమే పూర్తయింది, అయినప్పటికీ ఇది చాలా సవరించబడింది. అతని మునుపటి రెండు మాదిరిగానే, ఎయిర్క్రాఫ్ట్ గిల్బర్ట్ లాండ్రే యొక్క GL.03 POUSS POU "&amp;"(పుష్ ఫ్లీ) రెండు యాక్సిస్ కంట్రోల్ మిగ్నెట్ POU-డు-సియల్ శైలిలో ఒక టెన్డం వింగ్ విమానం. ఇది ప్రధానంగా దాని జంట ఫిన్, పషర్ కాన్ఫిగరేషన్‌లో GL.01 మరియు GL.02 నుండి భిన్నంగా ఉంది. దీనికి ట్రైసైకిల్ అండర్ క్యారేజ్ కూడా ఉంది. ఇది ఫాబ్రిక్ కవరింగ్‌తో పూర్తిగా "&amp;"కలప-ఫ్రేమ్డ్ విమానం. [1] అసలు, 1980, GL.03 GL.02 తో చాలా సాధారణం. ఇది అదే రెక్కలను పంచుకుంది, ఇక్కడ వెనుక విస్తీర్ణం ఫార్వర్డ్ కంటే 1.0 మీ (3 అడుగుల 3 అంగుళాలు) తక్కువ, అలాగే అదే సవరించిన 20 కిలోవాట్ల (27 హెచ్‌పి) సవరించిన సిట్రోయెన్ అమి 8 మోటార్ కార్డ్ ఎ"&amp;"యిర్-కూల్డ్ ఫ్లాట్- ట్విన్ ఇంజిన్. పరీక్షలు రెక్కల మార్పులకు దారితీశాయి, తద్వారా అవి దాదాపు సమానమైన వ్యవధి మరియు కొత్త ఇంజిన్ యొక్క సంస్థాపనకు ఉన్నాయి. [2] సవరించిన GL.03 క్రింద వివరించబడింది. ఫార్వర్డ్ వింగ్ యొక్క సంఘటనలను మార్చడం ద్వారా మిగ్నెట్ నమూనాలు"&amp;" పిచ్‌లో నియంత్రించబడతాయి. దీన్ని చేయడానికి, GL.03 యొక్క ఎగువ వింగ్ నాలుగు కో-లీనియర్ పివట్ పాయింట్లపై అమర్చబడింది. వీటిలో లోపలి జత ఎగువ ఫ్యూజ్‌లేజ్ లాంగన్స్ నుండి దాదాపు రెండు నిలువు ఫెయిర్‌డ్ స్ట్రట్‌ల పైభాగంలో ఉంది మరియు అదే ఫ్యూజ్‌లేజ్ సభ్యుల నుండి వి"&amp;"లోమ, బాహ్య జత V- స్ట్రట్‌లపై బయటి జత. రెక్క వెనుక నుండి నిలువు లింకులు బాహ్యంగా దిగువ ఫ్యూజ్‌లేజ్‌కు నడిచాయి, అక్కడ అవి నియంత్రణ కాలమ్‌కు అనుసంధానించబడ్డాయి. ఐలెరాన్లు లేవు. ముందుకు మరియు వెనుక రెక్కలు రెండూ తప్పనిసరిగా దీర్ఘచతురస్రాకారంగా ఉన్నాయి, కొంచెం"&amp;" దెబ్బతిన్న మరియు మారిన చిట్కాలు కాకుండా. వెనుక రెక్క ఎగువ లాంగన్స్ పైన అమర్చబడింది. [3] GL.03 యొక్క ఫ్యూజ్‌లేజ్ ఫ్లాట్ సైడెడ్, గుండ్రని ఎగువ డెక్కింగ్‌తో ఉంది. సింగిల్ సీట్ కాక్‌పిట్ ముక్కుకు దగ్గరగా ఉంది, ఫార్వర్డ్ వింగ్ యొక్క ప్రముఖ అంచు కంటే ముందు మరి"&amp;"యు ఒక వైపు అతుక్కొని, ఒక ముక్క పందిరి కింద కప్పబడి ఉంటుంది, ఇది ఎత్తు మార్పు లేకుండా వింగ్ స్ట్రట్స్ వద్ద వెనుక డెక్కింగ్‌లో విలీనం చేయబడింది. రెండవ, టెన్డం కాక్‌పిట్‌కు నిబంధన ఉంది, కాని GL.03 యొక్క 30 kW (40 HP) సిట్రోయెన్ GS612 నాలుగు సిలిండర్ ఇంజిన్ ఇ"&amp;"ద్దరు పెద్దలను ఎత్తేంత శక్తివంతమైనది కాదు. ఈ ఇంజిన్ వెనుక వింగ్ మధ్యలో ఉంచబడింది, అది మరియు ఫ్యూజ్‌లేజ్ రెండు బ్లేడ్ ప్రొపెల్లర్ కోసం క్లియరెన్స్‌ను అనుమతించడానికి వెనుకంజలో ఉన్న అంచు వెనుక చాలా విస్తరించి ఉన్నాయి. రెక్క పైన కౌలింగ్ వైపులా చిన్న శీతలీకరణ "&amp;"ఎయిర్ ఎంట్రీ నాళాలు ఉన్నాయి. [1] [3] GL.01 మరియు GL.02 ట్రాక్టర్ డిజైన్ల యొక్క సాంప్రదాయిక తోకల స్థానంలో, పషర్ GL.03 లో జంట నేరుగా అంచున ఉంది, వెనుక రెక్కపై గట్టిగా దెబ్బతిన్న రెక్కలు ఉన్నాయి. వారు రెక్క క్రింద విస్తరించారు మరియు వాటి వెనుకంజలో ఉన్న అంచుల"&amp;"ు దానితో సమానంగా ఉన్నాయి. ప్రతి ఫిన్ సమతుల్య చుక్కాని తీసుకువెళ్ళింది. [3] ఇరుకైన, దాదాపు క్షితిజ సమాంతర కాంటిలివర్ కాళ్ళపై ప్రధాన చక్రాలతో సరళమైన, స్థిర ట్రైసైకిల్ అండర్ క్యారేజ్ ఉంది, ఇది దిగువ ఫ్యూజ్‌లేజ్ నుండి చేరుకుంది, ఇది 1.60 మీ (5 అడుగుల 3 అంగుళా"&amp;"లు) ట్రాక్‌ను ఉత్పత్తి చేస్తుంది. [1] POUS POU మొదట ఆగస్టు 1980 లో ఎగిరింది [3] [గమనికలు 1] మరియు 21 జూలై 1981 న దాని ఎయిర్‌వర్తెన్స్ సర్టిఫికెట్‌ను పొందింది. [4] ఇది 1981 RSA ర్యాలీలో పాల్గొంది, అక్కడ దీనికి SFACT కప్ లభించింది. ఆ విజయం తరువాత GL.03 ను G"&amp;"L.31 టెన్డం సీట్ వెర్షన్‌లో సవరించారు. ఇది మరింత శక్తివంతమైన 37 కిలోవాట్ల (50 హెచ్‌పి) సిట్రోయెన్ ఇంజిన్ మరియు ఒక స్పాన్ ఉన్న ఫార్వర్డ్ వింగ్ 8.0 మీ (26 అడుగుల 3 అంగుళాలు) కు పెరిగింది, ఇది నిలువు, ఫెయిర్‌డ్ స్ట్రట్‌ల స్థానంలో గొట్టపు, విలోమ వి జతలచే కేంద"&amp;"్రంగా మద్దతు ఇస్తుంది. రెండవ సీటు విడిగా వైపు అతుక్కొని ఉన్న పందిరి ద్వారా కప్పబడి ఉంది, ఇది వెనుక వింగ్ యొక్క ప్రముఖ అంచుకు వెనుకకు విస్తరించింది. [2] [3] అదే సమయంలో చక్రాలు స్పాట్స్ చేత జతచేయబడ్డాయి. [3] కొన్ని సంవత్సరాల తరువాత పౌస్ పౌను రోటాక్స్ ఫ్లాట్"&amp;" జంటతో విజయవంతంగా తిరిగి ఇంజిన్ చేశారు, కాని చివరికి లిబార్న్లో ల్యాండింగ్ ప్రమాదంలో దెబ్బతింది. [2] ఇది 2014 లో ఫ్రెంచ్ సివిల్ ఎయిర్క్రాఫ్ట్ రిజిస్టర్‌లో ఉంది. [5] జేన్ యొక్క అన్ని ప్రపంచ విమానాల నుండి డేటా 1981-1982 పేజి 487 [1] సాధారణ లక్షణాల పనితీరు")</f>
        <v>లాండ్రే GL.03 POUS POU 1980 ల ప్రారంభంలో ఫ్రాన్స్‌లో నిర్మించిన చిన్న, పషర్ కాన్ఫిగరేషన్ టాండమ్ వింగ్ విమానం. ఒకటి మాత్రమే పూర్తయింది, అయినప్పటికీ ఇది చాలా సవరించబడింది. అతని మునుపటి రెండు మాదిరిగానే, ఎయిర్క్రాఫ్ట్ గిల్బర్ట్ లాండ్రే యొక్క GL.03 POUSS POU (పుష్ ఫ్లీ) రెండు యాక్సిస్ కంట్రోల్ మిగ్నెట్ POU-డు-సియల్ శైలిలో ఒక టెన్డం వింగ్ విమానం. ఇది ప్రధానంగా దాని జంట ఫిన్, పషర్ కాన్ఫిగరేషన్‌లో GL.01 మరియు GL.02 నుండి భిన్నంగా ఉంది. దీనికి ట్రైసైకిల్ అండర్ క్యారేజ్ కూడా ఉంది. ఇది ఫాబ్రిక్ కవరింగ్‌తో పూర్తిగా కలప-ఫ్రేమ్డ్ విమానం. [1] అసలు, 1980, GL.03 GL.02 తో చాలా సాధారణం. ఇది అదే రెక్కలను పంచుకుంది, ఇక్కడ వెనుక విస్తీర్ణం ఫార్వర్డ్ కంటే 1.0 మీ (3 అడుగుల 3 అంగుళాలు) తక్కువ, అలాగే అదే సవరించిన 20 కిలోవాట్ల (27 హెచ్‌పి) సవరించిన సిట్రోయెన్ అమి 8 మోటార్ కార్డ్ ఎయిర్-కూల్డ్ ఫ్లాట్- ట్విన్ ఇంజిన్. పరీక్షలు రెక్కల మార్పులకు దారితీశాయి, తద్వారా అవి దాదాపు సమానమైన వ్యవధి మరియు కొత్త ఇంజిన్ యొక్క సంస్థాపనకు ఉన్నాయి. [2] సవరించిన GL.03 క్రింద వివరించబడింది. ఫార్వర్డ్ వింగ్ యొక్క సంఘటనలను మార్చడం ద్వారా మిగ్నెట్ నమూనాలు పిచ్‌లో నియంత్రించబడతాయి. దీన్ని చేయడానికి, GL.03 యొక్క ఎగువ వింగ్ నాలుగు కో-లీనియర్ పివట్ పాయింట్లపై అమర్చబడింది. వీటిలో లోపలి జత ఎగువ ఫ్యూజ్‌లేజ్ లాంగన్స్ నుండి దాదాపు రెండు నిలువు ఫెయిర్‌డ్ స్ట్రట్‌ల పైభాగంలో ఉంది మరియు అదే ఫ్యూజ్‌లేజ్ సభ్యుల నుండి విలోమ, బాహ్య జత V- స్ట్రట్‌లపై బయటి జత. రెక్క వెనుక నుండి నిలువు లింకులు బాహ్యంగా దిగువ ఫ్యూజ్‌లేజ్‌కు నడిచాయి, అక్కడ అవి నియంత్రణ కాలమ్‌కు అనుసంధానించబడ్డాయి. ఐలెరాన్లు లేవు. ముందుకు మరియు వెనుక రెక్కలు రెండూ తప్పనిసరిగా దీర్ఘచతురస్రాకారంగా ఉన్నాయి, కొంచెం దెబ్బతిన్న మరియు మారిన చిట్కాలు కాకుండా. వెనుక రెక్క ఎగువ లాంగన్స్ పైన అమర్చబడింది. [3] GL.03 యొక్క ఫ్యూజ్‌లేజ్ ఫ్లాట్ సైడెడ్, గుండ్రని ఎగువ డెక్కింగ్‌తో ఉంది. సింగిల్ సీట్ కాక్‌పిట్ ముక్కుకు దగ్గరగా ఉంది, ఫార్వర్డ్ వింగ్ యొక్క ప్రముఖ అంచు కంటే ముందు మరియు ఒక వైపు అతుక్కొని, ఒక ముక్క పందిరి కింద కప్పబడి ఉంటుంది, ఇది ఎత్తు మార్పు లేకుండా వింగ్ స్ట్రట్స్ వద్ద వెనుక డెక్కింగ్‌లో విలీనం చేయబడింది. రెండవ, టెన్డం కాక్‌పిట్‌కు నిబంధన ఉంది, కాని GL.03 యొక్క 30 kW (40 HP) సిట్రోయెన్ GS612 నాలుగు సిలిండర్ ఇంజిన్ ఇద్దరు పెద్దలను ఎత్తేంత శక్తివంతమైనది కాదు. ఈ ఇంజిన్ వెనుక వింగ్ మధ్యలో ఉంచబడింది, అది మరియు ఫ్యూజ్‌లేజ్ రెండు బ్లేడ్ ప్రొపెల్లర్ కోసం క్లియరెన్స్‌ను అనుమతించడానికి వెనుకంజలో ఉన్న అంచు వెనుక చాలా విస్తరించి ఉన్నాయి. రెక్క పైన కౌలింగ్ వైపులా చిన్న శీతలీకరణ ఎయిర్ ఎంట్రీ నాళాలు ఉన్నాయి. [1] [3] GL.01 మరియు GL.02 ట్రాక్టర్ డిజైన్ల యొక్క సాంప్రదాయిక తోకల స్థానంలో, పషర్ GL.03 లో జంట నేరుగా అంచున ఉంది, వెనుక రెక్కపై గట్టిగా దెబ్బతిన్న రెక్కలు ఉన్నాయి. వారు రెక్క క్రింద విస్తరించారు మరియు వాటి వెనుకంజలో ఉన్న అంచులు దానితో సమానంగా ఉన్నాయి. ప్రతి ఫిన్ సమతుల్య చుక్కాని తీసుకువెళ్ళింది. [3] ఇరుకైన, దాదాపు క్షితిజ సమాంతర కాంటిలివర్ కాళ్ళపై ప్రధాన చక్రాలతో సరళమైన, స్థిర ట్రైసైకిల్ అండర్ క్యారేజ్ ఉంది, ఇది దిగువ ఫ్యూజ్‌లేజ్ నుండి చేరుకుంది, ఇది 1.60 మీ (5 అడుగుల 3 అంగుళాలు) ట్రాక్‌ను ఉత్పత్తి చేస్తుంది. [1] POUS POU మొదట ఆగస్టు 1980 లో ఎగిరింది [3] [గమనికలు 1] మరియు 21 జూలై 1981 న దాని ఎయిర్‌వర్తెన్స్ సర్టిఫికెట్‌ను పొందింది. [4] ఇది 1981 RSA ర్యాలీలో పాల్గొంది, అక్కడ దీనికి SFACT కప్ లభించింది. ఆ విజయం తరువాత GL.03 ను GL.31 టెన్డం సీట్ వెర్షన్‌లో సవరించారు. ఇది మరింత శక్తివంతమైన 37 కిలోవాట్ల (50 హెచ్‌పి) సిట్రోయెన్ ఇంజిన్ మరియు ఒక స్పాన్ ఉన్న ఫార్వర్డ్ వింగ్ 8.0 మీ (26 అడుగుల 3 అంగుళాలు) కు పెరిగింది, ఇది నిలువు, ఫెయిర్‌డ్ స్ట్రట్‌ల స్థానంలో గొట్టపు, విలోమ వి జతలచే కేంద్రంగా మద్దతు ఇస్తుంది. రెండవ సీటు విడిగా వైపు అతుక్కొని ఉన్న పందిరి ద్వారా కప్పబడి ఉంది, ఇది వెనుక వింగ్ యొక్క ప్రముఖ అంచుకు వెనుకకు విస్తరించింది. [2] [3] అదే సమయంలో చక్రాలు స్పాట్స్ చేత జతచేయబడ్డాయి. [3] కొన్ని సంవత్సరాల తరువాత పౌస్ పౌను రోటాక్స్ ఫ్లాట్ జంటతో విజయవంతంగా తిరిగి ఇంజిన్ చేశారు, కాని చివరికి లిబార్న్లో ల్యాండింగ్ ప్రమాదంలో దెబ్బతింది. [2] ఇది 2014 లో ఫ్రెంచ్ సివిల్ ఎయిర్క్రాఫ్ట్ రిజిస్టర్‌లో ఉంది. [5] జేన్ యొక్క అన్ని ప్రపంచ విమానాల నుండి డేటా 1981-1982 పేజి 487 [1] సాధారణ లక్షణాల పనితీరు</v>
      </c>
      <c r="E97" s="1" t="s">
        <v>1660</v>
      </c>
      <c r="F97" s="1" t="str">
        <f>IFERROR(__xludf.DUMMYFUNCTION("GOOGLETRANSLATE(E:E, ""en"", ""te"")"),"ఒకటి లేదా రెండు సీట్ల టెన్డం వింగ్ స్పోర్ట్స్ ఎయిర్క్రాఫ్ట్")</f>
        <v>ఒకటి లేదా రెండు సీట్ల టెన్డం వింగ్ స్పోర్ట్స్ ఎయిర్క్రాఫ్ట్</v>
      </c>
      <c r="G97" s="1" t="s">
        <v>1661</v>
      </c>
      <c r="H97" s="1" t="s">
        <v>403</v>
      </c>
      <c r="I97" s="1" t="str">
        <f>IFERROR(__xludf.DUMMYFUNCTION("GOOGLETRANSLATE(H:H, ""en"", ""te"")"),"ఫ్రాన్స్")</f>
        <v>ఫ్రాన్స్</v>
      </c>
      <c r="J97" s="2" t="s">
        <v>404</v>
      </c>
      <c r="R97" s="1">
        <v>1.0</v>
      </c>
      <c r="V97" s="1" t="s">
        <v>200</v>
      </c>
      <c r="W97" s="1" t="s">
        <v>1220</v>
      </c>
      <c r="AA97" s="1" t="s">
        <v>469</v>
      </c>
      <c r="AB97" s="1" t="s">
        <v>1662</v>
      </c>
      <c r="AD97" s="1" t="s">
        <v>1663</v>
      </c>
      <c r="AE97" s="1" t="s">
        <v>1664</v>
      </c>
      <c r="AF97" s="1" t="s">
        <v>1665</v>
      </c>
      <c r="AG97" s="1" t="s">
        <v>1666</v>
      </c>
      <c r="AK97" s="1" t="s">
        <v>1667</v>
      </c>
      <c r="AR97" s="1" t="s">
        <v>1668</v>
      </c>
      <c r="AT97" s="4">
        <v>29434.0</v>
      </c>
      <c r="BO97" s="1" t="s">
        <v>1669</v>
      </c>
      <c r="BQ97" s="1" t="s">
        <v>1670</v>
      </c>
    </row>
    <row r="98">
      <c r="A98" s="1" t="s">
        <v>1671</v>
      </c>
      <c r="B98" s="1" t="str">
        <f>IFERROR(__xludf.DUMMYFUNCTION("GOOGLETRANSLATE(A:A, ""en"", ""te"")"),"రే R.1")</f>
        <v>రే R.1</v>
      </c>
      <c r="C98" s="1" t="s">
        <v>1672</v>
      </c>
      <c r="D98" s="1" t="str">
        <f>IFERROR(__xludf.DUMMYFUNCTION("GOOGLETRANSLATE(C:C, ""en"", ""te"")"),"రే R.1 అనేది 1950 లో ఫ్రాన్స్‌లో నిర్మించిన ఒక ప్రయోగాత్మక ట్విన్ ఇంజిన్ విమానం రకం, ఇది గస్ట్‌ల వల్ల కలిగే రోల్‌ను స్వయంచాలకంగా సరిదిద్దడంలో మొలకెత్తిన హింగ్డ్ రెక్కల ప్రభావాన్ని పరీక్షించడానికి. 1930 లలో ఆటోమేటిక్ గస్ట్ స్టెబిలైజేషన్‌తో విమాన డిజైన్లపై "&amp;"కొంత ఆసక్తి ఉంది, ఒక ఉదాహరణ ఇటాలియన్ జోనా జె -6. 1938 లో ఫ్రాంకోయిస్ రే మరియు ఎం. రూయానెట్ మరొక స్థిరీకరణ పద్ధతిపై పేటెంట్ తీసుకున్నారు, దీనిలో రెక్కలు వారి మూలాల దగ్గర ఒక గీతకు వాలుగా ఉంటాయి. దీని అర్థం, ఒక చిట్కా వింగ్ పడిపోయినప్పుడు, దాని దాడి కోణాన్ని"&amp;" పెంచుతుంది మరియు అందువల్ల దాని లిఫ్ట్, విమానాన్ని స్థాయి విమానానికి పునరుద్ధరిస్తుంది. ఈ లక్షణంతో ఒక విమానం రెండవ ప్రపంచ యుద్ధంలో నిర్మించబడింది కాని నాశనం చేయబడింది. [1] [2] [3] యుద్ధం తరువాత రే పేటెంట్ యొక్క సూత్రాన్ని పరీక్షించడానికి రెండు సీట్ల, [2] "&amp;"ట్విన్ ఇంజిన్ లైట్ విమానాలను నిర్మించాడు. [1] దాని తక్కువ కాంటిలివర్ వింగ్ గుండ్రని చిట్కాలకు దెబ్బతింది మరియు 10 యొక్క కారక నిష్పత్తి మరియు గుర్తించదగిన డైహెడ్రల్ కలిగి ఉంది. రెనాల్ట్ 6 క్యూ 164 కిలోవాట్ (220 హెచ్‌పి) ఆరు సిలిండర్ ఎయిర్-కూల్డ్ విలోమ ఇన్ల"&amp;"ైన్ ఇంజన్లు వింగ్ అండర్‌సైడ్స్‌లో లోతైన పొడవైన కౌనింగ్స్‌లో అమర్చబడ్డాయి. రబ్బరు డిస్క్ మొలకెత్తిన అతుకులు వెనుక ఇంజిన్ కౌలింగ్ యొక్క వింగ్ వెనుకంజలో ఉన్న అంచున వెంటనే ప్రారంభమయ్యాయి మరియు తీగకు 45 ° వద్ద ముందుకు మరియు బయటికి ప్రముఖ అంచుకు పరిగెత్తాయి. బ్"&amp;"లాక్ సీలింగ్ స్ట్రిప్ ఛాయాచిత్రాలలో వారి స్థానాన్ని చూపిస్తుంది. R.1 యొక్క పొడవైన ఐలెరాన్లు కీలు యొక్క అవుట్‌బోర్డును అమర్చాయి, వెనుకంజలో ఉన్న అంచుతో కీలు కనెక్షన్‌కు దగ్గరగా ఉంటాయి. [2] [3] మిగిలిన R.1 పూర్తిగా సాంప్రదాయికమైనది ఓవల్ ఫ్యూజ్‌లేజ్, సింగిల్ "&amp;"సీట్ పరివేష్టిత కాక్‌పిట్ మరియు విండోస్ క్యాబిన్లో రెండవ సీటు వెనుక ఉంది. టెయిల్‌ప్లేన్ నేరుగా అంచున మరియు బలమైన డైహెడ్రల్‌తో దెబ్బతింది మరియు దాని విపరీతమైన చిట్కాల వద్ద ప్రొఫైల్‌లో ఓవల్, జంట నిలువు తోకలను తీసుకువెళ్ళింది. ఇది ఇంజిన్ కౌలింగ్స్ నుండి చిన్"&amp;"న ఫెయిర్డ్ నిలువు కాళ్ళపై స్పాట్స్‌లో ప్రధాన చక్రాలతో టెయిల్‌వీల్ అండర్ క్యారేజీని కలిగి ఉంది. [1] రెండు R.1 లు నిర్మించబడ్డాయి, 01 మరియు 02 సంఖ్యలో ఉన్నాయి. 01 డిసెంబర్ 1949 మరియు 02 తేదీలలో మొదటిసారిగా ప్రయాణించారు, ఇది 3 జూలై 1951 న రెక్కలను విస్తరించి"&amp;"ంది. [1] 01 1951 లో లే బౌర్గెట్ ఫేట్ వద్ద విమానంలో ప్రదర్శించబడింది, ఇక్కడ ఇది దాని ఫ్లెక్సింగ్ రెక్కలు మరియు బ్రేకింగ్ పారాచూట్‌ను ప్రదర్శించింది. [3] ఈ రెండు విమానాలను అభివృద్ధి లేదా అనువర్తనం అనుసరించలేదు. [1] గైలార్డ్ నుండి డేటా (1990) పే. 96 [1] సాధా"&amp;"రణ లక్షణాల పనితీరు")</f>
        <v>రే R.1 అనేది 1950 లో ఫ్రాన్స్‌లో నిర్మించిన ఒక ప్రయోగాత్మక ట్విన్ ఇంజిన్ విమానం రకం, ఇది గస్ట్‌ల వల్ల కలిగే రోల్‌ను స్వయంచాలకంగా సరిదిద్దడంలో మొలకెత్తిన హింగ్డ్ రెక్కల ప్రభావాన్ని పరీక్షించడానికి. 1930 లలో ఆటోమేటిక్ గస్ట్ స్టెబిలైజేషన్‌తో విమాన డిజైన్లపై కొంత ఆసక్తి ఉంది, ఒక ఉదాహరణ ఇటాలియన్ జోనా జె -6. 1938 లో ఫ్రాంకోయిస్ రే మరియు ఎం. రూయానెట్ మరొక స్థిరీకరణ పద్ధతిపై పేటెంట్ తీసుకున్నారు, దీనిలో రెక్కలు వారి మూలాల దగ్గర ఒక గీతకు వాలుగా ఉంటాయి. దీని అర్థం, ఒక చిట్కా వింగ్ పడిపోయినప్పుడు, దాని దాడి కోణాన్ని పెంచుతుంది మరియు అందువల్ల దాని లిఫ్ట్, విమానాన్ని స్థాయి విమానానికి పునరుద్ధరిస్తుంది. ఈ లక్షణంతో ఒక విమానం రెండవ ప్రపంచ యుద్ధంలో నిర్మించబడింది కాని నాశనం చేయబడింది. [1] [2] [3] యుద్ధం తరువాత రే పేటెంట్ యొక్క సూత్రాన్ని పరీక్షించడానికి రెండు సీట్ల, [2] ట్విన్ ఇంజిన్ లైట్ విమానాలను నిర్మించాడు. [1] దాని తక్కువ కాంటిలివర్ వింగ్ గుండ్రని చిట్కాలకు దెబ్బతింది మరియు 10 యొక్క కారక నిష్పత్తి మరియు గుర్తించదగిన డైహెడ్రల్ కలిగి ఉంది. రెనాల్ట్ 6 క్యూ 164 కిలోవాట్ (220 హెచ్‌పి) ఆరు సిలిండర్ ఎయిర్-కూల్డ్ విలోమ ఇన్లైన్ ఇంజన్లు వింగ్ అండర్‌సైడ్స్‌లో లోతైన పొడవైన కౌనింగ్స్‌లో అమర్చబడ్డాయి. రబ్బరు డిస్క్ మొలకెత్తిన అతుకులు వెనుక ఇంజిన్ కౌలింగ్ యొక్క వింగ్ వెనుకంజలో ఉన్న అంచున వెంటనే ప్రారంభమయ్యాయి మరియు తీగకు 45 ° వద్ద ముందుకు మరియు బయటికి ప్రముఖ అంచుకు పరిగెత్తాయి. బ్లాక్ సీలింగ్ స్ట్రిప్ ఛాయాచిత్రాలలో వారి స్థానాన్ని చూపిస్తుంది. R.1 యొక్క పొడవైన ఐలెరాన్లు కీలు యొక్క అవుట్‌బోర్డును అమర్చాయి, వెనుకంజలో ఉన్న అంచుతో కీలు కనెక్షన్‌కు దగ్గరగా ఉంటాయి. [2] [3] మిగిలిన R.1 పూర్తిగా సాంప్రదాయికమైనది ఓవల్ ఫ్యూజ్‌లేజ్, సింగిల్ సీట్ పరివేష్టిత కాక్‌పిట్ మరియు విండోస్ క్యాబిన్లో రెండవ సీటు వెనుక ఉంది. టెయిల్‌ప్లేన్ నేరుగా అంచున మరియు బలమైన డైహెడ్రల్‌తో దెబ్బతింది మరియు దాని విపరీతమైన చిట్కాల వద్ద ప్రొఫైల్‌లో ఓవల్, జంట నిలువు తోకలను తీసుకువెళ్ళింది. ఇది ఇంజిన్ కౌలింగ్స్ నుండి చిన్న ఫెయిర్డ్ నిలువు కాళ్ళపై స్పాట్స్‌లో ప్రధాన చక్రాలతో టెయిల్‌వీల్ అండర్ క్యారేజీని కలిగి ఉంది. [1] రెండు R.1 లు నిర్మించబడ్డాయి, 01 మరియు 02 సంఖ్యలో ఉన్నాయి. 01 డిసెంబర్ 1949 మరియు 02 తేదీలలో మొదటిసారిగా ప్రయాణించారు, ఇది 3 జూలై 1951 న రెక్కలను విస్తరించింది. [1] 01 1951 లో లే బౌర్గెట్ ఫేట్ వద్ద విమానంలో ప్రదర్శించబడింది, ఇక్కడ ఇది దాని ఫ్లెక్సింగ్ రెక్కలు మరియు బ్రేకింగ్ పారాచూట్‌ను ప్రదర్శించింది. [3] ఈ రెండు విమానాలను అభివృద్ధి లేదా అనువర్తనం అనుసరించలేదు. [1] గైలార్డ్ నుండి డేటా (1990) పే. 96 [1] సాధారణ లక్షణాల పనితీరు</v>
      </c>
      <c r="E98" s="1" t="s">
        <v>1475</v>
      </c>
      <c r="F98" s="1" t="str">
        <f>IFERROR(__xludf.DUMMYFUNCTION("GOOGLETRANSLATE(E:E, ""en"", ""te"")"),"ప్రయోగాత్మక విమానం")</f>
        <v>ప్రయోగాత్మక విమానం</v>
      </c>
      <c r="G98" s="1" t="s">
        <v>1476</v>
      </c>
      <c r="H98" s="1" t="s">
        <v>403</v>
      </c>
      <c r="I98" s="1" t="str">
        <f>IFERROR(__xludf.DUMMYFUNCTION("GOOGLETRANSLATE(H:H, ""en"", ""te"")"),"ఫ్రాన్స్")</f>
        <v>ఫ్రాన్స్</v>
      </c>
      <c r="J98" s="2" t="s">
        <v>404</v>
      </c>
      <c r="R98" s="1">
        <v>2.0</v>
      </c>
      <c r="S98" s="1" t="s">
        <v>252</v>
      </c>
      <c r="U98" s="1" t="s">
        <v>1673</v>
      </c>
      <c r="W98" s="1" t="s">
        <v>134</v>
      </c>
      <c r="X98" s="1" t="s">
        <v>1674</v>
      </c>
      <c r="Y98" s="1" t="s">
        <v>1675</v>
      </c>
      <c r="Z98" s="1" t="s">
        <v>1676</v>
      </c>
      <c r="AA98" s="1" t="s">
        <v>1367</v>
      </c>
      <c r="AB98" s="1" t="s">
        <v>1677</v>
      </c>
      <c r="AD98" s="1" t="s">
        <v>1678</v>
      </c>
      <c r="AE98" s="1" t="s">
        <v>791</v>
      </c>
      <c r="AF98" s="1" t="s">
        <v>1679</v>
      </c>
      <c r="AL98" s="1" t="s">
        <v>1170</v>
      </c>
      <c r="AQ98" s="1" t="s">
        <v>1680</v>
      </c>
      <c r="AR98" s="1" t="s">
        <v>1681</v>
      </c>
      <c r="AT98" s="3">
        <v>18248.0</v>
      </c>
    </row>
    <row r="99">
      <c r="A99" s="1" t="s">
        <v>1682</v>
      </c>
      <c r="B99" s="1" t="str">
        <f>IFERROR(__xludf.DUMMYFUNCTION("GOOGLETRANSLATE(A:A, ""en"", ""te"")"),"సుఖోయి ష్క్వాల్")</f>
        <v>సుఖోయి ష్క్వాల్</v>
      </c>
      <c r="C99" s="1" t="s">
        <v>1683</v>
      </c>
      <c r="D99" s="1" t="str">
        <f>IFERROR(__xludf.DUMMYFUNCTION("GOOGLETRANSLATE(C:C, ""en"", ""te"")"),"సుఖోయి ష్క్వాల్ (రష్యన్ сойой шквал, ఇంగ్లీష్ స్క్వాల్) తోక-సిట్టర్ డిజైన్‌లో ఒక ఇంటర్‌సెప్టర్ కోసం సోవియట్ ప్రాజెక్ట్. 1960 లో, యువ డిజైనర్ రోలన్ జి. . త్వరలో జట్టుకు తన ఖాళీ సమయంలో ఈ ప్రాజెక్టుపై పని చేయడానికి అనుమతి లభించింది మరియు ఈ ప్రాజెక్టుకు Shkva"&amp;"l-1 ([స్క్వాల్ -1) పేరు వచ్చింది. అదే సమయంలో యాకోవ్లెవ్ యాక్ -36 మరియు హారియర్ వద్ద హాకర్ సిడ్లీలో పనిచేశాడు. రెండు డిజైన్లలో సాంప్రదాయ ల్యాండింగ్ గేర్ ఉన్నాయి. అయితే, లాక్‌హీడ్ ఎక్స్‌ఎఫ్‌వి -1 వంటి ష్క్వాల్ దృ wast ంగా దిగి దానిపై ప్రారంభించాలి మరియు అంద"&amp;"ువల్ల చాలా చిన్న స్థలం మాత్రమే అవసరం. కాన్సెప్ట్ తీసిన తరువాత మరియు త్సాగిలో విండ్ టన్నెల్ పరీక్షలు చేసిన తరువాత, పావెల్ సుఖోయ్ బృందం ఈ ప్రాజెక్ట్ కోసం అధికారిక నిర్ధారణను అందుకుంది. ఇది రాష్ట్ర అధికారుల నిధులతో పాటు వివిధ ప్రయోగాత్మక సౌకర్యాలకు ప్రాప్యత "&amp;"చేసింది. పాక్షిక మోకాప్ నిర్మించబడింది. ఆగష్టు 1963 లో, విమాన ఇంజనీరింగ్ మంత్రిత్వ శాఖ ప్రాజెక్ట్ అంచనాను నిర్వహించింది. సమావేశంలో వేడి చర్చలు జరిగాయి, ప్రాజెక్ట్ గ్రూప్ అన్ని కమిషన్ ప్రశ్నలకు సమాధానం ఇవ్వలేదు; అందువల్ల, డిజైన్ బృందం యొక్క విజయాలు గుర్తిం"&amp;"చబడ్డాయి, కాని ఒక నమూనా నిర్మాణానికి ఫైనాన్సింగ్ తిరస్కరించబడింది. మరొక కారణం, కొత్త సోవియట్ ప్రభుత్వ అధిపతి నికితా క్రుష్చెవ్ యొక్క అభిప్రాయాల ఆధారంగా సైనిక సిద్ధాంతం దాడి మరియు రక్షణ ఆయుధాలుగా రాకెట్లపై ఎక్కువగా ఆధారపడటం మరియు సైనిక విమానాల నిర్మాణంపై ఖ"&amp;"ర్చులను బాగా తగ్గించడం. సుఖోయ్ ష్క్వాల్‌ను రాడార్, రెండు అంతర్నిర్మిత విమాన తుపాకులు మరియు పక్కపక్కనే ఆఫ్టర్‌బర్నర్ ఇంజిన్‌లతో రెండు ఇంజిన్ ఇంటర్‌సెప్టర్‌గా రూపొందించారు. విండ్ టన్నెల్‌లో రెండు డిజైన్లను పరిశోధించారు. ఇవి గాలి తీసుకోవడం యొక్క రూపంలో మరియు"&amp;" కానార్డ్‌ల స్థానంలో మాత్రమే భిన్నంగా ఉంటాయి. SU-15 తో పోల్చదగిన D- ఆకారపు గాలి తీసుకోవడం మరియు రాడోమ్‌కు విస్తరించి ఉన్న కాక్‌పిట్ ముందు కానార్డ్‌లతో పోల్చదగిన మొదటి వెర్షన్. దీర్ఘచతురస్రాకార ర్యాంప్ ఎయిర్ ఇన్లెట్స్‌తో (మిగ్ -25 యొక్క ఎయిర్ ఇన్‌లెట్‌లతో "&amp;"పోల్చదగినది) మరియు ఎయిర్ ఇన్లెట్ల ఎగువ వైపు అంచున ఉన్న కానార్డ్‌లు ప్రయోజనాన్ని పొందాయి. ల్యాండింగ్ గేర్, వింగ్, ఫిన్ మరియు బ్రేక్ ఫ్లాప్స్ లేకుండా పొట్టు SU-15 యొక్క ఫ్యూజ్‌లేజ్‌తో సమానంగా ఉంటుంది. ఫోర్ రెక్కలు ఫ్యూజ్‌లేజ్ మూలల్లో పడుకునే X గా పరిష్కరించ"&amp;"బడ్డాయి (స్టార్ వార్స్ నుండి కాల్పనిక X- వింగ్ ఫైటర్‌తో పోల్చవచ్చు). నాలుగు రెక్కల చివరలో స్థూపాకార కంటైనర్లు ఉన్నాయి, వీటిలో దిగువ భాగంలో టేకాఫ్ మరియు ల్యాండింగ్ కోసం షాక్ అబ్జార్బర్స్ ఉంటాయి. ఈ స్థూపాకార కంటైనర్లలో మిగిలిన భాగం కిరోసిన్ ట్యాంకులు, రెక్క"&amp;"లు మరియు ఫ్యూజ్‌లేజ్‌లో ఉన్నాయి. కంటైనర్లను వింగ్ యొక్క కొనసాగింపుగా గైడ్ ప్లేట్‌తో బాహ్యంగా అందించారు. ప్రతి వింగ్‌లో చుక్కాని ఒక చుక్కాని ఉంటుంది, అది చుక్కాని మరియు ఐలెరాన్‌గా పనిచేస్తుంది. నిలువు ల్యాండింగ్‌ను సులభతరం చేయడానికి, మొత్తం ఎజెక్షన్ సీటుతో"&amp;" పాటు థ్రస్ట్ లివర్ మరియు సైడ్-స్టిక్ కాక్‌పిట్‌లో పివోటల్‌గా అమర్చబడి, ఈ నియంత్రణ అంశాలకు ఎజెక్షన్ సీటు నిష్పత్తి పైవటింగ్‌తో సంబంధం లేకుండా మారదు. స్థానం. స్వివెల్ పరికరం పైలట్‌కు కాక్‌పిట్ అంతస్తులో ఒక కిటికీ ద్వారా గ్రౌండ్ / ల్యాండింగ్ జోన్ యొక్క మంచి"&amp;" దృశ్యాన్ని ఇచ్చింది. సుఖోయి ష్క్వాల్ యొక్క కాక్‌పిట్ విభాగం భూమిలో కిటికీ మరియు స్వివెల్ సీటు / ఇన్స్ట్రుమెంట్ కలయికతో నిర్మించబడింది, దీనితో ఈ ఫంక్షన్‌ను పరీక్షించి ప్రదర్శించవచ్చు, ఇది చాలాసార్లు జరిగింది. సుఖోయ్ ష్క్వాల్ యొక్క రవాణా మరియు అంగస్తంభన కో"&amp;"సం రెండు-యాక్సిల్ ట్రైలర్ కూడా ప్రణాళిక చేయబడింది.")</f>
        <v>సుఖోయి ష్క్వాల్ (రష్యన్ сойой шквал, ఇంగ్లీష్ స్క్వాల్) తోక-సిట్టర్ డిజైన్‌లో ఒక ఇంటర్‌సెప్టర్ కోసం సోవియట్ ప్రాజెక్ట్. 1960 లో, యువ డిజైనర్ రోలన్ జి. . త్వరలో జట్టుకు తన ఖాళీ సమయంలో ఈ ప్రాజెక్టుపై పని చేయడానికి అనుమతి లభించింది మరియు ఈ ప్రాజెక్టుకు Shkval-1 ([స్క్వాల్ -1) పేరు వచ్చింది. అదే సమయంలో యాకోవ్లెవ్ యాక్ -36 మరియు హారియర్ వద్ద హాకర్ సిడ్లీలో పనిచేశాడు. రెండు డిజైన్లలో సాంప్రదాయ ల్యాండింగ్ గేర్ ఉన్నాయి. అయితే, లాక్‌హీడ్ ఎక్స్‌ఎఫ్‌వి -1 వంటి ష్క్వాల్ దృ wast ంగా దిగి దానిపై ప్రారంభించాలి మరియు అందువల్ల చాలా చిన్న స్థలం మాత్రమే అవసరం. కాన్సెప్ట్ తీసిన తరువాత మరియు త్సాగిలో విండ్ టన్నెల్ పరీక్షలు చేసిన తరువాత, పావెల్ సుఖోయ్ బృందం ఈ ప్రాజెక్ట్ కోసం అధికారిక నిర్ధారణను అందుకుంది. ఇది రాష్ట్ర అధికారుల నిధులతో పాటు వివిధ ప్రయోగాత్మక సౌకర్యాలకు ప్రాప్యత చేసింది. పాక్షిక మోకాప్ నిర్మించబడింది. ఆగష్టు 1963 లో, విమాన ఇంజనీరింగ్ మంత్రిత్వ శాఖ ప్రాజెక్ట్ అంచనాను నిర్వహించింది. సమావేశంలో వేడి చర్చలు జరిగాయి, ప్రాజెక్ట్ గ్రూప్ అన్ని కమిషన్ ప్రశ్నలకు సమాధానం ఇవ్వలేదు; అందువల్ల, డిజైన్ బృందం యొక్క విజయాలు గుర్తించబడ్డాయి, కాని ఒక నమూనా నిర్మాణానికి ఫైనాన్సింగ్ తిరస్కరించబడింది. మరొక కారణం, కొత్త సోవియట్ ప్రభుత్వ అధిపతి నికితా క్రుష్చెవ్ యొక్క అభిప్రాయాల ఆధారంగా సైనిక సిద్ధాంతం దాడి మరియు రక్షణ ఆయుధాలుగా రాకెట్లపై ఎక్కువగా ఆధారపడటం మరియు సైనిక విమానాల నిర్మాణంపై ఖర్చులను బాగా తగ్గించడం. సుఖోయ్ ష్క్వాల్‌ను రాడార్, రెండు అంతర్నిర్మిత విమాన తుపాకులు మరియు పక్కపక్కనే ఆఫ్టర్‌బర్నర్ ఇంజిన్‌లతో రెండు ఇంజిన్ ఇంటర్‌సెప్టర్‌గా రూపొందించారు. విండ్ టన్నెల్‌లో రెండు డిజైన్లను పరిశోధించారు. ఇవి గాలి తీసుకోవడం యొక్క రూపంలో మరియు కానార్డ్‌ల స్థానంలో మాత్రమే భిన్నంగా ఉంటాయి. SU-15 తో పోల్చదగిన D- ఆకారపు గాలి తీసుకోవడం మరియు రాడోమ్‌కు విస్తరించి ఉన్న కాక్‌పిట్ ముందు కానార్డ్‌లతో పోల్చదగిన మొదటి వెర్షన్. దీర్ఘచతురస్రాకార ర్యాంప్ ఎయిర్ ఇన్లెట్స్‌తో (మిగ్ -25 యొక్క ఎయిర్ ఇన్‌లెట్‌లతో పోల్చదగినది) మరియు ఎయిర్ ఇన్లెట్ల ఎగువ వైపు అంచున ఉన్న కానార్డ్‌లు ప్రయోజనాన్ని పొందాయి. ల్యాండింగ్ గేర్, వింగ్, ఫిన్ మరియు బ్రేక్ ఫ్లాప్స్ లేకుండా పొట్టు SU-15 యొక్క ఫ్యూజ్‌లేజ్‌తో సమానంగా ఉంటుంది. ఫోర్ రెక్కలు ఫ్యూజ్‌లేజ్ మూలల్లో పడుకునే X గా పరిష్కరించబడ్డాయి (స్టార్ వార్స్ నుండి కాల్పనిక X- వింగ్ ఫైటర్‌తో పోల్చవచ్చు). నాలుగు రెక్కల చివరలో స్థూపాకార కంటైనర్లు ఉన్నాయి, వీటిలో దిగువ భాగంలో టేకాఫ్ మరియు ల్యాండింగ్ కోసం షాక్ అబ్జార్బర్స్ ఉంటాయి. ఈ స్థూపాకార కంటైనర్లలో మిగిలిన భాగం కిరోసిన్ ట్యాంకులు, రెక్కలు మరియు ఫ్యూజ్‌లేజ్‌లో ఉన్నాయి. కంటైనర్లను వింగ్ యొక్క కొనసాగింపుగా గైడ్ ప్లేట్‌తో బాహ్యంగా అందించారు. ప్రతి వింగ్‌లో చుక్కాని ఒక చుక్కాని ఉంటుంది, అది చుక్కాని మరియు ఐలెరాన్‌గా పనిచేస్తుంది. నిలువు ల్యాండింగ్‌ను సులభతరం చేయడానికి, మొత్తం ఎజెక్షన్ సీటుతో పాటు థ్రస్ట్ లివర్ మరియు సైడ్-స్టిక్ కాక్‌పిట్‌లో పివోటల్‌గా అమర్చబడి, ఈ నియంత్రణ అంశాలకు ఎజెక్షన్ సీటు నిష్పత్తి పైవటింగ్‌తో సంబంధం లేకుండా మారదు. స్థానం. స్వివెల్ పరికరం పైలట్‌కు కాక్‌పిట్ అంతస్తులో ఒక కిటికీ ద్వారా గ్రౌండ్ / ల్యాండింగ్ జోన్ యొక్క మంచి దృశ్యాన్ని ఇచ్చింది. సుఖోయి ష్క్వాల్ యొక్క కాక్‌పిట్ విభాగం భూమిలో కిటికీ మరియు స్వివెల్ సీటు / ఇన్స్ట్రుమెంట్ కలయికతో నిర్మించబడింది, దీనితో ఈ ఫంక్షన్‌ను పరీక్షించి ప్రదర్శించవచ్చు, ఇది చాలాసార్లు జరిగింది. సుఖోయ్ ష్క్వాల్ యొక్క రవాణా మరియు అంగస్తంభన కోసం రెండు-యాక్సిల్ ట్రైలర్ కూడా ప్రణాళిక చేయబడింది.</v>
      </c>
      <c r="E99" s="1" t="s">
        <v>1684</v>
      </c>
      <c r="F99" s="1" t="str">
        <f>IFERROR(__xludf.DUMMYFUNCTION("GOOGLETRANSLATE(E:E, ""en"", ""te"")"),"ఇంటర్‌సెప్టర్")</f>
        <v>ఇంటర్‌సెప్టర్</v>
      </c>
      <c r="G99" s="2" t="s">
        <v>1685</v>
      </c>
      <c r="H99" s="1" t="s">
        <v>1331</v>
      </c>
      <c r="I99" s="1" t="str">
        <f>IFERROR(__xludf.DUMMYFUNCTION("GOOGLETRANSLATE(H:H, ""en"", ""te"")"),"సోవియట్ యూనియన్")</f>
        <v>సోవియట్ యూనియన్</v>
      </c>
      <c r="J99" s="1" t="s">
        <v>1332</v>
      </c>
      <c r="O99" s="1" t="s">
        <v>1516</v>
      </c>
      <c r="P99" s="1" t="str">
        <f>IFERROR(__xludf.DUMMYFUNCTION("GOOGLETRANSLATE(O:O, ""en"", ""te"")"),"అభివృద్ధి ఆగిపోయింది")</f>
        <v>అభివృద్ధి ఆగిపోయింది</v>
      </c>
      <c r="R99" s="1">
        <v>0.0</v>
      </c>
      <c r="AR99" s="1" t="s">
        <v>1686</v>
      </c>
      <c r="DS99" s="1" t="s">
        <v>1687</v>
      </c>
      <c r="DT99" s="2" t="s">
        <v>1688</v>
      </c>
    </row>
    <row r="100">
      <c r="A100" s="1" t="s">
        <v>1689</v>
      </c>
      <c r="B100" s="1" t="str">
        <f>IFERROR(__xludf.DUMMYFUNCTION("GOOGLETRANSLATE(A:A, ""en"", ""te"")"),"మొరాన్-సాల్నియర్ Ms.350")</f>
        <v>మొరాన్-సాల్నియర్ Ms.350</v>
      </c>
      <c r="C100" s="1" t="s">
        <v>1690</v>
      </c>
      <c r="D100" s="1" t="str">
        <f>IFERROR(__xludf.DUMMYFUNCTION("GOOGLETRANSLATE(C:C, ""en"", ""te"")"),"మొరాన్-సాల్నియర్ శ్రీమతి 350 అనేది 1936 లో ఒక ఫ్రెంచ్ ఏరోబాటిక్ ట్రైనర్. ఒకటి మాత్రమే నిర్మించబడింది, కానీ దీనికి సుదీర్ఘ కెరీర్ ఉంది, 1960 ల వరకు యుద్ధానంతర యుద్ధానంతర ఎగురుతుంది. శ్రీమతి 350 సమాన స్పాన్ రెక్కలతో కూడిన రెండు బే బిప్‌లేన్. ప్రణాళికలో ఇవి "&amp;"నేరుగా దెబ్బతిన్నాయి, స్వీప్ ప్రముఖ అంచున మాత్రమే మరియు ఎలిప్టికల్ చిట్కాలతో. దిగువ వింగ్ మాత్రమే డైహెడ్రల్ కలిగి ఉంది. ఎగువ మరియు దిగువ రెక్కలు రెండూ రెండు డ్యూరాలిమిన్ బాక్స్-స్పార్‌ల చుట్టూ నిర్మించబడ్డాయి, ప్రతి వైపు ఒకే, ఫెయిర్‌డ్, విస్తృత-అడుగుల ఇంట"&amp;"ర్‌ప్లేన్ స్ట్రట్‌తో కలిసి స్పార్‌ల మధ్య స్టీల్ క్రాస్-లింక్‌కు చేరింది. ఎగువ మరియు దిగువ రెక్కలపై ఐలెరన్లు ఉన్నాయి. ఒక జత బాహ్య వాలు, ఎన్-ఫారమ్ క్యాబనే స్ట్రట్స్ ఫ్యూజ్‌లేజ్ మీదుగా ఎగువ వింగ్ సెంటర్ విభాగాన్ని కలుపుతున్నాయి. సాధారణ వైర్ బ్రేసింగ్ రెక్క న"&amp;"ిర్మాణాన్ని పూర్తి చేసింది. [1] శిక్షకుడు చక్కగా కౌల్డ్, 180 కిలోవాట్ల (240 హెచ్‌పి) రెనాల్ట్ 6PEI 6-సిలిండర్ విలోమ ఎయిర్-కూల్డ్ ఇన్లైన్ ఇంజిన్ చేత శక్తిని పొందాడు. ఫ్యూజ్‌లేజ్ నాలుగు డ్యూరాలిమిన్ ట్యూబ్ లాంగన్‌ల చుట్టూ ఇంజిన్ నుండి కాక్‌పిట్ వరకు మెటల్ స"&amp;"్కిన్నింగ్ మరియు వెనుక కప్పబడిన ఫాబ్రిక్ నిర్మించబడింది. దాని ఓపెన్ కాక్‌పిట్ ఎగువ వింగ్ యొక్క వెనుకంజలో ఉన్న అంచు వెనుక ఉంది, ఇక్కడ పైలట్ యొక్క పైకి వీక్షణ క్షేత్రాన్ని మెరుగుపరచడానికి అర్ధ వృత్తాకార కటౌట్ ఉంది. అతని సీటు వెనుక 0.15 M3 (5.3 Cu ft) స్టోరే"&amp;"జ్ లాకర్ ఉంది. [1] క్షితిజ సమాంతర తోక తప్పనిసరిగా ప్రణాళికలో ట్రాపెజోయిడల్ మరియు సమతుల్య ఎలివేటర్లను కలిగి ఉంది, ఇది సమతుల్య చుక్కాని యొక్క ఆపరేషన్ కోసం నిక్ కలిగి ఉంది. ఫిన్ ప్రొఫైల్‌లో ట్రాపెజోయిడల్ మరియు చుక్కాని స్ట్రెయిట్ ఎడ్జ్డ్, గుండ్రని టాప్ ఉన్నప"&amp;"్పటికీ. ఇది కీల్‌కు విస్తరించింది. తోక ఉపరితలాలు ఫాబ్రిక్ కప్పబడిన లోహ నిర్మాణాలు. [1] శ్రీమతి 350 లో 2.50 మీ (8 అడుగుల 2 అంగుళాలు) ట్రాక్‌తో స్థిర టెయిల్‌స్కిడ్ అండర్ క్యారేజ్ ఉంది. ప్రతి మెయిన్‌వీల్ దిగువ ఫ్యూజ్‌లేజ్ లాంగ్‌పై అతుక్కొని ఉన్న స్టీల్ ట్యూబ"&amp;"్ లెగ్ మీద అమర్చబడింది. ఒలియో స్ట్రట్‌తో కలిసి, ప్రతి కాలు ఫెయిరింగ్‌లో జతచేయబడింది; చక్రాలకు కూడా ఫెయిరింగ్‌లు ఉన్నాయి మరియు బ్రేక్‌లతో అమర్చారు. టెయిల్‌స్కిడ్ నడిచేది. [1] శ్రీమతి 350 8 ఫిబ్రవరి 1936 న మొదటి విమానంలో సాధించింది, మిచెల్ డెట్రోయాట్ చేత పై"&amp;"లట్ చేయబడింది, అతను ప్రసిద్ధ ఏరోబాటిక్ పైలట్. [2] పారిస్లోని సెయింట్-జర్మైన్‌లో జరిగిన సమావేశంలో మే 17 న అతను దీనిని బహిరంగంగా ప్రదర్శించాడు. [3] దీని అభివృద్ధి అక్టోబర్ 1937 వరకు కొనసాగుతుంది. [4] కొన్ని ప్రారంభ దశలో అసలు ఇంజిన్ స్థానంలో రెనాల్ట్ 6 క్యూ,"&amp;" ఇలాంటి 6-సిలిండర్ విలోమ ఎయిర్-కూల్డ్ ఇన్లైన్ ఇంజిన్ 164 కిలోవాట్ (220 హెచ్‌పి) ను ఉత్పత్తి చేస్తుంది. [5] యుద్ధానికి పూర్వం ఐరోపాలో డెట్రోయాట్ యొక్క అత్యుత్తమ ఏరోబాటిక్ డిస్ప్లేలు శ్రీమతి 350 ను బాగా తెలిసినవి. ఇది యుద్ధంలో బయటపడింది మరియు 1954 లో ఎఫ్-బి"&amp;"డిల్‌గా నమోదు చేయబడింది, ఇది మొరాన్-సల్నియర్ యొక్క చీఫ్ టెస్ట్ పైలట్ మరియు ఒసున్ వద్ద ఉన్న జీన్ క్లికెట్ పేరిట. 1956 నుండి ఇది మొరాన్-సల్నియర్ యాజమాన్యంలో ఉంది మరియు విల్లాకౌబ్లిలోని వారి స్థావరం నుండి ఇటలీలో 8 డిసెంబర్ 1964 న శిధిలమయ్యే వరకు ప్రయాణించారు"&amp;". [5] లెస్ ఐల్స్ నుండి డేటా 14 మే 1936;")</f>
        <v>మొరాన్-సాల్నియర్ శ్రీమతి 350 అనేది 1936 లో ఒక ఫ్రెంచ్ ఏరోబాటిక్ ట్రైనర్. ఒకటి మాత్రమే నిర్మించబడింది, కానీ దీనికి సుదీర్ఘ కెరీర్ ఉంది, 1960 ల వరకు యుద్ధానంతర యుద్ధానంతర ఎగురుతుంది. శ్రీమతి 350 సమాన స్పాన్ రెక్కలతో కూడిన రెండు బే బిప్‌లేన్. ప్రణాళికలో ఇవి నేరుగా దెబ్బతిన్నాయి, స్వీప్ ప్రముఖ అంచున మాత్రమే మరియు ఎలిప్టికల్ చిట్కాలతో. దిగువ వింగ్ మాత్రమే డైహెడ్రల్ కలిగి ఉంది. ఎగువ మరియు దిగువ రెక్కలు రెండూ రెండు డ్యూరాలిమిన్ బాక్స్-స్పార్‌ల చుట్టూ నిర్మించబడ్డాయి, ప్రతి వైపు ఒకే, ఫెయిర్‌డ్, విస్తృత-అడుగుల ఇంటర్‌ప్లేన్ స్ట్రట్‌తో కలిసి స్పార్‌ల మధ్య స్టీల్ క్రాస్-లింక్‌కు చేరింది. ఎగువ మరియు దిగువ రెక్కలపై ఐలెరన్లు ఉన్నాయి. ఒక జత బాహ్య వాలు, ఎన్-ఫారమ్ క్యాబనే స్ట్రట్స్ ఫ్యూజ్‌లేజ్ మీదుగా ఎగువ వింగ్ సెంటర్ విభాగాన్ని కలుపుతున్నాయి. సాధారణ వైర్ బ్రేసింగ్ రెక్క నిర్మాణాన్ని పూర్తి చేసింది. [1] శిక్షకుడు చక్కగా కౌల్డ్, 180 కిలోవాట్ల (240 హెచ్‌పి) రెనాల్ట్ 6PEI 6-సిలిండర్ విలోమ ఎయిర్-కూల్డ్ ఇన్లైన్ ఇంజిన్ చేత శక్తిని పొందాడు. ఫ్యూజ్‌లేజ్ నాలుగు డ్యూరాలిమిన్ ట్యూబ్ లాంగన్‌ల చుట్టూ ఇంజిన్ నుండి కాక్‌పిట్ వరకు మెటల్ స్కిన్నింగ్ మరియు వెనుక కప్పబడిన ఫాబ్రిక్ నిర్మించబడింది. దాని ఓపెన్ కాక్‌పిట్ ఎగువ వింగ్ యొక్క వెనుకంజలో ఉన్న అంచు వెనుక ఉంది, ఇక్కడ పైలట్ యొక్క పైకి వీక్షణ క్షేత్రాన్ని మెరుగుపరచడానికి అర్ధ వృత్తాకార కటౌట్ ఉంది. అతని సీటు వెనుక 0.15 M3 (5.3 Cu ft) స్టోరేజ్ లాకర్ ఉంది. [1] క్షితిజ సమాంతర తోక తప్పనిసరిగా ప్రణాళికలో ట్రాపెజోయిడల్ మరియు సమతుల్య ఎలివేటర్లను కలిగి ఉంది, ఇది సమతుల్య చుక్కాని యొక్క ఆపరేషన్ కోసం నిక్ కలిగి ఉంది. ఫిన్ ప్రొఫైల్‌లో ట్రాపెజోయిడల్ మరియు చుక్కాని స్ట్రెయిట్ ఎడ్జ్డ్, గుండ్రని టాప్ ఉన్నప్పటికీ. ఇది కీల్‌కు విస్తరించింది. తోక ఉపరితలాలు ఫాబ్రిక్ కప్పబడిన లోహ నిర్మాణాలు. [1] శ్రీమతి 350 లో 2.50 మీ (8 అడుగుల 2 అంగుళాలు) ట్రాక్‌తో స్థిర టెయిల్‌స్కిడ్ అండర్ క్యారేజ్ ఉంది. ప్రతి మెయిన్‌వీల్ దిగువ ఫ్యూజ్‌లేజ్ లాంగ్‌పై అతుక్కొని ఉన్న స్టీల్ ట్యూబ్ లెగ్ మీద అమర్చబడింది. ఒలియో స్ట్రట్‌తో కలిసి, ప్రతి కాలు ఫెయిరింగ్‌లో జతచేయబడింది; చక్రాలకు కూడా ఫెయిరింగ్‌లు ఉన్నాయి మరియు బ్రేక్‌లతో అమర్చారు. టెయిల్‌స్కిడ్ నడిచేది. [1] శ్రీమతి 350 8 ఫిబ్రవరి 1936 న మొదటి విమానంలో సాధించింది, మిచెల్ డెట్రోయాట్ చేత పైలట్ చేయబడింది, అతను ప్రసిద్ధ ఏరోబాటిక్ పైలట్. [2] పారిస్లోని సెయింట్-జర్మైన్‌లో జరిగిన సమావేశంలో మే 17 న అతను దీనిని బహిరంగంగా ప్రదర్శించాడు. [3] దీని అభివృద్ధి అక్టోబర్ 1937 వరకు కొనసాగుతుంది. [4] కొన్ని ప్రారంభ దశలో అసలు ఇంజిన్ స్థానంలో రెనాల్ట్ 6 క్యూ, ఇలాంటి 6-సిలిండర్ విలోమ ఎయిర్-కూల్డ్ ఇన్లైన్ ఇంజిన్ 164 కిలోవాట్ (220 హెచ్‌పి) ను ఉత్పత్తి చేస్తుంది. [5] యుద్ధానికి పూర్వం ఐరోపాలో డెట్రోయాట్ యొక్క అత్యుత్తమ ఏరోబాటిక్ డిస్ప్లేలు శ్రీమతి 350 ను బాగా తెలిసినవి. ఇది యుద్ధంలో బయటపడింది మరియు 1954 లో ఎఫ్-బిడిల్‌గా నమోదు చేయబడింది, ఇది మొరాన్-సల్నియర్ యొక్క చీఫ్ టెస్ట్ పైలట్ మరియు ఒసున్ వద్ద ఉన్న జీన్ క్లికెట్ పేరిట. 1956 నుండి ఇది మొరాన్-సల్నియర్ యాజమాన్యంలో ఉంది మరియు విల్లాకౌబ్లిలోని వారి స్థావరం నుండి ఇటలీలో 8 డిసెంబర్ 1964 న శిధిలమయ్యే వరకు ప్రయాణించారు. [5] లెస్ ఐల్స్ నుండి డేటా 14 మే 1936;</v>
      </c>
      <c r="E100" s="1" t="s">
        <v>1691</v>
      </c>
      <c r="F100" s="1" t="str">
        <f>IFERROR(__xludf.DUMMYFUNCTION("GOOGLETRANSLATE(E:E, ""en"", ""te"")"),"ఏరోబాటిక్ ట్రైనర్")</f>
        <v>ఏరోబాటిక్ ట్రైనర్</v>
      </c>
      <c r="G100" s="1" t="s">
        <v>1692</v>
      </c>
      <c r="H100" s="1" t="s">
        <v>403</v>
      </c>
      <c r="I100" s="1" t="str">
        <f>IFERROR(__xludf.DUMMYFUNCTION("GOOGLETRANSLATE(H:H, ""en"", ""te"")"),"ఫ్రాన్స్")</f>
        <v>ఫ్రాన్స్</v>
      </c>
      <c r="J100" s="2" t="s">
        <v>404</v>
      </c>
      <c r="K100" s="1" t="s">
        <v>1693</v>
      </c>
      <c r="L100" s="1" t="str">
        <f>IFERROR(__xludf.DUMMYFUNCTION("GOOGLETRANSLATE(K:K, ""en"", ""te"")"),"మొరాన్-సాల్నియర్")</f>
        <v>మొరాన్-సాల్నియర్</v>
      </c>
      <c r="M100" s="2" t="s">
        <v>1694</v>
      </c>
      <c r="R100" s="1">
        <v>1.0</v>
      </c>
      <c r="U100" s="1" t="s">
        <v>200</v>
      </c>
      <c r="W100" s="1" t="s">
        <v>1669</v>
      </c>
      <c r="X100" s="1" t="s">
        <v>314</v>
      </c>
      <c r="Y100" s="1" t="s">
        <v>1537</v>
      </c>
      <c r="Z100" s="1" t="s">
        <v>1695</v>
      </c>
      <c r="AA100" s="1" t="s">
        <v>1696</v>
      </c>
      <c r="AB100" s="1" t="s">
        <v>1697</v>
      </c>
      <c r="AC100" s="1" t="s">
        <v>1698</v>
      </c>
      <c r="AD100" s="1" t="s">
        <v>1699</v>
      </c>
      <c r="AE100" s="1" t="s">
        <v>1700</v>
      </c>
      <c r="AF100" s="1" t="s">
        <v>1701</v>
      </c>
      <c r="AG100" s="1" t="s">
        <v>1702</v>
      </c>
      <c r="AJ100" s="1" t="s">
        <v>1703</v>
      </c>
      <c r="AL100" s="1" t="s">
        <v>1704</v>
      </c>
      <c r="AQ100" s="1" t="s">
        <v>1705</v>
      </c>
      <c r="AT100" s="3">
        <v>13188.0</v>
      </c>
      <c r="AV100" s="1" t="s">
        <v>1706</v>
      </c>
      <c r="DF100" s="1" t="s">
        <v>1707</v>
      </c>
    </row>
  </sheetData>
  <hyperlinks>
    <hyperlink r:id="rId1" ref="J2"/>
    <hyperlink r:id="rId2" ref="G4"/>
    <hyperlink r:id="rId3" ref="M4"/>
    <hyperlink r:id="rId4" ref="BE7"/>
    <hyperlink r:id="rId5" ref="G8"/>
    <hyperlink r:id="rId6" ref="J11"/>
    <hyperlink r:id="rId7" ref="AX11"/>
    <hyperlink r:id="rId8" ref="M12"/>
    <hyperlink r:id="rId9" ref="M15"/>
    <hyperlink r:id="rId10" ref="J16"/>
    <hyperlink r:id="rId11" ref="J17"/>
    <hyperlink r:id="rId12" ref="J18"/>
    <hyperlink r:id="rId13" ref="M19"/>
    <hyperlink r:id="rId14" ref="G20"/>
    <hyperlink r:id="rId15" ref="J20"/>
    <hyperlink r:id="rId16" ref="J23"/>
    <hyperlink r:id="rId17" ref="M24"/>
    <hyperlink r:id="rId18" ref="J25"/>
    <hyperlink r:id="rId19" ref="J27"/>
    <hyperlink r:id="rId20" ref="J28"/>
    <hyperlink r:id="rId21" ref="J29"/>
    <hyperlink r:id="rId22" ref="M29"/>
    <hyperlink r:id="rId23" ref="AS29"/>
    <hyperlink r:id="rId24" ref="AX29"/>
    <hyperlink r:id="rId25" ref="J30"/>
    <hyperlink r:id="rId26" ref="J32"/>
    <hyperlink r:id="rId27" ref="J33"/>
    <hyperlink r:id="rId28" ref="G34"/>
    <hyperlink r:id="rId29" ref="J34"/>
    <hyperlink r:id="rId30" ref="M34"/>
    <hyperlink r:id="rId31" ref="G36"/>
    <hyperlink r:id="rId32" ref="M36"/>
    <hyperlink r:id="rId33" ref="J38"/>
    <hyperlink r:id="rId34" ref="J40"/>
    <hyperlink r:id="rId35" ref="J41"/>
    <hyperlink r:id="rId36" ref="M41"/>
    <hyperlink r:id="rId37" ref="J43"/>
    <hyperlink r:id="rId38" ref="G44"/>
    <hyperlink r:id="rId39" ref="J44"/>
    <hyperlink r:id="rId40" ref="G46"/>
    <hyperlink r:id="rId41" ref="J46"/>
    <hyperlink r:id="rId42" ref="J48"/>
    <hyperlink r:id="rId43" ref="J51"/>
    <hyperlink r:id="rId44" ref="G52"/>
    <hyperlink r:id="rId45" ref="M52"/>
    <hyperlink r:id="rId46" ref="J53"/>
    <hyperlink r:id="rId47" ref="J54"/>
    <hyperlink r:id="rId48" ref="M58"/>
    <hyperlink r:id="rId49" ref="M60"/>
    <hyperlink r:id="rId50" ref="M61"/>
    <hyperlink r:id="rId51" ref="DB62"/>
    <hyperlink r:id="rId52" ref="J63"/>
    <hyperlink r:id="rId53" ref="J65"/>
    <hyperlink r:id="rId54" ref="J66"/>
    <hyperlink r:id="rId55" ref="J67"/>
    <hyperlink r:id="rId56" ref="J68"/>
    <hyperlink r:id="rId57" ref="G69"/>
    <hyperlink r:id="rId58" ref="J69"/>
    <hyperlink r:id="rId59" ref="M69"/>
    <hyperlink r:id="rId60" ref="M70"/>
    <hyperlink r:id="rId61" ref="J71"/>
    <hyperlink r:id="rId62" ref="J72"/>
    <hyperlink r:id="rId63" ref="M74"/>
    <hyperlink r:id="rId64" ref="J75"/>
    <hyperlink r:id="rId65" ref="J76"/>
    <hyperlink r:id="rId66" ref="G78"/>
    <hyperlink r:id="rId67" ref="J78"/>
    <hyperlink r:id="rId68" ref="J79"/>
    <hyperlink r:id="rId69" ref="M82"/>
    <hyperlink r:id="rId70" ref="BZ82"/>
    <hyperlink r:id="rId71" ref="G83"/>
    <hyperlink r:id="rId72" ref="J83"/>
    <hyperlink r:id="rId73" ref="M83"/>
    <hyperlink r:id="rId74" ref="G84"/>
    <hyperlink r:id="rId75" ref="J84"/>
    <hyperlink r:id="rId76" ref="M84"/>
    <hyperlink r:id="rId77" ref="J85"/>
    <hyperlink r:id="rId78" ref="J86"/>
    <hyperlink r:id="rId79" ref="BE87"/>
    <hyperlink r:id="rId80" ref="DR87"/>
    <hyperlink r:id="rId81" ref="DT88"/>
    <hyperlink r:id="rId82" ref="J89"/>
    <hyperlink r:id="rId83" ref="J90"/>
    <hyperlink r:id="rId84" ref="J91"/>
    <hyperlink r:id="rId85" ref="J92"/>
    <hyperlink r:id="rId86" ref="M92"/>
    <hyperlink r:id="rId87" ref="J93"/>
    <hyperlink r:id="rId88" ref="J94"/>
    <hyperlink r:id="rId89" ref="J95"/>
    <hyperlink r:id="rId90" ref="J96"/>
    <hyperlink r:id="rId91" ref="M96"/>
    <hyperlink r:id="rId92" ref="J97"/>
    <hyperlink r:id="rId93" ref="J98"/>
    <hyperlink r:id="rId94" ref="G99"/>
    <hyperlink r:id="rId95" ref="DT99"/>
    <hyperlink r:id="rId96" ref="J100"/>
    <hyperlink r:id="rId97" ref="M100"/>
  </hyperlinks>
  <drawing r:id="rId98"/>
</worksheet>
</file>