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utput2200" sheetId="1" r:id="rId4"/>
  </sheets>
  <definedNames/>
  <calcPr/>
</workbook>
</file>

<file path=xl/sharedStrings.xml><?xml version="1.0" encoding="utf-8"?>
<sst xmlns="http://schemas.openxmlformats.org/spreadsheetml/2006/main" count="3816" uniqueCount="2756">
  <si>
    <t>name</t>
  </si>
  <si>
    <t>Description</t>
  </si>
  <si>
    <t>img</t>
  </si>
  <si>
    <t>Role</t>
  </si>
  <si>
    <t>National origin</t>
  </si>
  <si>
    <t>National originlink</t>
  </si>
  <si>
    <t>Manufacturer</t>
  </si>
  <si>
    <t>Manufacturerlink</t>
  </si>
  <si>
    <t>First flight</t>
  </si>
  <si>
    <t>Number built</t>
  </si>
  <si>
    <t>Variants</t>
  </si>
  <si>
    <t>Crew</t>
  </si>
  <si>
    <t>Capacity</t>
  </si>
  <si>
    <t>Length</t>
  </si>
  <si>
    <t>Wingspan</t>
  </si>
  <si>
    <t>Height</t>
  </si>
  <si>
    <t>Empty weight</t>
  </si>
  <si>
    <t>Max takeoff weight</t>
  </si>
  <si>
    <t>Fuel capacity</t>
  </si>
  <si>
    <t>Powerplant</t>
  </si>
  <si>
    <t>Propellers</t>
  </si>
  <si>
    <t>Cruise speed</t>
  </si>
  <si>
    <t>Stall speed</t>
  </si>
  <si>
    <t>Never exceed speed</t>
  </si>
  <si>
    <t>Endurance</t>
  </si>
  <si>
    <t>g limits</t>
  </si>
  <si>
    <t>Rolelink</t>
  </si>
  <si>
    <t>Designer</t>
  </si>
  <si>
    <t>Designerlink</t>
  </si>
  <si>
    <t>Wing area</t>
  </si>
  <si>
    <t>Gross weight</t>
  </si>
  <si>
    <t>Maximum speed</t>
  </si>
  <si>
    <t>Range</t>
  </si>
  <si>
    <t>Service ceiling</t>
  </si>
  <si>
    <t>Take-off distance</t>
  </si>
  <si>
    <t>Take-off from water in</t>
  </si>
  <si>
    <t>Landing speed</t>
  </si>
  <si>
    <t>Developed from</t>
  </si>
  <si>
    <t>Developed fromlink</t>
  </si>
  <si>
    <t>Take-off run</t>
  </si>
  <si>
    <t>Landing run</t>
  </si>
  <si>
    <t>Maximum glide ratio</t>
  </si>
  <si>
    <t>Aspect ratio</t>
  </si>
  <si>
    <t>Airfoil</t>
  </si>
  <si>
    <t>Wing loading</t>
  </si>
  <si>
    <t>Upper wingspan</t>
  </si>
  <si>
    <t>Lower wingspan</t>
  </si>
  <si>
    <t>Minimum control speed</t>
  </si>
  <si>
    <t>Time to altitude</t>
  </si>
  <si>
    <t>Primary user</t>
  </si>
  <si>
    <t>Primary userlink</t>
  </si>
  <si>
    <t>In service</t>
  </si>
  <si>
    <t>Introduction</t>
  </si>
  <si>
    <t>Status</t>
  </si>
  <si>
    <t>Rate of sink</t>
  </si>
  <si>
    <t>Lift-to-drag</t>
  </si>
  <si>
    <t>Take-off speed</t>
  </si>
  <si>
    <t>Take-off time</t>
  </si>
  <si>
    <t>Guns</t>
  </si>
  <si>
    <t>Bombs</t>
  </si>
  <si>
    <t>Developed into</t>
  </si>
  <si>
    <t>Developed intolink</t>
  </si>
  <si>
    <t>Rate of climb</t>
  </si>
  <si>
    <t>Useful load</t>
  </si>
  <si>
    <t>Width</t>
  </si>
  <si>
    <t>Retired</t>
  </si>
  <si>
    <t>Primary users</t>
  </si>
  <si>
    <t>Primary userslink</t>
  </si>
  <si>
    <t>Produced</t>
  </si>
  <si>
    <t>Power/mass</t>
  </si>
  <si>
    <t>Take-off distance to 50 ft (15 m)</t>
  </si>
  <si>
    <t>First flightlink</t>
  </si>
  <si>
    <t>Producedlink</t>
  </si>
  <si>
    <t>Variantslink</t>
  </si>
  <si>
    <t>Main rotor diameter</t>
  </si>
  <si>
    <t>Main rotor area</t>
  </si>
  <si>
    <t>Type</t>
  </si>
  <si>
    <t>Typelink</t>
  </si>
  <si>
    <t>Serial</t>
  </si>
  <si>
    <t>Owners and operators</t>
  </si>
  <si>
    <t>Owners and operatorslink</t>
  </si>
  <si>
    <t>Last flight</t>
  </si>
  <si>
    <t>Fate</t>
  </si>
  <si>
    <t>Fatelink</t>
  </si>
  <si>
    <t>Mid wingspan</t>
  </si>
  <si>
    <t>Thrust/weight</t>
  </si>
  <si>
    <t>Missiles</t>
  </si>
  <si>
    <t>Design group</t>
  </si>
  <si>
    <t>Design grouplink</t>
  </si>
  <si>
    <t>Project for</t>
  </si>
  <si>
    <t>Project forlink</t>
  </si>
  <si>
    <t>Requirement</t>
  </si>
  <si>
    <t>Issued by</t>
  </si>
  <si>
    <t>Issued bylink</t>
  </si>
  <si>
    <t>Retiredlink</t>
  </si>
  <si>
    <t>Landing distance</t>
  </si>
  <si>
    <t>Upper Wing chord</t>
  </si>
  <si>
    <t>Fuel consumption</t>
  </si>
  <si>
    <t>(Bullfinch II)</t>
  </si>
  <si>
    <t>2 × fixed, forward-firing .303 in (7.7 mm) Vickers machine guns.(Bullfinch II)</t>
  </si>
  <si>
    <t>Ferry range</t>
  </si>
  <si>
    <t>Disk loading</t>
  </si>
  <si>
    <t>Estimated noise @ 150 ft (46 m)</t>
  </si>
  <si>
    <t>Built by</t>
  </si>
  <si>
    <t>Built bylink</t>
  </si>
  <si>
    <t>Introductionlink</t>
  </si>
  <si>
    <t>useful load</t>
  </si>
  <si>
    <t>Flywhale Aircraft Flywhale</t>
  </si>
  <si>
    <t>The Flywhale FW650 was a two-seat amphibious sports aircraft designed and built in Germany by Uniplanes GmbH. It is now owned and built by Dornier Seawings under the name DS-2C. The Flywhale, built mainly from carbon fibre composite materials, is a flying boat style amphibian, with a single step hull and sponsons rather than wing tip floats. It accommodates two in side-by-side seating fitted with a single control between both seats. The design also provides room for two people to sleep in the fuselage.[1][2] A large, one-piece canopy hinges forward for access.[3] Behind the seats is a  baggage area. The Flywhale has short-legged, tricycle landing gear[1] with mainwheels retracting backwards into the sponsons.[3] It can operate on land and water.[2] Its high cantilever wings are trapezoidal in plan and can be removed for transport. Its empennage is cruciform, with the horizontal tail part-way up a triangular fin and rudder. A 75 kW (100 hp) Rotax 912 iS flat-four engine is mounted on a necked pylon over the wing in tractor configuration.[1]  This originally drove a two blade propeller[1] but more recently a three-bladed one has replaced it.[3]  A BRS ballistic parachute is an option.[1] The Flywhale flew for the first time on 13 September 2013.[1]  A second airframe has been completed, including modifications suggested by the flight trials of the first,[1] and this flew in the summer of 2015.[3] On 19 January 2022, Dornier Seawings announced that they had acquired all intellectual property and production assets of the Flywhale project, which would henceforth by known as the Dornier Seawings DS-2C, alongside the larger Dornier Seastar.[4]  Data from Jane's All the World's Aircraft 2015-16[1]General characteristics Performance</t>
  </si>
  <si>
    <t>//upload.wikimedia.org/wikipedia/commons/thumb/d/d8/D-MRFW_%2847642478582%29.jpg/300px-D-MRFW_%2847642478582%29.jpg</t>
  </si>
  <si>
    <t>Sports amphibian</t>
  </si>
  <si>
    <t>Germany</t>
  </si>
  <si>
    <t>https://en.wikipedia.org/Germany</t>
  </si>
  <si>
    <t>Uniplanes GmbH</t>
  </si>
  <si>
    <t>https://en.wikipedia.org/Uniplanes GmbH</t>
  </si>
  <si>
    <t>10 (2020)</t>
  </si>
  <si>
    <t>{}</t>
  </si>
  <si>
    <t>One pilot</t>
  </si>
  <si>
    <t>One passenger</t>
  </si>
  <si>
    <t>6.45 m (21 ft 2 in)</t>
  </si>
  <si>
    <t>9.00 m (29 ft 6 in)</t>
  </si>
  <si>
    <t>2.35 m (7 ft 9 in)</t>
  </si>
  <si>
    <t>345–400 kg (761–882 lb)</t>
  </si>
  <si>
    <t>650 kg (1,433 lb) with rescue parachute</t>
  </si>
  <si>
    <t>106 l (23 imp gal; 28 US gal)</t>
  </si>
  <si>
    <t>1 × Rotax 912 iS flat-four, 75 kW (101 hp)</t>
  </si>
  <si>
    <t>3-bladed , constant speed</t>
  </si>
  <si>
    <t>200 km/h (120 mph, 110 kn)</t>
  </si>
  <si>
    <t>72 km/h (45 mph, 39 kn)</t>
  </si>
  <si>
    <t>250 km/h (160 mph, 130 kn)</t>
  </si>
  <si>
    <t>6 hr 0 min</t>
  </si>
  <si>
    <t>+4/-2</t>
  </si>
  <si>
    <t>Fizir AF-2</t>
  </si>
  <si>
    <t>The Fizir AF-2, Fizir 85 CV or Fizir-Vega was a two-seat amphibian intended for touring, sport and training. The Fizir AF-2 was an amphibious flying boat with a wood framed, plywood covered, single step hull, stabilized on the water by a pair of sponsons. On its forward upper surface there was a tall, airfoil section, largely vertically sided column containing the cockpit and joining fuselage and the wing centre section.  The cockpit contained two seats in tandem with the pilot in front[1] ahead of the wing leading edge and behind a vertical windscreen. He had two side windows, as did the passenger in the rear. An easily removable cabin top was available and dual controls could be fitted.[2][3] The AF-2 had a high, parallel chord, two part wing[1] with straight edges, semi-elliptical tips and about 6° of sweep. It had a largely wooden structure with twin box spars and was fabric covered. The wing was braced on each side with a pair of parallel, backward leaning, faired struts from the tips of the sponsons to the wing spars. A pusher configuration engine was mounted on the rear wing spar within a central rectangular wing cut-out, with its propeller disk immediately behind the wing trailing edge. The AF-2 fitted was an 63 kW (85 hp) Walter Vega five-cylinder radial engine, though there were plans to install other types in the 60–82 kW (80–110 hp) power range.[2] Its fuel tank was between the spars, immediately ahead of the gravity fed engine.[3]  The empennage was conventional, with a straight edged, blunt topped fin and rudder.  The tailplane, semi-elliptical in plan, was mounted halfway up the fin, braced on each side with a pair of struts from the lower fuselage.  The elevators had a small cut-out for rudder movement. These tail control surfaces were fabric covered steel structures.[2] For use on land the AF-2 had independently mounted wheels, each between a pair of legs fitted with a shock absorber and hinged on a tube in the leading edge of the sponson.  This arrangement enabled them to be raised by rotation, though still exposed, or lowered in fifteen seconds through a worm gear drive. There was a laminated tailskid.[2][3] The AF-2 probably first flew in late 1930 or early in 1931, though the exact date is not known and there are no further contemporary reports of its development in Flugsport or the major French and English journals.  Data from L'Aérophile April 1931, p.117[2]General characteristics Performance</t>
  </si>
  <si>
    <t>//upload.wikimedia.org/wikipedia/commons/thumb/c/c6/Amphibian_aircraft.jpg/300px-Amphibian_aircraft.jpg</t>
  </si>
  <si>
    <t>Two seat amphibian</t>
  </si>
  <si>
    <t>Kingdom of Yugoslavia</t>
  </si>
  <si>
    <t>https://en.wikipedia.org/Kingdom of Yugoslavia</t>
  </si>
  <si>
    <t>1930-31</t>
  </si>
  <si>
    <t>Two</t>
  </si>
  <si>
    <t>7.15 m (23 ft 5 in)</t>
  </si>
  <si>
    <t>11.20 m (36 ft 9 in)</t>
  </si>
  <si>
    <t>460 kg (1,014 lb)</t>
  </si>
  <si>
    <t>1 × Walter Vega 5-cylinder radial, 63 kW (85 hp) 85 CV</t>
  </si>
  <si>
    <t>2-bladed</t>
  </si>
  <si>
    <t>https://en.wikipedia.org/Two seat amphibian</t>
  </si>
  <si>
    <t>Rudolf Fizir</t>
  </si>
  <si>
    <t>https://en.wikipedia.org/Rudolf Fizir</t>
  </si>
  <si>
    <t>16 m2 (170 sq ft)</t>
  </si>
  <si>
    <t>690 kg (1,521 lb)</t>
  </si>
  <si>
    <t>140 km/h (87 mph, 76 kn) at ground level</t>
  </si>
  <si>
    <t>400 km (250 mi, 220 nmi)</t>
  </si>
  <si>
    <t>3,500 m (11,500 ft)</t>
  </si>
  <si>
    <t>100 m (330 ft)</t>
  </si>
  <si>
    <t>10 sec</t>
  </si>
  <si>
    <t>60–65 km/h (37–40 mph)</t>
  </si>
  <si>
    <t>Bloch MB.141</t>
  </si>
  <si>
    <t>The Bloch MB.141 was a French all-metal two seat light aircraft derived from the Bloch MB.81 air ambulance. Only one was built. The MB.141 was a low wing cantilever monoplane with a three part wing consisting of a rectangular plan centre section and trapezoidal outer panels. It was built around two spars and metal skinned; the leading edges were removable for maintenance purposes and the trailing edges carried high aspect ratio ailerons which filled about two-thirds of the outer panels.[1] Its 110 kW (150 hp) five cylinder Hispano-Suiza 5Q radial engine (a licence-built Wright R-540) was mounted in the nose within a narrow-chord cowling. Behind it the fuselage was flat-sided, constructed from panels linked by frames which left the interior free of cross-bracing. The well-appointed cabin was 3.16 m (10.4 ft) long with two seats in tandem, fitted with dual controls, and a luggage space behind. The forward seat was behind a two piece, V-shaped windscreen and on each side there was a pair of windows; on the port side the largest of these was in the large, trapezoidal door. Behind the cabin the fuselage tapered to a conventional tail with straight-tapered, square-tipped surfaces.  The tailplane and elevator were mounted near the top of the fuselage and well ahead of the rudder hinge. The control surfaces were not balanced.[1] The MB.141 had a fixed tail wheel undercarriage with a track of 2.80 m (9.2 ft); its main wheels were mounted on vertical, faired oleo struts and had brakes operated by a lever on the control column. Its small, castoring tail wheel also had a shock absorber.[1] Its first flights were made towards the end of July 1934, piloted by Bloch's test pilot Zacharie Heu, who spoke highly of its handling.[2] It has been described as "too heavy",[3] possibly underpowered as it weighed a little more than the MB.81 but had a less powerful engine. It was also expensive to construct, so only one MB.141 was built.[3] It is unusual for an unflown prototype aircraft to be the first prize in a lottery but in April 1934 the MB.141 was donated by Marcel Bloch to the Ecole Nationale Supérieure de l'Aéronautique.[1] The lottery was advertised in the French aviation press[4] and drawn on 22 July 1934; the winning ticket was announced at the end of August.[5] Data from Les Ailes April 1934[1]General characteristics Performance</t>
  </si>
  <si>
    <t>Two seat light aircraft</t>
  </si>
  <si>
    <t>France</t>
  </si>
  <si>
    <t>https://en.wikipedia.org/France</t>
  </si>
  <si>
    <t>Marcel Bloch</t>
  </si>
  <si>
    <t>https://en.wikipedia.org/Marcel Bloch</t>
  </si>
  <si>
    <t>7.80 m (25 ft 7 in)</t>
  </si>
  <si>
    <t>12.60 m (41 ft 4 in)</t>
  </si>
  <si>
    <t>600 kg (1,323 lb)</t>
  </si>
  <si>
    <t>1,100 kg (2,425 lb)</t>
  </si>
  <si>
    <t>300 litres (66 imp gal; 79 US gal)</t>
  </si>
  <si>
    <t>1 × Hispano-Suiza 5Q 5-cylinder radial, 110 kW (150 hp)   nominal, 130 kW (180 hp) equivalent</t>
  </si>
  <si>
    <t>180 km/h (110 mph, 97 kn)</t>
  </si>
  <si>
    <t>https://en.wikipedia.org/Two seat light aircraft</t>
  </si>
  <si>
    <t>17.80 m2 (191.6 sq ft)</t>
  </si>
  <si>
    <t>950 kg (2,094 lb) normal</t>
  </si>
  <si>
    <t>210 km/h (130 mph, 110 kn)</t>
  </si>
  <si>
    <t>1,500 km (930 mi, 810 nmi)</t>
  </si>
  <si>
    <t>6,000 m (20,000 ft)</t>
  </si>
  <si>
    <t>Bloch MB.81</t>
  </si>
  <si>
    <t>https://en.wikipedia.org/Bloch MB.81</t>
  </si>
  <si>
    <t>120 m (390 ft)</t>
  </si>
  <si>
    <t>Hoffmann H38 Observer</t>
  </si>
  <si>
    <t>The H38 Observer is an experimental design for an observation aircraft designed by Wolf Hoffmann, in Austria, in the early 1980s. At ILA 1984 in Hanover Wolf Hoffmann presented a mock-up for a new project based on the Hoffmann Dimona motor-glider, called Hoffmann Visonar, before being renamed.[1][2][3]  The Observer's design aim was long endurance with minimal fuel burn, combined with extremely good vision from the cockpit.  To obtain this, the conventional tractor propeller is driven by a mid-mounted engine placed behind the two side-by-side seats.  This location for the power-plant was intended to leave the nose clear of obstruction.  Since the canopy glazing extends to the crew's feet, vision was expected to be far better than from a conventional aircraft, and not far from that from some helicopters.[4] The wings, rear fuselage and T-tail were identical to those of the Dimona, but with wing span increased.  A choice of two engine options was proposed and provisions for versions with extended range were made for both options. The project was not realized due to financial dispute with his former Austrian partner Hoffmann Aircraft and subsequent failure of finding a manufacturer for the H38 (as well as for the H40).[5] Data from Jane's all the world's aircraft 1986-87[4]General characteristics Performance</t>
  </si>
  <si>
    <t>//upload.wikimedia.org/wikipedia/commons/thumb/1/1c/Hoffmann_H_38_Observer_-11053.jpg/300px-Hoffmann_H_38_Observer_-11053.jpg</t>
  </si>
  <si>
    <t>Observation / Project</t>
  </si>
  <si>
    <t>Wolf Hoffmann Flugzeugbau</t>
  </si>
  <si>
    <t>https://en.wikipedia.org/Wolf Hoffmann Flugzeugbau</t>
  </si>
  <si>
    <t>not flown</t>
  </si>
  <si>
    <t>1 conversion</t>
  </si>
  <si>
    <t>1 pax</t>
  </si>
  <si>
    <t>7.25 m (23 ft 9 in)</t>
  </si>
  <si>
    <t>16.1 m (52 ft 10 in)</t>
  </si>
  <si>
    <t>550 kg (1,213 lb)</t>
  </si>
  <si>
    <t>1 × Limbach L2000-EB1 4-cylinder horizontally-opposed air-cooled piston engine, 59.7 kW (80.1 hp)</t>
  </si>
  <si>
    <t>190 km/h (120 mph, 100 kn)</t>
  </si>
  <si>
    <t>Wolf Hoffmann</t>
  </si>
  <si>
    <t>https://en.wikipedia.org/Wolf Hoffmann</t>
  </si>
  <si>
    <t>15.33 m2 (165.0 sq ft)</t>
  </si>
  <si>
    <t>850 kg (1,874 lb)</t>
  </si>
  <si>
    <t>205 km/h (127 mph, 111 kn)</t>
  </si>
  <si>
    <t>1,150 km (710 mi, 620 nmi)</t>
  </si>
  <si>
    <t>Castel C.34 Condor</t>
  </si>
  <si>
    <t>The Castel C.34 Condor was a French high performance sailplane. Two were built and one at least served French gliding clubs from 1935 to the outbreak of World War II in 1939. The high performance Condor was financed by the Toulouse aero club Les Ailes (Wings) and designed by R. Castello for the use of J. Thomas, the director of the Black Mountain Regional Centre.[1] It had a one piece, cantilever high wing, which was straight-edged and strongly tapered (taper ratio 0.37) to roughly semi-elliptical tips. It had a single spar structure with a leading edge torsion box. Long, narrow ailerons, divided into two parts, filled the entire trailing edge; these could also act as camber-changing flaps for low speed flight.[1] The Condor's oval section fuselage was built around three longerons, two in the upper part and one, in the keel, which extended rearwards only as far as the rubber sprung landing skid, ending under the trailing edge. It was covered in stressed birch plywood. The forward fuselage was deep, with the wing on top and the single-seat cockpit ahead of the leading edge under a removable wooden cover with broad framed windows, limiting the pilot's view. Behind the wing the fuselage was slimmer and tapered to the tail, where a very small triangular fin carried a balanced rudder with an upright leading edge but which was full and rounded aft. The narrow tailplane, mounted forward of the rudder, carried balanced elevators.[1] The contemporary French journal Les Ailes first described the Condor in a June 1934 article that included images of the almost complete aircraft,[1] suggesting it first flew about that time, though one modern source dates the aircraft from 1933.[2] There is one modern report that the Condor crashed and was destroyed on its first flight,[3] though contemporary sources do not mention this event. A second example was constructed by the Aéro-club de l'Est at Nancy over the winter of 1934–1935;[4] they named it after one of their members, Jean Schmitt, who had died in a flying accident that spring.[5] One improvement was a cockpit canopy with increased window area and better visibility.[3] It remained active in the summer of 1937, flying from the nearby Plateau de Malzéville.[6] In early 1939 it joined the L'Espoir Aeronautique at Sarreguemines, who renamed it in memory of a local (Lorraine) pilot, Albert Martin.[7] It was active over the summer,[8] but was seized by the German forces when they invaded France in 1940.[3] Data from Les Ailes June 1934[1]General characteristics Performance</t>
  </si>
  <si>
    <t>High performance sailplane</t>
  </si>
  <si>
    <t>7.00 m (23 ft 0 in)</t>
  </si>
  <si>
    <t>13.30 m (43 ft 8 in)</t>
  </si>
  <si>
    <t>1.20 m (3 ft 11 in)</t>
  </si>
  <si>
    <t>85 kg (187 lb)</t>
  </si>
  <si>
    <t>https://en.wikipedia.org/High performance sailplane</t>
  </si>
  <si>
    <t>R. Castello</t>
  </si>
  <si>
    <t>13.60 m2 (146.4 sq ft)</t>
  </si>
  <si>
    <t>155 kg (342 lb)</t>
  </si>
  <si>
    <t>Göttingen 535 at root, modified at tips</t>
  </si>
  <si>
    <t>11.5 kg/m2 (2.4 lb/sq ft)</t>
  </si>
  <si>
    <t>Duverne-Saran 01</t>
  </si>
  <si>
    <t>The Duverne-Saran 01 was a twin engine, three seat touring aircraft built in France in the mid-1930s. Only one was completed. The Duverne-Saran 01 was designed to carry a pilot and two passengers rapidly but economically with the extra security provided by two engines.  It was a wooden aircraft with a low, cantilever wing set with about 6° of dihedral. The wing was in three parts, with a short span, constant chord centre section and two straight-tapered, square-tipped outer panels. Long ailerons on the outer panels occupied about 60% of the span. There were  split flaps on either side of the ailerons. Structurally the wings had a box spar, shaping the section and plywood covered; the section aft of the box was formed by ribs and was fabric covered.[1] The Duverne-Saran 01's engines were mounted from the wing at the junctions between the centre section and outer panels.[1] The 30 kW (40 hp) Chaise 4-E engines were air-cooled, inverted V-4s with a narrow angle between the cylinders, so were unusually compact.[1][2] The propeller shafts were at wing level, with the bulk of the engine and  cowlings ahead and below the wing.[1] Its fuselage was built around four spruce longerons and was rectangular in section. The extreme nose was a duralumin dome, the central region was ply covered and fabric covered the tapering rear section. Its three seats were in tandem, with the pilot in front over the wing leading edge, a passenger behind over the centre of gravity and a third seat, which could be fitted with dual control, in the rear. A windowed cabin top was envisaged but does not appear in the few published photographs of the Duverne-Saran, so it may not have been fitted.  The fuselage design made it easy to modify; for example, a hinged panel in the side could admit patients on a stretcher.[1] The tail was conventional with a trapezoidal tailplane mounted on the upper fuselage carrying rectangular elevators.  The angle of incidence of the tailplane could be adjusted in flight for trim but the elevators were not balanced. The Duverne-Saran had a triangular fin and rectangular balanced rudder.[1] It had a fixed tailskid undercarriage with mainwheels on faired half-axles from the bottom of the fuselage, with short, faired, rubber ring shock absorbers from the outer lower engine mounts.[1] The Duverne-Saran 01, prototype and only example of the type, flew for the first time on 23 April 1935.[3] It was one of sixteen prototypes that took part in a 2,140 km (1,330 mi), ten-day tour around France which started at Orly on 18 October 1935.[4] On 28 April 1936 it arrived at Villacoublay for its official trials.[5] At that time it still had the Chaise engines but by March 1937 these had been replaced with 45 kW (60 hp) Train 6T straight six cylinder, inverted, air-cooled engines.[6] It first flew with these early in May 1937[7] and trials continued until at least October.[8] In December 1937 it changed engines again, with the installation of smaller, 30 kW (40 hp) Train 4Ts, similar to the 6Ts but with four cylinders, in order to make record attempts in the low power category.[9]  A year later, in December 1938 the Duverne-Saran had begun tests powered by two 52 kW (70 hp) air-cooled [Minié 4.D0 Horus flat fours.[10][11] Data from Les Ailes 26 September 1926[1]General characteristics Performance</t>
  </si>
  <si>
    <t>3 seat, twin engine light civil aircraft</t>
  </si>
  <si>
    <t>two passengers</t>
  </si>
  <si>
    <t>9.40 m (30 ft 10 in)</t>
  </si>
  <si>
    <t>13.50 m (44 ft 3 in)</t>
  </si>
  <si>
    <t>2.20 m (7 ft 3 in)</t>
  </si>
  <si>
    <t>62 l (14 imp gal; 16 US gal)</t>
  </si>
  <si>
    <t>2 × Chaise 4-E air-cooled inverted V-4 engine, geared down 2</t>
  </si>
  <si>
    <t>2-bladed Chauvière, wooden blades</t>
  </si>
  <si>
    <t>150 km/h (93 mph, 81 kn)</t>
  </si>
  <si>
    <t>https://en.wikipedia.org/3 seat, twin engine light civil aircraft</t>
  </si>
  <si>
    <t>25.40 m2 (273.4 sq ft)</t>
  </si>
  <si>
    <t>1,050 kg (2,315 lb)</t>
  </si>
  <si>
    <t>170 km/h (110 mph, 92 kn)</t>
  </si>
  <si>
    <t>1,000 km (620 mi, 540 nmi)</t>
  </si>
  <si>
    <t>6,200 m (20,300 ft) absolute</t>
  </si>
  <si>
    <t>45 km/h (28 mph)</t>
  </si>
  <si>
    <t>Landray GL.02</t>
  </si>
  <si>
    <t>The Landray GL.02 Ami Pou was a very basic, low-powered French tandem wing, single-seat sports  aircraft.  The only example flew in 1979. The GL.02 Pou Ami was a very simple, small, low-powered tandem wing aircraft in the Mignet Pou-du-Ciel style. This was reflected in its name, which also referred to the source of its engine, the Citroën Ami 8 car.[1]  Its rear wing, a little shorter in span than the forward, upper one, was mounted on top of the rear fuselage. In common with other Pou-type designs, the GL.02 was controlled by changing the incidence of the forward wing.  To do this, this wing was mounted high over the fuselage on four co-linear pivot points. Two struts from the upper fuselage longerons rose almost vertically to the inner pivot points and two more, also from those longerons, leaned out to the second pair. The incidence was altered by two links from the control column to the rear of the wing.[1][2] The fuselage of the Pou Ami was a simple, flat-sided structure. Its engine, a modified 20 kW (27 hp) modified Citroen Ami 8 motorcar air-cooled flat-twin engine was mounted low in the nose, with its cylinders exposed for cooling. This retained the standard clutch as a torque damper and, because its maximum power was developed around 5,500 r.p.m., was geared down with six intermediate belt drives. As a result, the propeller driveshaft was noticeably higher in the nose than the engine, enclosed under a curved decking that extended back to the open cockpit between the two wings.  The small cropped triangular fin began at the rear wing's trailing edge and carried a generous, tall, near-rectangular balanced rudder that extended to the keel. The Pou Ami had a tailwheel undercarriage, with mainwheels on sprung, light alloy cantilever legs.[1][2] The Pou Ami flew for the first time on 27 October 1978 and gained its Certificate of Airworthiness on 23 July 1979.[3] This was not renewed the following year and the Pou Ami was dismantled.[2][3] Data from Jane's All the World's Aircraft 1981-82[1]General characteristics Performance</t>
  </si>
  <si>
    <t>Sports aircraft</t>
  </si>
  <si>
    <t>one</t>
  </si>
  <si>
    <t>180 kg (397 lb)</t>
  </si>
  <si>
    <t>295 kg (650 lb)</t>
  </si>
  <si>
    <t>1 × converted Citroen Ami 8 car engine, an air-cooled flat twin, 20 kW (27 hp)   with a six belt speed reducer</t>
  </si>
  <si>
    <t>2-bladed, 1.50 m (4 ft 11 in) diameter</t>
  </si>
  <si>
    <t>Gilbert Landray</t>
  </si>
  <si>
    <t>12.0 m2 (129 sq ft) , both wings together</t>
  </si>
  <si>
    <t>130 km/h (81 mph, 70 kn)</t>
  </si>
  <si>
    <t>6.40 m (21 ft 0 in)</t>
  </si>
  <si>
    <t>5.40 m (17 ft 9 in)</t>
  </si>
  <si>
    <t>40 km/h (25 mph, 22 kn)</t>
  </si>
  <si>
    <t>Lioré et Olivier LeO H-27</t>
  </si>
  <si>
    <t>The four-engined Lioré et Olivier LeO H-27 was one of three French flying boats competing to carry mail over Air France's South Atlantic routes. Flying later than its competitors, it was not selected and only one was built. The LeO H-27 was built in response to a French government call for a postal aircraft able to cover the South Atlantic routes. It was in competition with the Latécoère 300 and the Blériot 5190.[1] The design of the LeO H-27 was assisted by Lioré at Olivier's experience with the LeO H-180 and LeO H-240 flying boats, the first single-engined and the second with one push-pull pair. It was a high wing cantilever monoplane with an all-metal wing in two parts, each with a thick airfoil, rectangular plan centre section and a trapezoidal outer panel with a rounded tip. The outer panel tapered in thickness outwards and carried 11.80 m (38.7 ft) span ailerons which, like the rear control surfaces, were balanced. The wing was built around two duralumin spars joined into a central box to which the leading and trailing edges were attached; all were dural covered.[1][2] Four 480 kW (650 hp) Hispano-Suiza 12Nbr water-cooled V-12 engines, each driving a three blade propeller, were mounted in two push-pull pairs, each pair mounted above the central panel on N-form, broad, faired struts assisted by two forward diagonal thrust struts and a near vertical pair aft.[1][2] The LeO H-27 had a two step hull; its concave V reinforced underside had a central angle of 144°. It was a flat sided structure built around longerons and frames. There was a mooring compartment in the extreme nose and in a second section the pilots' multiply-windowed cabin was also well forward and in front of the propeller discs. It had side-by-side seats with dual controls and was high up, with a navigator's cabin and radio equipment underneath, lit by portholes just forward of the port side crew entry door. The engineer's compartment was immediately behind the pilots. The mail was stored in a third, 8 m3 (280 cu ft), section of the hull and the fourth housed equipment and four hammocks.[2] At the rear a tall, straight edged fin mounted a narrow rectangular balanced rudder and also the high aspect ratio, parallel chord tailplane, positioned about halfway up the fin to keep it out of the spray and braced with a single strut on each side to the top of the hull. It had separate, narrow chord elevators.[1][2] Lateral stability on the water was provided by two wing-mounted floats, with single step, V-form undersides. These were mounted below the central-outer wing panel junctions at only about one-quarter span on a combination of faired-in vertical and inward leaning struts.[2] Though the hull of the LeO H-27 was first seen in public at the 12th Paris Aéro Salon in November 1930,[1] it did not fly until 30 December 1933, piloted by Bourdin.[3] Only one was built and Air France's South Atlantic routes were flown instead by the Latécoère 300; the LeO H-27 did make at least one Atlantic crossing when Bourdin flew it to the Antilles towards the end of 1934.[4] Data from Les Ailes February 1934[2]General characteristics Performance</t>
  </si>
  <si>
    <t>//upload.wikimedia.org/wikipedia/commons/thumb/0/00/LeO_H.27_NACA-SR-26.jpg/300px-LeO_H.27_NACA-SR-26.jpg</t>
  </si>
  <si>
    <t>Postal flying boat</t>
  </si>
  <si>
    <t>Lioré et Olivier</t>
  </si>
  <si>
    <t>https://en.wikipedia.org/Lioré et Olivier</t>
  </si>
  <si>
    <t>Four</t>
  </si>
  <si>
    <t>21.45 m (70 ft 4 in)</t>
  </si>
  <si>
    <t>36.80 m (120 ft 9 in)</t>
  </si>
  <si>
    <t>7.13 m (23 ft 5 in)</t>
  </si>
  <si>
    <t>9,330 kg (20,569 lb)</t>
  </si>
  <si>
    <t>9,460 l (2,080 imp gal; 2,500 US gal)</t>
  </si>
  <si>
    <t>4 × Hispano-Suiza 12Nbr water-cooled geared V-12, 480 kW (650 hp)  each</t>
  </si>
  <si>
    <t>3-bladed metal</t>
  </si>
  <si>
    <t>https://en.wikipedia.org/Postal flying boat</t>
  </si>
  <si>
    <t>180 m2 (1,900 sq ft)</t>
  </si>
  <si>
    <t>18,200 kg (40,124 lb)</t>
  </si>
  <si>
    <t>245 km/h (152 mph, 132 kn) at 1,500 m (4,900 ft)</t>
  </si>
  <si>
    <t>3,500 km (2,200 mi, 1,900 nmi) with 600 kg (1,300 lb) of mail and a 50 km/h (31 mph) head wind</t>
  </si>
  <si>
    <t>4,300 m (14,100 ft) theoretical</t>
  </si>
  <si>
    <t>15 min 30 sec to 2,000 m (6,600 ft)</t>
  </si>
  <si>
    <t>Volland V-10</t>
  </si>
  <si>
    <t>The Volland V-10 was a French two seat, low-powered biplane notable for its extreme stagger. It first flew in 1936 and appeared at the Paris Aero Salon that year. The V-10 was a single bay biplane with wings of almost equal span but extreme stagger, so that the upper trailing edge was almost exactly above the lower leading edge in level light. This arrangement owed something to the Darmstadt D-18 (1929) and D-22 biplanes, though the Volland's wings were conventionally braced and not cantilevers; its single, streamlined interplane struts leant forward at about 50° to the horizontal. The upper wing had a slightly greater span than the lower but the same chord.  It was braced over the fuselage with a triangular cabane. Both wings were essentially rectangular in plan, with blunted tips.  They had wooden structures, each with two spars, and were fabric covered apart from the demountable wingtips which were covered in light metal. Ailerons were confined to the lower wing but filled its entire trailing edge.[1] Its rectangular cross-section fuselage was built around four ash longerons joined by spruce frames and plywood covered. It had a 45 kW (60 hp) six-cylinder, inverted, air-cooled inline Train 6T engine in the nose and there was a large baggage store behind it. There were two open cockpits in tandem, fitted with dual control. The forward one, for a pupil or passenger, was under the trailing edge of the upper wing, which had a central rectangular cut-out to improve access.  The rear cockpit was for the pilot or instructor and was fully instrumented.[1] The V-10 had a conventional empennage, with a slightly tapered tailplane mounted at mid-fuselage height and fitted with inset elevators.  Its tall, nearly vertical, blunt-topped fin carried a rectangular inset rudder.  These rear surfaces had wooden structures and were plywood covered.[1] It had a simple, fixed tailskid undercarriage.  Its mainwheels had a track of 1.4 m (4 ft 7 in) and were on half axles from the lower longerons. On each side an oleo strut ran rearwards from the wheels to the centre of the fuselage underside.[1] Tests of the Volland V-10, temporarily equipped with a 45 kW (60 hp) Régnier two-cylinder R.2 engine, began in April 1936[2] and the first flight took place on 26 May.[3] Soon afterwards it was equipped with the Train 6T that it was designed for; tests with this engine began in August,[4] lasting until the end of the month.[5] It returned for what were hoped to be its final tests on 9 October 1936 at Villacoublay[6] but official certification was not achieved until March 1937.[1] The Volland competed in the Charles-Delesalle Cup on 15 August 1936 but had to abort take-off and retire.[7] It was displayed at the 15th Paris Aero Salon in November 1936.[8][9] Data from Les Ailes March 1937[1]General characteristics Performance</t>
  </si>
  <si>
    <t>//upload.wikimedia.org/wikipedia/commons/thumb/4/41/Volland_V-10_photo_L%27Aerophile_April_1938.jpg/300px-Volland_V-10_photo_L%27Aerophile_April_1938.jpg</t>
  </si>
  <si>
    <t>Touring and trainer aircraft</t>
  </si>
  <si>
    <t>Avions Volland</t>
  </si>
  <si>
    <t>One crew</t>
  </si>
  <si>
    <t>6 m (19 ft 8 in)</t>
  </si>
  <si>
    <t>7 m (23 ft 0 in)</t>
  </si>
  <si>
    <t>2 m (6 ft 7 in)</t>
  </si>
  <si>
    <t>310 kg (683 lb)</t>
  </si>
  <si>
    <t>70 l (15 imp gal; 18 US gal) in fuselage tank</t>
  </si>
  <si>
    <t>1 × Train 6T air-cooled inverted 6-cylinder inline, 45 kW (60 hp)</t>
  </si>
  <si>
    <t>140 km/h (87 mph, 76 kn)</t>
  </si>
  <si>
    <t>https://en.wikipedia.org/Touring and trainer aircraft</t>
  </si>
  <si>
    <t>12 m2 (130 sq ft)</t>
  </si>
  <si>
    <t>4,000 m (13,000 ft)</t>
  </si>
  <si>
    <t>60 km/h (37 mph)</t>
  </si>
  <si>
    <t>2 min 50 sec to 360 m (1,180 ft)[8]</t>
  </si>
  <si>
    <t>Hawker Hurricane in Yugoslav service</t>
  </si>
  <si>
    <t>In late 1937, the Royal Yugoslav Air Force (Serbo-Croatian Latin: Vazduhoplovstvo Vojske Kraljevine Jugoslavije, VVKJ) placed an order with Hawker Aircraft for twelve Hawker Hurricane Mk I fighters, the first foreign purchase of the aircraft. The Royal Yugoslav Air Force (VVKJ) operated the British Hawker Hurricane Mk I from 1938 to 1941. Between 1938 and 1940, the VVKJ obtained 24 Hurricane Mk Is from early production batches, marking the first foreign sale of the aircraft. Twenty additional aircraft were built by Zmaj under licence in Yugoslavia. When the country was drawn into World War II by the German-led Axis invasion of April 1941, a total of 41 Hurricane Mk I's were in service as fighters. They achieved some successes against Luftwaffe aircraft, but all Yugoslav Hurricanes were destroyed or captured during the 11-day invasion. In mid-1944, the Yugoslav Partisans formed two Royal Air Force squadrons, Nos. 351 and 352, which both operated Hurricane fighter-bombers. No. 351 Squadron flew Hurricane Mk IICs during training and was later equipped with Hurricane Mk IVs, and No. 352 briefly flew Hurricane Mk IICs during training before re-equipping with Supermarine Spitfire Mk Vs. Both squadrons operated as part of No. 281 Wing RAF of the Balkan Air Force, conducting ground attack missions in support of Partisan operations until the end of the war. Hurricanes remained in service with the post-war Yugoslav Air Force until the early 1950s. In early 1938, the Royal Yugoslav Air Force (Serbo-Croatian Latin: Vazduhoplovstvo Vojske Kraljevine Jugoslavije, VVKJ) placed an order with Hawker Aircraft for twelve Hawker Hurricane Mk I fighters, the first foreign purchase of the aircraft.[1] The British government was willing to supply excess Hurricanes to nations that were likely to oppose German expansion because the rate of production of the aircraft slightly exceeded the capability of the RAF to introduce it at the time.[2] The first of these aircraft destined for Yugoslav service was No. 205 (formerly L1751), which was flown from the United Kingdom to Belgrade via France and Italy, arriving on 15 December 1938.[1] The first batch of aircraft were fitted with a Rolls-Royce Merlin II engine driving a two-blade wooden propeller.[3] The initial order was followed by a second order of twelve (N2718–N2729), which were fitted with Merlin III engines driving a three-blade variable-pitch propeller, and were delivered in February and March 1940. At the same time, the Yugoslav government applied to build more under licence. Once the negotiations were successfully concluded, production lines were established at the Rogožarski plant in Belgrade and the Zmaj factory in nearby Zemun. The two plants were expected to build forty and sixty of the aircraft respectively, at a rate of twelve per month. Of the locally built aircraft, only twenty were completed by Zmaj; the Rogožarski plant did not produce any. A total of 44 aircraft were put into service with the VVKJ.[4][5] Once in service, Hurricane Mk Is were used to equip the 52nd Fighter Group of the 2nd Fighter Regiment based at Knić, and the 33rd and 34th Fighter Groups of the 4th Fighter Regiment based at Bosanski Aleksandrovac. Hurricanes were also operated by the Independent Fighter Squadron of the 81st Bomber Group and by the Air Training School, both based at Mostar. All of these aircraft were deployed in the fighter/interceptor role.[6][7] Immediately prior to the German-led Axis invasion of Yugoslavia in April 1941, 41 of the original 44 Hurricanes were serviceable. They were allocated as follows:[6][7][8][9] At 06:45 on 6 April 1941, the Luftwaffe launched Operation Retribution, a series of concerted bombing attacks on Belgrade that coincided with air and ground attacks throughout the country. Several waves of German aircraft approached Belgrade during the day, initially Junkers Ju 87 "Stuka" dive-bombers escorted by fighters. About 08:00, Hurricanes of the 52nd Fighter Group engaged the second wave as it departed after bombing the city; one of the dive-bombers was shot down by three pilots from the 163rd Squadron.[10] For the remainder of the first day of the invasion, the Hurricanes of the VVKJ saw little action, despite constant patrolling between Čačak, Kraljevo, and Kragujevac. Few of the aircraft had radio sets, so the fighters usually arrived too late to take part in the fighting.[11] Two 4th Fighter Regiment machines were tasked with escorting Bristol Blenheim Mk I light bombers to attack targets in Austria, but they lost sight of the bombers in cloud cover. One of the pilots then attempted to intercept some German Messerschmitt Bf 109 fighters.[12] The following day, the 2nd Fighter Regiment continued to patrol over central Serbia, protecting factories at Kraljevo and Kragujevac from potential German air attacks that never occurred. The 4th Fighter Regiment was also active, patrolling over Bosnia and Croatia, but saw little action except for attempts to intercept German reconnaissance aircraft. Two of the Air Training School Hurricanes scrambled to intercept a small formation of Junkers Ju 88 bombers as they flew over Mostar towards Sarajevo. They were both hit by return fire, wounding one pilot and forcing him to crash land. The other pilot continued pursuing the bombers when he was attacked by a group of German Bf 109s. He was severely wounded, bailed out, and eventually died from loss of blood. Another Hurricane was also claimed by the Germans on 7 April.[13] On 8 April, the main VVKJ effort was directed towards a German ground thrust through the Kačanik gorge in southern Kosovo. By this time, the VVKJ had lost over 60 per cent of its aircraft; 70 aircraft from the remnants of various bomber and fighter units were assembled for the attack. Hurricanes of the 52nd Fighter Group made up the last wave of attacks on the 13 kilometres (8 mi) of closely packed convoys. Flying beneath low cloud in very poor weather, both squadrons strafed the Germans. One Hurricane was hit and crash-landed by the road, its pilot evading capture. In the north of the country, patrolling Hurricanes of the 4th Regiment clashed with German fighters on several occasions, without result. Other 4th Regiment Hurricanes escorted another bomber mission against targets in southern Austria. The remaining five Hurricanes of the 105th Squadron relocated to Veliki Radinci, where other surviving aircraft had also concentrated.[14] The following day, heavy snow fell in some areas of Yugoslavia, grounding the 52nd Fighter Group Hurricanes at Knić. In the north, a major air battle developed between Rovine and Bosanski Aleksandrovac, involving Hurricanes of both the 106th and 108th Squadrons. The Yugoslavs shot down one or two Bf 109s, but lost two Hurricanes in the process.[15] By 10 April, the VVKJ was disintegrating quickly in the face of the successful German onslaught, but Hurricanes of the 105th Squadron were able to get airborne despite the continuing poor weather, patrolling for and engaging German aircraft without result. At Knić, rumours of the approach of German ground forces led the 164th Squadron to attempt to fly its Hurricanes to a safer airfield. Five machines got into the air, but almost immediately two of them collided, and another flew into a mountain wreathed in fog. The two surviving pilots returned safely to Knić. Meanwhile, the Hurricanes of the 163rd Squadron had been rendered unserviceable by their crews to prevent their capture and use by the Germans. When it became clear that the rumours of approaching German forces were unfounded, desperate attempts were made to return the aircraft to flying condition. The same day, Hurricanes of the 4th Regiment scored a victory over a Bf 109 while chasing reconnaissance aircraft over Bosnia.[16] On 11 April, 4th Regiment Hurricanes shot down a Messerschmitt Bf 110 heavy fighter over Nova Gradiška.[17] The following day, two or three of the remaining 105th Squadron Hurricanes were burned by ground crews at Veliki Radinci, while other machines from the same squadron flew to Bijeljina, where other aircraft had concentrated. This move had only just been completed when a large formation of German Bf 110s swept over the airfield and destroyed over two dozen aircraft, including all but one of the 105th Squadron Hurricanes. At Knić, approaching German vehicles caused the last two 163rd Squadron Hurricanes to scramble, flying to Zemun. The first pilot landed safely, but was immediately captured by armed Volksdeutsche. The other pilot, seeing that Zemun was not safe, broke off and tried to fly to Bjeljina, but ran out of fuel and was killed when he tried to crash-land near Valjevo. Even at this late stage, the 4th Regiment still had five or six airworthy Hurricanes. They continued to chase reconnaissance aircraft throughout the day, shooting down one Ju 88 near Banja Luka. When German bombers again attacked the airfields around Mostar, the one remaining Hurricane of the Air Training School attacked a Ju 88 but was hit by return fire, forcing the pilot to bail out.[18] The following day saw 4th Regiment Hurricanes again patrolling over Bosnia, downing another Bf 110, this time over Banja Luka. One aircraft was destroyed on 13 April, the pilot being badly wounded.[19] On 14 April, one Hurricane was still serviceable at Nikšić in Montenegro.[19] This aircraft clashed with Italian fighters on 14 or 15 April and was hit 37 times. Despite this, it was still airworthy on 16 April when its pilot attempted to fly it to Greece, but he was forced to return due to poor weather, after which the aircraft was abandoned. At least two Hurricanes were captured intact by the invading forces, but this marked the end of the Hawker Hurricane in VVKJ service, as all opposition to the Axis invaders ceased on 18 April, following the Yugoslav Supreme Command's unconditional surrender the previous day.[20] The raising of Yugoslav Partisan-manned squadrons within the Royal Air Force (RAF) was discussed between the Partisan leader Josip Broz Tito and the head of the British mission to the Partisans, Brigadier Fitzroy Maclean, on 12 March 1944. As a result of this discussion, an agreement was concluded later that month for the RAF to train Yugoslav personnel who would man two squadrons, one of fighters and one of fighter-bombers. After completing training, these two squadrons were to conduct operations exclusively over Yugoslavia. It was agreed that the new squadrons would largely be staffed by former VVKJ personnel who had fled the country during the invasion and had later agreed to join the Partisans. The first squadron was raised at an airfield near Benghazi, Libya, as No. 352 (Yugoslav) Squadron RAF. Members took their Partisan oaths on 21 May 1944.[21] Until late June, this squadron was equipped with Harvard training aircraft and Hurricane Mk IICs, which were then replaced by Supermarine Spitfire Mk Vs, which it operated until the end of the war. The Hurricane Mk IICs were handed over to a second Partisan-manned squadron, raised as No. 351 (Yugoslav) Squadron RAF, which was also established as a fighter-bomber unit in Libya on 1 July 1944.[22] During its work-up training, No. 351 Squadron was re-equipped with Hurricane Mk IVs. It completed training, including ground-attack practice runs, by 23 September. By 2 October, the squadron had been transferred to an airfield near Cannae in Italy to join No. 281 Wing RAF of the Balkan Air Force, a combined Allied organisation. The move was accompanied by complaints from the Partisan Supreme Command that the Hurricane was inferior to the Spitfire now being flown by No. 352 Squadron, and also the Hawker Typhoon. The complaints were ignored by the RAF, and the squadron operated Hurricane Mk IVs until the end of the war,[23] as did No. 6 Squadron RAF, a British-manned squadron that also flew missions over Yugoslavia, even though the aircraft had been taken out of frontline service in the European theatre in March 1944.[24] No. 351 Squadron was cleared for combat operations on 13 October,[25] and from 18 October the squadron generally had 4–8  aircraft based at an airfield on the now Allied-held island of Vis in the Adriatic.[26] No. 351 Squadron flew its first mission on 13 October 1944; it involved six aircraft attacking an Axis supply convoy near the village of Aržano.[27] On 20 October, aircraft from the squadron, supported by Spitfires from No. 352 Squadron, conducted rocket and strafing attacks on enemy columns near Metković that were withdrawing in the face of the advancing Partisan 26th Dalmatian Division. The mission was a success, but one aircraft was lost to ground fire.[28] Nine days later, Hurricanes, escorted by a pair of Spitfires from No. 352 Squadron, flew a patrol over the island of Rab and adjacent areas of the Adriatic, but were unable to positively identify any targets. On 4 November, aircraft from No. 351 Squadron, again escorted by two Spitfires, were tasked with interdicting road communications between Bihać and Knin. One aircraft developed engine trouble and had to return to base, but the rest continued with the mission. They ran into heavy anti-aircraft fire near Knin, and one aircraft was shot down, the pilot bailing out and being captured by the Germans.[27] The next mission, on 9 November, was hampered by extremely poor weather over the target area near Trebinje. One aircraft flew into a mountain, killing the pilot, and another suffered engine trouble and crash-landed near Trebinje, the pilot escaping unhurt.[29] On 3 December 1944, No. 351 Squadron carried out a successful rocket attack against Axis coastal defences on the Island of Lošinj, launching from Vis. This was followed by a period of scouting and reconnaissance over several Yugoslav regions, hitting targets of opportunity,[30] sometimes escorted and supported by the Spitfires of No. 352 Squadron.[31] No. 351 Squadron ranged widely, interdicting rail and road routes in eastern and western Bosnia and throughout Dalmatia, and attacking Axis maritime traffic off the Adriatic coast and islands.[30] As the year drew to a close, operations became severely hampered by the worsening weather.[32] In January and February 1945, much better co-ordination was achieved between the two RAF squadrons and Partisan ground and maritime forces. This was done through the deployment of aviation liaison sections with the main Partisan formations, initially with the 8th Corps and then also the 5th Corps.[33] On 4 January, four Hurricanes flew from Vis to attack an enemy convoy travelling between Mostar and Sarajevo. The convoy was located near Jablanica and seven trucks were destroyed. The aircraft went on to attack the railway station in Jablanica, damaging one locomotive and ten wagons. One Hurricane was damaged by anti-aircraft fire during the mission. On 22 January, Hurricanes escorted by Spitfires attacked a ship of 1,000 tonnes (980 long tons) off the island of Rab, firing sixteen rockets. Due to the minimal Luftwaffe presence over much of Yugoslavia, in many cases the Spitfire escorts from No. 352 Squadron were not needed to protect against enemy aircraft, so they also engaged ground and maritime targets alongside the Hurricanes of No. 351 Squadron.[34] In February, both squadrons provided support for the liberation of major towns, including Široki Brijeg, Nevesinje and Mostar, and patrolled and attacked targets of opportunity across Bosnia and Dalmatia. Specifically, they supported the Mostar operation of the 8th Corps, the work of the 11th Corps clearing the enemy from islands in the northern Adriatic, and also 5th Corps operations.[35] Despite the presence of liaison sections with ground forces, procedures were not yet streamlined, and several friendly fire incidents occurred during the Mostar operation. In support of 11th Corps operations, Hurricanes attacked German headquarters, defences and naval traffic on and around the islands of Pag and Krk. On 7 February, Hurricanes of No. 351 Squadron were supporting 4th and 11th Corps and attacked a column of German trucks and wagons on the road between Gospić and Bihać when two of the aircraft collided, causing minor damage. Both aircraft crash-landed in friendly territory and were written off, but the pilots escaped unharmed.[36] During February, No. 351 Squadron re-deployed to Zemunik on the mainland near Zadar.[37] In early March, the formation of the 4th Army was accompanied by the development of even closer coordination and liaison with the two squadrons. Air marker panels began to be used to show the forward line of friendly troops and to identify friendly vehicles, and liaison teams were deployed with the commanders of lower-level formations to communicate directly with supporting aircraft. Operations continued across Bosnia and Dalmatia in March, and were extended to include support to advances in the Lika region and during the capture of Sarajevo and Bihać. As Axis forces withdrew west towards Zagreb, the Hurricanes of No. 351 Squadron continued to harry them, ambushing convoys and rocketing artillery positions.[38] Between 1 January and 31 March 1945, the Hurricanes of No. 351 Squadron not only flew from Cannae and Vis, but also from the airfields at Zemunik and Prkos on the mainland. In the same period the squadron lost four aircraft and suffered damage to fifteen others. Of the lost aircraft, two were destroyed as a result of a collision, one was lost after engine failure, and only one was lost to anti-aircraft fire. Four aircraft were damaged by anti-aircraft fire, the remainder being damaged by fragments from their own rockets.[39] From the beginning of April 1945, the combat operations of No. 351 Squadron were focussed on supporting the offensives by the 4th Army in the Lika and Gorski kotar regions, along the Croatian coastline and in Istria. In particular, there was hard fighting in the islands of the northern Adriatic.[40] On 5 April, one Hurricane was lost near Babin Potok when it flew into a mountain while supporting the 19th Dalmatian Division's attack on elements of the 11th Ustaše Division, resulting in the death of the pilot.[41] During this period, all operations of No. 351 Squadron were carried out from the airfield at Zemunik. Two aircraft were destroyed and eighteen damaged. Between 2 and 8 May, which proved to be the last week of the war, the RAF did not permit the squadron to operate due to political considerations regarding the future status of Trieste.[42] During its existence, No. 351 Squadron flew 227 combat missions: 119 ground attack sorties, 87 reconnaissance missions, 19 maritime interdictions, and two search-and-rescue missions. Of the 23 pilots that passed through the squadron, four were killed and one captured. The squadron lost nine aircraft, and 38 others suffered damage, mainly from anti-aircraft fire. The squadron was released from RAF control on 16 May 1945.[43] After the war, the Balkan Air Force's 16 surviving Hurricanes continued to be used by the Yugoslav Air Force (Serbo-Croatian: Jugoslovensko ratno vazduhoplovstvo; JRV), the air arm of Tito's new communist government. The Hurricanes flew with the 1st Fighter Regiment in 1945, followed by the Reconnaissance Aviation Regiment in 1947–1948, and the 103rd Reconnaissance Aviation Regiment between 1948 and 1951. Hurricanes remained in service with the post-war Yugoslav Air Force until the early 1950s.[44][45] A Hawker Hurricane Mk IV that flew as part of No. 351 Squadron is on display at the Museum of Aviation in Belgrade. This aircraft, serial number 20925, was manufactured in 1943, and remained in operation until it was withdrawn from service on 18 August 1952.[45]</t>
  </si>
  <si>
    <t>//upload.wikimedia.org/wikipedia/commons/thumb/0/08/Yu_Hurricane.jpg/300px-Yu_Hurricane.jpg</t>
  </si>
  <si>
    <t>FighterFighter-bomber</t>
  </si>
  <si>
    <t>Hawker and Zmaj</t>
  </si>
  <si>
    <t>https://en.wikipedia.org/Hawker and Zmaj</t>
  </si>
  <si>
    <t>https://en.wikipedia.org/FighterFighter-bomber</t>
  </si>
  <si>
    <t>2nd Fighter Regiment4th Fighter RegimentNo. 351 Squadron RAF (1944–1945)No. 352 Squadron RAF (1944)</t>
  </si>
  <si>
    <t>https://en.wikipedia.org/2nd Fighter Regiment4th Fighter RegimentNo. 351 Squadron RAF (1944–1945)No. 352 Squadron RAF (1944)</t>
  </si>
  <si>
    <t>1938–19411944–19451945–1951</t>
  </si>
  <si>
    <t>Paraavis Dart</t>
  </si>
  <si>
    <t>The Paraavis Dart is a Russian single-place paraglider that was designed and produced by Paraavis of Moscow. It is now out of production.[1] The Dart was designed as a competition and performance glider.[1] The Dart's 12.56 m (41.2 ft) span wing has 80 cells, a wing area of 27.2 m2 (293 sq ft) and an aspect ratio of 5.8:1. The crew weight range is 80 to 104 kg (176 to 229 lb) and the aircraft is AFNOR certified in the "performance" category.[1] Data from Bertrand[1]General characteristics Performance</t>
  </si>
  <si>
    <t>Paraglider</t>
  </si>
  <si>
    <t>Russia</t>
  </si>
  <si>
    <t>https://en.wikipedia.org/Russia</t>
  </si>
  <si>
    <t>Paraavis</t>
  </si>
  <si>
    <t>https://en.wikipedia.org/Paraavis</t>
  </si>
  <si>
    <t>12.56 m (41 ft 2 in)</t>
  </si>
  <si>
    <t>https://en.wikipedia.org/Paraglider</t>
  </si>
  <si>
    <t>27.2 m2 (293 sq ft)</t>
  </si>
  <si>
    <t>55 km/h (34 mph, 30 kn)</t>
  </si>
  <si>
    <t>mid-2000s</t>
  </si>
  <si>
    <t>Production completed</t>
  </si>
  <si>
    <t>1.0 m/s (200 ft/min)</t>
  </si>
  <si>
    <t>Avia 41-P</t>
  </si>
  <si>
    <t>The Avia 41-P was a high performance French glider. Eric Nessler set many new national gliding records in one between 1934 and 1938. The Lippisch Wien, a German glider first flown in 1929, was the first aircraft to undertake cross-country flights using "blue sky" thermals rather than ridge lift or the thermals associated with cumulonimbus cloud. Most of the exploratory flights of the Wien were piloted by Robert Kronfield,[1] who in 1931 brought it to the French competition held at the coastal site of Vauville. The French were impressed by the Wien and the Ateliers Vosgiens d'Industrie Aéronautique (Avia) company, founded in 1930, set about designing a similar high performance glider.[2] Though it was inspired by the Wien and followed its long span, high set, high aspect ratio wing layout, it differed significantly both structurally and aerodynamically. The project leader was Raymond Jarlaud, who was also responsible for the wing, with Eric Nessler designing the fuselage. Unlike the Wien's wing, that of the Avia 41-P was a two part structure, each half-wing having a rectangular plan centre section and a straight-tapered outer section, the latter dominating (80%) the span.  The inner and outer airfoils were Göttingen 535, a thick and highly cambered section, and the flat bottomed Göttingen 527 respectively, different profiles from those of the Wien.[1][2] They had a single spar formed by a leading edge, plywood covered torsion box which narrowed outwards.[3] Behind this the wing was fabric covered. Broad chord  ailerons occupied more than half the span, divided into two sections which moved separately to minimise torsion. On the first Avia 41-P the ailerons were fabric covered but the second and later examples had ply covering. Streamlined duraluminum V-struts from the lower fuselage braced the half-wings just inside the inner and outer section boundary. The two half-wings were joined together over the fuselage on a low central pylon, placing the Avia's wing closer to the fuselage than on the Wien.[2] Its fuselage was birch ply covered and built around four longerons.[3] The open cockpit, placed immediately ahead of the wing pylon, was unusually narrow so Nessler introduced an unusual control column for a glider with a yoke for aileron control which minimised sideways movements of the pilot's hands. The fuselage tapered rearwards to an empennage with a very small, straight edged fin and tailplane. Its fin carried a generous, curved edge, fabric covered rudder which extended down to the keel and the separate elevators were similarly rounded.  Its horizontal tail was mounted well forward on top of the fuselage so that the rudder hinge was ahead of the elevator trailing edge root. The Avia landed on a rubber-mounted skid under the forward fuselage and had a ring shaped tailskid.[2] The Avia 41-P flew for the first time in late 1932, piloted by Georges Bouvier.[2] He had completed the test flights by mid-January 1934[4] and then took it on a France-wide demonstration tour which lasted until about September.[5] In late August its part-designer Eric Nessler began a series of flights setting new French gliding records for distance and for duration.  By the end of the year he had made a flight of 54 km (34 mi) and another lasting 11 hr 27 min,[6] helping him to gain his Silver C badge in 1936. He was the first French pilot to do so.[2] The second example, completed in 1935, was the one mostly used by Nessler as chief pilot at the La Banne d'Ordanche gliding club to break most of French national gliding records, including a flight of 382 km (237 mi) in 1938.  He also flew it as the French representative at international meetings in 1937 and 1938. Its cockpit was continuously revised, eventually gaining an enclosed canopy.[2] The Avia 41-P was designed to achieve the best performance and so was expensive to build but around five more followed the first two; these later aircraft were mostly used by the French Army in the period 1935-9.  They were not identical; some, for example, had slight dihedral.  After the occupation of France during World War II, Nessler's aircraft was taken to Germany in 1942.[2]  The third 41-P built, one of those with dihedral, survived the war and is currently in the reserve collection of the Musée de l'air et de l'espace at Le Bourget, though not on public display.[2][7] Data from Les Ailes December 1932, p.3[3]General characteristics Performance</t>
  </si>
  <si>
    <t>//upload.wikimedia.org/wikipedia/commons/thumb/0/06/Avia_41-P_photo_L%27Aerophile_April_1937.jpg/300px-Avia_41-P_photo_L%27Aerophile_April_1937.jpg</t>
  </si>
  <si>
    <t>High performance glider</t>
  </si>
  <si>
    <t>Avia (Ateliers vosgiens d'industrie aéronautique)</t>
  </si>
  <si>
    <t>https://en.wikipedia.org/Avia (Ateliers vosgiens d'industrie aéronautique)</t>
  </si>
  <si>
    <t>late 1932</t>
  </si>
  <si>
    <t>c.7</t>
  </si>
  <si>
    <t>One</t>
  </si>
  <si>
    <t>7.425 m (24 ft 4 in) [2]</t>
  </si>
  <si>
    <t>18.75 m (61 ft 6 in)</t>
  </si>
  <si>
    <t>165 kg (364 lb)</t>
  </si>
  <si>
    <t>https://en.wikipedia.org/High performance glider</t>
  </si>
  <si>
    <t>Raymond Jarlaud and Eric Nessler</t>
  </si>
  <si>
    <t>https://en.wikipedia.org/Raymond Jarlaud and Eric Nessler</t>
  </si>
  <si>
    <t>18.15 m2 (195.4 sq ft)</t>
  </si>
  <si>
    <t>245 kg (540 lb)</t>
  </si>
  <si>
    <t>Göttingen 535 on centre-section, Göttingen 527 outboard</t>
  </si>
  <si>
    <t>Buscaylet-de Monge 7-5</t>
  </si>
  <si>
    <t>The Buscaylet-de Monge 7-5 was a twin engine, twin-boom aircraft without a fuselage but with pilot, passenger and fuel accommodated in a thickened wing centre-section. It was designed by Belgian pioneer Louis de Monge and built in France in the mid-1920s. The Buscaylet-de Monge 7-4 was built in 1923 as a one third scale flight model of the proposed de Monge 72 (or 7-2) tri-motor. The de Monge 7-5 was a development of the 1923 aircraft, retaining its configuration but with new engines and revised wings, tail, accommodation and undercarriage.[1] Structurally the de Monge 7-5 was an all-wood aircraft. It had no fuselage but instead a thickened section of wing between the two booms which supported the tail.   This rectangular inner panel had an airfoil section profile and an increased span of 2.3 m (7 ft 7 in), 15% larger than on the 7.4 but with the same 3.0 m (9 ft 10 in) chord and thickness of 650 mm (26 in).  The increase in span allowed the engines, new Bugatti water-cooled car-type 1.50 l (92 cu in), 34 kW (45 hp) inline engines to be placed far enough apart that the propeller disks did not overlap, obviating the need for engine canting.  Each engine had a rectangular radiator under it.  As before the centre-section contained two side-by-side seats but their cockpits were now separate and provided with windscreens and faired headrests.[1] As before they were positioned between the two spruce and plywood box spars, with fuel tanks on either side. Forward of the cockpit the centre-section was ply skinned, with fabric covering elsewhere.[2] The much thinner section cantilever outer wing panels beyond the booms had the strong straight taper of its predecessor but with elliptical, instead of straight, clipped, tips.  They carried long but not full-span ailerons.[1] Like the centre-section the outer wings were built on pairs of spars.[3] The 7-5's twin booms were attached to brackets on the rear corners of the centre-section; the booms were longer than on the 7-4, placing the elevator hinge about 1 m (3 ft 3 in) further behind the centre-section trailing edge. Curved, balanced control surfaces replaced the earlier unbalanced ones.  Its elevator was elliptical in plan with the straight-edged tailplane projecting forward.[1] It had a tailskid undercarriage with independently mounted wheels 1.665 m (5 ft 5.6 in) apart.[1] Each wheel was mounted on its own axle, about 700 mm (28 in) long and hinged at its inner end to a vertical strut from the inboard fuselage underside and another, outward leaning one above the axle to the centre-section near its edge. A faired vertical leg with a steel tube core from near the edge supported the outer axle end on a rubber shock absorber. Four cables supplied fore-and-aft rigidity.[1][4] The de Monge 7-5 was exhibited at the 1924 9th Paris Salon as an experimental type.[5] The exact date of its first flight is not known but flight trials were ongoing in July 1925.[1] By January 1926 the type was described as powered by 34 kW (45 hp) Vaslin engines, with a top speed of 180 km/h (110 mph) and an endurance at full power of 3.50 hrs. It was "readily convertible" into an ambulance aircraft with room for one wounded man and a nurse, or for two wounded.[4] It is not known if these engines were ever fitted nor if any examples beyond the prototype were completed. Even though its primary purpose was to assist the design of the de Monge 72, because of its low power and aerodynamic cleanliness the de Monge 7-5 was, like the de Monge 7-4 before it, seen as a contender in fuel economy based competitions and for endurance and distance flight records. In May 1926 Captain Cousin was preparing for an endurance record attempt, flying continuously between Paris and Rouen.[6] In July 1926 the 7-5, sponsored by its propeller maker Lumière, was one of seventeen aircraft from six countries entered in the Concours d'Avions Economique, held in August.[7]  There was a suggestion in December 1926 that the 7-5, re-engined with Salmson radials of 30 kW (40 hp) and carrying 700–800 l (150–180 imp gal; 180–210 US gal) of fuel might have a range of 5,000–6,000 km (3,100–3,700 mi).[8] The absence of further reports suggests none of these projects led to success. Data from Les Ailes, June 1925[1] except where notedGeneral characteristics Performance</t>
  </si>
  <si>
    <t>//upload.wikimedia.org/wikipedia/commons/thumb/1/16/Buscaylet-de_Monge_7-5_Aero_Digest_June_1926.jpg/300px-Buscaylet-de_Monge_7-5_Aero_Digest_June_1926.jpg</t>
  </si>
  <si>
    <t>Experimental aircraft</t>
  </si>
  <si>
    <t>Ateliers Buscaylet père et fils, Bobin et Louis de Monge</t>
  </si>
  <si>
    <t>5.97 m (19 ft 7 in)</t>
  </si>
  <si>
    <t>11.50 m (37 ft 9 in)</t>
  </si>
  <si>
    <t>1.49 m (4 ft 11 in)</t>
  </si>
  <si>
    <t>485 kg (1,069 lb)</t>
  </si>
  <si>
    <t>50 l (11 imp gal; 13 US gal)[6]</t>
  </si>
  <si>
    <t>2 × Bugatti 4-cylinder water-cooled inline, 1.5 l (92 cu in) swept volume, 34 kW (45 hp)  each (some sources quote lower powers)</t>
  </si>
  <si>
    <t>2-bladed Lumière, 1.30 m (4 ft 3 in) diameter</t>
  </si>
  <si>
    <t>153 km/h (95 mph, 83 kn) [6]</t>
  </si>
  <si>
    <t>https://en.wikipedia.org/Experimental aircraft</t>
  </si>
  <si>
    <t>21 m2 (230 sq ft)</t>
  </si>
  <si>
    <t>784 kg (1,728 lb) [6]</t>
  </si>
  <si>
    <t>170 km/h (110 mph, 92 kn) [8]</t>
  </si>
  <si>
    <t>Buscaylet-de Monge 7-4</t>
  </si>
  <si>
    <t>https://en.wikipedia.org/Buscaylet-de Monge 7-4</t>
  </si>
  <si>
    <t>24 min to 2,000 m (6,600 ft)[6]</t>
  </si>
  <si>
    <t>CAMS 110</t>
  </si>
  <si>
    <t>The CAMS 110 was a French twin engine biplane flying boat built to fill a range of maritime military rôles including long range reconnaissance, bombing and general exploration. it was not selected for production and only one was built. Though by the mid-1930s monoplanes were replacing biplanes, a CAMS analysis suggested that the needs of French maritime air power were better met with the older design, not least because it was thought to be more resistant to battle damage.[1] It followed the layout of their 1928 CAMS 55 flying boat.[2] It had equal span, single bay wings mounted without stagger and joined on each side by a pair of parallel, vertical interplane struts.  Bracing wires completed the structure.  The upper wing was in three parts a thick, rectangular centre section and two outer panels with parallel chord over about their inner halves, leading to long, semi-elliptical tips. The outer parts had only about 1° of dihedral.  The lower wing was similar; joined to the upper fuselage, its thick centre section was shorter than that of the upper one and shared the greater (3.5°) dihedral of its outer panels.   There were balanced ailerons on the outer, curved trailing edges of both upper and lower wings, each split into two adjacent sections.[1] The wing structure was wooden with two spruce box spars which were parallel in the centre sections but converged outboard. The leading edge was plywood skinned, as were other stressed areas, and the rest fabric covered. The CAMS 110's twin push-pull configuration 660 kW (880 hp) Hispano-Suiza 12Ybrs liquid-cooled V12 engines were enclosed within a single nacelle together with the radiator and mounted close to the underside of the upper wing on two streamlined duralumin N-form struts from the lower wing roots, assisted by transverse X-struts. Short, outward-leaning struts from the engine frame supported the centre of the upper wing and N-form struts braced the lower centre section to the fuselage. The forward propeller was well ahead of the leading edge but the rear one was close to the trailing edge. The upper centre section housed both fuel and oil tanks, with more fuel stored in the lower centre section.[1] In contrast to its wooden wings, the hull of the CAMS 110 was all metal.  It was built from transverse and longitudinal light alloy frames and covered with védal, duralumin with an outer layer of aluminium for protection from sea-water. The planing bottom had two steps, one under the trailing edge of the wing and the other further aft. Longitudinal stability was assured by wing floats of similar construction to the hull.  The CAMS 110 was intended for long flights and carried five or six crew, all in enclosed accommodation. The commander, who was navigator, observer and bomb-aimer was housed in the nose in a cabin with three windows on each side and provided with a chart table. He could also operate one of the two machine guns on mounts just aft of the windows or use a position in the roof from which, behind a folding glass windscreen, he could observe in the open air. On top of the fuselage, offset to port, was a long glazed cabin which seated two pilots in tandem, provided with dual control. Below, on the other side of the fuselage was the flight engineer's position and behind him the radio operator's post. Machine gun mounts allowed a gunner to cover either side. Further aft there was a sleeping compartment, a kitchen and a toilet.[1] The wooden empennage was conventional, with a wire braced, constant chord tailplane mounted around one third fin height; its construction was similar to that of the wing. A photograph from mid-1934, at about the time of its first flight, shows the 110 with a trapezoidal fin, similar to that of the earlier CAMS 55.[2]  Both the vertical-edged rudder and elevators had full-span, Flettner type servo tabs.[1] The CAMS 110 first flew in July 1934 from the Seine at Sartrouville, piloted by Yves-Marie Lantz.[3]  By April 1935 a diagram [1] and a photograph[3] show the 110 with a fin enlarged in area by a vertical leading edge above the tailplane. At this time it was undergoing tests at Saint-Raphaël, Var, where it took off in 33 seconds with a 10 tonne (c.10 ton) load.[4] It was not ordered by the French Navy,[3] who by then had realised that no large biplane could begin to match the speeds of the new generation of monoplanes with retractable undercarriages.[5][6] After its military evaluation, the CAMS 110 was entered onto the French civil register as F-ANVX, owned by the French State, in June 1935.[3] In early July it carried the French Air Minister, M. Giscard d'Estaing, to Lisbon to discuss a joint Portuguese-French trans-Atlantic air route via the Azores.[7] The CAMS 110 itself was seen as a candidate for this service, though it never made the crossing.[3][8] It was removed from the civil register and militarised again in March 1936 before returning to the civil register as F-AOCP and being used for equipment development.[3][9] In May 1939 it was returned to the French Navy and based at Berre before its loss at the start of World War II.[3] Data from Les Ailes 11 May 1935[1]General characteristics Performance Armament</t>
  </si>
  <si>
    <t>//upload.wikimedia.org/wikipedia/commons/thumb/8/8e/CAMS-110.jpg/300px-CAMS-110.jpg</t>
  </si>
  <si>
    <t>Long range reconnaissance, exploration and bomber aircraft</t>
  </si>
  <si>
    <t>Les Chantiers Aéro-Maratimes de la Seine (CAMS)</t>
  </si>
  <si>
    <t>https://en.wikipedia.org/Les Chantiers Aéro-Maratimes de la Seine (CAMS)</t>
  </si>
  <si>
    <t>Five/six</t>
  </si>
  <si>
    <t>16.30 m (53 ft 6 in)</t>
  </si>
  <si>
    <t>22.50 m (73 ft 10 in)</t>
  </si>
  <si>
    <t>6.0 m (19 ft 8 in)</t>
  </si>
  <si>
    <t>5,350 kg (11,795 lb) equipped</t>
  </si>
  <si>
    <t>9,400 kg (20,723 lb)</t>
  </si>
  <si>
    <t>4,300 l (950 imp gal; 1,100 US gal) maximum</t>
  </si>
  <si>
    <t>2 × Hispano-Suiza 12Ybrs 1 liquid-cooled, supercharged V12, 660 kW (880 hp)  each , geared down 3</t>
  </si>
  <si>
    <t>180 km/h (110 mph, 97 kn) at half-power</t>
  </si>
  <si>
    <t>https://en.wikipedia.org/Long range reconnaissance, exploration and bomber aircraft</t>
  </si>
  <si>
    <t>Maurice Hurel and Louis Coroller</t>
  </si>
  <si>
    <t>115 m2 (1,240 sq ft)</t>
  </si>
  <si>
    <t>240 km/h (150 mph, 130 kn) at 2,300 m (7,500 ft)</t>
  </si>
  <si>
    <t>2,700 km (1,700 mi, 1,500 nmi) maximum fuael</t>
  </si>
  <si>
    <t>6,500 m (21,300 ft) theoretical</t>
  </si>
  <si>
    <t>CAMS 55</t>
  </si>
  <si>
    <t>https://en.wikipedia.org/CAMS 55</t>
  </si>
  <si>
    <t>Potez No.9, a modifified Clark Y profile</t>
  </si>
  <si>
    <t>15 min 31 sec to 3,000 m (9,800 ft)</t>
  </si>
  <si>
    <t>100 km/h (62 mph; 54 kn)</t>
  </si>
  <si>
    <t>18 sec</t>
  </si>
  <si>
    <t>4×7.5 mm (0.30 in) Darne machine guns[3]</t>
  </si>
  <si>
    <t>maximum load 1,000 kg (2,200 lb)[3]</t>
  </si>
  <si>
    <t>Caudron C.580</t>
  </si>
  <si>
    <t>The Caudron C.580 was a French advanced trainer aircraft intended to prepare pilots for the new low wing monoplane fighters of the mid-1930s.  It did not go into production and only two were built. The C.580 was designed to train fighter pilots in a single-seat, low wing monoplane, the standard layout of new fighter aircraft in the mid-1930s, It was low-powered but fast, capable of aerobatics and fitted with a camera in place of a gun. Caudron had already designed several aircraft with this layout; the two closest to the C.580 were the C.430 and C.530 Raphales, though these were two-seat machines.[1] Its cantilever, two piece, wooden wing was straight tapered in plan to semi-elliptical tips. Each wing was built around a single, spruce box spar and covered with birch plywood. There were short ailerons near the tips and inboard split flaps.[1] The Caudron C.580 was powered by  Renault 4Pei, an air-cooled, four cylinder, inverted in-line engine which produced 116 kW (155 hp) for take-off. The fuselage was built around four ash longerons, joined horizontally by N-form, spruce trellises and with birch ply sides with spruce stiffeners. The upper fuselage surface was curved and the forward fuselage from the engine firewall to the cabin was partly occupied by the fuel tank. Its large, fully glazed cockpit was mostly aft of  the trailing edge of the wing and was smoothly faired into the rear fuselage with a magnesium upper surface.[1] The tail unit of the C.580 was conventional, with a tapered tailplane mounted at mid-fuselage height carrying inset elevators. The fin was also straight tapered and the rudder inset. All the control surfaces were ply covered and unbalanced, so the tailplane's angle of incidence could be adjusted in flight and was interconnected to the flaps.[1] The C.580 had conventional landing gear with a track of 1.65 m (5.4 ft).  Its balloon-tyred mainwheels, under large fairings, were attached by short vertical oleo struts to the wing spars.  The tailskid had a case-hardened steel shoe on a rubber block fixed to a pair of welded steel shells.[1] The Caudron C.580 first flew on 22 December 1934[2] having been registered as F-ANAS two days before.[3] In the week beginning 18 March 1935 it went to the Centre d'Essais de Matériels Aériens at Villacoublay for its official tests,[4] which continued until July that year. It proved to be unstable at high angles-of-attack and had poor spinning characteristics, and was therefore not recommended for military use.[5] A second C.580 was built[2] (F-ANAT),[3] flying in March 1935, but was destroyed when it hit a hangar during a take-off accident in May that year. The first prototype was slightly modified during 1935 and redesignated the C.581. It continued to be used for aerobatic flying by Caudron test pilots into 1939.[5] The civil register notes a change in ownership of the first prototype in March 1939.[3] Data from Les Ailes 9 May 1935[1]General characteristics Performance</t>
  </si>
  <si>
    <t>Advanced trainer aircraft</t>
  </si>
  <si>
    <t>Société des Avions Caudron</t>
  </si>
  <si>
    <t>https://en.wikipedia.org/Société des Avions Caudron</t>
  </si>
  <si>
    <t>7.10 m (23 ft 4 in)</t>
  </si>
  <si>
    <t>2.52 m (8 ft 3 in) to propeller tip</t>
  </si>
  <si>
    <t>539 kg (1,188 lb)</t>
  </si>
  <si>
    <t>80 l (18 imp gal; 21 US gal)</t>
  </si>
  <si>
    <t>1 × Renault 4Pei 4-cylinder, air-cooled inverted in-line, 104–116 kW (140–155 hp)</t>
  </si>
  <si>
    <t>262 km/h (163 mph, 141 kn) at 4,000 m (13,000 ft)</t>
  </si>
  <si>
    <t>2.5 hr</t>
  </si>
  <si>
    <t>https://en.wikipedia.org/Advanced trainer aircraft</t>
  </si>
  <si>
    <t>9.00 m2 (96.9 sq ft)</t>
  </si>
  <si>
    <t>710 kg (1,565 lb)</t>
  </si>
  <si>
    <t>320 km/h (200 mph, 170 kn)</t>
  </si>
  <si>
    <t>800 km (500 mi, 430 nmi)</t>
  </si>
  <si>
    <t>6,600 m (21,700 ft) practical</t>
  </si>
  <si>
    <t>Caudron C.530 Rafale</t>
  </si>
  <si>
    <t>https://en.wikipedia.org/Caudron C.530 Rafale</t>
  </si>
  <si>
    <t>106 km/h (66 mph, 57 kn) with full flaps</t>
  </si>
  <si>
    <t>Caudron C.720</t>
  </si>
  <si>
    <t>https://en.wikipedia.org/Caudron C.720</t>
  </si>
  <si>
    <t>9 m/s (1,800 ft/min) at ground level</t>
  </si>
  <si>
    <t>Icaro Cyber</t>
  </si>
  <si>
    <t>The Icaro Cyber is an Italian single-place, paraglider that was designed and produced by Icaro 2000 of Sangiano. It is now out of production.[1] The Cyber 2 was designed by Michael Nessler and Christian Amon.[1] The Cyber was designed as a beginner glider.[1] The design progressed through two generations of models, the Cyber and Cyber 2. The models are each named for their relative size.[1] Data from Bertrand[1]General characteristics</t>
  </si>
  <si>
    <t>Italy</t>
  </si>
  <si>
    <t>https://en.wikipedia.org/Italy</t>
  </si>
  <si>
    <t>Icaro 2000</t>
  </si>
  <si>
    <t>https://en.wikipedia.org/Icaro 2000</t>
  </si>
  <si>
    <t>12.2 m (40 ft 0 in)</t>
  </si>
  <si>
    <t>Michael Nessler and Christian Amon</t>
  </si>
  <si>
    <t>28.3 m2 (305 sq ft)</t>
  </si>
  <si>
    <t>Latham E-5</t>
  </si>
  <si>
    <t>The Latham E-5 was a large French Naval four engine biplane flying boat, flown in 1925. It was successfully tested but only one was built. The Latham E-5 was the largest of Latham's three big biplane flying boats. The earlier Trimotor and rather similar HB.5 both had only slightly shorter span upper wing spans but much smaller lower wings; the E-5 was an equal span biplane and as a result had over 40% more wing area. It also had 60% more power, allowing a 50% increase in gross weight.[1][2][3] It was developed by Jean Latham together with Weber and Levavasseur.[4] Its wooden framed, two spar, rectangular plan wings had the same airfoil section along the span; the upper and lower planes had the same span and chord.  They formed an unstaggered, 3.5 m (11 ft 6 in) interplane gap, two bay structure braced with two parallel pairs of vertical interplane struts on each side. These struts had wooden box cores and were enclosed in duralumin sheet, airfoil section fairings.   The E-5 had a 6.4 m (21 ft 0 in) span centre section without dihedral and outer sections with about 2° of dihedral. Inverted V-struts braced the centre of the upper wing to the upper fuselage and the engine mounting frames joined the upper and lower wings at the ends of the centre sections.  Ailerons were fitted only on the upper wing and occupied about one third of the span.[3][5] The E-5 was powered by four 400 hp (300 kW) Lorraine 12D water-cooled V-12 engines, mounted as two push-pull pairs in two single nacelles.  Each was positioned midway between the wings;  the front ends of the nacelles projected well beyond the wing leading edge but the pusher configuration members of the pair drove their propellers between the wings a little aft of mid-chord.[3] The wooden, flat sided fuselage of the E-5 was 20 m (65 ft 7 in) long and, at its maximum, 3.4 m (11 ft 2 in) wide and 2.3 m (7 ft 7 in) deep, with a single step, soft chine planing hull.  On water, the E-5 was laterally stabilized by a pair of flat bottomed floats, wing mounted on struts below the outer interplane struts.  The open, side-by-side cockpit was some 4 m (13 ft 1 in) forward of the wing and close to the gunner/bombardier's position in the extreme nose. There were two more cockpits, separate though side-by-side and just behind the trailing edge, for the navigator and another gunner/bombardier.[3] The end of the fuselage curved up to a low, curved step which supported a biplane, constant chord horizontal tail with balanced elevators on its upper and lower planes. The lower elevator was in two parts with a central V-shaped cut-out. Between the planes there was a central fin which carried a rounded rudder that reached down to the keel and worked in the elevator gap, together with two mid-span, finless rudders, which were approximately trapezoidal in shape to allow elevator movement.[3] The precise date of the E-5's first flight is not known but on 14 August 1925 tests at Caudebec-en-Caux were successfully conducted in the presence of officials from the  Service technique de l'aéronautique (STAé). Robert Duhamel was the test pilot, assisted by his brother Amédé who was chief engineer at Latham's works.[3][4] The later history of the sole E-5 is not recorded in the major French aviation journals of the time. Data from Les Ailes, 27 August 1925[3] All performance figures recorded at the gross weight belowGeneral characteristics Performance</t>
  </si>
  <si>
    <t>Marine patrol biplane flying boat</t>
  </si>
  <si>
    <t>Société Industrielle de Caudebec-en-Caux</t>
  </si>
  <si>
    <t>https://en.wikipedia.org/Société Industrielle de Caudebec-en-Caux</t>
  </si>
  <si>
    <t>Before 14 August 1925</t>
  </si>
  <si>
    <t>21 m (68 ft 11 in)</t>
  </si>
  <si>
    <t>33.50 m (109 ft 11 in)</t>
  </si>
  <si>
    <t>6.82 m (22 ft 5 in)</t>
  </si>
  <si>
    <t>7,800 kg (17,196 lb)</t>
  </si>
  <si>
    <t>4 × Lorraine 12D water-cooled V-12, 300 kW (400 hp)  each</t>
  </si>
  <si>
    <t>https://en.wikipedia.org/Marine patrol biplane flying boat</t>
  </si>
  <si>
    <t>Jean Latham with Weber and Levavasseur</t>
  </si>
  <si>
    <t>255 m2 (2,740 sq ft)</t>
  </si>
  <si>
    <t>10,950 kg (24,141 lb)</t>
  </si>
  <si>
    <t>160 km/h (99 mph, 86 kn)</t>
  </si>
  <si>
    <t>3,300 m (10,800 ft)</t>
  </si>
  <si>
    <t>2,000 m (6,600 ft) in 21 min</t>
  </si>
  <si>
    <t>Latham HB.5</t>
  </si>
  <si>
    <t>The Latham HB.5 was a French biplane flying boat with four engines in push-pull configuration pairs. Ten were used by the French Navy. Despite its military designation as an HB.5 or five-crew flying boat bomber, this four-engine aircraft was designed as a civil version of the Latham Trimoteur of 1919.  The main design change was to move from three engines to four whilst retaining a total power of about 750 kW (1,000 hp).[1] Its original Latham type number is not known. It was a large biplane, with unequal span wings of high aspect ratio for the day. In plan the wings, mounted with very slight stagger, were rectangular out to straight-angled tips. There were three parts, a central section attached to the upper hull which contained the engines and had no dihedral and outer sections with about 2° of dihedral.  Each outer section was divided into two bays with three vertical pairs of interplane struts, the innermost at the junction with the central section. Outboard, the overhangs of the upper wing were supported by outward-leaning pairs of struts from the feet of the outer interplane pairs; below these points flat-bottomed floats which provided lateral stability on water were mounted on short struts.  The upper centre section was supported over the fuselage with a pair of transverse pair of inverted V-struts. Balanced, short-span, broad-chord ailerons were mounted at the tips of the upper wing only.[2] The HB.5's four water-cooled, nine-cylinder Salmson 9Z radial engines were mounted as push-pill pairs, with each pair sharing a single nacelle placed midway between the centre section wings on a frame of horizontal members and diagonal struts, tied to the inner interplane struts and the centre section V-struts. The 3.40 m (11.2 ft) interplane gap allowed the rear propellers to turn between the wings; the tractor pairs were just ahead of the wing leading edge.  1,000 l (220 imp gal; 260 US gal) of fuel was equally distributed between four fuselage tanks. The hull of the HB.5 was 17 m (56 ft) long and had a maximum width of 2.80 m (9.2 ft). The forward planing hull had soft chine, ending at a single step under the wings.  Entirely mahogany-covered, the hull was divided internally into seven compartments.  The bow compartment contained mooring gear, and the pilot and co-pilot sat side by side in an open cockpit in the second. The flight engineer sat in another open cockpit in the third compartment, just behind the pilots. The fourth compartment contained the passenger cabin, "luxuriously furnished" for ten passengers and provided two large, glazed portholes for viewing. Cabin access was via a starboard side gangplank and the engineer's position.  Their baggage, together with sacks of air-mail, was stored in the sixth compartment and the wireless operator housed in the seventh.[2] The hull became slender towards the rear and curved upwards to support a biplane, constant-chord horizontal tail with balanced elevators on its upper and lower planes.  Between the planes were three fins, each carrying a rudder; their trapezoidal shape allowed for elevator movement.[2] The HB.5 first flew on 2 July 1921. Ten were bought by the French Navy.[3] Rather little is known about their activities though in 1923 they took part in torpedo-dropping trials. Because of their flying boat hull, they could not carry the weapon in the normal central position but only asymmetrically. There was no intention to use them operationally as torpedo bombers, but release of the single off-set device provided an insight into the possibilities and difficulties for aircraft which carried more than one torpedo underwing, released sequentially.[4] Data from Les Ailes August 1921[2] unless indicatedGeneral characteristics Performance</t>
  </si>
  <si>
    <t>//upload.wikimedia.org/wikipedia/commons/thumb/e/e5/Latham_HB.5_L%27Ann%C3%A9e_a%C3%A9ronautique_1921-1922.jpg/300px-Latham_HB.5_L%27Ann%C3%A9e_a%C3%A9ronautique_1921-1922.jpg</t>
  </si>
  <si>
    <t>Flying boat bomber or 10 passenger  transport aircraft</t>
  </si>
  <si>
    <t>Latham</t>
  </si>
  <si>
    <t>https://en.wikipedia.org/Latham</t>
  </si>
  <si>
    <t>Five</t>
  </si>
  <si>
    <t>Ten passengers</t>
  </si>
  <si>
    <t>18.2 m (59 ft 9 in)</t>
  </si>
  <si>
    <t>4,450 kg (9,811 lb)</t>
  </si>
  <si>
    <t>fuel and oil 1,300 kg (2,900 lb)[5]</t>
  </si>
  <si>
    <t>4 × Salmson 9Z water-cooled 9-cylinder radial, 190 kW (250 hp)  each</t>
  </si>
  <si>
    <t>130 km/h (81 mph, 70 kn) economic</t>
  </si>
  <si>
    <t>https://en.wikipedia.org/Flying boat bomber or 10 passenger  transport aircraft</t>
  </si>
  <si>
    <t>7,200 kg (15,873 lb)</t>
  </si>
  <si>
    <t>164 km/h (102 mph, 89 kn) at ground level.</t>
  </si>
  <si>
    <t>3,500 m (11,500 ft) [3]</t>
  </si>
  <si>
    <t>Latham Trimotor</t>
  </si>
  <si>
    <t>https://en.wikipedia.org/Latham Trimotor</t>
  </si>
  <si>
    <t>9.1 (upper wing), 6.9 (lower wing)</t>
  </si>
  <si>
    <t>32.0 m (105 ft 0 in)</t>
  </si>
  <si>
    <t>24.0 m (78 ft 9 in)</t>
  </si>
  <si>
    <t>1,160 kg (2,560 lb)[5]</t>
  </si>
  <si>
    <t>Bessard-Millevoye Moineau</t>
  </si>
  <si>
    <t>Bessard-Millevoye Moineau (Sparrow) was a single seat, low-powered French biplane intended to increase participation in popular aviation. Only one was built. The single seat Moineau was designed to lower the costs of flying. It was low-powered, making it relatively cheap to build and run, and folding wings made it compact to store. It was capable of being flown by part-time pilots but also able, in more experienced hands, to perform aerobatics.[1] The Moineau was an equal span single bay biplane with bays defined by N-form interplane struts and wings with only slight stagger. The wings were built around two spruce tubes and had trellissed ribs and plywood leading edges. The lower wing was in two parts and attached to the lower fuselage; the three part upper wing had a short span, reduced chord centre section which was supported over the central fuselage on a tube steel cabane assisted by outward leaning N-form struts from mid-fuselage to the wing and slender forward interplane struts close to the fuselage.  Both wings were strongly swept at 20° but only the upper wing had slight (about 1°) dihedral. Apart from the upper centre section the wings had constant and equal chord out to rounded tips.  Only the lower wing carried ailerons.[1] The fuselage was built around four steel tube longerons with frames and diagonals.  Spruce stringers and a canvas covering gave the outer fuselage ten faces forming only slightly curved sides and underside but a more rounded upper surface; the fuselage narrowed to the tail. The details of the nose would have depended on the choice of 30 kW (40 hp) engine fitted: options were the two cylinder Centaure, three cylinder Poinsard or four cylinder, inverted in-line Train 4T, though it is not known if the Moineau flew with any of these.  The prototype was fitted with a 26 kW (35 hp) Mengin B flat twin, which resulted in a rather blunt nose with engine cylinders exposed for cooling. Its single seat, open cockpit was under the upper wing cut-out, immediately aft of the engine firewall and over the fuel tank; just behind it the upper fuselage was metal covered, part of it easily removable for access and also forming a streamlined headrest. At the rear a triangular tailplane carried unbalanced elevators with a cut-out for the movement of a large balanced rudder which together with a small fin formed a blunted quadrant. The Moineau had a fixed, wide track, tailskid undercarriage, with large, low pressure balloon tyres on half-axles formed on each side by three struts, a forward pair from the lower and mid-fuselage and a drag strut to the lower fuselage further aft.[1] The Bessard-Millevoye Moineau first flew in late May or early June 1935 at Toussus-Paris, piloted by Henri Déricourt, chief test pilot of the Paris Aero Club.[2] By mid-July he had demonstrated its aerobatic capabilities.[1] The French aviation journals contain no further references to the Moineau. Data from Les Ailes 15 August 1935[1]General characteristics Performance</t>
  </si>
  <si>
    <t>//upload.wikimedia.org/wikipedia/commons/thumb/8/88/Bessard-Millevoye_Moineau_photo_L%27Aerophile-Salon_1934.jpg/300px-Bessard-Millevoye_Moineau_photo_L%27Aerophile-Salon_1934.jpg</t>
  </si>
  <si>
    <t>Single seat sport and trainer aircraft</t>
  </si>
  <si>
    <t>Bessard and Millevoye</t>
  </si>
  <si>
    <t>May-June 1935</t>
  </si>
  <si>
    <t>5.10 m (16 ft 9 in)</t>
  </si>
  <si>
    <t>7.0 m (23 ft 0 in)</t>
  </si>
  <si>
    <t>190 kg (419 lb)</t>
  </si>
  <si>
    <t>1 × Train 4T 4-cylinder inverted in-line, 30 kW (40 hp)</t>
  </si>
  <si>
    <t>3 hr</t>
  </si>
  <si>
    <t>https://en.wikipedia.org/Single seat sport and trainer aircraft</t>
  </si>
  <si>
    <t>312 kg (688 lb)</t>
  </si>
  <si>
    <t>130 km/h (81 mph, 70 kn) at ground level</t>
  </si>
  <si>
    <t>350 km (220 mi, 190 nmi)</t>
  </si>
  <si>
    <t>3,500 m (11,500 ft) practical</t>
  </si>
  <si>
    <t>50 km/h (31 mph)</t>
  </si>
  <si>
    <t>55 km/h (34 mph)</t>
  </si>
  <si>
    <t>2.30 m (7 ft 7 in) wings folded</t>
  </si>
  <si>
    <t>Janka-Rotter Vándor</t>
  </si>
  <si>
    <t>The Vándor (Wanderer) was a 1930s Hungarian single seat glider intended to ready students who had qualified on primary gliders for contemporary soaring and aerobatic aircraft. Only one was built. In the 1930s most glider pilots began on very simple, single seat aircraft, very often open frame machines like the Zögling, then faced the difficult task of converting to the large soaring and aerobatic gliders of the day. The 1931 Grunau Baby was becoming a popular intermediate trainer, a candidate to fill the gap at least for slope soaring.  Though rather little is known about the Vándor, it seems to have been intended to play the same role in the developing but unstructured Hungarian glider scene, capable of soaring and aerobatics. The influence of the 1931 Baby on the Vandor is seen in the similarity of layouts, though the designs are significantly different.[1] The wooden Vándor was a braced high wing monoplane. Its wings, built around two spars, were rectangular out to semi-elliptical tips. They were plywood covered from the leading edge to the forward spar, with fabric covering the rest of the wing and ailerons, and supported by V-struts from the lower fuselage longerons to the two spars.  The ailerons were large, occupying over 60% of the trailing edges.[1] Its fuselage was polygonal in cross section with deep, flat sides and plywood covered.  The pilot sat in an open cockpit immediately ahead of the leading edge of the wing, which was centrally supported on a raised upper fuselage which tapered gently to the tail. The vertical tail had a straight leading edge and tip but the balanced rudder had a trailing edge composed of three straight sections, almost appearing curved. The rudder was mounted on a short fin which was strengthened by wire bracing to the tailplane. In plan the latter was straight tapered and tipped, apart from a generous cut-out in the elevators to permit rudder movement.  All the rear surfaces were ply covered.[1][Notes 1] The Vandor landed on a skid, attached to the fuselage bottom by two rubber ring springs, assisted by a short tailskid.[1] No precise date for the Vandor's first flight is known but contemporary references suggest it was in the spring of 1934. Its flight characteristics came in for continued criticism.  It was heavy, with an empty weight of 173 kg (381 lb) compared with the 125 kg (276 lb) of the Grunau Baby 2,[2] caused partly by the need for extra strength to cope with the stresses of aerobatics. This made slow flight within thermals difficult, not helped by the choice of airfoil. There are no known contemporary reports of its aerobatic performance but the heavy ailerons were much criticised, one student reported that their operation required both hands on the control column. The sole example remained in use until at least 1939 but flying it was seen as a challenge for all but the very best students; it certainly failed to meet its original aim  of all-purpose intermediate trainer[1] Data from Gabor (1988) p.56[1]General characteristics</t>
  </si>
  <si>
    <t>//upload.wikimedia.org/wikipedia/commons/thumb/a/ad/Rotter_Lajos-V%C3%A1ndor-1.jpg/300px-Rotter_Lajos-V%C3%A1ndor-1.jpg</t>
  </si>
  <si>
    <t>Intermediate training glider</t>
  </si>
  <si>
    <t>Hungary</t>
  </si>
  <si>
    <t>https://en.wikipedia.org/Hungary</t>
  </si>
  <si>
    <t>MOVERO Glider Department Workshop, Gyöngyös</t>
  </si>
  <si>
    <t>https://en.wikipedia.org/MOVERO Glider Department Workshop, Gyöngyös</t>
  </si>
  <si>
    <t>Spring 1934</t>
  </si>
  <si>
    <t>6.28 m (20 ft 7 in)</t>
  </si>
  <si>
    <t>14 m (45 ft 11 in)</t>
  </si>
  <si>
    <t>173 kg (381 lb)</t>
  </si>
  <si>
    <t>https://en.wikipedia.org/Intermediate training glider</t>
  </si>
  <si>
    <t>Zoltán Janka and Lajos Rotter</t>
  </si>
  <si>
    <t>16.2 m2 (174 sq ft)</t>
  </si>
  <si>
    <t>253 kg (558 lb)</t>
  </si>
  <si>
    <t>Göttingen 681, maximum thickness/chord 16.8%</t>
  </si>
  <si>
    <t>Régnier 12</t>
  </si>
  <si>
    <t>The Régnier 12 was a 1930s Belgian touring aircraft offering variants with different engines and seating plans. Only one was built. Carlos Régnier (no relation of the aircraft engine builder) intended that his low wing monoplane would be capable of carrying two, three or four people, using a variety of engines with powers in the range 75–134 kW (100–180 hp). The prototype and only example built was a side-by-side two-seater.[1] The Régnier 12's wing was in three parts with a short span, rectangular plan centre section and almost triangular plan outer panels, strongly tapered with a tip angle of about 20°. The outer panels had a dihedral of 4.5°.  The wing was built around two wooden box spars; its ribs were also wooden and the skin was birch plywood. Long ailerons filled much of the outer panels' trailing edges.[1] Like the wings the fuselage was wooden, with four longerons defining its flat-sided form; it, too, had stressed birch ply skin.  A 30 kW (40 hp) Train 4T four-cylinder, air-cooled, inverted straight engine drove a two-blade propeller. The two occupants sat side by side in an open cockpit, fitted with dual control, over the wing. Its empennage was conventional, with a horizontal tail mounted on top of the fuselage and strongly straight-tapered like the wing.  The elevators were inset and separate, with a gap between them to allow the movement of a deep, balanced rudder mounted on a small fin.  The construction of the rear surfaces was similar to that of the wings.[1] The Régnier 12 had a wide track, conventional undercarriage.  Each mainwheel was at the end of a vertical oleo strut mounted on the forward wing spar, together with a rearward drag strut to the lower fuselage longeron. Its steel tailskid had two coil springs.[1] The Régnier 12 was registered as OO-REG on 8 August 1936;[2] the date of its first flight is not known, though tests with an unknown type of 20 kW (27 hp) engine had started before May 1937.[1] It appears that the Train engine was fitted by the time of the 1st Brussels Aero Salon in late May 1937.[3]  By July 1937 it had been flown solo by its designer, a pilot with only ten hours experience.[4] Data from Les Ailes 10 June 1937[1]General characteristics Performance</t>
  </si>
  <si>
    <t>Two seat touring aircraft</t>
  </si>
  <si>
    <t>Belgium</t>
  </si>
  <si>
    <t>https://en.wikipedia.org/Belgium</t>
  </si>
  <si>
    <t>Ateliers Mulot</t>
  </si>
  <si>
    <t>August 1936-April 1937</t>
  </si>
  <si>
    <t>7.65 m (25 ft 1 in)</t>
  </si>
  <si>
    <t>11.60 m (38 ft 1 in)</t>
  </si>
  <si>
    <t>2.10 m (6 ft 11 in)</t>
  </si>
  <si>
    <t>290 kg (639 lb)</t>
  </si>
  <si>
    <t>1 × Train 4T 4-cylinder air-cooled inverted inline, 30 kW (40 hp)</t>
  </si>
  <si>
    <t>135 km/h (84 mph, 73 kn)</t>
  </si>
  <si>
    <t>Carlos Régnier</t>
  </si>
  <si>
    <t>15.20 m2 (163.6 sq ft)</t>
  </si>
  <si>
    <t>490 kg (1,080 lb)</t>
  </si>
  <si>
    <t>155 km/h (96 mph, 84 kn)</t>
  </si>
  <si>
    <t>55–60 km/h (34–37 mph)</t>
  </si>
  <si>
    <t>Rotter Karakán</t>
  </si>
  <si>
    <t>The Rotter Karakán or just the Karakán was a high performance Hungarian single seat sailplane.  Two were built and set many national gliding records in the years before World War II. Like several other glider designers of the early 1930s, Lajos Rotter was impressed by Alexander Lippisch's Wien of 1929 and his high performance, single seat Karakán bears its influence. Like the Wien, the Karakán was a high aspect ratio sailplane with a two-piece high wing with a rectangular plan centre section and long, straight tapered outer panels. Both had thick section wings at the root which became progressively thinner over the outer panels.  On both designs, ailerons occupied the whole trailing edge of these outer panels. Structurally, the wings were similar, with two spars of unequal strength; the forward spar beams were part of plywood covered D-boxes around the leading edges and the rear spar was a lighter simple beam. The wings were fabric covered behind the main spar, as were the ailerons. Both designs had, on each side, an airfoil-faired V-form strut from the lower fuselage to the outer ends of the centre section, the forward member of the V, connected to the main spar, was more substantial than the rear.[1] At a more detailed level, there were many differences between the two aircraft. The Karakán's wing had a greater span and area. Lippisch had a used standard Göttingen airfoil whereas Rotter used one of his own, though both designers chose to merge into more symmetric profiles outboard. The Karakán was the heavier of the two, with the higher wing loading. The major differences were in the forward part of the semi-monocoque, ply-covered fuselages; the Karakán replaced the open Wien cockpit with one enclosed under a removable, wood framed  canopy, with four transparent panels on each side, which maintained the smoothly increasing fuselage section. The rearmost canopy transparencies, on either side of the pilot's seat, had large oval holes in them but the Karakán was one of the first gliders with enclosed seating. Drag from the wing/fuselage junction troubled designers of the day and Lippisch mounted the wings of the Wien from a parallel sided pylon rising rather abruptly from the fuselage; Rotter extended the upper fuselage frames smoothly inwards then outwards into a stub wing, with a span about the same as the maximum 570 mm (22.4 in) fuselage width, to ease the transition from fuselage to wing.  The fuselages of both designs became slender rearwards, the Wien's more than the Karakán; sections through the latter's fuselage were more biconvex or almond shaped than the Wien's oval, making it 30 mm (1.2 in) narrower. The Wien and the Karakán had very similar vertical tails, with balanced rudders, large and rounded apart from a straight underside to avoid the ground, mounted on small, short fins.  Both had all-moving tailplanes mounted close to mid-fuselage, though of different plans. Like most sailplanes of the time, both landed on a single skid, the Karakán's rather longer, with a small metal tailskid to protect the rear fuselage.[1] The Karakán was designed at the request of the Hungarian Boy Scouts Association, which wanted a new Hungarian glider to represent the sport at the 1933 Jamboree. It was built in their workshops and made its first flight on 4 August 1933, during the Jamboree. A second Karakán was built in the workshops of the Aviation Section of the Hungarian Defence Association (MOVERO), flying on 29 April 1935.[2] Between them they set a series of Hungarian national gliding records and Rotter used it to become the first Hungarian to gain a Silver C.  When the first example retired in 1939 it was placed on display in the Hungarian Technical and Transportation Museum, Budapest, where it was destroyed in the fighting towards the end of World War II. The second was destroyed in a hangar fire in 1942.[1] Data from Simons (2006)[1]General characteristics Performance</t>
  </si>
  <si>
    <t>//upload.wikimedia.org/wikipedia/commons/thumb/4/42/Robert_Kronfeld-Karak%C3%A1n.jpg/300px-Robert_Kronfeld-Karak%C3%A1n.jpg</t>
  </si>
  <si>
    <t>Single-seat high performance glider</t>
  </si>
  <si>
    <t>"Ezermester" Boy Scout Group/MOVERO workshop</t>
  </si>
  <si>
    <t>7.97 m (26 ft 2 in)</t>
  </si>
  <si>
    <t>20.00 m (65 ft 7 in)</t>
  </si>
  <si>
    <t>230 kg (507 lb)</t>
  </si>
  <si>
    <t>https://en.wikipedia.org/Single-seat high performance glider</t>
  </si>
  <si>
    <t>Lajos Rotter</t>
  </si>
  <si>
    <t>https://en.wikipedia.org/Lajos Rotter</t>
  </si>
  <si>
    <t>21.05 m2 (226.6 sq ft)</t>
  </si>
  <si>
    <t>330 kg (728 lb)</t>
  </si>
  <si>
    <t>15.7 kg/m2 (3.2 lb/sq ft)</t>
  </si>
  <si>
    <t>Rotter Nemere</t>
  </si>
  <si>
    <t>https://en.wikipedia.org/Rotter Nemere</t>
  </si>
  <si>
    <t>SEA.1</t>
  </si>
  <si>
    <t>The SEA.1 was a Belgian, multi-purpose, light twin engine monoplane flown in 1936.  Only one was built; it was later converted into a single engine aircraft and used by the military. The SEA-1 was the first aircraft built by the Société Belge d'Etudes Aéronautiques to their own design. It was intended to be capable of many rôles, both civil and military, in the same way as the Avro Anson and Potez 26 families. It was an up-to-date aircraft with a simple structure, not needing advanced construction skills or facilities.[1] In plan its cantilever low wing was strongly straight tapered, with almost all the sweep on the trailing edge. The wingtips were semi-elliptical. It had a one-piece, wooden, two box spar structure with plywood skin.  The outer parts of the wing carried broad chord, fabric covered ailerons with flaps inboard from the ailerons to the fuselage.  Its 123 kW (165 hp), five cylinder Armstrong Siddeley Genet Major IA radial engines were mounted close to the fuselage, well ahead of the leading edges.  They were enclosed in broad chord cowlings, with long nacelles behind them that reached to the trailing edges.  Their fuel tanks were in the wing.[1] The slim, tapered, flat-sided fuselage was built around four chrome-molybdenum steel longerons and was fabric covered. Its enclosed cockpit had side-by-side seats at the leading edge, with a cabin behind them lit by four windows on each side and fitted with up to six passenger seats.  It was entered by a large, port-side door. At the rear, the tapered horizontal tail was mounted close to the top of the fuselage and carried inset, trim tab-assisted elevators.  The SEA-1 had a small fin but a large, rounded, balanced rudder which was also tab-assisted.  The tail surfaces were all ply covered.[1] The SEA-1 had a retractable undercarriage.  Its low pressure mainwheels were fork-mounted with oleo strut shock absorbers under the engines, resulting in a track of 3.20 m (126 in); the wheels were enclosed in the nacelles in flight.  There was a small tailwheel on the fuselage under the rudder.[1] The SEA-1 was registered as a Peetermans SEA.1, OO-PET, on 28 May 1936.[2] The date of its first flight is not known but by early September 1936 it had flown for fifteen hours.[1] It appeared at the Brussels Aero show in 1937, which opened on 26 May, but by mid-1938 it had undergone major revisions which replaced the twin Genet Majors with a single 190 kW (260 hp), seven cylinder Armstrong Siddeley Cheetah radial and also replaced the retractable undercarriage with fixed gear.[3] It was removed from the civil register on 7 July 1938[2] and used as a training machine by the Belgian forces.[3] Data from Les Ailes 9 September 1936[1]General characteristics Performance</t>
  </si>
  <si>
    <t>Twin engine light transport</t>
  </si>
  <si>
    <t>Société Belge d'Etudes Aéronautiques (SEA)</t>
  </si>
  <si>
    <t>mid-1936</t>
  </si>
  <si>
    <t>One or two</t>
  </si>
  <si>
    <t>up to six passengers</t>
  </si>
  <si>
    <t>9.50 m (31 ft 2 in)</t>
  </si>
  <si>
    <t>12.50 m (41 ft 0 in)</t>
  </si>
  <si>
    <t>1.80 m (5 ft 11 in)</t>
  </si>
  <si>
    <t>1,150 kg (2,535 lb)</t>
  </si>
  <si>
    <t>2 × Armstrong Siddeley Genet Major IA 5-cylinder radial, 123 kW (165 hp)  each</t>
  </si>
  <si>
    <t>260 km/h (160 mph, 140 kn)</t>
  </si>
  <si>
    <t>Maurice Peetermans</t>
  </si>
  <si>
    <t>20 m2 (220 sq ft)</t>
  </si>
  <si>
    <t>1,950 kg (4,299 lb)</t>
  </si>
  <si>
    <t>280 km/h (170 mph, 150 kn)</t>
  </si>
  <si>
    <t>1,850 km (1,150 mi, 1,000 nmi) with 380 kg (840 lb)</t>
  </si>
  <si>
    <t>5,300 m (17,400 ft) practical</t>
  </si>
  <si>
    <t>Percival Prentice</t>
  </si>
  <si>
    <t>The Percival Prentice was a basic trainer of the Royal Air Force in the early postwar period.  It is a low-wing monoplane with a fixed tailwheel undercarriage. Front seating was in a side-by-side configuration with a rear seat provided. Designed to meet Air Ministry Specification T.23/43, the Prentice was the first all-metal aircraft to be produced by the Percival Aircraft Company. The prototype Prentice TV163 first flew from Percival's factory at Luton Airport, Bedfordshire on 31 March 1946.  Early trials revealed inadequate rudder control, resulting in a revised rudder and a large cutout in the elevators. The aircraft were later modified with turned-up wingtips.[1] Over 370 were delivered to the RAF between 1947 and 1949. An unusual design feature was the provision for three seats. While the instructor and pupil were equipped with dual controls in a side-by-side arrangement in the front, a second pupil sat in the rear seat without controls to receive "air experience". Both pupils could communicate with the instructor. Night flying training was to be carried out in daylight by means of amber screens incorporated into the canopy and the use of special goggles. The amber screens were folded back when not in use.[2] Several hundred Prentices were ordered for RAF use. Since the Percival factory was concentrating on production of the Percival Proctor and the Merganser light transport aircraft, production was sub-contracted to the Blackburn Aircraft works at Brough.[2] After these modifications, the Prentice was passed into RAF service, initially with the regular Flying Training Schools (FTS) including the RAF College, Cranwell where they replaced the remaining de Havilland Tiger Moths. Later deliveries went to the Reserve Flying Schools (RFS). The type was used as a pilot trainer until 1952 at the RAF College where it was replaced by the de Havilland (Canada) Chipmunk and in late 1953 at the other schools, when it was replaced by the Percival Provost. Two Air Signals Schools also operated the type to train air signallers, until the last were withdrawn from No.1 ASS at RAF Swanton Morley, Norfolk, in mid 1956.[3] 252 redundant RAF Prentices were later bought in 1956 by Aviation Traders Ltd, a company owned by Freddie Laker.[4] and were stored at Stansted and Southend. Most were eventually scrapped but 28 were converted for civil use with two seats and two jumpseats behind the two pilots' seats, separated by a structure which housed the original 4-channel radio. This conversion had quite poor performance with four passengers. One aircraft (G-AOKL) was based at Stansted Aerodrome near London around 1963 and used by the Parachute Club for parachuting with at least three jumpers. One aircraft was converted to a seven-seat layout for pleasure flights. One (G-AOPL) was acquired from Shackleton Aviation at Sywell by  Captain Jon Cousens, a Desert Intelligence Officer in the Trucial Oman Scouts and flown to Sharjah in 1967; later being flown on to South Africa where it remained until it ceased flying. The aircraft had a poor performance with any load at high temperatures and initially had poor spin recovery. Forty-two aircraft were built under licence by Hindustan Aircraft for the Indian Air Force.[5] Three fictional civilian Percival Prentice are featured in The Black Island (French: L'Île noire), the 7th volume of The Adventures of Tintin, the comics series by Belgian cartoonist Hergé. The planes are used by money forgers, flying over Sussex and Scotland. Data from Jane's All the World's Aircraft 1947,[23][24]General characteristics Performance   Aircraft of comparable role, configuration, and era  Related lists</t>
  </si>
  <si>
    <t>//upload.wikimedia.org/wikipedia/commons/thumb/d/dc/Percival_Prentice_VS650_Wolves_05.53.jpg/300px-Percival_Prentice_VS650_Wolves_05.53.jpg</t>
  </si>
  <si>
    <t>Military trainer aircraft</t>
  </si>
  <si>
    <t>Percival</t>
  </si>
  <si>
    <t>https://en.wikipedia.org/Percival</t>
  </si>
  <si>
    <t>&gt;370</t>
  </si>
  <si>
    <t>31 ft 3 in (9.53 m)</t>
  </si>
  <si>
    <t>46 ft 0 in (14.02 m)</t>
  </si>
  <si>
    <t>12 ft 10.5 in (3.924 m) with tail in rigging position</t>
  </si>
  <si>
    <t>2,891 lb (1,311 kg)</t>
  </si>
  <si>
    <t>40 imp gal (48 US gal; 182 l) fuel in two wing tanks ; 4.9 imp gal (6 US gal; 22 l) oil</t>
  </si>
  <si>
    <t>1 × de Havilland Gipsy Queen 51 6-cylinder air-cooled inverted in-line piston engine, 296 hp (221 kW)   supercharged</t>
  </si>
  <si>
    <t>2-bladed de Havilland constant-speed propeller</t>
  </si>
  <si>
    <t>160 mph (260 km/h, 140 kn) at 5,400 ft (1,646 m) maximum continuous</t>
  </si>
  <si>
    <t>62.4 mph (100.4 km/h, 54.2 kn) flaps up</t>
  </si>
  <si>
    <t>3 hours 55 minutes maximum economic at sea level ; 3 hours 43 minutes 139 mph (121 kn; 224 km/h) at 5,000 ft (1,524 m)</t>
  </si>
  <si>
    <t>https://en.wikipedia.org/Military trainer aircraft</t>
  </si>
  <si>
    <t>3,860 lb (1,751 kg)</t>
  </si>
  <si>
    <t>171 mph (275 km/h, 149 kn) at 6,800 ft (2,073 m)</t>
  </si>
  <si>
    <t>505 mi (813 km, 439 nmi) at sea level maximum economic</t>
  </si>
  <si>
    <t>19,000 ft (5,800 m)</t>
  </si>
  <si>
    <t>600 ft (183 m) from grass in still air at sea level ISA</t>
  </si>
  <si>
    <t>6.94[25]</t>
  </si>
  <si>
    <t>RAF 48[26]</t>
  </si>
  <si>
    <t>12.65 lb/sq ft (61.8 kg/m2)</t>
  </si>
  <si>
    <t>1,070 ft/min (5.4 m/s) initial</t>
  </si>
  <si>
    <t>Royal Air ForceArgentine Air Forceprivate pilot owners after disposal by the RAF</t>
  </si>
  <si>
    <t>https://en.wikipedia.org/Royal Air ForceArgentine Air Forceprivate pilot owners after disposal by the RAF</t>
  </si>
  <si>
    <t>1947–1949</t>
  </si>
  <si>
    <t>0.0769 hp/lb (0.1264 kW/kg)</t>
  </si>
  <si>
    <t>1,110 ft (338 m) from grass in still air at sea level ISA</t>
  </si>
  <si>
    <t>Savoia-Marchetti S.64</t>
  </si>
  <si>
    <t>The Savoia-Marchetti S.64 was a monoplane developed in Italy in 1928 specifically to contest the world duration and distance records.[1] It was an unusual pod-and-boom design, with the empennage carried on two open truss structures that extended aft from the wings,[2] similar to the arrangement used on the S.55.[3] The powerplant was mounted on a set of cabane struts above the wing, and consisted of a single engine driving a pusher propeller.[2] The cockpit was located inside the stubby fuselage pod and was fully enclosed.[2] The S.64 made its first flight on 3 April 1928 with Alessandro Passeleva at the controls.[3] On 31 May 1928, Arturo Ferrarin and Carlo Del Prete broke three world records in the S.64 by making 51 round trips between Torre Flavia (in Ladispoli) and Anzio.[3] When they landed on 3 June, they had covered 7,666 km (4,791 mi) – a new world distance record over a closed circuit – and stayed aloft for 58 hours 34 minutes – a new world endurance record.[3][4] Moreover, they also set the world record for top speed over a distance of 5,000 km (3,110 mi) of 139 km/h (87 mph).[3][4] With the record attempt successfully concluded, an announcement was made that this was to be a proving exercise for a Rome–New York City transatlantic flight.[5] The following month Ferrarin and Del Prete did indeed cross the Atlantic in the S.64, not to New York, but across the South Atlantic to Brazil. Departing Montecelio on the evening of 3 July, they flew over Sardinia overnight, and then Gibraltar early the next morning.[3][2] During 4 July their course covered Casablanca and Villa Cisneros,[3] and by that evening they were over the Cape Verde islands and headed for Brazil.[2][3] On the morning of 5 July, they were within radio range of Pernambuco.[2] Crossing the Brazilian coast near Natal, they continued south, hoping to reach Rio de Janeiro.[2] However, poor weather forced the aviators to turn back towards Natal.[2][3] Now running low on fuel and with the weather still against them, they were forced to abandon landing there as well, since the aerodrome lay behind a row of hills.[2] Instead, they continued north for another 160 km (100 mi) and made a forced landing on a beach at Touros.[2][3] A Brazilian mail plane conveyed Ferrarin and Del Prete first to Natal and then to Rio de Janeiro, where in both cities they were given a heroes' welcome.[2] The S.64 suffered structural damage during its landing on the sand, and was brought to Rio de Janeiro by ship.[2][3] When it arrived in the city, it was donated to Brazil.[3] During the flight from Italy, the S.64 had covered 8,100 km (5,030 mi) in 48 hours, 14 minutes. The FAI officially recognised this as a flight of 7,188 km (4,500 mi) – the orthodromic distance between Montecelio and Natal – and a new world straight-line distance record.[4] The festivities in Rio de Janeiro continued for weeks, but came to an end when Ferrarin and Del Prete crashed during a demonstration flight in a S.62 on 11 August.[3] Del Prete died from his injuries five days later.[3] In 1930, a second, improved S.64, designated the S.64bis, set out to reconquer the duration and closed-circuit distance records that been broken since Ferrarin and Del Prete's flight. Between 30 May and 2 June, Umberto Maddalena and Fausto Cecconi flew from Montecelio in a closed circuit and covered 8,188 km (5,088 mi) in 67 hours 14 minutes, establishing new distance and duration records.[4] They were preparing to again contest the endurance record in the S.64 when the aircraft crashed into the sea off Pisa on 19 March 1931.[6] Maddalena and Cecconi were both killed, along with their mechanic, Giuseppe Da Monte.[6] The wreckage was too widely dispersed for the cause of the accident to be determined with any certainty,[7] but the Commission of Inquiry suspected that the crankshaft may have broken, causing the propeller to penetrate various parts of the aircraft.[7] The achievements of Ferrarin and Del Prete, and the S.64, are commemorated in Rio de Janeiro's Praça Carlo Del Prete with a statue of Del Prete and a 1:2 scale bronze model of the aircraft. Data from Jane's all the World's Aircraft 1928,[8] Italian Civil and Military Aircraft 1930–1945,[9] Flight 12 July 1928:The Rome–Brazil Non-Stop Flight[2]General characteristics Performance</t>
  </si>
  <si>
    <t>//upload.wikimedia.org/wikipedia/commons/thumb/1/1d/Bundesarchiv_Bild_102-12720%2C_Italien%2C_Langflugzeug_bei_Versuchsflug.jpg/300px-Bundesarchiv_Bild_102-12720%2C_Italien%2C_Langflugzeug_bei_Versuchsflug.jpg</t>
  </si>
  <si>
    <t>Record-breaking aircraft</t>
  </si>
  <si>
    <t>Savoia-Marchetti</t>
  </si>
  <si>
    <t>https://en.wikipedia.org/Savoia-Marchetti</t>
  </si>
  <si>
    <t>9 m (29 ft 6 in)</t>
  </si>
  <si>
    <t>21.5 m (70 ft 6 in)</t>
  </si>
  <si>
    <t>3.7 m (12 ft 2 in)</t>
  </si>
  <si>
    <t>2,400 kg (5,291 lb)</t>
  </si>
  <si>
    <t>6,500 l (1,700 US gal; 1,400 imp gal)</t>
  </si>
  <si>
    <t>1 × Fiat A.22T V-12 water-cooled piston engine, 440 kW (590 hp)</t>
  </si>
  <si>
    <t>2-bladed fixed-pitch pusher propeller</t>
  </si>
  <si>
    <t>60 m2 (650 sq ft)</t>
  </si>
  <si>
    <t>7,000 kg (15,432 lb)</t>
  </si>
  <si>
    <t>235 km/h (146 mph, 127 kn) at half load</t>
  </si>
  <si>
    <t>11,500 km (7,100 mi, 6,200 nmi) maximum</t>
  </si>
  <si>
    <t>116 kg/m2 (24 lb/sq ft)</t>
  </si>
  <si>
    <t>0.0534 kW/kg (0.0325 hp/lb)</t>
  </si>
  <si>
    <t>SNCASO SO.7060 Deauville</t>
  </si>
  <si>
    <t>The SNCASO S.O.7050, S.O.7055, S.O.7056 and S.O.7060 Deauville were single-engine light French civil utility aircraft of the 1940s. Only two airframes were built but were modified with different undercarriages, engines and seating. In 1947 SNCASO built two similar light aircraft both carrying the name Deauville. The first, the S.O.7050 which flew on 11 June had a tricycle undercarriage.[1]  The second, the S.O.7055 flew on 1 July with a tailwheel undercarriage.[1] The first and possibly the second machine was powered by a 56 kW (75 hp) Mathis 4GO flat-four engine,[1] though the S.O.7055 had a 56 kW (75 hp) Minié 4.DC.32 flat-four at some point.[2] It was later modified into the SO.7056.[1] In 1948 both airframes were re-engined with 78 kW (105 hp) Walter Minor 4-III engines[1] and a third seat was added behind the two front side-by-side seats[citation needed] to produce the S.O.7060 Deauville. The undercarriage of the S.O.7050 was modified to be like that of the SO.7056, so both S.O.7060s had tailwheel gear.[1] The Deauvilles were of all-metal construction with low/mid set wings of constant chord, straight tapered tail surfaces[3] and a fixed tailwheel undercarriage. The canopy was entirely transparent and slid back to permit the access of pilot and passengers. Dual controls were provided.[4] The first airframe  F-BDVZ was flown by its makers in S.O.7060 form for several years and then by an aero club based at St-Cyr-l'Ecole airfield to the west of Paris during the later 1950s and through the 1960s. The aircraft remained on the French civil aircraft register in May 1967,[5] but was no longer registered in 1973 and it has not survived in preservation. Data from Green, 1956, p. 176General characteristics Performance</t>
  </si>
  <si>
    <t>//upload.wikimedia.org/wikipedia/commons/thumb/2/22/SNCASO_SO.7060_Deaville_St_Cyr_05.57.jpg/300px-SNCASO_SO.7060_Deaville_St_Cyr_05.57.jpg</t>
  </si>
  <si>
    <t>light civil aircraft</t>
  </si>
  <si>
    <t>SNCASO</t>
  </si>
  <si>
    <t>2 (originally built as the SO.7050 and the SO.7055)</t>
  </si>
  <si>
    <t>{'S.O.7055 Deauville': 'e second, with conventional gear[1] and at least part of the time with the Minié 4Dc-32 engine instead of the Mathis. First flown on 1 July 1947.[2]', 'S.O.7056 Deauville': 'e S.O.7055 modified.[1]'}</t>
  </si>
  <si>
    <t>1/2 passengers</t>
  </si>
  <si>
    <t>21 ft 10 in (6.65 m)</t>
  </si>
  <si>
    <t>34 ft 0 in (10.36 m)</t>
  </si>
  <si>
    <t>7 ft 11 in (2.41 m)</t>
  </si>
  <si>
    <t>1,140 lb (517 kg)</t>
  </si>
  <si>
    <t>1 × Walter Minor 4-III , 105 hp (78 kW)</t>
  </si>
  <si>
    <t>105 mph (169 km/h, 91 kn)</t>
  </si>
  <si>
    <t>161.4 sq ft (14.99 m2)</t>
  </si>
  <si>
    <t>1,760 lb (798 kg)</t>
  </si>
  <si>
    <t>127 mph (204 km/h, 110 kn)</t>
  </si>
  <si>
    <t>500 mi (800 km, 430 nmi)</t>
  </si>
  <si>
    <t>no longer extant</t>
  </si>
  <si>
    <t>c.1970</t>
  </si>
  <si>
    <t>Verville-Sperry R-3 Racer</t>
  </si>
  <si>
    <t>The Verville-Sperry R-3 Racer was a cantilever wing monoplane with a streamlined fuselage and the second aircraft with fully retractable landing gear, the first being the Dayton-Wright RB-1 Racer.[1] In 1961, the R-3 racer was identified as one of the "Twelve Most Significant Aircraft of all Time" by Popular Mechanics magazine.[2] In 1924, an R-3 won the Pulitzer Trophy in Dayton, OH. The R-3 was designed by Alfred Verville.  Its first production was in 1922. The R-3 was developed by the McCook Field Engineering Division and manufactured by the Lawrence Sperry Aircraft Company of Farmingdale, New York. Three aircraft were purchased.  The airplanes used cylindrical, finned Lamblin radiators and a 300 hp (224 kW) Wright H-3 engine. The R-3s bore Air Service serial numbers 22-326 to 22-328.[citation needed] At the 1922 Pulitzer Trophy race, all three R-3's started in the race, but only two finished. Lieutenant Eugene Barksdale finished fifth at around 181 mph (291 km/h). Lieutenant Fonda B. Johnson finished seventh, his engine freezing after landing. And Lieutenant St. Clair Streett broke an oil line and had a forced landing, damaging his airplane.[3] For the 1923 Pulitzer, a Curtiss D-12 engine was installed in the plane which eliminated some vibration problems that the H-3 engine had.  With the new engine the top speed now was approaching 233 mph (375 km/h).  That year a Curtiss biplane was the winner. With Orville Wright officially observing from the ground, Lieutenant Alexander Pearson, Jr. flying an R-3 set a 500 km World Speed Record of 167.74 mph (269.95 km/h) over a 10-lap course on March 31, 1923 at Wilbur Wright Field.[4] For the 1924 Pulitzer, the R-3, piloted by Lieutenant Harry H. Mills, won the race at a slow 215 mph (346 km/h). The ranked entry–a Curtiss biplane–crashed along the course. After this race, the R-3 racers were sent to the McCook Field Museum.[5]</t>
  </si>
  <si>
    <t>//upload.wikimedia.org/wikipedia/commons/thumb/b/b2/Verville-sperry_r-3.jpg/300px-Verville-sperry_r-3.jpg</t>
  </si>
  <si>
    <t>racer</t>
  </si>
  <si>
    <t>America</t>
  </si>
  <si>
    <t>Lawrence Sperry Aircraft Company</t>
  </si>
  <si>
    <t>https://en.wikipedia.org/Lawrence Sperry Aircraft Company</t>
  </si>
  <si>
    <t>Alfred V. Verville</t>
  </si>
  <si>
    <t>https://en.wikipedia.org/Alfred V. Verville</t>
  </si>
  <si>
    <t>McCook Field Engineering Division</t>
  </si>
  <si>
    <t>https://en.wikipedia.org/1922</t>
  </si>
  <si>
    <t>https://en.wikipedia.org/McCook Field Engineering Division</t>
  </si>
  <si>
    <t>Fairey Seal</t>
  </si>
  <si>
    <t>The Fairey Seal was a British carrier-borne spotter-reconnaissance aircraft, operated in the 1930s. The Seal was derived – like the Gordon – from the IIIF. To enable the Fairey Seal to be launched by catapult from warships, it could be fitted with floats. The Seal was designed and built by Fairey Aviation. It first flew in 1930 and entered squadron service with the Fleet Air Arm (FAA) in 1933. Ninety-one aircraft were produced. The FAA started to replace it with the Swordfish Mk1 from 1936. By 1938 all FAA torpedo squadrons had been entirely re-equipped with the Swordfish. The Seal was removed from front-line service by 1938, but remained in secondary and support roles. By the outbreak of the Second World War, only four remained in service. The type was retired fully by 1943. The type was last used in India as an instructional airframe from the Royal Navy Photographic Unit. The RAF also operated the Seal as a target tug. Twelve aircraft were part of the RAF's No 10 Bombing and Gunnery School until 1940. A further four aircraft were used by 273 Squadron in Ceylon. These aircraft were used on coastal patrols, some as floatplanes. By May 1942, the type had been retired from RAF service. In 1934 Latvia ordered four Seal floatplanes for its naval aviation (factory numbers F.2112 – 2115, tactical numbers 26 – 29, later 98 – 101).[1] Between 22 June and 5 July 1936 three floatplanes under Colonel Janis Indans undertook a 6000 km long journey from Liepāja through Baltic and North European countries to England and back. In autumn 1940, after Latvia's annexation, the aircraft were taken by the Soviets, but they were not used by them, and they remained stored on Kisezers lake. On 28 June 1941 they were destroyed there by German planes.[1] Data from British Naval Aircraft since 1912[2]General characteristics Performance Armament  Related development Aircraft of comparable role, configuration, and era</t>
  </si>
  <si>
    <t>//upload.wikimedia.org/wikipedia/commons/thumb/0/05/Fairey_Seal.jpg/300px-Fairey_Seal.jpg</t>
  </si>
  <si>
    <t>Spotter-reconnaissance</t>
  </si>
  <si>
    <t>Fairey Aviation</t>
  </si>
  <si>
    <t>https://en.wikipedia.org/Fairey Aviation</t>
  </si>
  <si>
    <t>{'Fairey IIIF Mk VI': ' The first prototype was converted from a Fairey IIIF MK IIIB.', 'Fairey Seal': ' Three-seat spotter-reconnaissance aircraft for the '}</t>
  </si>
  <si>
    <t>33 ft 8 in (10.26 m)</t>
  </si>
  <si>
    <t>45 ft 9 in (13.94 m)</t>
  </si>
  <si>
    <t>12 ft 9 in (3.89 m)</t>
  </si>
  <si>
    <t>1 × Armstrong Siddeley Panther IIA 14-cylinder air-cooled radial piston engine, 525 hp (391 kW)</t>
  </si>
  <si>
    <t>2-bladed fixed-pitch propeller</t>
  </si>
  <si>
    <t>4 hours 30 minutes</t>
  </si>
  <si>
    <t>443.5 sq ft (41.20 m2)</t>
  </si>
  <si>
    <t>6,000 lb (2,722 kg)</t>
  </si>
  <si>
    <t>138 mph (222 km/h, 120 kn)</t>
  </si>
  <si>
    <t>17,000 ft (5,200 m)</t>
  </si>
  <si>
    <t>5,000 ft (1,524 m) in 5 minutes 20 seconds</t>
  </si>
  <si>
    <t>1 fixed forward-firing .303 in (7.7 mm) Vickers machine gun and .303 in (7.7 mm) Lewis Gun in rear cockpit</t>
  </si>
  <si>
    <t>500 lb (230 kg) or stores carried under lower wings</t>
  </si>
  <si>
    <t>Fleet Air ArmRoyal Air Force</t>
  </si>
  <si>
    <t>https://en.wikipedia.org/Fleet Air ArmRoyal Air Force</t>
  </si>
  <si>
    <t>Mil Mi-60</t>
  </si>
  <si>
    <t>The Mil Mi-60MAI is a three-seat light helicopter first seen as a mockup at Moscow Salon in 2001. The mockup shows a three-bladed main rotor, two-bladed tail rotor, and a skid undercarriage with rear wheels on each skid. It is planned to have one or two piston engines (one 195 hp Textron Lycoming HIO-360-F1AD or 237 hp VAZ-426, or two 113 hp Rotax 914F engines).  This article on an aircraft of the 2000s is a stub. You can help Wikipedia by expanding it.</t>
  </si>
  <si>
    <t>Light helicopter</t>
  </si>
  <si>
    <t>Mil</t>
  </si>
  <si>
    <t>SNCASO SO.7010 Pégase</t>
  </si>
  <si>
    <t>The SNCASO SO.7010 Pégase was a six-passenger light transport aircraft developed in France immediately after World War II. It was powered by a pair of tandem-coupled V-8 engines but this power plant proved to be too troublesome for development to proceed. The Pégase was a low wing cantilever monoplane, notable for its unusual engine and for its fuselage construction.[1][2] Externally it appeared to be a conventional single engine aircraft with a three blade propeller but its Mathis G16 engine was the result of combining two 149 kW (200 hp) Mathis G8 V-8s onto a single crankcase. The two units were connected to the propeller shaft with a free-wheel coupling in the reduction gearing so that if one failed, the other could continue to run. Thus the Pégase had only single engine drag with the extra safety provided by two engines but none of the usual asymmetry issues associated with engine failure in a twin.[2] Contemporary reporters were impressed with the "unit cabin". In the cabin region, fuselage stresses were carried by a keel, allowing the cabin sides and roof to be light and unstressed whilst maintaining the fuselage contours and to be generously glazed.[2] The Pégase had a slightly humped roofline, a conventional tail with a tall, straight tapered, round tipped fin and rudder and had a tricycle undercarriage.[1] The Pégase was on display at the Paris Salon of November 1946,[2] but it did not fly until 27 February 1948.[1] Tests revealed problems with the new, underdeveloped engine and only fifteen flights were made before the Pégase programme was effectively abandoned,[1] though from the April 1949 Salon Flight reported rather that development had been held up due to a shortage of engines.[3] Data from Les avions Francais de 1944 a 1964,[1] S.N.C.A.S.O. SO-7010 'Pégase',[4] Jane's all the World's Aircraft 1947[5]General characteristics Performance</t>
  </si>
  <si>
    <t>//upload.wikimedia.org/wikipedia/en/thumb/8/8c/SO.7010_P%C3%A9gase.png/300px-SO.7010_P%C3%A9gase.png</t>
  </si>
  <si>
    <t>Six seat passenger transport</t>
  </si>
  <si>
    <t>https://en.wikipedia.org/SNCASO</t>
  </si>
  <si>
    <t>Six passengers</t>
  </si>
  <si>
    <t>11.12 m (36 ft 6 in)</t>
  </si>
  <si>
    <t>14.75 m (48 ft 5 in)</t>
  </si>
  <si>
    <t>4.4 m (14 ft 5 in)</t>
  </si>
  <si>
    <t>2,048 kg (4,515 lb)</t>
  </si>
  <si>
    <t>3,050 kg (6,724 lb)</t>
  </si>
  <si>
    <t>1 × Mathis G.16 coupled V-8 air-cooled piston engines, 300 kW (400 hp)   [2]</t>
  </si>
  <si>
    <t>3-bladed variable pitch propeller, 2.56 m (8 ft 5 in) diameter(two coupled Mathis G.8R)</t>
  </si>
  <si>
    <t>275 km/h (171 mph, 148 kn)</t>
  </si>
  <si>
    <t>Lucien Servanty</t>
  </si>
  <si>
    <t>33 m2 (360 sq ft)</t>
  </si>
  <si>
    <t>300 km/h (190 mph, 160 kn)</t>
  </si>
  <si>
    <t>1,250 km (780 mi, 670 nmi)</t>
  </si>
  <si>
    <t>5,000 m (16,000 ft)</t>
  </si>
  <si>
    <t>88 kg/m2 (18 lb/sq ft)</t>
  </si>
  <si>
    <t>after 15 Flights</t>
  </si>
  <si>
    <t>9.655 kg/kW (15.87 lb/hp)</t>
  </si>
  <si>
    <t>Piper PA-11 Cub Special</t>
  </si>
  <si>
    <t>The Piper PA-11 Cub Special is a later-production variant of the J-3 Cub manufactured by Piper Aircraft. The PA-11 is a high-wing braced cabin monoplane with a tail-wheel landing gear. The enclosed cabin has two tandem seats. Early PA-11s had a Continental A65-8 engine, while the later ones had the option of a Continental C90-8.[2] The PA-11 was based on the earlier J-3, but with a cowled engine, with the windshield sloped at a shallower angle; the engine cowling fully enclosed (as on the earlier J-5), and the fuel tank placed in the port wing root.[2] Both seats were slightly moved back, and solo flying was usually from the front seat.  The prototype and two subsequent pre-production models were built using a modified J-3 fuselage and wings. The prototype first flew in August 1946 followed by the two pre-production aircraft later in 1946.[2]  The first production aircraft was completed at Lock Haven in March 1947 and production continued at Lock Haven until September 1949. A second production line was established at Ponca City between September 1947 and January 1948.[2] On the early PA-11s, the fuselage was painted with a metallic blue on the lower half the rest being Lock Haven Yellow. The later PA-11s were all yellow with a simple brown stripe. The PA-11 also formed the basis for the next evolution in the Cub series, the PA-18 Super Cub, which shares many features. A small number of PA-11s have been modified to use a Tricycle landing gear.[3] The PA-11 was one of the first aircraft to be used by Piper for experiments with the nose wheel (also known as tricycle gear) configuration. Although its original design is intended to be a tail-dragger, a modification was created to mount a nose wheel.[citation needed] The nose wheel is attached to the two rear engine mounts by y-shaped steel tubes attached to a steel tube with a shaft that slides freely with the wheel. Cables run underneath the belly directly from fixtures on the rudder pedals to the nose wheel shaft. This gave the ability to steer by pivoting the nose wheel shaft with the rudder pedals. The shock system consisted of six circular bungee cords, sometimes four for softer landings, located on either side of the nose wheel shaft to ears on the top tube and the bottom shaft connected to the wheel.[citation needed] For the aircraft to balance properly with the nose wheel, the main gear was flipped around so that the center of balance would move forward. The pilot would sit in the front seat for added stability.[citation needed] A number of Cub Specials have been converted for flight operation using floats.[citation needed] Data from Piper Aircraft and Their Forerunners [3]General characteristics Performance  Media related to Piper PA-11 Cub Special at Wikimedia Commons</t>
  </si>
  <si>
    <t>//upload.wikimedia.org/wikipedia/commons/thumb/2/26/Piper_PA-11_Super_Cub_CF-CUB_1947_model_Photo_1.JPG/300px-Piper_PA-11_Super_Cub_CF-CUB_1947_model_Photo_1.JPG</t>
  </si>
  <si>
    <t>Light aircraft</t>
  </si>
  <si>
    <t>Piper Aircraft</t>
  </si>
  <si>
    <t>https://en.wikipedia.org/Piper Aircraft</t>
  </si>
  <si>
    <t>1,541[1]</t>
  </si>
  <si>
    <t>{'PA-11': 'o-seat light aircraft, powered by either a 65\xa0hp (48\xa0kW) Continental A65-8 or a 95\xa0hp (71\xa0kW) Continental C90-8 piston engine.', 'PA-11S': 'aplane variant with twin EDO 1400 floats.', 'L-18B': 'ited States Military designation of the PA-11 Cub Special, powered by a 95\xa0hp (71\xa0kW) Continental C90-8F piston engine, 105 built and delivered to Turkey, under the Military Assistance Program.[citation needed]'}</t>
  </si>
  <si>
    <t>1 passenger and 470 lbs (213 kg) payload</t>
  </si>
  <si>
    <t>22 ft 4 in (6.8 m)</t>
  </si>
  <si>
    <t>35 ft 2 in (10.7 m)</t>
  </si>
  <si>
    <t>6 ft 8 in (2.03 m)</t>
  </si>
  <si>
    <t>750 lb (340 kg)</t>
  </si>
  <si>
    <t>12 US gal (10.0 imp gal; 45 L)[4]</t>
  </si>
  <si>
    <t>× 1 Continental C90-8, 90 hp (67 kW)</t>
  </si>
  <si>
    <t>2-bladed Sensenich fixed-pitch wooden propeller, 6 ft 0 in (1.83 m) diameter [4]</t>
  </si>
  <si>
    <t>100 mph (162 km/h, 87 kn)</t>
  </si>
  <si>
    <t>40 mph (65 km/h, 35 kn)</t>
  </si>
  <si>
    <t>https://en.wikipedia.org/Light aircraft</t>
  </si>
  <si>
    <t>178.5 sq ft (16.58 m2) [4]</t>
  </si>
  <si>
    <t>1,220 lb (553 kg)</t>
  </si>
  <si>
    <t>112 mph (181 km/h, 97 kn)</t>
  </si>
  <si>
    <t>350 mi (567 km, 300 nmi)</t>
  </si>
  <si>
    <t>16,000 ft (4,880 m)</t>
  </si>
  <si>
    <t>Piper J-3 Cub</t>
  </si>
  <si>
    <t>https://en.wikipedia.org/Piper J-3 Cub</t>
  </si>
  <si>
    <t>Private owners</t>
  </si>
  <si>
    <t>1947-1949</t>
  </si>
  <si>
    <t>https://en.wikipedia.org/Piper PA-18 Super Cub</t>
  </si>
  <si>
    <t>Sikorsky XV-2</t>
  </si>
  <si>
    <t>The Sikorsky XV-2, also known by the Sikorsky Aircraft model number S-57, was a planned experimental stoppable rotor aircraft, designated as a convertiplane, developed for a joint research program between the America Air Force and the America Army. The program was cancelled before construction of the prototype began. The XV-2 was developed as part of a joint U.S. Air Force and U.S. Army program intended to explore technologies to develop an aircraft that could take off and land like a helicopter but fly at faster airspeeds, similar to a conventional airplane. The XV-2's stoppable-rotor design was intended to allow it to hover and fly at low speed like a conventional helicopter. It utilized a single-rotor design; a counterweight provided stability to the rotor system,[1] while a tip-jet arrangement powered the rotor, which retracted into the upper fuselage when stopped, the XV-2 then flying like a conventional aircraft on delta wings.[2] A single jet engine was provided for forward flight.[3] The XV-2 prototype was assigned the serial number 53-4403, but the project was cancelled before construction could begin.[4]   Aircraft of comparable role, configuration, and era</t>
  </si>
  <si>
    <t>//upload.wikimedia.org/wikipedia/en/thumb/6/67/Sikorsky_S-57.jpg/300px-Sikorsky_S-57.jpg</t>
  </si>
  <si>
    <t>Stoppable rotor aircraft</t>
  </si>
  <si>
    <t>Sikorsky Aircraft</t>
  </si>
  <si>
    <t>https://en.wikipedia.org/Sikorsky Aircraft</t>
  </si>
  <si>
    <t>Cierva C.2</t>
  </si>
  <si>
    <t>The Cierva C.2 was an experimental autogyro built by Juan de la Cierva in Spain in 1921-22. Following the failure of the C.1 the previous year, la Cierva started again from scratch, this time taking the fuselage from a Hanriot biplane and adding a five-bladed single rotor to it. Work was interrupted when Cierva ran out of funds, and the machine was not actually completed until 1922, after his next design, the C.3 had already been built and tested. Attempts to fly the aircraft resulted in repeated crashes, and the machine was rebuilt nine times before being finally abandoned.</t>
  </si>
  <si>
    <t>experimental autogyro</t>
  </si>
  <si>
    <t>Juan de la Cierva</t>
  </si>
  <si>
    <t>https://en.wikipedia.org/Juan de la Cierva</t>
  </si>
  <si>
    <t>Sud-Ouest Espadon</t>
  </si>
  <si>
    <t>The Sud-Ouest SO.6020 Espadon (Swordfish) was a French post-war prototype interceptor designed and built by SNCASO during the late 1940s. The French Air Force (Armée de l'Air) judged the design a failure despite some records being set and cancelled plans to put it into service in 1951. Only four aircraft were built and they were later modified to serve as testbeds for the mixed rocket and turbojet-powered SNCASO SO.9000 Trident program. Only one badly damaged aircraft survives. Designer Lucien Servanty and his team at SNCASO began work on jet-powered fighters in 1945 and submitted a design proposal that the company designated as the SO.6020 when the French Air Force issued a specification for an single-seat assault fighter-interceptor on 25 March 1946. The aircraft had to have a speed in excess of 900 kilometers per hour (559 mph) at an altitude of 10,000 meters (32,808 ft), an endurance of one hour with 15 minutes in combat, a take-off distance less than 1,200 meters (3,937 ft), a cockpit armored against 12.7-millimeter (0.5 in) shells, and an armament of six 20-millimeter (0.8 in) or four 30-millimeter (1.2 in) autocannon. The Air Force ordered three prototypes on 28 June, with plans to order more than 230 interceptors if the aircraft satisfied its requirements.[1] As built, the aircraft was a metal-skinned mid-wing monoplane powered by a 22.2-kilonewton (5,000 lbf) Rolls Royce Nene turbojet engine licence-built by Hispano-Suiza. It had a one-spar swept wing fitted with leading-edge slats, slotted flaps and ailerons. The wide-track tricycle landing gear retracted into the fuselage while the main landing gear struts retracted into the bottom of the wing. The canopy of the cockpit was unusually tall because the Air Force decided to provide the pilot with a parachute despite the Heinkel ejection seat. The SO.6020 had a total fuel capacity of 2,150 litres (470 imp gal; 570 US gal) divided amongst four fuel tanks.[2] The unarmed first prototype made its maiden flight on 12 November 1948, delayed by the late delivery of its radio equipment. This aircraft had a ventral air intake for the engine that proved to be very inefficient and tended to collect objects from the runway. This caused the prototype to be very underpowered and it failed to meet nearly all of the specifications. It had an engine failure in flight on 1 December 1949 that caused a belly landing, but it was repaired and returned to flight testing. It was later modified for flying trials with small wingtip-mounted turbojets.[3] The second prototype was scheduled to make its first flight on 15 August 1948, but this was delayed until 16 September 1949, possibly due to the need to revise the air intake to improve the flow to the engine. SNCASO decided upon a pair of protruding intakes on the sides of the fuselage under the trailing edge of the wing roots. The aircraft was fitted with six cannon in the nose. Flight testing showed that there was little improvement in the supply of air to the engine and that it was not very maneuverable as a lot of force was required to move the rudder. The aircraft's longitudinal and transverse stability was poor and it was not effective as a gunnery platform above speeds of 600 kilometres per hour (373 mph) as the controls required more effort to move at high speeds. Landing characteristics were rated as good although it had marginally effective speed brakes.[4][5] The third prototype was intended to serve as an unarmed reconnaissance aircraft, but it was converted while under construction into the SO.6025 to support the mixed-power SNCASO SO.9000 program. It reverted to the ventral air intake of the first prototype, albeit in an extended and revised form. The rear section of the intake fairing was extended to house a 14.7-kilonewton (3,300 lbf) SEPR 25 liquid-fuel rocket engine. The aircraft also received the enlarged wing used by the SO.6021 pre-production fighter and an enlarged vertical stabilizer. Some of the internal fuel tanks were converted for the Furaline (C13H12N2O) rocket fuel and the nitric acid oxidizer was carried in a tank between the intake and the rocket where it could be safely dumped if necessary. The aircraft first flew on 28 December 1949, solely using its turbojet, and made its first rocket-powered flight on 10 June 1952. It became the first European aircraft to break the sound barrier in level flight on 15 December 1953.[6][7] The proposed production variant, the SO.6021, was lightened in the hopes of improving its performance by reducing the amount of armor plate carried and shrinking the canopy. It was fitted with an enlarged wing and a new vertical stabilizer and weighed about 400 kilograms (880 lb) less than the first SO.6020 prototype. The aircraft made its maiden flight on 3 September 1950. It could reach Mach 0.96 in a dive, but encountered serious buffeting at Mach 0.75 in horizontal flight and handled as poorly as its predecessors. Unhappy with its performance, the French Air Force cancelled its plans to put the SO.6021 into production on 5 July 1951. By this time, the Air Force had already decided to use the aircraft to support the SO.9000 program by testing various small turbojet engines on wingtip mounts. These included the 4 kN (900 lbf) Turbomeca Marboré and the more powerful Turbomeca Gabizo engine, in both afterburning and non-afterburning configurations. At one point it was flying with one of each type despite their differing weights and sizes. These tests lasted until 1956.[8][9] The second prototype was subsequently converted into the SO.6026 with a SEPR 25 rocket below the tail pipe, also to support the SO.9000 program. It first flew with the rocket installed on 15 October 1951, but the first rocket-powered flight did not occur until 26 March 1953. It demonstrated its rocket's ability to climb at the 1953 Paris Air Show, but only made a total of 28 flights before it was placed in storage in early 1955, of which only 13 used its rocket.[10][5] Data from The Complete Book of Fighters;[15] X-Planes of Europe II: Military Prototype Aircraft from the Golden Age 1946–1974[16]General characteristics Performance Armament</t>
  </si>
  <si>
    <t>//upload.wikimedia.org/wikipedia/commons/thumb/b/b0/Sud-Ouest_6021_Espadon.jpg/300px-Sud-Ouest_6021_Espadon.jpg</t>
  </si>
  <si>
    <t>Prototype interceptor</t>
  </si>
  <si>
    <t>15 m (49 ft 3 in)</t>
  </si>
  <si>
    <t>10.6 m (34 ft 9 in)</t>
  </si>
  <si>
    <t>4.72 m (15 ft 6 in)</t>
  </si>
  <si>
    <t>4,750 kg (10,472 lb)</t>
  </si>
  <si>
    <t>1 × Rolls-Royce Nene centrifugal turbojet engine, 22.2 kN (5,000 lbf) thrust</t>
  </si>
  <si>
    <t>2.5 hours</t>
  </si>
  <si>
    <t>26.5 m2 (285 sq ft)</t>
  </si>
  <si>
    <t>6,870 kg (15,146 lb)</t>
  </si>
  <si>
    <t>Mach 0.96</t>
  </si>
  <si>
    <t>13,000 m (43,000 ft)</t>
  </si>
  <si>
    <t>8 minutes, 20 seconds to 10,000 m (32,808 ft)</t>
  </si>
  <si>
    <t>6 × 20 mm (0.8 in) autocannon</t>
  </si>
  <si>
    <t>27 m/s (5,300 ft/min)</t>
  </si>
  <si>
    <t>Royal Aircraft Factory F.E.1</t>
  </si>
  <si>
    <t>The Royal Aircraft Factory F.E.1 was designed and built in 1910 by the pioneer designer Geoffrey de Havilland.  He used it to teach himself to fly during late 1910. After De Havilland was appointed assistant designer and test pilot at the Army Balloon Factory at Farnborough (later the Royal Aircraft Factory) in December 1910 the War Office bought the aircraft for £400.[1] the aircraft was given the designation  F.E.1 (Farman Experimental) After the failure of his first aircraft design Geoffrey de Havilland began construction of his second aircraft, re-using the engine that he had designed for the earlier machine. Like the Bristol Boxkite and several other contemporary  British designs, this closely followed the general lines of the  Farman III, being a two-bay pusher biplane with an elevator carried on booms in front of the wing, the pilot seated on the lower wing directly in front of the engine, and a second elevator and a rudder behind the wings. Lateral control was effected by a pair of ailerons mounted on the upper wing. De Havilland and several other pilots flew it at Farnborough until it crashed in the summer of 1911 while piloted by Lt. Theodore J. Ridge, who was later killed flying the S.E.1.[2] The crashed F.E.1 was "rebuilt" in August 1911 as the F.E.2. In fact it was a "rebuild" in name only, as it was a completely new design,[3] incorporating few if any actual components of the original (at this stage Farnborough were still not authorised to build aircraft from scratch). The Iris engine, seriously damaged in the F.E.1 crash, was replaced by a 50 hp. Gnome rotary engine, a two-seater nacelle was fitted, and the fore-elevator was replaced with one incorporated into a sesquiplane tail in the conventional manner. In this form many tests were carried out, including the fitting of a Maxim machine gun, and seaplane trials, it being fitted with a single central float.  At this point the F.E.2 was powered by a 70 hp (52 kW) Gnome.[3][4] In 1913 the F.E.2 design was once more heavily reworked[3] with a new and streamlined nacelle, upper wing panels which extended the span to 42 ft (12.08 m) and a revised tail with a smaller rudder and tailplane lifted to the top longerons.  The nacelle was by now deeper and more spacious, while  the mainplanes were identical to those of the B.E.2a. The Gnome was replaced by a 70 hp (52 kW) air cooled Renault V-8 engine. Effectively, although the factory now routinely constructed original aircraft, it was another case of a new design reusing the designation of an older one. It was lost in a crash near Wittering on 23 February 1914 when the pilot, R. Kemp lost control while in a dive, Kemp being unable to recover from the "steep spiral descent", killing his passenger. The rebuilt design had not had sufficient fin area to balance the area of the nacelle side.[3][5] The F.E.2a/b/d types produced in numbers in World War I followed the same general layout, but were considerably larger, and again of totally new design.[3]  This double re-use of the F.E.2 designation has caused considerable confusion among aviation historians. General characteristics Performance</t>
  </si>
  <si>
    <t>//upload.wikimedia.org/wikipedia/commons/thumb/1/15/RAEF1.jpg/300px-RAEF1.jpg</t>
  </si>
  <si>
    <t>Experimental research aircraft</t>
  </si>
  <si>
    <t>Geoffrey de Havilland</t>
  </si>
  <si>
    <t>https://en.wikipedia.org/Geoffrey de Havilland</t>
  </si>
  <si>
    <t>40 ft 0 in (12.19 m)</t>
  </si>
  <si>
    <t>33 ft 0 in (10.06 m)</t>
  </si>
  <si>
    <t>1 × de Havilland Iris water-cooled flat-four, 45 hp (34 kW)</t>
  </si>
  <si>
    <t>340 sq ft (32 m2)</t>
  </si>
  <si>
    <t>1,100 lb (499 kg)</t>
  </si>
  <si>
    <t>37 mph (60 km/h, 32 kn)</t>
  </si>
  <si>
    <t>Royal Aircraft Factory</t>
  </si>
  <si>
    <t>https://en.wikipedia.org/Royal Aircraft Factory</t>
  </si>
  <si>
    <t>Sikorsky XH-39</t>
  </si>
  <si>
    <t>The Sikorsky XH-39 (manufacturer designation S-59),  developed by Sikorsky Aircraft in 1954, was the U.S. Army's first turbine-powered helicopter. It was fast and innovative, but ultimately rejected by the America Army in favor of the Bell UH-1 Iroquois. The four-seat XH-39 was powered by one Continental CAE XT51-T-3 400 shp (298 kW) turboshaft engine, a license-built development of the Turbomeca Artouste. It was developed from a previous Sikorsky model, the H-18 (company model S-52), and had the same layout. It differed in using retractable landing gear, modified tail rotor, and four-blade main rotor.[1] In the end, the U.S. Army selected the Bell XH-40, prototype of the UH-1 Huey. Two YH-18As were modified into XH-39s; one for flight testing and the other for static test. On 26 August 1954, the XH-39 set a world helicopter speed record of 156.005 mph (251 km/h) over a three kilometer closed course at Bradley Field (now Bradley International Airport) in Windsor Locks, Connecticut.[2] The same year, on October 17, 1954, it set an unofficial world helicopter altitude record of 24,500 ft (7,474 m) at Bridgeport, Connecticut.[3] In addition to the two XH-39s, one S-59, serial number 52004, registration number N74150, was produced for use for company demonstration flights.[2] It has been restored and is now on display at the New England Air Museum, Windsor Locks, Connecticut.[4] Data from U.S. Army Aircraft Since 1947[5]General characteristics Performance Related development Aircraft of comparable role, configuration, and era  Related lists</t>
  </si>
  <si>
    <t>//upload.wikimedia.org/wikipedia/commons/thumb/c/c6/Sikorsky_XH-39.jpg/300px-Sikorsky_XH-39.jpg</t>
  </si>
  <si>
    <t>Helicopter</t>
  </si>
  <si>
    <t>1[1]</t>
  </si>
  <si>
    <t>3 passengers</t>
  </si>
  <si>
    <t>41 ft 0 in (12.50 m)</t>
  </si>
  <si>
    <t>9 ft 7 in (2.92 m) (to top of rotor head)</t>
  </si>
  <si>
    <t>2,105 lb (955 kg)</t>
  </si>
  <si>
    <t>1 × Continental CAE XT51-T-3 turboshaft, 400 shp (300 kW)</t>
  </si>
  <si>
    <t>https://en.wikipedia.org/Helicopter</t>
  </si>
  <si>
    <t>3,361 lb (1,525 kg)</t>
  </si>
  <si>
    <t>156 mph (251 km/h, 136 kn)</t>
  </si>
  <si>
    <t>280 mi (450 km, 240 nmi)</t>
  </si>
  <si>
    <t>17,900 ft (5,500 m)</t>
  </si>
  <si>
    <t>Sikorsky S-52</t>
  </si>
  <si>
    <t>https://en.wikipedia.org/Sikorsky S-52</t>
  </si>
  <si>
    <t>America Army</t>
  </si>
  <si>
    <t>https://en.wikipedia.org/America Army</t>
  </si>
  <si>
    <t>not produced</t>
  </si>
  <si>
    <t>35 ft 0 in (10.67 m)</t>
  </si>
  <si>
    <t>962 sq ft (89.4 m2)</t>
  </si>
  <si>
    <t>Mac Intox</t>
  </si>
  <si>
    <t>The Mac Intox (English: intoxicate) is a Czech single-place paraglider that was designed by Peter Recek and produced by Mac Para Technology of Rožnov pod Radhoštěm, starting in 2003. It is now out of production.[1] The aircraft was designed as an intermediate glider. The models are each named for their approximate wing area in square metres.[1] Data from Bertrand[1]General characteristics Performance</t>
  </si>
  <si>
    <t>//upload.wikimedia.org/wikipedia/commons/thumb/a/ab/Paralotnia_Mac_Intox.jpg/300px-Paralotnia_Mac_Intox.jpg</t>
  </si>
  <si>
    <t>Czech Republic</t>
  </si>
  <si>
    <t>https://en.wikipedia.org/Czech Republic</t>
  </si>
  <si>
    <t>Mac Para Technology</t>
  </si>
  <si>
    <t>https://en.wikipedia.org/Mac Para Technology</t>
  </si>
  <si>
    <t>12.74 m (41 ft 10 in)</t>
  </si>
  <si>
    <t>Peter Recek</t>
  </si>
  <si>
    <t>27.85 m2 (299.8 sq ft)</t>
  </si>
  <si>
    <t>52 km/h (32 mph, 28 kn)</t>
  </si>
  <si>
    <t>1.05 m/s (207 ft/min)</t>
  </si>
  <si>
    <t>Airmak J4</t>
  </si>
  <si>
    <t>The Airmak J4 is an Italian ultralight and light-sport aircraft designed and produced by Airmak S.r.l. of Capua. The design's first flight was in early 2011. The aircraft is supplied complete and ready-to-fly.[1] The aircraft is produced by Airmak S.r.l., a joint venture between Rafaelle Violetti and Valter Proietti of OMA Sud. It is manufactured at OMA Sud's Italian facility. Production commenced in the middle of 2012.[1][2] The J4 was designed to comply with the Fédération Aéronautique Internationale microlight rules and US light-sport aircraft rules. It features a strut-braced high-wing, a two-seats-in-side-by-side configuration enclosed cabin accessed by doors, fixed tricycle landing gear and a single engine in tractor configuration.[1] The aircraft fuselage is made from welded steel tubing, with riveted aluminum tail and wings. Its 9.44 m (31.0 ft) span wing has an area of 11.6 m2 (125 sq ft), employs a custom Iannotta airfoil and mounts flaps. The standard engine used is the 100 hp (75 kW) Rotax 912ULS four-stroke powerplant.[1][3] As of January 2017 the design does not appear on the Federal Aviation Administration's list of approved special light-sport aircraft.[4] Reviewer Marino Boric described the design in a 2015 review as "elegant".[1] Data from Tacke and manufacturer[1][3]General characteristics Performance Avionics</t>
  </si>
  <si>
    <t>Ultralight aircraft and Light-sport aircraft</t>
  </si>
  <si>
    <t>Airmak S.r.l.</t>
  </si>
  <si>
    <t>https://en.wikipedia.org/Airmak S.r.l.</t>
  </si>
  <si>
    <t>early 2011</t>
  </si>
  <si>
    <t>one passenger</t>
  </si>
  <si>
    <t>7.40 m (24 ft 3 in)</t>
  </si>
  <si>
    <t>9.44 m (31 ft 0 in)</t>
  </si>
  <si>
    <t>2.49 m (8 ft 2 in)</t>
  </si>
  <si>
    <t>108 litres (24 imp gal; 29 US gal)</t>
  </si>
  <si>
    <t>1 × Rotax 912ULS four cylinder, liquid and air-cooled, four stroke aircraft engine, 75 kW (101 hp)</t>
  </si>
  <si>
    <t>3-bladed composite</t>
  </si>
  <si>
    <t>60 km/h (37 mph, 32 kn) flaps down</t>
  </si>
  <si>
    <t>+3.8/-2,2</t>
  </si>
  <si>
    <t>https://en.wikipedia.org/Ultralight aircraft and Light-sport aircraft</t>
  </si>
  <si>
    <t>11.6 m2 (125 sq ft)</t>
  </si>
  <si>
    <t>1,070 km (660 mi, 580 nmi)</t>
  </si>
  <si>
    <t>6,100 m (20,000 ft)</t>
  </si>
  <si>
    <t>Iannotta</t>
  </si>
  <si>
    <t>51.7 kg/m2 (10.6 lb/sq ft)</t>
  </si>
  <si>
    <t>In production (2015)</t>
  </si>
  <si>
    <t>4.5 m/s (890 ft/min)</t>
  </si>
  <si>
    <t>2012-present</t>
  </si>
  <si>
    <t>Alpi Pioneer 300 Kite</t>
  </si>
  <si>
    <t>The Alpi Pioneer 300 Kite is an Italian light-sport aircraft designed and produced by Alpi Aviation  of Pordenone. The aircraft is supplied as a kit for amateur construction or complete and ready-to-fly.[1] The aircraft was designed to comply with the US light-sport aircraft rules. It features a cantilever low-wing, an enclosed cockpit with two-seats-in-side-by-side configuration under a bubble canopy, fixed tricycle landing gear and a single engine in tractor configuration.[1] The Pioneer 300 Kite is a higher take-off weight and fixed gear version of the Alpi Pioneer 300, with improved maneuverability for flight training. Apart from being available fully assembled it is also available as two different kits, one a 51% kit and the other EuroKit, which includes a factory assembled airframe, but lacks the engine installation.[1] The aircraft is made from wood and covered with composite material. Its 7.55 m (24.8 ft) span wing has an area of 10 m2 (110 sq ft) and mounts flaps. Standard engines available are the 80 hp (60 kW) Rotax 912UL, as well as the 100 hp (75 kW) Rotax 912ULS and 912iS four-stroke powerplants.[1] As of January 2017, the design does not appear on the Federal Aviation Administration's list of approved special light-sport aircraft.[2] Data from Tacke and manufacturer[1][3]General characteristics Performance</t>
  </si>
  <si>
    <t>//upload.wikimedia.org/wikipedia/commons/thumb/0/04/24-5563_Alpi_Aviation_Pioneer_300_Hawk_%27Memories_II%27_%288543272507%29.jpg/300px-24-5563_Alpi_Aviation_Pioneer_300_Hawk_%27Memories_II%27_%288543272507%29.jpg</t>
  </si>
  <si>
    <t>Light-sport aircraft</t>
  </si>
  <si>
    <t>Alpi Aviation</t>
  </si>
  <si>
    <t>https://en.wikipedia.org/Alpi Aviation</t>
  </si>
  <si>
    <t>6.25 m (20 ft 6 in)</t>
  </si>
  <si>
    <t>7.55 m (24 ft 9 in)</t>
  </si>
  <si>
    <t>315 kg (694 lb)</t>
  </si>
  <si>
    <t>80 litres (18 imp gal; 21 US gal)</t>
  </si>
  <si>
    <t>2-bladed composite</t>
  </si>
  <si>
    <t>220 km/h (140 mph, 120 kn)</t>
  </si>
  <si>
    <t>+3.8/-1.9</t>
  </si>
  <si>
    <t>https://en.wikipedia.org/Light-sport aircraft</t>
  </si>
  <si>
    <t>10 m2 (110 sq ft)</t>
  </si>
  <si>
    <t>560 kg (1,235 lb)</t>
  </si>
  <si>
    <t>240 km/h (150 mph, 130 kn)</t>
  </si>
  <si>
    <t>900 km (560 mi, 490 nmi)</t>
  </si>
  <si>
    <t>Alpi Pioneer 300</t>
  </si>
  <si>
    <t>https://en.wikipedia.org/Alpi Pioneer 300</t>
  </si>
  <si>
    <t>56.0 kg/m2 (11.5 lb/sq ft)</t>
  </si>
  <si>
    <t>In production (2017)</t>
  </si>
  <si>
    <t>6 m/s (1,200 ft/min)</t>
  </si>
  <si>
    <t>Independence Dragon</t>
  </si>
  <si>
    <t>The Independence Dragon is a German single-place, paraglider that was designed by Michaël Nesler and produced by Independence Paragliding of Eisenberg, Thuringia. It is now out of production.[1] The Dragon was designed as a beginner-intermediate glider. The design progressed through two generations of models, the Dragon and Dragon 2. The models are each named for their relative size.[1] Company test pilot Christian Amon was also involved in the development as well as flight testing of the Dragon.[1] Data from Bertrand[1]General characteristics Performance</t>
  </si>
  <si>
    <t>Independence Paragliding</t>
  </si>
  <si>
    <t>https://en.wikipedia.org/Independence Paragliding</t>
  </si>
  <si>
    <t>13.0 m (42 ft 8 in)</t>
  </si>
  <si>
    <t>Michaël Nesler</t>
  </si>
  <si>
    <t>30.68 m2 (330.2 sq ft)</t>
  </si>
  <si>
    <t>early 2000s</t>
  </si>
  <si>
    <t>Paratech P25</t>
  </si>
  <si>
    <t>The Paratech P25 is a Swiss single-place paraglider that was designed by Uwe Bernholz and produced by Paratech of Appenzell. It is now out of production.[1] The aircraft was designed as a beginner/intermediate glider.[1] Data from Bertrand[1]General characteristics Performance</t>
  </si>
  <si>
    <t>Switzerland</t>
  </si>
  <si>
    <t>https://en.wikipedia.org/Switzerland</t>
  </si>
  <si>
    <t>Paratech</t>
  </si>
  <si>
    <t>https://en.wikipedia.org/Paratech</t>
  </si>
  <si>
    <t>12.23 m (40 ft 1 in)</t>
  </si>
  <si>
    <t>Uwe Bernholz</t>
  </si>
  <si>
    <t>28.5 m2 (307 sq ft)</t>
  </si>
  <si>
    <t>47 km/h (29 mph, 25 kn)</t>
  </si>
  <si>
    <t>U-Turn Infinity</t>
  </si>
  <si>
    <t>The U-Turn Infinity is a German single-place paraglider, designed and produced by U-Turn GmbH of Villingen-Schwenningen. It was the first glider introduced by the company in 2003 and remained in production in 2016 as the Infinity 4.[1] The Infinity was designed as an intermediate glider.[1] The design has progressed through four generations of models, the Infinity, Infinity 2, 3 and 4, each improving on the last. The Infinity 4 was a complete redesign and not just an evolution of previous versions. The models are each named for their relative size.[1][2] Reviewer Noel Bertrand noted the Infinity's distinctive wing graphics in a 2003 review as "easily recognizable" and noted that the design is "quick and full of promise".[1] Data from Bertrand[1]General characteristics Performance</t>
  </si>
  <si>
    <t>U-Turn GmbH</t>
  </si>
  <si>
    <t>https://en.wikipedia.org/U-Turn GmbH</t>
  </si>
  <si>
    <t>12.30 m (40 ft 4 in)</t>
  </si>
  <si>
    <t>29 m2 (310 sq ft)</t>
  </si>
  <si>
    <t>53 km/h (33 mph, 29 kn)</t>
  </si>
  <si>
    <t>In production (Infinity 4, 2016)</t>
  </si>
  <si>
    <t>2003-present</t>
  </si>
  <si>
    <t>UP Kantega</t>
  </si>
  <si>
    <t>The UP Kantega is a family of German single and two-place paragliders that was designed and produced by UP Europe of Kochel am See. Introduced in 2003, production of the final version ended in 2016.[1] The Kantega was designed as an intermediate glider.[1] The design progressed through several generations of models, the Kantega, Kantega 2, Kantega XC and Kantega XC2. The models are each named for their relative size.[1][2][3][4][5] Produced from 2003 to 2005.[2] Produced from 2006 to 2008.[2] Produced from 2010 to 2012.[2] Produced from 2012 to 2016.[2] Data from Bertrand[1]General characteristics</t>
  </si>
  <si>
    <t>UP Europe</t>
  </si>
  <si>
    <t>https://en.wikipedia.org/UP Europe</t>
  </si>
  <si>
    <t>12.1 m (39 ft 8 in)</t>
  </si>
  <si>
    <t>2003-2016</t>
  </si>
  <si>
    <t>UP Makalu</t>
  </si>
  <si>
    <t>The UP Makalu is a German single-place paraglider that was designed and produced by UP Europe of Kochel am See. Introduced in 2001, production of the final version ended in 2016.[1] The Makalu was designed as a basic intermediate glider and named for the mountain of the same name.[1] The design progressed through several generations of models, the Makalu, Makalu 2 and Makalu 3. The models are each named for their relative size.[1][2][3][4][5] The original generation Makalu's sail was made from Porsher Marine New Skytex and its lines were fabricated from Cousin Trestec Super Aramid.[3] Produced from 2001-2003.[2] Produced from 2004-2006.[2] Produced from 2012-2016.[2] Data from Bertrand[1] and manufacturer[3]General characteristics</t>
  </si>
  <si>
    <t>11.9 m (39 ft 1 in)</t>
  </si>
  <si>
    <t>2001-2006, 2012-2016</t>
  </si>
  <si>
    <t>WB Electronics Warmate</t>
  </si>
  <si>
    <t>WB Electronics Warmate is a micro loitering munition developed by Polish company WB Electronics. Warmate is in service with the Polish Army, which has ordered 1000 units (Polish Army delay orders after receiving only 100 units). It can be equipped with several different payloads, including fragmentation, HEAT and thermobaric warheads. This article on an unmanned aerial vehicle is a stub. You can help Wikipedia by expanding it.</t>
  </si>
  <si>
    <t>//upload.wikimedia.org/wikipedia/commons/thumb/e/e3/Warmate_UAV_01.jpg/300px-Warmate_UAV_01.jpg</t>
  </si>
  <si>
    <t>Loitering Munition</t>
  </si>
  <si>
    <t>WB Electronics</t>
  </si>
  <si>
    <t>https://en.wikipedia.org/WB Electronics</t>
  </si>
  <si>
    <t>Polish Army</t>
  </si>
  <si>
    <t>https://en.wikipedia.org/Polish Army</t>
  </si>
  <si>
    <t>In-service</t>
  </si>
  <si>
    <t>Nova Pheron</t>
  </si>
  <si>
    <t>The Nova Pheron is an Austrian single-place paraglider that was designed by Hannes Papesch and produced by Nova Performance Paragliders of Innsbruck. It is now out of production.[1] The aircraft was designed as an intermediate glider. The models are each named for their relative size.[1] Data from Bertrand[1]General characteristics</t>
  </si>
  <si>
    <t>Austria</t>
  </si>
  <si>
    <t>https://en.wikipedia.org/Austria</t>
  </si>
  <si>
    <t>Nova Performance Paragliders</t>
  </si>
  <si>
    <t>https://en.wikipedia.org/Nova Performance Paragliders</t>
  </si>
  <si>
    <t>11.97 m (39 ft 3 in)</t>
  </si>
  <si>
    <t>Hannes Papesch</t>
  </si>
  <si>
    <t>24.8 m2 (267 sq ft)</t>
  </si>
  <si>
    <t>Pro-Design Pro-Ject</t>
  </si>
  <si>
    <t>The Pro-Design Pro-Ject is an Austrian single-place paraglider that was designed and produced by Pro-Design of Natters in the mid-2000s. It is now out of production.[1] The aircraft was designed as an advanced and cross country glider.[1] The models are each named for their relative size.[1] Data from Bertrand[1]General characteristics Performance</t>
  </si>
  <si>
    <t>Pro-Design</t>
  </si>
  <si>
    <t>https://en.wikipedia.org/Pro-Design</t>
  </si>
  <si>
    <t>12.11 m (39 ft 9 in)</t>
  </si>
  <si>
    <t>26.37 m2 (283.8 sq ft)</t>
  </si>
  <si>
    <t>Paradelta Breathless</t>
  </si>
  <si>
    <t>The Paradelta Breathless is an Italian single-place paraglider that was designed and produced by Paradelta Parma of Parma. It remained in production in 2016.[1] The Breathless was designed as a competition and cross-country glider. The models are each named for their approximate wing area in square metres.[1] Data from Bertrand[1]General characteristics</t>
  </si>
  <si>
    <t>Paradelta Parma</t>
  </si>
  <si>
    <t>https://en.wikipedia.org/Paradelta Parma</t>
  </si>
  <si>
    <t>26.0 m2 (280 sq ft)</t>
  </si>
  <si>
    <t>In production (2016)</t>
  </si>
  <si>
    <t>early 2000s-present</t>
  </si>
  <si>
    <t>PRS Peak</t>
  </si>
  <si>
    <t>The PRS Peak is a German single-place paraglider that was designed by Pilots Right Stuff (PRS) in conjunction with Robbie Whittall and Ozone Gliders and produced by Pilots Right Stuff of Brannenburg. It is now out of production.[1] The aircraft was designed as a mountaineering descent glider.[1] Reviewer Noel Bertrand noted in a 2003 review that the Peak "opened up a market for very lightweight Para-Trekking models and several competitors have moved into this market gap."[1] The models are each named for their relative size.[1] Data from Bertrand[1]General characteristics Performance</t>
  </si>
  <si>
    <t>Pilots Right Stuff (PRS)</t>
  </si>
  <si>
    <t>https://en.wikipedia.org/Pilots Right Stuff (PRS)</t>
  </si>
  <si>
    <t>11.57 m (38 ft 0 in)</t>
  </si>
  <si>
    <t>27.52 m2 (296.2 sq ft)</t>
  </si>
  <si>
    <t>46 km/h (29 mph, 25 kn)</t>
  </si>
  <si>
    <t>PRS Pilot One</t>
  </si>
  <si>
    <t>The PRS Pilot One is a German single-place paraglider that was designed and produced by Pilots Right Stuff (PRS) of Brannenburg. It is now out of production.[1] The aircraft was designed as a simple and safe to fly DHV Level 1 glider. The models are each named for their relative size.[1] Data from Bertrand[1]General characteristics Performance</t>
  </si>
  <si>
    <t>11.6 m (38 ft 1 in)</t>
  </si>
  <si>
    <t>26.9 m2 (290 sq ft)</t>
  </si>
  <si>
    <t>48 km/h (30 mph, 26 kn)</t>
  </si>
  <si>
    <t>Skif BigSkif Bi</t>
  </si>
  <si>
    <t>The Skif BigSkif Bi is a Ukrainian two-place paraglider that was designed by Sergei Rozhko and produced by Skif Paragliding of Feodosia in the mid-2000s. It is now out of production.[1] The aircraft was designed as a tandem glider for flight training and as such was referred to as the BigSkif Bi, indicating "bi-place" or two seater.[1] The aircraft's 14.7 m (48.2 ft) span wing has 59 cells, a wing area of 43 m2 (460 sq ft) and an aspect ratio of 5:1. The crew weight range is 150 to 200 kg (331 to 441 lb).[1] Data from Bertrand[1]General characteristics Performance</t>
  </si>
  <si>
    <t>Ukraine</t>
  </si>
  <si>
    <t>https://en.wikipedia.org/Ukraine</t>
  </si>
  <si>
    <t>Skif Paragliding</t>
  </si>
  <si>
    <t>https://en.wikipedia.org/Skif Paragliding</t>
  </si>
  <si>
    <t>14.7 m (48 ft 3 in)</t>
  </si>
  <si>
    <t>Sergei Rozhko</t>
  </si>
  <si>
    <t>43 m2 (460 sq ft)</t>
  </si>
  <si>
    <t>45 km/h (28 mph, 24 kn)</t>
  </si>
  <si>
    <t>1.2 m/s (240 ft/min)</t>
  </si>
  <si>
    <t>Swing Mistral</t>
  </si>
  <si>
    <t>The Mistral is German single-place paraglider that was designed and produced by Swing Flugsportgeräte of Landsberied. It is now out of production.[1] The Mistral was designed as an intermediate glider. A two-seat tandem version was also developed for flight training, the Mistral Twin 1 and Twin 2.[1] The design progressed through seven generations of models, each improving on the last. The earlier models are each named for their approximate projected wing area in square metres and the Mistral 7 for its relative size.[1] Data from Bertrand[1]General characteristics Performance</t>
  </si>
  <si>
    <t>Swing Flugsportgeräte</t>
  </si>
  <si>
    <t>https://en.wikipedia.org/Swing Flugsportgeräte</t>
  </si>
  <si>
    <t>11.8 m (38 ft 9 in)</t>
  </si>
  <si>
    <t>26.7 m2 (287 sq ft)</t>
  </si>
  <si>
    <t>49 km/h (30 mph, 26 kn)</t>
  </si>
  <si>
    <t>Swing Stratus</t>
  </si>
  <si>
    <t>The Stratus is a German single-place paraglider that was designed and produced by Swing Flugsportgeräte of Landsberied. It is now out of production.[1] The Stratus was designed as a competition and cross country glider.[1] The design progressed through eight generations of models, plus the Core and WRC, each improving on the last. The models are each named for their approximate projected wing area in square metres.[1] Reviewer Noel Bertrand noted the Status in a 2003 review for its high top speed.[1] Data from Bertrand[1]General characteristics Performance</t>
  </si>
  <si>
    <t>12.7 m (41 ft 8 in)</t>
  </si>
  <si>
    <t>65 km/h (40 mph, 35 kn)</t>
  </si>
  <si>
    <t>UP Sherpa Bi</t>
  </si>
  <si>
    <t>The UP Sherpa Bi is a German two-place paraglider that was designed and produced by UP Europe of Kochel am See. Introduced in 2001, production of the second generation model Sherpa 2 ended in 2007.[1] The aircraft was designed as a tandem glider for flight training and as such was referred to as the Sherpa Bi, indicating "bi-place" or two seater.[1][2] The Sherpa went through two generations of models, the Sherpa and Sherpa 2.[1][2][3][4] The Sherpa's sail was made from Porsher Marine New Skytex and its lines were fabricated from Cousin Trestec Super Aramid.[2] Data from Bertrand[1] and manufacturer[2]General characteristics</t>
  </si>
  <si>
    <t>14.2 m (46 ft 7 in)</t>
  </si>
  <si>
    <t>42.5 m2 (457 sq ft)</t>
  </si>
  <si>
    <t>2001-2007</t>
  </si>
  <si>
    <t>Nova Artax</t>
  </si>
  <si>
    <t>The Nova Artax is an Austrian single-place paraglider that was designed by Hannes Papesch and produced by Nova Performance Paragliders of Innsbruck. It is now out of production.[1] The aircraft was designed as an intermediate glider. The models are each named for their relative size.[1] Data from Bertrand[1]General characteristics</t>
  </si>
  <si>
    <t>12.19 m (40 ft 0 in)</t>
  </si>
  <si>
    <t>25.18 m2 (271.0 sq ft)</t>
  </si>
  <si>
    <t>Pro-Design Carrier</t>
  </si>
  <si>
    <t>The Pro-Design Carrier is an Austrian two-place paraglider that was designed and produced by Pro-Design of Natters in the mid-2000s. It is now out of production.[1] The aircraft was designed as a tandem glider for flight training and as such was referred to as the Pro-Design Carrier Bi, indicating "bi-place" or two seater.[1] The aircraft's 14.54 m (47.7 ft) span wing has 41 cells, a wing area of 42.75 m2 (460.2 sq ft) and an aspect ratio of 4.94:1. The crew weight range is 130 to 220 kg (287 to 485 lb). The glider is DHV 1-2 certified.[1] Data from Bertrand[1]General characteristics</t>
  </si>
  <si>
    <t>14.54 m (47 ft 8 in)</t>
  </si>
  <si>
    <t>42.75 m2 (460.2 sq ft)</t>
  </si>
  <si>
    <t>Pro-Design Titan</t>
  </si>
  <si>
    <t>The Pro-Design Titan is an Austrian single-place paraglider that was designed and produced by Pro-Design of Natters in the mid-2000s. It is now out of production.[1] The aircraft was designed as an advanced and cross country glider.[1] The models are each named for their relative size.[1] Data from Bertrand[1]General characteristics Performance</t>
  </si>
  <si>
    <t>11.74 m (38 ft 6 in)</t>
  </si>
  <si>
    <t>25.72 m2 (276.8 sq ft)</t>
  </si>
  <si>
    <t>Bloch MB.160</t>
  </si>
  <si>
    <t>The Bloch MB.160 was a fourteen-seat French airliner intended for use in the French African colonies. Three were built and two entered service with Régie Air-Afrique at the start of World War II. Developments included the Bloch MB.162 bomber which was too late for service and the Sud-Est SE.161 Languedoc, one hundred of which were built post-war. The first flight of the Bloch MB.160 was on 18 June 1937,[1] piloted by André Curvale at Villacoublay, Marcel Bloch's base.[2] On 20 August,[3] now named the Lieutenant-Génin, it was one of thirteen aircraft from three countries (France, Italy and the UK) to take part in a 6,190 km (3,850 mi) race from France to Syria and back, flying from Istres to Damascus and returning to Paris. Nine finished, with Italian Savoia-Marchetti SM.79s in the first three places; the Bloch, piloted by Captain François, was seventh, taking 17h 38 min at an average speed of 273 km/h (170 mph).[4] On 17 October the MB.160 set a new world speed record for an aircraft carrying a 5,000 kg (11,000 lb) useful load over 2,000 km (1,200 mi), averaging 307.455 km/h (191.044 mph; 166.012 kn).[5] By March 1938 it had completed testing at Marignane and had returned to Villacoublay for minor aileron alterations and for some internal revision. By this time a second example was under way.[6] As late as November 1938 one Bloch MB.160 was back for further modifications to the wing.[7] In July 1939 the first of two delivered to Air-Afrique (only the second and third Bloch 160s appeared on the French civil register[8]) had completed its exploration flights, with passengers, in Algeria.[9] Though only three MB.160s were built a development of it, the MB.161, was the pre-war prototype of the Sud-Est SE.161 Languedoc. Its first flight was in September 1939;[10] one hundred of them were built post-war. The Languedoc had a 7% greater span, twin end plate fins and a slightly shorter fuselage.  1,150 hp (860 kW) Gnome-Rhône 14N44/45 radial engines replaced the Hispano-Suizas in the prototype[11] but production aircraft had  890 kW (1,200 hp) Pratt &amp; Whitney R-1830-92 Twin Wasp radials. The MB.162 was the final MB.160 variant, initially developed for long range flights[12] but flown as a bomber. Like the MB.161, it had twin fins and Gnome-Rhône 14N engines. Only one was built, making its first flight on 1 June 1940.[12]: 106c [13] The all-metal Bloch MB.160 was designed to meet the needs of Régie Air-Afrique[12]: 75a  on its routes between French colonies in Africa.[14] It was a four engine, cantilever low wing monoplane.  In plan the wing was triangular apart from elliptical tips, with sweep only on the leading edge.  It had three parts, a centre section that extended just past the outer engines and carried split flaps which continued under the fuselage, and two outer sections with trailing edges largely occupied by balanced ailerons. The wing had two longerons on each side, the forward ones parallel to the leading edge and the rear at right angles to the fuselage.  These were bound together in the centre section by a trellis of box-girders. The wing skin was stressed  Vedal sheet, flush riveted together.[12]: 106c [14] The Bloch MB.160 was powered by four 540 kW (720 hp) Hispano-Suiza 12Xirs.1 V-12 engines. They were water-cooled with oval radiators immediately behind the propeller disc and were mounted well ahead of the leading edge, enclosed in cowlings which extended a little way aft of the leading edge.  Their fuel was in centre section tanks.[12]: 106c [14] It had an oval section fuselage formed by a series of frames and bulkheads, joined by longerons and covered in stressed Vedal.  The four crew, two pilots, a flight engineer and a radio operator, worked together in a well-glazed cockpit linked by a corridor to the passengers' cabin. Their accommodation was configurable but the Air-Afrique layout provided chaise-longues/couchettes for ten and armchairs for four. With a pair of armchairs in the place of each chaise-longue, twenty-four passenger might have been carried. At the rear of the cabin there was a bar, toilets and, behind them, a baggage compartment.[12]: 106c [14] The MB.160 had conventional empennage, with the tailplane and elevators mounted near the top of the fuselage.  Together, they were tapered and round tipped; the elevators, like the rudder, had trim tabs. The latter was straight-edged and balanced. Though it extended to the keel, it was hinged non-vertically so was far enough back to clear the elevators.  The fin was  essentially triangular. All the rear surfaces had steel internal structures rather like those of the wing.[12]: 106c [14] It had retractable conventional landing gear mounted just behind the leading edge of the wing under the inner engines and hydraulically retracting into their nacelles between the engine and the forward wing spar. This produced a track of 5.25 m (17 ft 3 in).  Each undercarriage unit carried a single low pressure wheel, equipped with a brake, between two oleo-pneumatic legs.[12]: 106c  There was a fork-mounted tailwheel.[1] Data from Les Ailes January 1938[14]General characteristics Performance</t>
  </si>
  <si>
    <t>//upload.wikimedia.org/wikipedia/commons/thumb/b/b7/Bloch_160_photo_L%27Aerophile_September_1937.jpg/300px-Bloch_160_photo_L%27Aerophile_September_1937.jpg</t>
  </si>
  <si>
    <t>Airliner</t>
  </si>
  <si>
    <t>Société des Avions Marcel Bloch</t>
  </si>
  <si>
    <t>https://en.wikipedia.org/Société des Avions Marcel Bloch</t>
  </si>
  <si>
    <t>Four,</t>
  </si>
  <si>
    <t>Up to twenty-four passengers, depending on configuration</t>
  </si>
  <si>
    <t>26.50 m (86 ft 11 in)</t>
  </si>
  <si>
    <t>27.40 m (89 ft 11 in)</t>
  </si>
  <si>
    <t>4.90 m (16 ft 1 in)</t>
  </si>
  <si>
    <t>4 × Hispano-Suiza 12Xirs.1 liquid-cooled upright V-12, geared down, 540 kW (720 hp)  each at 2,200 m (7,200 ft)</t>
  </si>
  <si>
    <t>3-bladed Hamilton[15]</t>
  </si>
  <si>
    <t>310 km/h (190 mph, 170 kn) at 2,000 m (6,600 ft)</t>
  </si>
  <si>
    <t>105 m2 (1,130 sq ft)</t>
  </si>
  <si>
    <t>14,500 kg (31,967 lb)</t>
  </si>
  <si>
    <t>355 km/h (221 mph, 192 kn) at 2,100 m (6,900 ft)</t>
  </si>
  <si>
    <t>1,700 km (1,100 mi, 920 nmi) with fourteen seats</t>
  </si>
  <si>
    <t>5,800 m (19,000 ft) practical</t>
  </si>
  <si>
    <t>https://en.wikipedia.org/Bloch MB.162  Sud-Est SE.161 Languedoc</t>
  </si>
  <si>
    <t>Avionics Services Caçador</t>
  </si>
  <si>
    <t>The Avionics Services Caçador is a Brazilian multi-role MALE unmanned aerial vehicle (UAV) developed from the Israeli IAI Heron with transfer of technology.[2] The Caçador was developed by Avionics Services with support from a local IAI subsidiary that supplied know-how and technology. IAI Brasil acquired forty percent of the company, keeping Avionics Services under the benefit of the national law on "Strategic Defense Company" that requires two thirds of non-foreign ownership.[3] Data from [2]General characteristics Performance</t>
  </si>
  <si>
    <t>Unmanned aerial vehicle</t>
  </si>
  <si>
    <t>Brazil</t>
  </si>
  <si>
    <t>Avionics Services</t>
  </si>
  <si>
    <t>https://en.wikipedia.org/Avionics Services</t>
  </si>
  <si>
    <t>February 2016[1]</t>
  </si>
  <si>
    <t>250 kg (551 lb)</t>
  </si>
  <si>
    <t>8.5 m (27 ft 11 in)</t>
  </si>
  <si>
    <t>16.6 m (54 ft 6 in)</t>
  </si>
  <si>
    <t>1,270 kg (2,800 lb) [4]</t>
  </si>
  <si>
    <t>40 hours</t>
  </si>
  <si>
    <t>https://en.wikipedia.org/Unmanned aerial vehicle</t>
  </si>
  <si>
    <t>207 km/h (129 mph, 112 kn)</t>
  </si>
  <si>
    <t>9,100 m (29,900 ft)</t>
  </si>
  <si>
    <t>IAI Heron</t>
  </si>
  <si>
    <t>https://en.wikipedia.org/IAI Heron</t>
  </si>
  <si>
    <t>Independence Avalon</t>
  </si>
  <si>
    <t>The Independence Avalon is a German single-place, paraglider that was designed by Michaël Nesler and produced by Independence Paragliding of Eisenberg, Thuringia. It is now out of production.[1] The Avalon was designed as a beginner glider. The models are each named for their relative size.[1] Company test pilot Christian Amon was also involved in the development as well as flight testing of the Avalon.[1] Data from Bertrand[1]General characteristics</t>
  </si>
  <si>
    <t>12.8 m (42 ft 0 in)</t>
  </si>
  <si>
    <t>32.1 m2 (346 sq ft)</t>
  </si>
  <si>
    <t>Independence Raptor</t>
  </si>
  <si>
    <t>The Independence Raptor is a German single-place, paraglider that was designed by Michaël Nesler and produced by Independence Paragliding of Eisenberg, Thuringia. It is now out of production.[1] The aircraft is not related to the Skif Raptor.[1] The Raptor was designed as a competition glider, with an unusually low price as a method of assisting completion pilots. The models are each named for their relative size.[1] Company test pilot Christian Amon was also involved in the development as well as flight testing of the Raptor.[1] Data from Bertrand[1]General characteristics</t>
  </si>
  <si>
    <t>13.8 m (45 ft 3 in)</t>
  </si>
  <si>
    <t>30.0 m2 (323 sq ft)</t>
  </si>
  <si>
    <t>Paradelta Ben Hur</t>
  </si>
  <si>
    <t>The Paradelta Ben Hur is an Italian single-place paraglider that was designed and produced by Paradelta Parma of Parma. It is now out of production.[1] The Ben Hur was designed as an advanced and competition glider. The models are each named for their relative size.[1] Data from Bertrand[1]General characteristics</t>
  </si>
  <si>
    <t>28.1 m2 (302 sq ft)</t>
  </si>
  <si>
    <t>Paradelta Bora</t>
  </si>
  <si>
    <t>The Paradelta Bora is an Italian single-place paraglider, designed and produced by Paradelta Parma of Parma. It  remained in production in 2016 as the Bora 2.[1][2] The Bora was designed as an intermediate glider. The models are each named for their approximate wing area in square metres.[1] The improved Bora 2 was introduced in 2003 and remained in production in 2016.[1][2] Reviewer Noel Bertrand noted the Bora 2's introduction in 2003, writing, "this elegant wing, like all high performance wings, has triple cells with diagonal cell bracing and thin section lines".[1] Data from Bertrand[1]General characteristics</t>
  </si>
  <si>
    <t>11.2 m (36 ft 9 in)</t>
  </si>
  <si>
    <t>26.3 m2 (283 sq ft)</t>
  </si>
  <si>
    <t>In production (Bora 2, 2016)</t>
  </si>
  <si>
    <t>SC Discovery</t>
  </si>
  <si>
    <t>The SC Discovery is a Ukrainian single-place paraglider that was designed and produced by SC Paragliding of Kharkiv. It is now out of production.[1] The Discovery was designed as an intermediate glider, plus a tandem version for flight training, referred to as the Discovery Bi, indicating "bi-place" or two seater.[1] The models are each named for their wing area in square metres.[1] Reviewer Noel Bertrand noted the Discovery series in a 2003 review for its low price, being one of the few gliders available in that time period under €1,000.[1] Data from Bertrand[1]General characteristics Performance</t>
  </si>
  <si>
    <t>SC Paragliding</t>
  </si>
  <si>
    <t>https://en.wikipedia.org/SC Paragliding</t>
  </si>
  <si>
    <t>25 m2 (270 sq ft)</t>
  </si>
  <si>
    <t>1.1 m/s (220 ft/min)</t>
  </si>
  <si>
    <t>Skif Raptor</t>
  </si>
  <si>
    <t>The Skif Raptor is a Ukrainian single-place paraglider that was designed by Sergei Rozhko and produced by Skif Paragliding of Feodosia. It is now out of production.[1] The aircraft is not related to the Independence Raptor.[1] The Raptor was designed as an advanced and competition glider. The Raptor 29 model is named for its approximate wing area in square metres.[1] The Raptor 29's 12.5 m (41.0 ft) span wing has 94 cells, a wing area of 29 m2 (310 sq ft) and an aspect ratio of 5.4:1. The crew weight range is 90 to 110 kg (198 to 243 lb).[1] Reviewer Noel Bertrand described the Raptor 29 in a 2003 review as "top of the range".[1] Data from Bertrand[1]General characteristics Performance</t>
  </si>
  <si>
    <t>12.5 m (41 ft 0 in)</t>
  </si>
  <si>
    <t>50 km/h (31 mph, 27 kn)</t>
  </si>
  <si>
    <t>Skif Skif-A</t>
  </si>
  <si>
    <t>The Skif Skif-A is a Ukrainian single-place paraglider that was designed by Sergei Rozhko and produced by Skif Paragliding of Feodosia. It is now out of production.[1] The aircraft was designed as a beginner and intermediate glider. The models are each named for their approximate wing area in square metres.[1] Data from Bertrand[1]General characteristics Performance</t>
  </si>
  <si>
    <t>12.4 m (40 ft 8 in)</t>
  </si>
  <si>
    <t>Skywalk Cayenne</t>
  </si>
  <si>
    <t>The Skywalk Cayenne is a German single-place paraglider that was designed and produced by Skywalk GmbH &amp; Co. KG of Grassau, Bavaria. Introduced in 2003, it remained in production through 2016 as the Cayenne 5.[1] The aircraft was designed as an intermediate sports class glider.[1] Since its introduction in 2003, the Cayenne has progressed through five generations of models, the Cayenne, Cayenne 2, 3, 4 and 5, each improving on the last. The models are each named for their relative size.[1][2] The Cayenne 5's upper surface is made from Porcher Sport Skytex 38 Universal fabric and lower surface from Porcher Sport Skytex 32 Universal. The ribs and bands are Porcher Sport Skytex 32 hard. The main lines are made from	Liros PPSL 160, Edelrid 8000U-90, the middle lines from Liros DC 60, Edelrid 8000U-90 and the top lines	from Edelrid 8000U-50, Edelrid 9200-30. The brake lines are made from Liros DFLP200/32, Edelrid 9200-30 and the risers are constructed of Cousin Freres 12.5 mm (0.49 in) polyester strapping.[2] Data from Bertrand[1]General characteristics</t>
  </si>
  <si>
    <t>Skywalk GmbH &amp; Co. KG</t>
  </si>
  <si>
    <t>https://en.wikipedia.org/Skywalk GmbH &amp; Co. KG</t>
  </si>
  <si>
    <t>12.25 m (40 ft 2 in)</t>
  </si>
  <si>
    <t>In production (Cayenne 5, 2016)</t>
  </si>
  <si>
    <t>Swing Arcus</t>
  </si>
  <si>
    <t>The Swing Arcus (arch or rainbow) is a series of German single-place and two-place  paragliders, designed and produced by Swing Flugsportgeräte of Landsberied. In 2016 it remained in production as the Arcus 7.[1] The Arcus was designed as a beginner to intermediate glider.[1] The design has progressed through seven generations of models, the Arcus 1, Arcus 2002, 3, 4, 5, 6 and 7, each improving on the last. The models are each named for their approximate projected wing area in square metres or their relative size.[1] The Arcus 3 series was introduced in 2003 and included the Arcus XL Twin, a two-place tandem glider for flight training.[1] More than 8,500 Arcus gliders have been sold, making it one of the most produced paragliders.[2] Data from Bertrand[1]General characteristics Performance</t>
  </si>
  <si>
    <t>//upload.wikimedia.org/wikipedia/commons/thumb/8/83/Yellow_paraglider_in_flight_%289_May_2009%29.jpg/300px-Yellow_paraglider_in_flight_%289_May_2009%29.jpg</t>
  </si>
  <si>
    <t>12.6 m (41 ft 4 in)</t>
  </si>
  <si>
    <t>30.5 m2 (328 sq ft)</t>
  </si>
  <si>
    <t>late 1990s</t>
  </si>
  <si>
    <t>In production (Arcus 7, 2016)</t>
  </si>
  <si>
    <t>late 1990s-present</t>
  </si>
  <si>
    <t>UP Pulse</t>
  </si>
  <si>
    <t>The UP Pulse is a German single-place paraglider that was designed and produced by UP Europe of Kochel am See. Introduced in 2000, production ended in 2003.[1] The Pulse was designed as a beginner's glider for flight training.[1][2] Unlike other designs by the company, the Pulse only had one generation of models. The models are each named for their relative size.[1][2][3] The Pulse's sail was made from Porsher Marine New Skytex and its lines were fabricated from Cousin Trestec Super Aramid.[2] Data from Bertrand[1] and manufacturer[2]General characteristics</t>
  </si>
  <si>
    <t>11.5 m (37 ft 9 in)</t>
  </si>
  <si>
    <t>29.1 m2 (313 sq ft)</t>
  </si>
  <si>
    <t>2000-2003</t>
  </si>
  <si>
    <t>Pro-Design Effect</t>
  </si>
  <si>
    <t>The Pro-Design Effect is an Austrian single-place paraglider that was designed and produced by Pro-Design of Natters in the mid-2000s. It is now out of production.[1] The aircraft was designed as a beginner/intermediate glider.[1] Data from Bertrand[1]General characteristics Performance</t>
  </si>
  <si>
    <t>11.83 m (38 ft 10 in)</t>
  </si>
  <si>
    <t>28.66 m2 (308.5 sq ft)</t>
  </si>
  <si>
    <t>51 km/h (32 mph, 28 kn)</t>
  </si>
  <si>
    <t>Wings of Change Taifun</t>
  </si>
  <si>
    <t>The Wings of Change Taifun (Typhoon) is an Austrian single-place paraglider that was designed by Markus Gründhammer and produced by Wings of Change of Fulpmes. It is now out of production.[1] The Taifun was designed as an intermediate glider. The models are each named for their relative size.[1] Data from Bertrand[1] and manufacturer[2]General characteristics Performance</t>
  </si>
  <si>
    <t>Wings of Change</t>
  </si>
  <si>
    <t>https://en.wikipedia.org/Wings of Change</t>
  </si>
  <si>
    <t>12.12 m (39 ft 9 in)</t>
  </si>
  <si>
    <t>6.0 kg (13 lb)</t>
  </si>
  <si>
    <t>37 km/h (23 mph, 20 kn)</t>
  </si>
  <si>
    <t>Markus Gründhammer</t>
  </si>
  <si>
    <t>27.00 m2 (290.6 sq ft)</t>
  </si>
  <si>
    <t>105 kg (231 lb)</t>
  </si>
  <si>
    <t>Wings of Change Twister</t>
  </si>
  <si>
    <t>The Wings of Change Twister is an Austrian single-place paraglider that was designed by Markus Gründhammer and produced by Wings of Change of Fulpmes, starting in 2003. It is now out of production.[1] The Twister was designed as an intermediate glider. Gründhammer describes his design as "a perfect synthesis of aesthetics, performance and safety". The Twister Xi variant had a slightly reduced glider weight.[1][2][3] The models are each named for their relative size.[1] Data from Bertrand[1] and manufacturer[2]General characteristics Performance</t>
  </si>
  <si>
    <t>12.75 m (41 ft 10 in)</t>
  </si>
  <si>
    <t>6.9 kg (15 lb)</t>
  </si>
  <si>
    <t>38 km/h (24 mph, 21 kn)</t>
  </si>
  <si>
    <t>27.95 m2 (300.9 sq ft)</t>
  </si>
  <si>
    <t>Paradelta Break</t>
  </si>
  <si>
    <t>The Paradelta Break is an Italian single-place paraglider that was designed and produced by Paradelta Parma of Parma. It remained in production in 2016.[1] The Break was designed as a beginner glider. The models are each named for their approximate wing area in square metres.[1] The glider design was developed into the two-place Paradelta BiBreak.[1] Data from Bertrand[1]General characteristics</t>
  </si>
  <si>
    <t>10.1 m (33 ft 2 in)</t>
  </si>
  <si>
    <t>https://en.wikipedia.org/Paradelta BiBreak</t>
  </si>
  <si>
    <t>Paratech P26</t>
  </si>
  <si>
    <t>The Paratech P26 is a Swiss single-place paraglider that was designed by Uwe Bernholz and produced by Paratech of Appenzell. It is now out of production.[1] The aircraft was designed as a beginner/intermediate glider.[1] Data from Bertrand[1]General characteristics Performance</t>
  </si>
  <si>
    <t>//upload.wikimedia.org/wikipedia/commons/thumb/6/64/AirSportsAndelsbuch6.JPG/300px-AirSportsAndelsbuch6.JPG</t>
  </si>
  <si>
    <t>12.53 m (41 ft 1 in)</t>
  </si>
  <si>
    <t>28.8 m2 (310 sq ft)</t>
  </si>
  <si>
    <t>Swing Cirrus</t>
  </si>
  <si>
    <t>The Cirrus is a German single-place paraglider that was designed and produced by Swing Flugsportgeräte of Landsberied. It is now out of production.[1] The Cirrus was designed as an advanced and cross country glider.[1] The design progressed through several generations of models, each improving on the last. The models are each named for their approximate projected wing area in square metres.[1] Data from Bertrand[1]General characteristics Performance</t>
  </si>
  <si>
    <t>27.5 m2 (296 sq ft)</t>
  </si>
  <si>
    <t>54 km/h (34 mph, 29 kn)</t>
  </si>
  <si>
    <t>1990s - mid 2000s</t>
  </si>
  <si>
    <t>UP Targa</t>
  </si>
  <si>
    <t>The UP Targa is a German single-place paraglider that was designed and produced by UP Europe of Kochel am See. Introduced in 2002, production of the final version, the Targa 3, ended in 2007.[1] The Targa was designed as a competition glider and named for Targe shield.[1] The design progressed through three generations of models, the Targa, Targa 2 and Targa 3. The models are each named for their relative size.[1][2][3] Produced from 2002 to 2004.[2] Produced from 2005 to 2006.[2] Produced from 2006 to 2007.[2] Data from Manufacturer[3]General characteristics Performance</t>
  </si>
  <si>
    <t>12.65 m (41 ft 6 in)</t>
  </si>
  <si>
    <t>7.5 kg (17 lb)</t>
  </si>
  <si>
    <t>25.75 m2 (277.2 sq ft)</t>
  </si>
  <si>
    <t>102 kg (225 lb)</t>
  </si>
  <si>
    <t>60 km/h (37 mph, 32 kn)</t>
  </si>
  <si>
    <t>2002-2007</t>
  </si>
  <si>
    <t>Vulcanair Mission</t>
  </si>
  <si>
    <t>The Vulcanair VF600W Mission is an Italian single-engined utility transport, under development by Vulcanair of Casoria. The Mission is based on the twin-engined Vulcanair Canguro but powered by a single Walter M601F-11 turboprop driving a five-bladed Avia propeller.[1] It is a high-wing braced monoplane with a fixed tricycle landing gear and has seating for 10 to 16 passengers. The prototype first flew on 4 December 2002.[2] The aircraft was damaged in an incident at Casandrino on 19 December 2003.[3] In September 2006 VulcanAir's director of sales stated the VF600W was still an active programme, despite delays and a lack of company resources. He indicated that the aircraft was expected to resume test flying in August 2006 after which the company would provide a new estimate of when it would be certified.[4] In March 2019 the aircraft was not listed on the company website and no company updates had been released.[5] Data from Jane's All The World's Aircraft 2003–2004[6]General characteristics Performance</t>
  </si>
  <si>
    <t>//upload.wikimedia.org/wikipedia/commons/thumb/d/da/Vulcanair_VF-600W_Mission%2C_Vulcan_AN0404710.jpg/300px-Vulcanair_VF-600W_Mission%2C_Vulcan_AN0404710.jpg</t>
  </si>
  <si>
    <t>Utility aircraft</t>
  </si>
  <si>
    <t>Vulcanair</t>
  </si>
  <si>
    <t>https://en.wikipedia.org/Vulcanair</t>
  </si>
  <si>
    <t>1 prototype</t>
  </si>
  <si>
    <t>10–16 passengers</t>
  </si>
  <si>
    <t>13.12 m (43 ft 1 in)</t>
  </si>
  <si>
    <t>15.50 m (50 ft 10 in)</t>
  </si>
  <si>
    <t>4.55 m (14 ft 11 in)</t>
  </si>
  <si>
    <t>3,900 kg (8,598 lb)</t>
  </si>
  <si>
    <t>1 × Walter M601F-11 turboprop, 580 kW (778 shp)</t>
  </si>
  <si>
    <t>339 km/h (211 mph, 183 kn)</t>
  </si>
  <si>
    <t>113 km/h (70 mph, 61 kn) (flaps down)</t>
  </si>
  <si>
    <t>https://en.wikipedia.org/Utility aircraft</t>
  </si>
  <si>
    <t>352 km/h (219 mph, 190 kn)</t>
  </si>
  <si>
    <t>2,000 km (1,200 mi, 1,100 nmi)</t>
  </si>
  <si>
    <t>6,095 m (19,997 ft)</t>
  </si>
  <si>
    <t>Under development</t>
  </si>
  <si>
    <t>4.6 m/s (900 ft/min)</t>
  </si>
  <si>
    <t>IAI Green Dragon</t>
  </si>
  <si>
    <t>The IAI Green Dragon is a loitering munition developed by the Israel Aerospace Industries. The drone is low cost that can  loiter for 1.5 hours and a range of 40–50 km. It is munition itself with 3 kg warhead that can approach the target silently and hit with the effect of &lt; 1m.[1] Green Dragon can be launched from a small vehicle through a sealed 1.7-meter-long canister with 12-16 units.[2][3] Each has 15 kg weight.[4] Data from Israel Aircraft Industries[5]General characteristics Performance Armament This article on an unmanned aerial vehicle is a stub. You can help Wikipedia by expanding it.</t>
  </si>
  <si>
    <t>Israel</t>
  </si>
  <si>
    <t>IAI</t>
  </si>
  <si>
    <t>https://en.wikipedia.org/IAI</t>
  </si>
  <si>
    <t>None</t>
  </si>
  <si>
    <t>15 kg (33 lb)</t>
  </si>
  <si>
    <t>1 hours 30 minutes</t>
  </si>
  <si>
    <t>40 km (25 mi, 22 nmi)</t>
  </si>
  <si>
    <t>Loitering Munition family</t>
  </si>
  <si>
    <t>Nova Aeron</t>
  </si>
  <si>
    <t>The Nova Aeron is an Austrian single-place paraglider that was designed by Hannes Papesch and produced by Nova Performance Paragliders of Innsbruck. It is now out of production.[1] The aircraft was designed as an advanced performance glider. The models are each named for their relative size.[1] Data from Bertrand[1]General characteristics</t>
  </si>
  <si>
    <t>12.42 m (40 ft 9 in)</t>
  </si>
  <si>
    <t>24.16 m2 (260.1 sq ft)</t>
  </si>
  <si>
    <t>Dornier Do S</t>
  </si>
  <si>
    <t>The Dornier Do S was a large, 22-passenger flying boat airliner flown in Germany in 1930. Only one was built. The all-metal Dornier Do S was intended to replace the Dornier Do R 4 Superwal, a four-engined, 19-passenger flying boat flown four years earlier. Both were high-wing monoplanes but the Do S was bigger (about 7-8%) in both span and weight, and had a significantly improved hull which seated 22 passengers.[1]  A large increase in effective wing area, which included sponsons and an auxiliary winglet, decreased the wing loading by about 30% and the landing speed by 25 km/h (16 mph; 13 kn).[1][2]: 105 [3] The main wing of the Dornier S was in three parts, with a central panel attached to the crew's compartment on top of the main fuselage, and two outer panels. It was rectangular in plan, with a chord of 8.8 m (28 ft 10 in), apart from slightly blunted tips. The wing was built around three duralumin trellis spars, with dural ribs and skin. The inner panel was supported by two vertical struts from the sponsons. On each side the main outer bracing was provided by a single strut from the inner sponson to the central spar of the outer panel, at about half-span. These were assisted by steel flying wires from below, between the forward and rear spars and the sponsons, and from above by a single wire from the raised engine mountings and their cross-bracing auxiliary wing, to the forward spar. High aspect ratio ailerons occupied all the trailing edge of the outer panels, aerodynamically balanced by small auxiliary surfaces mounted forward and well above the hinge line.[1][4] The lower part of the fuselage followed Dornier's usual practice, with a narrow-V cross-section forward changing to a flat bottom, with a deeper centre region, near the single step and a V-section aft ending with a water rudder. There were two passenger cabins, one seating twelve forward of a lobby accessed by a starboard side door and containing a cloakroom, toilet, library and medicine cabinet. Behind it was a second passenger compartment for ten, with a kitchen aft. At the stern the empennage was conventional, with a fin that had a swept leading edge and blunted top, carrying a rudder which reached down to the top of the fuselage.  Its tailplane, with a plan similar to that of the wing, was braced from below by a pair of parallel struts on each side and was adjustable in flight. It carried elevators which were aerodynamically balanced in the same way as the ailerons.[1][4][5] The crew were housed in a separate structure above the cabin which also formed the central connection between wing and fuselage. It began well forward of the leading edge and ended just aft of the trailing edge. The pilot's open cockpit near the front had a pair of side-by-side seats with dual controls. Further aft, there were positions for a flight engineer, a navigator and a radio operator, one of whom could act as co-pilot.[1][4][5] The Do S was powered by four 347 kW (465 hp) Hispano-Suiza 12Lbr water-cooled V-12 engines,[6][7] mounted above the wings in push-pull configuration pairs and driving four-bladed propellers. Each engine in a pair had a radiator occupying half the front of the rectangular section nacelle.  Each pair was mounted on two V-struts and two wider-spread inverted V-struts to the forward and central spars. The upper engine mountings were braced together centrally by a narrow-chord structure which acted as an auxiliary wing as well as being part of the main wing bracing structure. With a span of almost 9 m (29 ft 6 in), it reached out beyond the engines.[1][4] The Do S's first flight was made on 23 September 1931 from the Bodensee.[2]: 125  On 16 November 1931 it flew from Friedrichshafen in Germany to Paris for the 12th annual Salon (aero show), landing on the Seine at Suresnes[8]  but displayed indoors in Paris.[4] It returned to Friedrichshafen in the new year in a series of short demonstration flights.[9] Despite Dornier's efforts. no orders were placed and only one Do S was built.[2]: 125  It was used as a hydrodynamic test vehicle[6] until 1933, when it was transferred at the Ministry of Transport's request to the Deutsche Verkehrsfliegerschule (DVS) flying school at List auf Sylt.[2]: 125  It was lost in the Baltic in 1935.[6]  Data from Les Ailes, January 1931[1]General characteristics Performance</t>
  </si>
  <si>
    <t>//upload.wikimedia.org/wikipedia/commons/thumb/6/63/Dornier_Do_S_Paris.jpg/300px-Dornier_Do_S_Paris.jpg</t>
  </si>
  <si>
    <t>Passenger flying boat</t>
  </si>
  <si>
    <t>Dornier Flugzeugwerke</t>
  </si>
  <si>
    <t>https://en.wikipedia.org/Dornier Flugzeugwerke</t>
  </si>
  <si>
    <t>four; pilot, engineer, navigator and radio operator</t>
  </si>
  <si>
    <t>22 passengers</t>
  </si>
  <si>
    <t>25.75 m (84 ft 6 in)</t>
  </si>
  <si>
    <t>31.00 m (101 ft 8 in)</t>
  </si>
  <si>
    <t>7.85 m (25 ft 9 in) (from keel to propeller tip[2]</t>
  </si>
  <si>
    <t>10,000 kg (22,046 lb) (a later source gives 9,100 kg (20,100 lb)[2]</t>
  </si>
  <si>
    <t>3,500 l (770 imp gal; 920 US gal)[2]</t>
  </si>
  <si>
    <t>4 × Hispano-Suiza 12Lbr[6] water-cooled V-12 engine[7], 470 kW (630 hp)  each take-off, 347 kW (465 hp) continuous</t>
  </si>
  <si>
    <t>4-bladed wooden fixed pitch</t>
  </si>
  <si>
    <t>215 km/h (134 mph, 116 kn)</t>
  </si>
  <si>
    <t>https://en.wikipedia.org/Passenger flying boat</t>
  </si>
  <si>
    <t>209 m2 (2,250 sq ft) including sponsons and the upper winglet</t>
  </si>
  <si>
    <t>15,000 kg (33,069 lb)</t>
  </si>
  <si>
    <t>1,000 km (620 mi, 540 nmi) with 22 passengers</t>
  </si>
  <si>
    <t>2,700 m (8,900 ft) [2]</t>
  </si>
  <si>
    <t>90 km/h (56 mph; 49 kn)[2]</t>
  </si>
  <si>
    <t>PRS One</t>
  </si>
  <si>
    <t>The PRS One is a German single-place paraglider that was produced by Pilots Right Stuff (PRS) of Brannenburg, starting in 2000. It was designed with outside contract assistance. The glider is now out of production.[1] The company decided to contract out design work on the glider, rather than establish its own design department, as its limited line of gliders was intended to fill particular market niches, rather than offer a complete line of gliders and this made contract design more cost efficient.[1][2] The aircraft was designed as a beginner and intermediate glider. It was certified as a purely DHV Class 1 glider, from which it takes its name. The four model sizes produced are each named for their relative size.[1] The design is made from high-tenacity, low-porosity material of 49 g/m2 and incorporates diagonal tapes instead of the more commonly used whole diagonal ribs. The tapes form triangles, in conjunction with reinforcement tapes on the bottom surface of the glider wing and prevent airfoil deformation. The wing also is constructed with a trailing edge tape that extends across the complete wing's span. This tape reduces canopy oscillations and stiffens the wing in flight. Small intermediate 30 to 40 cm (12 to 16 in) ribs are also sewn into the wing's trailing edge to improve stability. The wing also has "safety cells" of line attachment tapes that extend to the wing top surface, reducing the risk of "zipper" line failures. These design features result in a wing that provides good performance with high stability.[1] Flight testing showed that the wing inflates easily, regardless of wing layout on the ground.[1] Reviewer Rainer Lodes described the One in a 2000 review as having "achieved an optimum synthesis of a nice, co-ordinated handling with a high level of passive safety at the same time. The well balanced handling should satisfy even very demanding pilots: Even small movements on the controls are directly converted by the One without any delay. If you want to turn flat or tight, this glider does not leave any desires unsatisfied. The control forces are progressively rising and can be described as average high ... This canopy shows a convincing safety even when the pilot makes major mistakes like the too fast release of a spiral dive or high wing overs without counter-breaking or even when doing a provoked 50 percent asymmetric deflation and holding the A-risers down without counter-breaking."[1] In evaluating the One, Lodes concluded, "the performance data are not far from cross country gliders anymore – combined with excellent handling characteristics and really maximum safety. The One can without a doubt be called a trend setter."[1] Data from Lodes[1]General characteristics Performance</t>
  </si>
  <si>
    <t>Pilots Right Stuff</t>
  </si>
  <si>
    <t>https://en.wikipedia.org/Pilots Right Stuff</t>
  </si>
  <si>
    <t>39 km/h (24 mph, 21 kn)</t>
  </si>
  <si>
    <t>22 km/h (14 mph, 12 kn)</t>
  </si>
  <si>
    <t>late 2000</t>
  </si>
  <si>
    <t>Skywalk Hype</t>
  </si>
  <si>
    <t>The Skywalk Hype is a German single-place paraglider that was designed and produced by Skywalk GmbH &amp; Co. KG of Grassau, Bavaria and introduced in the mid-2000s. It is now out of production.[1] The Hype was designed as an beginner to intermediate glider. The models are each named for their relative size.[1] Data from Bertrand[1]General characteristics</t>
  </si>
  <si>
    <t>11.52 m (37 ft 10 in)</t>
  </si>
  <si>
    <t>CAIG Wing Loong-10</t>
  </si>
  <si>
    <t>The Wind Shadow (Chinese: 风影; pinyin: Fēng yǐng)[1] and Cloud Shadow (Chinese: 云影; pinyin: Yún yǐng), also known as Wing Loong-10 (Chinese: 翼龙-10; pinyin: Yìlóng-10), is a series of unmanned aerial vehicles of the High-Altitude Long Endurance (HALE) type, featuring an stealthy air-frame. As of 2017[update] it is being developed by the Chengdu Aircraft Industry Group for reconnaissance and precision strike missions. [2] In 2007, Chengdu Aircraft Industry Group showcased Sky Wing III (Chinese: 天翼III; pinyin: Tiānyì-3) high-speed, high-altitude, tactical unmanned aerial vehicle on the 47th Paris International Aerospace Exhibition. The drone is externally similar to General Atomics Avenger, which was under development at the time.[3] According to the manufacturer, The drone has a 15 km celling and 750 km/h speed, and the endurance is 6 hours.[4] In 2014, the Sky Wing III was renamed to Wind Shadow with a twin-engine, longer endurance design featuring stealth characteristic.[3][5] An export-orientated version called Cloud Shadow[1] was unveiled at Zhuhai Air Show in 2016.[6] The primary difference between Wind Shadow and Cloud Shadow is the engine. Wind Shadow features twin-engine, stealth nozzle, and is turbofan powered. However, Cloud Shadow features a single turbojet engine without any stealth concealment for the nozzle.[5] In 2018, China Meteorological Administration launched Haiyan Project, a meteorological observation experiment. Wind Shadow is used by the China Meteorological Administration to monitor typhoon movement. Military observers noted that Wind Shadow is also called Wing Loong-10, an unmanned aerial vehicle (UAV) product line manufactured by Chengdu Aircraft Industry Group, though Wing Loong series previously only had turboprop UAVs.[5] According to GlobalSecurity.org, the Wind Shadow variant with two engines is designed for PLA domestic service while the single-engined Cloud Shadow is export oriented.[7] The Wind Shadow, designed and constructed by Chengdu Aircraft Corporation for service with the People's Liberation Army Air Force, debuted at the 2014 Zhuhai Air Show. The UAV's wings, fuselage and tail sections are built using composite materials. The bulbous nose assembly is well-streamlined and tapers to the rear to which an air scoop is set over the dorsal line. The scoop is straddled by outward-canted vertical fins. The radar cross section is designed to be reduced. The UAV is offered in two variants, combat and ISR variant, stands for intelligence, surveillance and reconnaissance. The combat version comes with a range of weaponry to attack ground-based targets, on the other hand the ISR variant is provided with payloads to assist armed forces in missions such as reconnaissance, battlefield assessment, observation, and monitoring. Each Wind Shadow unmanned aircraft system includes three unmanned aerial vehicles, linked with one ground control station, and strike payloads. Cloud shadow UAV ground station by configuration can control three unmanned aerial vehicles to engage simultaneously, the usage of drones can be flexibly configured according to user needs. On manual mode of operation, the operator sends mission commands to the aircraft via the data link. On auto mode the drone will autonomously use the onboard autopilot system. The UAV wing has six pilons. With a take-off weight of 3,200kg and a payload capacity of 400 kg, the drone can be equipped with 50 kg CS/BBM3 (YL-12) GPS guided bomb, Blue Arrow air-to-surface missile, 100 kg GB-4 precision-guided bomb, and light cruise missiles.[2][8] Cloud shadow drone is powered by a single WP-11C turbojet engine,[6] or a single 1-ton class ZF850 engine,[9][10] or optionally two AFE-50E turbofan engines.[11] Wind shadow features two WS-500 turbofan engines, and the engine nozzles are concealed inside the vehicle body with stealth features. In addition, a deceleration parachute is mounted in between the engine nozzles.[6] Data from Military Factory[18]General characteristics Performance Related development Aircraft of comparable role, configuration, and era  Related lists</t>
  </si>
  <si>
    <t>//upload.wikimedia.org/wikipedia/commons/thumb/5/5d/AVIC_Cloud_Shadow_side_view.jpg/300px-AVIC_Cloud_Shadow_side_view.jpg</t>
  </si>
  <si>
    <t>HALE unmanned aerial vehicle</t>
  </si>
  <si>
    <t>People's Republic of China</t>
  </si>
  <si>
    <t>https://en.wikipedia.org/People's Republic of China</t>
  </si>
  <si>
    <t>Chengdu Aircraft Industry Group</t>
  </si>
  <si>
    <t>https://en.wikipedia.org/Chengdu Aircraft Industry Group</t>
  </si>
  <si>
    <t>20 m (65 ft 7 in)</t>
  </si>
  <si>
    <t>3.66 m (12 ft 0 in)</t>
  </si>
  <si>
    <t>2,300 kg (5,071 lb)</t>
  </si>
  <si>
    <t>3,200 kg (7,055 lb)</t>
  </si>
  <si>
    <t>2 × AEF-50E[11] turbofan, 4.90 kN (1,102 lbf) thrust  each</t>
  </si>
  <si>
    <t>620 km/h (390 mph, 330 kn)</t>
  </si>
  <si>
    <t>20 hours[9][10]</t>
  </si>
  <si>
    <t>15,000 m (49,000 ft)</t>
  </si>
  <si>
    <t>People's Liberation Army Air Force</t>
  </si>
  <si>
    <t>https://en.wikipedia.org/People's Liberation Army Air Force</t>
  </si>
  <si>
    <t>Nova Phor</t>
  </si>
  <si>
    <t>The Nova Phor is an Austrian two-place paraglider that was designed by Hannes Papesch and produced by Nova Performance Paragliders of Innsbruck. It is now out of production.[1] The aircraft was designed as a tandem glider for flight training and as such was referred to as the Phor Bi, indicting "bi-place" or two seater.[1] The aircraft's 15 m (49.2 ft) span wing has 53 cells, a wing area of 37.39 m2 (402.5 sq ft) and an aspect ratio of 5.35:1. The crew weight range is 130 to 220 kg (287 to 485 lb). The glider is DHV 1-2 Biplace certified.[1] Data from Bertrand[1]General characteristics</t>
  </si>
  <si>
    <t>37.39 m2 (402.5 sq ft)</t>
  </si>
  <si>
    <t>The Jaffna (aircraft)</t>
  </si>
  <si>
    <t>The Jaffna (MALAYA No. 11 (Fighter) The Jaffna) was a Royal Aircraft Factory F.E.2 aircraft of the Royal Flying Corps.[1] It was given to the British Government during World War I by Ceylonese Tamils who had emigrated from Jaffna to Malaya, on 22 December 1915.[2] The Jaffna was allocated to No. 25 Squadron.[3][4][5] The aircraft is considered as one of Sri Lanka's aviation historical fact and example of patriotism.[6][7]</t>
  </si>
  <si>
    <t>//upload.wikimedia.org/wikipedia/commons/thumb/4/49/Jaffna_Fighter_%28F.E2b%29.jpg/300px-Jaffna_Fighter_%28F.E2b%29.jpg</t>
  </si>
  <si>
    <t>Unknown</t>
  </si>
  <si>
    <t>Royal Aircraft Factory F.E.2b</t>
  </si>
  <si>
    <t>https://en.wikipedia.org/Royal Aircraft Factory F.E.2b</t>
  </si>
  <si>
    <t>MALAYA No. 11 (Fighter) "The Jaffna"</t>
  </si>
  <si>
    <t>Royal Flying Corps</t>
  </si>
  <si>
    <t>https://en.wikipedia.org/Royal Flying Corps</t>
  </si>
  <si>
    <t>Independence Speed Tandem</t>
  </si>
  <si>
    <t>The Independence Speed Tandem is a German single-place, paraglider that was designed by Michaël Nesler and produced by Independence Paragliding of Eisenberg, Thuringia. It is now out of production.[1] The Speed Tandem was designed as a tandem glider for flight training.[1] The aircraft's 14.9 m (48.9 ft) span wing has 48 cells, a wing area of 40.6 m2 (437 sq ft) and an aspect ratio of 5.4:1. The pilot weight range is 140 to 220 kg (309 to 485 lb). The glider is DHV 1-2 certified.[1] Company test pilot Christian Amon was also involved in the development as well as flight testing of the Speed Tandem.[1] Data from Bertrand[1]General characteristics Performance</t>
  </si>
  <si>
    <t>14.9 m (48 ft 11 in)</t>
  </si>
  <si>
    <t>40.6 m2 (437 sq ft)</t>
  </si>
  <si>
    <t>Early 2000s</t>
  </si>
  <si>
    <t>Swing Astral</t>
  </si>
  <si>
    <t>The Astral is a German single-place paraglider that was designed and produced by Swing Flugsportgeräte of Landsberied. It is now out of production.[1] The Astral was designed as an intermediate glider. A two-seat tandem version was also developed for flight training, the Astral Twin.[1] The design has progressed through seven generations of models, each improving on the last. The models are each named for their approximate projected wing area in square metres.[1] Reviewer Noel Bertrand described the Astral in a 2003 review as "a very good DHV 2 [glider]".[1] Data from Bertrand[1]General characteristics Performance</t>
  </si>
  <si>
    <t>12.0 m (39 ft 4 in)</t>
  </si>
  <si>
    <t>27.0 m2 (291 sq ft)</t>
  </si>
  <si>
    <t>UP Trango</t>
  </si>
  <si>
    <t>The UP Trango is a German single-place paraglider, designed and produced by UP Europe of Kochel am See, now UP International of Garmisch-Partenkirchen. Introduced in 2002, production continued through 2016 with the Trango XC3 model.[1][2] The Trango was designed as an advanced performance cross country and competition glider.[1][3] The design has progressed through several generations of models, the Trango, Trango Race, Trango 2, Trango 3, Trango XC, Trango Xlight, Trango XC2, Trango X Light 2 and Trango XC3. The models are each named for their relative size.[1][2][4][3][5][6][7][8][9][10] The original model Trango's sail was made from Porsher Marine New Skytex and its lines were fabricated from Cousin Freres Technora Aramid.[3] The Trango XC3's sail top surface is made from Porcher Skytex 38 Universal and Porcher Skytex 27 Classic, while the bottom surface is also Porcher Skytex 27 Classic. The wing's cell walls are Porcher Skytex 32 Hard, Skytex 27 Hard. The gallery lines are made from Edelrid 8000U-090/070/050 (Aramid unsheathed), the middle lines are made from Edelrid 8000U-130/070 (Aramid unsheathed), the main lines are Liros DC200 (Dyneema unsheathed) and Edelrid 8000U-230/130 (Aramid unsheathed), while the brake lines are Cousin 989-1,5 (Dyneema sheathed) and Edelrid 8000U-090/070/050 (Aramid unsheathed).[2] Produced from 2002-2004.[4] Produced from 2002-2004.[4] Produced from 2005-2006.[4] Produced from 2007-2009.[4] Produced from 2010-2011.[4] Produced from 2009-2011. Designed specifically for the 2009 Red Bull X-Alps competition as a high performance lightweight wing.[4] Produced from 2012-2015.[4] Produced from 2013-2016. Designed specifically for the 2013 Red Bull X-Alps competition as a high performance lightweight wing. Starting in 2013 all X-Alps wings were required to be certified.[4] Produced from 2015-2016.[4] Produced from 2016–present. Data from Manufacturer[10]General characteristics Performance</t>
  </si>
  <si>
    <t>13.3 m (43 ft 8 in)</t>
  </si>
  <si>
    <t>5.1 kg (11 lb)</t>
  </si>
  <si>
    <t>25.8 m2 (278 sq ft)</t>
  </si>
  <si>
    <t>110 kg (243 lb)</t>
  </si>
  <si>
    <t>64 km/h (40 mph, 35 kn)</t>
  </si>
  <si>
    <t>In production (Trango XC3, 2016)</t>
  </si>
  <si>
    <t>2002-present</t>
  </si>
  <si>
    <t>Messerschmitt Bf 109 in Yugoslav service</t>
  </si>
  <si>
    <t>The Royal Yugoslav Air Force (VVKJ) operated the German Messerschmitt Bf 109E-3 fighter aircraft from August 1939 to April 1941. During that period, the VVKJ obtained 73 Messerschmitt Bf 109E-3s from Germany, marking the second-largest export sale of the model. When the country was drawn into World War II by the German-led Axis invasion of April 1941, a total of 46 Yugoslav Messerschmitt Bf 109E-3s were serviceable. They achieved some successes against Luftwaffe aircraft, but all Yugoslav Messerschmitt Bf 109E-3s were destroyed or captured during the 11-day invasion. During World War II, the Yugoslav Partisans captured ten Messerschmitt Bf 109s. These small numbers were boosted by a 1947 agreement with Bulgaria, under which Yugoslavia eventually received about 120 G and K variant aircraft to help equip the fledgling Yugoslav Air Force. Due to lack of spare parts, all Yugoslav Bf 109s were withdrawn from service in 1954. In 1938, the Royal Yugoslav Air Force (Serbo-Croatian: Vazduhoplovstvo Vojske Kraljevine Jugoslavije, VVKJ) began modernising its fleet of aircraft. Following protracted negotiations, the VVKJ ordered 50 Messerschmitt Bf 109E-3 fighter aircraft from Nazi Germany. This was followed by a further order of 50 aircraft.[1] Between August 1939 and late 1940,[2] a total of 73 aircraft were delivered under these contracts. This was the second-largest foreign purchase of the E variant of the fighter, after Switzerland.[1] Once in service, the Bf 109E-3s were used to equip the 31st Fighter Group of the 2nd Fighter Regiment based at Knić, and the 32nd and 51st Fighter Groups of the 6th Fighter Regiment based at Prnjavor and Zemun, both on the outskirts of Belgrade. The Bf 109E-3 was also operated by the 702nd Liaison Squadron of the 1st Fighter Brigade based at Zemun, and the Independent Fighter Squadron of the 81st Bomber Group and the Air Training School, both based at Mostar. All of these aircraft were deployed in the fighter/interceptor role.[3][4] Immediately prior to the German-led Axis invasion of Yugoslavia in April 1941, 64–65 of the original 73 Bf 109E-3s were serviceable. They were allocated as follows:[3][4][5] Commencing at 06:45 on 6 April, the Luftwaffe launched Operation Retribution, a series of concerted bombing attacks on Belgrade that coincided with air and ground attacks throughout the country. Several waves of German aircraft approached Belgrade during the day, initially Junkers Ju 87 "Stuka" dive-bombers escorted by fighters. All of the Bf 109E-3s of the 51st Fighter Group scrambled to meet the first onslaught, and they were soon joined by the Messerschmitts of 32nd Fighter Group. Seven claims were made by the pilots of the 102nd Squadron of the 51st Fighter Group, losing five aircraft in return. The 32nd Fighter Group Messerschmitts claimed another four bombers for the loss of two of their own, although several more Yugoslav fighters were hit and damaged.[6] During the initial melee, Yugoslav anti-aircraft guns had fired at the Yugoslav Messerschmitts as well as the German ones, unable to distinguish between them.[7]</t>
  </si>
  <si>
    <t>//upload.wikimedia.org/wikipedia/commons/thumb/c/c1/Yu_Me-109G-2.jpg/300px-Yu_Me-109G-2.jpg</t>
  </si>
  <si>
    <t>Fighter</t>
  </si>
  <si>
    <t>Messerschmitt</t>
  </si>
  <si>
    <t>https://en.wikipedia.org/Messerschmitt</t>
  </si>
  <si>
    <t>https://en.wikipedia.org/Fighter</t>
  </si>
  <si>
    <t>2nd Fighter Regiment6th Fighter Regiment</t>
  </si>
  <si>
    <t>1939–1941</t>
  </si>
  <si>
    <t>Nova Radon</t>
  </si>
  <si>
    <t>The Nova Radon is an Austrian single-place paraglider that was designed by Hannes Papesch and produced by Nova Performance Paragliders of Innsbruck. It is now out of production.[1] The aircraft was designed as an advanced performance glider. The models are each named for their relative size.[1] Data from Bertrand[1]General characteristics</t>
  </si>
  <si>
    <t>Pro-Design Jazz</t>
  </si>
  <si>
    <t>The Pro-Design Jazz is an Austrian single-place paraglider that was designed and produced by Pro-Design of Natters, introduced in 2003. It is now out of production.[1] The aircraft was designed as an intermediate glider.[1] The models are each named for their relative size.[1] Data from Bertrand[1]General characteristics Performance</t>
  </si>
  <si>
    <t>//upload.wikimedia.org/wikipedia/commons/thumb/f/f0/Paragliding_near_Reichenburg_12.jpg/300px-Paragliding_near_Reichenburg_12.jpg</t>
  </si>
  <si>
    <t>11.48 m (37 ft 8 in)</t>
  </si>
  <si>
    <t>25.81 m2 (277.8 sq ft)</t>
  </si>
  <si>
    <t>Wings of Change Tsunami</t>
  </si>
  <si>
    <t>The Wings of Change Tsunami is an Austrian single-place paraglider that was designed by Markus Gründhammer and produced by Wings of Change of Fulpmes. It is now out of production.[1] The Tsunami was designed as a performance glider. Gründhammer describes his design, "as a soft performance glider...[with the] launch characteristics of a DHV 1 glider and flight characteristics of a competition glider".[1][2] The models are each named for their relative size.[1] Data from Bertrand[1] and manufacturer[2]General characteristics Performance</t>
  </si>
  <si>
    <t>6.8 kg (15 lb)</t>
  </si>
  <si>
    <t>21 km/h (13 mph, 11 kn)</t>
  </si>
  <si>
    <t>26.64 m2 (286.8 sq ft)</t>
  </si>
  <si>
    <t>56 km/h (35 mph, 30 kn)</t>
  </si>
  <si>
    <t>Albaviation D24 MagicOne</t>
  </si>
  <si>
    <t>The Albaviation D24 MagicOne is an Italian ultralight aircraft designed and produced by Albaviation. The company was at one time located in Corropoli, but is now in Montegiorgio. The aircraft is supplied as a kit for amateur construction or complete and ready-to-fly.[1] The D24 MagicOne was designed to comply with the Fédération Aéronautique Internationale microlight rules. It features a strut-braced high-wing, an enclosed cabin with two-seats-in-side-by-side configuration, accessed by doors, fixed tricycle landing gear and a single engine in tractor configuration.[1] The aircraft is made from aluminum sheet. Its 9.00 m (29.5 ft) span wing employs fowler flaps and has a fixed 70% span leading edge slot. Standard engines available are the 100 hp (75 kW) Rotax 912ULS, 85 hp (63 kW) Jabiru 2200 and the 120 hp (89 kW) Jabiru 3300 four-stroke powerplants. With a laminar flow airfoil the design has a high cruise speed for the installed power.[1][2] Data from Tacke and manufacturer[1][2]General characteristics Performance</t>
  </si>
  <si>
    <t>Ultralight aircraft</t>
  </si>
  <si>
    <t>Albaviation</t>
  </si>
  <si>
    <t>https://en.wikipedia.org/Albaviation</t>
  </si>
  <si>
    <t>7.20 m (23 ft 7 in)</t>
  </si>
  <si>
    <t>2.30 m (7 ft 7 in)</t>
  </si>
  <si>
    <t>280 kg (617 lb)</t>
  </si>
  <si>
    <t>95 litres (21 imp gal; 25 US gal)</t>
  </si>
  <si>
    <t>225 km/h (140 mph, 121 kn)</t>
  </si>
  <si>
    <t>50 km/h (31 mph, 27 kn) flaps down</t>
  </si>
  <si>
    <t>https://en.wikipedia.org/Ultralight aircraft</t>
  </si>
  <si>
    <t>450 kg (992 lb)</t>
  </si>
  <si>
    <t>7 m/s (1,400 ft/min)</t>
  </si>
  <si>
    <t>All American (aircraft)</t>
  </si>
  <si>
    <t>The All American (full name All American III[1]) was a World War II Boeing  B-17F Flying Fortress bomber aircraft that was able to return safely to its base after having its rear fuselage nearly cut off by an in-flight collision with a German Bf-109 over enemy-held territory. The bomber's flight is said to have yielded one of the most famous photographs of World War II, and has been linked with the phrase "Comin' in on a Wing and a Prayer." It inspired the 414th Bombardment Squadron's emblem, an image of a puppy praying atop an aircraft's tail section. The All American was a B-17F-5-BO, serial number 41-24406, in the 97th Bomb Group, 414th Bombardment Squadron.[1] On February 1, 1943, bombers of the 414th Bombardment Squadron departed their base near Biskra, Algeria, to attack the German-controlled seaports, Bizerte and Tunis, Tunisia.[3]  After dropping their bombloads and returning toward base, the bombers were attacked by German fighters,[3] believed to be Messerschmitt Bf 109s.[4] Two fighters attacked the lead B-17 and the All American which was flying next to it in formation.[3] The bombers' machine gun fire downed the first fighter, but the second pressed its head-on attack against the All American.[3] Apparently struck by machine gun fire, the second fighter could not complete its roll to pull down and away from the All American, the pilot apparently having been killed or disabled.[3][5]  The German pilot was reported as being 16-victory ace Erich Paczia of I/Jagdgeschwader 53.[6] The fighter's wing collided with the top rear fuselage of the All American, almost cleaving the bomber's tail section off, leaving a large diagonal gash from the base of the All American's tail and severing the left horizontal stabilizer from the plane.[3] Metal in the airframe near the right tailplane was the only thing keeping the tail section, housing the rear gunner, attached to the aircraft.[3][7] The fighter broke apart, leaving some pieces in the bomber's fuselage.[7] The bomber squadron maintained formation to protect the All American until they were beyond the range of enemy fighters, with the crew donning parachutes in the expectation of having to bail out.[3][4][5]  However, the aircraft was piloted to a safe landing at its base, and despite the damage, none of the crew was injured.[3] The All American was repaired and returned to service as a hack[4] with the 352nd Bombardment Squadron (Heavy), 301st Bombardment Group (Heavy), and flew until its March 1945 dismantlement.[2] The All American is reputed to be the source of the phrase, "Comin' in on a Wing and a Prayer,"[3][4][5] and inspired the 414th Bombardment Squadron's emblem.[3] An image of a puppy praying atop the rear fuselage formed the unit badge.[4][5] The aircraft was the subject of what has been called one of the most famous photographs of World War II.[5][7] Several false myths accrued in the lore of the All American,[8] some of which were refuted in a 2012 interview of her bombardier Ralph Burbridge.[5] Burbridge explained that the aircraft returned to her base in North Africa, and could not have made a long trip back to England as widely recounted.[5] The base near Biskra, Algeria, was a more reasonable 300 miles from the bombing target.[8] Burbridge also said that the collision occurred when the bomber group was returning to base after having dropped its bombs on target, so that the aircraft did not complete a bombing run after being damaged as had been incorrectly recounted.[5] Burbridge's account confirms that the ten crew members donned their parachutes, contradicting stories that the crew sacrificed some of their parachutes to hold the plane together or for an in-flight rescue of crew members from the isolated tail section.[5] The Harold Adamson and Jimmy McHugh 1943 song "Comin' In on a Wing and a Prayer" was not written about All American as sometimes reported, but was about another 97th Bomb Group B-17, Thunderbird.[8] Navigator Harry C. Nuessle listed the All American's crew on its February 1, 1943 flight:[4][7][9]</t>
  </si>
  <si>
    <t>//upload.wikimedia.org/wikipedia/commons/thumb/5/55/19430201AllAmericanB17inFlight.jpg/300px-19430201AllAmericanB17inFlight.jpg</t>
  </si>
  <si>
    <t>Boeing</t>
  </si>
  <si>
    <t>https://en.wikipedia.org/Boeing</t>
  </si>
  <si>
    <t>Boeing B-17F-5-BO Flying Fortress[1]</t>
  </si>
  <si>
    <t>https://en.wikipedia.org/Boeing B-17F-5-BO Flying Fortress[1]</t>
  </si>
  <si>
    <t>41-24406[1]</t>
  </si>
  <si>
    <t>Dismantled for salvage at Lucera Airfield, Italy, on March 6, 1945.[2]</t>
  </si>
  <si>
    <t>https://en.wikipedia.org/Dismantled for salvage at Lucera Airfield, Italy, on March 6, 1945.[2]</t>
  </si>
  <si>
    <t>Nova Phorus</t>
  </si>
  <si>
    <t>The Nova Phorus is an Austrian single-place paraglider that was designed by Hannes Papesch and produced by Nova Performance Paragliders of Innsbruck. It is now out of production.[1] The aircraft was designed as a beginner glider. The models are each named for their relative size.[1] Data from Bertrand[1]General characteristics</t>
  </si>
  <si>
    <t>11.63 m (38 ft 2 in)</t>
  </si>
  <si>
    <t>24.79 m2 (266.8 sq ft)</t>
  </si>
  <si>
    <t>Wings of Change Chinhook Bi</t>
  </si>
  <si>
    <t>The Wings of Change Chinhook Bi (English: Chinook) is an Austrian two-place paraglider that was designed by Markus Gründhammer and produced by Wings of Change of Fulpmes. It is now out of production.[1] The aircraft was designed as a tandem glider for flight training and as such was referred to as the Chinhook Bi, indicating "bi-place" or two seater.[1] The aircraft's 14.9 m (48.9 ft) span wing has 44 cells, a wing area of 40.9 m2 (440 sq ft) and an aspect ratio of 5.44:1. The take-off weight range is 140 to 210 kg (309 to 463 lb). The glider is DHV 1-2 and EN/LTF A certified.[1][2] Data from Bertrand[1] and manufacturer[2]General characteristics Performance</t>
  </si>
  <si>
    <t>8.90 kg (20 lb)</t>
  </si>
  <si>
    <t>24 km/h (15 mph, 13 kn)</t>
  </si>
  <si>
    <t>40.9 m2 (440 sq ft)</t>
  </si>
  <si>
    <t>210 kg (463 lb)</t>
  </si>
  <si>
    <t>44 km/h (27 mph, 24 kn)</t>
  </si>
  <si>
    <t>LAPAN LSU-03</t>
  </si>
  <si>
    <t>The LAPAN LSU-03 (LAPAN Surveillance UAV-03) is an (unmanned aerial vehicle) developed by the Lembaga Penelitian dan Penerbangan Nasional (LAPAN) of Indonesia. It is a further development of LAPAN LSU-02, and both are classified as a tactical UAV. While it is basically a further development of LSU-02, LSU-03 can achieve maximum range about 133% of its predecessor (600 km compared to 450 km of LSU-02) and significantly more payload. PT M3 (Mandiri Mitra Muhibbah) The LSU-03 development started after the success of LSU-02. First flight take place on 25 January 2014 to test the stability of pre-production model. This pre-production model has a theoretical range of 350 km and 10 kg payload. Technically LSU-03 has a cruising speed of 100 km/h and maximum speed of 150 km/h. It uses a 2-cylinder 100cc piston engine, 24x12 pusher propeller, 7 litre Pertamax Plus fuel and lippo battery.[1] In period 2015–2016, LAPAN developed a higher performance LSU-03, dubbed LSU-03 NG (Next Generation). While the former version has a 350 km and 10 kg payload, this version has a 600 km range and 24 kg payload. This improvement is believed due to reducement of weight. The new version adopted GFRP material (Glass Fiber Reinforced Polymer) with plywood as support in semi monocoque concept. Similar material technology has been used on LSU-05 drone. The payload of LSU-03 consists of a FLIR camera, Lippo battery and other electronics. It can be controlled using radio or autonomously using mission planner from GCS. It has an anti jamming technology installed, even if it is jammed, it will automatically return to its former take-off area.[2] In November 2015, LSU-03 took flight for a photographing mission from Pameungpeuk, Cilacap, to Pelabuhan Ratu and return to Pameungpeuk. The mission broke new MURI record for longest UAV range, which is 340 km in 3 hour and 39 minutes. The previous record holder was LSU-02, that flew 200 km in 2 hour 37 minutes.[3] Data from Manufacturer[4]General characteristics Performance</t>
  </si>
  <si>
    <t>//upload.wikimedia.org/wikipedia/commons/thumb/0/07/Lapan_website_LSU-03.jpg/300px-Lapan_website_LSU-03.jpg</t>
  </si>
  <si>
    <t>Surveillance UAV</t>
  </si>
  <si>
    <t>Indonesia</t>
  </si>
  <si>
    <t>https://en.wikipedia.org/Indonesia</t>
  </si>
  <si>
    <t>LAPAN (Lembaga Penelitian dan Penerbangan Nasional - National Institute of Aeronautics and Space) PT M3 (Mandiri Mitra Muhibbah)</t>
  </si>
  <si>
    <t>https://en.wikipedia.org/LAPAN (Lembaga Penelitian dan Penerbangan Nasional - National Institute of Aeronautics and Space) PT M3 (Mandiri Mitra Muhibbah)</t>
  </si>
  <si>
    <t>none</t>
  </si>
  <si>
    <t>24 kg (53 lb)</t>
  </si>
  <si>
    <t>2.5 m (8 ft 2 in)</t>
  </si>
  <si>
    <t>3.5 m (11 ft 6 in)</t>
  </si>
  <si>
    <t>48 kg (106 lb)</t>
  </si>
  <si>
    <t>7 l (1.8 US gal; 1.5 imp gal)</t>
  </si>
  <si>
    <t>1 × 100cc piston engine</t>
  </si>
  <si>
    <t>100 km/h (62 mph, 54 kn)</t>
  </si>
  <si>
    <t>6 hours</t>
  </si>
  <si>
    <t>LAPAN</t>
  </si>
  <si>
    <t>600 km (370 mi, 320 nmi)</t>
  </si>
  <si>
    <t>LAPAN LSU-02</t>
  </si>
  <si>
    <t>https://en.wikipedia.org/LAPAN LSU-02</t>
  </si>
  <si>
    <t>Indonesian Armed Forces, Indonesian Navy, Indonesian Air Force</t>
  </si>
  <si>
    <t>https://en.wikipedia.org/Indonesian Armed Forces, Indonesian Navy, Indonesian Air Force</t>
  </si>
  <si>
    <t>2013-present</t>
  </si>
  <si>
    <t>Hansa-Brandenburg L.16</t>
  </si>
  <si>
    <t>The Hansa-Brandenburg L.16, was an experimental triplane fighter that was designed in the Austro-Hungarian Empire during the First World War.[1] Data from [1]General characteristics Performance Armament</t>
  </si>
  <si>
    <t>//upload.wikimedia.org/wikipedia/commons/thumb/3/37/Hansa-Brandenburg_L_16_Nowarra_photo_%2821233723320%29.jpg/300px-Hansa-Brandenburg_L_16_Nowarra_photo_%2821233723320%29.jpg</t>
  </si>
  <si>
    <t>Hansa-Brandenburg</t>
  </si>
  <si>
    <t>https://en.wikipedia.org/Hansa-Brandenburg</t>
  </si>
  <si>
    <t>7.17 m (23 ft 6 in)</t>
  </si>
  <si>
    <t>2.82 m (9 ft 3 in)</t>
  </si>
  <si>
    <t>740 kg (1,631 lb)</t>
  </si>
  <si>
    <t>1 × Austro-Daimler 185hp 6-cylinder water-cooled in-line piston engine, 138 kW (185 hp)</t>
  </si>
  <si>
    <t>33.5 m2 (361 sq ft)</t>
  </si>
  <si>
    <t>935 kg (2,061 lb)</t>
  </si>
  <si>
    <t>1,000 m (3,300 ft) in 1 minute</t>
  </si>
  <si>
    <t>Austro-Hungarian Empire</t>
  </si>
  <si>
    <t>Prototype</t>
  </si>
  <si>
    <t>2 × fixed, forward-firing 8 mm (0.315 in) Schwarzlose machine guns</t>
  </si>
  <si>
    <t>1917 - 1918</t>
  </si>
  <si>
    <t>Independence Akron</t>
  </si>
  <si>
    <t>The Independence Akron is a German single-place, paraglider that was designed by Michaël Nesler and produced by Independence Paragliding of Eisenberg, Thuringia. It is now out of production.[1] The Akron was designed as an intermediate glider. The models are each named for their relative size.[1] Company test pilot Christian Amon was also involved in the development as well as flight testing of the Akron.[1] Data from Bertrand[1]General characteristics</t>
  </si>
  <si>
    <t>13.6 m (44 ft 7 in)</t>
  </si>
  <si>
    <t>30.8 m2 (332 sq ft)</t>
  </si>
  <si>
    <t>Paradelta BiBreak</t>
  </si>
  <si>
    <t>The Paradelta BiBreak (or Break Bipo) is an Italian two-place paraglider, designed and produced by Paradelta Parma of Parma. It remained in production in 2016.[1][2] The aircraft was designed as a tandem glider for flight training and as such was referred to as the BiBreak, a two-pace design based on the Paradelta Break. The term "bi", indicates "bi-place" or two seater.[1] The aircraft's 12.3 m (40.4 ft) span wing has 47 cells and a wing area of 39 m2 (420 sq ft). The crew weight range is 92 to 118 kg (203 to 260 lb). The glider is AFNOR certified.[1] Data from Bertrand[1]General characteristics</t>
  </si>
  <si>
    <t>12.3 m (40 ft 4 in)</t>
  </si>
  <si>
    <t>39 m2 (420 sq ft)</t>
  </si>
  <si>
    <t>https://en.wikipedia.org/Paradelta Break</t>
  </si>
  <si>
    <t>SC Scorpion</t>
  </si>
  <si>
    <t>The SC Scorpion is a Ukrainian single-place paraglider that was designed and produced by SC Paragliding of Kharkiv. It is now out of production.[1] The Scorpion was designed as an advanced cross country glider. The models are each named for their wing area in square metres.[1] Data from Bertrand[1]General characteristics Performance</t>
  </si>
  <si>
    <t>UP Summit</t>
  </si>
  <si>
    <t>The UP Summit is a German single-place paraglider, designed and produced by UP Europe of Kochel am See, now UP International of Garmisch-Partenkirchen. Introduced in 2001, production continued through 2016 with the Summit XC4 model.[1] The Summit was designed as a performance intermediate cross country glider.[1][2] The design has progressed through several generations of models, the Summit, Summit 2, Summit 3, Summit XC, Summit XC2 and Summit XC4. The models are each named for their relative size.[1][3][2][4][5][6][7][8] The Summit 3 was a whole new design, based upon the UP Trango 2 and Targa 2 wing designs.[5] The original model Summit's sail was made from Porsher Marine New Skytex and its lines were fabricated from Cousin Trestec Super Aramid.[2] The Summit XC4's sail top surface is made from Porcher Skytex 38 Universal, while the bottom surface is Domenica 30DMF. The wing's cell walls are Porcher Skytex 40 Hard. The gallery lines are made from Edelrid 8000U-130/090/070/050 (Aramid unsheathed), the middle lines are made from Edelrid 8000U-200/130/090 (Aramid unsheathed)/Liros DC200 (Dyneema unsheathed), the main lines are Liros DC300/DC200 (Dyneema unsheathed), Edelrid 8000U-230  (Aramid unsheathed), while the brake lines are Cousin 989-1,5 (Dyneema unsheathed)/ Edelrid 8000U-090/050 (Aramid unsheathed).[8] Produced from 2001-2002.[3] Produced from 2003-2005.[3] Produced from 2006-2007.[3] Produced from 2008-2010.[3] Produced from 2011-2014.[3] Produced from 2015–present.[3] Data from Bertrand[1]General characteristics</t>
  </si>
  <si>
    <t>In production (Summit XC4, 2016)</t>
  </si>
  <si>
    <t>2001-present</t>
  </si>
  <si>
    <t>Astra-Șeșefschi</t>
  </si>
  <si>
    <t>The Astra-Șeșefschi was a two-seat Romanian reconnaissance aircraft designed and built in 1923. The Astra Aircraft Factory was an aircraft manufacturer in Romania that operated from 1923 to 1925. The factory was created by the merging of the Marta factory and the Weitzer wagon factory.[1][2] Astra-Șeșefschi, named after its designer, was a wholly Romanian designed aircraft apart from its engine.[3] The Șeșefschi was an all-wood machine, like many in the 1920s but also because timber was then an important Romanian export. It was a single bay biplane with two-spar[4] wings mounted with noticeable stagger and braced with a single, broad, forward-leaning interplane strut on each side, assisted by wire cross-bracing. The upper wing was braced over the fuselage on two transverse, inverted-V cabane struts and the lower one was mounted on the lower fuselage longerons. Both wings were near-rectangular in plan apart from blunted tips but they were of different size, the lower smaller in both span and chord by about 15%. Unlike the upper wing, the lower one carried slight dihedral.  Only the upper wing carried ailerons, which were short, reached to the wingtips and broadened as they did so.[5] The biplane was powered by a 190 kW (250 hp) 250 hp Marta-Benz engine, a six-cylinder, water-cooled, upright inline built at Astra. It was cooled with a pair of cylindrical Lamblin radiators attached to the undercarriage legs. The tall engine cowling made the nose deep, but as it reduced rearwards into a rounded decking over a rectangular section structure the fuselage became more slender. Its pilot's cockpit was just behind the wing trailing edge, which had a broad cut-out in it to improve his upward and forward field of view. Close behind there was a second cockpit for the observer. The pilot controlled a single, fixed machine gun firing through the propeller disc and the observer had a pair of guns on a flexible mount. He also had a radio and a camera.[5] At the rear the triangular fin, built of plywood, was an integral part of the fuselage and carried a generous, deep, rounded rudder. The  Șeșefschi's horizontal tail was mounted on top of the fuselage. The angle of incidence of its triangular plan tailplane could be adjusted on the ground and split elevators had a small, central gap to allow rudder movement. It had a simple, tailskid undercarriage with its mainwheels on a single axle, each end elastically sprung from a V-strut mounted on the lower longeron. The tailskid had its own shock absorber.[5] The exact date of the first flight of the Șeșefschi is not known but it was reported as "just having made satisfactory tests" in September 1923.[4]  Data from Flight, January 1924[5]General characteristics Performance Armament</t>
  </si>
  <si>
    <t>//upload.wikimedia.org/wikipedia/commons/thumb/a/a4/Astra-%C8%98e%C8%99efschi.jpg/300px-Astra-%C8%98e%C8%99efschi.jpg</t>
  </si>
  <si>
    <t>Military reconnaissance aircraft</t>
  </si>
  <si>
    <t>Romania</t>
  </si>
  <si>
    <t>https://en.wikipedia.org/Romania</t>
  </si>
  <si>
    <t>Astra Aircraft Factory</t>
  </si>
  <si>
    <t>https://en.wikipedia.org/Astra Aircraft Factory</t>
  </si>
  <si>
    <t>c. August 1923</t>
  </si>
  <si>
    <t>8.59 m (28 ft 2 in)</t>
  </si>
  <si>
    <t>3.10 m (10 ft 2 in)</t>
  </si>
  <si>
    <t>1,120 kg (2,469 lb)</t>
  </si>
  <si>
    <t>1 × Martha-Benz 6-cylinder, water-cooled inline, 190 kW (250 hp)   maximum, at 1,650 rpm[6]</t>
  </si>
  <si>
    <t>2-bladed, 2.8 m (9 ft 2 in) diameter wooden fixed pitch[4]</t>
  </si>
  <si>
    <t>https://en.wikipedia.org/Military reconnaissance aircraft</t>
  </si>
  <si>
    <t>Stanislav Șeșefschi</t>
  </si>
  <si>
    <t>36.6 m2 (394 sq ft)</t>
  </si>
  <si>
    <t>1,620 kg (3,571 lb)</t>
  </si>
  <si>
    <t>185 km/h (115 mph, 100 kn) at ground level</t>
  </si>
  <si>
    <t>5,500 m (18,000 ft)</t>
  </si>
  <si>
    <t>90 km/h (56 mph)</t>
  </si>
  <si>
    <t>13 min 52 sec to 2,000 m (6,562 ft)</t>
  </si>
  <si>
    <t>Avibras A-80 Falcão</t>
  </si>
  <si>
    <t>The Avibras A-80 Falcão was a training aircraft from the Brazilian manufacturer Avibras.[1] The A-80 Falcão was developed as a beginner trainer aircraft for the Brazilian Air Force, but the latter opted for the Aerotec A-122 Uirapuru, so only one prototype was built.[2] The aircraft was designed as a low-wing monoplane with a conventional tailplane and had a non-retractable nose wheel landing gear. The aircraft was of wooden frame construction covered with synthetic fabric. The instructor and student pilots sat in an enclosed cockpit, the canopy of which could be slid rearward for entry.[2] Data from The Aircraft of The World 1965[3]General characteristics Performance      This article on an aircraft of the 1960s is a stub. You can help Wikipedia by expanding it.</t>
  </si>
  <si>
    <t>//upload.wikimedia.org/wikipedia/commons/thumb/2/28/Avibras_A-80_Falc%C3%A3o.jpg/300px-Avibras_A-80_Falc%C3%A3o.jpg</t>
  </si>
  <si>
    <t>Avibras</t>
  </si>
  <si>
    <t>https://en.wikipedia.org/Avibras</t>
  </si>
  <si>
    <t>7.04 m (23 ft 1 in)</t>
  </si>
  <si>
    <t>8.35 m (27 ft 5 in)</t>
  </si>
  <si>
    <t>379 kg (836 lb)</t>
  </si>
  <si>
    <t>1 × Continental C65-8F , 48 kW (64 hp)</t>
  </si>
  <si>
    <t>185 km/h (115 mph, 100 kn)</t>
  </si>
  <si>
    <t>José Carlos de Sousa</t>
  </si>
  <si>
    <t>584 kg (1,287 lb)</t>
  </si>
  <si>
    <t>563 km (350 mi, 304 nmi)</t>
  </si>
  <si>
    <t>https://en.wikipedia.org/23 October 1963</t>
  </si>
  <si>
    <t>Shahed Saegheh</t>
  </si>
  <si>
    <t>The Saegheh-2 (English: "Thunderbolt") is an Iranian turbofan/piston-powered  flying wing unmanned combat aerial vehicle (UCAV) produced by Shahed Aviation Industries.[2] It is based on, but smaller than and substantially different from, a Lockheed Martin RQ-170 Sentinel UAV that was captured and reverse-engineered by Iran.[5] It is one of two Iranian flying wing UAVs based on the RQ-170, along with the Shahed 171 Simorgh. The Saegheh was revealed in October 2016.[6] A number of sources have expressed doubt that the Seagheh is weapons-capable, and say it is solely an ISR platform.[7][8] As of 2017, 10 Saegheh drones were in production, and  Iran planned to procure at least 50 by 2025.[2] The specifications for the Saegheh are unknown, but it is believed to have a wingspan around 6-7m.[9] The Saegheh-1 was first presented at an Iranian arms expo in 2016. Iranian state news claimed the Saegheh-1 could carry four Sadid-1 precision-guided anti-tank guided missiles. The Iranian Government did not provide a demonstration of the UAV flying, or state what its range was.[10] The Saegheh-1 had no apparent targeting/optical system.[1] The first models of Saegheh lacked the frontal air intake of the Simorgh/RQ-170.  This model is also known as the Shahed 191.[11] Later shown models have frontal air intake. The probability is that only piston engined models do not have frontal intakes. The UAV takes off from specialized racks mounted on a vehicle speeding down a runway (probably Toyota Hilux trucks) and is recovered on a runway with retractable landing skids.[12] The Shahed 191 carries two Sadid-1 missiles internally and lands on retractable landing skids.[12] The Shahed 191 has a cruising speed of 300 km/h, an endurance of 4.5 hours, a range of 450 km, and a payload of 50kg.[13] The ceiling is 25,000 ft.[citation needed] Fars News Agency says the Saegheh-2 has been used in combat in Syria,[1] using missiles against Islamic State terrorists.[14] In wargames held in 2019 Iran showed a Saegheh variant powered by a propeller. It carries its Sadid-1 weapons externally and lands on fixed landing skids.[11] It takes off similarly to the Shahed 191 variant.[11] On 1 October 2018, the IRGC Aerospace Force used ballistic missiles and drones, supposedly including Saegheh UAVs, to attack targets in the Abu Kamal region, in Eastern Syria.[15] Although Iran had first shown the Saegheh with four Sadid-1 missiles slung under the body, in this incident they released video they said showed a Saegheh UAV releasing  a single Sadid-1 bomb from its internal bomb bays.[16]  Israel shot down a Saegheh during the February 2018 Israel–Syria incident. The Times of Israel reported that the UAV's design was largely based on the captured RQ-170; IAF Brigadier General Tomer Bar said that the drone was quite advanced and imitated western technology.[17] In October 2021, a wave of four followed by a wave of three Shahed-191 drones simulated strikes against Baku, due to the growing tensions between Iran and Azerbaijan, due to the increased cooperation between Israel and Azerbaijan,[14] as well as the blocking of the highway from Iran to Armenia by Azerbaijan.[18]  General characteristics Performance This military aviation article is a stub. You can help Wikipedia by expanding it.This article related to the Iranian armed forces is a stub. You can help Wikipedia by expanding it.</t>
  </si>
  <si>
    <t>//upload.wikimedia.org/wikipedia/commons/thumb/d/d9/Saegheh_%284%29.jpg/300px-Saegheh_%284%29.jpg</t>
  </si>
  <si>
    <t>Multirole UAV</t>
  </si>
  <si>
    <t>Iran</t>
  </si>
  <si>
    <t>https://en.wikipedia.org/Iran</t>
  </si>
  <si>
    <t>Shahed Aviation Industries[2]</t>
  </si>
  <si>
    <t>https://en.wikipedia.org/Shahed Aviation Industries[2]</t>
  </si>
  <si>
    <t>November 2014[3]</t>
  </si>
  <si>
    <t>10 Built, 50 Planned (2019)[4]</t>
  </si>
  <si>
    <t>unspecified</t>
  </si>
  <si>
    <t>https://en.wikipedia.org/Multirole UAV</t>
  </si>
  <si>
    <t>IRGC AF</t>
  </si>
  <si>
    <t>https://en.wikipedia.org/IRGC AF</t>
  </si>
  <si>
    <t>2010s–present</t>
  </si>
  <si>
    <t>Tupolev Tu-125</t>
  </si>
  <si>
    <t>The Tupolev Tu-125 was an unrealized project to develop a new long-range supersonic bomber for the Soviet Air Force.[1] Development commenced in 1958 to replace the newest Tu-22. The "Tu-125" designation was an internal one used by the Tupolev design bureau. Since the aircraft was never built, it never received a military designation.[2] A canard design was chosen for the aircraft, featuring a delta planform for the wing and stabilizer. Two turbojets (Kuznetsov NK-6 or NK-10 (230–240 kN)) were to be installed in nacelles under the wings. A four-turbojet version, powered by Tumansky R-15B-300s in two nacelles also was considered. The fuselage and wings made from titanium and aluminium alloys.[2] In September 1962, the Soviet Air Force rejected the project and it was stopped. No aircraft were built.[2] General characteristics Performance Armament   Aircraft of comparable role, configuration, and era     This article on a bomber aircraft is a stub. You can help Wikipedia by expanding it.</t>
  </si>
  <si>
    <t>Supersonic medium bomber</t>
  </si>
  <si>
    <t>USSR</t>
  </si>
  <si>
    <t>https://en.wikipedia.org/USSR</t>
  </si>
  <si>
    <t>Tupolev</t>
  </si>
  <si>
    <t>41.40 m (135 ft 10 in)</t>
  </si>
  <si>
    <t>22.20 m (72 ft 10 in)</t>
  </si>
  <si>
    <t>9.55 m (31 ft 4 in)</t>
  </si>
  <si>
    <t>4 × Tumansky R-15B-300 , 110 kN (25,000 lbf) thrust  each</t>
  </si>
  <si>
    <t>https://en.wikipedia.org/Supersonic medium bomber</t>
  </si>
  <si>
    <t>226.0 m2 (2,433 sq ft)</t>
  </si>
  <si>
    <t>110,000 kg (242,508 lb)</t>
  </si>
  <si>
    <t>3,500 km/h (2,200 mph, 1,900 kn)</t>
  </si>
  <si>
    <t>7,000 km (4,300 mi, 3,800 nmi)</t>
  </si>
  <si>
    <t>25,000 m (82,000 ft)</t>
  </si>
  <si>
    <t>487 kg/m2 (100 lb/sq ft)</t>
  </si>
  <si>
    <t>1 × Raduga Kh-22 nuclear missile</t>
  </si>
  <si>
    <t>UTIAS Ornithopter No.1</t>
  </si>
  <si>
    <t>The UTIAS Ornithopter No.1 (registration C-GPTR) is an ornithopter that was built in Canada in the late 1990s. On 8 July 2006, it took off under its own power, assisted by a turbine jet engine, making a flight of around 300 metres that lasted 14 seconds.[1] General characteristics Performance</t>
  </si>
  <si>
    <t>Experimental ornithopter</t>
  </si>
  <si>
    <t>University of Toronto Institute for Aerospace Studies</t>
  </si>
  <si>
    <t>https://en.wikipedia.org/University of Toronto Institute for Aerospace Studies</t>
  </si>
  <si>
    <t>7.47 m (24 ft 6 in)</t>
  </si>
  <si>
    <t>1 × König SC-430 , 18 kW (24 hp)</t>
  </si>
  <si>
    <t>82 km/h (51 mph, 44 kn)</t>
  </si>
  <si>
    <t>James DeLaurier</t>
  </si>
  <si>
    <t>https://en.wikipedia.org/James DeLaurier</t>
  </si>
  <si>
    <t>322 kg (710 lb)</t>
  </si>
  <si>
    <t>https://en.wikipedia.org/8 July 2006</t>
  </si>
  <si>
    <t>Vickers Type 143</t>
  </si>
  <si>
    <t>The Vickers Type 143 or Bolivian Scout was a British single-seat fighter biplane designed and built by Vickers in 1929-1930. Six were built for Bolivia in 1930, which used the survivors in the Chaco War against Paraguay. Early in 1929, Bolivia, which was engaged in border disputes with Paraguay over the Gran Chaco region, and was trying to build up its air force,[1] placed an order with Vickers for six fighter aircraft, the Vickers Type 143. The Type 143, or Bolivian Scout, was a development of the earlier Vickers Type 141 fighter, with the Type 141's Rolls-Royce Kestrel engine replaced by a Bristol Jupiter VIA, already powering other aircraft used by the Bolivian Air Force, and a stronger undercarriage to cope with the rough airfield surfaces in Bolivia.[2] It was an all-metal, single-seat, biplane aircraft, with single-bay wings. The Type 143 first flew on 11 June 1929, and successfully met all performance criteria.[2] One of the six aircraft was evaluated by the Aeroplane and Armament Experimental Establishment (A &amp; AEE) at Martlesham Heath[2] before delivery to Bolivia. A seventh aircraft, the Vickers Type 177  was built as a private venture to meet the requirements of Air Ministry Specification N.21/26 for a naval fighter, being fitted with a Jupiter XF engine and steerable wheel braking to aid on-deck manoeuvering. The Type 177 first flew on 26 November 1929,[3] and while it was shown to have a maximum speed of 190 mph (310 km/h),[4]  the Hawker Nimrod, not designed against this specification, was chosen instead to meet the Fleet Air Arm's requirement for a fighter.[4] Delivery of the six Type 143s to Bolivia began in January 1930.[5] While the type proved popular in Bolivian service,[2] three of the six had been written off by the time the border disputes between Bolivia and Paraguay escalated into the Chaco War. The three remaining Type 143s continued to serve in the Chaco War until superseded by Curtiss Hawks,[2] damaging at least one Paraguayan Wibault 73 in air-to-air combat.[6] Data from The Complete Book of Fighters[5]General characteristics Performance Armament  Related development</t>
  </si>
  <si>
    <t>//upload.wikimedia.org/wikipedia/commons/thumb/3/3b/Vickers_143.jpg/300px-Vickers_143.jpg</t>
  </si>
  <si>
    <t>Vickers</t>
  </si>
  <si>
    <t>https://en.wikipedia.org/Vickers</t>
  </si>
  <si>
    <t>Six</t>
  </si>
  <si>
    <t>27 ft 10+1⁄2 in (8.496 m)</t>
  </si>
  <si>
    <t>11 ft 3 in (3.43 m)</t>
  </si>
  <si>
    <t>2,246 lb (1,019 kg)</t>
  </si>
  <si>
    <t>1 × Bristol Jupiter VIA 9-cylinder air-cooled radial engine, 450 hp (340 kW)</t>
  </si>
  <si>
    <t>336 sq ft (31.2 m2)</t>
  </si>
  <si>
    <t>3,120 lb (1,415 kg)</t>
  </si>
  <si>
    <t>150 mph (240 km/h, 130 kn) at 11,500 ft (3,500 m)</t>
  </si>
  <si>
    <t>20,000 ft (6,100 m)</t>
  </si>
  <si>
    <t>Vickers Type 141</t>
  </si>
  <si>
    <t>https://en.wikipedia.org/Vickers Type 141</t>
  </si>
  <si>
    <t>10 min to 13,100 ft (4,000 m)</t>
  </si>
  <si>
    <t>Bolivia</t>
  </si>
  <si>
    <t>https://en.wikipedia.org/Bolivia</t>
  </si>
  <si>
    <t>Two Vickers machine guns</t>
  </si>
  <si>
    <t>Supermarine Sea Lion II</t>
  </si>
  <si>
    <t>The Supermarine Sea Lion II was a British racing flying boat built by the Supermarine Aviation Works. Designed by Reginald Mitchell, it was a modification of Supermarine's Sea King II. Sea Lion II was powered by a 450 hp (340 kW) Napier Lion engine. Entered for the 1922 Schneider Trophy race at Naples, Sea Lion II was planned to be able to attain a speed of 160 miles per hour (260 km/h). It competed against two Italian aircraft. Henri Biard flew the aircraft to victory at an average speed of 145.7 mph (234.5 km/h)—the first post-World War I success by a British aeroplane in an international competition. For the following year’s race, the aircraft’s design was modified by Mitchell and re-engined. Renamed Supermarine Sea Lion III, it managed third place, reaching a speed of 151.16 mph (243.27 km/h). After this failure, Supermarine began designing seaplanes instead of flying boats as racers.. The Schneider Trophy race for seaplanes and flying boats had been won by Italy in 1920 (by a Savoia S.19 flying boat, the only aircraft to take part in the meeting) and again in 1921 by a Macchi M.7, in another uncontested race. A third consecutive Italian victory would result in the Trophy being permanently retained by Italy, so Supermarine decided to enter the 1922 competition, with a self-funded entry (Italian and French entries were funded by their respective governments).[1] In order to compete, Supermarine, based at Woolston, Southampton, developed a racing flying boat as a modification of their Sea King II fighter.[2] The Sea King was a single-seat biplane amphibian powered by a 300 hp (220 kW) Hispano Suiza engine in pusher configuration that had first flown in 1921.[2] It was of similar layout to the Supermarine Sea Lion I that had competed in the 1919 Schneider Trophy race, with the Sea Lion I a modified version of the earlier Supermarine Baby, a flying boat fighter aircraft of the First World War.[3]  The aircraft was modified by Supermarine's chief designer and chief engineer, Reginald Mitchell,[4] as a flying boat with a 450 hp (340 kW) Napier Lion engine,[2] loaned by Napier.[5] The new engine resulted in an increase in power of 50 per cent;[6] Mitchell hoped the aircraft would be able to reach a speed of 160 miles per hour (260 km/h), which if attained would make it the fastest in Britain at that time.[7] His modifications to the rudder and the fin caused the hull to have to be strengthened, which was accomplished by an extra layer of varnished fabric being stretched around the structure.[6] The Sea Lion II was registered as G-EBAH.[2] The Sea Lion II was entered into the 1922 Schneider Trophy race,[2] which took place at Naples on 12 August 1922 after the Italians brought the initial date for the race forward by two weeks.[4][7] High winds restricted the time available for the plane to be flight tested in England.[7] The aircraft was dismantled before being put into crates and transported to Naples on board SS Philomel, free of charge.[6][7] The Sea Lion II competed against two Italian aircraft, a Macchi S.7 and a Savioa S.19, with two French entrants failing to start the race.[8][9] The course consisted of 13 laps, each of length 17.7 miles (28.5 km).[4] The race was uneventful;[6] Sea Lion II was flown by Henri Biard, who won the race at an average speed of 145.7 mph (234.5 km/h),[2] and took over one and a half minutes less time to complete the course than the second-placed aircraft, flown by Alessandro Passaleva.[9] The victory was the first post-World War I success by a British aircraft in an international competition, and generated a large amount of publicity for Supermarine.[6] For the 1923 Schneider Race (held at Cowes on the Isle of Wight) the aircraft was re-engined with a 550 hp (410 kW) Napier Lion and renamed as Sea Lion III.[2] The hull was modified by Mitchell to reduce drag forces,[10] and he gave it two bay wings and a larger rudder area.[2] Mitchell expected the Sea Lion III to attain speeds in excess of 160 miles per hour (260 km/h);[10] the aircraft managed third place behind the American Curtiss CR-3 seaplanes, reaching a speed of 151.16 mph (243.27 km/h).[2] Supermarine's managing director Hubert Scott-Paine said after the trophy was won by the Americans:[11] Our drawing office people got all the speed they possibly could out of the machine. We did the best we could and have no regrets. Sea Lion III was 11 mph faster than Sea Lion II, and the credit for this fine performance was due to several people, one of whom is Mr. R.J. Mitchell, who designed both machines.The British defeat caused Supermarine to abandon using outclassed flying boats as racers, in favour of seaplanes.[11] The Sea Lion III was transferred to the Royal Air Force in 1923.[2] Data from Supermarine Aircraft since 1914[12]General characteristics Performance     Related lists</t>
  </si>
  <si>
    <t>//upload.wikimedia.org/wikipedia/commons/thumb/c/c8/Supermarine_Sea_Lion_II_L%27Aerophile_October%2C1922.jpg/300px-Supermarine_Sea_Lion_II_L%27Aerophile_October%2C1922.jpg</t>
  </si>
  <si>
    <t>Racing flying-boat</t>
  </si>
  <si>
    <t>UK</t>
  </si>
  <si>
    <t>Supermarine Aviation Works</t>
  </si>
  <si>
    <t>https://en.wikipedia.org/Supermarine Aviation Works</t>
  </si>
  <si>
    <t>Sea Lion III</t>
  </si>
  <si>
    <t>24 ft 9 in (7.54 m)</t>
  </si>
  <si>
    <t>32 ft 0 in (9.75 m)</t>
  </si>
  <si>
    <t>2,115 lb (959 kg)</t>
  </si>
  <si>
    <t>1 × Napier Lion II W-12 water-cooled piston engine, 450 hp (340 kW)</t>
  </si>
  <si>
    <t>4-bladed fixed-pitch wooden pusher propeller</t>
  </si>
  <si>
    <t>3 hours</t>
  </si>
  <si>
    <t>https://en.wikipedia.org/Racing flying-boat</t>
  </si>
  <si>
    <t>R.J. Mitchell</t>
  </si>
  <si>
    <t>https://en.wikipedia.org/R.J. Mitchell</t>
  </si>
  <si>
    <t>384 sq ft (35.7 m2)</t>
  </si>
  <si>
    <t>2,850 lb (1,293 kg)</t>
  </si>
  <si>
    <t>160 mph (260 km/h, 140 kn)</t>
  </si>
  <si>
    <t>Tupolev Voron</t>
  </si>
  <si>
    <t>The Tupolev Voron (Russian: Ворон; English: Raven) was a planned supersonic unmanned reconnaissance aircraft of the Soviet Union manufactured by the company Tupolev, largely based on or designed to compete with the Lockheed D-21. In the first mission of the Lockheed D-21 on 9 November 1969, the drone reached its target area and was able to photograph the nuclear weapon testing site Lop Nor in the People's Republic of China, but did not turn around due to a malfunction of the navigation system and ultimately crashed in the Soviet Union. The remains of the crashed drone were recovered and analysed by the Soviet aircraft industry. Decades later, during the 1980s [1] they were given to Ben Rich, an aeronautics engineer for Lockheed.[2] The Council of Ministers of the Soviet Union commissioned the Tupolev OKB (Tupolev Experimental Design Bureau) to rebuild the D-21 using Soviet materials, engines and equipment. Work began at the MMZ Opyt facility near Moscow, which already had experience with the drones Jastreb-1, Jastreb-2, Reys and Strizh. The project was named Voron (English: Raven). It was headed by Alexei Tupolev, the son of Andrei Tupolev. The Voron was planned as an reconnaissance platform which, in conjunction with other airborne and ground-based reconnaissance tools, would contribute to overall strategic reconnaissance for the Soviet Union. The autopilot was to guide the aircraft along a route pre-programmed with way-points. Navigation was based on an inertial navigation system. For the reconnaissance, only a high-resolution camera, which would have been attached to the underside, was available as payload. The drone was intended to be launched from a Tupolev Tu-95 strategic bomber. This is similar to the modification of the D-21, which could be launched from a wing station of a Boeing B-52 Stratofortress, though a B-52 could carry a D-21 under each wing while a Tu-95 could only carry one Voron held partially inside an opened bomb bay. It was also planned to use the Voron from a bomber version of the Tupolev Tu-144, as a counterpart to the  Lockheed M-21 / D-21 combination, and a later bomber produced as Tupolev Tu-160. Some sources state the Voron was equipped with an RD-012 engine with 1,350 kgf (13.2 kN; 3,000 lbf) thrust; other sources speak of a 3Ts4 (RD-07K) engine from the OKB-670 of Michail Bondarjuk. The OKB-670 also used the relatively well-preserved Marquardt RJ43-MA-11 engine of the D-21. After disengaging from the carrier aircraft, the Voron was to be accelerated to a supersonic speed by the jettison-able booster with an output of 47,500 kgf (466 kN; 105,000 lbf). The Voron was only intended for a single mission. After completing the mission, the collected data would be separated from the rest of the drone in a reusable section containing the reconnaissance equipment and glide down on a parachute, similar to the Jastreb-1 drone. A ground-based launch of the Voron was also planned, using a trailer with a large booster rocket. This project was soon rejected because the deployment range would have been much shorter than a carrier-aircraft launch. The work on the Voron lasted for several years and the project yielded valuable insights and useful materials for future supersonic missiles. The Voron was not built as the Soviet government came to believe that reconnaissance satellites would be more effective than drones. General characteristics Performance</t>
  </si>
  <si>
    <t>High-altitude and high speed reconnaissance  drone</t>
  </si>
  <si>
    <t>Soviet Union</t>
  </si>
  <si>
    <t>https://en.wikipedia.org/Soviet Union</t>
  </si>
  <si>
    <t>13.07 m (42 ft 11 in)</t>
  </si>
  <si>
    <t>5.8 m (19 ft 0 in)</t>
  </si>
  <si>
    <t>2.08 m (6 ft 10 in)</t>
  </si>
  <si>
    <t>https://en.wikipedia.org/High-altitude and high speed reconnaissance  drone</t>
  </si>
  <si>
    <t>37 m2 (400 sq ft)</t>
  </si>
  <si>
    <t>Mach 3.25–3.55</t>
  </si>
  <si>
    <t>4,600 km (2,900 mi, 2,500 nmi)</t>
  </si>
  <si>
    <t>23,000–26,400 m (75,500–86,600 ft)</t>
  </si>
  <si>
    <t>Lockheed D-21</t>
  </si>
  <si>
    <t>https://en.wikipedia.org/Lockheed D-21</t>
  </si>
  <si>
    <t>Development ceased</t>
  </si>
  <si>
    <t>https://en.wikipedia.org/Tupolev</t>
  </si>
  <si>
    <t>Taylor J-2</t>
  </si>
  <si>
    <t>The Taylor J-2 Cub (later also known as the Piper J-2 Cub) is an American two-seat light aircraft that was designed and built by the Taylor Aircraft Company. The company became the Piper Aircraft Company and the J-2 was first of a long line of related Piper Cub designs. The J-2 Cub was a development of the earlier Taylor Cub. In 1935 the Taylor Aircraft Company had decided to improve their Cub line of aircraft which were angular and austere-looking and initially had an unglazed cabin area. The new J-2 had rounded-off wing tips, a similarly "rounded" fin and rudder framed up and fabric-covered separately from the fuselage structure, enclosed cabin and wider Goodyear "airwheel" tires, a special low-pressure variety of aircraft landing gear tire pioneered by Alvin Musselmann U.S. Patent 1,877,360 in 1929 that resembled a later tundra tire in general appearance and proportions. Powered by a 37 hp Continental A-40-3 piston engine the aircraft appeared in October 1935 and the type certificate was issued on 14 February 1936. From September 1936 the engine was changed to a 40 hp Continental A-40-4. One sub-type was produced, the J-2S which was a float-equipped version. In 1935 Clarence Gilbert Taylor left the company to start another aircraft manufacturer which would become Taylorcraft. William T. Piper bought Taylor's shares in the company. In 1936 and 1937 some aircraft were completed by Aircraft Associates in California and these were known as the Western Cub. In 1937 the original Piper factory, a renovated former silk mill in Bradford, PA, was destroyed by fire and the company moved to Lock Haven, PA and production restarted in May 1937 and the company was renamed the Piper Aircraft Corporation in November 1937. The last of 1,207 J-2s was completed in 1938 as production of the J-3 Cub started. Numbers of J-2 Cubs were exported to Europe including to the United Kingdom. The type was mainly flown by private pilot owners. Over 100 Taylor and Piper J-2s remained on the U.S. civil aircraft register in 2009. Data from Specifications of American Airplanes[1]General characteristics Performance</t>
  </si>
  <si>
    <t>//upload.wikimedia.org/wikipedia/commons/thumb/b/bc/Taylor_J-2_Cub_VH-UYT_Drage_Wangaratta_VIC_17.03.88_edited-2.jpg/300px-Taylor_J-2_Cub_VH-UYT_Drage_Wangaratta_VIC_17.03.88_edited-2.jpg</t>
  </si>
  <si>
    <t>Taylor AircraftPiper Aircraft</t>
  </si>
  <si>
    <t>https://en.wikipedia.org/Taylor AircraftPiper Aircraft</t>
  </si>
  <si>
    <t>22 ft 5 in (6.83 m)</t>
  </si>
  <si>
    <t>35 ft 2+1⁄2 in (10.732 m)</t>
  </si>
  <si>
    <t>563 lb (255 kg)</t>
  </si>
  <si>
    <t>9 US gal (7.5 imp gal; 34 L)</t>
  </si>
  <si>
    <t>1 × Continental A-40-3 air-cooled flat-four, 37 hp (28 kW)</t>
  </si>
  <si>
    <t>70 mph (110 km/h, 61 kn)</t>
  </si>
  <si>
    <t>Walter JamouneauClarence Gilbert Taylor</t>
  </si>
  <si>
    <t>https://en.wikipedia.org/Walter JamouneauClarence Gilbert Taylor</t>
  </si>
  <si>
    <t>178.5 sq ft (16.58 m2)</t>
  </si>
  <si>
    <t>970 lb (440 kg)</t>
  </si>
  <si>
    <t>87 mph (140 km/h, 76 kn)</t>
  </si>
  <si>
    <t>210 mi (340 km, 180 nmi)</t>
  </si>
  <si>
    <t>12,000 ft (3,700 m)</t>
  </si>
  <si>
    <t>Taylor Cub</t>
  </si>
  <si>
    <t>https://en.wikipedia.org/Taylor Cub</t>
  </si>
  <si>
    <t>450 ft/min (2.3 m/s)</t>
  </si>
  <si>
    <t>1936-1938</t>
  </si>
  <si>
    <t>https://en.wikipedia.org/1935</t>
  </si>
  <si>
    <t>https://en.wikipedia.org/Piper J-3</t>
  </si>
  <si>
    <t>Vickers 131 Valiant</t>
  </si>
  <si>
    <t>The Vickers Type 131 Valiant was a British general-purpose biplane produced by Vickers in 1927,[1] with the intention of replacing the Royal Air Force's Airco DH.9As, but was unsuccessful, with only a single example built, which was sold to Chile. In 1926, based on experience with the wooden-winged Vickers Vixen biplane, where the wings proved vulnerable to extremes of temperature and humidity, designed a set of metal wings for the Vixen, with which it became the Vickers Vivid, and in parallel, designed an all-metal general purpose biplane, the Vickers Type 131, hoping to replace the DH.9A in that role.[2] In 1927, the British Air Ministry issued Specification 26/27 for a DH.9A replacement which, to save money, had to use as many components of the DH.9A as possible because the RAF held large stocks of DH.9A spares. Vickers submitted the Type 131 design to the Ministry but, as it did not make use of the required DH9A components, did not receive a contract for a prototype. However Vickers decided to build a single prototype as a private venture for evaluation against the specification.[3] The Vickers 131 Valiant was a single-bay biplane of all-metal construction, sharing much of the structure with the Vivid. It was powered by a 492 hp (367 kW) Bristol Jupiter engine, and the crew of two sat in separate but adjacent cockpits, giving good communication between the pilot and observer. It could carry up to 500 lb (230 kg) of bombs under the wing, with a fixed Vickers machine gun for the pilot and a Lewis gun on a Scarff ring for the observer.[4][5] The prototype had made its first flight by 5 March 1927,[6] and underwent official evaluation against the designs from Bristol (the Beaver), Fairey (the Fairey Ferret and IIIF), Gloster (the Goral) and Westland (the Wapiti). Its initial tests showed it to possess good handling,[7] and was taken forwards for squadron trials, along with the Ferret, IIIF and Wapiti.[8] Following these trials, the Wapiti was chosen as the winner, with the Valiant, which was 30% more expensive than the Wapiti,[9] rejected because it was a poor bombing platform, not being sufficiently stable.[8] The Valiant was shipped to Chile in 1928 for demonstration to the Chilean Air Force that wanted a replacement for their Vixens. While no production followed, Chile purchased the prototype,[1] which entered service with the School of Aviation, being destroyed in a crash on 29 March 1929.[8] Data from Limited Editions Part 7:Vickers Valiant biplane [8]General characteristics Performance Armament  Related development   Related lists</t>
  </si>
  <si>
    <t>//upload.wikimedia.org/wikipedia/commons/thumb/c/c0/Vickers_131_001.jpg/300px-Vickers_131_001.jpg</t>
  </si>
  <si>
    <t>General purpose biplane</t>
  </si>
  <si>
    <t>United Kingdom</t>
  </si>
  <si>
    <t>Vickers Limited</t>
  </si>
  <si>
    <t>https://en.wikipedia.org/Vickers Limited</t>
  </si>
  <si>
    <t>Two (pilot and observer/gunner)</t>
  </si>
  <si>
    <t>33 ft 5+1⁄2 in (10.198 m)</t>
  </si>
  <si>
    <t>45 ft 5 in (13.84 m)</t>
  </si>
  <si>
    <t>11 ft 7+1⁄2 in (3.543 m) (tail down)</t>
  </si>
  <si>
    <t>3,048 lb (1,383 kg)</t>
  </si>
  <si>
    <t>1 × Bristol Jupiter VI 9-cylinder radial engine, 492 hp (367 kW)</t>
  </si>
  <si>
    <t>597 sq ft (55.5 m2)</t>
  </si>
  <si>
    <t>4,519 lb (2,050 kg)</t>
  </si>
  <si>
    <t>130 mph (210 km/h, 110 kn) at sea level</t>
  </si>
  <si>
    <t>19,650 ft (5,990 m)</t>
  </si>
  <si>
    <t>Chilean Air Force</t>
  </si>
  <si>
    <t>2× 0.303 (7.7 mm) machine guns</t>
  </si>
  <si>
    <t>500 lb (227 kg) of bombs</t>
  </si>
  <si>
    <t>940 ft/min (4.8 m/s)</t>
  </si>
  <si>
    <t>Vickers Type 207</t>
  </si>
  <si>
    <t>The Vickers Type 207 was a single-engined two-seat biplane designed as a shipborne torpedo bomber to an early 1930s specification.  Structurally innovative, only one was built. The Vickers Type 207 was often known as the Vickers M.1/30, for it was built to Air Ministry specification for a carrier-based torpedo bomber to replace the Blackburn Ripon.  The Air Ministry paid Vickers for a single prototype;  its competitors were the Blackburn M.1/30 and the Handley Page H.P.46.[1] Like Blackburn, Vickers chose the 825 hp (615 kW) Rolls Royce H10 engine, later called the Buzzard IIIMS, a liquid cooled V-12 to power their aircraft.  The Type 207 was a single-bay biplane, without sweep or stagger and with wings of almost equal span.  The upper wing carried Handley Page slots and Frise ailerons; the lower wing alone had dihedral.  Both wings used the relatively thick and still novel Raf34 airfoil section; they folded for storage.  The rudder was balanced and the braced tailplane carried aerodynamic servo-assisted elevators operated via trailing edge tabs.  Barnes Wallis had recently been appointed chief structural engineer for Vickers aircraft and he brought to the Type 207 new methods of duralumin construction in both wings and fuselage from his previous work on airships.  Typically, these structures were complicated but light.  The aircraft was fabric-covered throughout.[1] The upper wing was well above the fuselage, braced to it by two pairs of V-form struts on either side; two single struts from the same points on the upper fuselage braced each lower wing.  The pilot sat below the wing leading edge and the observer, equipped with a Lewis gun, sat well aft.  The split-axle undercarriage allowed torpedo dropping from under the aircraft and was fitted with wheel brakes as its shipborne role required, together with an arrestor hook and tailwheel.  The Buzzard's underslung radiator was positioned between the forward undercarriage legs.[1] The Type 207 flew for the first time on 11 January 1933, with Mutt Summers at the controls.  The only notable modification was the addition of 2o of dihedral to the previously flat upper wing. The aircraft was lost in the first fast diving test on 23 November 1933, when structural breakup was initiated by a tailplane failure. The crew survived. In the end there were no orders for any of the M.1/30 entrants.[1] Data from [2]General characteristics Performance Armament</t>
  </si>
  <si>
    <t>//upload.wikimedia.org/wikipedia/commons/thumb/2/2b/Vickers_207.jpg/300px-Vickers_207.jpg</t>
  </si>
  <si>
    <t>Ship-based torpedo bomber</t>
  </si>
  <si>
    <t>Vickers-Armstrongs</t>
  </si>
  <si>
    <t>https://en.wikipedia.org/Vickers-Armstrongs</t>
  </si>
  <si>
    <t>two[3]</t>
  </si>
  <si>
    <t>43 ft 7 in (13.28 m)</t>
  </si>
  <si>
    <t>50 ft 0 in (15.24 m)</t>
  </si>
  <si>
    <t>14 ft 5 in (4.39 m)</t>
  </si>
  <si>
    <t>5,200 lb (2,359 kg)</t>
  </si>
  <si>
    <t>1 × Rolls Royce Buzzard IIIMS water-cooled V-12 engine, 825 hp (615 kW)</t>
  </si>
  <si>
    <t>R.K Pierson &amp; Barnes Wallis</t>
  </si>
  <si>
    <t>https://en.wikipedia.org/R.K Pierson &amp; Barnes Wallis</t>
  </si>
  <si>
    <t>724 sq ft (67.3 m2)</t>
  </si>
  <si>
    <t>9,600 lb (4,354 kg)</t>
  </si>
  <si>
    <t>159 mph (256 km/h, 138 kn) at 4,000 ft (1,200 m)</t>
  </si>
  <si>
    <t>16,000 ft (4,900 m)</t>
  </si>
  <si>
    <t>5 min to 4,000 ft (1,200 m)</t>
  </si>
  <si>
    <t>1× fixed forward-firing 0.303 in (7.7 mm) Vickers machine gun and 1 × Lewis gun in rear cockpit[3]</t>
  </si>
  <si>
    <t>[3]1 × 1,800 lb (820 kg) torpedo orUp to 2,200 lb (1,000 kg) bombs</t>
  </si>
  <si>
    <t>Wright Model B</t>
  </si>
  <si>
    <t>The Wright Model B was an early pusher biplane designed by the Wright brothers in the America in 1910. It was the first of their designs to be built in quantity. Unlike  the Model A, it featured a true elevator carried at the tail rather than at the front. It was the last Wright model to have an open-frame tail. The Model B was a dedicated two-seater with the pilot and a passenger sitting side by side on the leading edge of the lower wing. Besides their civil market, the Wrights were able to sell aircraft to the Aeronautical Division, U.S. Signal Corps (S.C. 3, 4, and 5[1]) and to the America Navy as hydroplanes (AH-4, -5-, and -6), in which services they were used as trainers. Furthermore, the Wrights were able to sell licenses to produce the aircraft domestically (to the Burgess Company and Curtis, which designated it Model F), as well as in Germany. The deal with Burgess was the first license-production of aircraft undertaken in the America and most of the approximately one hundred Model Bs produced were actually built by Burgess. A modified Model B, redesignated Model EX (for Exhibition) achieved fame as the Vin Fiz Flyer, the first aircraft to cross the America. Burgess also planned a refined version as the Model G, but this was never built.  At least two original Model Bs were extant in 2007.  General characteristics Performance  Related development</t>
  </si>
  <si>
    <t>//upload.wikimedia.org/wikipedia/commons/thumb/6/6d/Burgess_Model_F_replica.jpg/300px-Burgess_Model_F_replica.jpg</t>
  </si>
  <si>
    <t>Sports plane</t>
  </si>
  <si>
    <t>Wright Company</t>
  </si>
  <si>
    <t>https://en.wikipedia.org/Wright Company</t>
  </si>
  <si>
    <t>ca. 100</t>
  </si>
  <si>
    <t>26 ft 0 in (7.93 m)</t>
  </si>
  <si>
    <t>39 ft 0 in (11.89 m)</t>
  </si>
  <si>
    <t>8 ft 9 in (2.67 m)</t>
  </si>
  <si>
    <t>800 lb (363 kg)</t>
  </si>
  <si>
    <t>1 × Wright Vertical 4 , 35 hp (26 kW)</t>
  </si>
  <si>
    <t>40 mph (64 km/h, 35 kn)</t>
  </si>
  <si>
    <t>480 sq ft (44.6 m2)</t>
  </si>
  <si>
    <t>1,250 lb (567 kg)</t>
  </si>
  <si>
    <t>45 mph (72 km/h, 39 kn)</t>
  </si>
  <si>
    <t>110 mi (177 km, 96 nmi)</t>
  </si>
  <si>
    <t>America ArmyAmerica Navy</t>
  </si>
  <si>
    <t>https://en.wikipedia.org/America ArmyAmerica Navy</t>
  </si>
  <si>
    <t>https://en.wikipedia.org/1910</t>
  </si>
  <si>
    <t>Yokosuka E6Y</t>
  </si>
  <si>
    <t>The Yokosuka E6Y (long designation: Yokosuka Navy Type 91-1 Reconnaissance Seaplane (九一式水上偵察機)) was a Japanese submarine-based reconnaissance seaplane developed at the Yokosuka Naval Air Technical Arsenal for the Imperial Japanese Navy during the 1920s. The prototype first flew as the Yokosho 2-Go (long designation: Yokosuka Arsenal No. 2 Reconnaissance Seaplane (横廠式二号水上偵察機)) in 1929. The aircraft was a single-seat biplane that could be quickly assembled and disassembled so that it could be stored on board a submarine. Two prototypes were built that differed in power plant and design details. Eight production machines followed with the designation E6Y built by Kawanishi in the 1930s and served with the Japanese submarine aircraft carriers I-5, I-6, I-7 and I-8. They saw limited action during the January 28 incident and the Second Sino-Japanese War, the last example being retired in 1943. The Imperial Japanese Navy was a pioneer in naval aviation, starting as early as 1912 with the purchase of two floatplanes from Britain and one from the America.[1] By December 1922, Japan had completed Hōshō, which vies with Hermes as the first ship purpose-designed for aircraft operations.[2] Alongside that development, the Navy also looked at aircraft as a way to extend the operational reach of their large submarine force. Aware of the challenge of operations in the large expanse of the Pacific Ocean, the Navy was particularly looking at ways to improve their reconnaissance capability and saw submarine-based aircraft as a complement to land--based patrol.[3] They acquired a German Caspar U.1 from the America and a Parnall Peto from Britain, both early submarine-based reconnaissance aircraft.[4] The two aircraft formed the basis for two prototype Japanese aircraft built for submarine-based reconnaissance, the 1-Go based on the former, while the latter heavily influenced the 2-Go.[5] The Yokosuka Naval Air Technical Arsenal (海軍航空技術廠, Yokosuka Kaigun Kōshō), which was abbreviated to Yokosho, developed the 2-Go as a smaller aircraft that the Peto. It was a biplane of mixed construction, with a steel frame and wooden-framed wings, covered in canvas.[6] The wings were designed to detach for storage, as was the twin float assembly, which was also wooden. The first prototype was powered by the same engine as the Peto, an Armstrong Siddeley Mongoose five-cylinder radial engine, rated at 130 hp (97 kW), but manufactured under license by Mitsubishi.[6] The second prototype, designated 2-Go Kai, differed in a number of details. Lateral stability issues were resolved by increasing the tail fin and rudder, extending them upward.[6] The aircraft was fitted with a more powerful Japanese Gasuden Jimpu [ja] seven-cylinder radial, rated at 160 hp (120 kW), which gave a maximum speed of 169 km/h (105 mph) and four and a half hours endurance.[5] In 1931, the Kawanishi Aircraft Company was commissioned to produce eight production machines, designated E6Y1, based on the 2-Go Kai, which were built between 1932 and 1934.[6] The Navy took delivery of the 2-Go in May 1929 and initially tested it aboard the submarine I-51.[7] Testing was completed by September 1931.[6] The 2-Go Kai commenced testing in 1931 initially also on board I-51 and then subsequently the Junsen I Mod type submarine I-5. I-5 was not fitted with a hangar, but rather the aircraft was disassembled and stored in two cylindrical containers, one for the fuselage and the other for the wings, stored on the deck.[7] Launch was initially from the water, but a catapult was fitted to I-5 in 1933 and this was found more satisfactory. All subsequent Japanese aircraft-carrying submarines used catapults.[3] The first production E6Y entered service in 1933, and the eight aircraft were deployed to the three Junsen II and III submarines, I-6, I-7 and I-8.[7] The aircraft also saw surface ship use.[4] They saw limited service during the January 28 incident in 1932, providing reconnaissance, and subsequently there are reports that they served on submarines that operated during the Second Sino-Japanese War.[7] Between 1937 and 1938, submarines I-5 and I-6 were assigned to the Third Fleet (China Theatre Fleet) based at Hong Kong to patrol and blockade the central and southern Chinese coasts.[8] As the Japanese Navy introduced larger aircraft carrying submarines, the E6Y was superseded by the Watanabe E9W.[5] The last example retired in 1943.[7] Data from Mikesh &amp; Abe, 1990[6]General characteristics Performance Armament   Aircraft of comparable role, configuration, and era  Related lists 2 Hyphenated trailing letter (-J, -K, -L, -N or -S) denotes design modified for secondary role</t>
  </si>
  <si>
    <t>Submarine-based reconnaissance aircraft</t>
  </si>
  <si>
    <t>Japan</t>
  </si>
  <si>
    <t>Yokosuka Naval Air Technical Arsenal</t>
  </si>
  <si>
    <t>https://en.wikipedia.org/Yokosuka Naval Air Technical Arsenal</t>
  </si>
  <si>
    <t>6.69 m (21 ft 11 in)</t>
  </si>
  <si>
    <t>8 m (26 ft 3 in)</t>
  </si>
  <si>
    <t>2.87 m (9 ft 5 in)</t>
  </si>
  <si>
    <t>570 kg (1,257 lb)</t>
  </si>
  <si>
    <t>750 kg (1,653 lb)</t>
  </si>
  <si>
    <t>1 × Gasuden Jimpu [ja] 7-cylinder radial, 120 kW (160 hp)</t>
  </si>
  <si>
    <t>4.4 hours</t>
  </si>
  <si>
    <t>26.70 m2 (287.4 sq ft)</t>
  </si>
  <si>
    <t>169 km/h (105 mph, 91 kn)</t>
  </si>
  <si>
    <t>4,800 m (15,700 ft)</t>
  </si>
  <si>
    <t>3,000 m (9,800 ft) in 20 minutes 14 seconds</t>
  </si>
  <si>
    <t>Imperial Japanese Navy</t>
  </si>
  <si>
    <t>https://en.wikipedia.org/Imperial Japanese Navy</t>
  </si>
  <si>
    <t>5.77 kg (12.7 lb)/hp</t>
  </si>
  <si>
    <t>Tupolev Tu-121</t>
  </si>
  <si>
    <t>The Tupolev Tu-121 was an unmanned aircraft, intended for use as a cruise missile, designed by Tupolev in the Soviet Union during the Cold War. In 1957, the Tupolev Design Bureau was in very good standing. Their Tu-95 was being actively introduced to the Air Force, their Tu-16 was being produced in three plants. Tupolev, however, was worried about Nikita Khrushchev's growing interest in rocket weapons. The USSR had made significant progress in rocket science and was preparing to launch their first rocket – the R-7. Rockets seemed invincible for existing and future anti-aircraft systems.  Soviet bombers were not so lucky, being extremely vulnerable. The NORAD system, which was being developed and deployed by the America at the time was practically impermeable for the strategic bombers of that era.[1] Various attempts to arm Tu-95s with missiles had a serious drawback – the bomber itself remained vulnerable to interceptors and ground-to-air missiles. Tu-121 was conceived as an aircraft able to reach speeds of over 2,000 km/h and a flight altitude of 50 km which would allow it to easily penetrate both American air- and missile defence systems. However, even at the early stages, Tupolev himself realized that his bureau was unable to develop such an aircraft. The biggest problem was immense heat. The materials necessary to build the heat-shield were developed only in the 1980s for the Buran programme. The aircraft was built and several test launches were performed. However, it did not go beyond the prototype phase. The R-12 rocket, developed by Mikhail Yangel had better range and accuracy. On 5 February 1960, the project was officially cancelled. The aircraft was a full-metal monoplane made almost entirely of traditional materials. The wing had no high-lift devices. The aircraft was piloted using vertical and horizontal stabilizers. Most of the fuselage consisted of fuel tanks. Data from http://www.airwar.ru/enc/bpla/tu121.htmlGeneral characteristics Performance   Aircraft of comparable role, configuration, and era</t>
  </si>
  <si>
    <t>unmanned</t>
  </si>
  <si>
    <t>24.77 m (81 ft 3 in)</t>
  </si>
  <si>
    <t>8.40 m (27 ft 7 in)</t>
  </si>
  <si>
    <t>11,450 kg (25,243 lb)</t>
  </si>
  <si>
    <t>35,000 kg (77,162 lb)</t>
  </si>
  <si>
    <t>16,600 kg</t>
  </si>
  <si>
    <t>Alexey Tupolev</t>
  </si>
  <si>
    <t>2,775 km/h (1,724 mph, 1,498 kn)</t>
  </si>
  <si>
    <t>Wright Model R</t>
  </si>
  <si>
    <t>The Wright Model R was a single-seat biplane built by the Wright Company in Dayton, Ohio, in 1910. Also known as the Roadster or the Baby Wright, it was designed for speed and altitude competitions. The Wright Model R was derived from the Wright Model B, and was a two-bay biplane with rear-mounted twin rudders mounted in front of a single elevator and carried on wire-braced wood booms behind the wing. It was powered by a 30 hp (22 kW) Wright four-cylinder inline water-cooled engine driving a pair of pusher propellers via chains.[1] Two examples were flown at the International Aviation Tournament at Belmont Park in November 1910, one being a standard model flown by Alec Ogilvie and the other being a special competition model known as the Baby Grand, which had a 60 hp (45 kW) V-8 engine and a reduced wingspan of 21 ft 5 in (6.53 m). Orville Wright succeeded in flying the Baby Grand at a speed of nearly 70 mph (110 km/h). Both aircraft were entered for the second Gordon Bennett Trophy competition which was held at the meeting, but the Baby Grand, flown by Walter Brookins, suffered an engine failure during a trial flight on the race day and crashed heavily. Ogilvie's aircraft also had engine problems, having to make a stop of nearly an hour to make repairs, but was nevertheless placed third.[2] Ogilvie also flew his aircraft in the 1912 Gordon Bennet competition, re-engined with a 50 hp (37 kW) N.E.C. engine. Data from .mw-parser-output cite.citation{font-style:inherit;word-wrap:break-word}.mw-parser-output .citation q{quotes:"\"""\"""'""'"}.mw-parser-output .citation:target{background-color:rgba(0,127,255,0.133)}.mw-parser-output .id-lock-free a,.mw-parser-output .citation .cs1-lock-free a{background:linear-gradient(transparent,transparent),url("//upload.wikimedia.org/wikipedia/commons/6/65/Lock-green.svg")right 0.1em center/9px no-repeat}.mw-parser-output .id-lock-limited a,.mw-parser-output .id-lock-registration a,.mw-parser-output .citation .cs1-lock-limited a,.mw-parser-output .citation .cs1-lock-registration a{background:linear-gradient(transparent,transparent),url("//upload.wikimedia.org/wikipedia/commons/d/d6/Lock-gray-alt-2.svg")right 0.1em center/9px no-repeat}.mw-parser-output .id-lock-subscription a,.mw-parser-output .citation .cs1-lock-subscription a{background:linear-gradient(transparent,transparent),url("//upload.wikimedia.org/wikipedia/commons/a/aa/Lock-red-alt-2.svg")right 0.1em center/9px no-repeat}.mw-parser-output .cs1-ws-icon a{background:linear-gradient(transparent,transparent),url("//upload.wikimedia.org/wikipedia/commons/4/4c/Wikisource-logo.svg")right 0.1em center/12px no-repeat}.mw-parser-output .cs1-code{color:inherit;background:inherit;border:none;padding:inherit}.mw-parser-output .cs1-hidden-error{display:none;color:#d33}.mw-parser-output .cs1-visible-error{color:#d33}.mw-parser-output .cs1-maint{display:none;color:#3a3;margin-left:0.3em}.mw-parser-output .cs1-format{font-size:95%}.mw-parser-output .cs1-kern-left{padding-left:0.2em}.mw-parser-output .cs1-kern-right{padding-right:0.2em}.mw-parser-output .citation .mw-selflink{font-weight:inherit}"1910 Wright Model R". Retrieved 20 May 2012.General characteristics Performance</t>
  </si>
  <si>
    <t>//upload.wikimedia.org/wikipedia/commons/thumb/d/d6/Wright_Model_R_at_Belmont_Park%2C_1910.png/300px-Wright_Model_R_at_Belmont_Park%2C_1910.png</t>
  </si>
  <si>
    <t>Racing aircraft</t>
  </si>
  <si>
    <t>https://en.wikipedia.org/America</t>
  </si>
  <si>
    <t>27 ft (8.2 m)</t>
  </si>
  <si>
    <t>26 ft 6 in (8.08 m)</t>
  </si>
  <si>
    <t>1 × Wright Vertical 4 water-cooled piston engine, 30 hp (22 kW)</t>
  </si>
  <si>
    <t>2-bladed x2 chain driven pusher, 8 ft 6 in (2.59 m) diameter</t>
  </si>
  <si>
    <t>185 sq ft (17.2 m2)</t>
  </si>
  <si>
    <t>https://en.wikipedia.org/Wright Model B</t>
  </si>
  <si>
    <t>WS-125</t>
  </si>
  <si>
    <t>The WS-125 was an American super long-range strategic bomber project during the Cold War to develop a nuclear-powered aircraft. In 1954, the America Air Force (USAF) issued a weapons system requirement for a nuclear-powered bomber, designated WS-125. In 1956, General Electric teamed up with Convair (X211 program) and Pratt &amp; Whitney with Lockheed in competitive engine/airframe development to address the requirement.[1] In 1956, the USAF decided that the proposed WS-125 bomber was unfeasible as an operational strategic aircraft.  Finally, after spending more than $1 billion, the project was canceled on March 28, 1961.[citation needed] Two General Electric J87 turbofan engines were successfully powered to nearly full thrust using two shielded reactors. Two experimental engines complete with reactor systems (HTRE-3 and HTRE-1, which was modified and renamed HTRE-2) are located at the EBR-1 facility south of the Idaho National Laboratory .mw-parser-output .geo-default,.mw-parser-output .geo-dms,.mw-parser-output .geo-dec{display:inline}.mw-parser-output .geo-nondefault,.mw-parser-output .geo-multi-punct{display:none}.mw-parser-output .longitude,.mw-parser-output .latitude{white-space:nowrap}43°30′42.22″N 113°0′18″W﻿ / ﻿43.5117278°N 113.00500°W﻿ / 43.5117278; -113.00500. As of 2022 the reactors are still on display there.[citation needed] This military aviation article is a stub. You can help Wikipedia by expanding it.</t>
  </si>
  <si>
    <t>Long-range Nuclear-powered aircraft strategic bomber</t>
  </si>
  <si>
    <t>https://en.wikipedia.org/Long-range Nuclear-powered aircraft strategic bomber</t>
  </si>
  <si>
    <t>America Air Force</t>
  </si>
  <si>
    <t>https://en.wikipedia.org/America Air Force</t>
  </si>
  <si>
    <t>Yakovlev AIR-12</t>
  </si>
  <si>
    <t>The Yakovlev AIR-12 was a long-range sport aircraft designed and built in the Soviet Union during the late 1930s. In 1936 Yakovlev designed a long-range sport aircraft, intended to perform record-breaking long-distance flights. Adhering to his established design methods, the AIR-12 had a welded steel tube covered by removable aluminium panels at the nose, plywood skinning back to the wing trailing edge and fabric fabric-covered rear fuselage. The plywood skinned wooden wings had a high aspect ratio and were sharply tapered with leading-edge sweep and straight trailing-edges. Control surfaces and tail unit were built up with D1 (duralumin) and covered with fabric.[1] Accommodation was provided for pilot and passenger/navigator in two closed cockpits. The pilot sat in the rear cockpit aft of the wing trailing-edges under a small forward-sliding canopy and flip-open side panels. The passenger/navigator's cockpit had a flush glazed roof and was situated over the centre-section.[1] Power was supplied by the ubiquitous 100 hp (75 kW) Shvetsov M-11 5-cylinder air-cooled radial engine, driving a two-bladed wooden fixed pitch propeller. Fuel was carried in a single large tank in the fuselage forward of the front cockpit and an auxiliary tank could also be fitted in the front cockpit.[1] The AIR-12 was fitted with a retractable tail-wheel undercarriage with the main-wheels retracting inwards, operated by cables, torque shaft and hand crank in the pilots cockpit.[1] After initial flight testing and Piontovskiy's long distance flight in September 1936, the AIR-12 was re-engined with a 150 hp (110 kW) M-11Ye.[1] Flight testing of the AIR-12 commenced in August 1936, including a long-distance non-stop flight, flown by Yulian I. Piontkovskiy on 21 September 1936, from Moscow to Kharkiv to Sevastapol, returning to Kharkiv, in a time of 10 hours 45 minutes, covering 2,000 km (1,200 mi). On 24 October 1937 the AIR-12, flown by Valentina Grizodoobova (pilot) and Marina Roskova (navigator), flew 1,444 km (897 mi) from Moscow to Akhtoobinsk but the flight was not recognised by the FAI due to no official observer being present.[1] Data from OKB Yakovlev,[1] Yakovlev aircraft since 1924[2]General characteristics Performance</t>
  </si>
  <si>
    <t>//upload.wikimedia.org/wikipedia/commons/thumb/6/69/Yakovlev_AIR-12.jpg/300px-Yakovlev_AIR-12.jpg</t>
  </si>
  <si>
    <t>Long-range record setting aircraft</t>
  </si>
  <si>
    <t>11 m (36 ft 1 in)</t>
  </si>
  <si>
    <t>558 kg (1,230 lb)</t>
  </si>
  <si>
    <t>1,204 kg (2,654 lb)</t>
  </si>
  <si>
    <t>430 kg (950 lb) fuel; 40 kg (88 lb) oil</t>
  </si>
  <si>
    <t>1 × Shvetsov M-11 5-cylinder air-cooled radial piston engine, 75 kW (100 hp)</t>
  </si>
  <si>
    <t>2-bladed wooden fixed pitch propeller</t>
  </si>
  <si>
    <t>Aleksander Sergeyevich Yakovlev</t>
  </si>
  <si>
    <t>15.6 m2 (168 sq ft)</t>
  </si>
  <si>
    <t>235 km/h (146 mph, 127 kn) *Landing speed</t>
  </si>
  <si>
    <t>2,990 km (1,860 mi, 1,610 nmi)</t>
  </si>
  <si>
    <t>220 m (720 ft)</t>
  </si>
  <si>
    <t>Vickers Type 161</t>
  </si>
  <si>
    <t>The Vickers Type 161 was an unusual 1930s pusher biplane interceptor, designed to attack aircraft from below with a single upward-angle large calibre gun. The aircraft flew well but the concept was abandoned and only one was built. The Vickers 161[1] was designed in response to Air Ministry specification F.29/27. This called for an interceptor fighter operating as a stable gun platform for the COW 37 mm gun produced by the Coventry Ordnance Works (COW) that fired 23 oz (0.65 kg) shells. The gun was to be mounted at 45 degrees or more above the horizontal, so that the aircraft could fly below the target bomber or airship, and fire upwards into it. During World War II the Luftwaffe used a rather similar approach, named Schräge Musik. The specification also called for a top speed well in excess of a typical bomber's cruising speed and a good rate of climb. Vickers' approach seems to have been influenced by their World War I experience with the Gunbus family. Like them, the Type 161[2] was a single-engined pusher biplane. The wings were of unequal span and parallel chord, mounted with heavy stagger and a large gap braced in two-bay fashion by streamlined I form, outward leaning interplane struts. Parallel booms, formed on each side by a pair of tubular members, converged from the top and bottom of the inner interplane struts onto the tail. Another pair of tubes joined the bottom of the interplane struts to the upper boom at midpoint. The tailplane had a wide span, extending past the booms; the fin and rudder were conventional and stiffened with lighter bracing to mid-boom.  Flying surfaces were fabric covered. The pilot and gun were housed in a metal monocoque nacelle mounted to the underside of the upper wing, leaving a gap below. The pilot's cockpit was offset to port with the gun to his right, its breech accessible. The Bristol Jupiter VIIF was installed with its cylinders in line with the rear edge of the upper wing, supported by two pairs of struts to the lower wing spars and driving a four-blade propeller. This had an unusual ring fairing that rotated with it and matched the engine cowling in diameter. Aft, and without a break, a fuselage-like fairing ran rearwards, narrowing to the tail. This structure was stabilized on each side by a pair of struts to the upper and lower booms. A split-axle undercarriage had legs to the fuselage and, rearwards, to the forward wing spar, with a strut between their upper joints. The Type 161 flew[3] for the first time on 21 January 1931. Further flight trials produced some modifications, largely to improve yaw stability. The rudder was broadened and rounded at the top, and small fins were added above and below the tailplane at the boom mounting point. There were also alterations to the geometry and gearing of the elevator trim tabs: it has been suggested that the Type 161 may have been the first aircraft to have had inflight adjustable elevator trims.[4] In September 1931 it went to RAF Martlesham Heath for trials, where no serious problems emerged and pilot's reports were positive. The gun-firing tests went well, with no detriment to airframe or performance. Despite that, neither the Type 161 or its competitor the Westland C.O.W. Gun Fighter were ordered and no more was heard of the aerial COW gun. Data from [5]General characteristics Performance Armament   Aircraft of comparable role, configuration, and era</t>
  </si>
  <si>
    <t>//upload.wikimedia.org/wikipedia/commons/thumb/1/17/Vickers_161.jpg/300px-Vickers_161.jpg</t>
  </si>
  <si>
    <t>Interceptor fighter</t>
  </si>
  <si>
    <t>Vickers Ltd.</t>
  </si>
  <si>
    <t>23 ft 6 in (7.16 m)</t>
  </si>
  <si>
    <t>12 ft 4 in (3.76 m)</t>
  </si>
  <si>
    <t>2,381 lb (1,080 kg)</t>
  </si>
  <si>
    <t>1 × Bristol Jupiter VIIF 9-cylinder radial engine, 530 hp (400 kW)</t>
  </si>
  <si>
    <t>270 sq ft (25 m2)</t>
  </si>
  <si>
    <t>3,350 lb (1,520 kg)</t>
  </si>
  <si>
    <t>185 mph (298 km/h, 161 kn) at 10,000 ft (3,000 m)</t>
  </si>
  <si>
    <t>5.8 min to 10,000 ft (3,000 m)</t>
  </si>
  <si>
    <t>1× COW 37 mm gun</t>
  </si>
  <si>
    <t>Wright Model H</t>
  </si>
  <si>
    <t>The Wright Model H and Wright Model HS were enclosed fuselage aircraft built by the Wright Company[1] A direct development of the Model F, the Model H introduced side by side seating for the two pilots, with long-span wings similar to the Model F. A short-span version was also produced as the Model HS, marketed as a "Military Flyer" with the improvement of an enclosed fuselage and dual controls.[2] Its wings were shorter than the Model H for increased speed.[3] The Model H was a two place, side-by-side configuration seating, open cockpit, biplane with twin rudders, powered with a single engine, propelled by two chain driven pusher propellers. The engine was fully enclosed in the nose of the aircraft with a driveshaft running rearward to the propeller drive chains.[4] Howard Reinhart purchased a Wright Model HS for Pancho Villa, who hired him in support of his insurgent force.[5] It was one of three aircraft in his small air force.[6] In 2003, a Wright propeller matching the Model HS specifications was auctioned for over US$25,000. The construction of the propeller was hand carved wood with a linen covering, metal tips and a custom finish.[7] Data from Flying[2]General characteristics Performance</t>
  </si>
  <si>
    <t>//upload.wikimedia.org/wikipedia/commons/thumb/a/a5/Wright_Model_H_quarter_view_on_ground_Simms_Station_Dayton_OH_1914_AS-ID10484.jpg/300px-Wright_Model_H_quarter_view_on_ground_Simms_Station_Dayton_OH_1914_AS-ID10484.jpg</t>
  </si>
  <si>
    <t>Pioneering aircraft</t>
  </si>
  <si>
    <t>The Wright Company</t>
  </si>
  <si>
    <t>https://en.wikipedia.org/The Wright Company</t>
  </si>
  <si>
    <t>32 ft (9.8 m)</t>
  </si>
  <si>
    <t>9 ft (2.7 m)</t>
  </si>
  <si>
    <t>1 × Wright 6-60 6-cylinder water cooled inline piston, 60 hp (45 kW)</t>
  </si>
  <si>
    <t>2-bladed pusher propellers aft of the wings, 8 ft 6 in (2.59 m) diameter</t>
  </si>
  <si>
    <t>30 mph (48 km/h, 26 kn)</t>
  </si>
  <si>
    <t>350 sq ft (33 m2)</t>
  </si>
  <si>
    <t>Pancho Villa</t>
  </si>
  <si>
    <t>https://en.wikipedia.org/Pancho Villa</t>
  </si>
  <si>
    <t>400 ft/min (2.0 m/s)</t>
  </si>
  <si>
    <t>Piper J-4</t>
  </si>
  <si>
    <t>The Piper J-4 Cub Coupe is a two place side-by-side version of the Piper J-3 that was built between 1938 and 1942 by Piper Aircraft. It was Piper's first model with side-by-side seating; combined with docile low-speed handling, this made it a good trainer. The fuselage of the J-4 was wider than the J-3 and the aircraft had a fully enclosed rear decking to the fuselage top.[1] The first J-4s had a Continental 50 hp A50 engine with upward-facing exhaust ports, an open cowl, oil and spring landing gear, a modified tail wheel system and many other changes. The early J-4 had a comfortable cockpit but was slower than most side by side aircraft of the day.  The 1940 J-4A gained a fully enclosed cowling, a Continental 65 hp A65 engine, and aft auxiliary fuel. The J-4B was fitted with a 60 hp Franklin 4AC-171 engine.[2] The final version was the 1941 J-4E which sported a 75 hp Continental engine and redesigned interior. The main fuel tank was moved to the wing along with a header tank. Performance was now on par with similar contemporary types, but the attack on Pearl Harbor sealed its fate as all civilian aircraft manufacture came to a stop with the entry of the America into World War II.[3] Some J-4s had another unique feature in the tail construction:  the stabilizer was made of stainless steel tubing, riveted together with gussets. General characteristics Performance Data from Simpson, 2001, p. 430.General characteristics Performance  Related development   Related lists  Media related to Piper J-4 at Wikimedia Commons</t>
  </si>
  <si>
    <t>//upload.wikimedia.org/wikipedia/commons/thumb/a/a9/Piper_J-4A_Pima_Museum_29.10.05R.jpg/300px-Piper_J-4A_Pima_Museum_29.10.05R.jpg</t>
  </si>
  <si>
    <t>Trainer and private owner aircraft</t>
  </si>
  <si>
    <t>Piper</t>
  </si>
  <si>
    <t>https://en.wikipedia.org/Piper</t>
  </si>
  <si>
    <t>22 ft 6 in (6.86 m)</t>
  </si>
  <si>
    <t>36 ft 2 in (11.02 m)</t>
  </si>
  <si>
    <t>6 ft 10 in (2.08 m)</t>
  </si>
  <si>
    <t>1 × Continental A65-1 piston engine , 65 hp (48 kW)</t>
  </si>
  <si>
    <t>92 mph (148.06 km/h, 80 kn)</t>
  </si>
  <si>
    <t>1,300 lb (589.67 kg)</t>
  </si>
  <si>
    <t>100 mph (160.93 km/h, 87 kn)</t>
  </si>
  <si>
    <t>360 mi (579.36 km, 310 nmi)</t>
  </si>
  <si>
    <t>15,000 ft (4,572 m)</t>
  </si>
  <si>
    <t>many still flying as of 2014</t>
  </si>
  <si>
    <t>600 ft/min (3.04 m/s)</t>
  </si>
  <si>
    <t>1938-1942</t>
  </si>
  <si>
    <t>Piper PA-16 Clipper</t>
  </si>
  <si>
    <t>The Piper PA-16 Clipper is an extended fuselage model of the PA-15 Vagabond.[1] Both models were designed in 1947 for the same reason – Piper Aircraft found itself in dire financial straits and needed to create new, competitive models using existing parts and tooling. The result was the Vagabond, essentially a side-by-side version of the tandem J-3 Cub credited with saving the company.[2] The PA-16 Clipper is a stretched and refined version of the Vagabond intended to seat four people[1] (or "two-and-a-half to three" as often told by Clipper pilots). It is equipped with an extra wing tank, added doors to accommodate the new seating, and a Lycoming O-235, the same engine that would later power the Cessna 152. The PA-16 Clipper retained the control sticks that had up to that point been common in aircraft derived from the "Cub" family. In 1949, the Clipper sold for $2995. The average four-place airplane on the market at that time cost over $5000.  Only 736 Clippers were built in the one year of production before Piper changed to the Piper PA-20 Pacer.[3] Pan Am Airlines, which traditionally called its famous luxury airliners "Clippers", took offense at Piper using the name for its light aircraft. As a result of this pressure Piper further refined the model, adding wing flaps, further fuel tanks and replaced the control sticks with yokes. A more powerful Lycoming O-290 125 hp engine was installed and this model became the Piper PA-20 Pacer.[1][2] Despite the low number of aircraft built, according to the Federal Aviation Administration, in April 2018 there were still 303 examples in service in the America.[4] Data from Plane and Pilot:1978 Aircraft Directory and Fonden Danmarks Flymuseum.[1][2]General characteristics Performance Avionics Originally none were fitted. Many now have VHF Nav-com radios, GPS and transponders installed.  Related development Aircraft of comparable role, configuration, and era</t>
  </si>
  <si>
    <t>//upload.wikimedia.org/wikipedia/commons/thumb/6/63/PiperPA-16ClipperC-FOHC01.jpg/300px-PiperPA-16ClipperC-FOHC01.jpg</t>
  </si>
  <si>
    <t>PA-16 Clipper</t>
  </si>
  <si>
    <t>Piper PA-20 Pacer</t>
  </si>
  <si>
    <t>three passengers (798 lb (362 kg) useful load)</t>
  </si>
  <si>
    <t>20 ft 1 in (6.12 m)</t>
  </si>
  <si>
    <t>29 ft 3 in (8.92 m)</t>
  </si>
  <si>
    <t>6 ft 2 in (1.88 m)</t>
  </si>
  <si>
    <t>850 lb (385 kg)</t>
  </si>
  <si>
    <t>1,650 lb (748 kg)</t>
  </si>
  <si>
    <t>1 × Lycoming O-235 with cruise pitch propeller, 115 hp (86 kW)</t>
  </si>
  <si>
    <t>102 kn (117 mph, 188 km/h)</t>
  </si>
  <si>
    <t>43 kn (50 mph, 80 km/h)</t>
  </si>
  <si>
    <t>122 kn (140 mph, 225 km/h)</t>
  </si>
  <si>
    <t>1,650 lb (750 kg)</t>
  </si>
  <si>
    <t>109 kn (125 mph, 203 km/h)</t>
  </si>
  <si>
    <t>417 nmi (480 mi, 778 km)</t>
  </si>
  <si>
    <t>11,000 ft (3,385 m)</t>
  </si>
  <si>
    <t>580 ft/min (2.9 m/s)</t>
  </si>
  <si>
    <t>only in 1949</t>
  </si>
  <si>
    <t>0.070 hp/lb (0.115 kW/kg)</t>
  </si>
  <si>
    <t>https://en.wikipedia.org/Piper PA-20 Pacer</t>
  </si>
  <si>
    <t>ANBO II</t>
  </si>
  <si>
    <t>The ANBO II was a parasol-wing monoplane aircraft built in Lithuania in 1927 as a pilot trainer for the Army. It was eventually reequipped with more powerful engine for the Aero Club of Lithuania in 1931 before being written off in a crash in 1934. A full size flying replica was restored in 2012-2016 by Rolandas Kalinauskas and Arvydas Šabrinskas. Due to difficulties in obtaining original Walter engine, a Russian-made Shvetsov M-11 engine, having similar parameters, was used. Test flight of the restored Anbo II took place on 18 October 2016. The plane is based in Pociūnai airfield, Lithuania and is mostly used for air shows with both constructors dressing in Lithuanian Air Force uniforms of 1920s-1930s.[1]  2021-08-08 Arvydas Šabrinskas crashed and died while flying ANBO II in Cesis Airfield, Priekuļi, Latvia. At an altitude of 20-30 meters, his engine stopped. Shortly afterwards, the plane crashed. General characteristics Performance</t>
  </si>
  <si>
    <t>//upload.wikimedia.org/wikipedia/commons/thumb/0/03/Anbo2.jpg/300px-Anbo2.jpg</t>
  </si>
  <si>
    <t>Military trainer</t>
  </si>
  <si>
    <t>Karo Aviacijos Tiekimo Skyrius</t>
  </si>
  <si>
    <t>https://en.wikipedia.org/Karo Aviacijos Tiekimo Skyrius</t>
  </si>
  <si>
    <t>1 (+ 1 replica in 2016)</t>
  </si>
  <si>
    <t>two, pilot and instructor</t>
  </si>
  <si>
    <t>6.75 m (22 ft 2 in)</t>
  </si>
  <si>
    <t>10.72 m (35 ft 2 in)</t>
  </si>
  <si>
    <t>280 kg (620 lb)</t>
  </si>
  <si>
    <t>1 × Walter NZ 60 , 45 kW (60 hp)</t>
  </si>
  <si>
    <t>Antanas Gustaitis</t>
  </si>
  <si>
    <t>https://en.wikipedia.org/Antanas Gustaitis</t>
  </si>
  <si>
    <t>20 m2 (215 sq ft)</t>
  </si>
  <si>
    <t>550 kg (1,210 lb)</t>
  </si>
  <si>
    <t>160 km/h (100 mph, 87 kn)</t>
  </si>
  <si>
    <t>ANBO I</t>
  </si>
  <si>
    <t>https://en.wikipedia.org/ANBO I</t>
  </si>
  <si>
    <t>ANBO III</t>
  </si>
  <si>
    <t>https://en.wikipedia.org/ANBO III</t>
  </si>
  <si>
    <t>2.1 m/s (410 ft/min)</t>
  </si>
  <si>
    <t>https://en.wikipedia.org/27 November 1927</t>
  </si>
  <si>
    <t>https://en.wikipedia.org/26 June 1934</t>
  </si>
  <si>
    <t>Fairchild 22</t>
  </si>
  <si>
    <t>The Fairchild 22 Model C7 was an American two-seat touring or training monoplane designed and built by the Kreider-Reisner division of the Fairchild Aircraft Corporation at Hagerstown, Maryland. The aircraft was designed by Kreider-Reisner during negotiations by Sherman Fairchild to take a major share in the company. Marketed as the Fairchild 22 Model C7 the aircraft was certified in March 1931. The Fairchild 22 was a mixed-construction, braced parasol-wing monoplane with a fixed tailwheel landing gear and a braced tail unit. It had two tandem open cockpits and was initially powered by an 80 hp (60 kW) Armstrong Siddeley Genet radial engine. After test flying the prototype the first production aircraft were re-engined with a 75 hp (56 kW) Michigan Rover inverted inline engine. The aircraft was fitted with both inline and radial piston engines. Data from The Illustrated Encyclopedia of Aircraft (Part Work 1982-1985), 1985, Orbis Publishing, Page 1640General characteristics Performance       Colombia  Media related to Fairchild 22 at Wikimedia Commons</t>
  </si>
  <si>
    <t>//upload.wikimedia.org/wikipedia/commons/thumb/6/6e/Fairchild_22_C7B_%28N13166%29.jpg/300px-Fairchild_22_C7B_%28N13166%29.jpg</t>
  </si>
  <si>
    <t>Two-seat light touring or training monoplane</t>
  </si>
  <si>
    <t>Fairchild Aircraft Corporation</t>
  </si>
  <si>
    <t>https://en.wikipedia.org/Fairchild Aircraft Corporation</t>
  </si>
  <si>
    <t>{'C7D': 'wered by a 90hp Wright Gipsy four-cylinder upright inline piston engine (one C-7C and 22 C-7D built).', 'C7E': 'wered by a 125hp Warner Scarab seven-cylinder radial piston engine (11 built).', 'C7F': 'wered by a 145hp Warner Super Scarab seven-cylinder radial piston engine (nine built).', 'C7G': 'robatic version, powered by a 145hp Warner Super Scarab seven-cylinder radial piston engine (six built).'}</t>
  </si>
  <si>
    <t>two</t>
  </si>
  <si>
    <t>22 ft 3 in (6.78 m)</t>
  </si>
  <si>
    <t>1,102 lb (500 kg)</t>
  </si>
  <si>
    <t>1 × Warner Super Scarab 7-cyliner radial piston engine , 145 hp (108 kW)</t>
  </si>
  <si>
    <t>173 sq ft (16.07 m2)</t>
  </si>
  <si>
    <t>1,750 lb (794 kg)</t>
  </si>
  <si>
    <t>133 mph (214 km/h, 116 kn)</t>
  </si>
  <si>
    <t>350 mi (563 km, 300 nmi)</t>
  </si>
  <si>
    <t>20,000 ft (6,095 m)</t>
  </si>
  <si>
    <t>1931-1935</t>
  </si>
  <si>
    <t>https://en.wikipedia.org/1931</t>
  </si>
  <si>
    <t>https://en.wikipedia.org/1931-1935</t>
  </si>
  <si>
    <t>Messerschmitt Me 323 Gigant</t>
  </si>
  <si>
    <t>The Messerschmitt Me 323 Gigant ("Giant") was a German military transport aircraft of World War II. It was a powered variant of the Me 321 military glider and was the largest land-based transport aircraft to fly during the war. A total of 213 are recorded as having been made, 15 being converted from the Me 321. The Me 323 was the result of a 1940 German requirement for a large assault glider in preparation for Operation Sea Lion, the projected invasion of Great Britain. The DFS 230 light glider had already proven its worth in the Battle of Fort Eben-Emael in Belgium (the first ever assault by gliderborne troops), and would later be used successfully in the invasion of Crete in 1941. However, in order to mount an invasion across the English Channel, the Germans would need to be able to airlift vehicles and other heavy equipment as part of an initial assault wave. Although Operation Sea Lion was cancelled, the requirement for a heavy air transport capability still existed, with the focus now on the forthcoming Operation Barbarossa, the invasion of the Soviet Union. On 18 October 1940, Junkers and Messerschmitt were given just 14 days to submit a proposal for a large transport glider. The emphasis was still very much on the assault role: the ambitious requirement was to be able to carry either an 88 mm gun and its half-track tractor, or a Panzer IV medium tank. The Junkers Ju 322 Mammut reached prototype form but was eventually scrapped due to difficulties in procuring the necessary high-grade timber for its all-wood construction and, as was discovered during the Mammut's only test flight, an unacceptably high degree of instability inherent in the design.[1] The proposed Messerschmitt aircraft was originally designated Me 261w—partly borrowing the designation of the long-range Messerschmitt Me 261—then changed to Me 263 (later re-used for Messerschmitt's improved rocket fighter design), and eventually became the Me 321. Although the Me 321 saw considerable service on the Eastern Front as a transport, it was never used for its intended role as an assault glider. Early in 1941, as a result of feedback from Transport Command pilots in Russia, the decision was taken to produce a motorized variant of the Me 321, to be designated Me 323. It was decided to use French Gnome et Rhône GR14N radial engines rated at 1,180 PS (1,164 hp, 868 kW) for take-off as used in the Bloch MB.175 aircraft; using French engines was thought to place no burden on Germany's overstrained industry.[2] Initial tests were conducted using four Gnome engines attached to a strengthened Me 321 wing, which gave a modest speed of 210 km/h (130 mph) – 80 km/h (50 mph) slower than the Ju 52 transport aircraft. A fixed undercarriage was fitted, which comprised four small wheels in a bogie at the front of the aircraft with six larger wheels in two lines of three at each side of the fuselage, partly covered by an aerodynamic fairing. The rear wheels were fitted with pneumatic brakes, and could stop the aircraft within 200 m (660 ft). The four-engined Me 323C was considered merely a stepping stone to the six-engined D series; it still required the five-engined Heinkel He 111Z Zwilling or the highly dangerous "vic-style" Troika-Schlepp formation of three Messerschmitt Bf 110 heavy fighters and underwing-mounted Walter HWK 109-500 Starthilfe rocket assisted takeoff units to get airborne when fully loaded, but it could return to base under its own power when empty. This was clearly not much better than the Me 321, so the V2 prototype became the first to have six engines and flew for the first time in early 1942, becoming the prototype for the D series aircraft. The selection of the six engines, and their specific placement on the wing's leading edge, were fitted to reduce torque—a trio of counterclockwise rotation engines mounted on the port wing, and a trio of clockwise rotation engines on the starboard wing as seen looking forward from behind each engine—resulting in the props rotating "away" from each other at the tops of their arcs. As per the Me 321, the Me 323 had massive, semi-cantilever, high-mounted wings which were braced from the fuselage out to the middle of the wing. To reduce weight and to save on aluminium, much of the wing was made of plywood and fabric, while the fuselage was of metal tube construction with wooden spars and covered with doped fabric, with heavy bracing in the floor to support the payload. The "D" series had a crew of five: two pilots, two flight engineers and a radio operator. Two gunners could also be carried. The flight engineers occupied two small cabins, one in each wing between the inboard and centre engines. The engineers were intended to monitor engine synchronisation and allow the pilot to fly without worrying about engine status, although the pilot could override the engineers' decisions on engine and propeller control. Maximum payload was around 12 tonnes, although at that weight the Walter HWK 109-500 Starthilfe rocket assisted takeoff units used on the Me 321 were required for take-off. These were mounted beneath the wings outboard of the engines, with the wings having underside fittings to take up to a total of four units. The cargo hold was 11 m (36 ft) long, 3 m (10 ft) wide and 3.4 m (11 ft) high. The typical loads it carried were: One 15 cm sFH 18 heavy field howitzer (5.5 ton) accompanied by its Sd.Kfz. 7 half-track artillery tractor vehicle (11 ton), two 3.6 tonne (4 ton) trucks, 8,700 loaves of bread, an 88 mm Flak gun and accessories, 52 drums of fuel (252 L/45 US gal), 130 men, or 60 stretchers. Some Me 321s were converted to Me 323s, but the majority were built as six-engine aircraft from the beginning; early models were fitted with wooden two-blade propellers, which were later replaced by metal, three-blade variable-pitch versions. The Me 323 had a maximum speed of only 219 km/h (136 mph) at sea level and speed dropped with altitude. For defensive armament, it was armed with five 13 mm (.51 in) MG 131 machine guns firing from a dorsal position behind the wings and from the fuselage. They were manned by the extra gunners, radio operator and engineers.[3] By September 1942, Me 323s were being delivered for use in the Tunisian campaign, and entered service in the Mediterranean theatre in November 1942. The high rate of loss among Axis shipping had made necessary a huge airlift of equipment across the Mediterranean to keep Rommel's Afrika Korps supplied. On 22 April 1943, a formation of 27 fully loaded Me 323s was being escorted across the Sicilian Straits by Messerschmitt Bf 109s of Jagdgeschwader 27 when it was intercepted by seven squadrons—Supermarine Spitfires  (No. 1 Squadron SAAF) and Curtiss P-40 Kittyhawks (No. 7 South African Wing).[4] Of the 27 transports, only six reached their destination; the remaining 21 of the Me 323s were lost while three of the P-40s were shot down by the escorts.[5][6] A total of 198 Me 323s were built before production ceased in April 1944.[7][8] There were several production versions, beginning with the D-1. Later D- and E- versions differed in the choice of power plant and in defensive armament, with improvements in structural strength, total cargo load and fuel capacity also being implemented. Nonetheless, the Me 323 remained significantly underpowered. There was a proposal to install six BMW 801 radials, but this did not occur. The Me 323 was also a short-range aircraft, with a typical range (loaded) of 1,000–1,200 km (620–750 mi). Despite this, the limited numbers of Me 323s in service were an asset to the Germans, and saw extensive use. No complete aircraft survives, but the Luftwaffenmuseum der Bundeswehr (Air Force Museum of the German Federal Armed Forces) in Berlin has a Me 323 main wing spar in its collection.[12] A ruined but complete wreck was found in 2012, in the sea near La Maddalena, an island near Sardinia, Italy. The aircraft lies in around 60 m (200 ft) of water, around 8 nautical miles (15 km) from the coast. It was shot down by a British Bristol Beaufighter long–range fighter on 26 July 1943, while en route from Sardinia to Pistoia in Italy.[13] Data from Britannica Book Of The Year 1944;[14] German Aircraft of the Second World War[8]General characteristics Performance Armament  Related development Aircraft of comparable role, configuration, and era  Related lists</t>
  </si>
  <si>
    <t>//upload.wikimedia.org/wikipedia/commons/thumb/2/25/Bundesarchiv_Bild_101I-596-0367-05A%2C_Flugzeug_Me_323_Gigant.jpg/300px-Bundesarchiv_Bild_101I-596-0367-05A%2C_Flugzeug_Me_323_Gigant.jpg</t>
  </si>
  <si>
    <t>Heavy transport</t>
  </si>
  <si>
    <t>Messerschmitt Me 321</t>
  </si>
  <si>
    <t>https://en.wikipedia.org/Messerschmitt Me 321</t>
  </si>
  <si>
    <t>Luftwaffe</t>
  </si>
  <si>
    <t>https://en.wikipedia.org/Luftwaffe</t>
  </si>
  <si>
    <t>1942–1944</t>
  </si>
  <si>
    <t>Aerosette MH-46 Eclipse</t>
  </si>
  <si>
    <t>The Aerosette MH-46 Eclipse is a Czech ultralight aircraft, designed and produced by Aerosette of Chrastava. The aircraft is supplied as a complete ready-to-fly-aircraft.[1][2] The MH-46 was designed to comply with the Fédération Aéronautique Internationale microlight rules and intended for personal use and flight training. It features a strut-braced high-wing, a two-seats-in-side-by-side configuration enclosed cockpit, fixed tricycle landing gear and a single engine in tractor configuration.[1][2] The aircraft is made from composites. Its 9.71 m (31.9 ft) span wing is supported by a single strut on each side. Standard engines available are the 64 hp (48 kW) Rotax 582 two-stroke and the 100 hp (75 kW) Rotax 912ULS four-stroke powerplant. The cockpit was designed for comfort and is 1.2 m (47 in) wide at the pilot's elbow.[1][2] Data from Bayerl, Tacke and Aerosette[1][2][3]General characteristics Performance</t>
  </si>
  <si>
    <t>Aerosette</t>
  </si>
  <si>
    <t>https://en.wikipedia.org/Aerosette</t>
  </si>
  <si>
    <t>6.34 m (20 ft 10 in)</t>
  </si>
  <si>
    <t>9.71 m (31 ft 10 in)</t>
  </si>
  <si>
    <t>2.18 m (7 ft 2 in)</t>
  </si>
  <si>
    <t>285 kg (628 lb)</t>
  </si>
  <si>
    <t>130 litres (29 imp gal; 34 US gal)</t>
  </si>
  <si>
    <t>1 × Rotax 912ULS four cylinder, liquid and air-cooled, four stroke, 75 kW (101 hp)</t>
  </si>
  <si>
    <t>65 km/h (40 mph, 35 kn) flaps down</t>
  </si>
  <si>
    <t>298 km/h (185 mph, 161 kn)</t>
  </si>
  <si>
    <t>11.5 m2 (124 sq ft)</t>
  </si>
  <si>
    <t>472.5 kg (1,042 lb)</t>
  </si>
  <si>
    <t>In production</t>
  </si>
  <si>
    <t>8.7 m/s (1,710 ft/min)</t>
  </si>
  <si>
    <t>The ANBO I was a single-seat aircraft developed in Lithuania, proposed as a trainer for the Army It was a low-wing, braced monoplane of conventional tailwheel configuration. The fuselage structure was of fabric-covered welded steel tube, The wing had a wooden, two-spar structure and was fabric covered but the fuselage, also fabric covered, had a welded steel tube structure.[1] The first flight took place in 1925. Ten years later the aircraft was sold to Lithuanian Aviation Museum in Kaunas where it is exhibited today.[2][3] Data from Les Ailes, November 1925[1]General characteristics Performance</t>
  </si>
  <si>
    <t>//upload.wikimedia.org/wikipedia/commons/thumb/e/e2/Anbo1.jpg/300px-Anbo1.jpg</t>
  </si>
  <si>
    <t>Prototype trainer aircraft</t>
  </si>
  <si>
    <t>5.75 m (18 ft 10 in)</t>
  </si>
  <si>
    <t>10 m (32 ft 10 in)</t>
  </si>
  <si>
    <t>1.95 m (6 ft 5 in)</t>
  </si>
  <si>
    <t>190 kg (419 lb) equipped</t>
  </si>
  <si>
    <t>35 kg (77 lb) fuel and oil</t>
  </si>
  <si>
    <t>1 × Anzani 3-cylinder radial, 30 kW (40 hp)</t>
  </si>
  <si>
    <t>2-bladed Dorand, 1.90 m (6 ft 3 in) diameter</t>
  </si>
  <si>
    <t>4 hr</t>
  </si>
  <si>
    <t>11.40 m2 (122.7 sq ft)</t>
  </si>
  <si>
    <t>300 kg (661 lb)</t>
  </si>
  <si>
    <t>142 km/h (88 mph, 77 kn) at ground level</t>
  </si>
  <si>
    <t>4,200 m (13,800 ft)</t>
  </si>
  <si>
    <t>30 m (98 ft)</t>
  </si>
  <si>
    <t>7 min to 1,000 m (3,300 ft)</t>
  </si>
  <si>
    <t>https://en.wikipedia.org/ANBO II</t>
  </si>
  <si>
    <t>https://en.wikipedia.org/14 July 1925</t>
  </si>
  <si>
    <t>40 m (130 ft)</t>
  </si>
  <si>
    <t>Thales Fulmar</t>
  </si>
  <si>
    <t>The UAV Fulmar is a privately developed unmanned aerial vehicle system, its main application being to aid fishermen finding tuna banks, due to its ability to perform sea-landing. An alternative version exists, which can be operated from ground. It is launched by means of a catapult and recovered by a net, easing operation and reducing costs.  This article on an unmanned aerial vehicle is a stub. You can help Wikipedia by expanding it.</t>
  </si>
  <si>
    <t>//upload.wikimedia.org/wikipedia/commons/thumb/6/66/Flag_of_Malaysia.svg/23px-Flag_of_Malaysia.svg.png</t>
  </si>
  <si>
    <t>Fishery reconnaissance UAV, maritime surveillance</t>
  </si>
  <si>
    <t>Spain</t>
  </si>
  <si>
    <t>https://en.wikipedia.org/Spain</t>
  </si>
  <si>
    <t>Thales Spain</t>
  </si>
  <si>
    <t>https://en.wikipedia.org/Thales Spain</t>
  </si>
  <si>
    <t>Spain   Malaysia</t>
  </si>
  <si>
    <t>https://en.wikipedia.org/Spain   Malaysia</t>
  </si>
  <si>
    <t>Interstate XBDR</t>
  </si>
  <si>
    <t>The Interstate XBDR was a design for an assault drone - an early television-guided missile - powered by two jet engines, that was designed by the Interstate Aircraft and Engineering Corporation during the latter stages of the Second World War for use by the America Navy. Wind tunnel tests of a scale model were conducted, however no full-scale examples of the aircraft were built before the project was cancelled. Referred to at the time as an "assault drone", and the only aircraft ever designated in the 'BD' series,[1] the XBDR-1 was designed by Interstate in response to a Navy requirement in late 1943 and early 1944. The aircraft featured a tailless design,[2] and was essentially a flying wing with a small vertical stabiliser. The XBDR-1  was intended to be powered by two Westinghouse 19B axial-flow turbojet engines,[3] which were to be buried in the wing near the wing roots.[2] The planned warload was not detailed, however it was planned that the assault drone would be guided to its target via a television link.[1] Two prototypes (BuNos 37635 and 37636) were ordered,[4] and tests of a 1/17-scale model of the XBDR were conducted in a NACA gust tunnel at Langley Field in 1944. Requested by the Bureau of Aeronautics in an attempt to determine the load factors of the unusually configured aircraft,[5] these tests initially encountered difficulty with the center of gravity of the model, but once this was resolved the tests were successfully carried out, and a gust factor of 1.22 was recommended for use in the design.[5] Despite the successful testing the Navy decided not to pursue full-scale development of the aircraft, and the order for the two prototypes was cancelled.[4] Data from [3][5]General characteristics Performance  Aircraft of comparable role, configuration, and era  Related lists  Media related to Interstate XBDR at Wikimedia Commons</t>
  </si>
  <si>
    <t>//upload.wikimedia.org/wikipedia/commons/thumb/b/b1/Interstate_XBDR-1_flying.png/300px-Interstate_XBDR-1_flying.png</t>
  </si>
  <si>
    <t>Assault drone</t>
  </si>
  <si>
    <t>Interstate Aircraft</t>
  </si>
  <si>
    <t>https://en.wikipedia.org/Interstate Aircraft</t>
  </si>
  <si>
    <t>None (UAV)</t>
  </si>
  <si>
    <t>51.66 ft (15.75 m)</t>
  </si>
  <si>
    <t>2 × Westinghouse 19B turbojets, 1,550 lbf (6.9 kN) thrust each</t>
  </si>
  <si>
    <t>362 sq ft (33.6 m2)</t>
  </si>
  <si>
    <t>10,800 lb (4,899 kg)</t>
  </si>
  <si>
    <t>29.8 lb/sq ft (145 kg/m2)</t>
  </si>
  <si>
    <t>America Navy</t>
  </si>
  <si>
    <t>https://en.wikipedia.org/America Navy</t>
  </si>
  <si>
    <t>Langley Aerodrome</t>
  </si>
  <si>
    <t>The Langley Aerodrome was a pioneering but unsuccessful crewed, tandem wing-configuration powered flying machine; designed at the close of the 19th century by Smithsonian Institution Secretary Samuel Langley. The U.S. Army paid $50,000 for the project in 1898 after Langley's successful flights with small-scale uncrewed models two years earlier.[1] Langley coined the word "Aerodrome" and applied it to a series of engine-driven uncrewed and crewed tandem wing aircraft that were built under his supervision by Smithsonian staff in the 1890s and early 1900s. The term is derived from Greek words meaning "air runner". After a series of unsuccessful tests beginning in 1894, Langley's uncrewed steam-driven model "Number 5" made a successful 90-second flight of over 0.5 miles (0.80 km) at about 25 miles (40 km) per hour at a height of 80 feet (24 m) to 100 feet (30 m) on May 6, 1896. In November, model "Number 6" flew almost 1 mile (1.6 km). Both aircraft were launched by catapult from a houseboat in the Potomac River near Quantico, Virginia, south of Washington, D.C. The flights impressed Assistant Secretary of the Navy Theodore Roosevelt enough for him to assert that "the machine has worked" and to call for the America Navy to create a four-officer board to study the utility of Langley's "flying machine" in March 1898, the first documented U.S. Navy expression of interest in aviation.[2] The group approved the idea, although the Navy did not take on the project. Instead, the Board of Ordnance and Fortification of the U.S. Department of War acted on the recommendation and made $50,000 in grants to the Smithsonian for construction of a full-scale man-carrying version. Langley's technical team also built a gasoline-powered quarter-scale uncrewed model, which flew successfully twice on June 18, 1901, and again with an improved engine on August 8, 1903.[3] The full-scale Aerodrome's internal combustion engine generated 53 horsepower, about four times that of the Wright Brothers' gasoline engine of 1903. The Aerodome's other features, however, especially structure and control, left much to be desired. The Aerodrome had a primitive control system that included a cruciform tail and a centrally-mounted rudder.[3] Langley again used a houseboat catapult for launch. He chose his chief engineer, Charles M. Manly, to ride the aircraft and operate the controls as best he might. On the first flight attempt, October 7, 1903, the craft failed to fly and dropped into the Potomac River immediately after launch. On the second attempt, December 8, the craft collapsed after launch and again fell into the river. Rescuers pulled Manly unhurt from the water each time. Langley blamed the calamities on a problem with the launch mechanism, not the aircraft. The real problem lay in his failure to consider the problems of calculating stress on an airframe and correct control of an aircraft. He made no further tests, and his experiments became the object of scorn in newspapers and the U.S. Congress.[3] Nine days after the December 8, 1903, failure, the Wright brothers conducted four successful flights near Kitty Hawk, North Carolina. With Smithsonian approval, Glenn Curtiss extensively modified the Aerodrome and made a few short flights in it in 1914, as part of an unsuccessful attempt to bypass the  Wright Brothers' patent on aircraft and to vindicate Langley. Based on these flights, the Smithsonian displayed the Aerodrome in its museum as the first heavier-than-air crewed, powered aircraft "capable of flight." This action triggered a feud with Orville Wright (Wilbur Wright had died in 1912), who accused the Smithsonian of misrepresenting flying machine history. Orville backed up his protest by refusing to donate the original 1903 Kitty Hawk Flyer to the Smithsonian, instead donating it to extensive collections of the Science Museum of London in 1928. The dispute finally ended in 1942 when the Smithsonian published details of the Curtiss modifications to the Aerodrome and recanted its claims for the aircraft. Curtiss called the preparations "restoration" claiming that the only addition to the design was pontoons to support testing on the lake but critics including patent attorney Griffith Brewer called them alterations of the original design. In a June 22, 1914, letter to the New York Times Brewer asked "Why, if the Langley flying machine was a practical flying machine, did not those in charge of the machine try to fly it without alteration?" Brewer also questioned the decision to allow someone who had been found guilty of patent infringement to be chosen to prepare the historic aircraft for tests.[4][5] Curtiss flew the modified Aerodrome from Keuka Lake, New York, hopping a few feet off the surface of the water several times for no longer than five seconds at a time.  Photos of a bit of daylight beneath the pontoons taken at an additional test conducted closer to shore a few days later were published by the media.[6] Two of Langley's scale model Aerodromes survive to this day. Aerodrome No. 5, the first Langley heavier-than-air craft to fly, is on display at the Smithsonian's National Air and Space Museum in Washington, D.C. Aerodrome No. 6 is located at Wesley W. Posvar Hall, University of Pittsburgh, and was restored in part by the engineering students. Fabric on the wings and tail is the only new material, although the tail and several wing ribs were rebuilt using vintage wood from the same time period provided by the Smithsonian.[7] Langley had been an astronomy professor at the university before he ascended to the Smithsonian's top job. The man-carrying Aerodrome survived after being rebuilt and tested by Curtiss and was converted back to Langley's original 1903 configuration by Smithsonian staff. It occupied a place of honor in the Smithsonian museum until 1948 when the Institution welcomed home the original 1903 Wright Flyer from the UK. Afterward, the Aerodrome resided out of view of the public for many years at the Paul Garber Facility in Suitland, Maryland. Today it is displayed at the National Air and Space Museum's Steven F. Udvar-Hazy Center in Chantilly, Virginia</t>
  </si>
  <si>
    <t>//upload.wikimedia.org/wikipedia/commons/thumb/7/71/Samuel_Pierpont_Langley_-_Potomac_experiment_1903.jpeg/250px-Samuel_Pierpont_Langley_-_Potomac_experiment_1903.jpeg</t>
  </si>
  <si>
    <t>Experimental, pioneer fixed-wing aircraft</t>
  </si>
  <si>
    <t>https://en.wikipedia.org/Experimental, pioneer fixed-wing aircraft</t>
  </si>
  <si>
    <t>Samuel Langley</t>
  </si>
  <si>
    <t>https://en.wikipedia.org/Samuel Langley</t>
  </si>
  <si>
    <t>Canadair CL-227 Sentinel</t>
  </si>
  <si>
    <t>The CL-227 Sentinel is a remote-controlled unmanned aerial vehicle (UAV) made by Canadair. It displays a distinctively unusual bulbous peanut shaped profile which gave it its nickname of the flying peanut. Lift is provided by a set of coaxial rotors emanating from the waist of the system. The engine air is exhausted upwards to minimize the infrared signature. The blades are made of composite materials as well as all the external skin and legs, in an attempt to reduce the radar signature. The main structure is made mostly of aluminium. The of the CL-227 was designed in 1977, and the "phase one" prototype made its first flight on 25 August 1978; the larger production "phase two" vehicle first flew untethered on 14 December 1981.[1] Following evaluation by NATO in March 1982,[1] and was made available to NATO allied clients in the early 1980s. In the late 1990s it was replaced by an updated version, the CL-327. The CL-327 was developed as an ungraded and advance version of the CL-227. The new UAV production line began in 1996 under Bombardier Aerospace, which acquired the assets of Canadair, the original developer of the CL-227. Data from Jane's 1987-1988 p.816; Leyes and Fleming 1999, p.421General characteristics Performance Avionics</t>
  </si>
  <si>
    <t>Unmanned reconnaissance helicopter</t>
  </si>
  <si>
    <t>Canada</t>
  </si>
  <si>
    <t>Canadair</t>
  </si>
  <si>
    <t>https://en.wikipedia.org/Canadair</t>
  </si>
  <si>
    <t>419 lb (190 kg)</t>
  </si>
  <si>
    <t>54 kg (119 lb)</t>
  </si>
  <si>
    <t>1 × Williams WTS34-16 turboshaft, 50.0 hp (37.3 kW)</t>
  </si>
  <si>
    <t>81 mph (130 km/h, 70 kn)</t>
  </si>
  <si>
    <t>591 ft/min (3.00 m/s) at 1,500 m (4,900 ft)</t>
  </si>
  <si>
    <t>66.3 sq ft (6.16 m2)</t>
  </si>
  <si>
    <t>Zeppelin-Lindau D.I</t>
  </si>
  <si>
    <t>The Zeppelin D.I, or Zeppelin-Lindau D.I or Zeppelin D.I (Do), as named in German documents, also sometimes referred to postwar as the Dornier D.I or Dornier-Zeppelin D.I, for the designer,[2] was a single-seat all-metal stressed skin[3][4] monocoque[3] cantilever-wing biplane fighter,[3][4] developed by Claude Dornier while working for Luftschiffbau Zeppelin at their Lindau facility.[3] It was too late to see operational service with the German Air Force (Luftstreitkräfte) during World War I. The Dornier D.I was one of several designs by Claude Dornier to have an all-metal stressed skin[3] monocoque structure,[3] and it was the first fighter to feature such construction and although production was halted prior to the completion of any production versions, it was also the first aircraft with these features to go into production. To reduce the hazards of inflight fires it also had an external fuel tank which may have been jettisonable, according to some sources[2][5] and thick-section cantilever wings for improved aerodynamics. The Dornier Do H Falke monoplane was developed from it with an enlarged upper wing compensating for the removal of the lower wing. Seven prototypes were built for the development program but it was never used operationally due to the end of World War I. Luftstreitkräfte (German Air Force) pilots evaluated the type in May and June 1918 and again in October.[6][7] German ace Wilhelm Reinhard was killed on 3 July 1918 after a structural failure when it was supposed to have been grounded for structural improvements.[6] There were reports of heavy aileron controls and poor climb rates at altitude. After being fitted with a more powerful BMW IIIa inline-six liquid-cooled engine that reduced the time needed to rate to reach 5,000 m (16,000 ft) from 25 minutes to 13 minutes, an order was placed for 50 aircraft either in October or November.[8] These were roughly 50 percent complete when production was halted following the armistice in early 1919.[7] One example went to the US Navy and another to the US Army Air Service, both purchased in 1921 and delivered in 1922, for evaluation of the novel construction methods used.[7] Data from Kössler, 1985, p.78General characteristics Performance Armament Related development Aircraft of comparable role, configuration, and era  Related lists</t>
  </si>
  <si>
    <t>//upload.wikimedia.org/wikipedia/commons/thumb/d/d6/Zeppelin-Lindau_%28Do%29_D.I.jpg/300px-Zeppelin-Lindau_%28Do%29_D.I.jpg</t>
  </si>
  <si>
    <t>Single-seat fighter</t>
  </si>
  <si>
    <t>Zeppelin-Lindau</t>
  </si>
  <si>
    <t>https://en.wikipedia.org/Zeppelin-Lindau</t>
  </si>
  <si>
    <t>4 June 1918[1]</t>
  </si>
  <si>
    <t>6.37 m (20 ft 11 in)</t>
  </si>
  <si>
    <t>2.6 m (8 ft 6 in)</t>
  </si>
  <si>
    <t>725 kg (1,598 lb)</t>
  </si>
  <si>
    <t>1 × BMW IIIa water-cooled 6-cylinder inline engine, 138 kW (185 hp)</t>
  </si>
  <si>
    <t>2-bladed Axial[12], 2.7 m (8 ft 10 in) diameter fixed pitch wood propeller</t>
  </si>
  <si>
    <t>Claude Dornier</t>
  </si>
  <si>
    <t>18.7 m2 (201 sq ft)</t>
  </si>
  <si>
    <t>885 kg (1,951 lb)</t>
  </si>
  <si>
    <t>200 km/h (120 mph, 110 kn) at sea level</t>
  </si>
  <si>
    <t>8,100 m (26,600 ft)</t>
  </si>
  <si>
    <t>7.8 m (25 ft 7 in)</t>
  </si>
  <si>
    <t>6.5 m (21 ft 4 in)</t>
  </si>
  <si>
    <t>13 minutes to 5,000 m (16,000 ft)[8]</t>
  </si>
  <si>
    <t>Luftstreitkräfte</t>
  </si>
  <si>
    <t>https://en.wikipedia.org/Luftstreitkräfte</t>
  </si>
  <si>
    <t>Work stopped on production examples</t>
  </si>
  <si>
    <t>Dornier Do H Falke</t>
  </si>
  <si>
    <t>https://en.wikipedia.org/Dornier Do H Falke</t>
  </si>
  <si>
    <t>1.4 m (4 ft 7 in)</t>
  </si>
  <si>
    <t>Potez 40</t>
  </si>
  <si>
    <t>The Potez 40 was a French three-engine, braced high-wing monoplane designed and built in response to a French government programme for colonial transport and policing aircraft duties.[1] The Potez 40 was an all-metal aircraft covered with duralumin, longitudinally corrugated at approximately 100 mm (4 in) pitch throughout.[2] The wing was rectangular in plan apart from its rounded tips and was built around two I-section spars. On each side a parallel pair of airfoil section struts braced the wing from the forward and rear spars to the lower fuselage longeron.[1] The fuselage was in three demountable parts.[3]  The nose region forward of the pilot was smooth and slightly rounded but merged into a corrugated, flat sided and rectangular cross-section fuselage.  The central Salmson 9Ab 172 kW (230 hp) nine cylinder radial engine was mounted on the extreme nose, completely uncowled and driving a two bladed propeller.  The pilot's compartment had a shallow, framed and angled pair of plane windscreens just ahead of the wing leading edge with an internal door to the main cabin, which was lit by long, shallow side windows and accessed by a large triangular door defined by the lattice fuselage structure.[1] Just behind the wing trailing edge there was an open dorsal gunner's position, which at some point in the Type 40's development housed a pair of machine guns on a standard rotatable mounting[1][4] The detachable rear section carried the empennage, which was constructed in a similar way to the wings. In early drawings the fin was triangular and the rudder unbalanced[1] though this was modified by the time the Potez 40 was displayed, unflown, at the 1930 Paris Salon into a taller vertical tail with a clearly extended tip.[4]  The horizontal tail was  mounted near the base of the fin and was semi-elliptical, with straight leading edges and recessed elevators. It was braced from below with a pair of struts on both sides[1] The two outer Salmson engines were mounted, uncowled, on the forward wing bracing struts, with extended streamlined bodies behind them which connected to the rear bracing strut; the forward struts were reinforced by jury  struts to the wing roots and the rear bracing struts by vertical jury struts to the rear spar.[1][4] The Potez 40 had a tailwheel undercarriage with its main legs with rubber shock absorbers mounted vertically below the outer engine extensions; the mainwheels were hinged on widely spaced V-Struts from the lower fuselage[1] and were sometimes enclosed under spats.[4] The Potez 40 made it first flight at Méaulte around the end of February 1931[5] and after satisfactory initial trials[6] was flown to the military test centre at Villacoublay at the end of May 1931.[7] After a long period of modification, it returned to Villacoublay for competitive tests in late 1932.[8] In the interval it was tested with two other makes of engines and proposed as a commercial transport.[9] It was Potez's last three-engine design. By 1935, the development of the Potez 40 had been abandoned, and the airframe was offered for sale.[10] Data from Les Ailes (2 April 1931)[1]General characteristics Performance</t>
  </si>
  <si>
    <t>//upload.wikimedia.org/wikipedia/commons/thumb/b/bc/Potez_40.jpg/300px-Potez_40.jpg</t>
  </si>
  <si>
    <t>Colonial policing and transport aircraft</t>
  </si>
  <si>
    <t>Societe des Avions Henri Potez</t>
  </si>
  <si>
    <t>https://en.wikipedia.org/Societe des Avions Henri Potez</t>
  </si>
  <si>
    <t>Late February - March 1931</t>
  </si>
  <si>
    <t>mission dependent</t>
  </si>
  <si>
    <t>14.40 m (47 ft 3 in)</t>
  </si>
  <si>
    <t>18.50 m (60 ft 8 in)</t>
  </si>
  <si>
    <t>3.15 m (10 ft 4 in)</t>
  </si>
  <si>
    <t>2,582 kg (5,692 lb)</t>
  </si>
  <si>
    <t>3 × Salmson 9Ab 9-cylinder radial engine, 170 kW (230 hp)  each</t>
  </si>
  <si>
    <t>https://en.wikipedia.org/Colonial policing and transport aircraft</t>
  </si>
  <si>
    <t>63 m2 (680 sq ft)</t>
  </si>
  <si>
    <t>4,270 kg (9,414 lb)</t>
  </si>
  <si>
    <t>213 km/h (132 mph, 115 kn) at sea level</t>
  </si>
  <si>
    <t>5,800 m (19,000 ft) estimated</t>
  </si>
  <si>
    <t>180 m (590 ft)</t>
  </si>
  <si>
    <t>Clark YH</t>
  </si>
  <si>
    <t>22 min to 4,000 m (13,100 ft)</t>
  </si>
  <si>
    <t>200 m (660 ft)</t>
  </si>
  <si>
    <t>Cukurs C.6bis</t>
  </si>
  <si>
    <t>Cukurs C.6bis was a Latvian prototype dive bomber aircraft designed by Herberts Cukurs in 1940.[1] The aircraft was based on the Cukurs C.6 Trīs zvaigznes (Three stars) trainer which was known for its 1937 flight from Riga to Tokyo and return.[1] Work on the C.6bis started in 1939, with the first test flights in 1940. Soon after first test flights the Latvian Air Force accepted the aircraft and ordered twelve.[1] Test flights were halted on the 7 June 1940, just 10 days before the Soviet occupation of Latvia in 1940. During the occupation the Red Army expressed interest in the C.6bis and test flew it, but they determined that it was unsuitable for use.[citation needed] Only one example was built and its fate remains unknown.[citation needed] Data from Airwar.ru[1]General characteristics Performance Armament</t>
  </si>
  <si>
    <t>//upload.wikimedia.org/wikipedia/en/thumb/4/45/Cukurs_C-6bis.jpg/300px-Cukurs_C-6bis.jpg</t>
  </si>
  <si>
    <t>Dive bomber</t>
  </si>
  <si>
    <t>Herberts Cukurs</t>
  </si>
  <si>
    <t>https://en.wikipedia.org/Herberts Cukurs</t>
  </si>
  <si>
    <t>8.50 m (27 ft 11 in)</t>
  </si>
  <si>
    <t>11.00 m (36 ft 1 in)</t>
  </si>
  <si>
    <t>2.40 m (7 ft 10 in)</t>
  </si>
  <si>
    <t>680 kg (1,499 lb)</t>
  </si>
  <si>
    <t>1,340 kg (2,954 lb)</t>
  </si>
  <si>
    <t>1 × Hispano Suiza 6 Mb six cylinder liquid-cooled in-line piston aircraft engine, 210 kW (280 hp)</t>
  </si>
  <si>
    <t>https://en.wikipedia.org/Dive bomber</t>
  </si>
  <si>
    <t>12.80 m2 (137.8 sq ft)</t>
  </si>
  <si>
    <t>440 km/h (270 mph, 240 kn)</t>
  </si>
  <si>
    <t>680 km (420 mi, 370 nmi)</t>
  </si>
  <si>
    <t>5,800 m (19,000 ft)</t>
  </si>
  <si>
    <t>Latvian Air Force</t>
  </si>
  <si>
    <t>https://en.wikipedia.org/Latvian Air Force</t>
  </si>
  <si>
    <t>50 kg each</t>
  </si>
  <si>
    <t>Dynali H2S</t>
  </si>
  <si>
    <t>The Dynali H2S is a Belgian helicopter, designed by Jacky Tonet and produced by Dynali of the Thines district of Nivelles. When it was available the aircraft was supplied as a kit for amateur construction[1] or fully assembled, supplied ready-to-fly.[2] By December 2017 the design was no longer advertised on the company website and production has most likely ended.[3] The H2S was designed to comply with the amateur-built aircraft rules, but a light-sport aircraft category version, the Dynali H3, is also being developed. It features a single main rotor, a two-seats-in side-by-side configuration enclosed cockpit with a windshield, skid-type landing gear and a four-cylinder, liquid cooled four-stroke, 165 to 185 hp (123 to 138 kW) Subaru EJ25 automotive conversion engine.[1] The aircraft fuselage is made from a combination of aluminium tubing and welded stainless steel, covered with a polycarbonate fairing. Its 7.22 m (23.7 ft) diameter two-bladed rotor has a chord of 20 cm (7.9 in) and employs composite main rotor blades. The tail rotor is of an enclosed Fenestron type with eight blades. The aircraft has an empty weight of 465 kg (1,025 lb) and a gross weight of 700 kg (1,543 lb), giving a useful load of 235 kg (518 lb). With full fuel of 80 litres (18 imp gal; 21 US gal) the payload is 177 kg (390 lb).[1] Like many helicopters designed in France and Russia, the main rotor blades advance to the left. Data from Bayerl and Dynali[1][4]General characteristics Performance   Aircraft of comparable role, configuration, and era  Related lists</t>
  </si>
  <si>
    <t>//upload.wikimedia.org/wikipedia/commons/thumb/7/71/Helicopter_Dynali_2HS_%287132278557%29.jpg/300px-Helicopter_Dynali_2HS_%287132278557%29.jpg</t>
  </si>
  <si>
    <t>Dynali Helicopter Company</t>
  </si>
  <si>
    <t>https://en.wikipedia.org/Dynali Helicopter Company</t>
  </si>
  <si>
    <t>7.95 m (26 ft 1 in) blades fore and aft</t>
  </si>
  <si>
    <t>465 kg (1,025 lb)</t>
  </si>
  <si>
    <t>1 × Subaru EJ25 four cylinder, air-cooled, four-stroke automotive engine, 138 kW (185 hp)</t>
  </si>
  <si>
    <t>Jacky Tonet</t>
  </si>
  <si>
    <t>700 kg (1,543 lb)</t>
  </si>
  <si>
    <t>Production completed (2017)</t>
  </si>
  <si>
    <t>2.00 m (6 ft 7 in) at the landing gear</t>
  </si>
  <si>
    <t>7.22 m (23 ft 8 in)</t>
  </si>
  <si>
    <t>GEN H-4</t>
  </si>
  <si>
    <t>The GEN H-4 is a Japanese helicopter under development by GEN Corporation of Nagano. The aircraft is intended to be supplied as a kit for amateur construction.[1][2] The H-4 was designed to comply with the America FAR 103 Ultralight Vehicles rules, including the category's maximum empty weight of 115 kg (254 lb). The aircraft has a standard empty weight of 70 kg (154 lb). It features two contra-rotating main rotors, a single-seat open cockpit without a windshield, four-wheeled landing gear and four twin-cylinder, air-cooled, two-stroke, 10 hp (7 kW) GEN 125-F engines to provide operational redundancy since the aircraft cannot autorotate in the event of a power failure.[1][2] The aircraft fuselage is a simple open frame with a seat mounted on it. Its two coaxial, contra-rotating two-bladed rotors have diameters of 4 m (13.1 ft). The main rotors are both of fixed pitch design, with no articulation in any axis. Steering is accomplished by pivoting the rotor head on a gimbal using a control handle, in a similar manner to a weight shift hang glider. Climb and descent is controlled by increasing and decreasing the throttle. The aircraft lacks a tail rotor, as the coaxial, contra-rotating main rotors produce zero net torque. Yawing motion is produced and controlled by electronic gyroscopically-controlled differential electric braking of the main rotors. With its empty weight of 70 kg (154 lb) and a gross weight of 220 kg (485 lb) the H-4 has a useful load of 150 kg (331 lb). With full fuel of 19 litres (4.2 imp gal; 5.0 US gal) the payload is 136 kg (300 lb).[1][2] The company indicated that it had suspended production plans by 2012 due to lack of dealers outside Japan and put the cost of a single H-4 at ¥7,500,000.00 (about US$80,887.59 in 2013). The company stated that it could build the aircraft economically only in lots of ten and at a discounted rate only in lots of one hundred. To facilitate future production, the company indicated that it was "looking for sponsors, investors and partners".[3] On 29 June 2000, the prototype H-4, registered JX0076, was on a test flight at the company plant in Matsumoto-City, Nagano. The pilot was hovering, when the H-4 was hit by a wind gust and contacted the building, 40 m (131 ft) to the northwest and then impacted the ground. The pilot was injured and the airframe damaged.[4][5] Data from Bayerl and Tacke[1][2]General characteristics Performance</t>
  </si>
  <si>
    <t>https://en.wikipedia.org/Japan</t>
  </si>
  <si>
    <t>GEN Corporation</t>
  </si>
  <si>
    <t>https://en.wikipedia.org/GEN Corporation</t>
  </si>
  <si>
    <t>Prototypes only</t>
  </si>
  <si>
    <t>70 kg (154 lb)</t>
  </si>
  <si>
    <t>19 litres (4.2 imp gal; 5.0 US gal)</t>
  </si>
  <si>
    <t>4 × GEN 125-F two-cylinder, air-cooled, two-stroke engines, 7.5 kW (10 hp)  each</t>
  </si>
  <si>
    <t>220 kg (485 lb)</t>
  </si>
  <si>
    <t>Production suspended (2012)</t>
  </si>
  <si>
    <t>4 m/s (790 ft/min)</t>
  </si>
  <si>
    <t>× 4 m (13 ft 1 in)</t>
  </si>
  <si>
    <t>Bernard 70</t>
  </si>
  <si>
    <t>The Bernard 70 was a 1920s design for a French single-seat monoplane fighter aircraft by the Société des Avions Bernard. It was not built but was developed into a racing monoplane designated the Bernard S-72, (later Bernard S-73). It was further developed into single-seat fighters, the Bernard 74-01 and Bernard 74-02, although only two of the fighters were built. The Bernard S-72 was a wooden stressed skin constructed cantilever low-wing monoplane powered by a Gnome-Rhône 5Bc[1] radial engine and had a fixed tailskid landing gear.[2] Flown by Paillard, the Bernard S-72 participated in the 1930 Coupe Michelin race. On 29 June, he took off from Le Bourget, landed successively in Reims, Nancy, Strasbourg, Dijon and Clermont-Ferrand, but unfortunately had to retire near Lyon as a result of engine failure.[1] The S-72 was re-engined with a Gnome-Rhône 7Kb[3] and re-designated the Bernard S-73. The S-73 was then developed into the Bernard 74 single-seat fighter and retained the Titan-Major engine.[2] Two prototypes were built with the first flying in February 1931, powered by a 280 hp (kw) Gnome-Rhône 7Kbs radial engine,[4] the second was fitted with a 268 kW (360 hp) Gnome-Rhône 7Kd engine and first flew in October 1931.[1] The first prototype 74 was re-engined with a Gnome-Rhône 9Kbrs radial engine and re-designated the Bernard 75 it was later used as a pilot-trainer.[2] No further aircraft were built. Data from [2][4]General characteristics Performance Armament</t>
  </si>
  <si>
    <t>//upload.wikimedia.org/wikipedia/commons/thumb/8/8b/Bernard_74_L%27Aerophile_Salon_1932.jpg/300px-Bernard_74_L%27Aerophile_Salon_1932.jpg</t>
  </si>
  <si>
    <t>Racing and Fighter monoplanes</t>
  </si>
  <si>
    <t>Bernard</t>
  </si>
  <si>
    <t>https://en.wikipedia.org/Bernard</t>
  </si>
  <si>
    <t>1930 (Bernard 72)</t>
  </si>
  <si>
    <t>{'Bernard 70': 'built design for a single-seat fighter.[2]', 'Bernard S-72': 'ngle-seater racing monoplane powered by a 179\xa0kW (240\xa0hp) Gnome-Rhône 5Bc radial engine, first flight in May 1930  Later converted to the Bernard S-73.[1][2]', 'Bernard S-73[3]': 'e Bernard 72 re-engined with a 224\xa0kW (300\xa0hp) Gnome-Rhône 7Kb radial engine, first flown in May 1930.[2][3]', 'Bernard 74-01': 'ngle-seat fighter variant, powered by a 209\xa0kW (280\xa0hp) Gnome-Rhône 7Kbs radial engine, later converted to the Bernard 75.[2][4]', 'Bernard 74-02': 'second prototype powered by a 268\xa0kW (360\xa0hp) Gnome-Rhône 7Kd, first flown on 21 October 1931[1]', 'Bernard 75': 'ototype Bernard 74-01 fighter re-engined with a 373\xa0kW (500\xa0hp) Gnome-Rhône 9Kbrs radial engine and later used as a pilot-trainer.[2][5]'}</t>
  </si>
  <si>
    <t>6.72 m (22 ft 0 in)</t>
  </si>
  <si>
    <t>9.20 m (30 ft 2 in)</t>
  </si>
  <si>
    <t>2.50 m (8 ft 3 in)</t>
  </si>
  <si>
    <t>825 kg (1,819 lb)</t>
  </si>
  <si>
    <t>1,106 kg (2,438 lb)</t>
  </si>
  <si>
    <t>1 × Gnome-Rhône 7Kbs radial piston engine, 209 kW (280 hp)</t>
  </si>
  <si>
    <t>13.45 m2 (145 sq ft)</t>
  </si>
  <si>
    <t>310 km/h (193 mph, 104 kn)</t>
  </si>
  <si>
    <t>8,000 m (26,247 ft)</t>
  </si>
  <si>
    <t>Two fixed 7.7mm (0.303in) synchronised Vickers machine-guns</t>
  </si>
  <si>
    <t>Tecnam P2002 Sierra</t>
  </si>
  <si>
    <t>The Tecnam P2002 Sierra is a two-seat, low-wing, light aircraft designed and constructed by the Italian aircraft manufacturer Tecnam. Introduced during the early 2000s, the aircraft quickly became a staple of the company's product lineup, comprising 70 percent of its available production capacity during some years. Development of the Tecnam Sierra commenced during 2002.[1] It was developed for compliance with both to the very light aircraft (VLA) regulations present in Europe as well as the light sport aircraft (LSA) regulations used in the America. Under the rules laid up in either zone, the aircraft does not need to be provided with a recovery parachute. However, primarily as a consequence of its maximum weight (in a standard configuration) of 580 kg, the Sierra cannot be operated as a LSA in either Australia or Canada due to their lower weight limitation of 550 kg present on LSA.[2] By 2005, the Sierra had risen to particularly prominence in Tecnam's lineup, the company having dedicated around 70 percent of its total aircraft production capacity to manufacturing the Sierra alone.[2] By this point, the aircraft was being produced at a rate of six per week, while the company claimed to have an order backlog spanning the following six months. Furthermore, the Sierra could also be supplied in a near 'ready to go' configuration suited to the European trainer market, which was one reported consequence of having secured its VLA certification.[2] By mid-2005, Tecnam had reportedly completed delivery of roughly 180 Sierras.[2] Since the introduction of the original model, Tecnam has continued to develop the Sierra and pursue additional certification of the type. In the 2010s, in response to customer demand for more luxurious features, the firm introduced the improved Sierra MK II; it is available in three styles: standard, premium, and power.[1] During February 2020, it was announced that the Sierra Mk II had been certified as an ultralight aircraft by Germany authorities, clearing the type for use across most of Europe. Being permitted an increased maximum weight under this certification, the aircraft can thus be equipped with additional equipment such as a Ballistic Recovery Systems (BRS) parachute, new avionics, increased fuel capacity, and various comfort improvements within the cockpit.[3] The Tecnam P2002 Sierra is a two-seat, low-wing, light aircraft.[2] A major market for the Sierra is the flight training sector; accordingly, its design and several of its major features, such as the use of a low-mounted wing and a bubble canopy, result in the aircraft being particularly well-suited to use as a trainer. Its construction principally comprises conventional aluminium, and enables the aircraft to withstand the maximum load limits of +4/-2g.[2] The wing of the Sierra, consisting of a relatively straightforward planform albeit with stall strips present on the leading edges and gently upturned fairings at the tips, was designed in-house by Tecnam. The wing also accommodates a pair of integral tanks that provides a maximum fuel capacity of 100 litres.[2][4] The wing is also furnished with electrically actuated flaps that are fully-variable between 0° and 40°; the flaps are controlled via a lever on the base of the left-hand instrument console and their position displayed on a gauge mounted at the top-right portion of the engine instrument cluster.[2] The aircraft features conventional flight controls, using pushrods and cables that connect with the ailerons, all-moving horizontal stabiliser and rudder. These controls include an electrically actuated pitch trim function, which is operated via two separate buttons on top of each control column for raising and lowering.[2] A steerable nosewheel provides a high degree of ground manoeuvrability, being controlled by the rudder pedals. Hydraulically-actuated disc brakes are present on the main wheels, operated by a vertical lever on the cockpit floor that also controls the parking brake, thus the presence of a locking switch.[2] An engine-driven generator provides electrical power for the flight instrumentation and other onboard equipment, such as the GPS navigation system, VHF radio set, transponder. Some of the instrumentation, such as for the engine, uses analogue gauges. As standard, the instrument console features four flight instruments.[2] Each aircraft is typically powered by a single Rotax 912 S2 engine, capable of 100 hp (75 kW).[2] In a standard configuration, the engine drives a three-blade fixed-pitch propeller; various alternative propellers can be installed, including both fixed-pitch and variable-pitch models along with two and three-bladed models. The engine is controlled via a pair of push/pull throttle levers, one being centrally mounted at the instrument panel's base and the other to the left of the instrument console, there is no mixture control present.[2] Heating of the cockpit is provided via ducted air from the engine, while cooling and ventilation is provided by multiple side louvers.[2] The cockpit is covered by a sliding bubble canopy, this can be opened mid-flight if desired,[5][6][7][8][9] although the presence of both a top lock and two side safety locks prevent the canopy opening unintentionally. Even when closed, the bubble canopy reportedly provides excellent levels of external visibility to the pilot.[2] The Sierra possesses relatively gentle handling qualities, being particularly suited to use as a basic trainer aircraft.[2] In addition to possessing benign stall characteristics, including easily recognisable indications of pre-stall buffeting and being controllable post-stall in roll via the ailerons. In terms of survivability, the aircraft is relatively robust and possesses no apparent deficient aspects to those of contemporary trainer aircraft.[2] According to aerospace periodical Flight International, the Sierra is described as being able to "outperform the old Cessna 150 in virtually every flight regime".[2] Note that certified models have hydraulic gear and propeller, kit RG model has pneumatic gear and electric propeller. The P2002 is mostly operated by private individuals and flight schools. Data from[citation needed]General characteristics Performance The retractable models can expect a cruise speed of around 10kts faster.</t>
  </si>
  <si>
    <t>//upload.wikimedia.org/wikipedia/commons/thumb/7/7a/PH-TCM%2C_Tecnam_P2002_%28cropped%29.jpg/300px-PH-TCM%2C_Tecnam_P2002_%28cropped%29.jpg</t>
  </si>
  <si>
    <t>Two-seat light single</t>
  </si>
  <si>
    <t>Tecnam</t>
  </si>
  <si>
    <t>https://en.wikipedia.org/Tecnam</t>
  </si>
  <si>
    <t>{'P2002 JF': 'del with fixed tricycle landing gear. A variable-pitch propeller version was certified by the European Aviation Safety Agency in 2012.[5][10]', 'P2002 JR': 'del with hydraulically retractable tricycle landing gear[5]', 'P2002 EA': 't Built fixed tricycle landing gear[5]', 'P2002 RG': 't Built model with pneumatic retractable tricycle landing gear[5]'}</t>
  </si>
  <si>
    <t>1 passenger</t>
  </si>
  <si>
    <t>21 ft 7 in (6.6 m)</t>
  </si>
  <si>
    <t>29 ft 6 in (9.0 m)</t>
  </si>
  <si>
    <t>7 ft 6 in (2.3 m)</t>
  </si>
  <si>
    <t>730 lb (331 kg)</t>
  </si>
  <si>
    <t>1,320 lb (600 kg)</t>
  </si>
  <si>
    <t>1 × Rotax 912 S2 , 100 hp (75 kW)   at 5,800 rpm</t>
  </si>
  <si>
    <t>5 ft 3 in (1.6 m) diameter</t>
  </si>
  <si>
    <t>157 kn (180 mph, 290 km/h)</t>
  </si>
  <si>
    <t>124 sq ft (11.5 m2)</t>
  </si>
  <si>
    <t>5 US gal/h (18.5 L/h) of mogas</t>
  </si>
  <si>
    <t>Boulton Paul Partridge</t>
  </si>
  <si>
    <t>The Boulton &amp; Paul P.33 Partridge was a single seat single-engined biplane fighter designed to an Air Ministry specification.  One prototype was ordered and built for trials in 1928, but it was not put into production. When Air Ministry specification F.9/26 was issued in 1926, calling for a replacement for the RAF's numerous Siskin and Gamecock fighters, many manufacturers responded and nine were rewarded with prototype contracts. Boulton &amp; Paul, who had never built a production fighter aircraft of their own design and had only designed one single-engined fighter before (the Bobolink) was one of the successful tenderers with their P.33 Partridge.[1]  The company was an early adopter of metal airframe construction and the Partridge was built this way, with many of its structural components common to the RAF's Boulton Paul Sidestrand bomber.[1][2] The Partridge[1][2] was a single bay biplane with the unswept constant chord square tipped wings characteristic of Boulton &amp; Paul at this time.  There was slight stagger and only the lower wing, smaller in span and chord, had dihedral. The interplane struts leaned outwards markedly and the centre section struts more so. Initially there were ailerons only on the upper wings, but soon they were added to the lower wing with a noticeable vertical interconnecting rigid link.  Like the rest of the aircraft the wings were fabric covered.[1] The fuselage had an oval cross section.[1]  A large spinner blended smoothly into the engine cowling, though the nine cylinder heads of the 440 hp (328 kW) Bristol Jupiter VII  engine protruded without further shrouding; a Townend ring was discussed but not fitted. Two Vickers machine guns were mounted on the fuselage immediately behind the engine and firing through  the propeller and between the cylinder heads. The maximum fuselage diameter was just behind the wing at the single cockpit, giving the aircraft a slightly humped appearance.  The pilot had a clear forward view under the upper wing and a trailing edge cut-out helped his upward view. The fin and the strut braced tailplanes were both rather rectangular and low aspect ratio.  Both the rudder and elevators were horn balanced, the latter with balance surfaces extending beyond the tailplane. The undercarriage had a single axle and was mounted on vee struts.  There was a faired tail skid.[1] The Partridge first flew in early in 1928 and appeared at the Hendon RAF display that July.[1]  Competitive trials between the contestants for F.9/26 began in January at RAF Martlesham Heath.  The Hawker Hawfinch and the eventual winner, the Bristol Bulldog stood out from the others in terms of handling.  These two and the Partridge had similar performance figures, with the Bulldog 7 mph (11 km/h)  faster than the Partridge but having a lower service ceiling.[1]  The major failure of the Partridge was its poor longitudinal stability and control, which led to heavy stick forces and made aerobatics difficult.  No further orders were placed.  Some modifications were made to the original machine during the trials, notably an enlarged cockpit to assist a pilot who was baling out, and this variation became known as the Mk II. Boulton &amp; Paul had always intended the Partridge to be powered by the new but unavailable Bristol Mercury and the designation Mk III was reserved for this unbuilt version.[1] Data from Brew.[3]General characteristics Performance Armament</t>
  </si>
  <si>
    <t>//upload.wikimedia.org/wikipedia/commons/thumb/b/b8/B%26P_Partridge.jpg/300px-B%26P_Partridge.jpg</t>
  </si>
  <si>
    <t>Single seat fighter</t>
  </si>
  <si>
    <t>https://en.wikipedia.org/United Kingdom</t>
  </si>
  <si>
    <t>Boulton &amp; Paul Ltd</t>
  </si>
  <si>
    <t>https://en.wikipedia.org/Boulton &amp; Paul Ltd</t>
  </si>
  <si>
    <t>early 1928</t>
  </si>
  <si>
    <t>23 ft 1 in (7.04 m)</t>
  </si>
  <si>
    <t>11 ft 0 in (3.35 m)</t>
  </si>
  <si>
    <t>2,021 lb (917 kg)</t>
  </si>
  <si>
    <t>1 × Bristol Jupiter VII 9-cylinder air-cooled radial engine, 440 hp (330 kW)</t>
  </si>
  <si>
    <t>https://en.wikipedia.org/Single seat fighter</t>
  </si>
  <si>
    <t>John North</t>
  </si>
  <si>
    <t>311 sq ft (28.9 m2)</t>
  </si>
  <si>
    <t>3,097 lb (1,405 kg)</t>
  </si>
  <si>
    <t>167 mph (269 km/h, 145 kn) at 10,000 ft (3,000 m)</t>
  </si>
  <si>
    <t>28,950 ft (8,820 m)</t>
  </si>
  <si>
    <t>31 ft 0 in (9.45 m)</t>
  </si>
  <si>
    <t>6 min 30 s to 10,000 ft (3,000 m)</t>
  </si>
  <si>
    <t>2 × 0.303 (7.7 mm) nose mounted Vickers machine guns</t>
  </si>
  <si>
    <t>Bristol Bullfinch</t>
  </si>
  <si>
    <t>The Bristol Bullfinch was an experimental British military aircraft first flown in 1922. Variants were built as both parasol wing monoplanes and biplanes, but both versions proved unsuccessful, and only the three prototypes were built. The Bullfinch was designed by Frank Barnwell, chief designer of the Bristol Aeroplane Company, as a parasol-wing monoplane single-seat fighter, which was convertible to a two-seat biplane, thus meeting the requirements of the Royal Air Force for both a single-seat interceptor fighter and a two-seat reconnaissance-fighter. The potential cost savings associated with this concept, which was planned to be powered by the Jupiter engine, the rights to which Bristol had just acquired from the bankrupt Cosmos Engineering, interested the Air Ministry, who wrote a specification (Specification 2/21) around Barnwell's proposed design, and ordered three prototypes in June 1921.[1] The Bullfinch monoplane, or Type 52 Bullfinch Mk I, was a cantilever parasol monoplane with a welded steel tube fuselage. The wing was in two halves, joined at the aircraft centreline, with each half tapering from maximum thickness at half span to both the wing root and tips.[2] The wing was wooden on the prototypes, but was planned to be of metal construction for any subsequent production aircraft. To produce the two-seat fighter-reconnaissance version, the Type 53 Bullfinch Mk II, an extra fuselage bay was added aft of the pilot containing a cockpit for the observer, and a cantilever bottom wing attached which compensated for the shift in centre of gravity resulting from the weight of the observer and the lengthened fuselage. The first prototype, a Type 52 monoplane, flew on 6 November 1922, with the second prototype, also a monoplane, flying in May 1923.[1] After first flying as a monoplane, the third prototype was converted to the biplane configuration, flying in that configuration on 17 March 1924. While the single-seater demonstrated reasonable performance, the two-seater was overweight, and proved incapable of carrying the required military load.[2] No further production occurred. Data from Bristol Aircraft Since 1910 [2]General characteristics Performance Armament</t>
  </si>
  <si>
    <t>//upload.wikimedia.org/wikipedia/commons/thumb/c/ca/Bristol_Bullfincha.jpg/300px-Bristol_Bullfincha.jpg</t>
  </si>
  <si>
    <t>Fighter/Reconnaissance</t>
  </si>
  <si>
    <t>Bristol Aeroplane Company</t>
  </si>
  <si>
    <t>https://en.wikipedia.org/Bristol Aeroplane Company</t>
  </si>
  <si>
    <t>one  (Bullfinch II)</t>
  </si>
  <si>
    <t>24 ft 5 in (7.44 m) (Bullfinch II)</t>
  </si>
  <si>
    <t>38 ft 5 in (11.71 m)</t>
  </si>
  <si>
    <t>10 ft 9 in (3.28 m)</t>
  </si>
  <si>
    <t>2,175 lb (987 kg) (Bullfinch II)</t>
  </si>
  <si>
    <t>1 × Bristol Jupiter III or IV 9-cyl. air-cooled radial piston engine, 425 hp (317 kW)</t>
  </si>
  <si>
    <t>4 hours</t>
  </si>
  <si>
    <t>Frank Barnwell</t>
  </si>
  <si>
    <t>https://en.wikipedia.org/Frank Barnwell</t>
  </si>
  <si>
    <t>267 sq ft (24.8 m2) (Bullfinch II)</t>
  </si>
  <si>
    <t>3,205 lb (1,454 kg) (Bullfinch II)</t>
  </si>
  <si>
    <t>135 mph (217 km/h, 117 kn) at 15,000 ft (4,600 m)(Bullfinch II)</t>
  </si>
  <si>
    <t>22,000 ft (6,700 m) (Bullfinch II)</t>
  </si>
  <si>
    <t>12 lb/sq ft (59 kg/m2) (Bullfinch II)</t>
  </si>
  <si>
    <t>1 × .303 in (7.7 mm) Lewis Gun on a Scarff ring in the rear cockpit.</t>
  </si>
  <si>
    <t>Bristol Bullpup</t>
  </si>
  <si>
    <t>The Bristol Type 107 Bullpup was a British fighter aircraft built in the 1920s. It was not selected for squadron service and only the single prototype was built The design of the Bullpup was an outcome of a series of design studies for a fighter undertaken by Frank Barnwell during the 1920s. In 1924 Barnwell had started work on a fighter powered by the Rolls-Royce Falcon to meet the requirements of specification F.17/24. This project was shelved since Bristol preferred to use their own engine designs, but was revived in 1926 when Barnwell started work on a design, designated the Bristol 102, to meet either F.9/26 for a day-and-night fighter or N.21/26 for a shipborne fighter. A subsequent proposal, designated Type 105 was for another aircraft to meet F.9/26, powered by the Mercury engine then under development at Bristol. These proposals were sufficient for a pair of mockups to be constructed for inspection by the Air Ministry in February 1927. The two aircraft were similar in design, the interceptor to specification F.17/24 design being slightly smaller and lighter and not equipped with radio. As a result, Bristol was asked to revise the design so that it met a later  interceptor specification, F.20/27. Subsequently, a prototype was ordered for evaluation, but the other design did not gain official backing. Nevertheless, Bristol considered it promising enough to build a prototype to be entered for the F.9/26 trials as a private venture, powered by a Bristol Jupiter because the supply of Mercurys was expected to be limited. This became the Bristol Bulldog[1] The Type 107 was an unequal span single bay biplane powered by a 480 hp (360 kW) Bristol Mercury air-cooled radial engine driving a two-bladed propeller. The structure was all-metal with a fabric covering, using members built up from rolled high-tensile steel strips riveted together. In order to optimise the pilot's field of view there was large semi-circular cutout in the trailing edge of the upper wing and the inboard section of the lower wing was of reduced chord. Frise ailerons were fitted to the top wing only. It was armed with a pair of 0.303 in (7.7 mm) Lewis guns mounted on either side of the cockpit. The prototype first flew on 28 April 1928, powered by a Bristol Jupiter engine since a flight-ready Mercury was not yet available, and the aircraft was not delivered to Martlesham Heath for evaluation until March 1929.[2] The Bullpup prototype was subsequently fitted with a Jupiter F type head with twin compensator rods for the penthouse heads. Trials with this engine were carried out at Martlesham in 1929.[3] Performance at the F.20/27 competition held in 1929 was respectable but in the event none of the competitors was to enter service, the requirement eventually being met by the Hawker Fury, a Rolls-Royce Kestrel-engined development of the Hawker F.20/27 contender. The prototype was used as an engine test aircraft until it was scrapped in 1935 at the end of the Bristol Aquila development programme. Data from [4]Bristol Aircraft since 1910General characteristics Performance Armament</t>
  </si>
  <si>
    <t>//upload.wikimedia.org/wikipedia/commons/thumb/2/22/Bristol_Bullpup.jpg/300px-Bristol_Bullpup.jpg</t>
  </si>
  <si>
    <t>Interceptor</t>
  </si>
  <si>
    <t>30 ft 0 in (9.14 m)</t>
  </si>
  <si>
    <t>9 ft 5 in (2.87 m)</t>
  </si>
  <si>
    <t>1,910 lb (866 kg)</t>
  </si>
  <si>
    <t>1 × Bristol Mercury IIA , 480 hp (358 kW)</t>
  </si>
  <si>
    <t>230 sq ft (21.37 m2)</t>
  </si>
  <si>
    <t>190 mph (306 km/h, 170 kn)</t>
  </si>
  <si>
    <t>RAE Larynx</t>
  </si>
  <si>
    <t>The Royal Aircraft Establishment Larynx (from "Long Range Gun with Lynx engine") was an early British pilotless aircraft, to be used as a guided anti-ship weapon. Started in September 1925, it was an early cruise missile guided by an autopilot. A small monoplane powered by a 200 hp (150 kW) Armstrong Siddeley Lynx IV engine, it had a top speed of 200 mph (320 km/h); faster than contemporary fighters.[2] It used autopilot principles developed by Professor Archibald Low and already used in the Ruston Proctor AT, a radio controlled biplane that was intended to be used against German Zeppelin bombers. Data from [2]General characteristics Performance The RAF began work on a true "flying bomb" in September 1925. Compared with the RAE 1921 Target missile, the Larynx (Long Range Gun with Lynx Engine) was smaller, heavier, and faster. In fact, a 200 hp (150 kW) Lynx IV engine gave the device a top speed of about 200 mph (322 km/h), making it faster than contemporary fighters.</t>
  </si>
  <si>
    <t>1 × Armstrong Siddeley Lynx IV radial engine, 200 hp (150 kW)</t>
  </si>
  <si>
    <t>200 mph (320 km/h, 170 kn)</t>
  </si>
  <si>
    <t>Arado SD III</t>
  </si>
  <si>
    <t>The Arado SD III was a fighter biplane developed in Germany in the 1920s. It was developed in parallel with the SD II and shared most of that aircraft's airframe design. The main differences were connected with the powerplant installation, which in turn required a shorter forward fuselage and redesigned undercarriage. Evaluated at Staaken, Rechlin and finally at Lipetsk, it was judged unsuitable for mass production, but the lessons learned from it proved invaluable to Arado in designing the Ar 64 and Ar 65. General characteristics Performance Armament   Aircraft of comparable role, configuration, and era</t>
  </si>
  <si>
    <t>Arado Flugzeugwerke</t>
  </si>
  <si>
    <t>https://en.wikipedia.org/Arado Flugzeugwerke</t>
  </si>
  <si>
    <t>one, pilot</t>
  </si>
  <si>
    <t>7.75 m (25 ft 5 in)</t>
  </si>
  <si>
    <t>9.90 m (32 ft 6 in)</t>
  </si>
  <si>
    <t>3.20 m (10 ft 6 in)</t>
  </si>
  <si>
    <t>1 × Siemens-Halske licence-built Bristol Jupiter VI , 380 kW (510 hp)</t>
  </si>
  <si>
    <t>Walter Rethel</t>
  </si>
  <si>
    <t>https://en.wikipedia.org/Walter Rethel</t>
  </si>
  <si>
    <t>23.0 m2 (248 sq ft)</t>
  </si>
  <si>
    <t>225 km/h (140 mph, 120 kn)</t>
  </si>
  <si>
    <t>11.9 m/s (2,340 ft/min)</t>
  </si>
  <si>
    <t>https://en.wikipedia.org/1929</t>
  </si>
  <si>
    <t>Bernard SIMB AB 14</t>
  </si>
  <si>
    <t>The Bernard SIMB AB 14 was a 1920s French single-seat sesquiplane fighter aircraft designed and built by the Société Industrielle des Métaux et du Bois (SIMB).[1][2] With a reluctance of the French authorities to purchase monoplanes the Bernard 14 was designed as a sesquiplane with Y-form struts bracing the wings on each side.[1] It was powered by a Hispano-Suiza 12Hb inline piston engine and had a fixed tailskid landing gear.[1] While on a test flight on 22 February 1926 the aircraft suffered a catastrophic structural failure of the upper wing and the only Bernard 14 was destroyed.[1] Data from [1]General characteristics Performance Armament</t>
  </si>
  <si>
    <t>//upload.wikimedia.org/wikipedia/commons/thumb/d/d8/Bernard_14_front_view_L%27A%C3%A9ronautique_January%2C1926.png/300px-Bernard_14_front_view_L%27A%C3%A9ronautique_January%2C1926.png</t>
  </si>
  <si>
    <t>Single-seat sesquiplane fighter aircraft</t>
  </si>
  <si>
    <t>Société Industrielle des Métaux et du Bois (SIMB), sometimes referred to as Ferbois</t>
  </si>
  <si>
    <t>https://en.wikipedia.org/Société Industrielle des Métaux et du Bois (SIMB), sometimes referred to as Ferbois</t>
  </si>
  <si>
    <t>Bernard SIMB AB 15</t>
  </si>
  <si>
    <t>1,240 kg (2,734 lb)</t>
  </si>
  <si>
    <t>1,800 kg (3,968 lb)</t>
  </si>
  <si>
    <t>1 × Hispano-Suiza 12Hb inline piston engine, 370 kW (500 hp)</t>
  </si>
  <si>
    <t>https://en.wikipedia.org/Single-seat sesquiplane fighter aircraft</t>
  </si>
  <si>
    <t>Jean Hubert</t>
  </si>
  <si>
    <t>https://en.wikipedia.org/Jean Hubert</t>
  </si>
  <si>
    <t>27 m2 (290 sq ft)</t>
  </si>
  <si>
    <t>230 km/h (140 mph, 120 kn)</t>
  </si>
  <si>
    <t>Two fixed 7.7mm (0.303in) synchronised machine-guns</t>
  </si>
  <si>
    <t>https://en.wikipedia.org/Bernard SIMB AB 15</t>
  </si>
  <si>
    <t>Bristol Type 123</t>
  </si>
  <si>
    <t>The Bristol Type 123 was a single-seat, single-engine biplane fighter built to a United Kingdom Air Ministry specification for a four-gun fighter in the early 1930s. Only one was built. In late 1931 the Air Ministry released Air Ministry specification F.7/30. This was for a four-gun fighter with better high-altitude performance and endurance than current fighters, outstanding climb rate, manoeuvrability and all-round vision combined with a low landing speed. It was made clear that the evaporatively-cooled Rolls-Royce Goshawk was the preferred engine. The best-known outcome of this specification was the crank-winged Supermarine Type 224 monoplane with an open cockpit and fixed undercarriage designed by R.J. Mitchell.[1][2] Bristol submitted several biplane designs, none of which brought an order for a prototype, but they were invited to offer a private-venture aircraft. The Bristol Type 123 was the result. Bristol's last biplane, it was of compact, striking appearance and had innovative control features. It was[3] a single-bay biplane with wings of constant chord almost to the tips and heavy stagger. The upper wings were swept and without dihedral, the cantilever lower wings unswept with 6° of dihedral. Both wings carried full-span ailerons. The upper wing also carried full-span slots on the leading edge, arranged in inner and outer groups. The ailerons were linked to interceptors behind the outer slots which rose when the inner slots opened at high angles of attack. As this happened, the ailerons drooped symmetrically. The slot-plus-interceptor combination was intended to prevent a stall turning into a spin and had been tested by Handley Page on a de Havilland Moth[4] and later by Bristol on a Bulldog.[5] Rudder and elevators were horn balanced, the latter carrying trim tabs. The wings, empennage and fuselage behind the cockpit were all fabric covered over a metal structure.[3] The combination of heavy stagger and a slender nose gave the Type 123 a slightly humpbacked appearance, with the pilot's open cockpit at the top above the centre of the lower wing and well behind the trailing edge of the upper wing. There were pairs of machine guns on either side of the engine. The undercarriage was fixed and almost completely enclosed in forward-thrusting fairings with a cross-axle between the wheels.[3] The aircraft was powered by a Goshawk III loaned by the Air Ministry, which used condensers in the lower wing leading edge for cooling, coupled to a forward-mounted ventral condenser. Engine cooling problems delayed the first flight, made by Cyril Uwins on 12 June 1934. Testing revealed serious lateral instability that a series of modifications to fin, rudder and the inner slots failed to cure, and which may have been structural. Development was therefore abandoned.[3] Data from Barnes 1970, p. 248General characteristics Performance</t>
  </si>
  <si>
    <t>//upload.wikimedia.org/wikipedia/commons/thumb/1/1a/Bristol_123.png/300px-Bristol_123.png</t>
  </si>
  <si>
    <t>25 ft 2 in (7.67 m)</t>
  </si>
  <si>
    <t>29 ft 7 in (9.02 m)</t>
  </si>
  <si>
    <t>9 ft 6 in (2.90 m)</t>
  </si>
  <si>
    <t>3,300 lb (1,497 kg)</t>
  </si>
  <si>
    <t>1 × Rolls-Royce Goshawk III V-12 evaporatively cooled , 695 hp (519 kW)</t>
  </si>
  <si>
    <t>248 sq ft (23.04 m2)</t>
  </si>
  <si>
    <t>4,737 lb (2,149 kg)</t>
  </si>
  <si>
    <t>235 mph (378 km/h, 204 kn)</t>
  </si>
  <si>
    <t>AMD Zodiac</t>
  </si>
  <si>
    <t>The Zodiac is a family of Canadian all-metal, two-seat, fixed landing gear airplanes that first flew in 1984. The aircraft have been produced as kits and completed aircraft by Zenair in Canada and Zenith Aircraft Company in the USA.[1][2] The latest models in the Zodiac family are the ready-to-fly AMD Zodiac LS and LSi produced by Aircraft Manufacturing and Design.[3] The design has a single-piece bubble canopy. The Zodiac was developed by Avions Pierre Robin engineer Chris Heintz in the early 1970s. The Zenair CH 200 kit plane was developed as a Homebuilt aircraft, meaning that consumers can purchase the plane as components to assemble it themselves.[3][4]   Variants of the Zodiac have since been manufactured in Canada, Europe, America and South America as a factory-assembled, ready-to-fly aircraft.[3] The original Zodiac model was designed for a load factor of +/-6g at the maximum gross weight of 1200 pounds; +/- 6.9g at 1050 pounds and 8.3g at 875 pounds. The empty weight of the prototype was 590 pounds.[5] Heintz drafted the regulations for light-sport aircraft in Canada around the time he designed the Zodiac. He also played an important role in drafting the current light-sport aircraft (LSA) rules for the America. Zenith Aircraft Company still produces kits and Quick-build kits for the Zodiac kit for the homebuilt-market.[6] The company also provides engine mounts and instructions for mounting the Stratus EA 81 engine in the CH 601 series.[7] Chevrolet Corvair engines have also been employed.[8] There are over 1000 Zodiac aircraft flying worldwide.[3] In the Netherlands, the Dutch government grounded the 12 Dutch-registered CH 601 XLs on 24 October 2008. The planes were banned from flying pending an investigation into their structural strength, following the crash of a European variant of the design (Rotax powered and 450 kg (992 lb) maximum take-off weight) that killed two people. According to the Dutch government, since 2005 "at least seven accidents with Zenith CH601 XL's have happened in which one or both wings have failed".[9] Zenair Europe investigated these accidents,[10] concluded that none are due to a design defect and, after a first-hand review of the wreckage, also rejected suggestions that the aircraft in the Dutch accident experienced a structural failure.[11] On 14 April 2009, the NTSB wrote an urgent letter to the FAA recommending that they ground all Zodiac CH 601 XLs, saying "It appears that aerodynamic flutter is the likely source of four of the U.S. accidents and of at least two foreign accidents".[12] The NTSB also wrote to ASTM International, the body responsible for developing standards for light sport aircraft, recommending that those standards be changed in light of the investigation. The NTSB says that the type has been involved "in six in-flight structural breakups since 2006".[12][13][14][15][16] Zenith Aircraft disputed the NTSB's conclusions and stated in a response on their website that "[w]e continue to believe wing flutter will not occur if the control cables are adjusted properly."[17] They also cited Zenair Europe's disagreement with the Dutch government's conclusion that that accident was caused by flutter. AMD issued a safety alert in October 2008 mandating inspections of aileron control cable tensions.[18] The company hired an independent consultant, Dr. Uwe Weltin, an internationally recognized flutter and vibrations specialist and head of the Institut für Zuverlaessigkeitstechnik at the Technical University of Hamburg-Harburg who concluded that when the CH 601 XL is built and maintained to Zenair specifications, there is "no tendency to flutter or divergence found within the flight envelope of the CH 601 XL". The company claimed that the report clears the Zodiac design of flutter-related concerns as long as CH 601 XL is built and maintained to Zenair specifications.[19] In reacting to the NTSB recommendations the FAA Administrator Randy Babbit declined to ground the aircraft and in a 13 July 2009 letter, stated "Data indicates the CH-601XL has a safety record similar to other S-LSA and appears capable of safe flight and operations if maintained according to the manufacturer's recommendations."[20] On 6 November 2009 an amateur-built CH-601XL broke up in flight over Arkansas, resulting in the death of the pilot. Preliminary investigation of the accident revealed a failure mode similar to that seen in the earlier crashes, as both wings separated in flight. This brought the number of crashes to seven and deaths to 11.[21][22] The FAA issued a Special Airworthiness Information Bulletin on 7 November 2009  and strongly recommended that the aircraft not be flown until modifications detailed in an AMD Safety Alert are carried out. AMD and Zenith Aircraft issued documents the same day, mandating that the S-LSA version not be flown until the modifications were completed and recommended all aircraft be modified. The modifications included strengthening of the main and rear wing spar carrythroughs and the addition of aileron balance weights. The Experimental Aircraft Association also recommended grounding all affected aircraft until modifications are complete.[23][24][25][26][27] In a statement issued by Zenith Aircraft, the designer, Chris Heintz in response to the question "Why are you recommending this Upgrade Package? What has prompted this "180- degree" shift, from insisting that the CH 601 XL design was fine "as is", to now mandating a list of upgrades requiring more than a dozen modifications?" stated: The past two years have been challenging for the CH 601 XL community around the world. As we all know, a number of accidents have occurred over the span of a few years for which no common cause has been determined. This lack of a "smoking gun" has caused all kinds of conjectures and wild guesses as to probable cause, and each time a new "theory" or "solution" is proposed, I and numerous engineers spend long hours trying to validate or rebuke the latest round of speculation. To this date, after thousands of man-hours of investigations, multiple design reviews and an unheard-of amount of testing, the accidents in question still do not share a common cause. In offering this "Upgrade Package" I have had to set aside my own professional opinion (that the design is sound) as well as legal counsel's advice in order to provide builders, owners and pilots the "fix" that they have been asking me for. With these upgrades (my "180° shift"), the safety margins of key airframe components have been dramatically increased...[28]On 12 November 2009 the FAA ceased issuing new Certificates of Airworthiness, requiring new registrants to prove that they have complied with the modifications before being permitted to fly the aircraft.[22] In addressing the 6 November 2009 accident NTSB Chairman Deborah A.P. Hersman said on 13 November 2009: We are pleased that the FAA and the manufacturer have acted on the safety-of-flight issues that we identified with the Zodiac special light sport airplane. We are troubled, however, that no modifications are required on the amateur-built planes. We are very concerned that a lack of required compliance may lead to more accidents like the one in Arkansas, and others we've already seen.[21] The FAA completed an in-depth review of the CH601 XL and 650 and issued a report entitled Zodiac CH601 XL Airplane Special Review Team Report January 2010. The FAA concluded:[29][30] FAA review of the in-flight failures did not indicate a single root cause, but instead implicated the potential combination of several design and operation aspects. Our preliminary assessments focused on the strength and stability of the wing structure. Further analysis during the special review found the loads the manufacturer used to design the structure do not meet the design standards for a 1,320 lb (600kg) airplane. Static load test data verifies our conclusion. The special review also identified issues with the airplane's flutter characteristics, stick force gradients, airspeed calibration, and operating limitations.[29] In reacting to the FAA's report the Experimental Aircraft Association's Vice President of Industry and Regulatory Affairs, Earl Lawrence, said, "The FAA did an excellent job with this investigation and deserves credit for thoroughly exploring all possibilities. EAA had vigorously pushed for comprehensive data on these accidents. We wanted to see the data, so aircraft owners knew exactly what modifications were needed and why they were needed immediately."[31] On 20 April 2019 another wing failure accident in Bulgaria killed the pilot and passenger.[32] Data from AMD website[3]General characteristics Performance Avionics</t>
  </si>
  <si>
    <t>//upload.wikimedia.org/wikipedia/commons/thumb/8/86/ZenairCH_601XLN601XC.jpg/300px-ZenairCH_601XLN601XC.jpg</t>
  </si>
  <si>
    <t>Kit aircraft</t>
  </si>
  <si>
    <t>Aircraft Manufacturing and Design</t>
  </si>
  <si>
    <t>https://en.wikipedia.org/Aircraft Manufacturing and Design</t>
  </si>
  <si>
    <t>More than 1,000</t>
  </si>
  <si>
    <t>1 pilot</t>
  </si>
  <si>
    <t>1 passenger and 550 lb (250 kg) useful load</t>
  </si>
  <si>
    <t>20 ft 0 in (6.1 m)</t>
  </si>
  <si>
    <t>27 ft 0 in (8.23 m)</t>
  </si>
  <si>
    <t>6 ft 6 in (1.98 m)</t>
  </si>
  <si>
    <t>770 lb (350 kg)</t>
  </si>
  <si>
    <t>× Continental O-200 , 100 hp (75 kW)</t>
  </si>
  <si>
    <t>111 kn (130 mph, 211 km/h)</t>
  </si>
  <si>
    <t>37 kn (44 mph, 71 km/h)</t>
  </si>
  <si>
    <t>140 kn (161 mph, 257 km/h)</t>
  </si>
  <si>
    <t>https://en.wikipedia.org/Kit aircraft</t>
  </si>
  <si>
    <t>Chris Heintz</t>
  </si>
  <si>
    <t>https://en.wikipedia.org/Chris Heintz</t>
  </si>
  <si>
    <t>132 sq ft (12.5 m2)</t>
  </si>
  <si>
    <t>608 nmi (715 mi, 1,158 km)</t>
  </si>
  <si>
    <t>12,000 ft (3,692 m)</t>
  </si>
  <si>
    <t>NACA 65-018[40]</t>
  </si>
  <si>
    <t>10 lb/sq ft (48 kg/m2)</t>
  </si>
  <si>
    <t>in production</t>
  </si>
  <si>
    <t>1,000 ft/min (5.1 m/s)</t>
  </si>
  <si>
    <t>N/A</t>
  </si>
  <si>
    <t>recreational pilots/sport pilotsprivate pilots</t>
  </si>
  <si>
    <t>Eastman, Georgia</t>
  </si>
  <si>
    <t>13.2 lb/hp (0.125 W/kg)</t>
  </si>
  <si>
    <t>https://en.wikipedia.org/Eastman, Georgia</t>
  </si>
  <si>
    <t>Beriev Be-112</t>
  </si>
  <si>
    <t>The Beriev Be-112 is a proposed amphibian aircraft with two propeller engines, projected to carry 27 passengers. The Beriev firm lacks a production amphibian aircraft in this size. Intended purposes of the Be-112 include passenger and cargo carriage, ambulance missions, surveillance, and search-and-rescue missions. Beriev also explored a version of the Be-112 with wing-mounted turboprop engines[1] Data from beriev.com[2]General characteristics Performance</t>
  </si>
  <si>
    <t>//upload.wikimedia.org/wikipedia/commons/thumb/9/93/Beriev_Be-112.png/300px-Beriev_Be-112.png</t>
  </si>
  <si>
    <t>Amphibious aircraft</t>
  </si>
  <si>
    <t>Russian Federation</t>
  </si>
  <si>
    <t>Beriev</t>
  </si>
  <si>
    <t>https://en.wikipedia.org/Beriev</t>
  </si>
  <si>
    <t>27 pax / 2,350 kg (5,181 lb) payload</t>
  </si>
  <si>
    <t>17 m (55 ft 9 in)</t>
  </si>
  <si>
    <t>21.2 m (69 ft 7 in)</t>
  </si>
  <si>
    <t>5.2 m (17 ft 1 in)</t>
  </si>
  <si>
    <t>2 × Pratt &amp; Whitney Canada PT6A-67R turboprop engines, 1,062 kW (1,424 hp) each</t>
  </si>
  <si>
    <t>5-bladed fully-feathering reversible constant-speed propellers</t>
  </si>
  <si>
    <t>370 km/h (230 mph, 200 kn)</t>
  </si>
  <si>
    <t>https://en.wikipedia.org/Amphibious aircraft</t>
  </si>
  <si>
    <t>11,000 kg (24,251 lb)</t>
  </si>
  <si>
    <t>420 km/h (260 mph, 230 kn)</t>
  </si>
  <si>
    <t>Paper project only</t>
  </si>
  <si>
    <t>Stout 1-AS Air Sedan</t>
  </si>
  <si>
    <t>The Stout 1-AS Air Sedan was an all-metal monoplane that was an early example in the Ford Trimotor lineage. The Air Sedan was Stout's updated version of the Stout Batwing Limousine.[1] William Bushnell Stout, having just completed his famous letter writing financing effort for the company, embarked on a new aircraft using the "thick airfoil" batwing design, combined with all-metal construction employed overseas in Junkers aircraft.[2] The aircraft was a high wing single engine all-metal aircraft. The pilot and co-pilot sat side-by side, in an open cockpit mounted in the leading edge of the wing. The airfoil's chord stretched half the length of the fuselage, like the earlier batwing. The fuselage was fat and low slung compared to conventional aircraft of the time. Semicircular windows present in other Stout designs were installed.[3] The Air Sedan was tested at Selfridge Field in Mt. Clemens, Michigan on February 9, 1923 by Walter Edwin Lees.[4] The plane was considered underpowered. On one test flight, Lees and the lead engineer, George H. Prudden, took off with Stout as a passenger; they barely kept aloft, and landed in a neighboring field.[5] Later the powerplant was replaced by a 150 hp (112 kW) Hispano-Suiza engine.[6] General characteristics Performance</t>
  </si>
  <si>
    <t>Commercial monoplane</t>
  </si>
  <si>
    <t>Stout Engineering Company</t>
  </si>
  <si>
    <t>https://en.wikipedia.org/Stout Engineering Company</t>
  </si>
  <si>
    <t>1 × Curtiss OX-5 , 90 hp (67 kW)</t>
  </si>
  <si>
    <t>William Bushnell Stout, George H. Prudden</t>
  </si>
  <si>
    <t>https://en.wikipedia.org/William Bushnell Stout, George H. Prudden</t>
  </si>
  <si>
    <t>Urban Aeronautics X-Hawk</t>
  </si>
  <si>
    <t>The Urban Aeronautics X-Hawk is a proposed flying car designed by Rafi Yoeli in Yavne, Israel, being built by Metro Skyways Ltd., a subsidiary of Yoeli's privately held company, Urban Aeronautics. The firm claims to have flown the car to a height of 90 cm (3 ft), and that greater heights are possible.[1] The X-Hawk and its smaller unmanned version, the Tactical Robotics Cormorant, would be used in search and rescue operations where a helicopter would be useless, or at least very dangerous, such as evacuating people from the upper stories of burning buildings, or delivering and extracting police and soldiers while very close to structures, narrow streets, and confined spaces, with a projected size similar to that of a large van. Urban Aeronautics Ltd. patented its design as Fancraft.[2] Fancraft technologies had registered 37 patents, with 12 additional patents pending in 2013.[3] Metro Skyways Ltd. (MSL), a subsidiary of Urban Aeronautics Ltd., led in developing the X-Hawk and exercises exclusive license of manned air-taxi (civil), air-rescue, and medical evacuation markets. Another subsidiary, Tactical Robotics Ltd. (TRL) has taken the lead in developing the Cormorant (formerly AirMule) and exercises exclusive licenses in unmanned military and national security markets.[4] In 2004, the development and the proof-of-concept vehicle CityHawk completed more than 10 hours of hover testing near Ben Gurion Airport in Israel.[5][6] Its success encouraged the development of the X-Hawk and the Mule, since renamed Cormorant.[7] Shortly after the X-Hawk LE concept was published by Urban Aeronautics.[8] Development is being done in parallel to the primary effort put into the Tactical Robotics Cormorant. Urban Aeronautics plans to begin testing its CityHawk eVTOL in 2021.[9] The X-Hawk is a vertical take-off and landing (VTOL) aircraft with no exposed rotors, configured as a tandem-fan, turbine-powered vehicle. Pilots will use a fly-by-wire multi-channel flight control system, with automatic stabilization, to help control the aircraft and maintain level flight. The ducted fan design allows the car to achieve the speed and maneuverability of a helicopter.[10] Urban Aeronautics is in contact with the militaries of the America (Army), Italy, India, and other nations, for possible sale of the Cormorant.[11] Data from Metro Skyways[14]General characteristics Performance</t>
  </si>
  <si>
    <t>//upload.wikimedia.org/wikipedia/en/thumb/6/6b/Xhawk_sketch.jpg/300px-Xhawk_sketch.jpg</t>
  </si>
  <si>
    <t>Flying car</t>
  </si>
  <si>
    <t>Metro Skyways Ltd.</t>
  </si>
  <si>
    <t>1,170 kg (2,579 lb)</t>
  </si>
  <si>
    <t>1,930 kg (4,255 lb)</t>
  </si>
  <si>
    <t>800l (211 US Gal)</t>
  </si>
  <si>
    <t>2 × Safran Arriel 2N turboshaft, 735 kW (985 hp)  each uninstalled T/O power at SL, ISA</t>
  </si>
  <si>
    <t>234 km/h (145 mph, 126 kn)</t>
  </si>
  <si>
    <t>min fuel flow</t>
  </si>
  <si>
    <t>https://en.wikipedia.org/Flying car</t>
  </si>
  <si>
    <t>Rafi Yoeli</t>
  </si>
  <si>
    <t>https://en.wikipedia.org/Rafi Yoeli</t>
  </si>
  <si>
    <t>270 km/h (170 mph, 150 kn)</t>
  </si>
  <si>
    <t>150 km (93 mi, 81 nmi) Pilot + 4, 20 min reserves</t>
  </si>
  <si>
    <t>In development</t>
  </si>
  <si>
    <t>0.76 kW/kg (0.46 hp/lb)</t>
  </si>
  <si>
    <t>2 × 2.30 m (7 ft 7 in)</t>
  </si>
  <si>
    <t>8.3 m2 (89 sq ft)</t>
  </si>
  <si>
    <t>1.68 kg/km (6.0 lb/mi) at 130 kn (241 km/h)</t>
  </si>
  <si>
    <t>360 km (220 mi, 190 nmi) Pilot only, 20 min reserves</t>
  </si>
  <si>
    <t>232.3 kg/m2 (47.6 lb/sq ft)</t>
  </si>
  <si>
    <t>76 dBA</t>
  </si>
  <si>
    <t>Bristol T.T.A.</t>
  </si>
  <si>
    <t>The Bristol Type 6 T.T.A was a British two-seat, twin-engine biplane, designed in 1915 as a defence fighter. Two prototypes were built, but the T.T.A. did not go into production. The Bristol T.T.A was designed in 1915 to a War Office requirement for a local defence aircraft. The T.T.A was a two-seat, twin-engine biplane with T.T. standing for twin tractor; the Bristol Type number 6 was added retrospectively in 1923.[1] The guiding principles in the design were compactness and a wide field of fire from both cockpits. The T.T.A[2] was an unswept biplane with slight stagger, the wings having constant chord and carrying long ailerons on the upper planes. The wings were of three-bay construction, the inner interplane struts supporting the engines in rectangular nacelles midway between the wings. Twin-wheeled undercarriage units were mounted below each engine, with a tailskid and a noseskid to prevent nosing over. The large area tailplane was the same shape as that of the Scout D, with the same unbalanced elevators, but the finless rudder was balanced. The gunner sat in a cockpit in the nose of the aircraft, armed with two free-mounted 0.303 in (7.7 mm) Lewis Guns. The pilot, sitting behind the wing trailing edge, had a rear-pointing Lewis gun.[2] The original design, (the Bristol T.T.), envisaged the use of two 150 hp (110 kW) R.A.F. 4a engines, but the B.E.12 and R.E.8 aircraft had been given priority for these engines and Bristol were advised to use 120 hp (90 kW) Beardmore engines. With these engines, the aircraft was designated T.T.A, two prototypes were ordered and the first completed on 26 April 1916. The second followed in May, and both aircraft flew to Upavon for service tests. Top speed and climb rate were better than the T.T.'s higher powered but larger competitor, the F.E.4, but the aircraft was not liked and gained no production orders.[2] Data from Barnes 1970, p. 103General characteristics Performance Armament</t>
  </si>
  <si>
    <t>Two-seat fighter</t>
  </si>
  <si>
    <t>British and Colonial Aeroplane Company</t>
  </si>
  <si>
    <t>https://en.wikipedia.org/British and Colonial Aeroplane Company</t>
  </si>
  <si>
    <t>39 ft 2 in (11.94 m)</t>
  </si>
  <si>
    <t>53 ft 6 in (16.31 m)</t>
  </si>
  <si>
    <t>12 ft 6 in (3.81 m)</t>
  </si>
  <si>
    <t>3,820 lb (1,733 kg)</t>
  </si>
  <si>
    <t>2 × Beardmore water-cooled inline , 120 hp (90 kW)  each</t>
  </si>
  <si>
    <t>F. Barnwell &amp; L.G. Frise</t>
  </si>
  <si>
    <t>817 sq ft (75.9 m2)</t>
  </si>
  <si>
    <t>5,100 lb (2,313 kg)</t>
  </si>
  <si>
    <t>390 ft/min (2.0 m/s) [3]</t>
  </si>
  <si>
    <t>Urban Air Samba</t>
  </si>
  <si>
    <t>The Urban Air Samba is a Czech designed and built light aircraft of the 1990s which incorporates composite construction. It remained in series production in 2017.[1] Production of the Urban Air's designs, including the Samba, was taken up by Distar Air of Ústí nad Orlicí, Czech Republic in about 2010.[1][2] Urban Air SPO designed and built their first model, the two-seat side-by-side Urban Air UFM-13 Lambada, which first flew in 1996. From their original model, they developed the UFM-10 Samba which was of similar overall design, using all-composite construction. The wings were reduced in span and a conventional tail unit was incorporated in place of the 'T' layout of the Lambada. The earlier tailwheel undercarriage was replaced by a fixed tricycle layout. The Samba XXL is a further development, introduced in 2003 for the Fédération Aéronautique Internationale microlight category, with a modified fuselage providing a larger and repositioned cockpit canopy, modified engine cowling and a more streamlined tail unit.[1][3] Data from pilotmix.comGeneral characteristics Performance</t>
  </si>
  <si>
    <t>//upload.wikimedia.org/wikipedia/commons/thumb/4/48/Urban_Air_Samba_XXL_N19UA_Lakeland_FL_23.04.09R.jpg/300px-Urban_Air_Samba_XXL_N19UA_Lakeland_FL_23.04.09R.jpg</t>
  </si>
  <si>
    <t>Two-seat composite light monoplane</t>
  </si>
  <si>
    <t>Urban Air SPODistar Air</t>
  </si>
  <si>
    <t>https://en.wikipedia.org/Urban Air SPODistar Air</t>
  </si>
  <si>
    <t>circa 80 by 2009</t>
  </si>
  <si>
    <t>584 lb (265 kg)</t>
  </si>
  <si>
    <t>1 × Rotax 912 ULS , 80 hp (60 kW)</t>
  </si>
  <si>
    <t>137 mph (220 km/h, 119 kn)</t>
  </si>
  <si>
    <t>Pavel Urban</t>
  </si>
  <si>
    <t>1,041 lb (472 kg)</t>
  </si>
  <si>
    <t>Urban Air Lambada</t>
  </si>
  <si>
    <t>1,400 ft/min (7.1 m/s)</t>
  </si>
  <si>
    <t>Arado SD II</t>
  </si>
  <si>
    <t>The Arado SD II was a fighter biplane developed in Germany in the 1920s. Like the preceding SD I, it was intended to equip the clandestine air force that Germany was assembling at Lipetsk and was hoped to overcome the shortcomings of that type. Although it shared the same basic configuration, the SD II was an all-new design. A considerably larger and heavier aircraft, it had wings of less stagger, braced with conventional wires. The landing gear and tailplane were of far stronger construction. The SD II was flown competitively against the Heinkel HD 37 in 1929 and was found to have highly undesirable handling characteristics. Development was terminated at that point. General characteristics Performance Armament</t>
  </si>
  <si>
    <t>7.40 m (24 ft 4 in)</t>
  </si>
  <si>
    <t>2.95 m (9 ft 8 in)</t>
  </si>
  <si>
    <t>1,445 kg (3,186 lb)</t>
  </si>
  <si>
    <t>1 × Bristol Jupiter VI , 395 kW (530 hp)</t>
  </si>
  <si>
    <t>1,770 kg (3,900 lb)</t>
  </si>
  <si>
    <t>235 km/h (146 mph, 127 kn)</t>
  </si>
  <si>
    <t>6,400 m (20,997 ft)</t>
  </si>
  <si>
    <t>11.1 m/s (2,190 ft/min)</t>
  </si>
  <si>
    <t>Blackburn Turcock</t>
  </si>
  <si>
    <t>The Blackburn F.1 Turcock was a British single-seat single-engine biplane fighter built in 1927. Designed to be produced in several variants, only one was completed. In 1926 Blackburn partially deviated from their practice of building Naval aircraft to design an interceptor fighter, intended to meet Air Ministry specifications F.9/26 (day and night fighter) and N.21/26 (fleet fighter). The first fighter from Blackburn under their new numbering system, it became the F.1; the name Blackcock was applied to the design, but it was intended that each variant, powered by a different engine, should have its own name. Blackburn intended to produce variants with the 446 hp (332 kW) Armstrong Siddeley Jaguar VI radial engine, the 585 hp (436 kW) Bristol Mercury radial and the 510 hp (380 kW) Rolls-Royce Kestrel water-cooled inline engine, though in the event, only the Jaguar-powered aircraft was completed.[1] The F.1 emerged as a clean biplane with swept and staggered single-bay wings of unequal span, the upper wing having both greater span and chord. Apart from the front fuselage, the aircraft was fabric-covered over a steel frame for the fuselage and a mixture of steel spars and duralumin ribs in the wings. The fuselage narrowed to the rear, carrying a braced tailplane and a low, wide-chord fin and rudder with a flat top. Underneath, a faired skid provided more fin area; the rudder also projected beneath the fuselage. The main undercarriage was a standard fixed-axle design. The pilot's open cockpit was at the trailing edge of the wing, where a small cutout enhanced his forward and upward view.[1] On the only F.1 built, the Jupiter engine was uncowled. The intended armament of two 0.030 in (7.7 mm) machine guns on either side of the fuselage and firing through the two-blade propeller was never fitted.[1] Blackburn won no Air Ministry orders for the F.1 and indeed no manufacturer received an order under either of the above Ministry contracts, but there was one Jupiter-engined F.1 built for the Turkish government. This aircraft was therefore named the Turcock. It was flown to Turkey under the British registration G-EBVP in January 1928 but was lost in an accident on 13 February.[1][2]  Data from Jackson 1968, p. 239General characteristics Performance</t>
  </si>
  <si>
    <t>fighter</t>
  </si>
  <si>
    <t>Blackburn Aeroplane and Motor Co. Ltd</t>
  </si>
  <si>
    <t>https://en.wikipedia.org/Blackburn Aeroplane and Motor Co. Ltd</t>
  </si>
  <si>
    <t>24 ft 4 in (7.42 m)</t>
  </si>
  <si>
    <t>31 ft 0 in (9.49 m)</t>
  </si>
  <si>
    <t>8 ft 11 in (2.72 m)</t>
  </si>
  <si>
    <t>2,282 lb (1,035 kg)</t>
  </si>
  <si>
    <t>1 × Armstrong Siddeley Jaguar VI 14-cylinder twin row radial , 446 hp (332 kW)</t>
  </si>
  <si>
    <t>1.75 hours</t>
  </si>
  <si>
    <t>F.A Bumpus and B.A. Duncan</t>
  </si>
  <si>
    <t>https://en.wikipedia.org/F.A Bumpus and B.A. Duncan</t>
  </si>
  <si>
    <t>2,726 lb (1,237 kg)</t>
  </si>
  <si>
    <t>176 mph (283 km/h, 153 kn) at 15,000 ft (4,570 m)</t>
  </si>
  <si>
    <t>27,500 ft (8,380 m)</t>
  </si>
  <si>
    <t>1,300 ft/min (6.60 m/s) (initial)</t>
  </si>
  <si>
    <t>Sukhoi Superjet 100</t>
  </si>
  <si>
    <t>The Sukhoi Superjet 100 (Russian: Сухой Суперджет 100, tr. Sukhoy Superdzhet 100) or SSJ100 is a regional jet designed by Russian aircraft company Sukhoi Civil Aircraft, a division of the United Aircraft Corporation (now: Regional Aircraft – Branch of the Irkut Corporation[5][6]). With development starting in 2000, it made its maiden flight on 19 May 2008 and its first commercial flight on 21 April 2011 with Armavia. The 46–49 t (101,000–108,000 lb) MTOW plane typically seats 87 to 98 passengers and is powered by two 77–79 kN (17,000–18,000 lbf) PowerJet SaM146 turbofans developed by a joint venture between French Safran and Russian NPO Saturn.  By May 2018, 127 were in service and by September the fleet had logged 300,000 revenue flights and 460,000 hours. By November 2021 fleet had logged at least 2.000.000 hours.[7] The plane has recorded three hull loss accidents and 86 deaths as of November 2021[update]. JSC Sukhoi was incorporated in May 2000 to develop the first all-new commercial aircraft in post-Soviet Russia.[8] Studies of the Russian Regional Jet (RRJ) began in 2001. After analysing the Russian market, Sukhoi identified a need for an aircraft with a range of between 3,000 and 4,500 km (1,900 and 2,800 mi), greater than typical regional jets. Three variants were initially envisaged: the RRJ60, RRJ75 and RRJ95, with 60, 78 and 98 seats respectively; a five-abreast layout was chosen as being optimal for this size range. Sukhoi estimated the targeted market to be around 800 aircraft, including 250–300 from Russia and the CIS.[9] On 15 October 2001, the Russian government allocated $46.6 million to the development of a new 70–80 seat regional jet, targeting first flight in 2006 and entry into service in 2007.[10] Sukhoi's RRJ was competing against Myasishchev's M-60-70 and Tupolev's Tu-414 projects.[11] Boeing provided advice to Sukhoi and its partners on programme management, engineering, marketing, product development, certification, supplier management and customer support.[12] The Sukhoi RRJ was selected by Rosaviakosmos, the government's aviation and space agency, in March 2003.[11] The RRJ programme allocated $63.5 million to the development of a 4–5 tf (8,800–11,000 lbf) engine between 2003 and 2015. Four engines were initially envisaged: the Pratt &amp; Whitney PW800, the Rolls-Royce BR710, the General Electric CF34-8, and the Snecma/NPO Saturn SaM146.[10][13] The BR710 and the CF34-8 were eliminated by July 2002,[14] and the PW800 was subsequently rejected due to a perceived technical risk associated with its geared fan.[15] A formal memorandum of understanding was signed with Snecma on 29 April 2003, confirming the selection of the 14,000–17,000 lbf (62–76 kN) SaM146,[16] to be developed in a joint venture with NPO Saturn, based on the Snecma SPW14 and combining a Snecma DEM21 gas generator with an Aviadvigatel "cold section".[10] Key suppliers were selected in October 2003, including Thales for avionics, Messier-Bugatti-Dowty for landing gear, Honeywell for the auxiliary power unit, Liebherr for flight controls, Intertechnique for fuel systems, Parker Hannifin for hydraulic systems, B/E Aerospace for interiors.[8] At this time, Sukhoi anticipated a market for 600 aircraft by 2020 – representing 10% of global demand for regional jets – for a total sales volume of $11 billion. Discussions were held with Air France and the SkyTeam alliance to ensure that the aircraft would meet western requirements.[11] An application for EASA certification was made in 2004 and was expected to be granted six months after the Russian approval.[9] The Komsomolsk-on-Amur plant was selected in February 2005 for final assembly, implementing jig-less assembly, automatic component alignment and automatic riveting. The RRJ60 and RRJ75 were deemed to be less cost-effective,[8] and development was focused on the largest model, the 98-seat RRJ95. The 78-seater RRJ75 remained under consideration, and a future stretch was also envisaged.[9] The RRJ95 was renamed the Sukhoi Superjet 100 at the Farnborough Air Show in July 2005. The first order, for 30 aircraft, was signed on 7 December with Aeroflot.[8] In June 2007, Boeing expanded its assistance to cover flight and maintenance crew training and manuals, and spare parts management and supply.[12] On 22 August, Sukhoi and Alenia Aeronautica established the SuperJet International joint venture for customer support outside Russia and Asia.[8] Alenia Aeronautica took a 25% stake in Sukhoi Civil Aircraft Corporation (SCAC) for $250 million, valuing it at $1 billion. Development costs were expected to total $1 billion, with another $1 billion needed to develop the powerplant and for customer support.[9] The first SSJ was transported in an Antonov 124 from Komsomolsk-on-Amur to Zhukovsky, Moscow Oblast on 28 January 2007, for ground tests conducted by the Central Aerohydrodynamic Institute (TsAGI).[17] The SuperJet was officially unveiled on 26 September 2007 at Dzyomgi Airport in Komsomolsk-on-Amur.[18] By October 2007, initial deliveries were scheduled for 2009; plans called for the 95–98-seat model to be followed by a 75–78-seat shrink and a 110-seat stretch.[19] The SaM146 engine was first run on 21 February 2008.[20] Tests were conducted by the Gromov Flight Research Institute, using an Ilyushin Il-76LL as a flying test bed.[21] The SuperJet 100 made its maiden flight on 19 May 2008, taking off from Komsomolsk-on-Amur.[3] By July, certification was expected for the third quarter of 2009, pushing back deliveries to later the same quarter.[22] On 24 December 2008, the second SSJ made its maiden flight.[23] By January 2009, the first two aircraft had completed over 80 flights, and the engines had accumulated 2,300 hours of tests.[24] In April 2009, the two prototypes were flown 3,000 km (1,600 nmi) from Novosibirsk to Moscow,[25] and EASA pilots conducted a number of familiarisation flights.[26] A third prototype joined the test campaign in July 2009.[27] The SSJ made its international debut at the 2009 Paris Air Show; during the show, Malév Hungarian Airlines placed a $1 billion order for 30 aircraft.[28] As of June 2009, 13 aircraft were under construction, with the first four scheduled to be handed over to clients from December.[29]  Armenian Armavia was to receive the first two, followed by Aeroflot, having ordered 30 with an option for 15 more. Other customers include Russian Avialeasing, Swiss AMA Asset Management Advisor, and Indonesian Kartika Airlines. Sukhoi expected production to reach a rate of 70 aircraft per year by 2012.[28] In December 2009, engine availability issues resulted in deliveries being delayed indefinitely.[30] On 4 February 2010, the fourth prototype made its maiden flight using engines removed from the first prototype, as a result of continuing delays in engine production, including NPO Saturn quality problems.[31] By 28 May 2010, all engine tests needed for certification were completed, including the final simulated bird strike.[citation needed] On 15 September 2010, static tests for certification of the aircraft were completed by TsAGI.[32] Testing of the flight management system (FMS), developed by Canada's CMC Electronics for Thales, was completed on 19 November 2010.[citation needed] By June 2010, certification was 90% complete but was delayed due to SaM146 engine problems that were not encountered during testing.[33] The engines had an increased weight and excessive fuel consumption.[citation needed] In September 2010, certification was expected for November.[34] In October 2010, noise was tested for certification authorities, Russian IAC and European EASA.[35] On 4 November 2010, the first production aircraft, intended for Armavia, was first flown.[36] By November 2010, the SSJ test fleet had made 948 flights totalling 2,245 hours.[37] By 21 December 2010, emergency evacuation (completed in 73 seconds, within the 90 imparted, with 98 volunteers and five crew) and rejected takeoff, probing the tires and brakes at maximum energy with no thrust reversal, were completed in Zhukovsky near Moscow, for IAC and EASA certification.[citation needed] On 3 February 2011, IAC granted a Type Certificate.[38] EASA's Type Certificate followed on 3 February 2012, allowing operations in European countries.[39] In summer 2017, the business jet variant's additional fuel tanks were certified to carry 3,100 kg (6,800 lb) more fuel, increasing range from 4,420 km (2,390 nmi) to 6,000 km (3,200 nmi).[40] London City Airport is a major destination for Irish airline CityJet, which was to receive 15 SSJ100s, but its steep 5.5° approach required new control laws, wing flap setting and modified brakes: test flights were to begin in December 2017, with certification planned for 2018, and the modified aircraft to be available in 2019.[41] A new "sabrelet" winglet, helping takeoff and landing performance and delivering 3% better fuel burn, will be standard and available for retrofit.[41] Designed with CFD tools by Sukhoi and TsAGI, the "saberlets" debuted flight tests on 21 December 2017. They should improve hot and high airport performance and cut costs up to $70,000 per year. Parts of the wing are reinforced for the aerodynamic loads distribution change.[42] They should reduce fuel costs by 4%, flight-testing was completed after over 140 flights by October 2019.[43] The first aircraft with the composite winglets was delivered to Russian carrier Severstal Aircompany in December 2019.[44] By November 2018, the TsAGI carried out wind tunnel tests on two modified wing designs to save structural weight: one with less wing sweep and the other with more relative thickness, also enhancing aerodynamics and load capabilities, and improving fuel efficiency by nearly 10%.[45] To resist the Airbus–Boeing duopoly pressure on regional jets through the Embraer E-Jet E2 and the Airbus A220, Sukhoi would upgrade the SSJ100 to the SSJ100B and the "Russianised" SSJ100R.[46] Western content accounts for 55–60% of the original SSJ100's cost but sanctions against Russia are tightening.[47] As of December 2018, the US authorities did not send any feedback to Sukhoi over exports to Iran.[48] The SSJ100B would feature more powerful SaM146-1S18 engines, improved avionics software, enhanced high-lift devices controls and retrofittable "sabrelet" blended wingtip devices.[46] After 2021 the SSJ100R would replace western components by Russian ones for government customers and countries subject to Western sanctions[46] such as Iran Air Tours and Iran Aseman.[47] .  SSJ100R could include a smaller variant of the Aviadvigatel PD-14 engine (Aviadvigatel PD-8[47]); KRET electronic units to replace the Thales avionics; a Russian inertial navigation system and APU to replace Honeywell's; and the landing gear to replace one produced by Safran.[49] Fuel burn would be reduced by 5–8% with a new composite wing.[47] Russian content should double to 30% as US restrictions limit its export potential.[50] Sukhoi forecasts 345 sales from 2018 to 2030, mostly in post-Soviet states and some in south-east Asia and Latin America, including an improved range business jet version.[50] The seating capacity is to be raised to 110, and hot and high operations to 4000 m and 50 °C. A freighter variant is also being studied.[50] Russian government has earmarked ₽3.2 billion ($51 million) toward the variant of the SSJ with indigenous propulsion and avionics, introduced at the Eurasia Airshow 2018 in Antalya alongside the SSJ75.[51] In May 2021, Rostec announced the completion of the first experimental core 'hot section' of the PD-8 engine.[52] The 'Russified' variant of the SSJ with the composite wing, indigenous avionics and the PD-8 engine has later become known as SSJ-New.[53] In July 2021, UEC exhibited the new engine at the 2021 Moscow Air Show and aimed to secure type certification by 2023.[54] In January 2022, a new control system, developed by UEC for the PD-8 engine, was being tested prior to integration with the engine.[55] At the end of November 2018, United Aircraft Corporation transferred SCAC from Sukhoi to the Irkut Corporation, to become UAC's airliner division, as Leonardo S.p.A. pulled out in early 2017 because of Superjet's poor financial performance. Irkut will manage the Superjet 100, the MC-21 and the Russo-Chinese CR929 widebody, but the Il-114 passenger turboprop and modernized Ilyushin Il-96-400 widebody will stay with Ilyushin. The new commercial division will also include the Yakovlev Design Bureau, avionics specialist UAC—Integration Center and composite manufacturer AeroComposit.[56] The aircraft is to be known simply as the Superjet 100, dropping the Sukhoi name.[57] The five-abreast cross-section is more optimised beyond 70 seats than the four-abreast Bombardier CRJs and Embraer E-Jets but smaller than the six-abreast Airbus A320 and Boeing 737.[9] The SSJ100 typically seats 87 to 98 passengers.[58] In Russia, it replaces the aging Tupolev Tu-134 and Yakovlev Yak-42 aircraft.[18] It competes with the Antonov An-148, Embraer E190 and the Bombardier CRJ1000. It aims for lower operating costs than its competitors for the price of $23–25 million.[citation needed] Sukhoi claims 6–8% lower cost per passenger and cost per flight than the Embraer 190 and fuel burn is on a par with the Antonov An-148 but with 22 more passengers.[59][contradictory] Sukhoi claims cash operational costs are lower than competitors by 8-10%, with reduced fuel burn per seat and longer maintenance intervals.[60] The design meets CIS AP-25, US FAR-25 and EU JAR-25 aviation rules, and conforms to ICAO Chapter 4 and FAR 36 Section 4 noise standards from 2006.[61] The PowerJet SaM146 turbofans provides 13,500 to 17,500 lbf (60 to 78 kN) of thrust for 70–120 seat aircraft.[62] The Russian Ministry of Industry and Trade supports it as a priority project.[63] In 2010, development costs were $1.4 billion excluding the SaM146 engine, with 25% funded from the federal budget,[64] rising to US$ 1.5 billion by 2013.[65] Unit cost was US$31–35 million in 2012,[60] rising to a US$50.1 million base price in 2018.[66] Over 30 foreign partnerships are involved. The SaM146 engines are developed, manufactured and marketed by PowerJet, a joint-venture between the French Snecma and Russia's NPO Saturn. A joint venture between Alenia (later part of Leonardo S.p.A.) and Sukhoi, SuperJet International, was responsible for marketing in Europe, the Americas, Africa, Japan and Oceania, though Leonardo pulled out in early 2017 because of Superjet's poor financial performance and Sukhoi regained a 100% share in SCAC.[56] Assembly is performed at the Komsomolsk-on-Amur Aircraft Plant in the Russian Far East, while the Novosibirsk Aircraft Production Association produces components; both are upgrading their facilities and were expecting to produce 70 airframes by 2012.[67] On 19 April 2011, the first production aircraft was handed over to Armavia at Zvartnots Airport in Yerevan, to be operated to Moscow and Sochi, as well as Ukrainian cities.[68] The aircraft was named after Yuri Gagarin.[69] On 21 April, the first commercial flight landed at Moscow Sheremetyevo.[citation needed] The flight lasted 2 h 55 min; Armavia used the Airbus A319 on this route before switching to the Superjet 100.[70] On 1 May, it made its first commercial flight to Venice Airport in around 4 hours, it had accumulated 50 hours in 24 flights by then.[71] By March 2012, the six aircraft operated by Aeroflot were flying 3.9 hours/day instead of the standard 8–9 hours due to failures and parts delivery delays, and the airline asked for compensation.[72] In August 2012, Armavia announced that it had returned both of its SSJ100s to the manufacturer.[73][74] Armavia then avoided further deliveries.[75] In February 2013, Sukhoi stated teething problems are usual in new airliners.[76] The SSJ entered service with Mexican Interjet on 18 September 2013; in their first four weeks, the first two aircraft operated were flown 580 times over 600 hours with a daily utilisation of 9.74 hours and a dispatch reliability of 99.03%.[77] By June 2014, Interjet had received seven SSJ100s and the dispatch reliability had increased to 99.7%.[78] On 12 September 2014, Interjet started regular passenger flights to the US, on the Monterrey, Mexico – San Antonio, Texas route.[79] On 3 June 2016, the Irish carrier CityJet was the first western European airline to take delivery of an SSJ100.[80] On 24 December 2016, the Russian Federal Air Transport Agency grounded seven jets after a tail component of an IrAero SSJ100 showed metal fatigue, leading Sukhoi to inspect the entire fleet.[81] By 27 December, all aircraft had been inspected and it had been shown that the defect was not systemic as it featured multiple redundancies and a safety margin doubling the normal loads.[82] All of Interjet's SSJ100s were also inspected.[citation needed] In June 2017, dispatch reliability increased to 97.85% from 96.94% a year earlier, while there were 89.6 malfunctions per 1,000 flight-hours, down by 40%.[83] On 21 July 2017, following the discovery of horizontal stabiliser rear spar cracks, the EASA mandated compulsory inspections.[84] Sukhoi recognises it needs to improve customer support with more responsiveness and availability for flight training, engineering and spare parts supply.[41] In early November 2017, the Russian Federal Air Transport Agency and Italian Civil Aviation Authority (ENAC) amended their bilateral airworthiness agreement, hitting SSJ export sales.[40] Interjet claimed its capital cost for 10 Superjets was equivalent to the pre-delivery payment for one Airbus A320.[85]  The pre-delivery payment amounts to 15-30% of an aircraft list price.[86] An A320 list price was $88.3M in 2012.[87] In January 2018, Bloomberg reported that four of Interjet's 22 SSJ100s were being cannibalised for parts to keep others running after having been grounded for at least five months because of SaM146 maintenance delays.[88] This was later refuted by Interjet.[89] One grounded SSJ100 was due to be back in service on 19 January 2018 and the remaining three in March.[90] In August 2018, Russian regional carrier Yakutia Airlines considered withdrawing their SSJs, after two were grounded because their engines were removed after 1,500-3,000 cycles, below the 7,000 specified, and no replacements were available. PowerJet was expanding its repair capacity and lease pool as engine maturity improved, noting that the SaM146 engine achieved 99.9% dependability since its 2011 introduction.[91] In September 2018, Interjet was reported to be considering replacing its SSJ100s with Airbus A320neos, to make better use of its slots, with the SSJ technical problems possibly also a factor.[92]  On 12 September, Interjet denied the report.[93] It was later reported that Interjet intends to phase out some of its Superjets and take 20 more A320neos, maybe alongside newer Superjet deliveries; it will have access to an enhanced SSJ spares inventory in Mexico City and is installing a flight simulator in Toluca.[94] The updated SSJs would have winglets, a higher MTOW and improved systems and interior.[95] Sukhoi has also proposed to increase the cabin density from 93 to 108 seats by reducing the pitch from 34 to 30 in (86 to 76 cm).[96] In October 2018, Sukhoi and engine contractor UEC agreed on a plan, backed by the Russian government, to focus on customer support rather than deliveries in order to improve dispatch reliability.[97] At the end of November 2018, United Aircraft Corporation transferred SCAC from Sukhoi Holding to the Irkut Corporation, to become UAC's airliner division.[56] By then, Brussels Airlines was seeking alternatives for its four SSJ100s wet-leased from CityJet, as teething problems affected their reliability.[98] By February 2019, CityJet's remaining five SSJ100s stood idle and were expected to be transferred to Slovenia's Adria Airways, which committed for 15 in late 2018,[99] though Adria subsequently cancelled its order in April 2019.[100] Neither CityJet nor Brussels Airlines have commented as to why they dropped the SSJ, though low reliability, difficult maintenance and spare parts availability are suspected to have contributed.[101] As of March 2019[update], 15 of Interjet's 22 SSJs were out of service. Talks with Sukhoi were deadlocked, with Interjet reportedly unwilling to pay for repairs to the PowerJet SaM146 engines.[102] Interjet's reliability issues are compounded by the lack of service facilities for the SSJ, a factor which also contributed to the poor reliability recorded by CityJet.[103]  On 15 May 2019, Interjet announced that it is to sell its 20 SSJs, of which only five are operational, as it is no longer profitable to operate aircraft of this size in Mexico.[104] As of May 2019[update], Sukhoi has had trouble selling the Superjet and renewing leasing contracts outside of Russia because of reliability and service network issues.[105] Unease with the SSJ's low reliability also spread to Russian operators.[106] Yamal Airlines, the second-largest Russian SSJ operator, announced the cancellation of its order for 10 further SSJs, citing high servicing costs.[107] Of 30–40 SSJs owned by Aeroflot, only 10 are reportedly usable at a time due to maintenance problems.[108] Aeroflot cancelled approximately 50 Superjet flights in the week following the Flight 1492 accident. Kommersant cited industry sources as saying the Superjet 100 had lower dispatch reliability than Airbus and Boeing aircraft in the airline's fleet historically and attributed a rise in cancellations to "increased safety measures" at Aeroflot while the accident is investigated.[109] On 4 June, the Russian Federal Air Transport Agency (Rosaviatsiya) ordered carriers to perform one-time inspections of the SSJ, including a general check of the aircraft's condition and verification of aircraft and engine logs, by 25 June.[110] In November 2021, a pool of 40 SaM146 spare engines was set up to enable quicker repairs.[111][importance?][better source needed] Sukhoi delivered only three SSJs in the first half of 2019; its financial results show a sevenfold drop in aircraft sales revenue and a fourfold drop in overall sales revenue, resulting in a 32% increase in its net loss. The company needs to achieve a production rate of 32 to 34 aircraft per year to make a profit, though demand for Russian models in the 60–120 seat category is forecast to be only 10 aircraft per year over a 20-year period. In the short-term, the company's main hope is that Aeroflot will firm up its 2018 preliminary agreement for 100 SSJs.[112] Total of 12 jets were delivered in 2020 to the following operators: Rossiya Airlines, Azimuth Airlines, Red Wings Airlines.[113] The sole remaining western operator, Interjet, suffered financial difficulties due to the impact of the COVID-19 pandemic on aviation.[114] By the end of November 2020, the carrier's fleet was down to just four SSJ100s.[115] In December 2020 the company ceased operation, and while able to sell almost all its other planes, it was left with its 22 SSJ100s as "dead weight", making its financial recovery impossible.[citation needed] In December 2020, Rossiya Airlines announced that it intends to operate 66 Superjets by the end of 2021, transferred from its parent company Aeroflot which currently has 54 SSJs.[116] Three variants were initially planned, seating 60, 78 and 98 passengers: the RRJ-60, RRJ-75 and RRJ-95, respectively. By 2007, the RRJ-60 had been dropped, to focus on the 98-seater, with the 78-seater to follow.[117] The basic version was certified by the EASA on 3 February 2012, the RRJ-95LR100 with an MTOW increased from 45.88 to 49.45 t (101,100 to 109,000 lb) and the RRJ-95B100 with thrust increased from the SaM146-1S17 of 76.84 to 79 kN (17,270 to 17,760 lbf) -1S18s were added on 7 March 2017.[118] The RRJ-95LR100 range is increased to 4,578 km (2,472 nmi).[119] The RRJ-95B100 takeoff distance is reduced by 10%.[120] In 2011, the Russian Ministry of Industry and Trade mentioned the stretched Superjet 130NG, seating 130.[121] It would have an aluminium fuselage and composite wings.[122] The new materials were intended to reduce weight by 15-20%, increase service life by 20–30% and reduce operating costs by 10–12%.[121] Its development was still proposed in August 2012.[citation needed] With 130 to 140 seats, it would have bridged the gap between the 110–115 seat Superjet and the 150–200 seat Irkut MC-21.[citation needed] In 2013, funding was planned to start in 2016 for production from 2019 to 2020. It would have used a derivative of the Irkut MC-21 composite wing and Pratt &amp; Whitney PW1000G engines. The 130-seat stretch would have been known as the Sukhoi Superjet 130NG.[123] It would have competed with the Airbus A220 and Embraer E-Jet E2 family.[124] In 2016, a shorter stretch seating up to 120, using larger wings but the same engines and tail, was planned for introduction in 2020.[125] In 2017, with a business plan for 150 aircraft, a go-ahead for the NG 130-seat stretch depended on the availability of engines with sufficient thrust and was due by the end of the year.[126] The aircraft could carry up to 120 passengers with the existing engines, and up to 125 passengers with airframe continuous improvements; PowerJet could certify a thrust increase of 2% within three years.[127] Sukhoi was to decide by the first quarter of 2018 whether to launch first a shortened 75-seat or a stretched variant needing higher thrust SaM146s or an alternative engine.[41] At the February 2018 Singapore Air Show, Sukhoi announced a possible 75-seat shrink, to enter service in 2022. With a smaller, optimised aluminium or composite wing, it would be powered by 17,000 lbf (76 kN) Pratt &amp; Whitney PW1200Gs, detuned SaM146s or Aviadvigatel PD-14 derived PD-7s.[128] The 3–3.5 m (9.8–11.5 ft) shorter fuselage would be 3 t (6,600 lb) lighter and it would fall within US scope clauses, but would require Western service and support experience.[129] Demand for such jets is 200–300 in Russia and up to 3,000 overseas; introduction could slip to early 2023. As Sukhoi and Irkut may be consolidated into United Aircraft, some structures and avionics could be closer to the Irkut MC-21 for commonality.[130] A unified platform with identical controls would ease pilot conversions; S7 Airlines committed to 75 aircraft. In July 2018, a composite wing was preferred and a 3-metre test section will be manufactured and tested. The variant would retain the SaM146 and empty weight should be reduced by 12–15%.[131] In 2018, serial production was planned for 2025, four years after design approval. By 2019, the priority had shifted to the replacement of Western parts on the SSJ100 so that the aircraft can be sold to US-sanctioned countries such as Iran. S7 Airlines, which had committed to 75 of the shortened aircraft, may seek alternatives from Bombardier or Embraer.[132] In September 2019 the owner of S7, Vladislav Filev, confirmed his understanding that the SSJ75 project had been abandoned. He explained that S7 had insisted on the participation of its own experts in the test programme, and had demanded the replacement of the composite floor that showed insufficient fire resistance in the Sheremetyevo crash, together with a redesign of the wheel wells.[133] By August 2016, 133 SSJ100s were in operation with eight airlines and five governmental and business aviation organizations.[47] In October 2017, there were 105 SSJ100s in service worldwide: some used by government bodies such as the Royal Thai Air Force and Kazakh government agencies. The fleet had logged 230,000 flights in 340,000 hours since its commercial operations debuted in 2011. At least 30 SSJ100s were to be delivered in 2017, with 38 planned for 2018 and 37 for 2019.[40] In May 2018, ten years after its first flight, the fleet of 127 have logged over 275,000 commercial flights and 420,000 hours.[130] In September 2018, it had logged over 300,000 revenue flights lasting 460,000 hours.[47] There have been three hull loss accidents and 86 deaths as of June 2019.    Aircraft of comparable role, configuration, and era  Related lists</t>
  </si>
  <si>
    <t>//upload.wikimedia.org/wikipedia/commons/thumb/b/bd/Sukhoi_Superjet_100_%285096752902%29_%28cropped%29.jpg/300px-Sukhoi_Superjet_100_%285096752902%29_%28cropped%29.jpg</t>
  </si>
  <si>
    <t>Regional jet</t>
  </si>
  <si>
    <t>United Aircraft Corporation[1]/ Irkut Corporation (from November 2018) [2]</t>
  </si>
  <si>
    <t>https://en.wikipedia.org/United Aircraft Corporation[1]/ Irkut Corporation (from November 2018) [2]</t>
  </si>
  <si>
    <t>19 May 2008[3]</t>
  </si>
  <si>
    <t>172 by 15 July 2019[4]</t>
  </si>
  <si>
    <t>https://en.wikipedia.org/Regional jet</t>
  </si>
  <si>
    <t>21 April 2011 with Armavia</t>
  </si>
  <si>
    <t>AeroflotYamal AirlinesAzimuthGazpromavia</t>
  </si>
  <si>
    <t>https://en.wikipedia.org/AeroflotYamal AirlinesAzimuthGazpromavia</t>
  </si>
  <si>
    <t>2007–present</t>
  </si>
  <si>
    <t>Sukhoi</t>
  </si>
  <si>
    <t>https://en.wikipedia.org/Sukhoi</t>
  </si>
  <si>
    <t>Komsomolsk-on-Amur Aircraft Plant</t>
  </si>
  <si>
    <t>https://en.wikipedia.org/Komsomolsk-on-Amur Aircraft Plant</t>
  </si>
  <si>
    <t>https://en.wikipedia.org/21 April 2011 with Armavia</t>
  </si>
  <si>
    <t>Beardmore W.B.XXVI</t>
  </si>
  <si>
    <t>The Beardmore W.B.XXVI (W.B.26) was a prototype British two-seat fighter of the 1920s.  A single engined biplane, one example was built and evaluated by Latvia, but was not accepted for service. In 1924, the Scottish shipbuilding company of William Beardmore and Company designed a two-seat fighter for Latvia, the W.B.XXVI.  Beardmore's chief designer, W.S. Shackleton produced a wooden single-bay biplane, powered by a Rolls-Royce Eagle engine.  The slab-sided fuselage was of hexagonal section, with the crew of two seated in separate cockpits.  To reduce drag, the wings had no bracing wires, bracing being solely by means of struts, with a large inter-wing gap.  A Lamblin radiator was installed in the leading edge of the lower wing. Instead of the normal Vickers and Lewis machine guns, the aircraft was armed by Beardmore's own gas-operated Beardmore-Farquhar machine guns.[1][2] The prototype first flew some time in 1925.[3]  While it proved to be manoeuvrable,[4][5] it was underpowered, and performance was poor, with the Latvians unwilling to pay for replacement of the Eagle with a more powerful Napier Lion engine.  It was sent to Latvia for evaluation in 1926, but was only flown three times in Latvia before it was rejected, and was eventually sent back to Beardmore and scrapped. No more W.B.XXVIs were built.[6] Data from Limited Editions Part 4: Beardmore W.B.XXVI[4]General characteristics Performance Armament</t>
  </si>
  <si>
    <t>//upload.wikimedia.org/wikipedia/commons/thumb/7/70/Beardmore_WB.XXVI_L%27A%C3%A9ronautique_May%2C1926.jpg/300px-Beardmore_WB.XXVI_L%27A%C3%A9ronautique_May%2C1926.jpg</t>
  </si>
  <si>
    <t>Fighter aircraft</t>
  </si>
  <si>
    <t>William Beardmore and Company</t>
  </si>
  <si>
    <t>https://en.wikipedia.org/William Beardmore and Company</t>
  </si>
  <si>
    <t>27 ft 10.5 in (8.496 m)</t>
  </si>
  <si>
    <t>37 ft 0 in (11.28 m)</t>
  </si>
  <si>
    <t>2,555 lb (1,159 kg)</t>
  </si>
  <si>
    <t>1 × Rolls-Royce Eagle IX V-12 water-cooled piston engine, 360 hp (270 kW)</t>
  </si>
  <si>
    <t>W.S. Shackleton</t>
  </si>
  <si>
    <t>https://en.wikipedia.org/W.S. Shackleton</t>
  </si>
  <si>
    <t>356 sq ft (33.1 m2)</t>
  </si>
  <si>
    <t>3,980 lb (1,805 kg)</t>
  </si>
  <si>
    <t>145 mph (233 km/h, 126 kn)</t>
  </si>
  <si>
    <t>11.2 lb/sq ft (55 kg/m2)</t>
  </si>
  <si>
    <t>15,000 ft (4,572 m) in 20 minutes</t>
  </si>
  <si>
    <t>0.09 hp/lb (0.15 kW/kg)</t>
  </si>
  <si>
    <t>Blackburn F.3</t>
  </si>
  <si>
    <t>The Blackburn F3 (also called the Blackburn F.7/30) was a British single-engined fighter aircraft produced in response to Air Ministry Specification F.7/30. Following the release of Air Ministry Specification F.7/30 for a single-seat day and night fighter, eight companies proposed twelve designs and three, including Blackburn Aircraft, received contracts to produce a prototype.[1] Blackburn's design, the F.3, was a single-bay biplane of unequal wingspan and with an unusual configuration, the upper wing being mounted approximately halfway up the stressed-skin fuselage and the lower wing about two feet below it, the gap being occupied by an enclosure for the condenser of the evaporatively-cooled Goshawk III engine. The undercarriage was attached to the front spar of the lower wing, with diagonal struts transmitting the landing loads to the fuselage longerons. The wheels were fitted with spats but these were later removed. Four Vickers machine-guns were fuselage mounted, two in mid-position on the fuselage and the other two on either side of the top of the condenser housing.[2][3] Taxiing trials of the F.3 began on 20 July 1934 but  the combination of a short fuselage and a high centre of gravity made it difficult to manoeuvre on the ground and the engine suffered from cooling problems. Further development was stopped when, after an inspection revealed damage to the rear fuselage resulting from the taxiing trials, the Air Ministry withdrew support for the project since the aircraft would have been too delayed to take part in the trials. Following evaluation of F.7/30 designs an order was placed for the Gloster Gladiator.[1] Data from The British Fighter since 1912[3]General characteristics Performance Armament   Aircraft of comparable role, configuration, and era</t>
  </si>
  <si>
    <t>Blackburn Aircraft</t>
  </si>
  <si>
    <t>https://en.wikipedia.org/Blackburn Aircraft</t>
  </si>
  <si>
    <t>27 ft 0 in (8.22 m)</t>
  </si>
  <si>
    <t>36 ft 10.75 in (9.02 m)</t>
  </si>
  <si>
    <t>10 ft 0 in (3.05 m) [4]</t>
  </si>
  <si>
    <t>2,500 lb (1,133 kg)</t>
  </si>
  <si>
    <t>George Edward Petty</t>
  </si>
  <si>
    <t>3,960 lb (1,794 kg)</t>
  </si>
  <si>
    <t>180 mph (290 km/h, 160 kn) (estimated) at 14,500 ft.</t>
  </si>
  <si>
    <t>Prototype only</t>
  </si>
  <si>
    <t>Mil Mi-42</t>
  </si>
  <si>
    <t>The Mil Mi-42 was a projected assault/transport helicopter featuring the NOTAR concept, fit to replace the Mi-40 program. The Mi-40 did not attract that many customers. Because of this and other reasons, the Mi-42 program (originally part of the Mi-40 program) was launched in 1985. The entire Mi-40 program, including the Mi-42 program, was cancelled after the collapse of the Soviet Union. Starting in 1985 a further development along the lines of the Mil Mi-40 was sought which would provide higher performance in the "Aerial Infantry Fighting Vehicle" category. Primary roles included landing troops, providing rapid redeployment, escort, close air support and tactical strikes. Its secondary roles would include transport of equipment, medivac, SAR/CSAR, reconnaissance and communications. Requirements specified day, night and all weather capability as well as diverse operating conditions. In addition the craft was to run on standard diesel fuel, be easy to maintain and simple to pilot. A vectoring NOTAR system would replace the tail rotor. It was hoped that this would be more durable and increase safety of people working in the vicinity of the tail. Finally, it was planned that, as the aircraft picked up speed and aerodynamic forces began to have a stabilising effect, the vectoring system would angle the NOTAR nozzle so that it faced straight backward – hopefully allowing the Mi-42 to achieve its required top speed of 380–400 km/h (240–250 mph). The design was intended to be heavily armoured and carry a mobile forward firing cannon and four hardpoints (equivalent armament to the Mil Mi-28 gunship). As a result of the complex requirements (essentially those of a truck, transport helicopter, attack helicopter and strike aircraft combined) the design continuously took on increasing complexity and weight. Attempts were made to improve the powerplant and replace the NOTAR system with a series of powered fans. In the end it was Mil that concluded that the specifications were impossible to meet. The design reached the mock-up stage but apparently ceased toward the end of the 1980s, although attempts were made in the 1990s to restart a less ambitious design based on the Mil Mi-40.   Aircraft of comparable role, configuration, and era</t>
  </si>
  <si>
    <t>Assault / Transport Helicopter</t>
  </si>
  <si>
    <t>Mil Mi-40</t>
  </si>
  <si>
    <t>https://en.wikipedia.org/Mil Mi-40</t>
  </si>
  <si>
    <t>Hall XFH</t>
  </si>
  <si>
    <t>The Hall XFH was an American fighter aircraft built by the Hall Aluminum Company. It was the first fighter with a semi-monocoque metal fuselage.[1] The XFH was designed in 1927 by Charles Hall. It was a single-bay biplane with N-struts for the fabric-covered wings. Its fuselage was made of steel tubing covered with a watertight aluminum skin, enabling it to float if ditched in the ocean. Also for ditching on water or on land, the landing gear could be jettisoned. Power was provided by a Pratt &amp; Whitney Wasp radial engine. Testing in June 1929 showed poor handling characteristics and performance. During one test flight, the upper wing separated from the aircraft. After repairs, the XFH made test flights from an aircraft carrier. Designated XFH by the Bureau of Aeronautics, it was purchased not for active service, but to study new metal construction techniques.[1] Data from Angelucci, 1987. pp. 256-257.[1]General characteristics Performance Armament</t>
  </si>
  <si>
    <t>//upload.wikimedia.org/wikipedia/commons/thumb/4/40/Hall_XFH-1.jpg/300px-Hall_XFH-1.jpg</t>
  </si>
  <si>
    <t>Hall Aluminum Company</t>
  </si>
  <si>
    <t>https://en.wikipedia.org/Hall Aluminum Company</t>
  </si>
  <si>
    <t>1929[1]</t>
  </si>
  <si>
    <t>22 ft 6 in (6.85 m)</t>
  </si>
  <si>
    <t>1,773 lb (804 kg)</t>
  </si>
  <si>
    <t>1 × Pratt &amp; Whitney Wasp , 450 hp (336 kW)</t>
  </si>
  <si>
    <t>https://en.wikipedia.org/fighter</t>
  </si>
  <si>
    <t>Charles W. Hall</t>
  </si>
  <si>
    <t>https://en.wikipedia.org/Charles W. Hall</t>
  </si>
  <si>
    <t>255 sq ft (23.68 m2)</t>
  </si>
  <si>
    <t>2,514 lb (1,140 kg)</t>
  </si>
  <si>
    <t>153 mph (246 km/h, 133 kn)</t>
  </si>
  <si>
    <t>275 mi (443 km, 239 nmi)</t>
  </si>
  <si>
    <t>25,300 ft (7,711 m)</t>
  </si>
  <si>
    <t>1,786 ft/min (9.07 m/s)</t>
  </si>
  <si>
    <t>MAI-223</t>
  </si>
  <si>
    <t>The MAI-223 Kityonok (Russian: МАИ-223 «Китенок», English: MAI-223 Whale Calf) is a single-engine STOL ultralight aircraft developed by the Moscow Aviation Institute's special design bureau (OSKBEC) from 2002.  The first production aircraft was delivered in 2008.  A crop spraying version is under development. The aircraft is supplied as a kit for amateur construction or complete and ready-to-fly.[1][2][3][4] The Kityonok is a parasol winged, conventionally laid-out ultralight which seats two side by side. The parasol configuration was used to increase wing lifting area to improve STOL performance. Though the prototype had a partly fabric-covered fuselage, later Kityonoks have glass fibre skins everywhere except for control surfaces.  The fuselage has an aluminium frame, and the wings have aluminium alloy ribs. The constant-chord wings are swept forward at about 4°, with 3° of dihedral and mount electrically operated flaps.  The wings are braced with a V-form pair of lift struts on each side, fixed to the lower fuselage close to the engine mounting and assisted by jury struts.  The centre section loads are carried by a centre-line pair of faired cabane struts.  The wings can be folded for storage.  The tailplane is trapezoidal and set at the top of the fuselage; there is an electrically operated trim tab on the port elevator.  The rudder has a ground-adjustable tab.[1][4] The Kityonok is normally powered by a 73.5 kW (98.6 hp) Rotax 912 ULS flat-four engine driving a three-bladed propeller, though the lower-powered Rotax 503UL or 582 UL are options. Access to the cabin is via two deep, glazed doors. The Kityonok has a conventional undercarriage with main wheels on backward-leaning cantilever legs mounted on torsion bars in the lower fuselage. The mainwheels have hydraulic brakes, and the tailwheel casters.  Alternatively it can be equipped with skis or floats.[1] Two production batches of 10 were begun in 2006, on by MAI and one by PRAD.  Plans were announced that year for production of the MAI-223SKh crop sprayer version at UZGA (The Ural Works of Civil Aviation) at Ekaterinburg.  4 Kityonoks had been completed by 2009.  Though it was intended to produce kits for home building as well as ready-to-fly aircraft, it is not known if any have been made.[1] The third prototype/first production aircraft was delivered to the Tomsk Aero Club in 2008.[1] Data from Jane's all the World's Aircraft 2011/12[1] Data from Jane's All the World's Aircraft 2011/12[1]General characteristics Performance   Aircraft of comparable role, configuration, and era</t>
  </si>
  <si>
    <t>//upload.wikimedia.org/wikipedia/commons/thumb/7/73/MAI-223.JPG/300px-MAI-223.JPG</t>
  </si>
  <si>
    <t>Two seat ultralight.</t>
  </si>
  <si>
    <t>OSKBEC MAI</t>
  </si>
  <si>
    <t>https://en.wikipedia.org/OSKBEC MAI</t>
  </si>
  <si>
    <t>4 by 2009</t>
  </si>
  <si>
    <t>{'MAI-223': 'se version', 'MAI-223SKh': 'op sprayer, announced 2006, first flight 31 August 2007. Can carry up to 160\xa0L (42.2\xa0US\xa0gal; 35.2\xa0Imp\xa0gal) of chemicals distributed via an 8.56\xa0m (28\xa0ft\xa01\xa0in) spray bar extending beyond the wings.', 'MAI-208': 'togyro based on MAI-223 fuselage.'}</t>
  </si>
  <si>
    <t>6.00 m (19 ft 8 in)</t>
  </si>
  <si>
    <t>8.19 m (26 ft 10 in)</t>
  </si>
  <si>
    <t>320 kg (705 lb)</t>
  </si>
  <si>
    <t>495 kg (1,091 lb) UL; 600 kg (1,322 lb JAR VLA)</t>
  </si>
  <si>
    <t>70 L (18.5 US gal;15.4 Imp gal)</t>
  </si>
  <si>
    <t>1 × Rotax 912 ULS air- and water-cooled flat-four, 73.5 kW (98.6 hp)</t>
  </si>
  <si>
    <t>3-bladed</t>
  </si>
  <si>
    <t>160 km/h (99 mph, 86 kn) economical</t>
  </si>
  <si>
    <t>73 km/h (45 mph, 39 kn) flaps down</t>
  </si>
  <si>
    <t>+2/-4</t>
  </si>
  <si>
    <t>https://en.wikipedia.org/Two seat ultralight.</t>
  </si>
  <si>
    <t>11.40 m2 (122.7 sq ft) gross</t>
  </si>
  <si>
    <t>190 km/h (120 mph, 100 kn) all performance figures at 610 kg (1,344 lb)</t>
  </si>
  <si>
    <t>530 km (330 mi, 290 nmi)</t>
  </si>
  <si>
    <t>170 m (560 ft)</t>
  </si>
  <si>
    <t>120 m (395 ft)</t>
  </si>
  <si>
    <t>DFS</t>
  </si>
  <si>
    <t>Bristol Jupiter Fighter</t>
  </si>
  <si>
    <t>The Bristol Type 76 Jupiter Fighter and Type 89 Trainer were derivatives of the British fighter of the First World War (the F.2 Fighter), powered by Bristol Jupiter radial engines. While unsuccessful as a fighter, it was used as an advanced trainer aircraft between 1924 and 1933. In order to demonstrate their new Jupiter engine in an inexpensive yet relatively high performance aircraft, the Bristol Aeroplane Company authorised the conversion of three war-surplus F.2 airframes to use the Jupiter, to create the Type 76 Jupiter Fighter, which it was also hoped to sell as a fighter to foreign air forces.[1] The first of these three aircraft flew in June 1923.  While the engine installation proved satisfactory, as the Type 76 had the same fuel capacity as the F.2, the increased fuel consumption of the Jupiter compared with the F.2's original Rolls-Royce Falcon meant that the aircraft had inadequate range for use as a fighter, while the slipstream over the observer's cockpit meant that the observer could not use his .303 in (7.7 mm) Lewis Gun.[1] Because of these flaws, no more Type 76s were built after the initial three. While unsuitable as a fighter, the success of the engine installation of the Jupiter Fighter resulted in the decision to produce an advanced trainer version, to supplement the Siddeley Puma-engined Bristol Tourers already in use in this role. The result of this combination was the Type 89 Trainer, a total of 23 of which were produced.[2] While the first Jupiter Fighter was evaluated at Martlesham Heath and found wanting, being lost on 23 November 1923 when the engine seized at high altitude,[3] the second was sent to Sweden for evaluation, where it coped excellently with the extreme cold of the Swedish winter, with the Jupiter, using normal fuels and winter motor oil, operating without trouble in temperatures which normally caused engine oil to freeze in hours. The second Type 76 was therefore purchased by the Swedish Air Force, who operated it from May 1924 until 1935, when it was sold to a private buyer, finally being written off in 1936.[2] The final Type 76 was used as a testbed for a high compression version of the Jupiter intended for use at high altitudes, which was fitted with a bi-fuel system to allow use of alcohol at low altitudes, then switching to normal petrol once the aircraft had reached sufficient altitude to prevent premature detonation (Engine knocking). This system was rejected in favour of supercharging. The Jupiter-powered advanced trainers entered service with the Bristol-operated Reserve Flying School at Filton in 1924.[2] They were also used by the Reserve Flying School at Renfrew operated by William Beardmore and Company, with the Beardmore-owned aircraft being powered by Jupiter VI engines, while the Filton-based aircraft were powered by surplus Jupiter IV engines, as an economy measure. They remained in use at Renfrew until 1928, and at Filton until 1933, when they were replaced by Hawker Hart trainers and scrapped.[4]  Sweden  United Kingdom Data from British Civil Aircraft since 1919 Volume 1 [4]General characteristics Performance 6. Beardmore Aviation: The Story of a Scottish Industrial Giant's Aviation Activities,Publisher: A MacKay; 1st edition (8 Sep 2012)  ISBN 978-0957344303</t>
  </si>
  <si>
    <t>//upload.wikimedia.org/wikipedia/commons/thumb/9/96/Bristol_Jupiter-Fighter.jpg/300px-Bristol_Jupiter-Fighter.jpg</t>
  </si>
  <si>
    <t>Fighter/Trainer</t>
  </si>
  <si>
    <t>{'Bristol Jupiter Fighter': 'One built.', 'Type 76B': 'cond prototype Jupiter Fighter - sold to Sweden, otherwise known as Swedish Fighter', '[object HTMLElement]': {}, 'Type 76A': 'ird Jupiter Fighter - used for testing experimental bi-fuel Jupiter. Later converted to Type 89', 'Type 89': 'piter-powered advanced trainer. Nine built.'}</t>
  </si>
  <si>
    <t>25 ft 0 in (7.62 m)</t>
  </si>
  <si>
    <t>39 ft 3 in (11.96 m)</t>
  </si>
  <si>
    <t>9 ft 0 in (2.74 m)</t>
  </si>
  <si>
    <t>2,326 lb (1,055 kg)</t>
  </si>
  <si>
    <t>1 × Bristol Jupiter IV 9-cylinder air-cooled radial piston engine, 320 hp (240 kW)   (de-rated)</t>
  </si>
  <si>
    <t>94 mph (151 km/h, 82 kn)</t>
  </si>
  <si>
    <t>405 sq ft (37.6 m2)</t>
  </si>
  <si>
    <t>3,250 lb (1,474 kg)</t>
  </si>
  <si>
    <t>110 mph (180 km/h, 96 kn)</t>
  </si>
  <si>
    <t>340 mi (550 km, 300 nmi)</t>
  </si>
  <si>
    <t>22,150 ft (6,750 m) (Jupiter Fighter)</t>
  </si>
  <si>
    <t>Bristol F.2 Fighter</t>
  </si>
  <si>
    <t>https://en.wikipedia.org/Bristol F.2 Fighter</t>
  </si>
  <si>
    <t>8.02 lb/sq ft (39.2 kg/m2)</t>
  </si>
  <si>
    <t>0.098 hp/lb (0.161 kW/kg)</t>
  </si>
  <si>
    <t>Engineering Division TP-1</t>
  </si>
  <si>
    <t>The Engineering Division TP-1 was a two-seat biplane fighter designed by Alfred V. Verville and Virginius E. Clark at the America Army Air Corps Engineering Division.[1] A second aircraft was completed as an observation biplane and designated the Engineering Division XCO-5.[1][2] The prototype TP-1 was built as the XTP-1 and tested at McCook Field in 1923. A biplane, the upper wing had a smaller span and narrower chord than the lower wing.[1] The XTP-1 was armed with five .30 in (7.62 mm) machine guns and fitted with a 423 hp (315 kW) Liberty 12 engine.[1] A second prototype was completed as an observation/reconnaissance aircraft with the designation XCO-5.[2] The XCO5 needed a high-lift wing suitable for high-altitude work. New wings were prepared. The aerofoil was Joukowsky StAe-27A, a heavily cambered wingshape with a thick leading edge. The upper and lower wings had a pronounced stagger, with a total wing area of 600 ft2. As well as lining and insulating the cockpit, heat was taken from the engine exhaust. A cover over the top of the cockpit kept the heat in; a clear panel in the cover allowed the pilot to see his instruments.[3] On October 10, 1928, Bill Streett and Albert William Stevens achieved an unofficial altitude record in the XCO-5 for aircraft carrying more than one person: 37,854 ft (11,538 m); less than 1,000 ft (300 m) short of the official single-person altitude record.[4] At that height they measured a temperature of −78 °F (−61 °C), cold enough to freeze the aircraft controls.[5] With frozen controls, Streett was unable to reduce altitude or to turn off the engine until some 20 minutes later when it ran out of fuel, after which he piloted the fragile experimental biplane down in a gentle glide and made a deadstick landing.[5] Data from The American Fighter[6]General characteristics Performance Armament     Related lists</t>
  </si>
  <si>
    <t>//upload.wikimedia.org/wikipedia/commons/thumb/d/d1/XCO-5_and_Lt_Macready.JPG/300px-XCO-5_and_Lt_Macready.JPG</t>
  </si>
  <si>
    <t>Biplane fighter</t>
  </si>
  <si>
    <t>Engineering Division</t>
  </si>
  <si>
    <t>https://en.wikipedia.org/Engineering Division</t>
  </si>
  <si>
    <t>25 ft 1 in (7.65 m)</t>
  </si>
  <si>
    <t>36 ft 0 in (10.97 m)</t>
  </si>
  <si>
    <t>10 ft 0 in (3.05 m)</t>
  </si>
  <si>
    <t>2,748 lb (1,246 kg)</t>
  </si>
  <si>
    <t>1 × Liberty L-12 water-cooled V12 engine, 423 hp (315 kW)</t>
  </si>
  <si>
    <t>117 mph (188 km/h, 102 kn)</t>
  </si>
  <si>
    <t>3.95 hr</t>
  </si>
  <si>
    <t>https://en.wikipedia.org/Biplane fighter</t>
  </si>
  <si>
    <t>Alfred V. Verville  and Virginius E. Clark</t>
  </si>
  <si>
    <t>https://en.wikipedia.org/Alfred V. Verville  and Virginius E. Clark</t>
  </si>
  <si>
    <t>375 sq ft (34.8 m2)</t>
  </si>
  <si>
    <t>4,363 lb (1,979 kg)</t>
  </si>
  <si>
    <t>129 mph (208 km/h, 112 kn) at sea level</t>
  </si>
  <si>
    <t>13,450 ft (4,100 m)</t>
  </si>
  <si>
    <t>495 ft/min (2.51 m/s)</t>
  </si>
  <si>
    <t>Gourdou-Leseurre GL.50</t>
  </si>
  <si>
    <t>The Gourdou-Leseurre GL.50, also known as the Gourdou-Leseurre Type F, was a French fighter prototype of the early 1920s. In April 1919, General Duval of the French Armée de l'Air set out for the replacement of two of the principal categories of aircraft within the air force - CAP2 (Chasse, Armée, Biplace meaning 'armed two-seat fighter') and CAN2 (Chasse, Armée, Nuit, Biplace meaning 'armed two-seat night fighter'). Gourdou-Leseurre put forward the GL-50 as a submission for the CAP2 category (despite the fact that this categorisation system was removed in 1920). Its 300 hp Hispano-Suiza engine was intended to be fitted with a supercharger, however this was not fitted, despite the fact it would have increased its performance drastically. It was of wooden construction, with a long-span untapered wing, considered unusual at the time, that feature being more in line with single-seat aircraft design, as were the wing bracing struts. The date is not recorded of the first flight of the GL-50, however it is known that it occurred in 1922. However, for no apparent reason the aircraft did not satisfy the needs of the specification and therefore no further production was continued. Only 1 GL.50 was built, and also one of its main variant, the GL.51.  General characteristics Performance Armament</t>
  </si>
  <si>
    <t>Gourdou-Leseurre</t>
  </si>
  <si>
    <t>https://en.wikipedia.org/Gourdou-Leseurre</t>
  </si>
  <si>
    <t>{'GL.51': ' intended to satisfy the CAN2 specification. Similar to the GL-50 except for a 380\xa0hp '}</t>
  </si>
  <si>
    <t>9.3505 m (30 ft 8.13 in)</t>
  </si>
  <si>
    <t>14.60 m (47 ft 11 in)</t>
  </si>
  <si>
    <t>2.85 m (9 ft 4 in)</t>
  </si>
  <si>
    <t>1 × Hispano-Suiza 8Fb , 224 kW (300 hp)</t>
  </si>
  <si>
    <t>40.00 m2 (430.57 sq ft)</t>
  </si>
  <si>
    <t>2,010 kg (4,431 lb)</t>
  </si>
  <si>
    <t>210 km/h (131 mph, 114 kn)</t>
  </si>
  <si>
    <t>Dewoitine D.19</t>
  </si>
  <si>
    <t>The Dewoitine D.19 was a fighter aircraft built in France in 1925 in response to a French Air Force solicitation. A development of the D.1, the D.19 shared the D.1's parasol-wing configuration, but featured an all-new wing of increased span, and had double the engine power. Although rejected by the French Air Force, a demonstration for the Swiss government in August 1925 led to an order for three aircraft. An additional example was sold to Belgium, incorporating the same changes requested by the Swiss. These included a change in the wing (changing back to become more similar to the D.1), and the replacement of the Lamblin radiators with a more conventional frontal radiator. While the first Swiss D.19 was entirely constructed by Dewoitine in France, the remaining two aircraft were supplied to be assembled by the Swiss factory EKW. The aircraft were used for many years by the Swiss Fliegertruppe as trainers for fighter pilots, remaining in service until 1940. All three participated in the international aviation meet at Dübendorf in 1927, with one of the D.19s winning the closed-circuit race. Data from Jane's all the World's Aircraft 1928,[1] Aviafrance:Dewoitine D.19[2]General characteristics Performance Armament</t>
  </si>
  <si>
    <t>//upload.wikimedia.org/wikipedia/commons/thumb/d/d4/Dewoitine_D.19_L%27A%C3%A9ronautique_January%2C1926.jpg/300px-Dewoitine_D.19_L%27A%C3%A9ronautique_January%2C1926.jpg</t>
  </si>
  <si>
    <t>Dewoitine</t>
  </si>
  <si>
    <t>https://en.wikipedia.org/Dewoitine</t>
  </si>
  <si>
    <t>7.87 m (25 ft 10 in)</t>
  </si>
  <si>
    <t>10.8 m (35 ft 5 in)</t>
  </si>
  <si>
    <t>3.4 m (11 ft 2 in)</t>
  </si>
  <si>
    <t>964 kg (2,125 lb)</t>
  </si>
  <si>
    <t>156 kg (344 lb) (ca. 109 l (29 US gal; 24 imp gal))</t>
  </si>
  <si>
    <t>1 × Hispano-Suiza 12Jb V-12 water-cooled piston engine, 300 kW (400 hp)</t>
  </si>
  <si>
    <t>1,300 kg (2,866 lb)</t>
  </si>
  <si>
    <t>265 km/h (165 mph, 143 kn) at sea level</t>
  </si>
  <si>
    <t>8,500 m (27,900 ft)</t>
  </si>
  <si>
    <t>65 kg/m2 (13 lb/sq ft)</t>
  </si>
  <si>
    <t>2 × fixed, forward-firing 7.7 mm (0.30 in) machine-guns[clarification needed]</t>
  </si>
  <si>
    <t>7.3 m/s (1,440 ft/min)</t>
  </si>
  <si>
    <t>0.288 kW/kg (0.175 hp/lb)</t>
  </si>
  <si>
    <t>Dewoitine D.560</t>
  </si>
  <si>
    <t>The Dewoitine D.560 was a prototype French single-seat fighter developed by Dewoitine as an alternate to the Dewoitine D.500.[1] The design failed to better the performance and only one aircraft was built.[1] To provide an alternate design in the competition to supply the French Air Force with a successor to the Nieuport 62.[1] Rather than the low-wing monoplane design of the D.500 the D.560 had a shoulder-mounted gull wing.[1] During test flying the D.560 was found to be slower than the D.500 and had stability problems.[1] The aircraft was rebuilt with a parasol wing and redesignated the D.570.[1] Performance was even worse than the gull wing design, and following a crash of the prototype development was abandoned.[1] D.560 Prototype gull wing fighter, one built.[1] D.570 The D.560 rebuilt with a parasol wing.[1] Data from [1]General characteristics Performance</t>
  </si>
  <si>
    <t>Single-seat fighter prototype</t>
  </si>
  <si>
    <t>8.48 m (27 ft 10 in)</t>
  </si>
  <si>
    <t>12.73 m (40 ft 7 in)</t>
  </si>
  <si>
    <t>3.43 m (11 ft 3 in)</t>
  </si>
  <si>
    <t>1,270 kg (2,800 lb)</t>
  </si>
  <si>
    <t>1 × Hispano-Suiza 12Xbrs inline piston engine , 515 kW (690 hp)</t>
  </si>
  <si>
    <t>17.30 m2 (186.22 sq ft)</t>
  </si>
  <si>
    <t>1,698 kg (3,743 lb)</t>
  </si>
  <si>
    <t>345 km/h (214 mph, 186 kn)</t>
  </si>
  <si>
    <t>10,300 m (33,790 ft)</t>
  </si>
  <si>
    <t>Bernard 15</t>
  </si>
  <si>
    <t>The Bernard 15 C1 or Bernard SIMB AB 15 was a 1920s French single-seat sesquiplane fighter aircraft designed and built by the Société Industrielle des Métaux et du Bois (SIMB).[1][2] With the structural failure of the earlier Bernard 14 the Bernard 15 was an improved variant with a greater span upper wing. It was powered by a Hispano-Suiza 12Hb inline piston engine and had a fixed tailskid landing gear. The performance was not an improvement on the Bernard SIMB AB 14 and only the prototype was built.[1] Data from [1]Illustrated Encyclopedia of AircraftGeneral characteristics Performance Armament  Related development</t>
  </si>
  <si>
    <t>//upload.wikimedia.org/wikipedia/commons/thumb/6/63/Bernard_15.jpg/300px-Bernard_15.jpg</t>
  </si>
  <si>
    <t>Société Industrielle des Métaux et du Bois (SIMB), sometimes referred to as Ferbois]]</t>
  </si>
  <si>
    <t>https://en.wikipedia.org/Société Industrielle des Métaux et du Bois (SIMB), sometimes referred to as Ferbois]]</t>
  </si>
  <si>
    <t>7.50 m (24 ft 7 in)</t>
  </si>
  <si>
    <t>11.40 m (37 ft 5 in)</t>
  </si>
  <si>
    <t>1,790 kg (3,946 lb)</t>
  </si>
  <si>
    <t>24 m2 (260 sq ft)</t>
  </si>
  <si>
    <t>7,500 m (24,600 ft)</t>
  </si>
  <si>
    <t>https://en.wikipedia.org/Bernard SIMB AB 14</t>
  </si>
  <si>
    <t>Two fixed Vickers .303 (7.7mm) synchronised machine-guns</t>
  </si>
  <si>
    <t>Gloster Goldfinch</t>
  </si>
  <si>
    <t>The Gloster Goldfinch was a single-engined single-seat high-altitude biplane fighter of all-metal construction from the later 1920s.  It did not reach production and only one was built. In January 1926 the Air Ministry funded Gloster Aircraft to produce an all-metal version of their Gamecock for a high altitude fighter role, hence requiring a supercharged engine.  The result was the Goldfinch, a single-bay biplane with unequal span wings of marked stagger. Unsurprisingly, this aircraft had a strong similarity to the Gamecock and in particular to the Gamecock II with its narrow-chord ailerons.  Because of the supercharged engine the fuselage was longer forward of the cockpit.  The tail also was slightly different, the tailplane having rounded trailing tips and the fin, initially, was  very broad in chord and short in height.[1][2] Only one Goldfinch was built but there were two rather different versions.  The first build had all-metal wings but a fuselage of mixed metal and wood construction.  Both the wings and fuselage were fabric covered. The fuselage was then rebuilt entirely of metal, apart from its covering and lengthened.  The rebuild also brought a revised fin and rudder, with a narrower, higher fin of simpler overall shape.[3]  Throughout, the Goldfinch was powered by a supercharged 450 hp (335 kW) Bristol Jupiter VIIF driving a 9 ft (2.74 m) two-bladed fixed-pitch propeller.[1][2] The Goldfinch first flew in May 1927,[4] and in December it went to RAF Martlesham Heath for trials where it proved fast and high with a rapid climb rate,[1] and generally good manoeverability, although spinning behaviour was substandard.[5] Gloster's submitted it as a contender for Air Ministry specification F.9/26 for an all-metal day-and-night fighter, but it failed to meet the required load and fuel requirements and was eliminated quite early.  The Bristol Bulldog was the eventual winner,[1][2] with the Goldfinch being used for trials at Martlesham Heath until October 1928.[6]  Data from James 1971, p. 148General characteristics Performance Armament</t>
  </si>
  <si>
    <t>//upload.wikimedia.org/wikipedia/commons/thumb/a/ac/Gloster_Goldfinch_c.png/300px-Gloster_Goldfinch_c.png</t>
  </si>
  <si>
    <t>Gloster Aircraft Company</t>
  </si>
  <si>
    <t>https://en.wikipedia.org/Gloster Aircraft Company</t>
  </si>
  <si>
    <t>Summer 1927</t>
  </si>
  <si>
    <t>22 ft 3 in (6.7 m)</t>
  </si>
  <si>
    <t>10 ft 6 in (3.19 m)</t>
  </si>
  <si>
    <t>2,058 lb (933 kg)</t>
  </si>
  <si>
    <t>1 × Bristol Jupiter VIIF 9-cylinder supercharged radial , 450 hp (335 kW)</t>
  </si>
  <si>
    <t>H.P. Folland</t>
  </si>
  <si>
    <t>https://en.wikipedia.org/H.P. Folland</t>
  </si>
  <si>
    <t>274.3 sq ft (25.56 m2)</t>
  </si>
  <si>
    <t>3,236 lb (1,467 kg)</t>
  </si>
  <si>
    <t>172 mph (276 km/h, 149 kn) at 10,000 ft (3,048 m)</t>
  </si>
  <si>
    <t>26,960 ft (8,217 m)</t>
  </si>
  <si>
    <t>1,250 ft/min (6.35 m/s) to 20,000 ft (6,096 m)</t>
  </si>
  <si>
    <t>Hawker F.20/27</t>
  </si>
  <si>
    <t>The Hawker F.20/27 was a British fighter design built to an Air Ministry specification for an interceptor in the late 1920s. It was a single-seat biplane powered by a radial engine; the very similar but V-12-engined Hawker Fury development proved superior and only one F.20/27 was built. The Hawker F.20/27 design was tendered to the Air Ministry in November 1927 in response to Air Ministry Specification F.20/27 for an interceptor fighter.[1] A prototype was ordered for comparison with those of other manufacturers including the Armstrong Whitworth Starling II, Bristol Bullpup, de Havilland DH.77, Fairey Firefly II, Saunders A.10, Vickers Jockey and the Westland Interceptor. In the end there were no contracts awarded and the specification was withdrawn, but Hawker's radial-engined contender led directly to the very successful Fury powered by a liquid-cooled engine. The F.20/27, sometimes referred to as the Interceptor, was a clean single-engined, single-seat and single-bay biplane, fabric-covered over a metal frame. The unequal span wings had parallel chord and no sweep, but were heavily staggered. Ailerons were carried on the upper wings, and only the lower planes had dihedral. The interplane struts leaned strongly outwards. The tail was conventional with the tailplane braced from below; both it and the fin carried unbalanced control surfaces.[1] The upper fuselage was slightly humped, with the pilot sitting in an open cockpit just behind the upper wing, which had a small rounded cutout to improve visibility. A single-axle fixed main undercarriage had its main legs sloping slightly aft from the fuselage and braced back from the axle to the lower wing rear spar roots. A tailskid was fitted.[1] This description could almost describe the Fury as well as the F.20/27 as the two aircraft were very similar.[1] There were small differences however: for example the leading edge of the tailplane was straighter in the Fury and it had horn-balanced elevators. The Fury also had a greater interplane gap; because of the stagger this put the upper wing further forward and removed the need for the pilot's cutout. By far the most important difference both visually and aerodynamically was the engine installation, as the F.20/27 had a radial motor, initially the 450 hp (336 kW) nine-cylinder Bristol Jupiter. This was mounted in a slender nose but with much of the cylinders exposed for cooling, in contrast to the smooth contours of the Fury's V-12 installation. The latter did require a radiator, with a drag penalty but not, it turned out, as great a penalty as that paid by the radial installation.[1] The F.20/27 first flew in August 1928 and shortly after went to RAF Martlesham Heath for tests.[1] It returned to Hawker's in May 1930 where it was re-engined with a 520 hp (388 kW) Bristol Mercury VI and the addition of a Townend ring was considered; but by now the superior performance of the Fury, about 10% faster despite very similar dimensions, shape and power-to-weight ratio showed that the efficiently cowled and low frontal area liquid-cooled engine was the way forward for interceptors.[1] Data from [2]General characteristics Performance Armament  Related development Aircraft of comparable role, configuration, and era</t>
  </si>
  <si>
    <t>//upload.wikimedia.org/wikipedia/commons/thumb/d/d4/Hawker_Interceptor.jpg/300px-Hawker_Interceptor.jpg</t>
  </si>
  <si>
    <t>H.G.Hawker Engineering Co. Ltd.</t>
  </si>
  <si>
    <t>https://en.wikipedia.org/H.G.Hawker Engineering Co. Ltd.</t>
  </si>
  <si>
    <t>Hawker Fury</t>
  </si>
  <si>
    <t>https://en.wikipedia.org/Hawker Fury</t>
  </si>
  <si>
    <t>Bristol Type 101</t>
  </si>
  <si>
    <t>The Bristol Type 101, was a British two-seat fighter prototype in the 1920s. Designed as a private venture, the 101 was of mixed construction. A single-bay, two-seat design, the fuselage was a plywood-covered box-girder spruce structure, the two-spar wings being of steel with fabric skinning. It was powered by the same engine as the Type 95 – a 450 hp (340 kW) Bristol Jupiter VI. Armament consisted of two synchronised .303 in (7.7 mm) Vickers machine guns as well as a ring-mounted .303 in (7.7 mm) Lewis Gun at the rear. Cleaner and more compact than most aircraft in its class, the 101 displayed relatively high performance when first flown in 1927. However, it was rejected by the Air Ministry due to its wood construction, which was seen as out of date. No other buyers could be found and no more aircraft were produced. Continued as a private venture, it first flew at Filton on 8 August 1927, piloted by Cyril Uwins, registered G-EBOW. With the VIA powerplant, Uwins achieved second place in the 1928 King's Cup race at an average speed of 159.9 mph. Subsequently, used as a company hack and as a testbed for the 485 hp Bristol Mercury II nine-cylinder radial, it suffered wing centre section failure on 29 November 1929 while being subjected to engine overspeeding tests, the pilot, C. R. L. Shaw, bailing out successfully. This was the last wooden Bristol fighter built.[1] General characteristics Performance Armament</t>
  </si>
  <si>
    <t>27 ft 4 in (8.33 m)</t>
  </si>
  <si>
    <t>33 ft 7 in (10.23 m)</t>
  </si>
  <si>
    <t>9 ft 6 in (2.89 m)</t>
  </si>
  <si>
    <t>2,100 lb (953 kg)</t>
  </si>
  <si>
    <t>1 × Bristol Jupiter VI , 450 hp (336 kW)</t>
  </si>
  <si>
    <t>Capt. Frank Barnwell</t>
  </si>
  <si>
    <t>https://en.wikipedia.org/Capt. Frank Barnwell</t>
  </si>
  <si>
    <t>360.00 sq ft (33.44 m2)</t>
  </si>
  <si>
    <t>3,540 lb (1,606 kg)</t>
  </si>
  <si>
    <t>160 mph (257 km/h, 140 kn)</t>
  </si>
  <si>
    <t>Curtiss XF13C</t>
  </si>
  <si>
    <t>The Curtis XF13C (Model 70) was a carrier-based fighter aircraft built by Curtiss Aeroplane and Motor Company. The XF13C was a naval fighter featuring an all-metal construction, with a semi-monocoque fuselage, manually retractable landing gear and an enclosed cockpit. The aircraft was designed to facilitate conversions from biplane to monoplane and vice versa. The America Navy bought a prototype, designated XF13C-1 when in monoplane configuration, and XF13C-2 when a biplane.[1] The XF13C first flew in 1934 with good results realized in tests. In 1935, the aircraft received a more powerful engine and modifications to the overly tall tailplanes. The designation was changed to XF13C-3 for more flight testing. No production orders were received for the Curtis XF13C, but the aircraft continued to fly for NACA in experimental work, and by VWJ-1 Squadron at Quantico.[1] Data from [1]General characteristics Performance Armament       Media related to Curtiss XF13C at Wikimedia Commons</t>
  </si>
  <si>
    <t>//upload.wikimedia.org/wikipedia/commons/thumb/a/a1/Curtiss_XF13C-3_at_Langley_1937.jpg/300px-Curtiss_XF13C-3_at_Langley_1937.jpg</t>
  </si>
  <si>
    <t>Curtiss Aeroplane and Motor Company</t>
  </si>
  <si>
    <t>https://en.wikipedia.org/Curtiss Aeroplane and Motor Company</t>
  </si>
  <si>
    <t>7 January 1934[1]</t>
  </si>
  <si>
    <t>35 ft 0 in (10.66 m)</t>
  </si>
  <si>
    <t>8 ft 9.5 in (2.66 m)</t>
  </si>
  <si>
    <t>3.412 lb (1,548 kg)</t>
  </si>
  <si>
    <t>1 × Wright SGR-1510-12 , 700 hp (520 kW)</t>
  </si>
  <si>
    <t>205 sq ft (19.04 m2)</t>
  </si>
  <si>
    <t>4,634 lb (2,102 kg)</t>
  </si>
  <si>
    <t>246 mph (396 km/h, 214 kn)</t>
  </si>
  <si>
    <t>726 mi (1,168 km, 631 nmi)</t>
  </si>
  <si>
    <t>25,250 ft (7,696 m)</t>
  </si>
  <si>
    <t>2,000 ft/min (10.16 m/s)</t>
  </si>
  <si>
    <t>Ducrot SLD</t>
  </si>
  <si>
    <t>The Ducrot SLD was an Italian fighter prototype built by Ducrot in 1918. During the latter half of World War I, Ing Manlio Stiavelli and Guido Luzzatti of the firm of Vittorio Ducrot at Palermo designed a high-performance fighter in an attempt to allow the company to progress from license production of flying boats designed elsewhere to producer of originally designed aircraft. Emphasizing aerodynamic cleanliness, they designed the SLD (for "Stiavelli-Luzzatti-Ducrot"), a single-seat biplane fighter powered by the 149-kilowatt (200-horsepower) Hispano-Suiza 35 engine driving a two-bladed propeller. It had a plywood monocoque fuselage of oval section. The undercarriage struts extended through the lower wing to carry the fuselage above the lower wing.[1] Testing of the SLD began in October 1918, but its results have been lost. No production order from the Corpo Aeronautico Militare (Italian Royal Air Force) ensued, and only one prototype was built.[1] Data from The Complete Book of Fighters[1]General characteristics Performance</t>
  </si>
  <si>
    <t>//upload.wikimedia.org/wikipedia/commons/thumb/0/0b/Ducrot_SLD.jpg/300px-Ducrot_SLD.jpg</t>
  </si>
  <si>
    <t>Ducrot</t>
  </si>
  <si>
    <t>https://en.wikipedia.org/Ducrot</t>
  </si>
  <si>
    <t>610 kg (1,345 lb)</t>
  </si>
  <si>
    <t>1 × Hispano-Suiza 8B V-8 water-cooled piston engine, 150 kW (200 hp)</t>
  </si>
  <si>
    <t>Ing Manlio Stiavelli and Guido Luzzatti</t>
  </si>
  <si>
    <t>https://en.wikipedia.org/Ing Manlio Stiavelli and Guido Luzzatti</t>
  </si>
  <si>
    <t>22 m2 (240 sq ft)</t>
  </si>
  <si>
    <t>810 kg (1,786 lb)</t>
  </si>
  <si>
    <t>5,000 m (16,404 ft) in 10 minutes</t>
  </si>
  <si>
    <t>8.333 m/s (1,640.4 ft/min)</t>
  </si>
  <si>
    <t>https://en.wikipedia.org/1918</t>
  </si>
  <si>
    <t>Eberhart XFG</t>
  </si>
  <si>
    <t>The Eberhart XFG was an American single-seat experimental ship-borne biplane fighter aircraft developed for the America Navy in 1927 by the Eberhart Aeroplane and Motor Company. The sole prototype was rebuilt into the XF2G with the addition of a single float and a different engine, but the aircraft was destroyed in a crash in 1928, and the type did not enter production. The Eberhart Aeroplane and Motor Company produced its first original plane in 1927—the XFG—as a shipboard fighter for the U.S. Navy. It was of welded steel tube and dural construction with fabric skinning. An unusual feature was the application of sweepback to the upper mainplane and forward sweep to the lower. The sole XFG-1 prototype, bureau number A7944,[1] was tested by the America Navy in late 1927, and was returned to Eberhart, where it was reconstructed as the XF2G with the addition of a single float[2] and a new 400 hp (300 kW) Pratt &amp; Whitney R-1340-D engine. The XF2G-1[N 1] prototype was sent back to the Navy for testing at Anacostia in January 1928, but in March 1928, the plane crashed during trials and was destroyed.[1][3] No further production ensued. General characteristics Performance</t>
  </si>
  <si>
    <t>//upload.wikimedia.org/wikipedia/commons/thumb/d/dc/Eberhart_XFG-1.jpg/300px-Eberhart_XFG-1.jpg</t>
  </si>
  <si>
    <t>Eberhart Aeroplane and Motor Company</t>
  </si>
  <si>
    <t>https://en.wikipedia.org/Eberhart Aeroplane and Motor Company</t>
  </si>
  <si>
    <t>27 ft 3 in (8.30 m)</t>
  </si>
  <si>
    <t>9 ft 10 in (3.00 m)</t>
  </si>
  <si>
    <t>2,145 lb (973 kg)</t>
  </si>
  <si>
    <t>1 × Pratt &amp; Whitney R-1340-C Wasp nine-cylinder air-cooled radial engine , 425 hp (317 kW)</t>
  </si>
  <si>
    <t>241.00 sq ft (22.38 m2)</t>
  </si>
  <si>
    <t>2,938 lb (1,333 kg)</t>
  </si>
  <si>
    <t>155 mph (249 km/h, 135 kn)</t>
  </si>
  <si>
    <t>Gabardini G.8</t>
  </si>
  <si>
    <t>The Gabardini G.8 was an Italian single-seat aircraft produced in both fighter and trainer versions by Gabardini in 1923. Until 1923, the Gabardini company had produced only instructional aircraft for use by flight training schools, but in 1923 it offered a new aircraft, the G.8, in both advanced trainer and fighter versions. It was the company's first venture into military trainer or fighter production.[1] The G.8 was a metal single-bay biplane with fabric covering, a frontal radiator, and a two-bladed propeller. The wings were of unequal span, with the upper wing of greater span than the lower, and the aircraft had ailerons only on its upper wing. The trainer version was unarmed and powered by a Hispano-Suiza 8A V8 engine rated at 104 kilowatts (140 horsepower), while the fighter was armed with two 7.7-millimeter (0.303-inch) Vickers machine guns synchronized to fire through the propeller and had a 149-kilowatt (200-horsepower) Hispano Suiza V8.[2] The G.8 was designed in parallel with the Gabardini G.9 and had a similar wing cellule, but differed from the G.9 in having more cabane bracing and a longer-span upper wing.[3] Gabardini further developed the G.8 in the G.8bis model. The G.8bis had a 134-kilowatt (180-horsepower) Hispano-Suiza HS 34 engine driving a two-bladed propeller, and differed from the G.8 in having a longer-span lower wing and radiators attached to the sides of its fuselage over the wing leading edges instead of a frontal radiator.[4] The Regia Aeronautica (Italian Royal Air Force) did not place a production order for either model of the G.8 or for the G.8bis. Gabardini retained all the G.8 aircraft for instructional use at its flight training school at Cameri.[5] General characteristics Performance Armament  Related development</t>
  </si>
  <si>
    <t>//upload.wikimedia.org/wikipedia/commons/thumb/7/70/Gabardini_G.8.jpg/300px-Gabardini_G.8.jpg</t>
  </si>
  <si>
    <t>Fighter and trainer</t>
  </si>
  <si>
    <t>Gabardini</t>
  </si>
  <si>
    <t>https://en.wikipedia.org/Gabardini</t>
  </si>
  <si>
    <t>5.55 m (18 ft 3 in)</t>
  </si>
  <si>
    <t>8.34 m (27 ft 4 in)</t>
  </si>
  <si>
    <t>2.8 m (9 ft 2 in)</t>
  </si>
  <si>
    <t>580 kg (1,279 lb)</t>
  </si>
  <si>
    <t>1 × Hispano-Suiza 8A V-8 water-cooled piston engine, 149 kW (200 hp)</t>
  </si>
  <si>
    <t>22.06 m2 (237.5 sq ft)</t>
  </si>
  <si>
    <t>780 kg (1,720 lb)</t>
  </si>
  <si>
    <t>206 km/h (128 mph, 111 kn)</t>
  </si>
  <si>
    <t>1,000 m (3,281 ft) in 3 minutes 12 seconds</t>
  </si>
  <si>
    <t>2 × fixed forward-firing 7.7-mm (0.303-in) Vickers machine guns</t>
  </si>
  <si>
    <t>5.2 m/s (1,020 ft/min)</t>
  </si>
  <si>
    <t>https://en.wikipedia.org/1923</t>
  </si>
  <si>
    <t>Hanriot HD.7</t>
  </si>
  <si>
    <t>The Hanriot HD.7 was a French fighter prototype of the 1910s. The HD.7 was based largely on the Hanriot HD.3, using the wings and tail surfaces from the earlier model. A single-seat fighter, it first flew in 1918 The aircraft was designed to replace the SPAD S.XIII fighter. However, after its first flight in 1918, it was found to be of good performance, but inferior to its main competitor, the Nieuport-Delage NiD 29, which then entered service production for the Aéronautique Militaire in 1918. No further production occurred. General characteristics Performance Armament</t>
  </si>
  <si>
    <t>Hanriot</t>
  </si>
  <si>
    <t>https://en.wikipedia.org/Hanriot</t>
  </si>
  <si>
    <t>summer 1918</t>
  </si>
  <si>
    <t>7.20 m (23 ft 7.5 in)</t>
  </si>
  <si>
    <t>9.80 m (32 ft 1.63 in)</t>
  </si>
  <si>
    <t>3.00 m (9 ft 10 in)</t>
  </si>
  <si>
    <t>1,230 kg (2,712 lb)</t>
  </si>
  <si>
    <t>1 × Hispano-Suiza 8Fb water-cooled engine , 224 kW (300 hp)</t>
  </si>
  <si>
    <t>28.00 m2 (301.39 sq ft)</t>
  </si>
  <si>
    <t>1,900 kg (4,189 lb)</t>
  </si>
  <si>
    <t>218 km/h (135 mph, 117 kn)</t>
  </si>
  <si>
    <t>900 km (559 mi, 486 nmi)</t>
  </si>
  <si>
    <t>Hanriot HD.3</t>
  </si>
  <si>
    <t>https://en.wikipedia.org/Hanriot HD.3</t>
  </si>
  <si>
    <t>Bristol Type 133</t>
  </si>
  <si>
    <t>The Bristol Type 133 was a single-seat, single-engine monoplane fighter armed with four guns, using stressed-skin construction and with a retractable undercarriage. It was built by The Bristol Aeroplane Co. to meet Specification F.7/30. The single example crashed before the trials commenced. Specification F.7/30 called for a four-gun fighter with better high-altitude performance and endurance than current fighters, outstanding climb rate, manoeuvrability and all-round vision combined with a low landing speed. A preference was expressed for the use of the experimental evaporatively-cooled Rolls-Royce Goshawk engine.  None of Bristol's three design submissions were chosen for official prototype orders, but one, the Goshawk-engined Bristol Type 123 was built as a private venture contender.  At the same time Bristol started work on a second design. Powered by a Bristol Mercury radial engine, the Type 133 was a low-wing cantilever monoplane and was the first aircraft intended for RAF service to have a retractable undercarriage.[1] It was also the first Bristol aircraft to use stressed-skin construction for the wings, using recently invented Alclad sheets. The wings were of constant chord with rounded tips and of cranked, or inverted gull wing, form, with negative dihedral in the centre section and positive dihedral beyond.  The fabric-covered ailerons extended over the whole of the outer wing and could be lowered symmetrically (drooped) in lieu of  flaps.  The horizontal tail was of quite high aspect ratio and aluminium-covered, carrying horn-balanced, fabric-covered elevators.  The rudder was similarly horn-balanced and fabric-covered.[1] The rear fuselage was an aluminium monocoque and the forward fuselage was alclad-skinned over a tubular steel structure. The pilot's open cockpit was situated over the wing at mid-chord. The Mercury engine was enclosed in a long-chord cowling.[2] One advantage of the cranked wing was that it reduced the length of the undercarriage, making retraction easier. The main wheels of the Type 133 retracted fully into bath-type fairings under the wings; this was done hydraulically, using a handpump. Two of the four machine guns were fitted in the wing just outboard of the undercarriage fairing, the other two being on either side of the nose.[1] Carrying the experimental marking R-10 the Type 133 first flew  on 8 June 1934 piloted by Cyril Uwins, who was impressed. Testing over the next eight months produced some modifications including the addition of a sliding canopy and a crash pylon, better brakes, an enlarged rudder and the replacement of the tailskid with a castoring tailwheel.  Engine exhaust and cooling were also improved. The long-span ailerons were shortened and combined with centre section split flaps. The aircraft was almost ready to attend the competitive tests at RAF Martlesham Heath when W. T. Campbell entered a spin with the undercarriage unintentionally down. An irrecoverable flat spin developed and Campbell had to abandon the aircraft. This ended Bristol's interest in the specification F.7/30 competition, which was won by the Gloster Gladiator.[1] Data from Barnes 1970, p. 248 harvnb error: no target: CITEREFBarnes1970 (help)General characteristics Performance Armament</t>
  </si>
  <si>
    <t>//upload.wikimedia.org/wikipedia/commons/thumb/c/c9/Bristol_133.png/300px-Bristol_133.png</t>
  </si>
  <si>
    <t>28 ft 0 in (8.53 m)</t>
  </si>
  <si>
    <t>9 ft 9 in (2.97 m)</t>
  </si>
  <si>
    <t>3,332 lb (1,509 kg)</t>
  </si>
  <si>
    <t>1 × Bristol Mercury VIS.2 9-cylinder single-row radial , 640 hp (477 kW)</t>
  </si>
  <si>
    <t>247 sq ft (22.95 m2)</t>
  </si>
  <si>
    <t>4,738 lb (2,149 kg)</t>
  </si>
  <si>
    <t>260 mph (418 km/h, 230 kn)</t>
  </si>
  <si>
    <t>Curtiss XF15C</t>
  </si>
  <si>
    <t>The Curtiss XF15C-1 is a mixed-propulsion fighter prototype of the 1940s. It was among a number of similar designs ordered by the US Navy before pure-jet aircraft had demonstrated their ability to operate from carriers and the mixed-propulsion designs were abandoned. Only three prototypes were constructed, the first one having crashed in testing while the second was scrapped and the last survives to this day. By the late 1940s, the America Navy was interested in the mixed-power concept for its shipborne fighters. Jet engines of that era had very slow throttle response, which presented a safety concern in the case of a missed approach on an aircraft carrier as the aircraft might not be able to throttle up quickly enough to keep flying after leaving the end of the deck. This led to orders for a number of mixed-propulsion fighters, including the FR Fireball. As such, an order was placed with Curtiss on 7 April 1944 for delivery of three mixed-power aircraft, designated the F15C. Powered by both a 2,100 hp (1,566 kW) Pratt &amp; Whitney R-2800 Double Wasp propeller engine, and an Allis-Chalmers J36 turbojet, the aircraft was in theory the fastest fighter in the US Navy at that time. The first flight of the first prototype was on 27 February 1945, without the turbojet installed. When this was completed in April of the same year, the aircraft flew several mixed-power trials, however on 8 May, it crashed on a landing approach. The second prototype flew for the first time on 9 July, again in 1945, and was soon followed by a third prototype. Both aircraft showed promise, however, by October 1946, the Navy had lost interest in the mixed-power concept and cancelled further development. Data from Jane's all the World's Aircraft 1947,[4] Curtiss aircraft 1907-1947[5]General characteristics Performance Armament   Aircraft of comparable role, configuration, and era</t>
  </si>
  <si>
    <t>//upload.wikimedia.org/wikipedia/commons/thumb/e/ed/Curtiss_XF15C-1.jpg/300px-Curtiss_XF15C-1.jpg</t>
  </si>
  <si>
    <t>43 ft 8 in (13.32 m) tail up</t>
  </si>
  <si>
    <t>48 ft (15 m)</t>
  </si>
  <si>
    <t>15 ft 3 in (4.65 m) wings spread; 17 ft (5.2 m) wings folded</t>
  </si>
  <si>
    <t>12,648 lb (5,737 kg)</t>
  </si>
  <si>
    <t>18,698 lb (8,481 kg) maximum overload</t>
  </si>
  <si>
    <t>1 × Allis-Chalmers J36 centrifugal flow turbojet, 2,700 lbf (12 kN) thrust</t>
  </si>
  <si>
    <t>4-bladed Hamilton Standard constant-speed fully feathering propeller, 13 ft 1 in (3.99 m) diameter</t>
  </si>
  <si>
    <t>400 sq ft (37 m2)</t>
  </si>
  <si>
    <t>16,630 lb (7,543 kg)</t>
  </si>
  <si>
    <t>469 mph (755 km/h, 408 kn) both engines at 25,300 ft (7,700 m)</t>
  </si>
  <si>
    <t>1,385 mi (2,229 km, 1,204 nmi)</t>
  </si>
  <si>
    <t>41,800 ft (12,700 m)</t>
  </si>
  <si>
    <t>4x wing-mounted 20 mm (.79 in) cannon</t>
  </si>
  <si>
    <t>5,020 ft/min (25.5 m/s)</t>
  </si>
  <si>
    <t>20 ft 5 in (6.22 m) wings folded</t>
  </si>
  <si>
    <t>Gloster Gorcock</t>
  </si>
  <si>
    <t>The Gloster Gorcock was a single-engined single-seat biplane fighter aircraft produced to a United Kingdom Air Ministry contract completed in 1927. Only three were built. In May 1924 Glosters received[1] an Air Ministry contract for three experimental biplane single-seat fighters.  They were intended to develop metal-framed aircraft, with the first two to have steel fuselages and wooden wings (all fabric covered) and the third to have an all-steel airframe. They were to be powered by a Napier Lion engine which had been used in the racing Gloster III and was a water-cooled motor with three banks of four cylinders in an upright broad arrow arrangement.  Another intention was to compare aircraft performance with direct-drive and down-geared propellers.[1] The Gorcock was a single-bay biplane with strong stagger and unequal span wings, having a strong resemblance to the Gamecock. The inline engine allowed a smoother, longer and more pointed nose and increased the length by about 6 ft 5 in (1.95 m); the span was slightly less than the Gamecock's.  The first Gorcock had a Lion IV engine, geared and producing 450 hp (335 kW) and the second an ungeared Lion VIII of 525 hp (390 kW).  The radiator was mounted on the fuselage underside, between the undercarriage legs.  Both engines drove fixed-pitch wooden two-blade, 9 ft (2.74 m) diameter propellers.  Initially both these machines had Grebe style rudders, squared off with no balance; these were later replaced with Gamecock rudders, vertically extended to include a horn balance.[1][2] The final, all-metal Gorcock had the geared Lion IV; this was Gloster's first all-metal aircraft. It had a top speed of 174 mph (280 km/h) at 5,000 ft (1,525 m), some 30 mph (48 km/h) faster than contemporary fighters.  All three aircraft were delivered by June 1927.[1] Both Glosters and RAE Farnborough used the Gorcocks for research for several years.  The second machine, for example was used for airscrew experiments, flying in 1929 with a variety of duralumin propellers.  The Gorcocks were also fitted with a variety of ventral radiators of different cross-sections and intake configurations.  Despite their research role, the Gorcocks flew armed with two Vickers machine guns in the nose.[1] According to the Oxford English Dictionary, gorcock is a Scottish and Northern English name for the male of the red grouse. Some sources (but not the OED) suggest a connection between gore and red, but originally gore meant dung, filth or slime. Data from James 1971, pp. 132–3General characteristics Performance Armament</t>
  </si>
  <si>
    <t>//upload.wikimedia.org/wikipedia/commons/thumb/5/51/Gloster_Gorcock_c2.png/300px-Gloster_Gorcock_c2.png</t>
  </si>
  <si>
    <t>Experimental single-seat fighter</t>
  </si>
  <si>
    <t>Gloucestershire Aircraft Company</t>
  </si>
  <si>
    <t>https://en.wikipedia.org/Gloucestershire Aircraft Company</t>
  </si>
  <si>
    <t>26 ft 1 in (7.94 m)</t>
  </si>
  <si>
    <t>28 ft 6 in (8.68 m)</t>
  </si>
  <si>
    <t>10 ft 3 in (3.11 m)</t>
  </si>
  <si>
    <t>2,364 lb (1,098 kg)</t>
  </si>
  <si>
    <t>1 × Napier Lion IV 12-cylinder broad arrow water-cooled , 450 hp (335 kW)</t>
  </si>
  <si>
    <t>1.8 hours</t>
  </si>
  <si>
    <t>H.P.Folland</t>
  </si>
  <si>
    <t>https://en.wikipedia.org/H.P.Folland</t>
  </si>
  <si>
    <t>250 sq ft (23.22 m2)</t>
  </si>
  <si>
    <t>3,179 lb (1,442 kg)</t>
  </si>
  <si>
    <t>164 mph (263 km/h, 143 kn) at 5,000 ft (1,524 m)</t>
  </si>
  <si>
    <t>24,000 ft (7,315 m)</t>
  </si>
  <si>
    <t>Royal Aircraft Establishment</t>
  </si>
  <si>
    <t>https://en.wikipedia.org/Royal Aircraft Establishment</t>
  </si>
  <si>
    <t>1,364 ft/min (6.93 m/s) to 15,000 ft (4,570 m)</t>
  </si>
  <si>
    <t>XIX Art</t>
  </si>
  <si>
    <t>The XIX Art is a Swiss single-place paraglider that was designed by Michi Kobler and produced by XIX GmbH of Kronbühl in the mid-2000s. It is now out of production.[1] The Art was designed as a beginner to intermediate glider. The models are each named for their approximate projected wing area in square metres, plus relative size.[1] Data from Bertrand[1]General characteristics Performance</t>
  </si>
  <si>
    <t>XIX GmbH</t>
  </si>
  <si>
    <t>https://en.wikipedia.org/XIX GmbH</t>
  </si>
  <si>
    <t>Michi Kobler</t>
  </si>
  <si>
    <t>29.8 m2 (321 sq ft)</t>
  </si>
  <si>
    <t>Dunne-Huntington triplane</t>
  </si>
  <si>
    <t>The Dunne-Huntington triplane, sometimes referred to as a biplane, was a pioneer aircraft designed by J. W. Dunne and built by A. K. Huntington. It was of unusual staggered triple-tandem configuration and an early example of an inherently stable aeroplane. While working for the Army at Farnborough in 1907, J. W. Dunne agreed to design a stable aeroplane for the civilian enthusiast and metallurgy professor A. K. Huntington. Forbidden to use his secret Army design, he based it on a previous idea for a heavily staggered tandem triplane that had been trialled by Hiram Maxim for a fairground attraction. In the winter of 1907–08 he drew up two designs. One was for a small-scale glider to test the idea, which he called the D.2. The other was for the full-sized powered aeroplane. In the event the glider was never built and Huntington began directly on the full-sized craft. He finished building it in 1910.[1] Huntington flew it successfully at the Royal Aero Club grounds at Eastchurch, progressively modifying it between 1910 and 1914 until it flew well. The main feature of the design was a set of three wings, each of 10 ft (3.0 m) chord, placed immediately fore and aft of each other. The fore-wing was of reduced span and the middle wing raised to give the appearance of a heavily staggered canard biplane. The angle of incidence of each plane was adjusted to provide longitudinal stability. The outer sections of the rear wing were given a sharp downward angle or anhedral. Triangular outboard control surfaces were hinged on the diagonal to these sections and provided all the functions normally produced by separate elevator, aileron and rudder controls. When operated together they acted as elevators, while when operating differentially they acted as combined ailerons and rudders to bank the aircraft into a controlled turn. The front and rear wings were fixed to a long, uncovered fuselage frame, with the front wing gently tapered. The top wing was strut-braced to the structure below. Side curtains between the two full-span wings were initially fitted.[2][3] The pilot was seated above the front wing, with the engine immediately behind. Power was initially provided by a single Wolseley water-cooled inline engine chain-driving twin propellers. These were mounted in the space beneath the upper wing and their axles doubled as twin cylindrical booms connecting the fore and aft structures. When first flown at Eastchurch in early 1910, the fuselage was originally mounted on an undercarriage comprising two main wheels, a large tail wheel and twin auxiliary skids under the nose.[2] Later modifications included removal of the side screens, structural lightening including a revised undercarriage and fitting of a more powerful 70 hp (52 kW) Gnome air-cooled rotary engine with single engine-mounted propeller. These  enabled the craft to reach 43 mph (69 km/h; 37 kn).[4] Data from Goodall &amp; Tagg (2012)[5]General characteristics Performance</t>
  </si>
  <si>
    <t>//upload.wikimedia.org/wikipedia/commons/thumb/d/de/Dunne-huntington-janes-sm.jpg/300px-Dunne-huntington-janes-sm.jpg</t>
  </si>
  <si>
    <t>Experimental prototype</t>
  </si>
  <si>
    <t>A. K. Huntington</t>
  </si>
  <si>
    <t>https://en.wikipedia.org/A. K. Huntington</t>
  </si>
  <si>
    <t>50 ft (15 m)</t>
  </si>
  <si>
    <t>59 ft (18 m)</t>
  </si>
  <si>
    <t>1 × Gnome Rotary, 70 hp (52 kW)</t>
  </si>
  <si>
    <t>Two-bladed</t>
  </si>
  <si>
    <t>J. W. Dunne</t>
  </si>
  <si>
    <t>https://en.wikipedia.org/J. W. Dunne</t>
  </si>
  <si>
    <t>43 mph (69 km/h, 37 kn)</t>
  </si>
  <si>
    <t>Mac Muse</t>
  </si>
  <si>
    <t>The Mac Muse is a Czech single-place paraglider that was designed by Peter Recek and produced by Mac Para Technology of Rožnov pod Radhoštěm. It remained in production in 2016 as the Muse 4.[1] The aircraft was designed as an intermediate glider and paramotoring wing.[1] The design has progressed through four generations of models, the Muse, Muse 2, 3 and 4, each improving on the last. The models are each named for their approximate wing area in square metres.[1] The manufacturer claims a glide ratio of 9:1 for the Muse 4.[2] Data from Bertrand[1]General characteristics Performance</t>
  </si>
  <si>
    <t>9.95 m (32 ft 8 in)</t>
  </si>
  <si>
    <t>22.87 m2 (246.2 sq ft)</t>
  </si>
  <si>
    <t>In production (Muse 4, 2016)</t>
  </si>
  <si>
    <t>1.10 m/s (217 ft/min)</t>
  </si>
  <si>
    <t>Pegas Arcus</t>
  </si>
  <si>
    <t>The Pegas Arcus is a Czech single-place paraglider that was designed and produced by Pegas 2000 of Prague. It is now out of production.[1] The aircraft was designed as a beginner/intermediate glider. The models are each named for their approximate wing area in square metres.[1] Data from Bertrand[1]General characteristics</t>
  </si>
  <si>
    <t>Pegas 2000</t>
  </si>
  <si>
    <t>https://en.wikipedia.org/Pegas 2000</t>
  </si>
  <si>
    <t>26.2 m2 (282 sq ft)</t>
  </si>
  <si>
    <t>1.15 m/s (226 ft/min)</t>
  </si>
  <si>
    <t>Sol Dynamic</t>
  </si>
  <si>
    <t>The Sol Dynamic is a Brazilian single-place paraglider that was designed and produced by Sol Paragliders of Jaraguá do Sul in the mid-2000s. It is now out of production.[1] The Dynamic was designed as an advanced and competition glider. The models are each named for their relative size.[1] Data from Bertrand[1]General characteristics Performance</t>
  </si>
  <si>
    <t>https://en.wikipedia.org/Brazil</t>
  </si>
  <si>
    <t>Sol Paragliders</t>
  </si>
  <si>
    <t>https://en.wikipedia.org/Sol Paragliders</t>
  </si>
  <si>
    <t>25.85 m2 (278.2 sq ft)</t>
  </si>
  <si>
    <t>Zero Gravity Flow</t>
  </si>
  <si>
    <t>The Zero Gravity Flow is a South Korean single-place paraglider that was designed by Mansoo Chae and produced by Zero Gravity Paragliders of Seoul, introduced in 2002. It is now out of production.[1] The Flow was designed as a beginner glider for flight training. The models are each named for their relative size.[1] By 2003 glider was initially to be only sold in South Korea, with global marketing to follow.[1] Data from Bertrand[1]General characteristics Performance</t>
  </si>
  <si>
    <t>South Korea</t>
  </si>
  <si>
    <t>https://en.wikipedia.org/South Korea</t>
  </si>
  <si>
    <t>Zero Gravity Paragliders</t>
  </si>
  <si>
    <t>https://en.wikipedia.org/Zero Gravity Paragliders</t>
  </si>
  <si>
    <t>Mansoo Chae</t>
  </si>
  <si>
    <t>Curtiss-Reid Courier</t>
  </si>
  <si>
    <t>The Curtiss-Reid Courier was designed in Canada in 1931 as a specialist, non-passenger carrying, mailplane capable of maintaining services in Canada's hard winters. The 1930s depression led to the end of government subsidised airmail contracts and only one prototype flew.  It was lost in 1933 during preparations for a private, long distance flight. The Reid Aircraft co. was established in February 1928 by W.T. Reid in Montreal but purchased by the Curtiss Aeroplane and Motor Company in December 1928.[1]: 236–7  The renamed Curtiss-Reid Aircraft Company remained in Montreal. In early 1931 all government airmail contracts were threatened with cancellation because of the worsening economic conditions but J.A.D. McCurdy, the head of Curtiss-Reid hoped that a specialised mailplane, economical and able to fly in Canada's harsh winters, might find approval.[1]: 243  The Courier (Courrier in French) was a parasol wing aircraft. Its wing was in three parts: two outer panels, straight-edged in plan with constant chord and square tips, swept at 4° and with about 4° of dihedral, and a small trapezoidal centre-section of shorter chord.[1]: 243 [2] This latter was a metal structure which also served as a fuel tank.[3] The outer panels were each built around two wooden spars and duralumin ribs. Like the rest of the Courier, the wings were fabric covered.[1]: 243 [2] Its  Frise type ailerons were balanced both statically and aerodynamically.[2] The wing was braced to the lower fuselage on each side with V-struts to the spars and the central-section joined to the upper fuselage on steel cabane struts.[3] The outer panels folded back along the fuselage for storage or transport on outward leaning rear hinges which placed the trailing edge of the folded wing above that of the centre-section. Short, telescopic struts supported the wings during the folding process.[1]: 243 [2] The Courier was powered by a 120 hp (89 kW) de Havilland Gipsy III, a four-cylinder air-cooled inverted inline engine, driving a two-bladed propeller. Its oil-cooler was placed under the engine where, in winter, engine heat could keep the oil fluid. The Courier's fuselage was roughly quadrilateral in section and built on welded steel tube Warren girder frames, though the upper decking was rounded. Mail was contained within a 16 cu ft (0.45 m3) compartment immediately behind the engine with a weight limit of 250 lb (110 kg).  An open but heated cockpit was placed aft of the trailing edge, the pilot's upward vision enhanced by the short chord centre-section. At the rear, tailplane and elevators, nearly rectangular in plan, were mounted on top of the fuselage. The Courier could be trimmed by adjusting the angle of incidence of the tailplane. The fin and rudder were tall and rounded; the latter extended down to the keel and worked in a cut-out between the elevators.[2][3] The Courier had split-axle, tailskid landing gear with its bent axles articulated from a small pyramid of steel tubes from the fuselage underside centre-line and with drag struts back to the centre-line. Another, longitudinal, tube from the drag struts' meeting point braced the pyramid. Long-travel oleo struts to the upper fuselage, medium pressure tyres and a track of 6 ft (1.8 m) assisted landings on rough ground. The wheels were enclosed in fairings and equipped with brakes. Its tailskid, which protruded from the extreme fuselage tail, also had an oleo shock absorber.[2][3]  The Courier could also be flown as a floatplane after replacing the main gear with a pair of Edo single-stepped floats.[1]: 243 [2] The Courier was flown for the first time in mid-January 1932 from Cartierville by Pete Vachon.  An attempt to interest Canadian Airways, the biggest airmail carrier, failed and Curtiss-Reid had to abandon hopes of production.  Efforts to interest the Royal Canadian Air Force also failed, though the sole prototype was flown to Ottawa where official air force performance tests were conducted. For unknown reasons, their speeds were about 10% slower than the manufacturer's.[1]: 244–5  Though the Courier handled well, as demonstrated on a long flight to Charlottetown on Prince Edward Island as part of the Maritime Air Tour, the depressed economy made it hard to sell to clubs or individuals. In February 1933 it was sold to a private owner for a long distance flight. Fairchild fitted it with extra tanks for fuel and oil, increasing fuel capacity by factor of 5.5 and loaded weight by 52%. Fairchild's chief pilot, Bernard Martin had been hired to test fly the modified Courier but on his second flight on 17 June 1933 it spun in on landing approach, killing Martin and destroying the aircraft.[1]: 244–5  Manufacturer's figures. Their speeds were higher than those determined in RCAF tests. Data from Molson and Taylor[1]: 245 General characteristics Performance</t>
  </si>
  <si>
    <t>Mail plane</t>
  </si>
  <si>
    <t>https://en.wikipedia.org/Canada</t>
  </si>
  <si>
    <t>Curtiss-Reid</t>
  </si>
  <si>
    <t>https://en.wikipedia.org/Curtiss-Reid</t>
  </si>
  <si>
    <t>Mid-January 1932</t>
  </si>
  <si>
    <t>21 ft 1.5 in (6.439 m)</t>
  </si>
  <si>
    <t>7 ft 4 in (2.24 m)</t>
  </si>
  <si>
    <t>1,080 lb (490 kg)</t>
  </si>
  <si>
    <t>30 imp gal (36 US gal; 140 l)[2]</t>
  </si>
  <si>
    <t>1 × de Havilland Gipsy III 4-cylinder air-cooled inverted inline, 120 hp (89 kW)   at 2,300 rpm</t>
  </si>
  <si>
    <t>118 mph (190 km/h, 103 kn) at 2,000 rpm. RCAF</t>
  </si>
  <si>
    <t>https://en.wikipedia.org/Mail plane</t>
  </si>
  <si>
    <t>R.N. Bell</t>
  </si>
  <si>
    <t>144.6 sq ft (13.43 m2)</t>
  </si>
  <si>
    <t>1,752 lb (795 kg)</t>
  </si>
  <si>
    <t>137 mph (220 km/h, 119 kn) . RCAF</t>
  </si>
  <si>
    <t>550 mi (890 km, 480 nmi)</t>
  </si>
  <si>
    <t>15,000 ft (4,600 m)</t>
  </si>
  <si>
    <t>12.1 lb/sq ft (59 kg/m2)</t>
  </si>
  <si>
    <t>820 ft/min (4.2 m/s) with full load</t>
  </si>
  <si>
    <t>Hurlburt Hurricane</t>
  </si>
  <si>
    <t>The Hurlburt Hurricane, also known as the Camburn Special,[1] is a midget-class racing plane designed in the mid 1940s by aviators Marge Hurlburt, Anna Logan, and Duke Caldwell, all former members of the Women Airforce Service Pilots (WASP). When WASP was disbanded after World War II, former WASP aviator Marge Hurlburt took up air racing, becoming interested in a new midget class of racing airplanes that had first been proposed before the war: these would be smaller, lighter, and cheaper to build than those then in use and thus suitable for civilian pilots and homebuilders to build and fly.[2][3] Together with fellow WASP aviators Anna Logan and Duke Caldwell, she formed a consortium to design and build such a plane, which required a stock 85 hp (63 kW) engine, fixed pitched propeller, and non-retractable landing gear.[2][3] Known ultimately as the "Hurlburt Hurricane", their design was powered by an 85 hp (63 kW) Continental C85 engine.[4] It was sponsored by the Goodyear Tire and Rubber Company, Continental Motors, and Kendall Motor Oil.[4] The trio moved to Michigan, where the plane was being built, to supervise and to put on the plane's covering themselves.[2] Its registration number was NX1223, with the 'X' designating it as an experimental aircraft.[5] Given entry number 85 in the 1947 Goodyear Trophy Race, a 2.2 mi (3.5 km) course for midget racers, the trio hoped for Hurlburt to pilot the plane, but she was killed prior to the race when her aircraft crashed at an air show in Iowa. Neither of the other members of the trio was ultimately able to take over because the race remained restricted to male pilots. The Hurlburt Hurricane thus flew with Joe Smith as pilot and was eliminated in the heats.[3][6] A group of pilots and aviation enthusiasts has formed to make the Hurlburt Hurricane airworthy again.[4] Peanut-scale models of the Hurlburt Hurricane have been built from plans drawn by Dave Livesay.[7] General characteristics Performance</t>
  </si>
  <si>
    <t>//upload.wikimedia.org/wikipedia/en/thumb/1/17/Hurlburt_Hurricane_midget_racer%2C_NX1223.jpg/300px-Hurlburt_Hurricane_midget_racer%2C_NX1223.jpg</t>
  </si>
  <si>
    <t>Marge Hurlburt, Anna Logan, and Duke Caldwell</t>
  </si>
  <si>
    <t>https://en.wikipedia.org/Marge Hurlburt, Anna Logan, and Duke Caldwell</t>
  </si>
  <si>
    <t>SABCA S.XII</t>
  </si>
  <si>
    <t>The S.A.B.C.A. S.XII or S.A.B.C.A S.12 was a four-passenger light transport aircraft with three engines and a high wing, built in Belgium in the early 1930s. The SABCA S.XII (or S.12) was a response to a July 1930 Belgian government call and funding for an all-Belgian multi-engine aircraft able to carry a useful load of between 350–500 kg (770–1,100 lb).[1] This was prompted by the purchase that summer by the national airline, SABENA, of four Westland Wessex trimotors.[2] Speed, range, and cabin minimum dimensions were specified, a first flight before October 1930 was required, and two prototypes were to be built. Alfred Renard was the only other manufacturer to respond to the call. After comparing the designs of the S.XII and the Renard R.30, the official government committee was unable to choose between the two and ordered one prototype of each.[1] Both were high wing, braced tri-motors[3] with more power than SABENA's Wessex.[2] The S.XII had a braced, high, two part wing. Each half-wing was rectangular in plan out to elliptical tips. They were wooden structures, with pairs of spruce box spars and plywood skinning. Narrow-chord ailerons filled the entire trailing edges; the inner parts could also be lowered as camber-changing flaps. On each side a pair of parallel tubular struts from the lower fuselage longeron braced the wing spars. The rear struts, the longer of the two, were aluminium inside wooden streamlined metal fairings; the forward struts, which formed part of the landing gear, were steel and metal-faired.[4][5] Two of the three Renard Type 120 89 kW (120 hp), five-cylinder radial engines were mounted on frames below the wing within the bracing struts. They had long electron metal fairings behind them which contained oil tanks but their cylinder heads were exposed. The fuel tanks were contained within the wings. The third engine was in the nose of the fuselage under a metal cowling.  At the aft, the fuselage was a flat-faced, rectangular section structure based on four steel longerons and fabric covered externally. Internally, there were steel plates in the floor and ceiling and the plane had aluminium walls.[4][5] The enclosed cockpit was just ahead of the leading edge of the wing; its pilot sat on the left, though there was provision for a second seat with dual controls. A passengers' cabin, with long strip windows and 2.23 m (7 ft 4 in) in length, seated four and contained a toilet and baggage space at the rear. The cabin could be easily reconfigured into a freight compartment and was accessed through a large port-side door.[4][5] Its tailplane was mounted on top of the fuselage ahead of the fin, braced by a long strut from the lower fuselage, assisted by two small, subsidiary struts from it upward to the tailplane. The incidence of the tailplane could be adjusted in flight; its one piece elevator was aerodynamically balanced and had a cut-out for rudder movement.  The fin was quite small but the balanced rudder was generous and extended down to the keel; overall, both horizontal and vertical surfaces were straight-edged and round-tipped.[4][5] The S.XII had conventional, fixed tailwheel landing gear with a track of 4.10 m (13 ft 5 in). Each wheel was mounted on its own cranked axle from the lower fuselage longeron and had a rearwards drag strut from that longeron. A short, vertical Messier oleo strut was attached to the forward wing strut which was reinforced at that joint by two short struts to the fuselage side. The mainwheels had Bendix brakes and the tailwheel was castored.[5] The first flight of the S.XII was made by Charles Wouters on 18 September 1931. The early trials were satisfactory[1][4] and continued until the beginning of 1933, when the S.XII was sold as parts without having completed its development programme.[1] SABENA continued to operate the Wessex until about the end of 1934.[2] Data from Flight December 1931[5] Performance figures estimated.General characteristics Performance</t>
  </si>
  <si>
    <t>Four-passenger transport aircraft</t>
  </si>
  <si>
    <t>S.A.B.C.A.</t>
  </si>
  <si>
    <t>https://en.wikipedia.org/S.A.B.C.A.</t>
  </si>
  <si>
    <t>Four passengers</t>
  </si>
  <si>
    <t>12.85 m (42 ft 2 in)</t>
  </si>
  <si>
    <t>18.10 m (59 ft 5 in)</t>
  </si>
  <si>
    <t>3.145 m (10 ft 4 in) to upper wing surface in flight position</t>
  </si>
  <si>
    <t>2,014 kg (4,440 lb)</t>
  </si>
  <si>
    <t>270 kg (600 lb)</t>
  </si>
  <si>
    <t>3 × Renard Type 120 5-cylinder, 7.92 l (483 cu in) radials, 89 kW (120 hp)  each (rated)[4]</t>
  </si>
  <si>
    <t>170 km/h (110 mph, 92 kn) at 80% power</t>
  </si>
  <si>
    <t>https://en.wikipedia.org/Four-passenger transport aircraft</t>
  </si>
  <si>
    <t>Henri Jullien</t>
  </si>
  <si>
    <t>2,864 kg (6,314 lb)</t>
  </si>
  <si>
    <t>185 km/h (115 mph, 100 kn) at ground level[4]</t>
  </si>
  <si>
    <t>600 km (370 mi, 320 nmi) [4]</t>
  </si>
  <si>
    <t>100 km/h (62 mph) with flaps up 85 km/h (53 mph) flaps down</t>
  </si>
  <si>
    <t>AC Sirocco nG</t>
  </si>
  <si>
    <t>The AC Sirocco nG is a Dutch ultralight aircraft based upon the 1983 Aviasud Sirocco and produced by AC Light Aircraft of Voorschoten. The aircraft is supplied as a kit for amateur construction or as a complete ready-to-fly-aircraft.[1] The Sirocco nG features a  V-strut-braced high-wing, a single-seat open cockpit, fixed tricycle landing gear and a single engine in pusher configuration.[1] The aircraft is made from composites. The nG model, which first flew in May 2009, has an all-new composite wing of shorter span, 9 m (29.5 ft) and an area of 12.15 m2 (130.8 sq ft), with ailerons that replace the earlier spoilers. The fuselage is all composite. The standard engine used is the 33 hp (25 kW) B&amp;S V-2 four-stroke powerplant. Electric power has also been an option since 2012/13.[1] The design rights to the Sirocco series are currently held by Evert Cornet of AC Light Aircraft.[1] The original Sirocco was the first ultralight aircraft flown around the world, completing the flight in the 1980s.[1] Reviewer Marino Boric wrote about the nG design in a 2015 review, saying, "the cockpit offers good crash safety. Very low stall speed, short take-off and landing and efficient controls all contribute to the Sirocco's appeal."[1] Data from Tacke[1]General characteristics Performance</t>
  </si>
  <si>
    <t>Netherlands</t>
  </si>
  <si>
    <t>https://en.wikipedia.org/Netherlands</t>
  </si>
  <si>
    <t>AC Light Aircraft</t>
  </si>
  <si>
    <t>https://en.wikipedia.org/AC Light Aircraft</t>
  </si>
  <si>
    <t>115 kg (254 lb)</t>
  </si>
  <si>
    <t>20 litres (4.4 imp gal; 5.3 US gal)</t>
  </si>
  <si>
    <t>1 × B&amp;S V-2 two cylinder, four stroke aircraft engine, 25 kW (33 hp)</t>
  </si>
  <si>
    <t>90 km/h (56 mph, 49 kn)</t>
  </si>
  <si>
    <t>12.15 m2 (130.8 sq ft)</t>
  </si>
  <si>
    <t>120 km/h (75 mph, 65 kn)</t>
  </si>
  <si>
    <t>Aviasud Sirocco</t>
  </si>
  <si>
    <t>https://en.wikipedia.org/Aviasud Sirocco</t>
  </si>
  <si>
    <t>5 m/s (980 ft/min)</t>
  </si>
  <si>
    <t>2009-present</t>
  </si>
  <si>
    <t>Pegas Bellus</t>
  </si>
  <si>
    <t>The Pegas Bellus is a Czech single-place paraglider that was designed and produced by Pegas 2000 of Prague. It is now out of production.[1] The aircraft was designed as advanced and cross country glider. The models are each named for their approximate wing area in square metres.[1] The design has progressed through several generations of models, each improving on the last.[1] Data from Bertrand[1]General characteristics</t>
  </si>
  <si>
    <t>27.7 m2 (298 sq ft)</t>
  </si>
  <si>
    <t>Sol Kangaroo</t>
  </si>
  <si>
    <t>The Sol Kangaroo is a Brazilian two-place paraglider that was designed and produced by Sol Paragliders of Jaraguá do Sul starting in the mid-2000s. It remained in production as the Kangaroo 4 in 2016.[1][2] The Kangaroo was designed as a tandem glider for flight training and as such is referred to as the Kangaroo Bi, indicating "bi-place" or two seater.[1] The original Kangaroo was only available in one size, while the latest Kangaroo 4 is made in three sizes.[1][2] The design has progressed through four generations of models, the Kangaroo 1, 2, 3 and 4 each improving on the last. The models are each named for their relative size.[1] The Kangaroo 4 wing upper and lower surfaces are made from WTX 40 gr/m2 Nylon 6.6 HT PU+Silicone, the wing ribs and Pro-Nyl 42 gr/m2 Nylon 6.6 HT PU hard, with front profile nylon battens. The lines are Cousin Vectran ULTIMATE of 0.6 mm, 0.9 mm, 1.0 mm, 1.2 mm and 1.4 mm diameters as well as Cousin Technora Superaram lines of 1.5 mm, 2.1 mm and 2.5 mm diameters. The risers are fabricated from Premium 19 x 2,0 mm flat multi  Bl. 1.600 kg strapping. The carabiners are Ansung Precision 4mm 800 kg units while the pulleys are Nautos/SOL made.[2] The company says that the Kangaroo 4 should only be flown by experienced tandem pilots, as its handling and performance is similar to high performance paragliders.[2] Data from Bertrand[1]General characteristics Performance</t>
  </si>
  <si>
    <t>Sol Paragiders</t>
  </si>
  <si>
    <t>https://en.wikipedia.org/Sol Paragiders</t>
  </si>
  <si>
    <t>14.6 m (47 ft 11 in)</t>
  </si>
  <si>
    <t>42 m2 (450 sq ft)</t>
  </si>
  <si>
    <t>42 km/h (26 mph, 23 kn)</t>
  </si>
  <si>
    <t>mid-2000s - present</t>
  </si>
  <si>
    <t>Windtech Quarx</t>
  </si>
  <si>
    <t>The Windtech Quarx is a Spanish single-place paraglider that was designed and produced by Windtech Parapentes of Gijón. It is now out of production.[1] The aircraft was designed as an advanced intermediate glider and was produced in two generations, the Quarx1 and Quarx2. The models are each named for their approximate wing area in square metres.[1] The design was optimized for a wide speed range and was marketed to pilots "from the weekend recreational flyer to the competition pilot".[2] The glider wing is made from Porcher Marine Skytex 44 g/m2 nylon fabric. The rib reinforcements are 310 g/m2 Dacron, with the trailing edge reinforcement fabricated of 175 g/m2 polyester. The lines are all sheathed Kevlar and 1.1 and 1.7 mm in diameter or, optionally, 0.6 and 0.9 mm micro unsheathed lines. The risers are made from 20 mm wide Polyamida strapping.[3] Reviewer Noel Bertrand noted in a 2003 review that the Quarx2 had been "very successful".[1] Data from Bertrand[1] and manufacturer[3]General characteristics Performance</t>
  </si>
  <si>
    <t>//upload.wikimedia.org/wikipedia/commons/thumb/f/f8/Praia_da_Aguieira%2C_Nebra%2C_Porto_do_Son_090719_01.JPG/300px-Praia_da_Aguieira%2C_Nebra%2C_Porto_do_Son_090719_01.JPG</t>
  </si>
  <si>
    <t>Windtech Parapentes</t>
  </si>
  <si>
    <t>https://en.wikipedia.org/Windtech Parapentes</t>
  </si>
  <si>
    <t>11.66 m (38 ft 3 in)</t>
  </si>
  <si>
    <t>37.5 km/h (23.3 mph, 20.2 kn)</t>
  </si>
  <si>
    <t>24.75 m2 (266.4 sq ft)</t>
  </si>
  <si>
    <t>90 kg (198 lb)</t>
  </si>
  <si>
    <t>Windtech Syncro</t>
  </si>
  <si>
    <t>The Windtech Syncro is a Spanish single-place paraglider that was designed and produced by Windtech Parapentes of Gijón. It is now out of production.[1] The Syncro was designed as an advanced cross country glider for experienced pilots. The models are each named for their approximate wing area in square metres.[1] The planform and aerofoil sections were computer designed for optimal glide over the speed range. The design incorporates a "Security Speed System", a combination of closed and half-closed cells on the leading edge to provide a more rigid shape.[2] The glider wing is made from Porcher Marine Skytex 44 g/m2 nylon fabric. The rib reinforcements are 180 g/m2 Dacron, with the trailing edge reinforcement fabricated of 175 g/m2 polyester. The lines are all sheathed Kevlar of 1.1 and 1.7 mm diameter. The risers are made from 20 mm wide Polyamida strapping.[3] Data from Bertrand[1] and manufacturer[3]General characteristics Performance</t>
  </si>
  <si>
    <t>12.52 m (41 ft 1 in)</t>
  </si>
  <si>
    <t>23 km/h (14 mph, 12 kn)</t>
  </si>
  <si>
    <t>27.03 m2 (290.9 sq ft)</t>
  </si>
  <si>
    <t>108 kg (238 lb)</t>
  </si>
  <si>
    <t>Emsco B-4</t>
  </si>
  <si>
    <t>The Emsco B-4 Cirrus was a mid-wing, two-seat trainer built in the US in the late 1920s. Six were built and three variants with more powerful engines flown. The two-seat B-4 trainer was a mid-wing monoplane with wings of rectangular plan out to blunted tips. Structurally, the largely wooden wings were based on pairs of box spars and spruce and plywood ribs, with duralumin sheet stiffening the leading edges. The rest of the wing was fabric covered.  They were wire-braced from above and below with streamlined wires from pylons within the fuselage to the spars. Its Frise ailerons were inset.[1] The B-4's fuselage was based on a chrome-molybdenum steel frame. It had a 95 hp (71 kW) American Cirrus III four-cylinder, upright inline engine in the nose with an aluminium firewall and tanks in the wing roots. The two tandem cockpits, fitted with dual controls, were over the wing.  The view from the forward cockpit, placed around quarter-chord, was good and the instructor's view from the rear cockpit was improved with windows in the underside wing roots.[1] The B-4's empennage was conventional, framed like the wings and fabric covered. The tailplane was mounted at mid-fuselage height; its angle of incidence could be varied in-flight for trimming.  It carried split, unbalanced elevators.  There was a small fin with a curved-topped, straight-edged balanced rudder which extended down to the keel between the elevators.[1] It had conventional, split axle, fixed landing gear with a 6 ft (1.8 m) track. The axles and drag struts were hinged from the same pylon used by the lower wing bracing wires. Struts joined the wheels, enclosed in fairings, to shock absorbers within the wing root aircraft fairings.  At the rear the B-4 had a tripod tailskid with a vertical rubber shock absorbing extension of the rudder post.[1] The exact date of the first flight of the Emsco Cirrus is not known, though it was flying in mid-November 1929.[1] It was one of the aircraft taking part in the non-competitive 1,200 mi (1,900 km) First All-California Tour, which ended at Los Angeles on 7 November. This event was intended to advertise the Western Aircraft Show held at Los Angeles from 9–17 November,[3] where the Cirrus was on display.[4]  Its tests were complete by January 1930,[5] though it never reached certification, partly because of the departure of its designer, Charles Rocheville, from the firm.[6] His replacement Gerard Vultee, ex-Lockheed, decided to re-engine the sole B-4 with a five-cylinder radial, the 165 hp (123 kW) Wright J-6-5 Whirlwind. The modified aircraft was designated B-7 and received its Approved Type Rating (ATC) on 21 February 1931.[6] It was 13 in (330 mm) longer than the B-4 and was about 400 lb (180 kg) heavier empty.[7] No other B-7s were built; instead it was followed by the newly built, solitary B-7-C, powered by a Continental A.70 seven-cylinder radial which produced the same power as the Whirlwind. It was 23 in (580 mm) longer than the B-4 but was otherwise similar to the B-7, with about the same empty weight,[6] though it had various refinements such as a tailwheel.[8] The B-7-C got its ATC in June 1931.[6] Vultee left Emsco to set up Vultee Aircraft and was replaced by T.V. van Stone, who built another airframe with a 185 hp (138 kW) Curtiss Challenger six-cylinder radial. Designated B-7-CH, it flew late in 1931.[6] Little is known about the six B-4s constructed apart from the B-7 conversion. The latter's subsequent career is also obscure. The B-7-C was scrapped in 1946 but its flying life is not recorded. The B-7-CH has a better recorded history. It was used for a time by Scott Flying Services of Long Beach until it was sold in 1936 and flown to Haiti with the intention of starting an internal service there. It returned to New York City where a new owner took it back to the West Coast and sold it on. It was last recorded at the Multnomah School of Aviation in 1950.[2] Data from General: Aviation 16 November 1929, p.982;[1] Performance: Emsco advertisement in Aviation 28 September 1929, p.11 [9]General characteristics Performance</t>
  </si>
  <si>
    <t>Trainer aircraft</t>
  </si>
  <si>
    <t>US</t>
  </si>
  <si>
    <t>https://en.wikipedia.org/US</t>
  </si>
  <si>
    <t>Emsco Aircraft</t>
  </si>
  <si>
    <t>https://en.wikipedia.org/Emsco Aircraft</t>
  </si>
  <si>
    <t>autumn 1929[1]</t>
  </si>
  <si>
    <t>8 including variants[2]</t>
  </si>
  <si>
    <t>{'Emsco B-7': 'ight J-6-5 Whirlwind engine. 1 converted from a B-4.', 'Emsco B-7-C': 'ntinental A70 engine.  1 built.'}</t>
  </si>
  <si>
    <t>36 ft (11 m)</t>
  </si>
  <si>
    <t>7 ft (2.1 m) approximately</t>
  </si>
  <si>
    <t>1,090 lb (494 kg)</t>
  </si>
  <si>
    <t>30 US gal (25 imp gal; 110 l)</t>
  </si>
  <si>
    <t>1 × American Cirrus III 4-cylinder, upright inline, 95 hp (71 kW)</t>
  </si>
  <si>
    <t>100 mph (160 km/h, 87 kn)</t>
  </si>
  <si>
    <t>https://en.wikipedia.org/Trainer aircraft</t>
  </si>
  <si>
    <t>Charles Rocheville</t>
  </si>
  <si>
    <t>200 sq ft (19 m2) approximately</t>
  </si>
  <si>
    <t>1,640 lb (744 kg)</t>
  </si>
  <si>
    <t>135 mph (217 km/h, 117 kn)</t>
  </si>
  <si>
    <t>38 mph (61 km/h; 33 kn)</t>
  </si>
  <si>
    <t>Göttingen 398, modified</t>
  </si>
  <si>
    <t>IAI Harpy NG</t>
  </si>
  <si>
    <t>The IAI Harpy NG or IAI Harpy New Generation is a loitering munition produced by the Israel Aerospace Industries. It is an anti-radiation drone and loitering weapon and is optimized for the SEAD operations. The drone itself has high explosive warhead and nicked name as "Fire and Forget" autonomous weapon.[1] It can operate in all-weather day/night and it can be launched from a ground vehicle. It has 9 hours airborne time.[2] Harpy improved in several ways from its predecessor, particularly in loiter time, range, altitude, maintenance and training.[3] Also, it improved RF spectrum from 2–18 GHz to 0.8–18 GHz.[4] This article on an unmanned aerial vehicle is a stub. You can help Wikipedia by expanding it.</t>
  </si>
  <si>
    <t>IAI Harop</t>
  </si>
  <si>
    <t>https://en.wikipedia.org/IAI Harop</t>
  </si>
  <si>
    <t>Northrop N-204</t>
  </si>
  <si>
    <t>The Northrop N-204 was a high altitude reconnaissance jet aircraft designed in the America in the 1950s. In fall 1957, Northrop submitted a proposal to the America Air Force for a subsonic high-altitude reconnaissance aircraft, having capitalized on their earlier N-165 design study. The concerns by CIA pilots that the Lockheed U-2 was being tracked by radars on spy missions over the Soviet Union prompted Northrop to make low observable technology a part of the N-204 design, as was later done with the Lockheed A-12.[1] Although Northrop estimated that the N-204 could go into service in 1960, the N-204 project did not proceed to the hardware stage.[1] The N-204 was similar to the Lockheed U-2 and Yakovlev Yak-25RV in having long, straight wings like an ordinary sailplane, and a v-tail. However, the engines of the aircraft were not buried in the wing roots or podded under the wings, but instead were buried in the outboard end of the wing center-section.[1]    Data from [1]General characteristics Performance   Aircraft of comparable role, configuration, and era</t>
  </si>
  <si>
    <t>High altitude reconnaissance aircraft</t>
  </si>
  <si>
    <t>Northrop Corporation</t>
  </si>
  <si>
    <t>https://en.wikipedia.org/Northrop Corporation</t>
  </si>
  <si>
    <t>none completed</t>
  </si>
  <si>
    <t>two, pilot and flight engineer/RSO officer</t>
  </si>
  <si>
    <t>105 ft 8 in (32.2 m)</t>
  </si>
  <si>
    <t>273 ft 9 in (83.44 m)</t>
  </si>
  <si>
    <t>75,000 lb (34,019 kg)</t>
  </si>
  <si>
    <t>8 × Westinghouse J54 turbojets, 6,075 lbf (27.02 kN) thrust each</t>
  </si>
  <si>
    <t>https://en.wikipedia.org/High altitude reconnaissance aircraft</t>
  </si>
  <si>
    <t>5,000 sq ft (464.52 m2)</t>
  </si>
  <si>
    <t>34,000 lb (15,422 kg)</t>
  </si>
  <si>
    <t>480 kn (553 mph, 885 km/h)</t>
  </si>
  <si>
    <t>3,000 nmi (3,452 mi, 5,556 km)</t>
  </si>
  <si>
    <t>85,000 ft (25,908 m)</t>
  </si>
  <si>
    <t>America Air Force (intended)</t>
  </si>
  <si>
    <t>https://en.wikipedia.org/America Air Force (intended)</t>
  </si>
  <si>
    <t>paper project only</t>
  </si>
  <si>
    <t>Pegas Discus</t>
  </si>
  <si>
    <t>The Pegas Discus is a Czech two-place paraglider that was designed and produced by Pegas 2000 of Prague. It is now out of production.[1] The aircraft was designed as a tandem glider for flight training and as such was referred to as the Discus Bi, indicating "bi-place" or two seater.[1] The design progressed through two generations of models, the Discus 1 and 2, each improving on the last. The models are each named for their approximate wing area in square metres.[1] Data from Bertrand[1]General characteristics</t>
  </si>
  <si>
    <t>13.7 m (44 ft 11 in)</t>
  </si>
  <si>
    <t>39.7 m2 (427 sq ft)</t>
  </si>
  <si>
    <t>Hockaday Comet</t>
  </si>
  <si>
    <t>The Hockaday Comet was a two-seat light civil aircraft, built in the America before World War II but not flown until near the war's end. It failed to attract buyers and only one was completed. The design of the Hockaday Comet, led by H.W. Yarick, began in October 1939 when the Hockaday Aircraft Corporation was founded. It followed the classic single engine, high braced monoplane layout pioneered for small cabin aircraft in the early 1930s by, for example, the Taylor Cub.[1] It was substantially complete by May 1939, powered by a 100 hp (75 kW) Allied Monsoon engine. This was a licence-built French Régnier L.4 four-cylinder, air-cooled inverted inline unit.[1] However, work on the Comet was halted in 1940 when the company were preoccupied with sub-contract work for others. In spring 1944 work resumed and it made its first flight in June.[2] It had a one-piece wing of rectangular plan out to semi-elliptical tips and built around two spruce spars and plywood ribs. There was no dihedral. The leading edge was ply covered, with fabric elsewhere. The centre-section was joined to the upper fuselage frame by internal, vertical struts and the wing braced on each side with a parallel pair of streamlined steel tubes between the wing spars and the lower fuselage frame. Its short, broad ailerons were metal framed, fabric covered apart from duralumin leading edges and externally mass-balanced.[1][2] The Comet's fuselage had a welded steel tube structure, with a light wooden-framed upper section aft of the cabin.  Apart from the engine housing, the fuselage was fabric covered.[2] It was advertised with a choice of two flat-six engines, a 130 hp (97 kW) Franklin or a 125 hp (93 kW) Continental C125. Both drove a two-bladed propeller.[2][3] Electric generator and starter were provided.  Fuel and oil tanks were in the enclosed cabin, which had two side-by-side seats, with a large transparency in the wing centre section above them and accessed via a door on each side.  The cabin was equipped with dual controls, radio and blind-flying instrumentation.  Behind the seats there was 5.5 cu ft (0.16 m3) of luggage space in which loads of up to 100 lb (45 kg) could be accommodated.[2]   The empennage had a steel tube structure and was fabric covered, with wire bracing between the fin, the in-flight adjustable tailplane and the lower fuselage. The fin and tailplane were broadly straight-edged, carrying curved elevators and rudder. The latter extended to the keel and worked in a cut-out between the elevators.[1][2] The Comet's landing gear was of the fixed, tailwheel type, with cantilever oleo strut legs from the lower fuselage frame providing a track of 6 ft 3 in (1.91 m). Legs and wheels were enclosed in generous fairings. Its tailwhel, mounted on a long, vertical, sprung leg, was steerable from the rudder bar via a link from an external extension of the rudder hinge.[1][2] Despite intensive advertising, for example in Flying magazine,[3] the Comet failed to attract buyers in the post-World War II market and only the prototype was built. Data from Jane's All the World's Aircraft 1948.[2] Engine used for performance and weights is not specified.General characteristics Performance</t>
  </si>
  <si>
    <t>Touring aircraft</t>
  </si>
  <si>
    <t>Hockaday Aircraft Corporation</t>
  </si>
  <si>
    <t>One passenger or second pilot</t>
  </si>
  <si>
    <t>22 ft 2 in (6.76 m)</t>
  </si>
  <si>
    <t>11 ft 6 in (3.50 m) in flight attitude[1]</t>
  </si>
  <si>
    <t>953 lb (432 kg)</t>
  </si>
  <si>
    <t>24 US gal (20 imp gal; 91 l)</t>
  </si>
  <si>
    <t>1 × Continental C125 air-cooled 6-cylinder flat engine, 125 hp (93 kW)</t>
  </si>
  <si>
    <t>2-bladed Falhin,[1] wooden</t>
  </si>
  <si>
    <t>130 mph (210 km/h, 110 kn)</t>
  </si>
  <si>
    <t>H.W. Yarick</t>
  </si>
  <si>
    <t>156 sq ft (14.5 m2)</t>
  </si>
  <si>
    <t>1,600 lb (726 kg)</t>
  </si>
  <si>
    <t>140 mph (230 km/h, 120 kn)</t>
  </si>
  <si>
    <t>19,000 ft (5,800 m) practical</t>
  </si>
  <si>
    <t>50 mph (80 km/h; 43 kn)</t>
  </si>
  <si>
    <t>NACA M-6</t>
  </si>
  <si>
    <t>1,150 ft/min (5.8 m/s)</t>
  </si>
  <si>
    <t>Wickham Model C Sunbird</t>
  </si>
  <si>
    <t>The Wickham Model C Sunbird is a single-seat homebuilt aircraft designed by Boeing engineer James M. Wickham. The Sunbird is a single-place low wing taildragger made primarily of wood. Power was originally a 1600cc VW, but a Continental C85 was installed later in its life. [1] [2] [3] The Wickham C was the third of six designs by Wickham, which first flew in 1975. Data from Original drawingsGeneral characteristics Performance  Related development</t>
  </si>
  <si>
    <t>Homebuilt aircraft</t>
  </si>
  <si>
    <t>16 ft 6 in (5.03 m)</t>
  </si>
  <si>
    <t>20 ft 2 in (6.15 m)</t>
  </si>
  <si>
    <t>https://en.wikipedia.org/Homebuilt aircraft</t>
  </si>
  <si>
    <t>Jim Wickham</t>
  </si>
  <si>
    <t>69 sq ft (6.4 m2)</t>
  </si>
  <si>
    <t>Under Restoration</t>
  </si>
  <si>
    <t>Jabiru J160</t>
  </si>
  <si>
    <t>The Jabiru J160 is an Australian ultralight trainer, designed and produced by Jabiru Aircraft of Bundaberg, Queensland. Certified in the Australian primary aircraft category, the aircraft is supplied complete and ready-to-fly.[1] The J160 features a strut-braced high-wing, an enclosed cabin with two-seats-in-side-by-side configuration accessed by doors, fixed tricycle landing gear and a single engine in tractor configuration.[1] The aircraft is made from composite materials. Its 8.12 m (26.6 ft) span wing has an area of 8.04 m2 (86.5 sq ft) and mounts flaps. The standard engine available is the 80 hp (60 kW) Jabiru 2200 four-stroke powerplant.[1] The design was developed into the Jabiru J170, by adding the wing from the Jabiru J430, for the light-sport aircraft category.[1] Data from Tacke[1]General characteristics Performance</t>
  </si>
  <si>
    <t>//upload.wikimedia.org/wikipedia/commons/thumb/f/ff/Jabiru_J160C_Bundaberg_Vabre.jpg/300px-Jabiru_J160C_Bundaberg_Vabre.jpg</t>
  </si>
  <si>
    <t>Australia</t>
  </si>
  <si>
    <t>https://en.wikipedia.org/Australia</t>
  </si>
  <si>
    <t>Jabiru Aircraft</t>
  </si>
  <si>
    <t>https://en.wikipedia.org/Jabiru Aircraft</t>
  </si>
  <si>
    <t>{'J160-C': 'rly model[1]', 'J160-D': 'rtified version[1]'}</t>
  </si>
  <si>
    <t>8.12 m (26 ft 8 in)</t>
  </si>
  <si>
    <t>135 litres (30 imp gal; 36 US gal)</t>
  </si>
  <si>
    <t>1 × Jabiru 2200 four cylinder, air-cooled, four stroke aircraft engine, 60 kW (80 hp)</t>
  </si>
  <si>
    <t>2-bladed wooden, fixed pitch</t>
  </si>
  <si>
    <t>84 km/h (52 mph, 45 kn)</t>
  </si>
  <si>
    <t>8.04 m2 (86.5 sq ft)</t>
  </si>
  <si>
    <t>540 kg (1,190 lb)</t>
  </si>
  <si>
    <t>67.2 kg/m2 (13.8 lb/sq ft)</t>
  </si>
  <si>
    <t>https://en.wikipedia.org/Jabiru J170</t>
  </si>
  <si>
    <t>Handasyde H.2</t>
  </si>
  <si>
    <t>The Handasyde H.2 was a six seat airliner built in the UK in the early 1920s. Only one was completed. The Handasyde Aircraft Company was formed in 1921 by George Handasyde in collaboration with the ex-Martinsyde manager Hamilton Fulton. Their first product was the Handasyde glider which took part in the 1922 Itford competition.[1] Soon after, they began the design and construction of a six passenger airliner, the Handasyde H.2.[2] This was a monoplane with its two-part, cantilever wing mounted on top of the fuselage. The largely wooden wing was irregularly trapezoidal in plan, thick in the centre and thinning, with a change in profile to flat-bottomed, outwards. Its four spar construction was unusual and it was spruce skinned, also unusual at the time. Ailerons extended to the wing tips, increasing in chord as they did.[2][3] The H.2 was designed to be powered by a 360 hp (270 kW), water-cooled V-12 Rolls-Royce Eagle IX engine mounted in the nose,[2][3] though the only completed prototype had a 350 hp (260 kW) Eagle VII because of Handasyde's limited finances.[4] Its honeycomb radiator was mounted underneath the cowling between the forward undercarriage struts. Behind the engine the fuselage was flat-sided and deep, with the pilot in an open cockpit recessed into the wing leading edge. The passenger cabin was behind the pilot and under the wing, entered by forward doors on each side. There were three seats on each side, each with a window; the cabin had a forward space for luggage and a toilet at the rear. In an emergency passengers could escape through a roof trapdoor at the wing trailing edge.[2][3] The completed H.2 had an almost straight-edged, broad-chord fin with a polygonal, slightly pointed, balanced rudder which reached down to the keel.[5] Its tailplane, which could be trimmed in flight, was mounted on top of the fuselage and carried separate elevators; in plan the horizontal tail was trapezoidal.[2][3] It had an unusual four wheel undercarriage, with two mainwheels under the wings and another, smaller diameter pair under the nose. There was also a tailskid for braking on landing[2][3] though, at least when it was unloaded, it rested on four wheels on the ground.[5]  The mainwheels were on cranked axles from the lower fuselage longerons, which also mounted the forward drag struts. There were vertical shock-absorber legs to the wings.  The forward wheels were on a rigid axle mounted at each end on V-struts from the same longerons.[2] Three H.2s were ordered by the Larkin Aircraft Supply Company (LASCo) of Australia to serve routes from Adelaide to Sydney and to Brisbane. They were to be built at the old Blériot works at Addlestone by The Air Navigation and Engineering Company (ANEC). The Blériot &amp; Spad company had changed its name in January 1918 to The Navigation Company and then to ANEC in August 1919. The first of the three H.2s flew for the first time from Brooklands on 9 December 1922, piloted by Frank Courtney. He reported that its controls were light and its handling generally good.[4] Tests there continued into the spring of 1923,[5] when it became apparent that the H.2 had problems which would block its Certificate of Airworthiness (CofA). Development stopped with only the prototype completed and the Handasyde concern went into liquidation early in 1924.[4] The H.2 cabin structure, landing gear and Eagle VIII engine mountings were incorporated into the 1926 ANEC III.  This was a biplane and was about 30% longer though still a six-seater; three were used in Australia by LASCo.[4] Data from Les Ailes, June 1923[3]General characteristics Performance</t>
  </si>
  <si>
    <t>//upload.wikimedia.org/wikipedia/commons/thumb/9/9a/Handasyde_H.2_3-view_Flight_July_20%2C_1922.jpg/300px-Handasyde_H.2_3-view_Flight_July_20%2C_1922.jpg</t>
  </si>
  <si>
    <t>Six-passenger airliner</t>
  </si>
  <si>
    <t>https://en.wikipedia.org/UK</t>
  </si>
  <si>
    <t>Handasyde Aircraft Co.</t>
  </si>
  <si>
    <t>six passengers</t>
  </si>
  <si>
    <t>34 ft 11 in (10.64 m)</t>
  </si>
  <si>
    <t>51 ft 10 in (15.8 m)</t>
  </si>
  <si>
    <t>1 × Rolls-Royce Eagle IX water-cooled V-12 at 1,080 rpm, 360 hp (270 kW)</t>
  </si>
  <si>
    <t>George Handasyde</t>
  </si>
  <si>
    <t>450 sq ft (42 m2)</t>
  </si>
  <si>
    <t>5,000 lb (2,268 kg) designed[4]</t>
  </si>
  <si>
    <t>115 mph (185 km/h, 100 kn) lowest estimate[4]</t>
  </si>
  <si>
    <t>1,200–1,500 lb (540–680 kg)[4]</t>
  </si>
  <si>
    <t>Kimfly Alpin</t>
  </si>
  <si>
    <t>The Kimfly Alpin (Alpine) is a Slovenian single-place paraglider that was designed in collaboration with Michaël Nessler and was produced by Kimfly of Vodice. It is now out of production.[1] The Alpin was designed as a mountain descent glider. The models are each named for their approximate wing area in square metres.[1] Data from Bertrand[1]General characteristics Performance</t>
  </si>
  <si>
    <t>Slovenia</t>
  </si>
  <si>
    <t>https://en.wikipedia.org/Slovenia</t>
  </si>
  <si>
    <t>Kimfly D.O.O.</t>
  </si>
  <si>
    <t>https://en.wikipedia.org/Kimfly D.O.O.</t>
  </si>
  <si>
    <t>Michaël Nessler</t>
  </si>
  <si>
    <t>27.3 m2 (294 sq ft)</t>
  </si>
  <si>
    <t>Mac Magus</t>
  </si>
  <si>
    <t>The Mac Magus is a Czech single-place paraglider that was designed by Peter Recek and produced by Mac Para Technology of Rožnov pod Radhoštěm in the mid-2000s. It is now out of production.[1] The aircraft was designed as an advanced and competition glider. The models are each named for their approximate wing area in square metres.[1] Data from Bertrand[1]General characteristics Performance</t>
  </si>
  <si>
    <t>13.17 m (43 ft 3 in)</t>
  </si>
  <si>
    <t>28.0 m2 (301 sq ft)</t>
  </si>
  <si>
    <t>63 km/h (39 mph, 34 kn)</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</si>
</sst>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 mmmm yyyy"/>
    <numFmt numFmtId="165" formatCode="mmmm yyyy"/>
    <numFmt numFmtId="166" formatCode="m-d"/>
    <numFmt numFmtId="167" formatCode="m/d"/>
    <numFmt numFmtId="168" formatCode="mmmm d, yyyy"/>
  </numFmts>
  <fonts count="3">
    <font>
      <sz val="10.0"/>
      <color rgb="FF000000"/>
      <name val="Arial"/>
      <scheme val="minor"/>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164" xfId="0" applyAlignment="1" applyFont="1" applyNumberFormat="1">
      <alignment readingOrder="0"/>
    </xf>
    <xf borderId="0" fillId="0" fontId="1" numFmtId="165" xfId="0" applyAlignment="1" applyFont="1" applyNumberFormat="1">
      <alignment readingOrder="0"/>
    </xf>
    <xf borderId="0" fillId="0" fontId="1" numFmtId="166" xfId="0" applyAlignment="1" applyFont="1" applyNumberFormat="1">
      <alignment readingOrder="0"/>
    </xf>
    <xf borderId="0" fillId="0" fontId="1" numFmtId="167" xfId="0" applyAlignment="1" applyFont="1" applyNumberFormat="1">
      <alignment readingOrder="0"/>
    </xf>
    <xf borderId="0" fillId="0" fontId="1" numFmtId="3" xfId="0" applyAlignment="1" applyFont="1" applyNumberFormat="1">
      <alignment readingOrder="0"/>
    </xf>
    <xf borderId="0" fillId="0" fontId="1" numFmtId="168"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en.wikipedia.org/Paraglider" TargetMode="External"/><Relationship Id="rId190" Type="http://schemas.openxmlformats.org/officeDocument/2006/relationships/hyperlink" Target="https://en.wikipedia.org/Fighter" TargetMode="External"/><Relationship Id="rId42" Type="http://schemas.openxmlformats.org/officeDocument/2006/relationships/hyperlink" Target="https://en.wikipedia.org/Paratech" TargetMode="External"/><Relationship Id="rId41" Type="http://schemas.openxmlformats.org/officeDocument/2006/relationships/hyperlink" Target="https://en.wikipedia.org/Switzerland" TargetMode="External"/><Relationship Id="rId44" Type="http://schemas.openxmlformats.org/officeDocument/2006/relationships/hyperlink" Target="https://en.wikipedia.org/Germany" TargetMode="External"/><Relationship Id="rId194" Type="http://schemas.openxmlformats.org/officeDocument/2006/relationships/hyperlink" Target="https://en.wikipedia.org/USSR" TargetMode="External"/><Relationship Id="rId43" Type="http://schemas.openxmlformats.org/officeDocument/2006/relationships/hyperlink" Target="https://en.wikipedia.org/Paraglider" TargetMode="External"/><Relationship Id="rId193" Type="http://schemas.openxmlformats.org/officeDocument/2006/relationships/hyperlink" Target="https://en.wikipedia.org/Fighter" TargetMode="External"/><Relationship Id="rId46" Type="http://schemas.openxmlformats.org/officeDocument/2006/relationships/hyperlink" Target="https://en.wikipedia.org/Germany" TargetMode="External"/><Relationship Id="rId192" Type="http://schemas.openxmlformats.org/officeDocument/2006/relationships/hyperlink" Target="https://en.wikipedia.org/Sukhoi" TargetMode="External"/><Relationship Id="rId45" Type="http://schemas.openxmlformats.org/officeDocument/2006/relationships/hyperlink" Target="https://en.wikipedia.org/Paraglider" TargetMode="External"/><Relationship Id="rId191" Type="http://schemas.openxmlformats.org/officeDocument/2006/relationships/hyperlink" Target="https://en.wikipedia.org/1929" TargetMode="External"/><Relationship Id="rId48" Type="http://schemas.openxmlformats.org/officeDocument/2006/relationships/hyperlink" Target="https://en.wikipedia.org/Germany" TargetMode="External"/><Relationship Id="rId187" Type="http://schemas.openxmlformats.org/officeDocument/2006/relationships/hyperlink" Target="https://en.wikipedia.org/Fighter" TargetMode="External"/><Relationship Id="rId47" Type="http://schemas.openxmlformats.org/officeDocument/2006/relationships/hyperlink" Target="https://en.wikipedia.org/Paraglider" TargetMode="External"/><Relationship Id="rId186" Type="http://schemas.openxmlformats.org/officeDocument/2006/relationships/hyperlink" Target="https://en.wikipedia.org/Tecnam" TargetMode="External"/><Relationship Id="rId185" Type="http://schemas.openxmlformats.org/officeDocument/2006/relationships/hyperlink" Target="https://en.wikipedia.org/Bernard" TargetMode="External"/><Relationship Id="rId49" Type="http://schemas.openxmlformats.org/officeDocument/2006/relationships/hyperlink" Target="https://en.wikipedia.org/Paraglider" TargetMode="External"/><Relationship Id="rId184" Type="http://schemas.openxmlformats.org/officeDocument/2006/relationships/hyperlink" Target="https://en.wikipedia.org/Helicopter" TargetMode="External"/><Relationship Id="rId189" Type="http://schemas.openxmlformats.org/officeDocument/2006/relationships/hyperlink" Target="https://en.wikipedia.org/Beriev" TargetMode="External"/><Relationship Id="rId188" Type="http://schemas.openxmlformats.org/officeDocument/2006/relationships/hyperlink" Target="https://en.wikipedia.org/1929" TargetMode="External"/><Relationship Id="rId31" Type="http://schemas.openxmlformats.org/officeDocument/2006/relationships/hyperlink" Target="https://en.wikipedia.org/France" TargetMode="External"/><Relationship Id="rId30" Type="http://schemas.openxmlformats.org/officeDocument/2006/relationships/hyperlink" Target="https://en.wikipedia.org/Russia" TargetMode="External"/><Relationship Id="rId33" Type="http://schemas.openxmlformats.org/officeDocument/2006/relationships/hyperlink" Target="https://en.wikipedia.org/France" TargetMode="External"/><Relationship Id="rId183" Type="http://schemas.openxmlformats.org/officeDocument/2006/relationships/hyperlink" Target="https://en.wikipedia.org/Japan" TargetMode="External"/><Relationship Id="rId32" Type="http://schemas.openxmlformats.org/officeDocument/2006/relationships/hyperlink" Target="https://en.wikipedia.org/SNCASO" TargetMode="External"/><Relationship Id="rId182" Type="http://schemas.openxmlformats.org/officeDocument/2006/relationships/hyperlink" Target="https://en.wikipedia.org/Helicopter" TargetMode="External"/><Relationship Id="rId35" Type="http://schemas.openxmlformats.org/officeDocument/2006/relationships/hyperlink" Target="https://en.wikipedia.org/Helicopter" TargetMode="External"/><Relationship Id="rId181" Type="http://schemas.openxmlformats.org/officeDocument/2006/relationships/hyperlink" Target="https://en.wikipedia.org/Belgium" TargetMode="External"/><Relationship Id="rId34" Type="http://schemas.openxmlformats.org/officeDocument/2006/relationships/hyperlink" Target="https://en.wikipedia.org/SNCASO" TargetMode="External"/><Relationship Id="rId180" Type="http://schemas.openxmlformats.org/officeDocument/2006/relationships/hyperlink" Target="https://en.wikipedia.org/France" TargetMode="External"/><Relationship Id="rId37" Type="http://schemas.openxmlformats.org/officeDocument/2006/relationships/hyperlink" Target="https://en.wikipedia.org/Italy" TargetMode="External"/><Relationship Id="rId176" Type="http://schemas.openxmlformats.org/officeDocument/2006/relationships/hyperlink" Target="https://en.wikipedia.org/1935" TargetMode="External"/><Relationship Id="rId36" Type="http://schemas.openxmlformats.org/officeDocument/2006/relationships/hyperlink" Target="https://en.wikipedia.org/Paraglider" TargetMode="External"/><Relationship Id="rId175" Type="http://schemas.openxmlformats.org/officeDocument/2006/relationships/hyperlink" Target="https://en.wikipedia.org/Aerosette" TargetMode="External"/><Relationship Id="rId39" Type="http://schemas.openxmlformats.org/officeDocument/2006/relationships/hyperlink" Target="https://en.wikipedia.org/Germany" TargetMode="External"/><Relationship Id="rId174" Type="http://schemas.openxmlformats.org/officeDocument/2006/relationships/hyperlink" Target="https://en.wikipedia.org/Luftwaffe" TargetMode="External"/><Relationship Id="rId38" Type="http://schemas.openxmlformats.org/officeDocument/2006/relationships/hyperlink" Target="https://en.wikipedia.org/Italy" TargetMode="External"/><Relationship Id="rId173" Type="http://schemas.openxmlformats.org/officeDocument/2006/relationships/hyperlink" Target="https://en.wikipedia.org/Messerschmitt" TargetMode="External"/><Relationship Id="rId179" Type="http://schemas.openxmlformats.org/officeDocument/2006/relationships/hyperlink" Target="https://en.wikipedia.org/Zeppelin-Lindau" TargetMode="External"/><Relationship Id="rId178" Type="http://schemas.openxmlformats.org/officeDocument/2006/relationships/hyperlink" Target="https://en.wikipedia.org/Canadair" TargetMode="External"/><Relationship Id="rId177" Type="http://schemas.openxmlformats.org/officeDocument/2006/relationships/hyperlink" Target="https://en.wikipedia.org/Spain" TargetMode="External"/><Relationship Id="rId20" Type="http://schemas.openxmlformats.org/officeDocument/2006/relationships/hyperlink" Target="https://en.wikipedia.org/Latham" TargetMode="External"/><Relationship Id="rId22" Type="http://schemas.openxmlformats.org/officeDocument/2006/relationships/hyperlink" Target="https://en.wikipedia.org/Hungary" TargetMode="External"/><Relationship Id="rId21" Type="http://schemas.openxmlformats.org/officeDocument/2006/relationships/hyperlink" Target="https://en.wikipedia.org/France" TargetMode="External"/><Relationship Id="rId24" Type="http://schemas.openxmlformats.org/officeDocument/2006/relationships/hyperlink" Target="https://en.wikipedia.org/Hungary" TargetMode="External"/><Relationship Id="rId23" Type="http://schemas.openxmlformats.org/officeDocument/2006/relationships/hyperlink" Target="https://en.wikipedia.org/Belgium" TargetMode="External"/><Relationship Id="rId26" Type="http://schemas.openxmlformats.org/officeDocument/2006/relationships/hyperlink" Target="https://en.wikipedia.org/Percival" TargetMode="External"/><Relationship Id="rId25" Type="http://schemas.openxmlformats.org/officeDocument/2006/relationships/hyperlink" Target="https://en.wikipedia.org/Belgium" TargetMode="External"/><Relationship Id="rId28" Type="http://schemas.openxmlformats.org/officeDocument/2006/relationships/hyperlink" Target="https://en.wikipedia.org/France" TargetMode="External"/><Relationship Id="rId27" Type="http://schemas.openxmlformats.org/officeDocument/2006/relationships/hyperlink" Target="https://en.wikipedia.org/Savoia-Marchetti" TargetMode="External"/><Relationship Id="rId29" Type="http://schemas.openxmlformats.org/officeDocument/2006/relationships/hyperlink" Target="https://en.wikipedia.org/1922" TargetMode="External"/><Relationship Id="rId11" Type="http://schemas.openxmlformats.org/officeDocument/2006/relationships/hyperlink" Target="https://en.wikipedia.org/Paraglider" TargetMode="External"/><Relationship Id="rId10" Type="http://schemas.openxmlformats.org/officeDocument/2006/relationships/hyperlink" Target="https://en.wikipedia.org/Paraavis" TargetMode="External"/><Relationship Id="rId13" Type="http://schemas.openxmlformats.org/officeDocument/2006/relationships/hyperlink" Target="https://en.wikipedia.org/France" TargetMode="External"/><Relationship Id="rId12" Type="http://schemas.openxmlformats.org/officeDocument/2006/relationships/hyperlink" Target="https://en.wikipedia.org/France" TargetMode="External"/><Relationship Id="rId15" Type="http://schemas.openxmlformats.org/officeDocument/2006/relationships/hyperlink" Target="https://en.wikipedia.org/France" TargetMode="External"/><Relationship Id="rId198" Type="http://schemas.openxmlformats.org/officeDocument/2006/relationships/hyperlink" Target="https://en.wikipedia.org/Fighter" TargetMode="External"/><Relationship Id="rId14" Type="http://schemas.openxmlformats.org/officeDocument/2006/relationships/hyperlink" Target="https://en.wikipedia.org/France" TargetMode="External"/><Relationship Id="rId197" Type="http://schemas.openxmlformats.org/officeDocument/2006/relationships/hyperlink" Target="https://en.wikipedia.org/Dewoitine" TargetMode="External"/><Relationship Id="rId17" Type="http://schemas.openxmlformats.org/officeDocument/2006/relationships/hyperlink" Target="https://en.wikipedia.org/Paraglider" TargetMode="External"/><Relationship Id="rId196" Type="http://schemas.openxmlformats.org/officeDocument/2006/relationships/hyperlink" Target="https://en.wikipedia.org/Gourdou-Leseurre" TargetMode="External"/><Relationship Id="rId16" Type="http://schemas.openxmlformats.org/officeDocument/2006/relationships/hyperlink" Target="https://en.wikipedia.org/Italy" TargetMode="External"/><Relationship Id="rId195" Type="http://schemas.openxmlformats.org/officeDocument/2006/relationships/hyperlink" Target="https://en.wikipedia.org/fighter" TargetMode="External"/><Relationship Id="rId19" Type="http://schemas.openxmlformats.org/officeDocument/2006/relationships/hyperlink" Target="https://en.wikipedia.org/France" TargetMode="External"/><Relationship Id="rId18" Type="http://schemas.openxmlformats.org/officeDocument/2006/relationships/hyperlink" Target="https://en.wikipedia.org/France" TargetMode="External"/><Relationship Id="rId199" Type="http://schemas.openxmlformats.org/officeDocument/2006/relationships/hyperlink" Target="https://en.wikipedia.org/Dewoitine" TargetMode="External"/><Relationship Id="rId84" Type="http://schemas.openxmlformats.org/officeDocument/2006/relationships/hyperlink" Target="https://en.wikipedia.org/Paraglider" TargetMode="External"/><Relationship Id="rId83" Type="http://schemas.openxmlformats.org/officeDocument/2006/relationships/hyperlink" Target="https://en.wikipedia.org/Italy" TargetMode="External"/><Relationship Id="rId86" Type="http://schemas.openxmlformats.org/officeDocument/2006/relationships/hyperlink" Target="https://en.wikipedia.org/Paraglider" TargetMode="External"/><Relationship Id="rId85" Type="http://schemas.openxmlformats.org/officeDocument/2006/relationships/hyperlink" Target="https://en.wikipedia.org/Ukraine" TargetMode="External"/><Relationship Id="rId88" Type="http://schemas.openxmlformats.org/officeDocument/2006/relationships/hyperlink" Target="https://en.wikipedia.org/Paraglider" TargetMode="External"/><Relationship Id="rId150" Type="http://schemas.openxmlformats.org/officeDocument/2006/relationships/hyperlink" Target="https://en.wikipedia.org/Paraglider" TargetMode="External"/><Relationship Id="rId87" Type="http://schemas.openxmlformats.org/officeDocument/2006/relationships/hyperlink" Target="https://en.wikipedia.org/Ukraine" TargetMode="External"/><Relationship Id="rId89" Type="http://schemas.openxmlformats.org/officeDocument/2006/relationships/hyperlink" Target="https://en.wikipedia.org/Ukraine" TargetMode="External"/><Relationship Id="rId80" Type="http://schemas.openxmlformats.org/officeDocument/2006/relationships/hyperlink" Target="https://en.wikipedia.org/Paraglider" TargetMode="External"/><Relationship Id="rId82" Type="http://schemas.openxmlformats.org/officeDocument/2006/relationships/hyperlink" Target="https://en.wikipedia.org/Paraglider" TargetMode="External"/><Relationship Id="rId81" Type="http://schemas.openxmlformats.org/officeDocument/2006/relationships/hyperlink" Target="https://en.wikipedia.org/Italy" TargetMode="External"/><Relationship Id="rId1" Type="http://schemas.openxmlformats.org/officeDocument/2006/relationships/hyperlink" Target="https://en.wikipedia.org/Germany" TargetMode="External"/><Relationship Id="rId2" Type="http://schemas.openxmlformats.org/officeDocument/2006/relationships/hyperlink" Target="https://en.wikipedia.org/France" TargetMode="External"/><Relationship Id="rId3" Type="http://schemas.openxmlformats.org/officeDocument/2006/relationships/hyperlink" Target="https://en.wikipedia.org/France" TargetMode="External"/><Relationship Id="rId149" Type="http://schemas.openxmlformats.org/officeDocument/2006/relationships/hyperlink" Target="https://en.wikipedia.org/Germany" TargetMode="External"/><Relationship Id="rId4" Type="http://schemas.openxmlformats.org/officeDocument/2006/relationships/hyperlink" Target="https://en.wikipedia.org/France" TargetMode="External"/><Relationship Id="rId148" Type="http://schemas.openxmlformats.org/officeDocument/2006/relationships/hyperlink" Target="https://en.wikipedia.org/Fighter" TargetMode="External"/><Relationship Id="rId9" Type="http://schemas.openxmlformats.org/officeDocument/2006/relationships/hyperlink" Target="https://en.wikipedia.org/Russia" TargetMode="External"/><Relationship Id="rId143" Type="http://schemas.openxmlformats.org/officeDocument/2006/relationships/hyperlink" Target="https://en.wikipedia.org/Paraglider" TargetMode="External"/><Relationship Id="rId142" Type="http://schemas.openxmlformats.org/officeDocument/2006/relationships/hyperlink" Target="https://en.wikipedia.org/Austria" TargetMode="External"/><Relationship Id="rId141" Type="http://schemas.openxmlformats.org/officeDocument/2006/relationships/hyperlink" Target="https://en.wikipedia.org/Boeing" TargetMode="External"/><Relationship Id="rId140" Type="http://schemas.openxmlformats.org/officeDocument/2006/relationships/hyperlink" Target="https://en.wikipedia.org/Albaviation" TargetMode="External"/><Relationship Id="rId5" Type="http://schemas.openxmlformats.org/officeDocument/2006/relationships/hyperlink" Target="https://en.wikipedia.org/France" TargetMode="External"/><Relationship Id="rId147" Type="http://schemas.openxmlformats.org/officeDocument/2006/relationships/hyperlink" Target="https://en.wikipedia.org/Hansa-Brandenburg" TargetMode="External"/><Relationship Id="rId6" Type="http://schemas.openxmlformats.org/officeDocument/2006/relationships/hyperlink" Target="https://en.wikipedia.org/France" TargetMode="External"/><Relationship Id="rId146" Type="http://schemas.openxmlformats.org/officeDocument/2006/relationships/hyperlink" Target="https://en.wikipedia.org/Indonesia" TargetMode="External"/><Relationship Id="rId7" Type="http://schemas.openxmlformats.org/officeDocument/2006/relationships/hyperlink" Target="https://en.wikipedia.org/France" TargetMode="External"/><Relationship Id="rId145" Type="http://schemas.openxmlformats.org/officeDocument/2006/relationships/hyperlink" Target="https://en.wikipedia.org/Paraglider" TargetMode="External"/><Relationship Id="rId8" Type="http://schemas.openxmlformats.org/officeDocument/2006/relationships/hyperlink" Target="https://en.wikipedia.org/FighterFighter-bomber" TargetMode="External"/><Relationship Id="rId144" Type="http://schemas.openxmlformats.org/officeDocument/2006/relationships/hyperlink" Target="https://en.wikipedia.org/Austria" TargetMode="External"/><Relationship Id="rId73" Type="http://schemas.openxmlformats.org/officeDocument/2006/relationships/hyperlink" Target="https://en.wikipedia.org/Paraglider" TargetMode="External"/><Relationship Id="rId72" Type="http://schemas.openxmlformats.org/officeDocument/2006/relationships/hyperlink" Target="https://en.wikipedia.org/Pro-Design" TargetMode="External"/><Relationship Id="rId75" Type="http://schemas.openxmlformats.org/officeDocument/2006/relationships/hyperlink" Target="https://en.wikipedia.org/Pro-Design" TargetMode="External"/><Relationship Id="rId74" Type="http://schemas.openxmlformats.org/officeDocument/2006/relationships/hyperlink" Target="https://en.wikipedia.org/Austria" TargetMode="External"/><Relationship Id="rId77" Type="http://schemas.openxmlformats.org/officeDocument/2006/relationships/hyperlink" Target="https://en.wikipedia.org/Germany" TargetMode="External"/><Relationship Id="rId76" Type="http://schemas.openxmlformats.org/officeDocument/2006/relationships/hyperlink" Target="https://en.wikipedia.org/Paraglider" TargetMode="External"/><Relationship Id="rId79" Type="http://schemas.openxmlformats.org/officeDocument/2006/relationships/hyperlink" Target="https://en.wikipedia.org/Germany" TargetMode="External"/><Relationship Id="rId78" Type="http://schemas.openxmlformats.org/officeDocument/2006/relationships/hyperlink" Target="https://en.wikipedia.org/Paraglider" TargetMode="External"/><Relationship Id="rId71" Type="http://schemas.openxmlformats.org/officeDocument/2006/relationships/hyperlink" Target="https://en.wikipedia.org/Austria" TargetMode="External"/><Relationship Id="rId70" Type="http://schemas.openxmlformats.org/officeDocument/2006/relationships/hyperlink" Target="https://en.wikipedia.org/Paraglider" TargetMode="External"/><Relationship Id="rId139" Type="http://schemas.openxmlformats.org/officeDocument/2006/relationships/hyperlink" Target="https://en.wikipedia.org/Italy" TargetMode="External"/><Relationship Id="rId138" Type="http://schemas.openxmlformats.org/officeDocument/2006/relationships/hyperlink" Target="https://en.wikipedia.org/Paraglider" TargetMode="External"/><Relationship Id="rId137" Type="http://schemas.openxmlformats.org/officeDocument/2006/relationships/hyperlink" Target="https://en.wikipedia.org/Austria" TargetMode="External"/><Relationship Id="rId132" Type="http://schemas.openxmlformats.org/officeDocument/2006/relationships/hyperlink" Target="https://en.wikipedia.org/Austria" TargetMode="External"/><Relationship Id="rId131" Type="http://schemas.openxmlformats.org/officeDocument/2006/relationships/hyperlink" Target="https://en.wikipedia.org/Fighter" TargetMode="External"/><Relationship Id="rId130" Type="http://schemas.openxmlformats.org/officeDocument/2006/relationships/hyperlink" Target="https://en.wikipedia.org/Messerschmitt" TargetMode="External"/><Relationship Id="rId136" Type="http://schemas.openxmlformats.org/officeDocument/2006/relationships/hyperlink" Target="https://en.wikipedia.org/Paraglider" TargetMode="External"/><Relationship Id="rId135" Type="http://schemas.openxmlformats.org/officeDocument/2006/relationships/hyperlink" Target="https://en.wikipedia.org/Pro-Design" TargetMode="External"/><Relationship Id="rId134" Type="http://schemas.openxmlformats.org/officeDocument/2006/relationships/hyperlink" Target="https://en.wikipedia.org/Austria" TargetMode="External"/><Relationship Id="rId133" Type="http://schemas.openxmlformats.org/officeDocument/2006/relationships/hyperlink" Target="https://en.wikipedia.org/Paraglider" TargetMode="External"/><Relationship Id="rId62" Type="http://schemas.openxmlformats.org/officeDocument/2006/relationships/hyperlink" Target="https://en.wikipedia.org/Paraglider" TargetMode="External"/><Relationship Id="rId61" Type="http://schemas.openxmlformats.org/officeDocument/2006/relationships/hyperlink" Target="https://en.wikipedia.org/Ukraine" TargetMode="External"/><Relationship Id="rId64" Type="http://schemas.openxmlformats.org/officeDocument/2006/relationships/hyperlink" Target="https://en.wikipedia.org/Paraglider" TargetMode="External"/><Relationship Id="rId63" Type="http://schemas.openxmlformats.org/officeDocument/2006/relationships/hyperlink" Target="https://en.wikipedia.org/Germany" TargetMode="External"/><Relationship Id="rId66" Type="http://schemas.openxmlformats.org/officeDocument/2006/relationships/hyperlink" Target="https://en.wikipedia.org/Paraglider" TargetMode="External"/><Relationship Id="rId172" Type="http://schemas.openxmlformats.org/officeDocument/2006/relationships/hyperlink" Target="https://en.wikipedia.org/1931-1935" TargetMode="External"/><Relationship Id="rId65" Type="http://schemas.openxmlformats.org/officeDocument/2006/relationships/hyperlink" Target="https://en.wikipedia.org/Germany" TargetMode="External"/><Relationship Id="rId171" Type="http://schemas.openxmlformats.org/officeDocument/2006/relationships/hyperlink" Target="https://en.wikipedia.org/1931" TargetMode="External"/><Relationship Id="rId68" Type="http://schemas.openxmlformats.org/officeDocument/2006/relationships/hyperlink" Target="https://en.wikipedia.org/Paraglider" TargetMode="External"/><Relationship Id="rId170" Type="http://schemas.openxmlformats.org/officeDocument/2006/relationships/hyperlink" Target="https://en.wikipedia.org/Piper" TargetMode="External"/><Relationship Id="rId67" Type="http://schemas.openxmlformats.org/officeDocument/2006/relationships/hyperlink" Target="https://en.wikipedia.org/Germany" TargetMode="External"/><Relationship Id="rId60" Type="http://schemas.openxmlformats.org/officeDocument/2006/relationships/hyperlink" Target="https://en.wikipedia.org/Paraglider" TargetMode="External"/><Relationship Id="rId165" Type="http://schemas.openxmlformats.org/officeDocument/2006/relationships/hyperlink" Target="https://en.wikipedia.org/1935" TargetMode="External"/><Relationship Id="rId69" Type="http://schemas.openxmlformats.org/officeDocument/2006/relationships/hyperlink" Target="https://en.wikipedia.org/Austria" TargetMode="External"/><Relationship Id="rId164" Type="http://schemas.openxmlformats.org/officeDocument/2006/relationships/hyperlink" Target="https://en.wikipedia.org/Tupolev" TargetMode="External"/><Relationship Id="rId163" Type="http://schemas.openxmlformats.org/officeDocument/2006/relationships/hyperlink" Target="https://en.wikipedia.org/1922" TargetMode="External"/><Relationship Id="rId162" Type="http://schemas.openxmlformats.org/officeDocument/2006/relationships/hyperlink" Target="https://en.wikipedia.org/Bolivia" TargetMode="External"/><Relationship Id="rId169" Type="http://schemas.openxmlformats.org/officeDocument/2006/relationships/hyperlink" Target="https://en.wikipedia.org/America" TargetMode="External"/><Relationship Id="rId168" Type="http://schemas.openxmlformats.org/officeDocument/2006/relationships/hyperlink" Target="https://en.wikipedia.org/America" TargetMode="External"/><Relationship Id="rId167" Type="http://schemas.openxmlformats.org/officeDocument/2006/relationships/hyperlink" Target="https://en.wikipedia.org/1910" TargetMode="External"/><Relationship Id="rId166" Type="http://schemas.openxmlformats.org/officeDocument/2006/relationships/hyperlink" Target="https://en.wikipedia.org/Vickers-Armstrongs" TargetMode="External"/><Relationship Id="rId51" Type="http://schemas.openxmlformats.org/officeDocument/2006/relationships/hyperlink" Target="https://en.wikipedia.org/Paraglider" TargetMode="External"/><Relationship Id="rId50" Type="http://schemas.openxmlformats.org/officeDocument/2006/relationships/hyperlink" Target="https://en.wikipedia.org/Austria" TargetMode="External"/><Relationship Id="rId53" Type="http://schemas.openxmlformats.org/officeDocument/2006/relationships/hyperlink" Target="https://en.wikipedia.org/Pro-Design" TargetMode="External"/><Relationship Id="rId52" Type="http://schemas.openxmlformats.org/officeDocument/2006/relationships/hyperlink" Target="https://en.wikipedia.org/Austria" TargetMode="External"/><Relationship Id="rId55" Type="http://schemas.openxmlformats.org/officeDocument/2006/relationships/hyperlink" Target="https://en.wikipedia.org/Italy" TargetMode="External"/><Relationship Id="rId161" Type="http://schemas.openxmlformats.org/officeDocument/2006/relationships/hyperlink" Target="https://en.wikipedia.org/Vickers" TargetMode="External"/><Relationship Id="rId54" Type="http://schemas.openxmlformats.org/officeDocument/2006/relationships/hyperlink" Target="https://en.wikipedia.org/Paraglider" TargetMode="External"/><Relationship Id="rId160" Type="http://schemas.openxmlformats.org/officeDocument/2006/relationships/hyperlink" Target="https://en.wikipedia.org/USSR" TargetMode="External"/><Relationship Id="rId57" Type="http://schemas.openxmlformats.org/officeDocument/2006/relationships/hyperlink" Target="https://en.wikipedia.org/Germany" TargetMode="External"/><Relationship Id="rId56" Type="http://schemas.openxmlformats.org/officeDocument/2006/relationships/hyperlink" Target="https://en.wikipedia.org/Paraglider" TargetMode="External"/><Relationship Id="rId159" Type="http://schemas.openxmlformats.org/officeDocument/2006/relationships/hyperlink" Target="https://en.wikipedia.org/Iran" TargetMode="External"/><Relationship Id="rId59" Type="http://schemas.openxmlformats.org/officeDocument/2006/relationships/hyperlink" Target="https://en.wikipedia.org/Germany" TargetMode="External"/><Relationship Id="rId154" Type="http://schemas.openxmlformats.org/officeDocument/2006/relationships/hyperlink" Target="https://en.wikipedia.org/Paraglider" TargetMode="External"/><Relationship Id="rId58" Type="http://schemas.openxmlformats.org/officeDocument/2006/relationships/hyperlink" Target="https://en.wikipedia.org/Paraglider" TargetMode="External"/><Relationship Id="rId153" Type="http://schemas.openxmlformats.org/officeDocument/2006/relationships/hyperlink" Target="https://en.wikipedia.org/Ukraine" TargetMode="External"/><Relationship Id="rId152" Type="http://schemas.openxmlformats.org/officeDocument/2006/relationships/hyperlink" Target="https://en.wikipedia.org/Paraglider" TargetMode="External"/><Relationship Id="rId151" Type="http://schemas.openxmlformats.org/officeDocument/2006/relationships/hyperlink" Target="https://en.wikipedia.org/Italy" TargetMode="External"/><Relationship Id="rId158" Type="http://schemas.openxmlformats.org/officeDocument/2006/relationships/hyperlink" Target="https://en.wikipedia.org/Avibras" TargetMode="External"/><Relationship Id="rId157" Type="http://schemas.openxmlformats.org/officeDocument/2006/relationships/hyperlink" Target="https://en.wikipedia.org/Romania" TargetMode="External"/><Relationship Id="rId156" Type="http://schemas.openxmlformats.org/officeDocument/2006/relationships/hyperlink" Target="https://en.wikipedia.org/Paraglider" TargetMode="External"/><Relationship Id="rId155" Type="http://schemas.openxmlformats.org/officeDocument/2006/relationships/hyperlink" Target="https://en.wikipedia.org/Germany" TargetMode="External"/><Relationship Id="rId107" Type="http://schemas.openxmlformats.org/officeDocument/2006/relationships/hyperlink" Target="https://en.wikipedia.org/Paratech" TargetMode="External"/><Relationship Id="rId228" Type="http://schemas.openxmlformats.org/officeDocument/2006/relationships/hyperlink" Target="https://en.wikipedia.org/Spain" TargetMode="External"/><Relationship Id="rId106" Type="http://schemas.openxmlformats.org/officeDocument/2006/relationships/hyperlink" Target="https://en.wikipedia.org/Switzerland" TargetMode="External"/><Relationship Id="rId227" Type="http://schemas.openxmlformats.org/officeDocument/2006/relationships/hyperlink" Target="https://en.wikipedia.org/Paraglider" TargetMode="External"/><Relationship Id="rId105" Type="http://schemas.openxmlformats.org/officeDocument/2006/relationships/hyperlink" Target="https://en.wikipedia.org/Paraglider" TargetMode="External"/><Relationship Id="rId226" Type="http://schemas.openxmlformats.org/officeDocument/2006/relationships/hyperlink" Target="https://en.wikipedia.org/Spain" TargetMode="External"/><Relationship Id="rId104" Type="http://schemas.openxmlformats.org/officeDocument/2006/relationships/hyperlink" Target="https://en.wikipedia.org/Italy" TargetMode="External"/><Relationship Id="rId225" Type="http://schemas.openxmlformats.org/officeDocument/2006/relationships/hyperlink" Target="https://en.wikipedia.org/Paraglider" TargetMode="External"/><Relationship Id="rId109" Type="http://schemas.openxmlformats.org/officeDocument/2006/relationships/hyperlink" Target="https://en.wikipedia.org/Germany" TargetMode="External"/><Relationship Id="rId108" Type="http://schemas.openxmlformats.org/officeDocument/2006/relationships/hyperlink" Target="https://en.wikipedia.org/Paraglider" TargetMode="External"/><Relationship Id="rId229" Type="http://schemas.openxmlformats.org/officeDocument/2006/relationships/hyperlink" Target="https://en.wikipedia.org/Paraglider" TargetMode="External"/><Relationship Id="rId220" Type="http://schemas.openxmlformats.org/officeDocument/2006/relationships/hyperlink" Target="https://en.wikipedia.org/Belgium" TargetMode="External"/><Relationship Id="rId103" Type="http://schemas.openxmlformats.org/officeDocument/2006/relationships/hyperlink" Target="https://en.wikipedia.org/Paraglider" TargetMode="External"/><Relationship Id="rId224" Type="http://schemas.openxmlformats.org/officeDocument/2006/relationships/hyperlink" Target="https://en.wikipedia.org/Brazil" TargetMode="External"/><Relationship Id="rId102" Type="http://schemas.openxmlformats.org/officeDocument/2006/relationships/hyperlink" Target="https://en.wikipedia.org/Austria" TargetMode="External"/><Relationship Id="rId223" Type="http://schemas.openxmlformats.org/officeDocument/2006/relationships/hyperlink" Target="https://en.wikipedia.org/Paraglider" TargetMode="External"/><Relationship Id="rId101" Type="http://schemas.openxmlformats.org/officeDocument/2006/relationships/hyperlink" Target="https://en.wikipedia.org/Paraglider" TargetMode="External"/><Relationship Id="rId222" Type="http://schemas.openxmlformats.org/officeDocument/2006/relationships/hyperlink" Target="https://en.wikipedia.org/Netherlands" TargetMode="External"/><Relationship Id="rId100" Type="http://schemas.openxmlformats.org/officeDocument/2006/relationships/hyperlink" Target="https://en.wikipedia.org/Austria" TargetMode="External"/><Relationship Id="rId221" Type="http://schemas.openxmlformats.org/officeDocument/2006/relationships/hyperlink" Target="https://en.wikipedia.org/S.A.B.C.A." TargetMode="External"/><Relationship Id="rId217" Type="http://schemas.openxmlformats.org/officeDocument/2006/relationships/hyperlink" Target="https://en.wikipedia.org/Canada" TargetMode="External"/><Relationship Id="rId216" Type="http://schemas.openxmlformats.org/officeDocument/2006/relationships/hyperlink" Target="https://en.wikipedia.org/Paraglider" TargetMode="External"/><Relationship Id="rId215" Type="http://schemas.openxmlformats.org/officeDocument/2006/relationships/hyperlink" Target="https://en.wikipedia.org/Paraglider" TargetMode="External"/><Relationship Id="rId214" Type="http://schemas.openxmlformats.org/officeDocument/2006/relationships/hyperlink" Target="https://en.wikipedia.org/Brazil" TargetMode="External"/><Relationship Id="rId219" Type="http://schemas.openxmlformats.org/officeDocument/2006/relationships/hyperlink" Target="https://en.wikipedia.org/America" TargetMode="External"/><Relationship Id="rId218" Type="http://schemas.openxmlformats.org/officeDocument/2006/relationships/hyperlink" Target="https://en.wikipedia.org/Curtiss-Reid" TargetMode="External"/><Relationship Id="rId213" Type="http://schemas.openxmlformats.org/officeDocument/2006/relationships/hyperlink" Target="https://en.wikipedia.org/Paraglider" TargetMode="External"/><Relationship Id="rId212" Type="http://schemas.openxmlformats.org/officeDocument/2006/relationships/hyperlink" Target="https://en.wikipedia.org/Paraglider" TargetMode="External"/><Relationship Id="rId211" Type="http://schemas.openxmlformats.org/officeDocument/2006/relationships/hyperlink" Target="https://en.wikipedia.org/Paraglider" TargetMode="External"/><Relationship Id="rId210" Type="http://schemas.openxmlformats.org/officeDocument/2006/relationships/hyperlink" Target="https://en.wikipedia.org/Switzerland" TargetMode="External"/><Relationship Id="rId129" Type="http://schemas.openxmlformats.org/officeDocument/2006/relationships/hyperlink" Target="https://en.wikipedia.org/Paraglider" TargetMode="External"/><Relationship Id="rId128" Type="http://schemas.openxmlformats.org/officeDocument/2006/relationships/hyperlink" Target="https://en.wikipedia.org/Germany" TargetMode="External"/><Relationship Id="rId127" Type="http://schemas.openxmlformats.org/officeDocument/2006/relationships/hyperlink" Target="https://en.wikipedia.org/Paraglider" TargetMode="External"/><Relationship Id="rId126" Type="http://schemas.openxmlformats.org/officeDocument/2006/relationships/hyperlink" Target="https://en.wikipedia.org/Germany" TargetMode="External"/><Relationship Id="rId121" Type="http://schemas.openxmlformats.org/officeDocument/2006/relationships/hyperlink" Target="https://en.wikipedia.org/Paraglider" TargetMode="External"/><Relationship Id="rId120" Type="http://schemas.openxmlformats.org/officeDocument/2006/relationships/hyperlink" Target="https://en.wikipedia.org/Germany" TargetMode="External"/><Relationship Id="rId240" Type="http://schemas.openxmlformats.org/officeDocument/2006/relationships/drawing" Target="../drawings/drawing1.xml"/><Relationship Id="rId125" Type="http://schemas.openxmlformats.org/officeDocument/2006/relationships/hyperlink" Target="https://en.wikipedia.org/Paraglider" TargetMode="External"/><Relationship Id="rId124" Type="http://schemas.openxmlformats.org/officeDocument/2006/relationships/hyperlink" Target="https://en.wikipedia.org/Germany" TargetMode="External"/><Relationship Id="rId123" Type="http://schemas.openxmlformats.org/officeDocument/2006/relationships/hyperlink" Target="https://en.wikipedia.org/Paraglider" TargetMode="External"/><Relationship Id="rId122" Type="http://schemas.openxmlformats.org/officeDocument/2006/relationships/hyperlink" Target="https://en.wikipedia.org/Austria" TargetMode="External"/><Relationship Id="rId95" Type="http://schemas.openxmlformats.org/officeDocument/2006/relationships/hyperlink" Target="https://en.wikipedia.org/Germany" TargetMode="External"/><Relationship Id="rId94" Type="http://schemas.openxmlformats.org/officeDocument/2006/relationships/hyperlink" Target="https://en.wikipedia.org/Paraglider" TargetMode="External"/><Relationship Id="rId97" Type="http://schemas.openxmlformats.org/officeDocument/2006/relationships/hyperlink" Target="https://en.wikipedia.org/Austria" TargetMode="External"/><Relationship Id="rId96" Type="http://schemas.openxmlformats.org/officeDocument/2006/relationships/hyperlink" Target="https://en.wikipedia.org/Paraglider" TargetMode="External"/><Relationship Id="rId99" Type="http://schemas.openxmlformats.org/officeDocument/2006/relationships/hyperlink" Target="https://en.wikipedia.org/Paraglider" TargetMode="External"/><Relationship Id="rId98" Type="http://schemas.openxmlformats.org/officeDocument/2006/relationships/hyperlink" Target="https://en.wikipedia.org/Pro-Design" TargetMode="External"/><Relationship Id="rId91" Type="http://schemas.openxmlformats.org/officeDocument/2006/relationships/hyperlink" Target="https://en.wikipedia.org/Germany" TargetMode="External"/><Relationship Id="rId90" Type="http://schemas.openxmlformats.org/officeDocument/2006/relationships/hyperlink" Target="https://en.wikipedia.org/Paraglider" TargetMode="External"/><Relationship Id="rId93" Type="http://schemas.openxmlformats.org/officeDocument/2006/relationships/hyperlink" Target="https://en.wikipedia.org/Germany" TargetMode="External"/><Relationship Id="rId92" Type="http://schemas.openxmlformats.org/officeDocument/2006/relationships/hyperlink" Target="https://en.wikipedia.org/Paraglider" TargetMode="External"/><Relationship Id="rId118" Type="http://schemas.openxmlformats.org/officeDocument/2006/relationships/hyperlink" Target="https://en.wikipedia.org/Germany" TargetMode="External"/><Relationship Id="rId239" Type="http://schemas.openxmlformats.org/officeDocument/2006/relationships/hyperlink" Target="https://en.wikipedia.org/Paraglider" TargetMode="External"/><Relationship Id="rId117" Type="http://schemas.openxmlformats.org/officeDocument/2006/relationships/hyperlink" Target="https://en.wikipedia.org/Germany" TargetMode="External"/><Relationship Id="rId238" Type="http://schemas.openxmlformats.org/officeDocument/2006/relationships/hyperlink" Target="https://en.wikipedia.org/Paraglider" TargetMode="External"/><Relationship Id="rId116" Type="http://schemas.openxmlformats.org/officeDocument/2006/relationships/hyperlink" Target="https://en.wikipedia.org/Paraglider" TargetMode="External"/><Relationship Id="rId237" Type="http://schemas.openxmlformats.org/officeDocument/2006/relationships/hyperlink" Target="https://en.wikipedia.org/Slovenia" TargetMode="External"/><Relationship Id="rId115" Type="http://schemas.openxmlformats.org/officeDocument/2006/relationships/hyperlink" Target="https://en.wikipedia.org/Austria" TargetMode="External"/><Relationship Id="rId236" Type="http://schemas.openxmlformats.org/officeDocument/2006/relationships/hyperlink" Target="https://en.wikipedia.org/UK" TargetMode="External"/><Relationship Id="rId119" Type="http://schemas.openxmlformats.org/officeDocument/2006/relationships/hyperlink" Target="https://en.wikipedia.org/Paraglider" TargetMode="External"/><Relationship Id="rId110" Type="http://schemas.openxmlformats.org/officeDocument/2006/relationships/hyperlink" Target="https://en.wikipedia.org/Paraglider" TargetMode="External"/><Relationship Id="rId231" Type="http://schemas.openxmlformats.org/officeDocument/2006/relationships/hyperlink" Target="https://en.wikipedia.org/IAI" TargetMode="External"/><Relationship Id="rId230" Type="http://schemas.openxmlformats.org/officeDocument/2006/relationships/hyperlink" Target="https://en.wikipedia.org/US" TargetMode="External"/><Relationship Id="rId114" Type="http://schemas.openxmlformats.org/officeDocument/2006/relationships/hyperlink" Target="https://en.wikipedia.org/IAI" TargetMode="External"/><Relationship Id="rId235" Type="http://schemas.openxmlformats.org/officeDocument/2006/relationships/hyperlink" Target="https://en.wikipedia.org/Australia" TargetMode="External"/><Relationship Id="rId113" Type="http://schemas.openxmlformats.org/officeDocument/2006/relationships/hyperlink" Target="https://en.wikipedia.org/Vulcanair" TargetMode="External"/><Relationship Id="rId234" Type="http://schemas.openxmlformats.org/officeDocument/2006/relationships/hyperlink" Target="https://en.wikipedia.org/America" TargetMode="External"/><Relationship Id="rId112" Type="http://schemas.openxmlformats.org/officeDocument/2006/relationships/hyperlink" Target="https://en.wikipedia.org/Paraglider" TargetMode="External"/><Relationship Id="rId233" Type="http://schemas.openxmlformats.org/officeDocument/2006/relationships/hyperlink" Target="https://en.wikipedia.org/America" TargetMode="External"/><Relationship Id="rId111" Type="http://schemas.openxmlformats.org/officeDocument/2006/relationships/hyperlink" Target="https://en.wikipedia.org/Germany" TargetMode="External"/><Relationship Id="rId232" Type="http://schemas.openxmlformats.org/officeDocument/2006/relationships/hyperlink" Target="https://en.wikipedia.org/Paraglider" TargetMode="External"/><Relationship Id="rId206" Type="http://schemas.openxmlformats.org/officeDocument/2006/relationships/hyperlink" Target="https://en.wikipedia.org/1923" TargetMode="External"/><Relationship Id="rId205" Type="http://schemas.openxmlformats.org/officeDocument/2006/relationships/hyperlink" Target="https://en.wikipedia.org/Gabardini" TargetMode="External"/><Relationship Id="rId204" Type="http://schemas.openxmlformats.org/officeDocument/2006/relationships/hyperlink" Target="https://en.wikipedia.org/America" TargetMode="External"/><Relationship Id="rId203" Type="http://schemas.openxmlformats.org/officeDocument/2006/relationships/hyperlink" Target="https://en.wikipedia.org/1918" TargetMode="External"/><Relationship Id="rId209" Type="http://schemas.openxmlformats.org/officeDocument/2006/relationships/hyperlink" Target="https://en.wikipedia.org/H.P.Folland" TargetMode="External"/><Relationship Id="rId208" Type="http://schemas.openxmlformats.org/officeDocument/2006/relationships/hyperlink" Target="https://en.wikipedia.org/Hanriot" TargetMode="External"/><Relationship Id="rId207" Type="http://schemas.openxmlformats.org/officeDocument/2006/relationships/hyperlink" Target="https://en.wikipedia.org/France" TargetMode="External"/><Relationship Id="rId202" Type="http://schemas.openxmlformats.org/officeDocument/2006/relationships/hyperlink" Target="https://en.wikipedia.org/Ducrot" TargetMode="External"/><Relationship Id="rId201" Type="http://schemas.openxmlformats.org/officeDocument/2006/relationships/hyperlink" Target="https://en.wikipedia.org/Fighter" TargetMode="External"/><Relationship Id="rId200" Type="http://schemas.openxmlformats.org/officeDocument/2006/relationships/hyperlink" Target="https://en.wikipedia.org/America"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tr">
        <f>IFERROR(__xludf.DUMMYFUNCTION("GOOGLETRANSLATE(A:A, ""en"", ""te"")"),"పేరు")</f>
        <v>పేరు</v>
      </c>
      <c r="C1" s="1" t="s">
        <v>1</v>
      </c>
      <c r="D1" s="1" t="str">
        <f>IFERROR(__xludf.DUMMYFUNCTION("GOOGLETRANSLATE(C:C, ""en"", ""te"")"),"వివరణ")</f>
        <v>వివరణ</v>
      </c>
      <c r="E1" s="1" t="s">
        <v>2</v>
      </c>
      <c r="F1" s="1" t="s">
        <v>3</v>
      </c>
      <c r="G1" s="1" t="str">
        <f>IFERROR(__xludf.DUMMYFUNCTION("GOOGLETRANSLATE(F:F, ""en"", ""te"")"),"పాత్ర")</f>
        <v>పాత్ర</v>
      </c>
      <c r="H1" s="1" t="s">
        <v>4</v>
      </c>
      <c r="I1" s="1" t="str">
        <f>IFERROR(__xludf.DUMMYFUNCTION("GOOGLETRANSLATE(H:H, ""en"", ""te"")"),"జాతీయ మూలం")</f>
        <v>జాతీయ మూలం</v>
      </c>
      <c r="J1" s="1" t="s">
        <v>5</v>
      </c>
      <c r="K1" s="1" t="s">
        <v>6</v>
      </c>
      <c r="L1" s="1" t="str">
        <f>IFERROR(__xludf.DUMMYFUNCTION("GOOGLETRANSLATE(K:K, ""en"", ""te"")"),"తయారీదారు")</f>
        <v>తయారీదారు</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21</v>
      </c>
      <c r="AB1" s="1" t="s">
        <v>22</v>
      </c>
      <c r="AC1" s="1" t="s">
        <v>23</v>
      </c>
      <c r="AD1" s="1" t="s">
        <v>24</v>
      </c>
      <c r="AE1" s="1" t="s">
        <v>25</v>
      </c>
      <c r="AF1" s="1" t="s">
        <v>26</v>
      </c>
      <c r="AG1" s="1" t="s">
        <v>27</v>
      </c>
      <c r="AH1" s="1" t="s">
        <v>28</v>
      </c>
      <c r="AI1" s="1" t="s">
        <v>29</v>
      </c>
      <c r="AJ1" s="1" t="s">
        <v>30</v>
      </c>
      <c r="AK1" s="1" t="s">
        <v>31</v>
      </c>
      <c r="AL1" s="1" t="s">
        <v>32</v>
      </c>
      <c r="AM1" s="1" t="s">
        <v>33</v>
      </c>
      <c r="AN1" s="1" t="s">
        <v>34</v>
      </c>
      <c r="AO1" s="1" t="s">
        <v>35</v>
      </c>
      <c r="AP1" s="1" t="s">
        <v>36</v>
      </c>
      <c r="AQ1" s="1" t="s">
        <v>37</v>
      </c>
      <c r="AR1" s="1" t="s">
        <v>38</v>
      </c>
      <c r="AS1" s="1" t="s">
        <v>39</v>
      </c>
      <c r="AT1" s="1" t="s">
        <v>40</v>
      </c>
      <c r="AU1" s="1" t="s">
        <v>41</v>
      </c>
      <c r="AV1" s="1" t="s">
        <v>42</v>
      </c>
      <c r="AW1" s="1" t="s">
        <v>43</v>
      </c>
      <c r="AX1" s="1" t="s">
        <v>44</v>
      </c>
      <c r="AY1" s="1" t="s">
        <v>45</v>
      </c>
      <c r="AZ1" s="1" t="s">
        <v>46</v>
      </c>
      <c r="BA1" s="1" t="s">
        <v>47</v>
      </c>
      <c r="BB1" s="1" t="s">
        <v>48</v>
      </c>
      <c r="BC1" s="1" t="s">
        <v>49</v>
      </c>
      <c r="BD1" s="1" t="s">
        <v>50</v>
      </c>
      <c r="BE1" s="1" t="s">
        <v>51</v>
      </c>
      <c r="BF1" s="1" t="s">
        <v>52</v>
      </c>
      <c r="BG1" s="1" t="s">
        <v>53</v>
      </c>
      <c r="BH1" s="1" t="s">
        <v>54</v>
      </c>
      <c r="BI1" s="1" t="s">
        <v>55</v>
      </c>
      <c r="BJ1" s="1" t="s">
        <v>56</v>
      </c>
      <c r="BK1" s="1" t="s">
        <v>57</v>
      </c>
      <c r="BL1" s="1" t="s">
        <v>58</v>
      </c>
      <c r="BM1" s="1" t="s">
        <v>59</v>
      </c>
      <c r="BN1" s="1" t="s">
        <v>60</v>
      </c>
      <c r="BO1" s="1" t="s">
        <v>61</v>
      </c>
      <c r="BP1" s="1" t="s">
        <v>62</v>
      </c>
      <c r="BQ1" s="1" t="s">
        <v>63</v>
      </c>
      <c r="BR1" s="1" t="s">
        <v>64</v>
      </c>
      <c r="BS1" s="1" t="s">
        <v>65</v>
      </c>
      <c r="BT1" s="1" t="s">
        <v>66</v>
      </c>
      <c r="BU1" s="1" t="s">
        <v>67</v>
      </c>
      <c r="BV1" s="1" t="s">
        <v>68</v>
      </c>
      <c r="BW1" s="1" t="s">
        <v>69</v>
      </c>
      <c r="BX1" s="1" t="s">
        <v>70</v>
      </c>
      <c r="BY1" s="1" t="s">
        <v>71</v>
      </c>
      <c r="BZ1" s="1" t="s">
        <v>72</v>
      </c>
      <c r="CA1" s="1" t="s">
        <v>73</v>
      </c>
      <c r="CB1" s="1" t="s">
        <v>74</v>
      </c>
      <c r="CC1" s="1" t="s">
        <v>75</v>
      </c>
      <c r="CD1" s="1" t="s">
        <v>76</v>
      </c>
      <c r="CE1" s="1" t="s">
        <v>77</v>
      </c>
      <c r="CF1" s="1" t="s">
        <v>78</v>
      </c>
      <c r="CG1" s="1" t="s">
        <v>79</v>
      </c>
      <c r="CH1" s="1" t="s">
        <v>80</v>
      </c>
      <c r="CI1" s="1" t="s">
        <v>81</v>
      </c>
      <c r="CJ1" s="1" t="s">
        <v>82</v>
      </c>
      <c r="CK1" s="1" t="s">
        <v>83</v>
      </c>
      <c r="CL1" s="1" t="s">
        <v>84</v>
      </c>
      <c r="CM1" s="1" t="s">
        <v>85</v>
      </c>
      <c r="CN1" s="1" t="s">
        <v>86</v>
      </c>
      <c r="CO1" s="1" t="s">
        <v>87</v>
      </c>
      <c r="CP1" s="1" t="s">
        <v>88</v>
      </c>
      <c r="CQ1" s="1" t="s">
        <v>89</v>
      </c>
      <c r="CR1" s="1" t="s">
        <v>90</v>
      </c>
      <c r="CS1" s="1" t="s">
        <v>91</v>
      </c>
      <c r="CT1" s="1" t="s">
        <v>92</v>
      </c>
      <c r="CU1" s="1" t="s">
        <v>93</v>
      </c>
      <c r="CV1" s="1" t="s">
        <v>94</v>
      </c>
      <c r="CW1" s="1" t="s">
        <v>95</v>
      </c>
      <c r="CX1" s="1" t="s">
        <v>96</v>
      </c>
      <c r="CY1" s="1" t="s">
        <v>97</v>
      </c>
      <c r="CZ1" s="1" t="s">
        <v>98</v>
      </c>
      <c r="DA1" s="1" t="s">
        <v>99</v>
      </c>
      <c r="DB1" s="1" t="s">
        <v>100</v>
      </c>
      <c r="DC1" s="1" t="s">
        <v>101</v>
      </c>
      <c r="DD1" s="1" t="s">
        <v>102</v>
      </c>
      <c r="DE1" s="1" t="s">
        <v>103</v>
      </c>
      <c r="DF1" s="1" t="s">
        <v>104</v>
      </c>
      <c r="DG1" s="1" t="s">
        <v>105</v>
      </c>
      <c r="DH1" s="1" t="s">
        <v>106</v>
      </c>
    </row>
    <row r="2">
      <c r="A2" s="1" t="s">
        <v>107</v>
      </c>
      <c r="B2" s="1" t="str">
        <f>IFERROR(__xludf.DUMMYFUNCTION("GOOGLETRANSLATE(A:A, ""en"", ""te"")"),"ఫ్లైవేల్ విమానం ఫ్లైవేల్")</f>
        <v>ఫ్లైవేల్ విమానం ఫ్లైవేల్</v>
      </c>
      <c r="C2" s="1" t="s">
        <v>108</v>
      </c>
      <c r="D2" s="1" t="str">
        <f>IFERROR(__xludf.DUMMYFUNCTION("GOOGLETRANSLATE(C:C, ""en"", ""te"")"),"ఫ్లైవేల్ ఎఫ్‌డబ్ల్యు 650 అనేది రెండు సీట్ల ఉభయచర క్రీడా విమానం, ఇది జర్మనీలో యునిప్లేన్స్ జిఎమ్‌బిహెచ్ చేత రూపొందించబడింది మరియు నిర్మించబడింది. ఇది ఇప్పుడు DS-2C పేరుతో డోర్నియర్ సీవింగ్స్ యాజమాన్యంలో ఉంది మరియు నిర్మించబడింది. ప్రధానంగా కార్బన్ ఫైబర్ కా"&amp;"ంపోజిట్ మెటీరియల్స్ నుండి నిర్మించిన ఫ్లైవేల్, ఎగిరే పడవ శైలి ఉభయచరాలు, రెక్క చిట్కా ఫ్లోట్ల కంటే ఒకే దశ పొట్టు మరియు స్పాన్సన్‌లతో ఉంటుంది. ఇది రెండు సీట్ల మధ్య ఒకే నియంత్రణతో అమర్చిన సైడ్-బై-సైడ్ సీటింగ్‌లో రెండింటిని కలిగి ఉంటుంది. ఈ డిజైన్ ఇద్దరు వ్యక"&amp;"్తులు ఫ్యూజ్‌లేజ్‌లో నిద్రించడానికి కూడా స్థలాన్ని అందిస్తుంది. [1] [2] పెద్ద, ఒక-ముక్క పందిరి ప్రాప్యత కోసం ముందుకు ఉంటుంది. [3] సీట్ల వెనుక ఒక సామాను ప్రాంతం ఉంది. ఫ్లైవేల్ చిన్న-కాళ్ళ, ట్రైసైకిల్ ల్యాండింగ్ గేర్ [1] ను కలిగి ఉంది, మెయిన్‌వీల్స్ స్పాన్స"&amp;"్‌సన్‌లలోకి వెనుకకు ఉపసంహరించుకుంటాయి. [3] ఇది భూమి మరియు నీటిపై పనిచేయగలదు. [2] దీని అధిక కాంటిలివర్ రెక్కలు ప్రణాళికలో ట్రాపెజోయిడల్ మరియు రవాణా కోసం తొలగించబడతాయి. దాని ఎంపెనేజ్ క్రూసిఫార్మ్, క్షితిజ సమాంతర తోక పార్ట్-వే త్రిభుజాకార ఫిన్ మరియు చుక్కాని"&amp;"తో ఉంటుంది. 75 kW (100 HP) రోటాక్స్ 912 ఫ్లాట్-ఫోర్ ఇంజిన్ ట్రాక్టర్ కాన్ఫిగరేషన్‌లో రెక్కపై మెడ గల పైలాన్‌పై అమర్చబడి ఉంటుంది. [1] ఇది మొదట రెండు బ్లేడ్ ప్రొపెల్లర్‌ను నడిపించింది [1] కానీ ఇటీవల మూడు-బ్లేడెడ్ ఒకటి దానిని భర్తీ చేసింది. [3] BRS బాలిస్టిక్"&amp;" పారాచూట్ ఒక ఎంపిక. [1] ఫ్లైవేల్ 13 సెప్టెంబర్ 2013 న మొదటిసారిగా ప్రయాణించింది. [1] రెండవ ఎయిర్‌ఫ్రేమ్ పూర్తయింది, మొదటి విమాన పరీక్షలు సూచించిన మార్పులతో సహా, [1] మరియు ఇది 2015 వేసవిలో ఎగిరింది. [3] 19 జనవరి 2022 న, డోర్నియర్ సీవింగ్స్ వారు ఫ్లైవేల్ ప్"&amp;"రాజెక్ట్ యొక్క అన్ని మేధో సంపత్తి మరియు ఉత్పత్తి ఆస్తులను కొనుగోలు చేసినట్లు ప్రకటించారు, ఇది ఇకపై డోర్నియర్ సీవింగ్స్ డిఎస్ -2 సి అని పిలుస్తారు, పెద్ద డోర్నియర్ సీస్టార్‌తో పాటు. [4] జేన్ యొక్క అన్ని ప్రపంచ విమానాల నుండి డేటా 2015-16 [1] సాధారణ లక్షణాల "&amp;"పనితీరు")</f>
        <v>ఫ్లైవేల్ ఎఫ్‌డబ్ల్యు 650 అనేది రెండు సీట్ల ఉభయచర క్రీడా విమానం, ఇది జర్మనీలో యునిప్లేన్స్ జిఎమ్‌బిహెచ్ చేత రూపొందించబడింది మరియు నిర్మించబడింది. ఇది ఇప్పుడు DS-2C పేరుతో డోర్నియర్ సీవింగ్స్ యాజమాన్యంలో ఉంది మరియు నిర్మించబడింది. ప్రధానంగా కార్బన్ ఫైబర్ కాంపోజిట్ మెటీరియల్స్ నుండి నిర్మించిన ఫ్లైవేల్, ఎగిరే పడవ శైలి ఉభయచరాలు, రెక్క చిట్కా ఫ్లోట్ల కంటే ఒకే దశ పొట్టు మరియు స్పాన్సన్‌లతో ఉంటుంది. ఇది రెండు సీట్ల మధ్య ఒకే నియంత్రణతో అమర్చిన సైడ్-బై-సైడ్ సీటింగ్‌లో రెండింటిని కలిగి ఉంటుంది. ఈ డిజైన్ ఇద్దరు వ్యక్తులు ఫ్యూజ్‌లేజ్‌లో నిద్రించడానికి కూడా స్థలాన్ని అందిస్తుంది. [1] [2] పెద్ద, ఒక-ముక్క పందిరి ప్రాప్యత కోసం ముందుకు ఉంటుంది. [3] సీట్ల వెనుక ఒక సామాను ప్రాంతం ఉంది. ఫ్లైవేల్ చిన్న-కాళ్ళ, ట్రైసైకిల్ ల్యాండింగ్ గేర్ [1] ను కలిగి ఉంది, మెయిన్‌వీల్స్ స్పాన్స్‌సన్‌లలోకి వెనుకకు ఉపసంహరించుకుంటాయి. [3] ఇది భూమి మరియు నీటిపై పనిచేయగలదు. [2] దీని అధిక కాంటిలివర్ రెక్కలు ప్రణాళికలో ట్రాపెజోయిడల్ మరియు రవాణా కోసం తొలగించబడతాయి. దాని ఎంపెనేజ్ క్రూసిఫార్మ్, క్షితిజ సమాంతర తోక పార్ట్-వే త్రిభుజాకార ఫిన్ మరియు చుక్కానితో ఉంటుంది. 75 kW (100 HP) రోటాక్స్ 912 ఫ్లాట్-ఫోర్ ఇంజిన్ ట్రాక్టర్ కాన్ఫిగరేషన్‌లో రెక్కపై మెడ గల పైలాన్‌పై అమర్చబడి ఉంటుంది. [1] ఇది మొదట రెండు బ్లేడ్ ప్రొపెల్లర్‌ను నడిపించింది [1] కానీ ఇటీవల మూడు-బ్లేడెడ్ ఒకటి దానిని భర్తీ చేసింది. [3] BRS బాలిస్టిక్ పారాచూట్ ఒక ఎంపిక. [1] ఫ్లైవేల్ 13 సెప్టెంబర్ 2013 న మొదటిసారిగా ప్రయాణించింది. [1] రెండవ ఎయిర్‌ఫ్రేమ్ పూర్తయింది, మొదటి విమాన పరీక్షలు సూచించిన మార్పులతో సహా, [1] మరియు ఇది 2015 వేసవిలో ఎగిరింది. [3] 19 జనవరి 2022 న, డోర్నియర్ సీవింగ్స్ వారు ఫ్లైవేల్ ప్రాజెక్ట్ యొక్క అన్ని మేధో సంపత్తి మరియు ఉత్పత్తి ఆస్తులను కొనుగోలు చేసినట్లు ప్రకటించారు, ఇది ఇకపై డోర్నియర్ సీవింగ్స్ డిఎస్ -2 సి అని పిలుస్తారు, పెద్ద డోర్నియర్ సీస్టార్‌తో పాటు. [4] జేన్ యొక్క అన్ని ప్రపంచ విమానాల నుండి డేటా 2015-16 [1] సాధారణ లక్షణాల పనితీరు</v>
      </c>
      <c r="E2" s="1" t="s">
        <v>109</v>
      </c>
      <c r="F2" s="1" t="s">
        <v>110</v>
      </c>
      <c r="G2" s="1" t="str">
        <f>IFERROR(__xludf.DUMMYFUNCTION("GOOGLETRANSLATE(F:F, ""en"", ""te"")"),"స్పోర్ట్స్ ఉభయచర")</f>
        <v>స్పోర్ట్స్ ఉభయచర</v>
      </c>
      <c r="H2" s="1" t="s">
        <v>111</v>
      </c>
      <c r="I2" s="1" t="str">
        <f>IFERROR(__xludf.DUMMYFUNCTION("GOOGLETRANSLATE(H:H, ""en"", ""te"")"),"జర్మనీ")</f>
        <v>జర్మనీ</v>
      </c>
      <c r="J2" s="2" t="s">
        <v>112</v>
      </c>
      <c r="K2" s="1" t="s">
        <v>113</v>
      </c>
      <c r="L2" s="1" t="str">
        <f>IFERROR(__xludf.DUMMYFUNCTION("GOOGLETRANSLATE(K:K, ""en"", ""te"")"),"యునిప్లేన్స్ gmbh")</f>
        <v>యునిప్లేన్స్ gmbh</v>
      </c>
      <c r="M2" s="1" t="s">
        <v>114</v>
      </c>
      <c r="N2" s="3">
        <v>41530.0</v>
      </c>
      <c r="O2" s="1" t="s">
        <v>115</v>
      </c>
      <c r="P2" s="1" t="s">
        <v>116</v>
      </c>
      <c r="Q2" s="1" t="s">
        <v>117</v>
      </c>
      <c r="R2" s="1" t="s">
        <v>118</v>
      </c>
      <c r="S2" s="1" t="s">
        <v>119</v>
      </c>
      <c r="T2" s="1" t="s">
        <v>120</v>
      </c>
      <c r="U2" s="1" t="s">
        <v>121</v>
      </c>
      <c r="V2" s="1" t="s">
        <v>122</v>
      </c>
      <c r="W2" s="1" t="s">
        <v>123</v>
      </c>
      <c r="X2" s="1" t="s">
        <v>124</v>
      </c>
      <c r="Y2" s="1" t="s">
        <v>125</v>
      </c>
      <c r="Z2" s="1" t="s">
        <v>126</v>
      </c>
      <c r="AA2" s="1" t="s">
        <v>127</v>
      </c>
      <c r="AB2" s="1" t="s">
        <v>128</v>
      </c>
      <c r="AC2" s="1" t="s">
        <v>129</v>
      </c>
      <c r="AD2" s="1" t="s">
        <v>130</v>
      </c>
      <c r="AE2" s="1" t="s">
        <v>131</v>
      </c>
    </row>
    <row r="3">
      <c r="A3" s="1" t="s">
        <v>132</v>
      </c>
      <c r="B3" s="1" t="str">
        <f>IFERROR(__xludf.DUMMYFUNCTION("GOOGLETRANSLATE(A:A, ""en"", ""te"")"),"ఫిజిర్ AF-2")</f>
        <v>ఫిజిర్ AF-2</v>
      </c>
      <c r="C3" s="1" t="s">
        <v>133</v>
      </c>
      <c r="D3" s="1" t="str">
        <f>IFERROR(__xludf.DUMMYFUNCTION("GOOGLETRANSLATE(C:C, ""en"", ""te"")"),"ఫిజిర్ ఎఎఫ్ -2, ఫిజిర్ 85 సివి లేదా ఫిజిర్-వెగా పర్యటన, క్రీడ మరియు శిక్షణ కోసం ఉద్దేశించిన రెండు సీట్ల ఉభయచరాలు. ఫిజిర్ AF-2 అనేది ఉభయచర ఎగిరే పడవ, ఇది కలప ఫ్రేమ్డ్, ప్లైవుడ్ కప్పబడిన, సింగిల్ స్టెప్ హల్, నీటిపై ఒక జత స్పాన్సన్‌ల ద్వారా స్థిరీకరించబడింది"&amp;". దాని ఫార్వర్డ్ ఎగువ ఉపరితలంపై పొడవైన, ఎయిర్‌ఫాయిల్ విభాగం ఉంది, ఎక్కువగా కాక్‌పిట్ మరియు ఫ్యూజ్‌లేజ్ మరియు వింగ్ సెంటర్ విభాగంలో చేరడం కలిగిన నిలువుగా వైపు కాలమ్ ఉంది. కాక్‌పిట్‌లో రెక్కల ప్రముఖ అంచు కంటే ముందు మరియు నిలువు విండ్‌స్క్రీన్ వెనుక ముందు పై"&amp;"లట్‌తో పైలట్‌తో రెండు సీట్లు ఉన్నాయి. అతను రెండు వైపుల కిటికీలను కలిగి ఉన్నాడు, వెనుక భాగంలో ప్రయాణీకుడు కూడా. సులభంగా తొలగించగల క్యాబిన్ టాప్ అందుబాటులో ఉంది మరియు ద్వంద్వ నియంత్రణలు అమర్చవచ్చు. [2] [3] AF-2 లో ఎత్తైన, సమాంతర తీగ, రెండు భాగాలు వింగ్ [1] "&amp;"సరళ అంచులు, సెమీ-ఎలిప్టికల్ చిట్కాలు మరియు 6 ° స్వీప్ ఉన్నాయి. ఇది ట్విన్ బాక్స్ స్పార్‌లతో ఎక్కువగా చెక్క నిర్మాణాన్ని కలిగి ఉంది మరియు ఫాబ్రిక్ కప్పబడి ఉంది. ప్రతి వైపు రెక్కలు ఒక జత సమాంతర, వెనుకబడిన వాలు, స్పాన్సన్‌ల చిట్కాల నుండి రెక్కల స్పార్‌లకు ఫె"&amp;"యిర్‌డ్ స్ట్రట్‌లతో కలుపుతారు. సెంట్రల్ దీర్ఘచతురస్రాకార వింగ్ కటౌట్ లోపల వెనుక వింగ్ స్పార్‌పై పషర్ కాన్ఫిగరేషన్ ఇంజిన్ అమర్చబడింది, దాని ప్రొపెల్లర్ డిస్క్ వెంటనే రెక్క వెనుకంజలో వెనుక ఉంది. AF-2 అమర్చినది 63 kW (85 HP) వాల్టర్ వేగా ఐదు-సిలిండర్ రేడియల్"&amp;" ఇంజిన్, అయితే 60–82 kW (80–110 HP) శక్తి పరిధిలో ఇతర రకాలను వ్యవస్థాపించే ప్రణాళికలు ఉన్నాయి. [2] దాని ఇంధన ట్యాంక్ స్పార్స్ మధ్య ఉంది, గురుత్వాకర్షణ ఫెడ్ ఇంజిన్ కంటే వెంటనే. [3] సామ్రాజ్యం సాంప్రదాయికమైనది, నేరుగా అంచున, మొద్దుబారిన ఫిన్ మరియు చుక్కాని "&amp;"అగ్రస్థానంలో ఉంది. టెయిల్‌ప్లేన్, సెమీ-ఎలిప్టికల్ ఇన్ ప్లాన్, ఫిన్ పైకి సగం వరకు అమర్చబడి, ప్రతి వైపు దిగువ ఫ్యూజ్‌లేజ్ నుండి ఒక జత స్ట్రట్‌లతో కలుపుతారు. చుక్కాని కదలిక కోసం ఎలివేటర్లు ఒక చిన్న కటౌట్ కలిగి ఉన్నాయి. ఈ తోక నియంత్రణ ఉపరితలాలు ఫాబ్రిక్ కప్పబ"&amp;"డిన ఉక్కు నిర్మాణాలు. [2] భూమిపై ఉపయోగం కోసం AF-2 స్వతంత్రంగా అమర్చిన చక్రాలను కలిగి ఉంది, ఒక్కొక్కటి ఒక జత కాళ్ళ మధ్య షాక్ శోషకంతో అమర్చబడి, స్పాన్సన్ యొక్క ప్రముఖ అంచున ఉన్న ఒక గొట్టంపై అతుక్కొని ఉన్నాయి. ఈ అమరిక వాటిని భ్రమణం ద్వారా పెంచడానికి వీలు కల్"&amp;"పించింది, అయినప్పటికీ ఇప్పటికీ బహిర్గతం అయినప్పటికీ, లేదా పురుగు గేర్ డ్రైవ్ ద్వారా పదిహేను సెకన్లలో తగ్గించబడింది. లామినేటెడ్ టెయిల్స్కిడ్ ఉంది. [2] [3] AF-2 బహుశా మొదట 1930 చివరలో లేదా 1931 ప్రారంభంలో ప్రయాణించింది, అయినప్పటికీ ఖచ్చితమైన తేదీ తెలియదు మర"&amp;"ియు ఫ్లగ్పోర్ట్ లేదా ప్రధాన ఫ్రెంచ్ మరియు ఆంగ్ల పత్రికలలో దాని అభివృద్ధి గురించి సమకాలీన నివేదికలు లేవు. ఎల్'అరోఫైల్ నుండి డేటా ఏప్రిల్ 1931, పే .117 [2] సాధారణ లక్షణాల పనితీరు")</f>
        <v>ఫిజిర్ ఎఎఫ్ -2, ఫిజిర్ 85 సివి లేదా ఫిజిర్-వెగా పర్యటన, క్రీడ మరియు శిక్షణ కోసం ఉద్దేశించిన రెండు సీట్ల ఉభయచరాలు. ఫిజిర్ AF-2 అనేది ఉభయచర ఎగిరే పడవ, ఇది కలప ఫ్రేమ్డ్, ప్లైవుడ్ కప్పబడిన, సింగిల్ స్టెప్ హల్, నీటిపై ఒక జత స్పాన్సన్‌ల ద్వారా స్థిరీకరించబడింది. దాని ఫార్వర్డ్ ఎగువ ఉపరితలంపై పొడవైన, ఎయిర్‌ఫాయిల్ విభాగం ఉంది, ఎక్కువగా కాక్‌పిట్ మరియు ఫ్యూజ్‌లేజ్ మరియు వింగ్ సెంటర్ విభాగంలో చేరడం కలిగిన నిలువుగా వైపు కాలమ్ ఉంది. కాక్‌పిట్‌లో రెక్కల ప్రముఖ అంచు కంటే ముందు మరియు నిలువు విండ్‌స్క్రీన్ వెనుక ముందు పైలట్‌తో పైలట్‌తో రెండు సీట్లు ఉన్నాయి. అతను రెండు వైపుల కిటికీలను కలిగి ఉన్నాడు, వెనుక భాగంలో ప్రయాణీకుడు కూడా. సులభంగా తొలగించగల క్యాబిన్ టాప్ అందుబాటులో ఉంది మరియు ద్వంద్వ నియంత్రణలు అమర్చవచ్చు. [2] [3] AF-2 లో ఎత్తైన, సమాంతర తీగ, రెండు భాగాలు వింగ్ [1] సరళ అంచులు, సెమీ-ఎలిప్టికల్ చిట్కాలు మరియు 6 ° స్వీప్ ఉన్నాయి. ఇది ట్విన్ బాక్స్ స్పార్‌లతో ఎక్కువగా చెక్క నిర్మాణాన్ని కలిగి ఉంది మరియు ఫాబ్రిక్ కప్పబడి ఉంది. ప్రతి వైపు రెక్కలు ఒక జత సమాంతర, వెనుకబడిన వాలు, స్పాన్సన్‌ల చిట్కాల నుండి రెక్కల స్పార్‌లకు ఫెయిర్‌డ్ స్ట్రట్‌లతో కలుపుతారు. సెంట్రల్ దీర్ఘచతురస్రాకార వింగ్ కటౌట్ లోపల వెనుక వింగ్ స్పార్‌పై పషర్ కాన్ఫిగరేషన్ ఇంజిన్ అమర్చబడింది, దాని ప్రొపెల్లర్ డిస్క్ వెంటనే రెక్క వెనుకంజలో వెనుక ఉంది. AF-2 అమర్చినది 63 kW (85 HP) వాల్టర్ వేగా ఐదు-సిలిండర్ రేడియల్ ఇంజిన్, అయితే 60–82 kW (80–110 HP) శక్తి పరిధిలో ఇతర రకాలను వ్యవస్థాపించే ప్రణాళికలు ఉన్నాయి. [2] దాని ఇంధన ట్యాంక్ స్పార్స్ మధ్య ఉంది, గురుత్వాకర్షణ ఫెడ్ ఇంజిన్ కంటే వెంటనే. [3] సామ్రాజ్యం సాంప్రదాయికమైనది, నేరుగా అంచున, మొద్దుబారిన ఫిన్ మరియు చుక్కాని అగ్రస్థానంలో ఉంది. టెయిల్‌ప్లేన్, సెమీ-ఎలిప్టికల్ ఇన్ ప్లాన్, ఫిన్ పైకి సగం వరకు అమర్చబడి, ప్రతి వైపు దిగువ ఫ్యూజ్‌లేజ్ నుండి ఒక జత స్ట్రట్‌లతో కలుపుతారు. చుక్కాని కదలిక కోసం ఎలివేటర్లు ఒక చిన్న కటౌట్ కలిగి ఉన్నాయి. ఈ తోక నియంత్రణ ఉపరితలాలు ఫాబ్రిక్ కప్పబడిన ఉక్కు నిర్మాణాలు. [2] భూమిపై ఉపయోగం కోసం AF-2 స్వతంత్రంగా అమర్చిన చక్రాలను కలిగి ఉంది, ఒక్కొక్కటి ఒక జత కాళ్ళ మధ్య షాక్ శోషకంతో అమర్చబడి, స్పాన్సన్ యొక్క ప్రముఖ అంచున ఉన్న ఒక గొట్టంపై అతుక్కొని ఉన్నాయి. ఈ అమరిక వాటిని భ్రమణం ద్వారా పెంచడానికి వీలు కల్పించింది, అయినప్పటికీ ఇప్పటికీ బహిర్గతం అయినప్పటికీ, లేదా పురుగు గేర్ డ్రైవ్ ద్వారా పదిహేను సెకన్లలో తగ్గించబడింది. లామినేటెడ్ టెయిల్స్కిడ్ ఉంది. [2] [3] AF-2 బహుశా మొదట 1930 చివరలో లేదా 1931 ప్రారంభంలో ప్రయాణించింది, అయినప్పటికీ ఖచ్చితమైన తేదీ తెలియదు మరియు ఫ్లగ్పోర్ట్ లేదా ప్రధాన ఫ్రెంచ్ మరియు ఆంగ్ల పత్రికలలో దాని అభివృద్ధి గురించి సమకాలీన నివేదికలు లేవు. ఎల్'అరోఫైల్ నుండి డేటా ఏప్రిల్ 1931, పే .117 [2] సాధారణ లక్షణాల పనితీరు</v>
      </c>
      <c r="E3" s="1" t="s">
        <v>134</v>
      </c>
      <c r="F3" s="1" t="s">
        <v>135</v>
      </c>
      <c r="G3" s="1" t="str">
        <f>IFERROR(__xludf.DUMMYFUNCTION("GOOGLETRANSLATE(F:F, ""en"", ""te"")"),"రెండు సీట్ల ఉభయచరాలు")</f>
        <v>రెండు సీట్ల ఉభయచరాలు</v>
      </c>
      <c r="H3" s="1" t="s">
        <v>136</v>
      </c>
      <c r="I3" s="1" t="str">
        <f>IFERROR(__xludf.DUMMYFUNCTION("GOOGLETRANSLATE(H:H, ""en"", ""te"")"),"యుగోస్లేవియా రాజ్యం")</f>
        <v>యుగోస్లేవియా రాజ్యం</v>
      </c>
      <c r="J3" s="1" t="s">
        <v>137</v>
      </c>
      <c r="N3" s="1" t="s">
        <v>138</v>
      </c>
      <c r="Q3" s="1" t="s">
        <v>139</v>
      </c>
      <c r="S3" s="1" t="s">
        <v>140</v>
      </c>
      <c r="T3" s="1" t="s">
        <v>141</v>
      </c>
      <c r="V3" s="1" t="s">
        <v>142</v>
      </c>
      <c r="Y3" s="1" t="s">
        <v>143</v>
      </c>
      <c r="Z3" s="1" t="s">
        <v>144</v>
      </c>
      <c r="AF3" s="1" t="s">
        <v>145</v>
      </c>
      <c r="AG3" s="1" t="s">
        <v>146</v>
      </c>
      <c r="AH3" s="1" t="s">
        <v>147</v>
      </c>
      <c r="AI3" s="1" t="s">
        <v>148</v>
      </c>
      <c r="AJ3" s="1" t="s">
        <v>149</v>
      </c>
      <c r="AK3" s="1" t="s">
        <v>150</v>
      </c>
      <c r="AL3" s="1" t="s">
        <v>151</v>
      </c>
      <c r="AM3" s="1" t="s">
        <v>152</v>
      </c>
      <c r="AN3" s="1" t="s">
        <v>153</v>
      </c>
      <c r="AO3" s="1" t="s">
        <v>154</v>
      </c>
      <c r="AP3" s="1" t="s">
        <v>155</v>
      </c>
    </row>
    <row r="4">
      <c r="A4" s="1" t="s">
        <v>156</v>
      </c>
      <c r="B4" s="1" t="str">
        <f>IFERROR(__xludf.DUMMYFUNCTION("GOOGLETRANSLATE(A:A, ""en"", ""te"")"),"బ్లోచ్ MB.141")</f>
        <v>బ్లోచ్ MB.141</v>
      </c>
      <c r="C4" s="1" t="s">
        <v>157</v>
      </c>
      <c r="D4" s="1" t="str">
        <f>IFERROR(__xludf.DUMMYFUNCTION("GOOGLETRANSLATE(C:C, ""en"", ""te"")"),"బ్లోచ్ MB.141 అనేది ఫ్రెంచ్ ఆల్-మెటల్ రెండు సీట్ల లైట్ విమానాలు, ఇది బ్లోచ్ MB.81 ఎయిర్ అంబులెన్స్ నుండి తీసుకోబడింది. ఒకటి మాత్రమే నిర్మించబడింది. MB.141 తక్కువ వింగ్ కాంటిలివర్ మోనోప్లేన్, ఇది దీర్ఘచతురస్రాకార ప్రణాళిక కేంద్రం విభాగం మరియు ట్రాపెజోయిడల్"&amp;" uter టర్ ప్యానెల్స్‌తో కూడిన మూడు భాగాల వింగ్. ఇది రెండు స్పార్స్ మరియు మెటల్ స్కిన్డ్ చుట్టూ నిర్మించబడింది; ప్రముఖ అంచులు నిర్వహణ ప్రయోజనాల కోసం తొలగించబడ్డాయి మరియు వెనుకంజలో ఉన్న అంచులు అధిక కారక నిష్పత్తి ఐలెరాన్‌లను కలిగి ఉన్నాయి, ఇవి బయటి ప్యానెల్"&amp;"‌లలో మూడింట రెండు వంతుల నింపాయి. [1] దాని 110 కిలోవాట్ల (150 హెచ్‌పి) ఐదు సిలిండర్ హిస్పానో-సుజా 5 క్యూ రేడియల్ ఇంజిన్ (లైసెన్స్ నిర్మించిన రైట్ R-540) ను ఇరుకైన తీగ కౌలింగ్‌లో ముక్కులో అమర్చారు. దాని వెనుక ఫ్యూజ్‌లేజ్ ఫ్లాట్-సైడెడ్, ఫ్రేమ్‌లతో అనుసంధానిం"&amp;"చబడిన ప్యానెళ్ల నుండి నిర్మించబడింది, ఇది లోపలి భాగాన్ని క్రాస్ బ్రేసింగ్ లేకుండా వదిలివేసింది. బాగా నియమించబడిన క్యాబిన్ 3.16 మీ (10.4 అడుగులు) పొడవు రెండు సీట్లతో సమిష్టిగా, ద్వంద్వ నియంత్రణలతో అమర్చబడి, మరియు వెనుకబడిన సామాను స్థలం. ఫార్వర్డ్ సీటు రెండ"&amp;"ు ముక్కల వెనుక ఉంది, V- ఆకారపు విండ్‌స్క్రీన్ మరియు ప్రతి వైపు ఒక జత కిటికీలు ఉన్నాయి; పోర్ట్ వైపు వీటిలో అతిపెద్దది పెద్ద, ట్రాపెజోయిడల్ తలుపులో ఉంది. క్యాబిన్ వెనుక ఫ్యూజ్‌లేజ్ సాంప్రదాయిక తోకకు నేరుగా టేపర్డ్, చదరపు-చిట్కా ఉపరితలాలతో ఉంటుంది. టెయిల్‌ప్"&amp;"లేన్ మరియు ఎలివేటర్ ఫ్యూజ్‌లేజ్ పైభాగంలో మరియు చుక్కాని కీలు కంటే ముందు అమర్చబడ్డాయి. నియంత్రణ ఉపరితలాలు సమతుల్యం కాలేదు. [1] Mb.141 లో 2.80 మీ (9.2 అడుగులు) ట్రాక్‌తో స్థిర తోక చక్రం అండర్ క్యారేజ్ ఉంది; దీని ప్రధాన చక్రాలు నిలువు, ఫెయిర్‌డ్ ఒలియో స్ట్రట"&amp;"్‌లపై అమర్చబడ్డాయి మరియు నియంత్రణ కాలమ్‌లో లివర్ చేత బ్రేక్‌లు నిర్వహించబడ్డాయి. దాని చిన్న, కాస్టరింగ్ టెయిల్ వీల్ కూడా షాక్ అబ్జార్బర్ కలిగి ఉంది. [1] దీని మొదటి విమానాలు జూలై 1934 చివరిలో జరిగాయి, బ్లోచ్ యొక్క టెస్ట్ పైలట్ జాచరీ హ్యూ చేత పైలట్ చేయబడింద"&amp;"ి, అతను దాని నిర్వహణ గురించి ఎక్కువగా మాట్లాడాడు. [2] ఇది ""చాలా భారీ"" గా వర్ణించబడింది, [3] ఇది MB.81 కన్నా కొంచెం ఎక్కువ బరువున్నందున తక్కువ శక్తివంతమైన ఇంజిన్ కలిగి ఉంది. ఇది నిర్మించడం కూడా ఖరీదైనది, కాబట్టి ఒక MB.141 మాత్రమే నిర్మించబడింది. [3] లాటర"&amp;"ీలో మొదటి బహుమతిగా ఉండటం అసాధారణం కాని ఏప్రిల్ 1934 లో MB.141 ను మార్సెల్ బ్లోచ్ ఎకోల్ నేషనల్ సూపర్‌యూర్ డి ఎల్'అనరోటిక్. [1] లాటరీని ఫ్రెంచ్ ఏవియేషన్ ప్రెస్‌లో ప్రచారం చేశారు [4] మరియు 22 జూలై 1934 న డ్రా చేశారు; విజేత టికెట్ ఆగస్టు చివరిలో ప్రకటించబడింద"&amp;"ి. [5] లెస్ ఐల్స్ నుండి డేటా ఏప్రిల్ 1934 [1] సాధారణ లక్షణాల పనితీరు")</f>
        <v>బ్లోచ్ MB.141 అనేది ఫ్రెంచ్ ఆల్-మెటల్ రెండు సీట్ల లైట్ విమానాలు, ఇది బ్లోచ్ MB.81 ఎయిర్ అంబులెన్స్ నుండి తీసుకోబడింది. ఒకటి మాత్రమే నిర్మించబడింది. MB.141 తక్కువ వింగ్ కాంటిలివర్ మోనోప్లేన్, ఇది దీర్ఘచతురస్రాకార ప్రణాళిక కేంద్రం విభాగం మరియు ట్రాపెజోయిడల్ uter టర్ ప్యానెల్స్‌తో కూడిన మూడు భాగాల వింగ్. ఇది రెండు స్పార్స్ మరియు మెటల్ స్కిన్డ్ చుట్టూ నిర్మించబడింది; ప్రముఖ అంచులు నిర్వహణ ప్రయోజనాల కోసం తొలగించబడ్డాయి మరియు వెనుకంజలో ఉన్న అంచులు అధిక కారక నిష్పత్తి ఐలెరాన్‌లను కలిగి ఉన్నాయి, ఇవి బయటి ప్యానెల్‌లలో మూడింట రెండు వంతుల నింపాయి. [1] దాని 110 కిలోవాట్ల (150 హెచ్‌పి) ఐదు సిలిండర్ హిస్పానో-సుజా 5 క్యూ రేడియల్ ఇంజిన్ (లైసెన్స్ నిర్మించిన రైట్ R-540) ను ఇరుకైన తీగ కౌలింగ్‌లో ముక్కులో అమర్చారు. దాని వెనుక ఫ్యూజ్‌లేజ్ ఫ్లాట్-సైడెడ్, ఫ్రేమ్‌లతో అనుసంధానించబడిన ప్యానెళ్ల నుండి నిర్మించబడింది, ఇది లోపలి భాగాన్ని క్రాస్ బ్రేసింగ్ లేకుండా వదిలివేసింది. బాగా నియమించబడిన క్యాబిన్ 3.16 మీ (10.4 అడుగులు) పొడవు రెండు సీట్లతో సమిష్టిగా, ద్వంద్వ నియంత్రణలతో అమర్చబడి, మరియు వెనుకబడిన సామాను స్థలం. ఫార్వర్డ్ సీటు రెండు ముక్కల వెనుక ఉంది, V- ఆకారపు విండ్‌స్క్రీన్ మరియు ప్రతి వైపు ఒక జత కిటికీలు ఉన్నాయి; పోర్ట్ వైపు వీటిలో అతిపెద్దది పెద్ద, ట్రాపెజోయిడల్ తలుపులో ఉంది. క్యాబిన్ వెనుక ఫ్యూజ్‌లేజ్ సాంప్రదాయిక తోకకు నేరుగా టేపర్డ్, చదరపు-చిట్కా ఉపరితలాలతో ఉంటుంది. టెయిల్‌ప్లేన్ మరియు ఎలివేటర్ ఫ్యూజ్‌లేజ్ పైభాగంలో మరియు చుక్కాని కీలు కంటే ముందు అమర్చబడ్డాయి. నియంత్రణ ఉపరితలాలు సమతుల్యం కాలేదు. [1] Mb.141 లో 2.80 మీ (9.2 అడుగులు) ట్రాక్‌తో స్థిర తోక చక్రం అండర్ క్యారేజ్ ఉంది; దీని ప్రధాన చక్రాలు నిలువు, ఫెయిర్‌డ్ ఒలియో స్ట్రట్‌లపై అమర్చబడ్డాయి మరియు నియంత్రణ కాలమ్‌లో లివర్ చేత బ్రేక్‌లు నిర్వహించబడ్డాయి. దాని చిన్న, కాస్టరింగ్ టెయిల్ వీల్ కూడా షాక్ అబ్జార్బర్ కలిగి ఉంది. [1] దీని మొదటి విమానాలు జూలై 1934 చివరిలో జరిగాయి, బ్లోచ్ యొక్క టెస్ట్ పైలట్ జాచరీ హ్యూ చేత పైలట్ చేయబడింది, అతను దాని నిర్వహణ గురించి ఎక్కువగా మాట్లాడాడు. [2] ఇది "చాలా భారీ" గా వర్ణించబడింది, [3] ఇది MB.81 కన్నా కొంచెం ఎక్కువ బరువున్నందున తక్కువ శక్తివంతమైన ఇంజిన్ కలిగి ఉంది. ఇది నిర్మించడం కూడా ఖరీదైనది, కాబట్టి ఒక MB.141 మాత్రమే నిర్మించబడింది. [3] లాటరీలో మొదటి బహుమతిగా ఉండటం అసాధారణం కాని ఏప్రిల్ 1934 లో MB.141 ను మార్సెల్ బ్లోచ్ ఎకోల్ నేషనల్ సూపర్‌యూర్ డి ఎల్'అనరోటిక్. [1] లాటరీని ఫ్రెంచ్ ఏవియేషన్ ప్రెస్‌లో ప్రచారం చేశారు [4] మరియు 22 జూలై 1934 న డ్రా చేశారు; విజేత టికెట్ ఆగస్టు చివరిలో ప్రకటించబడింది. [5] లెస్ ఐల్స్ నుండి డేటా ఏప్రిల్ 1934 [1] సాధారణ లక్షణాల పనితీరు</v>
      </c>
      <c r="F4" s="1" t="s">
        <v>158</v>
      </c>
      <c r="G4" s="1" t="str">
        <f>IFERROR(__xludf.DUMMYFUNCTION("GOOGLETRANSLATE(F:F, ""en"", ""te"")"),"రెండు సీట్ల తేలికపాటి విమానం")</f>
        <v>రెండు సీట్ల తేలికపాటి విమానం</v>
      </c>
      <c r="H4" s="1" t="s">
        <v>159</v>
      </c>
      <c r="I4" s="1" t="str">
        <f>IFERROR(__xludf.DUMMYFUNCTION("GOOGLETRANSLATE(H:H, ""en"", ""te"")"),"ఫ్రాన్స్")</f>
        <v>ఫ్రాన్స్</v>
      </c>
      <c r="J4" s="2" t="s">
        <v>160</v>
      </c>
      <c r="K4" s="1" t="s">
        <v>161</v>
      </c>
      <c r="L4" s="1" t="str">
        <f>IFERROR(__xludf.DUMMYFUNCTION("GOOGLETRANSLATE(K:K, ""en"", ""te"")"),"మార్సెల్ బ్లోచ్")</f>
        <v>మార్సెల్ బ్లోచ్</v>
      </c>
      <c r="M4" s="1" t="s">
        <v>162</v>
      </c>
      <c r="N4" s="4">
        <v>12601.0</v>
      </c>
      <c r="O4" s="1">
        <v>1.0</v>
      </c>
      <c r="Q4" s="1" t="s">
        <v>117</v>
      </c>
      <c r="R4" s="1" t="s">
        <v>118</v>
      </c>
      <c r="S4" s="1" t="s">
        <v>163</v>
      </c>
      <c r="T4" s="1" t="s">
        <v>164</v>
      </c>
      <c r="V4" s="1" t="s">
        <v>165</v>
      </c>
      <c r="W4" s="1" t="s">
        <v>166</v>
      </c>
      <c r="X4" s="1" t="s">
        <v>167</v>
      </c>
      <c r="Y4" s="1" t="s">
        <v>168</v>
      </c>
      <c r="Z4" s="1" t="s">
        <v>144</v>
      </c>
      <c r="AA4" s="1" t="s">
        <v>169</v>
      </c>
      <c r="AF4" s="1" t="s">
        <v>170</v>
      </c>
      <c r="AI4" s="1" t="s">
        <v>171</v>
      </c>
      <c r="AJ4" s="1" t="s">
        <v>172</v>
      </c>
      <c r="AK4" s="1" t="s">
        <v>173</v>
      </c>
      <c r="AL4" s="1" t="s">
        <v>174</v>
      </c>
      <c r="AM4" s="1" t="s">
        <v>175</v>
      </c>
      <c r="AQ4" s="1" t="s">
        <v>176</v>
      </c>
      <c r="AR4" s="1" t="s">
        <v>177</v>
      </c>
      <c r="AS4" s="1" t="s">
        <v>153</v>
      </c>
      <c r="AT4" s="1" t="s">
        <v>178</v>
      </c>
    </row>
    <row r="5">
      <c r="A5" s="1" t="s">
        <v>179</v>
      </c>
      <c r="B5" s="1" t="str">
        <f>IFERROR(__xludf.DUMMYFUNCTION("GOOGLETRANSLATE(A:A, ""en"", ""te"")"),"హాఫ్మన్ హెచ్ 38 అబ్జర్వర్")</f>
        <v>హాఫ్మన్ హెచ్ 38 అబ్జర్వర్</v>
      </c>
      <c r="C5" s="1" t="s">
        <v>180</v>
      </c>
      <c r="D5" s="1" t="str">
        <f>IFERROR(__xludf.DUMMYFUNCTION("GOOGLETRANSLATE(C:C, ""en"", ""te"")"),"H38 అబ్జర్వర్ 1980 ల ప్రారంభంలో ఆస్ట్రియాలో వోల్ఫ్ హాఫ్మన్ రూపొందించిన పరిశీలన విమానం కోసం ఒక ప్రయోగాత్మక రూపకల్పన. ఇలా 1984 లో హనోవర్ వోల్ఫ్ హాఫ్మన్ హాఫ్మన్ డిమోనా మోటార్-గ్లైడర్ ఆధారంగా హాఫ్మన్ విసోనార్ అని పిలువబడే ఒక కొత్త ప్రాజెక్ట్ కోసం ఒక మాక్-అప్‌"&amp;"ను సమర్పించారు. [1] [2] [3] పరిశీలకుడి రూపకల్పన లక్ష్యం కాక్‌పిట్ నుండి చాలా మంచి దృష్టితో కలిపి కనీస ఇంధన బర్న్‌తో దీర్ఘ ఓర్పు. దీనిని పొందడానికి, సాంప్రదాయిక ట్రాక్టర్ ప్రొపెల్లర్ రెండు సైడ్-బై-సైడ్ సీట్ల వెనుక ఉంచిన మిడ్-మౌంటెడ్ ఇంజిన్ ద్వారా నడపబడుతుం"&amp;"ది. పవర్-ప్లాంట్ కోసం ఈ స్థానం ముక్కును అడ్డంకిని స్పష్టంగా వదిలివేయడానికి ఉద్దేశించబడింది. పందిరి గ్లేజింగ్ సిబ్బంది పాదాలకు విస్తరించి ఉన్నందున, సాంప్రదాయిక విమానాల కంటే దృష్టి చాలా మెరుగ్గా ఉంటుందని భావించారు, మరియు కొన్ని హెలికాప్టర్ల నుండి చాలా దూరంల"&amp;"ో లేదు. [4] రెక్కలు, వెనుక ఫ్యూజ్‌లేజ్ మరియు టి-తోక డిమోనాతో సమానంగా ఉంటాయి, కాని రెక్కల వ్యవధి పెరిగింది. రెండు ఇంజిన్ ఎంపికల ఎంపిక ప్రతిపాదించబడింది మరియు రెండు ఎంపికల కోసం విస్తరించిన శ్రేణి ఉన్న సంస్కరణల కోసం నిబంధనలు జరిగాయి. తన మాజీ ఆస్ట్రియన్ భాగస్"&amp;"వామి హాఫ్మన్ విమానంతో ఆర్థిక వివాదం మరియు H38 (అలాగే H40 కోసం) కోసం తయారీదారుని కనుగొనడంలో విఫలమైనందున ఈ ప్రాజెక్ట్ గ్రహించబడలేదు. [5] జేన్ యొక్క అన్ని ప్రపంచ విమానాల నుండి డేటా 1986-87 [4] సాధారణ లక్షణాల పనితీరు")</f>
        <v>H38 అబ్జర్వర్ 1980 ల ప్రారంభంలో ఆస్ట్రియాలో వోల్ఫ్ హాఫ్మన్ రూపొందించిన పరిశీలన విమానం కోసం ఒక ప్రయోగాత్మక రూపకల్పన. ఇలా 1984 లో హనోవర్ వోల్ఫ్ హాఫ్మన్ హాఫ్మన్ డిమోనా మోటార్-గ్లైడర్ ఆధారంగా హాఫ్మన్ విసోనార్ అని పిలువబడే ఒక కొత్త ప్రాజెక్ట్ కోసం ఒక మాక్-అప్‌ను సమర్పించారు. [1] [2] [3] పరిశీలకుడి రూపకల్పన లక్ష్యం కాక్‌పిట్ నుండి చాలా మంచి దృష్టితో కలిపి కనీస ఇంధన బర్న్‌తో దీర్ఘ ఓర్పు. దీనిని పొందడానికి, సాంప్రదాయిక ట్రాక్టర్ ప్రొపెల్లర్ రెండు సైడ్-బై-సైడ్ సీట్ల వెనుక ఉంచిన మిడ్-మౌంటెడ్ ఇంజిన్ ద్వారా నడపబడుతుంది. పవర్-ప్లాంట్ కోసం ఈ స్థానం ముక్కును అడ్డంకిని స్పష్టంగా వదిలివేయడానికి ఉద్దేశించబడింది. పందిరి గ్లేజింగ్ సిబ్బంది పాదాలకు విస్తరించి ఉన్నందున, సాంప్రదాయిక విమానాల కంటే దృష్టి చాలా మెరుగ్గా ఉంటుందని భావించారు, మరియు కొన్ని హెలికాప్టర్ల నుండి చాలా దూరంలో లేదు. [4] రెక్కలు, వెనుక ఫ్యూజ్‌లేజ్ మరియు టి-తోక డిమోనాతో సమానంగా ఉంటాయి, కాని రెక్కల వ్యవధి పెరిగింది. రెండు ఇంజిన్ ఎంపికల ఎంపిక ప్రతిపాదించబడింది మరియు రెండు ఎంపికల కోసం విస్తరించిన శ్రేణి ఉన్న సంస్కరణల కోసం నిబంధనలు జరిగాయి. తన మాజీ ఆస్ట్రియన్ భాగస్వామి హాఫ్మన్ విమానంతో ఆర్థిక వివాదం మరియు H38 (అలాగే H40 కోసం) కోసం తయారీదారుని కనుగొనడంలో విఫలమైనందున ఈ ప్రాజెక్ట్ గ్రహించబడలేదు. [5] జేన్ యొక్క అన్ని ప్రపంచ విమానాల నుండి డేటా 1986-87 [4] సాధారణ లక్షణాల పనితీరు</v>
      </c>
      <c r="E5" s="1" t="s">
        <v>181</v>
      </c>
      <c r="F5" s="1" t="s">
        <v>182</v>
      </c>
      <c r="G5" s="1" t="str">
        <f>IFERROR(__xludf.DUMMYFUNCTION("GOOGLETRANSLATE(F:F, ""en"", ""te"")"),"పరిశీలన / ప్రాజెక్ట్")</f>
        <v>పరిశీలన / ప్రాజెక్ట్</v>
      </c>
      <c r="H5" s="1" t="s">
        <v>111</v>
      </c>
      <c r="I5" s="1" t="str">
        <f>IFERROR(__xludf.DUMMYFUNCTION("GOOGLETRANSLATE(H:H, ""en"", ""te"")"),"జర్మనీ")</f>
        <v>జర్మనీ</v>
      </c>
      <c r="K5" s="1" t="s">
        <v>183</v>
      </c>
      <c r="L5" s="1" t="str">
        <f>IFERROR(__xludf.DUMMYFUNCTION("GOOGLETRANSLATE(K:K, ""en"", ""te"")"),"వోల్ఫ్ హాఫ్మన్ ఫ్లూగ్జీగ్బావు")</f>
        <v>వోల్ఫ్ హాఫ్మన్ ఫ్లూగ్జీగ్బావు</v>
      </c>
      <c r="M5" s="1" t="s">
        <v>184</v>
      </c>
      <c r="N5" s="1" t="s">
        <v>185</v>
      </c>
      <c r="O5" s="1" t="s">
        <v>186</v>
      </c>
      <c r="Q5" s="1">
        <v>1.0</v>
      </c>
      <c r="R5" s="1" t="s">
        <v>187</v>
      </c>
      <c r="S5" s="1" t="s">
        <v>188</v>
      </c>
      <c r="T5" s="1" t="s">
        <v>189</v>
      </c>
      <c r="V5" s="1" t="s">
        <v>190</v>
      </c>
      <c r="Y5" s="1" t="s">
        <v>191</v>
      </c>
      <c r="AA5" s="1" t="s">
        <v>192</v>
      </c>
      <c r="AG5" s="1" t="s">
        <v>193</v>
      </c>
      <c r="AH5" s="1" t="s">
        <v>194</v>
      </c>
      <c r="AI5" s="1" t="s">
        <v>195</v>
      </c>
      <c r="AJ5" s="1" t="s">
        <v>196</v>
      </c>
      <c r="AK5" s="1" t="s">
        <v>197</v>
      </c>
      <c r="AL5" s="1" t="s">
        <v>198</v>
      </c>
      <c r="AU5" s="1">
        <v>28.0</v>
      </c>
    </row>
    <row r="6">
      <c r="A6" s="1" t="s">
        <v>199</v>
      </c>
      <c r="B6" s="1" t="str">
        <f>IFERROR(__xludf.DUMMYFUNCTION("GOOGLETRANSLATE(A:A, ""en"", ""te"")"),"కాస్టెల్ C.34 కాండోర్")</f>
        <v>కాస్టెల్ C.34 కాండోర్</v>
      </c>
      <c r="C6" s="1" t="s">
        <v>200</v>
      </c>
      <c r="D6" s="1" t="str">
        <f>IFERROR(__xludf.DUMMYFUNCTION("GOOGLETRANSLATE(C:C, ""en"", ""te"")"),"కాస్టెల్ C.34 కాండోర్ ఒక ఫ్రెంచ్ హై పెర్ఫార్మెన్స్ సెయిల్ ప్లేన్. రెండు నిర్మించబడ్డాయి మరియు ఒకటి కనీసం 1935 నుండి 1935 లో రెండవ ప్రపంచ యుద్ధం ప్రారంభమయ్యే వరకు ఫ్రెంచ్ గ్లైడింగ్ క్లబ్‌లకు సేవలు అందించారు. అధిక పనితీరు గల కాండోర్‌కు టౌలౌస్ ఏరో క్లబ్ లెస్"&amp;" ఐల్స్ (వింగ్స్) నిధులు సమకూర్చింది మరియు J యొక్క ఉపయోగం కోసం R. కాస్టెల్లో రూపొందించబడింది . థామస్, బ్లాక్ మౌంటైన్ రీజినల్ సెంటర్ డైరెక్టర్. [1] ఇది ఒక ముక్క, కాంటిలివర్ హై వింగ్ కలిగి ఉంది, ఇది సూటిగా అంచుగల మరియు గట్టిగా దెబ్బతిన్న (టేపర్ నిష్పత్తి 0.3"&amp;"7) సుమారుగా సెమీ-ఎలిప్టికల్ చిట్కాలకు ఉంది. ఇది ప్రముఖ ఎడ్జ్ టోర్షన్ బాక్స్‌తో ఒకే స్పార్ నిర్మాణాన్ని కలిగి ఉంది. పొడవైన, ఇరుకైన ఐలెరాన్లు, రెండు భాగాలుగా విభజించబడ్డాయి, మొత్తం వెనుకంజలో ఉన్న అంచుని నింపాయి; ఇవి తక్కువ స్పీడ్ ఫ్లైట్ కోసం కాంబర్ మారుతున్"&amp;"న ఫ్లాప్‌లుగా కూడా పనిచేస్తాయి. [1] కాండోర్ యొక్క ఓవల్ విభాగం ఫ్యూజ్‌లేజ్ మూడు లాంగన్‌ల చుట్టూ నిర్మించబడింది, రెండు ఎగువ భాగంలో మరియు ఒకటి, కీల్‌లో, ఇది రబ్బరు మొలకెత్తిన ల్యాండింగ్ స్కిడ్ వరకు మాత్రమే వెనుకకు విస్తరించింది, వెనుకంజలో ఉన్న అంచు కింద ముగు"&amp;"స్తుంది. ఇది ఒత్తిడితో కూడిన బిర్చ్ ప్లైవుడ్‌లో కప్పబడి ఉంది. ఫార్వర్డ్ ఫ్యూజ్‌లేజ్ లోతుగా ఉంది, పైన రెక్కలు మరియు సింగిల్-సీట్ కాక్‌పిట్ విస్తృత ఫ్రేమ్డ్ కిటికీలతో తొలగించగల చెక్క కవర్ కింద ప్రముఖ అంచు కంటే ముందు, పైలట్ యొక్క దృశ్యాన్ని పరిమితం చేసింది. "&amp;"రెక్క వెనుక ఫ్యూజ్‌లేజ్ సన్నగా ఉంది మరియు తోకకు దెబ్బతింది, ఇక్కడ చాలా చిన్న త్రిభుజాకార ఫిన్ సమతుల్య చుక్కాని నిటారుగా ఉన్న ప్రముఖ అంచుతో తీసుకువెళ్ళింది, కాని ఇది పూర్తి మరియు గుండ్రంగా ఉంది. ఇరుకైన టెయిల్‌ప్లేన్, చుక్కాని ముందుకు అమర్చబడి, సమతుల్య ఎలివ"&amp;"ేటర్లను తీసుకువెళ్ళింది. [1] సమకాలీన ఫ్రెంచ్ జర్నల్ లెస్ ఐల్స్ మొదట జూన్ 1934 వ్యాసంలో కాండోర్‌ను వివరించాడు, ఇందులో దాదాపు పూర్తి విమానాల చిత్రాలను కలిగి ఉంది, [1] ఇది మొదట ఆ సమయంలో ఎగిరిందని సూచిస్తుంది, అయినప్పటికీ ఒక ఆధునిక మూలం 1933 నుండి విమానం నాటి"&amp;"ది. [2] కాండోర్ క్రాష్ అయ్యింది మరియు దాని మొదటి విమానంలో నాశనం చేయబడిందని ఒక ఆధునిక నివేదిక ఉంది, [3] సమకాలీన వర్గాలు ఈ సంఘటన గురించి ప్రస్తావించలేదు. ఒక రెండవ ఉదాహరణ 1934-1935 శీతాకాలంలో నాన్సీ వద్ద ఏరో-క్లబ్ డి ఎల్ చేత నిర్మించబడింది; [4] వారు తమ సభ్యు"&amp;"లలో ఒకరైన జీన్ ష్మిట్, ఆ వసంతకాలంలో ఎగిరే ప్రమాదంలో మరణించినందుకు వారు దీనికి పేరు పెట్టారు. [[ 5] ఒక మెరుగుదల పెరిగిన విండో ప్రాంతం మరియు మంచి దృశ్యమానత కలిగిన కాక్‌పిట్ పందిరి. [3] ఇది 1937 వేసవిలో చురుకుగా ఉంది, సమీపంలోని పీఠభూమి డి మాల్జెవిల్లే నుండి "&amp;"ఎగురుతుంది. [6] 1939 ప్రారంభంలో, ఇది స్రారు రెగ్యుమిన్స్ వద్ద ఎల్'స్పోయిర్ ఏరోనాటిక్ లో చేరింది, అతను దానిని స్థానిక (లోరైన్) పైలట్, ఆల్బర్ట్ మార్టిన్ జ్ఞాపకార్థం పేరు మార్చాడు. [7] ఇది వేసవిలో చురుకుగా ఉంది, [8] కానీ 1940 లో ఫ్రాన్స్‌పై దాడి చేసినప్పుడు "&amp;"జర్మన్ దళాలు స్వాధీనం చేసుకున్నాయి. [3] లెస్ ఐల్స్ నుండి డేటా జూన్ 1934 [1] సాధారణ లక్షణాల పనితీరు")</f>
        <v>కాస్టెల్ C.34 కాండోర్ ఒక ఫ్రెంచ్ హై పెర్ఫార్మెన్స్ సెయిల్ ప్లేన్. రెండు నిర్మించబడ్డాయి మరియు ఒకటి కనీసం 1935 నుండి 1935 లో రెండవ ప్రపంచ యుద్ధం ప్రారంభమయ్యే వరకు ఫ్రెంచ్ గ్లైడింగ్ క్లబ్‌లకు సేవలు అందించారు. అధిక పనితీరు గల కాండోర్‌కు టౌలౌస్ ఏరో క్లబ్ లెస్ ఐల్స్ (వింగ్స్) నిధులు సమకూర్చింది మరియు J యొక్క ఉపయోగం కోసం R. కాస్టెల్లో రూపొందించబడింది . థామస్, బ్లాక్ మౌంటైన్ రీజినల్ సెంటర్ డైరెక్టర్. [1] ఇది ఒక ముక్క, కాంటిలివర్ హై వింగ్ కలిగి ఉంది, ఇది సూటిగా అంచుగల మరియు గట్టిగా దెబ్బతిన్న (టేపర్ నిష్పత్తి 0.37) సుమారుగా సెమీ-ఎలిప్టికల్ చిట్కాలకు ఉంది. ఇది ప్రముఖ ఎడ్జ్ టోర్షన్ బాక్స్‌తో ఒకే స్పార్ నిర్మాణాన్ని కలిగి ఉంది. పొడవైన, ఇరుకైన ఐలెరాన్లు, రెండు భాగాలుగా విభజించబడ్డాయి, మొత్తం వెనుకంజలో ఉన్న అంచుని నింపాయి; ఇవి తక్కువ స్పీడ్ ఫ్లైట్ కోసం కాంబర్ మారుతున్న ఫ్లాప్‌లుగా కూడా పనిచేస్తాయి. [1] కాండోర్ యొక్క ఓవల్ విభాగం ఫ్యూజ్‌లేజ్ మూడు లాంగన్‌ల చుట్టూ నిర్మించబడింది, రెండు ఎగువ భాగంలో మరియు ఒకటి, కీల్‌లో, ఇది రబ్బరు మొలకెత్తిన ల్యాండింగ్ స్కిడ్ వరకు మాత్రమే వెనుకకు విస్తరించింది, వెనుకంజలో ఉన్న అంచు కింద ముగుస్తుంది. ఇది ఒత్తిడితో కూడిన బిర్చ్ ప్లైవుడ్‌లో కప్పబడి ఉంది. ఫార్వర్డ్ ఫ్యూజ్‌లేజ్ లోతుగా ఉంది, పైన రెక్కలు మరియు సింగిల్-సీట్ కాక్‌పిట్ విస్తృత ఫ్రేమ్డ్ కిటికీలతో తొలగించగల చెక్క కవర్ కింద ప్రముఖ అంచు కంటే ముందు, పైలట్ యొక్క దృశ్యాన్ని పరిమితం చేసింది. రెక్క వెనుక ఫ్యూజ్‌లేజ్ సన్నగా ఉంది మరియు తోకకు దెబ్బతింది, ఇక్కడ చాలా చిన్న త్రిభుజాకార ఫిన్ సమతుల్య చుక్కాని నిటారుగా ఉన్న ప్రముఖ అంచుతో తీసుకువెళ్ళింది, కాని ఇది పూర్తి మరియు గుండ్రంగా ఉంది. ఇరుకైన టెయిల్‌ప్లేన్, చుక్కాని ముందుకు అమర్చబడి, సమతుల్య ఎలివేటర్లను తీసుకువెళ్ళింది. [1] సమకాలీన ఫ్రెంచ్ జర్నల్ లెస్ ఐల్స్ మొదట జూన్ 1934 వ్యాసంలో కాండోర్‌ను వివరించాడు, ఇందులో దాదాపు పూర్తి విమానాల చిత్రాలను కలిగి ఉంది, [1] ఇది మొదట ఆ సమయంలో ఎగిరిందని సూచిస్తుంది, అయినప్పటికీ ఒక ఆధునిక మూలం 1933 నుండి విమానం నాటిది. [2] కాండోర్ క్రాష్ అయ్యింది మరియు దాని మొదటి విమానంలో నాశనం చేయబడిందని ఒక ఆధునిక నివేదిక ఉంది, [3] సమకాలీన వర్గాలు ఈ సంఘటన గురించి ప్రస్తావించలేదు. ఒక రెండవ ఉదాహరణ 1934-1935 శీతాకాలంలో నాన్సీ వద్ద ఏరో-క్లబ్ డి ఎల్ చేత నిర్మించబడింది; [4] వారు తమ సభ్యులలో ఒకరైన జీన్ ష్మిట్, ఆ వసంతకాలంలో ఎగిరే ప్రమాదంలో మరణించినందుకు వారు దీనికి పేరు పెట్టారు. [[ 5] ఒక మెరుగుదల పెరిగిన విండో ప్రాంతం మరియు మంచి దృశ్యమానత కలిగిన కాక్‌పిట్ పందిరి. [3] ఇది 1937 వేసవిలో చురుకుగా ఉంది, సమీపంలోని పీఠభూమి డి మాల్జెవిల్లే నుండి ఎగురుతుంది. [6] 1939 ప్రారంభంలో, ఇది స్రారు రెగ్యుమిన్స్ వద్ద ఎల్'స్పోయిర్ ఏరోనాటిక్ లో చేరింది, అతను దానిని స్థానిక (లోరైన్) పైలట్, ఆల్బర్ట్ మార్టిన్ జ్ఞాపకార్థం పేరు మార్చాడు. [7] ఇది వేసవిలో చురుకుగా ఉంది, [8] కానీ 1940 లో ఫ్రాన్స్‌పై దాడి చేసినప్పుడు జర్మన్ దళాలు స్వాధీనం చేసుకున్నాయి. [3] లెస్ ఐల్స్ నుండి డేటా జూన్ 1934 [1] సాధారణ లక్షణాల పనితీరు</v>
      </c>
      <c r="F6" s="1" t="s">
        <v>201</v>
      </c>
      <c r="G6" s="1" t="str">
        <f>IFERROR(__xludf.DUMMYFUNCTION("GOOGLETRANSLATE(F:F, ""en"", ""te"")"),"అధిక పనితీరు గల సెయిల్ ప్లేన్")</f>
        <v>అధిక పనితీరు గల సెయిల్ ప్లేన్</v>
      </c>
      <c r="H6" s="1" t="s">
        <v>159</v>
      </c>
      <c r="I6" s="1" t="str">
        <f>IFERROR(__xludf.DUMMYFUNCTION("GOOGLETRANSLATE(H:H, ""en"", ""te"")"),"ఫ్రాన్స్")</f>
        <v>ఫ్రాన్స్</v>
      </c>
      <c r="J6" s="2" t="s">
        <v>160</v>
      </c>
      <c r="N6" s="1">
        <v>1934.0</v>
      </c>
      <c r="O6" s="1">
        <v>2.0</v>
      </c>
      <c r="S6" s="1" t="s">
        <v>202</v>
      </c>
      <c r="T6" s="1" t="s">
        <v>203</v>
      </c>
      <c r="U6" s="1" t="s">
        <v>204</v>
      </c>
      <c r="V6" s="1" t="s">
        <v>205</v>
      </c>
      <c r="AF6" s="1" t="s">
        <v>206</v>
      </c>
      <c r="AG6" s="1" t="s">
        <v>207</v>
      </c>
      <c r="AI6" s="1" t="s">
        <v>208</v>
      </c>
      <c r="AJ6" s="1" t="s">
        <v>209</v>
      </c>
      <c r="AU6" s="1">
        <v>1.0</v>
      </c>
      <c r="AV6" s="1">
        <v>13.0</v>
      </c>
      <c r="AW6" s="1" t="s">
        <v>210</v>
      </c>
      <c r="AX6" s="1" t="s">
        <v>211</v>
      </c>
    </row>
    <row r="7">
      <c r="A7" s="1" t="s">
        <v>212</v>
      </c>
      <c r="B7" s="1" t="str">
        <f>IFERROR(__xludf.DUMMYFUNCTION("GOOGLETRANSLATE(A:A, ""en"", ""te"")"),"డువెర్న్-సారన్ 01")</f>
        <v>డువెర్న్-సారన్ 01</v>
      </c>
      <c r="C7" s="1" t="s">
        <v>213</v>
      </c>
      <c r="D7" s="1" t="str">
        <f>IFERROR(__xludf.DUMMYFUNCTION("GOOGLETRANSLATE(C:C, ""en"", ""te"")"),"డువెర్న్-సరాన్ 01 ఒక జంట ఇంజిన్, 1930 ల మధ్యలో ఫ్రాన్స్‌లో నిర్మించిన మూడు సీట్ల టూరింగ్ విమానాలు. ఒకటి మాత్రమే పూర్తయింది. డువెర్న్-సరాన్ 01 పైలట్ మరియు ఇద్దరు ప్రయాణీకులను వేగంగా కానీ ఆర్థికంగా రెండు ఇంజన్లు అందించే అదనపు భద్రతతో తీసుకువెళ్ళడానికి రూపొం"&amp;"దించబడింది. ఇది ఒక చెక్క విమానం, ఇది తక్కువ, కాంటిలివర్ వింగ్ సెట్ తో 6 ° డైహెడ్రల్. రెక్క మూడు భాగాలలో ఉంది, స్వల్ప, స్థిరమైన తీగ కేంద్రం విభాగం మరియు రెండు సరళమైన, చదరపు-చిట్కా బాహ్య ప్యానెల్లు ఉన్నాయి. బయటి ప్యానెల్స్‌పై పొడవైన ఐలెరాన్లు 60% వ్యవధిలో ఆ"&amp;"క్రమించాయి. ఐలెరాన్‌లకు ఇరువైపులా స్ప్లిట్ ఫ్లాప్‌లు ఉన్నాయి. నిర్మాణాత్మకంగా రెక్కలు బాక్స్ స్పార్ కలిగి ఉన్నాయి, విభాగం మరియు ప్లైవుడ్ కప్పబడి ఉంటుంది; పెట్టె యొక్క వెనుక విభాగం పక్కటెముకల ద్వారా ఏర్పడింది మరియు ఫాబ్రిక్ కప్పబడి ఉంది. [1] డువెర్న్-సరాన్"&amp;" 01 యొక్క ఇంజన్లు సెంటర్ విభాగం మరియు బయటి ప్యానెళ్ల మధ్య జంక్షన్ల వద్ద రెక్క నుండి అమర్చబడ్డాయి. [1] 30 కిలోవాట్ల (40 హెచ్‌పి) చైస్ 4-ఇ ఇంజన్లు ఎయిర్-కూల్డ్, విలోమ V-4 లు సిలిండర్ల మధ్య ఇరుకైన కోణంతో ఉన్నాయి, కాబట్టి అసాధారణంగా కాంపాక్ట్. [1] [2] ప్రొపెల"&amp;"్లర్ షాఫ్ట్‌లు రెక్క స్థాయిలో ఉన్నాయి, ఇంజిన్ యొక్క ఎక్కువ భాగం మరియు కౌనింగ్‌లు ముందుకు మరియు రెక్క క్రింద ఉన్నాయి. [1] దీని ఫ్యూజ్‌లేజ్ నాలుగు స్ప్రూస్ లాంగన్‌ల చుట్టూ నిర్మించబడింది మరియు విభాగంలో దీర్ఘచతురస్రాకారంగా ఉంది. విపరీతమైన ముక్కు ఒక డ్యూరాలిమ"&amp;"ిన్ గోపురం, సెంట్రల్ ప్రాంతం కప్పబడి ఉంది మరియు ఫాబ్రిక్ టేపింగ్ వెనుక విభాగాన్ని కవర్ చేసింది. దాని మూడు సీట్లు సమిష్టిగా ఉన్నాయి, పైలట్ వింగ్ లీడింగ్ ఎడ్జ్ మీదుగా, గురుత్వాకర్షణ మధ్యలో వెనుక ఒక ప్రయాణీకుడు మరియు మూడవ సీటు, వెనుక భాగంలో ద్వంద్వ నియంత్రణత"&amp;"ో అమర్చవచ్చు. విండోస్డ్ క్యాబిన్ టాప్ was హించబడింది, కాని డువెర్న్-సరాన్ యొక్క ప్రచురించిన కొన్ని ఛాయాచిత్రాలలో కనిపించలేదు, కాబట్టి ఇది అమర్చబడకపోవచ్చు. ఫ్యూజ్‌లేజ్ డిజైన్ సవరించడం సులభం చేసింది; ఉదాహరణకు, వైపు ఒక అతుక్కొని ఉన్న ప్యానెల్ రోగులను స్ట్రెచ"&amp;"ర్ మీద అంగీకరించగలదు. [1] తోక సాంప్రదాయంగా ఉంది, దీర్ఘచతురస్రాకార ఎలివేటర్లను మోసే ఎగువ ఫ్యూజ్‌లేజ్‌పై ట్రాపెజోయిడల్ టెయిల్‌ప్లేన్‌తో అమర్చారు. టెయిల్‌ప్లేన్ యొక్క సంభవం యొక్క కోణం ట్రిమ్ కోసం విమానంలో సర్దుబాటు చేయవచ్చు కాని ఎలివేటర్లు సమతుల్యం కాలేదు. డ"&amp;"ువెర్న్-సరాన్ త్రిభుజాకార ఫిన్ మరియు దీర్ఘచతురస్రాకార సమతుల్య చుక్కాని కలిగి ఉన్నారు. [1] ఇది ఫ్యూజ్‌లేజ్ దిగువ నుండి మెయిన్‌వీల్స్‌తో మెయిన్‌వీల్స్‌తో స్థిర టెయిల్‌స్కిడ్ అండర్ క్యారేజీని కలిగి ఉంది, బాహ్య, ఫెయిర్‌డ్, రబ్బరు రింగ్ షాక్ అబ్జార్బర్‌లతో బయట"&amp;"ి దిగువ ఇంజిన్ మౌంట్‌ల నుండి. [1] డువెర్న్-సరాన్ 01, ప్రోటోటైప్ మరియు రకం యొక్క ఏకైక ఉదాహరణ, 23 ఏప్రిల్ 1935 న మొదటిసారిగా ఎగిరింది. [3] ఫ్రాన్స్ చుట్టూ పది రోజుల పర్యటన 2,140 కిమీ (1,330 మైళ్ళు) లో పాల్గొన్న పదహారు ప్రోటోటైప్‌లలో ఇది ఒకటి, ఇది 18 అక్టోబర"&amp;"్ 1935 న ఓర్లీ వద్ద ప్రారంభమైంది. [4] 28 ఏప్రిల్ 1936 న ఇది దాని అధికారిక ప్రయత్నాల కోసం విల్లాకౌబ్లే వద్దకు వచ్చింది. [5] ఆ సమయంలో ఇది ఇప్పటికీ చైస్ ఇంజన్లను కలిగి ఉంది, కాని మార్చి 1937 నాటికి వీటిని 45 kW (60 హెచ్‌పి) రైలు 6 టి స్ట్రెయిట్ సిక్స్ సిలిండ"&amp;"ర్, విలోమ, ఎయిర్-కూల్డ్ ఇంజన్లతో భర్తీ చేశారు. [6] ఇది మొదట మే 1937 ప్రారంభంలో వీటితో ప్రయాణించింది [7] మరియు ట్రయల్స్ కనీసం అక్టోబర్ వరకు కొనసాగాయి. [8] డిసెంబర్ 1937 లో, తక్కువ శక్తి విభాగంలో రికార్డు ప్రయత్నాలు చేయడానికి, 6 టిఎస్ మాదిరిగానే చిన్న, 30 క"&amp;"ిలోవాట్ల (40 హెచ్‌పి) రైలు 4 టిల సంస్థాపనతో ఇది మళ్లీ ఇంజిన్‌లను మార్చింది. [9] ఒక సంవత్సరం తరువాత, డిసెంబర్ 1938 లో డువెర్న్-సరాన్ రెండు 52 కిలోవాట్ల (70 హెచ్‌పి) ఎయిర్-కూల్డ్ [మినీ 4. డి 0 హోరస్ ఫ్లాట్ ఫోర్లు. [10] [11] లెస్ ఐల్స్ నుండి డేటా 26 సెప్టెంబ"&amp;"ర్ 1926 [1] సాధారణ లక్షణాల పనితీరు")</f>
        <v>డువెర్న్-సరాన్ 01 ఒక జంట ఇంజిన్, 1930 ల మధ్యలో ఫ్రాన్స్‌లో నిర్మించిన మూడు సీట్ల టూరింగ్ విమానాలు. ఒకటి మాత్రమే పూర్తయింది. డువెర్న్-సరాన్ 01 పైలట్ మరియు ఇద్దరు ప్రయాణీకులను వేగంగా కానీ ఆర్థికంగా రెండు ఇంజన్లు అందించే అదనపు భద్రతతో తీసుకువెళ్ళడానికి రూపొందించబడింది. ఇది ఒక చెక్క విమానం, ఇది తక్కువ, కాంటిలివర్ వింగ్ సెట్ తో 6 ° డైహెడ్రల్. రెక్క మూడు భాగాలలో ఉంది, స్వల్ప, స్థిరమైన తీగ కేంద్రం విభాగం మరియు రెండు సరళమైన, చదరపు-చిట్కా బాహ్య ప్యానెల్లు ఉన్నాయి. బయటి ప్యానెల్స్‌పై పొడవైన ఐలెరాన్లు 60% వ్యవధిలో ఆక్రమించాయి. ఐలెరాన్‌లకు ఇరువైపులా స్ప్లిట్ ఫ్లాప్‌లు ఉన్నాయి. నిర్మాణాత్మకంగా రెక్కలు బాక్స్ స్పార్ కలిగి ఉన్నాయి, విభాగం మరియు ప్లైవుడ్ కప్పబడి ఉంటుంది; పెట్టె యొక్క వెనుక విభాగం పక్కటెముకల ద్వారా ఏర్పడింది మరియు ఫాబ్రిక్ కప్పబడి ఉంది. [1] డువెర్న్-సరాన్ 01 యొక్క ఇంజన్లు సెంటర్ విభాగం మరియు బయటి ప్యానెళ్ల మధ్య జంక్షన్ల వద్ద రెక్క నుండి అమర్చబడ్డాయి. [1] 30 కిలోవాట్ల (40 హెచ్‌పి) చైస్ 4-ఇ ఇంజన్లు ఎయిర్-కూల్డ్, విలోమ V-4 లు సిలిండర్ల మధ్య ఇరుకైన కోణంతో ఉన్నాయి, కాబట్టి అసాధారణంగా కాంపాక్ట్. [1] [2] ప్రొపెల్లర్ షాఫ్ట్‌లు రెక్క స్థాయిలో ఉన్నాయి, ఇంజిన్ యొక్క ఎక్కువ భాగం మరియు కౌనింగ్‌లు ముందుకు మరియు రెక్క క్రింద ఉన్నాయి. [1] దీని ఫ్యూజ్‌లేజ్ నాలుగు స్ప్రూస్ లాంగన్‌ల చుట్టూ నిర్మించబడింది మరియు విభాగంలో దీర్ఘచతురస్రాకారంగా ఉంది. విపరీతమైన ముక్కు ఒక డ్యూరాలిమిన్ గోపురం, సెంట్రల్ ప్రాంతం కప్పబడి ఉంది మరియు ఫాబ్రిక్ టేపింగ్ వెనుక విభాగాన్ని కవర్ చేసింది. దాని మూడు సీట్లు సమిష్టిగా ఉన్నాయి, పైలట్ వింగ్ లీడింగ్ ఎడ్జ్ మీదుగా, గురుత్వాకర్షణ మధ్యలో వెనుక ఒక ప్రయాణీకుడు మరియు మూడవ సీటు, వెనుక భాగంలో ద్వంద్వ నియంత్రణతో అమర్చవచ్చు. విండోస్డ్ క్యాబిన్ టాప్ was హించబడింది, కాని డువెర్న్-సరాన్ యొక్క ప్రచురించిన కొన్ని ఛాయాచిత్రాలలో కనిపించలేదు, కాబట్టి ఇది అమర్చబడకపోవచ్చు. ఫ్యూజ్‌లేజ్ డిజైన్ సవరించడం సులభం చేసింది; ఉదాహరణకు, వైపు ఒక అతుక్కొని ఉన్న ప్యానెల్ రోగులను స్ట్రెచర్ మీద అంగీకరించగలదు. [1] తోక సాంప్రదాయంగా ఉంది, దీర్ఘచతురస్రాకార ఎలివేటర్లను మోసే ఎగువ ఫ్యూజ్‌లేజ్‌పై ట్రాపెజోయిడల్ టెయిల్‌ప్లేన్‌తో అమర్చారు. టెయిల్‌ప్లేన్ యొక్క సంభవం యొక్క కోణం ట్రిమ్ కోసం విమానంలో సర్దుబాటు చేయవచ్చు కాని ఎలివేటర్లు సమతుల్యం కాలేదు. డువెర్న్-సరాన్ త్రిభుజాకార ఫిన్ మరియు దీర్ఘచతురస్రాకార సమతుల్య చుక్కాని కలిగి ఉన్నారు. [1] ఇది ఫ్యూజ్‌లేజ్ దిగువ నుండి మెయిన్‌వీల్స్‌తో మెయిన్‌వీల్స్‌తో స్థిర టెయిల్‌స్కిడ్ అండర్ క్యారేజీని కలిగి ఉంది, బాహ్య, ఫెయిర్‌డ్, రబ్బరు రింగ్ షాక్ అబ్జార్బర్‌లతో బయటి దిగువ ఇంజిన్ మౌంట్‌ల నుండి. [1] డువెర్న్-సరాన్ 01, ప్రోటోటైప్ మరియు రకం యొక్క ఏకైక ఉదాహరణ, 23 ఏప్రిల్ 1935 న మొదటిసారిగా ఎగిరింది. [3] ఫ్రాన్స్ చుట్టూ పది రోజుల పర్యటన 2,140 కిమీ (1,330 మైళ్ళు) లో పాల్గొన్న పదహారు ప్రోటోటైప్‌లలో ఇది ఒకటి, ఇది 18 అక్టోబర్ 1935 న ఓర్లీ వద్ద ప్రారంభమైంది. [4] 28 ఏప్రిల్ 1936 న ఇది దాని అధికారిక ప్రయత్నాల కోసం విల్లాకౌబ్లే వద్దకు వచ్చింది. [5] ఆ సమయంలో ఇది ఇప్పటికీ చైస్ ఇంజన్లను కలిగి ఉంది, కాని మార్చి 1937 నాటికి వీటిని 45 kW (60 హెచ్‌పి) రైలు 6 టి స్ట్రెయిట్ సిక్స్ సిలిండర్, విలోమ, ఎయిర్-కూల్డ్ ఇంజన్లతో భర్తీ చేశారు. [6] ఇది మొదట మే 1937 ప్రారంభంలో వీటితో ప్రయాణించింది [7] మరియు ట్రయల్స్ కనీసం అక్టోబర్ వరకు కొనసాగాయి. [8] డిసెంబర్ 1937 లో, తక్కువ శక్తి విభాగంలో రికార్డు ప్రయత్నాలు చేయడానికి, 6 టిఎస్ మాదిరిగానే చిన్న, 30 కిలోవాట్ల (40 హెచ్‌పి) రైలు 4 టిల సంస్థాపనతో ఇది మళ్లీ ఇంజిన్‌లను మార్చింది. [9] ఒక సంవత్సరం తరువాత, డిసెంబర్ 1938 లో డువెర్న్-సరాన్ రెండు 52 కిలోవాట్ల (70 హెచ్‌పి) ఎయిర్-కూల్డ్ [మినీ 4. డి 0 హోరస్ ఫ్లాట్ ఫోర్లు. [10] [11] లెస్ ఐల్స్ నుండి డేటా 26 సెప్టెంబర్ 1926 [1] సాధారణ లక్షణాల పనితీరు</v>
      </c>
      <c r="F7" s="1" t="s">
        <v>214</v>
      </c>
      <c r="G7" s="1" t="str">
        <f>IFERROR(__xludf.DUMMYFUNCTION("GOOGLETRANSLATE(F:F, ""en"", ""te"")"),"3 సీటు, ట్విన్ ఇంజిన్ లైట్ సివిల్ ఎయిర్క్రాఫ్ట్")</f>
        <v>3 సీటు, ట్విన్ ఇంజిన్ లైట్ సివిల్ ఎయిర్క్రాఫ్ట్</v>
      </c>
      <c r="H7" s="1" t="s">
        <v>159</v>
      </c>
      <c r="I7" s="1" t="str">
        <f>IFERROR(__xludf.DUMMYFUNCTION("GOOGLETRANSLATE(H:H, ""en"", ""te"")"),"ఫ్రాన్స్")</f>
        <v>ఫ్రాన్స్</v>
      </c>
      <c r="J7" s="2" t="s">
        <v>160</v>
      </c>
      <c r="N7" s="3">
        <v>12897.0</v>
      </c>
      <c r="O7" s="1">
        <v>1.0</v>
      </c>
      <c r="Q7" s="1" t="s">
        <v>117</v>
      </c>
      <c r="R7" s="1" t="s">
        <v>215</v>
      </c>
      <c r="S7" s="1" t="s">
        <v>216</v>
      </c>
      <c r="T7" s="1" t="s">
        <v>217</v>
      </c>
      <c r="U7" s="1" t="s">
        <v>218</v>
      </c>
      <c r="V7" s="1" t="s">
        <v>165</v>
      </c>
      <c r="X7" s="1" t="s">
        <v>219</v>
      </c>
      <c r="Y7" s="1" t="s">
        <v>220</v>
      </c>
      <c r="Z7" s="1" t="s">
        <v>221</v>
      </c>
      <c r="AA7" s="1" t="s">
        <v>222</v>
      </c>
      <c r="AF7" s="1" t="s">
        <v>223</v>
      </c>
      <c r="AI7" s="1" t="s">
        <v>224</v>
      </c>
      <c r="AJ7" s="1" t="s">
        <v>225</v>
      </c>
      <c r="AK7" s="1" t="s">
        <v>226</v>
      </c>
      <c r="AL7" s="1" t="s">
        <v>227</v>
      </c>
      <c r="AM7" s="1" t="s">
        <v>228</v>
      </c>
      <c r="AP7" s="1" t="s">
        <v>229</v>
      </c>
    </row>
    <row r="8">
      <c r="A8" s="1" t="s">
        <v>230</v>
      </c>
      <c r="B8" s="1" t="str">
        <f>IFERROR(__xludf.DUMMYFUNCTION("GOOGLETRANSLATE(A:A, ""en"", ""te"")"),"లాండ్రే GL.02")</f>
        <v>లాండ్రే GL.02</v>
      </c>
      <c r="C8" s="1" t="s">
        <v>231</v>
      </c>
      <c r="D8" s="1" t="str">
        <f>IFERROR(__xludf.DUMMYFUNCTION("GOOGLETRANSLATE(C:C, ""en"", ""te"")"),"లాండ్రే GL.02 AMI POU చాలా ప్రాథమిక, తక్కువ శక్తితో కూడిన ఫ్రెంచ్ టెన్డం వింగ్, సింగిల్-సీట్ స్పోర్ట్స్ విమానం. ఏకైక ఉదాహరణ 1979 లో ప్రయాణించింది. GL.02 POU AMI మిగ్నెట్ POU-డు-సియల్ శైలిలో చాలా సరళమైన, చిన్న, తక్కువ-శక్తితో కూడిన టెన్డం వింగ్ విమానం. ఇది"&amp;" దాని పేరులో ప్రతిబింబిస్తుంది, ఇది దాని ఇంజిన్ యొక్క మూలం, సిట్రోయెన్ అమీ 8 కారును కూడా సూచిస్తుంది. [1] దాని వెనుక వింగ్, ఫార్వర్డ్, ఎగువత కంటే కొంచెం తక్కువ, వెనుక ఫ్యూజ్‌లేజ్ పైన అమర్చబడింది. ఇతర POU- రకం డిజైన్లతో సమానంగా, ఫార్వర్డ్ వింగ్ యొక్క సంఘటన"&amp;"లను మార్చడం ద్వారా GL.02 నియంత్రించబడుతుంది. ఇది చేయుటకు, ఈ రెక్క నాలుగు కో-లీనియర్ పివట్ పాయింట్లపై ఫ్యూజ్‌లేజ్‌పై ఎత్తైనది. ఎగువ ఫ్యూజ్‌లేజ్ లాంగన్స్ నుండి రెండు స్ట్రట్‌లు దాదాపు నిలువుగా లోపలి పివట్ పాయింట్లకు పెరిగాయి మరియు మరో రెండు, ఆ లాంగన్స్ నుండ"&amp;"ి కూడా రెండవ జత వైపు మొగ్గు చూపాయి. కంట్రోల్ కాలమ్ నుండి రెక్క వెనుక భాగంలో రెండు లింక్‌ల ద్వారా సంభవం మార్చబడింది. [1] [2] POU AMI యొక్క ఫ్యూజ్‌లేజ్ సరళమైన, ఫ్లాట్-సైడెడ్ నిర్మాణం. దీని ఇంజిన్, సవరించిన 20 కిలోవాట్ల (27 హెచ్‌పి) సవరించిన సిట్రోయెన్ అమి 8"&amp;" మోటార్ కార్ ఎయిర్-కూల్డ్ ఫ్లాట్-ట్విన్ ఇంజిన్ ముక్కులో తక్కువగా అమర్చబడి ఉంది, దాని సిలిండర్లు శీతలీకరణకు గురయ్యాయి. ఇది ప్రామాణిక క్లచ్‌ను టార్క్ డంపర్‌గా నిలుపుకుంది మరియు దాని గరిష్ట శక్తిని 5,500 R.P.M. చుట్టూ అభివృద్ధి చేసినందున, ఆరు ఇంటర్మీడియట్ బె"&amp;"ల్ట్ డ్రైవ్‌లతో సన్నద్ధమైంది. తత్ఫలితంగా, ప్రొపెల్లర్ డ్రైవ్‌షాఫ్ట్ ఇంజిన్ కంటే ముక్కులో ఎక్కువగా ఉంది, వంగిన డెక్కింగ్ కింద కప్పబడి ఉంటుంది, ఇది రెండు రెక్కల మధ్య ఓపెన్ కాక్‌పిట్‌కు తిరిగి విస్తరించింది. చిన్న కత్తిరించిన త్రిభుజాకార ఫిన్ వెనుక వింగ్ యొక"&amp;"్క వెనుకంజలో ఉన్న అంచు వద్ద ప్రారంభమైంది మరియు కీల్‌కు విస్తరించిన ఉదార, పొడవైన, సమీప-రెక్టాంగ్యులర్ సమతుల్య చుక్కానిని తీసుకువెళ్ళింది. పౌ అమీకి టెయిల్‌వీల్ అండర్ క్యారేజ్ ఉంది, మొలకెత్తిన మెయిన్‌వీల్స్, లైట్ అల్లాయ్ కాంటిలివర్ కాళ్ళు. [1] [2] POU AMI 27"&amp;" అక్టోబర్ 1978 న మొదటిసారిగా ప్రయాణించింది మరియు 23 జూలై 1979 న దాని సర్టిఫికేట్ ఆఫ్ ఎయిర్ విలువను పొందింది. [3] మరుసటి సంవత్సరం ఇది పునరుద్ధరించబడలేదు మరియు పౌ అమీ కూల్చివేయబడింది. [2] [3] జేన్ యొక్క అన్ని ప్రపంచ విమానాల నుండి డేటా 1981-82 [1] సాధారణ లక్"&amp;"షణాల పనితీరు")</f>
        <v>లాండ్రే GL.02 AMI POU చాలా ప్రాథమిక, తక్కువ శక్తితో కూడిన ఫ్రెంచ్ టెన్డం వింగ్, సింగిల్-సీట్ స్పోర్ట్స్ విమానం. ఏకైక ఉదాహరణ 1979 లో ప్రయాణించింది. GL.02 POU AMI మిగ్నెట్ POU-డు-సియల్ శైలిలో చాలా సరళమైన, చిన్న, తక్కువ-శక్తితో కూడిన టెన్డం వింగ్ విమానం. ఇది దాని పేరులో ప్రతిబింబిస్తుంది, ఇది దాని ఇంజిన్ యొక్క మూలం, సిట్రోయెన్ అమీ 8 కారును కూడా సూచిస్తుంది. [1] దాని వెనుక వింగ్, ఫార్వర్డ్, ఎగువత కంటే కొంచెం తక్కువ, వెనుక ఫ్యూజ్‌లేజ్ పైన అమర్చబడింది. ఇతర POU- రకం డిజైన్లతో సమానంగా, ఫార్వర్డ్ వింగ్ యొక్క సంఘటనలను మార్చడం ద్వారా GL.02 నియంత్రించబడుతుంది. ఇది చేయుటకు, ఈ రెక్క నాలుగు కో-లీనియర్ పివట్ పాయింట్లపై ఫ్యూజ్‌లేజ్‌పై ఎత్తైనది. ఎగువ ఫ్యూజ్‌లేజ్ లాంగన్స్ నుండి రెండు స్ట్రట్‌లు దాదాపు నిలువుగా లోపలి పివట్ పాయింట్లకు పెరిగాయి మరియు మరో రెండు, ఆ లాంగన్స్ నుండి కూడా రెండవ జత వైపు మొగ్గు చూపాయి. కంట్రోల్ కాలమ్ నుండి రెక్క వెనుక భాగంలో రెండు లింక్‌ల ద్వారా సంభవం మార్చబడింది. [1] [2] POU AMI యొక్క ఫ్యూజ్‌లేజ్ సరళమైన, ఫ్లాట్-సైడెడ్ నిర్మాణం. దీని ఇంజిన్, సవరించిన 20 కిలోవాట్ల (27 హెచ్‌పి) సవరించిన సిట్రోయెన్ అమి 8 మోటార్ కార్ ఎయిర్-కూల్డ్ ఫ్లాట్-ట్విన్ ఇంజిన్ ముక్కులో తక్కువగా అమర్చబడి ఉంది, దాని సిలిండర్లు శీతలీకరణకు గురయ్యాయి. ఇది ప్రామాణిక క్లచ్‌ను టార్క్ డంపర్‌గా నిలుపుకుంది మరియు దాని గరిష్ట శక్తిని 5,500 R.P.M. చుట్టూ అభివృద్ధి చేసినందున, ఆరు ఇంటర్మీడియట్ బెల్ట్ డ్రైవ్‌లతో సన్నద్ధమైంది. తత్ఫలితంగా, ప్రొపెల్లర్ డ్రైవ్‌షాఫ్ట్ ఇంజిన్ కంటే ముక్కులో ఎక్కువగా ఉంది, వంగిన డెక్కింగ్ కింద కప్పబడి ఉంటుంది, ఇది రెండు రెక్కల మధ్య ఓపెన్ కాక్‌పిట్‌కు తిరిగి విస్తరించింది. చిన్న కత్తిరించిన త్రిభుజాకార ఫిన్ వెనుక వింగ్ యొక్క వెనుకంజలో ఉన్న అంచు వద్ద ప్రారంభమైంది మరియు కీల్‌కు విస్తరించిన ఉదార, పొడవైన, సమీప-రెక్టాంగ్యులర్ సమతుల్య చుక్కానిని తీసుకువెళ్ళింది. పౌ అమీకి టెయిల్‌వీల్ అండర్ క్యారేజ్ ఉంది, మొలకెత్తిన మెయిన్‌వీల్స్, లైట్ అల్లాయ్ కాంటిలివర్ కాళ్ళు. [1] [2] POU AMI 27 అక్టోబర్ 1978 న మొదటిసారిగా ప్రయాణించింది మరియు 23 జూలై 1979 న దాని సర్టిఫికేట్ ఆఫ్ ఎయిర్ విలువను పొందింది. [3] మరుసటి సంవత్సరం ఇది పునరుద్ధరించబడలేదు మరియు పౌ అమీ కూల్చివేయబడింది. [2] [3] జేన్ యొక్క అన్ని ప్రపంచ విమానాల నుండి డేటా 1981-82 [1] సాధారణ లక్షణాల పనితీరు</v>
      </c>
      <c r="F8" s="1" t="s">
        <v>232</v>
      </c>
      <c r="G8" s="1" t="str">
        <f>IFERROR(__xludf.DUMMYFUNCTION("GOOGLETRANSLATE(F:F, ""en"", ""te"")"),"క్రీడా విమానం")</f>
        <v>క్రీడా విమానం</v>
      </c>
      <c r="H8" s="1" t="s">
        <v>159</v>
      </c>
      <c r="I8" s="1" t="str">
        <f>IFERROR(__xludf.DUMMYFUNCTION("GOOGLETRANSLATE(H:H, ""en"", ""te"")"),"ఫ్రాన్స్")</f>
        <v>ఫ్రాన్స్</v>
      </c>
      <c r="J8" s="2" t="s">
        <v>160</v>
      </c>
      <c r="N8" s="3">
        <v>28790.0</v>
      </c>
      <c r="O8" s="1">
        <v>1.0</v>
      </c>
      <c r="Q8" s="1" t="s">
        <v>233</v>
      </c>
      <c r="V8" s="1" t="s">
        <v>234</v>
      </c>
      <c r="W8" s="1" t="s">
        <v>235</v>
      </c>
      <c r="Y8" s="1" t="s">
        <v>236</v>
      </c>
      <c r="Z8" s="1" t="s">
        <v>237</v>
      </c>
      <c r="AG8" s="1" t="s">
        <v>238</v>
      </c>
      <c r="AI8" s="1" t="s">
        <v>239</v>
      </c>
      <c r="AK8" s="1" t="s">
        <v>240</v>
      </c>
      <c r="AY8" s="1" t="s">
        <v>241</v>
      </c>
      <c r="AZ8" s="1" t="s">
        <v>242</v>
      </c>
      <c r="BA8" s="1" t="s">
        <v>243</v>
      </c>
    </row>
    <row r="9">
      <c r="A9" s="1" t="s">
        <v>244</v>
      </c>
      <c r="B9" s="1" t="str">
        <f>IFERROR(__xludf.DUMMYFUNCTION("GOOGLETRANSLATE(A:A, ""en"", ""te"")"),"లియోర్ ఎట్ ఆలివర్ లియో హెచ్ -27")</f>
        <v>లియోర్ ఎట్ ఆలివర్ లియో హెచ్ -27</v>
      </c>
      <c r="C9" s="1" t="s">
        <v>245</v>
      </c>
      <c r="D9" s="1" t="str">
        <f>IFERROR(__xludf.DUMMYFUNCTION("GOOGLETRANSLATE(C:C, ""en"", ""te"")"),"ఎయిర్ ఫ్రాన్స్ యొక్క దక్షిణ అట్లాంటిక్ మార్గాల్లో మెయిల్ తీసుకెళ్లడానికి పోటీ పడుతున్న మూడు ఫ్రెంచ్ ఫ్లయింగ్ బోట్లలో నాలుగు-ఇంజిన్ లియోర్ ఎట్ ఆలివర్ లియో హెచ్ -27 ఒకటి. దాని పోటీదారుల కంటే తరువాత ఎగురుతూ, అది ఎంపిక చేయబడలేదు మరియు ఒకటి మాత్రమే నిర్మించబడి"&amp;"ంది. దక్షిణ అట్లాంటిక్ మార్గాలను కవర్ చేయగల పోస్టల్ విమానానికి ఫ్రెంచ్ ప్రభుత్వ పిలుపుకు ప్రతిస్పందనగా లియో హెచ్ -27 నిర్మించబడింది. ఇది లాటకోర్ 300 మరియు బ్లెరియోట్ 5190 లతో పోటీలో ఉంది. [1] లియో హెచ్ -27 యొక్క రూపకల్పనను లియో హెచ్ -180 మరియు లియో హెచ్ -"&amp;"240 ఫ్లయింగ్ బోట్లతో ఆలివియర్ యొక్క అనుభవంలో లియోర్ సహాయపడింది, మొదటి సింగిల్-ఇంజిన్ మరియు రెండవది ఒక పుష్-పుల్ జతతో. ఇది రెండు భాగాలలో ఆల్-మెటల్ వింగ్ ఉన్న ఎత్తైన వింగ్ కాంటిలివర్ మోనోప్లేన్, ఒక్కొక్కటి మందపాటి ఎయిర్‌ఫాయిల్, దీర్ఘచతురస్రాకార ప్రణాళిక సెం"&amp;"టర్ విభాగం మరియు గుండ్రని చిట్కాతో ట్రాపెజోయిడల్ బాహ్య ప్యానెల్. బయటి ప్యానెల్ మందంతో బాహ్యంగా దెబ్బతింది మరియు 11.80 మీ (38.7 అడుగులు) స్పాన్ ఐలెరాన్‌లను తీసుకువెళుతుంది, ఇవి వెనుక నియంత్రణ ఉపరితలాల మాదిరిగా సమతుల్యతను కలిగి ఉన్నాయి. రెండు డ్యూరాలిమిన్ స"&amp;"్పార్స్ చుట్టూ రెక్క నిర్మించబడింది, ఇది ఒక కేంద్ర పెట్టెలో చేరింది, దీనికి ప్రముఖ మరియు వెనుకంజలో ఉన్న అంచులు జతచేయబడ్డాయి; అన్నీ డ్యూరల్ కప్పబడి ఉన్నాయి. [1] [2] నాలుగు 480 కిలోవాట్ల (650 హెచ్‌పి) హిస్పానో-సుయిజా 12 ఎన్బిఆర్ వాటర్-కూల్డ్ వి -12 ఇంజన్లు,"&amp;" ఒక్కొక్కటి మూడు బ్లేడ్ ప్రొపెల్లర్ నడుపుతున్నాయి, రెండు పుష్-పుల్ జతలలో అమర్చబడ్డాయి, ప్రతి జత సెంట్రల్ ప్యానెల్ పైన ఎన్-ఫారమ్, బ్రాడ్, ఫెయిర్డ్ స్ట్రట్స్ రెండు ఫార్వర్డ్ వికర్ణ థ్రస్ట్ స్ట్రట్స్ మరియు నిలువు జత వెనుకకు సహాయం చేస్తాయి. [1] [2] లియో హెచ్ "&amp;"-27 కి రెండు దశల పొట్టు ఉంది; దాని పుటాకార V రీన్ఫోర్స్డ్ అండర్ సైడ్ 144 of యొక్క కేంద్ర కోణాన్ని కలిగి ఉంది. ఇది లాంగన్స్ మరియు ఫ్రేమ్‌ల చుట్టూ నిర్మించిన ఫ్లాట్ సైడెడ్ నిర్మాణం. విపరీతమైన ముక్కులో ఒక మూరింగ్ కంపార్ట్మెంట్ ఉంది మరియు రెండవ విభాగంలో పైలట్"&amp;"ల గుణకారం-విండోడ్ క్యాబిన్ కూడా బాగా ముందుకు మరియు ప్రొపెల్లర్ డిస్కుల ముందు ఉంది. ఇది ద్వంద్వ నియంత్రణలతో పక్కపక్కనే సీట్లను కలిగి ఉంది మరియు నావిగేటర్ యొక్క క్యాబిన్ మరియు రేడియో పరికరాలతో, పోర్ట్ సైడ్ క్రూ ఎంట్రీ డోర్ ముందు పోర్త్‌హోల్స్ ద్వారా వెలిగిప"&amp;"ోయింది. ఇంజనీర్ యొక్క కంపార్ట్మెంట్ వెంటనే పైలట్ల వెనుక ఉంది. మెయిల్ మూడవ వంతు, 8 మీ 3 (280 క్యూ అడుగులు), హల్ యొక్క విభాగం మరియు నాల్గవ నివాస పరికరాలు మరియు నాలుగు mm యలలలో నిల్వ చేయబడింది. [2] వెనుక భాగంలో ఒక పొడవైన, సరళమైన అంచుగల ఫిన్ ఇరుకైన దీర్ఘచతురస"&amp;"్రాకార సమతుల్య చుక్కాని మరియు అధిక కారక నిష్పత్తి, సమాంతర తీగ టెయిల్‌ప్లేన్, ఫిన్ పైకి సగం వరకు ఉంచడానికి స్ప్రే నుండి దూరంగా ఉంచడానికి మరియు ప్రతి వైపు ఒకే స్ట్రట్‌తో కలుపుతారు పొట్టు పైభాగం. దీనికి ప్రత్యేక, ఇరుకైన తీగ ఎలివేటర్లు ఉన్నాయి. [1] [2] నీటిపై"&amp;" పార్శ్వ స్థిరత్వాన్ని రెండు వింగ్-మౌంటెడ్ ఫ్లోట్ల ద్వారా అందించారు, సింగిల్ స్టెప్, వి-ఫారమ్ అండర్‌సైడ్స్‌తో. వీటిని సెంట్రల్-ఓటర్ వింగ్ ప్యానెల్ జంక్షన్ల క్రింద పావు వంతు వ్యవధిలో మాత్రమే అమర్చారు, ఇది నిలువు మరియు లోపలికి వాలుగా ఉండే స్ట్రట్‌ల కలయికపై."&amp;" [2] నవంబర్ 1930 లో 12 వ పారిస్ ఏరో సెలూన్లో లియో హెచ్ -27 యొక్క పొట్టు మొదట బహిరంగంగా కనిపించినప్పటికీ, [1] ఇది డిసెంబర్ 30, 1933 వరకు ఎగరలేదు, బౌర్డిన్ పైలట్ చేయబడింది. [3] ఒకటి మాత్రమే నిర్మించబడింది మరియు ఎయిర్ ఫ్రాన్స్ యొక్క దక్షిణ అట్లాంటిక్ మార్గాల"&amp;"ు బదులుగా లాటకోర్ 300 చేత ఎగురవేయబడ్డాయి; 1934 చివరిలో బౌర్డిన్ దానిని యాంటిల్లెస్‌కు ఎగిరినప్పుడు లియో హెచ్ -27 కనీసం ఒక అట్లాంటిక్ క్రాసింగ్ చేసింది. [4] లెస్ ఐల్స్ నుండి డేటా ఫిబ్రవరి 1934 [2] సాధారణ లక్షణాల పనితీరు")</f>
        <v>ఎయిర్ ఫ్రాన్స్ యొక్క దక్షిణ అట్లాంటిక్ మార్గాల్లో మెయిల్ తీసుకెళ్లడానికి పోటీ పడుతున్న మూడు ఫ్రెంచ్ ఫ్లయింగ్ బోట్లలో నాలుగు-ఇంజిన్ లియోర్ ఎట్ ఆలివర్ లియో హెచ్ -27 ఒకటి. దాని పోటీదారుల కంటే తరువాత ఎగురుతూ, అది ఎంపిక చేయబడలేదు మరియు ఒకటి మాత్రమే నిర్మించబడింది. దక్షిణ అట్లాంటిక్ మార్గాలను కవర్ చేయగల పోస్టల్ విమానానికి ఫ్రెంచ్ ప్రభుత్వ పిలుపుకు ప్రతిస్పందనగా లియో హెచ్ -27 నిర్మించబడింది. ఇది లాటకోర్ 300 మరియు బ్లెరియోట్ 5190 లతో పోటీలో ఉంది. [1] లియో హెచ్ -27 యొక్క రూపకల్పనను లియో హెచ్ -180 మరియు లియో హెచ్ -240 ఫ్లయింగ్ బోట్లతో ఆలివియర్ యొక్క అనుభవంలో లియోర్ సహాయపడింది, మొదటి సింగిల్-ఇంజిన్ మరియు రెండవది ఒక పుష్-పుల్ జతతో. ఇది రెండు భాగాలలో ఆల్-మెటల్ వింగ్ ఉన్న ఎత్తైన వింగ్ కాంటిలివర్ మోనోప్లేన్, ఒక్కొక్కటి మందపాటి ఎయిర్‌ఫాయిల్, దీర్ఘచతురస్రాకార ప్రణాళిక సెంటర్ విభాగం మరియు గుండ్రని చిట్కాతో ట్రాపెజోయిడల్ బాహ్య ప్యానెల్. బయటి ప్యానెల్ మందంతో బాహ్యంగా దెబ్బతింది మరియు 11.80 మీ (38.7 అడుగులు) స్పాన్ ఐలెరాన్‌లను తీసుకువెళుతుంది, ఇవి వెనుక నియంత్రణ ఉపరితలాల మాదిరిగా సమతుల్యతను కలిగి ఉన్నాయి. రెండు డ్యూరాలిమిన్ స్పార్స్ చుట్టూ రెక్క నిర్మించబడింది, ఇది ఒక కేంద్ర పెట్టెలో చేరింది, దీనికి ప్రముఖ మరియు వెనుకంజలో ఉన్న అంచులు జతచేయబడ్డాయి; అన్నీ డ్యూరల్ కప్పబడి ఉన్నాయి. [1] [2] నాలుగు 480 కిలోవాట్ల (650 హెచ్‌పి) హిస్పానో-సుయిజా 12 ఎన్బిఆర్ వాటర్-కూల్డ్ వి -12 ఇంజన్లు, ఒక్కొక్కటి మూడు బ్లేడ్ ప్రొపెల్లర్ నడుపుతున్నాయి, రెండు పుష్-పుల్ జతలలో అమర్చబడ్డాయి, ప్రతి జత సెంట్రల్ ప్యానెల్ పైన ఎన్-ఫారమ్, బ్రాడ్, ఫెయిర్డ్ స్ట్రట్స్ రెండు ఫార్వర్డ్ వికర్ణ థ్రస్ట్ స్ట్రట్స్ మరియు నిలువు జత వెనుకకు సహాయం చేస్తాయి. [1] [2] లియో హెచ్ -27 కి రెండు దశల పొట్టు ఉంది; దాని పుటాకార V రీన్ఫోర్స్డ్ అండర్ సైడ్ 144 of యొక్క కేంద్ర కోణాన్ని కలిగి ఉంది. ఇది లాంగన్స్ మరియు ఫ్రేమ్‌ల చుట్టూ నిర్మించిన ఫ్లాట్ సైడెడ్ నిర్మాణం. విపరీతమైన ముక్కులో ఒక మూరింగ్ కంపార్ట్మెంట్ ఉంది మరియు రెండవ విభాగంలో పైలట్ల గుణకారం-విండోడ్ క్యాబిన్ కూడా బాగా ముందుకు మరియు ప్రొపెల్లర్ డిస్కుల ముందు ఉంది. ఇది ద్వంద్వ నియంత్రణలతో పక్కపక్కనే సీట్లను కలిగి ఉంది మరియు నావిగేటర్ యొక్క క్యాబిన్ మరియు రేడియో పరికరాలతో, పోర్ట్ సైడ్ క్రూ ఎంట్రీ డోర్ ముందు పోర్త్‌హోల్స్ ద్వారా వెలిగిపోయింది. ఇంజనీర్ యొక్క కంపార్ట్మెంట్ వెంటనే పైలట్ల వెనుక ఉంది. మెయిల్ మూడవ వంతు, 8 మీ 3 (280 క్యూ అడుగులు), హల్ యొక్క విభాగం మరియు నాల్గవ నివాస పరికరాలు మరియు నాలుగు mm యలలలో నిల్వ చేయబడింది. [2] వెనుక భాగంలో ఒక పొడవైన, సరళమైన అంచుగల ఫిన్ ఇరుకైన దీర్ఘచతురస్రాకార సమతుల్య చుక్కాని మరియు అధిక కారక నిష్పత్తి, సమాంతర తీగ టెయిల్‌ప్లేన్, ఫిన్ పైకి సగం వరకు ఉంచడానికి స్ప్రే నుండి దూరంగా ఉంచడానికి మరియు ప్రతి వైపు ఒకే స్ట్రట్‌తో కలుపుతారు పొట్టు పైభాగం. దీనికి ప్రత్యేక, ఇరుకైన తీగ ఎలివేటర్లు ఉన్నాయి. [1] [2] నీటిపై పార్శ్వ స్థిరత్వాన్ని రెండు వింగ్-మౌంటెడ్ ఫ్లోట్ల ద్వారా అందించారు, సింగిల్ స్టెప్, వి-ఫారమ్ అండర్‌సైడ్స్‌తో. వీటిని సెంట్రల్-ఓటర్ వింగ్ ప్యానెల్ జంక్షన్ల క్రింద పావు వంతు వ్యవధిలో మాత్రమే అమర్చారు, ఇది నిలువు మరియు లోపలికి వాలుగా ఉండే స్ట్రట్‌ల కలయికపై. [2] నవంబర్ 1930 లో 12 వ పారిస్ ఏరో సెలూన్లో లియో హెచ్ -27 యొక్క పొట్టు మొదట బహిరంగంగా కనిపించినప్పటికీ, [1] ఇది డిసెంబర్ 30, 1933 వరకు ఎగరలేదు, బౌర్డిన్ పైలట్ చేయబడింది. [3] ఒకటి మాత్రమే నిర్మించబడింది మరియు ఎయిర్ ఫ్రాన్స్ యొక్క దక్షిణ అట్లాంటిక్ మార్గాలు బదులుగా లాటకోర్ 300 చేత ఎగురవేయబడ్డాయి; 1934 చివరిలో బౌర్డిన్ దానిని యాంటిల్లెస్‌కు ఎగిరినప్పుడు లియో హెచ్ -27 కనీసం ఒక అట్లాంటిక్ క్రాసింగ్ చేసింది. [4] లెస్ ఐల్స్ నుండి డేటా ఫిబ్రవరి 1934 [2] సాధారణ లక్షణాల పనితీరు</v>
      </c>
      <c r="E9" s="1" t="s">
        <v>246</v>
      </c>
      <c r="F9" s="1" t="s">
        <v>247</v>
      </c>
      <c r="G9" s="1" t="str">
        <f>IFERROR(__xludf.DUMMYFUNCTION("GOOGLETRANSLATE(F:F, ""en"", ""te"")"),"పోస్టల్ ఫ్లయింగ్ బోట్")</f>
        <v>పోస్టల్ ఫ్లయింగ్ బోట్</v>
      </c>
      <c r="H9" s="1" t="s">
        <v>159</v>
      </c>
      <c r="I9" s="1" t="str">
        <f>IFERROR(__xludf.DUMMYFUNCTION("GOOGLETRANSLATE(H:H, ""en"", ""te"")"),"ఫ్రాన్స్")</f>
        <v>ఫ్రాన్స్</v>
      </c>
      <c r="J9" s="2" t="s">
        <v>160</v>
      </c>
      <c r="K9" s="1" t="s">
        <v>248</v>
      </c>
      <c r="L9" s="1" t="str">
        <f>IFERROR(__xludf.DUMMYFUNCTION("GOOGLETRANSLATE(K:K, ""en"", ""te"")"),"లియోర్ ఎట్ ఆలివర్")</f>
        <v>లియోర్ ఎట్ ఆలివర్</v>
      </c>
      <c r="M9" s="1" t="s">
        <v>249</v>
      </c>
      <c r="N9" s="3">
        <v>12418.0</v>
      </c>
      <c r="Q9" s="1" t="s">
        <v>250</v>
      </c>
      <c r="S9" s="1" t="s">
        <v>251</v>
      </c>
      <c r="T9" s="1" t="s">
        <v>252</v>
      </c>
      <c r="U9" s="1" t="s">
        <v>253</v>
      </c>
      <c r="V9" s="1" t="s">
        <v>254</v>
      </c>
      <c r="X9" s="1" t="s">
        <v>255</v>
      </c>
      <c r="Y9" s="1" t="s">
        <v>256</v>
      </c>
      <c r="Z9" s="1" t="s">
        <v>257</v>
      </c>
      <c r="AF9" s="1" t="s">
        <v>258</v>
      </c>
      <c r="AI9" s="1" t="s">
        <v>259</v>
      </c>
      <c r="AJ9" s="1" t="s">
        <v>260</v>
      </c>
      <c r="AK9" s="1" t="s">
        <v>261</v>
      </c>
      <c r="AL9" s="1" t="s">
        <v>262</v>
      </c>
      <c r="AM9" s="1" t="s">
        <v>263</v>
      </c>
      <c r="BB9" s="1" t="s">
        <v>264</v>
      </c>
    </row>
    <row r="10">
      <c r="A10" s="1" t="s">
        <v>265</v>
      </c>
      <c r="B10" s="1" t="str">
        <f>IFERROR(__xludf.DUMMYFUNCTION("GOOGLETRANSLATE(A:A, ""en"", ""te"")"),"వోలాండ్ వి -10")</f>
        <v>వోలాండ్ వి -10</v>
      </c>
      <c r="C10" s="1" t="s">
        <v>266</v>
      </c>
      <c r="D10" s="1" t="str">
        <f>IFERROR(__xludf.DUMMYFUNCTION("GOOGLETRANSLATE(C:C, ""en"", ""te"")"),"వోలాండ్ వి -10 ఒక ఫ్రెంచ్ రెండు సీటు, తక్కువ శక్తితో కూడిన బిప్‌లేన్ దాని విపరీతమైన అస్థిరమైనది. ఇది మొదట 1936 లో ప్రయాణించి, ఆ సంవత్సరం పారిస్ ఏరో సెలూన్లో కనిపించింది. V-10 అనేది ఒకే బే బైప్‌లేన్, ఇది దాదాపు సమానమైన స్పాన్, కానీ విపరీతమైన అద్భుతమైన రెక్"&amp;"కలతో ఉంటుంది, తద్వారా ఎగువ వెనుకంజలో ఉన్న అంచు దాదాపుగా స్థాయి కాంతిలో దిగువ ప్రముఖ అంచు కంటే ఎక్కువగా ఉంది. ఈ అమరిక డార్మ్‌స్టాడ్ట్ డి -18 (1929) మరియు డి -22 బైప్‌లాన్‌లకు ఏదో రుణపడి ఉంది, అయినప్పటికీ వాల్‌ండ్ యొక్క రెక్కలు సాంప్రదాయకంగా కలుపుతారు మరియు"&amp;" కాంటిలివర్లు కాదు; దాని సింగిల్, స్ట్రీమ్లైన్డ్ ఇంటర్‌ప్లేన్ స్ట్రట్స్ సుమారు 50 ° వద్ద క్షితిజ సమాంతరంగా ముందుకు వస్తాయి. ఎగువ వింగ్ దిగువ కంటే కొంచెం ఎక్కువ వ్యవధిని కలిగి ఉంది, కానీ అదే తీగ. ఇది త్రిభుజాకార కాబేన్‌తో ఫ్యూజ్‌లేజ్‌పై కలుపుతారు. రెండు రె"&amp;"క్కలు తప్పనిసరిగా ప్రణాళికలో దీర్ఘచతురస్రాకారంగా ఉన్నాయి, మొద్దుబారిన చిట్కాలతో. వారు చెక్క నిర్మాణాలను కలిగి ఉన్నారు, ఒక్కొక్కటి రెండు స్పార్స్ ఉన్నాయి, మరియు లైట్ మెటల్‌లో కప్పబడిన డెమౌంటబుల్ వింగ్‌టిప్స్ కాకుండా ఫాబ్రిక్ కప్పబడి ఉంటుంది. ఐలెరాన్లు దిగు"&amp;"వ రెక్కకు పరిమితం చేయబడ్డాయి, కానీ దాని మొత్తం వెనుకంజలో ఉన్న అంచుని నింపాయి. [1] దాని దీర్ఘచతురస్రాకార క్రాస్-సెక్షన్ ఫ్యూజ్‌లేజ్ స్ప్రూస్ ఫ్రేమ్‌లు మరియు ప్లైవుడ్ కప్పబడిన నాలుగు బూడిద లాంగన్‌ల చుట్టూ నిర్మించబడింది. ఇది 45 కిలోవాట్ల (60 హెచ్‌పి) ఆరు సి"&amp;"లిండర్, విలోమ, ఎయిర్-కూల్డ్ ఇన్లైన్ రైలు 6 టి ఇంజిన్‌ను ముక్కులో కలిగి ఉంది మరియు దాని వెనుక పెద్ద సామాను దుకాణం ఉంది. ద్వంద్వ నియంత్రణతో అమర్చిన రెండు ఓపెన్ కాక్‌పిట్‌లు ఉన్నాయి. ఫార్వర్డ్ ఒకటి, ఒక విద్యార్థి లేదా ప్రయాణీకుడి కోసం, ఎగువ వింగ్ యొక్క వెనుక"&amp;"ంజలో ఉంది, ఇది ప్రాప్యతను మెరుగుపరచడానికి కేంద్ర దీర్ఘచతురస్రాకార కటౌట్ కలిగి ఉంది. వెనుక కాక్‌పిట్ పైలట్ లేదా బోధకుడి కోసం మరియు పూర్తిగా వాయిద్యం. [1] V-10 లో సాంప్రదాయిక సామ్రాజ్యం ఉంది, కొద్దిగా దెబ్బతిన్న టెయిల్‌ప్లేన్ మధ్య-వైరుధ్య ఎత్తులో అమర్చబడి, "&amp;"ఇన్సెట్ ఎలివేటర్లతో అమర్చబడి ఉంటుంది. దాని పొడవైన, దాదాపు నిలువు, మొద్దుబారిన-అగ్రస్థానంలో ఉన్న ఫిన్ దీర్ఘచతురస్రాకార ఇన్సెట్ చుక్కానిని తీసుకువెళ్ళింది. ఈ వెనుక ఉపరితలాలు చెక్క నిర్మాణాలను కలిగి ఉన్నాయి మరియు ప్లైవుడ్ కప్పబడి ఉన్నాయి. [1] ఇది సరళమైన, స్థ"&amp;"ిర టెయిల్‌స్కిడ్ అండర్ క్యారేజీని కలిగి ఉంది. దీని మెయిన్‌వీల్స్ 1.4 మీ (4 అడుగుల 7 అంగుళాలు) ట్రాక్ కలిగి ఉంది మరియు దిగువ లింగన్స్ నుండి సగం ఇరుసులపై ఉన్నాయి. ప్రతి వైపు ఒక ఒలియో స్ట్రట్ చక్రాల నుండి ఫ్యూజ్‌లేజ్ దిగువ భాగంలో వెనుకకు నడిచింది. [1] 45 కిల"&amp;"ోవాట్ల (60 హెచ్‌పి) రెగ్నియర్ రెండు-సిలిండర్ R.2 ఇంజిన్‌తో తాత్కాలికంగా అమర్చిన వోలాండ్ V-10 యొక్క పరీక్షలు ఏప్రిల్ 1936 లో ప్రారంభమయ్యాయి [2] మరియు మొదటి ఫ్లైట్ మే 26 న జరిగింది. [3] వెంటనే అది రైలు 6 టి కోసం రూపొందించబడింది; ఈ ఇంజిన్‌తో పరీక్షలు ఆగస్టుల"&amp;"ో ప్రారంభమయ్యాయి, [4] నెల చివరి వరకు కొనసాగాయి. [5] 9 అక్టోబర్ 1936 న విల్లాకౌబ్లే [6] వద్ద తుది పరీక్షలు కావాలని ఇది తిరిగి వచ్చింది, కాని మార్చి 1937 వరకు అధికారిక ధృవీకరణ సాధించబడలేదు. [1] 15 ఆగస్టు 1936 న చార్లెస్-డెలెసల్లే కప్‌లో వాల్‌లాండ్ పోటీ పడిం"&amp;"ది, కాని టేకాఫ్ చేసి పదవీ విరమణ చేయాల్సి వచ్చింది. [7] ఇది నవంబర్ 1936 లో 15 వ పారిస్ ఏరో సెలూన్లో ప్రదర్శించబడింది. [8] [9] లెస్ ఐల్స్ నుండి డేటా మార్చి 1937 [1] సాధారణ లక్షణాల పనితీరు")</f>
        <v>వోలాండ్ వి -10 ఒక ఫ్రెంచ్ రెండు సీటు, తక్కువ శక్తితో కూడిన బిప్‌లేన్ దాని విపరీతమైన అస్థిరమైనది. ఇది మొదట 1936 లో ప్రయాణించి, ఆ సంవత్సరం పారిస్ ఏరో సెలూన్లో కనిపించింది. V-10 అనేది ఒకే బే బైప్‌లేన్, ఇది దాదాపు సమానమైన స్పాన్, కానీ విపరీతమైన అద్భుతమైన రెక్కలతో ఉంటుంది, తద్వారా ఎగువ వెనుకంజలో ఉన్న అంచు దాదాపుగా స్థాయి కాంతిలో దిగువ ప్రముఖ అంచు కంటే ఎక్కువగా ఉంది. ఈ అమరిక డార్మ్‌స్టాడ్ట్ డి -18 (1929) మరియు డి -22 బైప్‌లాన్‌లకు ఏదో రుణపడి ఉంది, అయినప్పటికీ వాల్‌ండ్ యొక్క రెక్కలు సాంప్రదాయకంగా కలుపుతారు మరియు కాంటిలివర్లు కాదు; దాని సింగిల్, స్ట్రీమ్లైన్డ్ ఇంటర్‌ప్లేన్ స్ట్రట్స్ సుమారు 50 ° వద్ద క్షితిజ సమాంతరంగా ముందుకు వస్తాయి. ఎగువ వింగ్ దిగువ కంటే కొంచెం ఎక్కువ వ్యవధిని కలిగి ఉంది, కానీ అదే తీగ. ఇది త్రిభుజాకార కాబేన్‌తో ఫ్యూజ్‌లేజ్‌పై కలుపుతారు. రెండు రెక్కలు తప్పనిసరిగా ప్రణాళికలో దీర్ఘచతురస్రాకారంగా ఉన్నాయి, మొద్దుబారిన చిట్కాలతో. వారు చెక్క నిర్మాణాలను కలిగి ఉన్నారు, ఒక్కొక్కటి రెండు స్పార్స్ ఉన్నాయి, మరియు లైట్ మెటల్‌లో కప్పబడిన డెమౌంటబుల్ వింగ్‌టిప్స్ కాకుండా ఫాబ్రిక్ కప్పబడి ఉంటుంది. ఐలెరాన్లు దిగువ రెక్కకు పరిమితం చేయబడ్డాయి, కానీ దాని మొత్తం వెనుకంజలో ఉన్న అంచుని నింపాయి. [1] దాని దీర్ఘచతురస్రాకార క్రాస్-సెక్షన్ ఫ్యూజ్‌లేజ్ స్ప్రూస్ ఫ్రేమ్‌లు మరియు ప్లైవుడ్ కప్పబడిన నాలుగు బూడిద లాంగన్‌ల చుట్టూ నిర్మించబడింది. ఇది 45 కిలోవాట్ల (60 హెచ్‌పి) ఆరు సిలిండర్, విలోమ, ఎయిర్-కూల్డ్ ఇన్లైన్ రైలు 6 టి ఇంజిన్‌ను ముక్కులో కలిగి ఉంది మరియు దాని వెనుక పెద్ద సామాను దుకాణం ఉంది. ద్వంద్వ నియంత్రణతో అమర్చిన రెండు ఓపెన్ కాక్‌పిట్‌లు ఉన్నాయి. ఫార్వర్డ్ ఒకటి, ఒక విద్యార్థి లేదా ప్రయాణీకుడి కోసం, ఎగువ వింగ్ యొక్క వెనుకంజలో ఉంది, ఇది ప్రాప్యతను మెరుగుపరచడానికి కేంద్ర దీర్ఘచతురస్రాకార కటౌట్ కలిగి ఉంది. వెనుక కాక్‌పిట్ పైలట్ లేదా బోధకుడి కోసం మరియు పూర్తిగా వాయిద్యం. [1] V-10 లో సాంప్రదాయిక సామ్రాజ్యం ఉంది, కొద్దిగా దెబ్బతిన్న టెయిల్‌ప్లేన్ మధ్య-వైరుధ్య ఎత్తులో అమర్చబడి, ఇన్సెట్ ఎలివేటర్లతో అమర్చబడి ఉంటుంది. దాని పొడవైన, దాదాపు నిలువు, మొద్దుబారిన-అగ్రస్థానంలో ఉన్న ఫిన్ దీర్ఘచతురస్రాకార ఇన్సెట్ చుక్కానిని తీసుకువెళ్ళింది. ఈ వెనుక ఉపరితలాలు చెక్క నిర్మాణాలను కలిగి ఉన్నాయి మరియు ప్లైవుడ్ కప్పబడి ఉన్నాయి. [1] ఇది సరళమైన, స్థిర టెయిల్‌స్కిడ్ అండర్ క్యారేజీని కలిగి ఉంది. దీని మెయిన్‌వీల్స్ 1.4 మీ (4 అడుగుల 7 అంగుళాలు) ట్రాక్ కలిగి ఉంది మరియు దిగువ లింగన్స్ నుండి సగం ఇరుసులపై ఉన్నాయి. ప్రతి వైపు ఒక ఒలియో స్ట్రట్ చక్రాల నుండి ఫ్యూజ్‌లేజ్ దిగువ భాగంలో వెనుకకు నడిచింది. [1] 45 కిలోవాట్ల (60 హెచ్‌పి) రెగ్నియర్ రెండు-సిలిండర్ R.2 ఇంజిన్‌తో తాత్కాలికంగా అమర్చిన వోలాండ్ V-10 యొక్క పరీక్షలు ఏప్రిల్ 1936 లో ప్రారంభమయ్యాయి [2] మరియు మొదటి ఫ్లైట్ మే 26 న జరిగింది. [3] వెంటనే అది రైలు 6 టి కోసం రూపొందించబడింది; ఈ ఇంజిన్‌తో పరీక్షలు ఆగస్టులో ప్రారంభమయ్యాయి, [4] నెల చివరి వరకు కొనసాగాయి. [5] 9 అక్టోబర్ 1936 న విల్లాకౌబ్లే [6] వద్ద తుది పరీక్షలు కావాలని ఇది తిరిగి వచ్చింది, కాని మార్చి 1937 వరకు అధికారిక ధృవీకరణ సాధించబడలేదు. [1] 15 ఆగస్టు 1936 న చార్లెస్-డెలెసల్లే కప్‌లో వాల్‌లాండ్ పోటీ పడింది, కాని టేకాఫ్ చేసి పదవీ విరమణ చేయాల్సి వచ్చింది. [7] ఇది నవంబర్ 1936 లో 15 వ పారిస్ ఏరో సెలూన్లో ప్రదర్శించబడింది. [8] [9] లెస్ ఐల్స్ నుండి డేటా మార్చి 1937 [1] సాధారణ లక్షణాల పనితీరు</v>
      </c>
      <c r="E10" s="1" t="s">
        <v>267</v>
      </c>
      <c r="F10" s="1" t="s">
        <v>268</v>
      </c>
      <c r="G10" s="1" t="str">
        <f>IFERROR(__xludf.DUMMYFUNCTION("GOOGLETRANSLATE(F:F, ""en"", ""te"")"),"టూరింగ్ మరియు ట్రైనర్ విమానం")</f>
        <v>టూరింగ్ మరియు ట్రైనర్ విమానం</v>
      </c>
      <c r="H10" s="1" t="s">
        <v>159</v>
      </c>
      <c r="I10" s="1" t="str">
        <f>IFERROR(__xludf.DUMMYFUNCTION("GOOGLETRANSLATE(H:H, ""en"", ""te"")"),"ఫ్రాన్స్")</f>
        <v>ఫ్రాన్స్</v>
      </c>
      <c r="J10" s="2" t="s">
        <v>160</v>
      </c>
      <c r="K10" s="1" t="s">
        <v>269</v>
      </c>
      <c r="L10" s="1" t="str">
        <f>IFERROR(__xludf.DUMMYFUNCTION("GOOGLETRANSLATE(K:K, ""en"", ""te"")"),"ఏవియన్ల లోలాండ్")</f>
        <v>ఏవియన్ల లోలాండ్</v>
      </c>
      <c r="N10" s="3">
        <v>13296.0</v>
      </c>
      <c r="O10" s="1">
        <v>1.0</v>
      </c>
      <c r="Q10" s="1" t="s">
        <v>117</v>
      </c>
      <c r="R10" s="1" t="s">
        <v>270</v>
      </c>
      <c r="S10" s="1" t="s">
        <v>271</v>
      </c>
      <c r="T10" s="1" t="s">
        <v>272</v>
      </c>
      <c r="U10" s="1" t="s">
        <v>273</v>
      </c>
      <c r="V10" s="1" t="s">
        <v>274</v>
      </c>
      <c r="X10" s="1" t="s">
        <v>275</v>
      </c>
      <c r="Y10" s="1" t="s">
        <v>276</v>
      </c>
      <c r="Z10" s="1" t="s">
        <v>144</v>
      </c>
      <c r="AA10" s="1" t="s">
        <v>277</v>
      </c>
      <c r="AF10" s="1" t="s">
        <v>278</v>
      </c>
      <c r="AI10" s="1" t="s">
        <v>279</v>
      </c>
      <c r="AJ10" s="1" t="s">
        <v>190</v>
      </c>
      <c r="AK10" s="1" t="s">
        <v>226</v>
      </c>
      <c r="AL10" s="1" t="s">
        <v>227</v>
      </c>
      <c r="AM10" s="1" t="s">
        <v>280</v>
      </c>
      <c r="AP10" s="1" t="s">
        <v>281</v>
      </c>
      <c r="BB10" s="1" t="s">
        <v>282</v>
      </c>
    </row>
    <row r="11">
      <c r="A11" s="1" t="s">
        <v>283</v>
      </c>
      <c r="B11" s="1" t="str">
        <f>IFERROR(__xludf.DUMMYFUNCTION("GOOGLETRANSLATE(A:A, ""en"", ""te"")"),"యుగోస్లావ్ సేవలో హాకర్ హరికేన్")</f>
        <v>యుగోస్లావ్ సేవలో హాకర్ హరికేన్</v>
      </c>
      <c r="C11" s="1" t="s">
        <v>284</v>
      </c>
      <c r="D11" s="1" t="str">
        <f>IFERROR(__xludf.DUMMYFUNCTION("GOOGLETRANSLATE(C:C, ""en"", ""te"")"),"1937 చివరలో, రాయల్ యుగోస్లావ్ వైమానిక దళం (సెర్బో-క్రోటియన్ లాటిన్: వాజ్డుహోప్లోవ్స్ట్వో వోజ్స్కే క్రల్జెవిన్ జొగోస్లేవిజే, వివికెజె) పన్నెండు మంది హాకర్ హరికేన్ ఎంకె ఐ ఫైటర్స్ కోసం హాకర్ విమానం తో ఒక ఆర్డర్‌ను ఉంచారు, ఈ ప్రియాఫ్ట్ యొక్క మొదటి విదేశీ కొను"&amp;"గోలు. రాయల్ యుగోస్లావ్ ఎయిర్ ఫోర్స్ (VVKJ) 1938 నుండి 1941 వరకు బ్రిటిష్ హాకర్ హరికేన్ MK I ను నిర్వహించింది. 1938 మరియు 1940 మధ్య, VVKJ 24 హరికేన్ MK ను పొందారు, ప్రారంభ ఉత్పత్తి బ్యాచ్‌ల నుండి, విమానం యొక్క మొదటి విదేశీ అమ్మకాన్ని గుర్తించారు. యుగోస్లేవ"&amp;"ియాలో లైసెన్స్ కింద ZMAJ ఇరవై అదనపు విమానాలను నిర్మించింది. ఏప్రిల్ 1941 నాటి జర్మన్ నేతృత్వంలోని అక్షం దండయాత్ర ద్వారా రెండవ ప్రపంచ యుద్ధంలో దేశాన్ని ఆకర్షించినప్పుడు, మొత్తం 41 హరికేన్ MK I యొక్క యోధులుగా సేవలో ఉన్నారు. వారు లుఫ్ట్‌వాఫ్ విమానాలకు వ్యతిర"&amp;"ేకంగా కొన్ని విజయాలు సాధించారు, కాని యుగోస్లావ్ తుఫానులన్నీ 11 రోజుల దండయాత్రలో నాశనం చేయబడ్డాయి లేదా బంధించబడ్డాయి. 1944 మధ్యలో, యుగోస్లావ్ పక్షపాతాలు రెండు రాయల్ ఎయిర్ ఫోర్స్ స్క్వాడ్రన్లను ఏర్పాటు చేశాయి, సంఖ్య 351 మరియు 352, ఈ రెండూ హరికేన్ ఫైటర్-బాంబ"&amp;"ర్లు నడుపుతున్నాయి. నంబర్ 351 స్క్వాడ్రన్ శిక్షణ సమయంలో MK IIC లకు హరికేన్ ఎగరవేసింది మరియు తరువాత MK IVS హరికేన్ కలిగి ఉంది, మరియు 352 వ వంతు క్లుప్తంగా సూపర్ మెరైన్ స్పిట్‌ఫైర్ MK Vs. స్క్వాడ్రన్లు ఇద్దరూ బాల్కన్ వైమానిక దళానికి 281 వింగ్ RAF లో భాగంగా "&amp;"పనిచేశారు, యుద్ధం ముగిసే వరకు పక్షపాత కార్యకలాపాలకు మద్దతుగా గ్రౌండ్ అటాక్ మిషన్లు నిర్వహించారు. 1950 ల ప్రారంభం వరకు యుద్ధానంతర యుగోస్లావ్ వైమానిక దళంతో తుఫానులు సేవలో ఉన్నాయి. 1938 ప్రారంభంలో, రాయల్ యుగోస్లావ్ వైమానిక దళం (సెర్బో-క్రోటియన్ లాటిన్: వాజ్డ"&amp;"ుహోప్లోవ్స్ట్వో వోజ్స్కే క్రాల్జెవిన్ జుగోస్లేవిజే, వివికెజ్) పన్నెండు మంది హాకర్ హరికేన్ ఎంకె ఐ ఫైటర్స్ కోసం హాకర్ విమానం తో ఒక ఆర్డర్‌ను ఉంచారు, మొదటి విదేశీ కొనుగోలు పత్రం. [1] జర్మన్ విస్తరణను వ్యతిరేకించే దేశాలకు అదనపు తుఫానులను సరఫరా చేయడానికి బ్రిట"&amp;"ిష్ ప్రభుత్వం సిద్ధంగా ఉంది, ఎందుకంటే విమానం యొక్క ఉత్పత్తి రేటు ఆ సమయంలో రాఫ్ యొక్క సామర్థ్యాన్ని కొద్దిగా మించిపోయింది. [2] యుగోస్లావ్ సేవకు ఉద్దేశించిన ఈ విమానాలలో మొదటిది 205 వ స్థానంలో ఉంది (గతంలో L1751), ఇది యునైటెడ్ కింగ్‌డమ్ నుండి ఫ్రాన్స్ మరియు ఇ"&amp;"టలీ మీదుగా బెల్గ్రేడ్ వరకు ఎగురవేయబడింది, ఇది 15 డిసెంబర్ 1938 న చేరుకుంది. [1] మొదటి బ్యాచ్ విమానాలు రోల్స్ రాయిస్ మెర్లిన్ II ఇంజిన్‌తో రెండు-బ్లేడ్ చెక్క ప్రొపెల్లర్‌ను నడుపుతున్నాయి. [3] ప్రారంభ ఉత్తర్వు తరువాత పన్నెండు (N2718-N2729) యొక్క రెండవ ఆర్డర"&amp;"్, వీటిని మూడు-బ్లేడ్ వేరియబుల్-పిచ్ ప్రొపెల్లర్‌ను నడుపుతున్న మెర్లిన్ III ఇంజిన్‌లతో అమర్చారు మరియు ఫిబ్రవరి మరియు మార్చి 1940 లో పంపిణీ చేయబడ్డాయి. అదే సమయంలో, యుగోస్లావ్ లైసెన్స్ కింద మరింత నిర్మించడానికి ప్రభుత్వం దరఖాస్తు చేసింది. చర్చలు విజయవంతంగా "&amp;"ముగిసిన తర్వాత, బెల్గ్రేడ్‌లోని రోగోసార్స్కి ప్లాంట్ మరియు సమీపంలోని జెమున్ లోని ZMAJ ఫ్యాక్టరీలో ఉత్పత్తి మార్గాలు స్థాపించబడ్డాయి. ఈ రెండు మొక్కలు నెలకు పన్నెండు చొప్పున వరుసగా నలభై మరియు అరవై విమానాలను నిర్మిస్తాయని భావించారు. స్థానికంగా నిర్మించిన విమ"&amp;"ానంలో, ఇరవై మాత్రమే ZMAJ చేత పూర్తయింది; రోగోసార్స్కి మొక్క ఏదీ ఉత్పత్తి చేయలేదు. మొత్తం 44 విమానాలను VVKJ తో సేవలో ఉంచారు. [4] [5] ఒకసారి సేవలో, NIć వద్ద ఉన్న 2 వ ఫైటర్ రెజిమెంట్ యొక్క 52 వ ఫైటర్ సమూహాన్ని మరియు బోసన్స్కి అలెక్సాండ్రోవాక్ వద్ద 4 వ ఫైటర్ "&amp;"రెజిమెంట్ యొక్క 33 వ మరియు 34 వ ఫైటర్ సమూహాలను సన్నద్ధం చేయడానికి MK హరికేన్ ఉపయోగించబడుతుంది. హరికేన్స్ 81 వ బాంబర్ గ్రూప్ యొక్క స్వతంత్ర ఫైటర్ స్క్వాడ్రన్ మరియు ఎయిర్ ట్రైనింగ్ స్కూల్ చేత నిర్వహించబడుతున్నాయి, రెండూ మోస్టార్ వద్ద ఉన్నాయి. ఈ విమానాలన్నీ "&amp;"ఫైటర్/ఇంటర్‌సెప్టర్ పాత్రలో మోహరించబడ్డాయి. [6] [7] ఏప్రిల్ 1941 లో యుగోస్లేవియాపై జర్మన్ నేతృత్వంలోని యాక్సిస్ దండయాత్రకు ముందు, అసలు 44 తుఫానులలో 41 సేవలందించదగినవి. అవి ఈ క్రింది విధంగా కేటాయించబడ్డాయి: [6] [7] [8] [9] 6 ఏప్రిల్ 1941 న 06:45 వద్ద, లుఫ్"&amp;"ట్‌వాఫ్ఫ్ ఆపరేషన్ ప్రతీకారం తీర్చుకుంది, బెల్గ్రేడ్‌లో సమిష్టి బాంబు దాడుల శ్రేణి, ఇది గాలి మరియు భూ దాడులతో సమానంగా ఉంది. దేశం. జర్మన్ విమానాల యొక్క అనేక తరంగాలు పగటిపూట బెల్గ్రేడ్ వద్దకు వచ్చాయి, ప్రారంభంలో జంకర్లు జు 87 ""స్టుకా"" డైవ్-బాంబర్లు యోధులు "&amp;"ఎస్కార్ట్ చేశారు. సుమారు 08:00, 52 వ ఫైటర్ గ్రూప్ యొక్క తుఫానులు రెండవ తరంగాన్ని నిమగ్నం చేశాయి, అది నగరాన్ని బాంబు దాడి చేసిన తరువాత బయలుదేరింది; డైవ్-బాంబర్‌లలో ఒకరిని 163 వ స్క్వాడ్రన్ నుండి ముగ్గురు పైలట్లు కాల్చి చంపారు. [10] ఆక్రమణ యొక్క మొదటి రోజు "&amp;"మిగిలిన కొరకు, vvkj యొక్క తుఫానులు čačak, kraljevo మరియు kragujevac ల మధ్య నిరంతరం పెట్రోలింగ్ చేసినప్పటికీ, తక్కువ చర్యను చూశాయి. విమానంలో కొన్ని రేడియో సెట్లు ఉన్నాయి, కాబట్టి యోధులు సాధారణంగా పోరాటంలో పాల్గొనడానికి చాలా ఆలస్యంగా వచ్చారు. [11] ఆస్ట్రియా"&amp;"లో లక్ష్యాలపై దాడి చేయడానికి బ్రిస్టల్ బ్లెన్‌హీమ్ ఎంకె ఐ లైట్ బాంబర్లను ఎస్కార్ట్ చేసే రెండు 4 వ ఫైటర్ రెజిమెంట్ యంత్రాలు ఉన్నాయి, కాని వారు క్లౌడ్ కవర్‌లో బాంబర్లను కోల్పోయారు. పైలట్లలో ఒకరు కొంతమంది జర్మన్ మెసర్‌ష్మిట్ బిఎఫ్ 109 యోధులను అడ్డగించడానికి "&amp;"ప్రయత్నించారు. [12] మరుసటి రోజు, 2 వ ఫైటర్ రెజిమెంట్ సెంట్రల్ సెర్బియాపై పెట్రోలింగ్ కొనసాగించింది, క్రాల్జెవో మరియు క్రాగుజెవాక్ వద్ద కర్మాగారాలను రక్షించింది, జర్మన్ వైమానిక దాడుల నుండి ఎప్పుడూ జర్మన్ వైమానిక దాడులు జరిగాయి. 4 వ ఫైటర్ రెజిమెంట్ కూడా చుర"&amp;"ుకుగా ఉంది, బోస్నియా మరియు క్రొయేషియాపై పెట్రోలింగ్ చేసింది, కాని జర్మన్ నిఘా విమానాలను అడ్డగించే ప్రయత్నాలు తప్ప తక్కువ చర్యను చూశారు. ఎయిర్ ట్రైనింగ్ స్కూల్ హరికేన్స్ రెండు రెండు జంకర్లు జు 88 బాంబర్ల యొక్క చిన్న నిర్మాణాన్ని అడ్డగించటానికి గిలకొట్టారు,"&amp;" వారు మోస్టార్ వైపు సారాజేవో వైపు ఎగిరిపోయారు. వారిద్దరూ రిటర్న్ ఫైర్ చేత కొట్టబడ్డారు, ఒక పైలట్ గాయపడ్డారు మరియు భూమిని క్రాష్ చేయమని బలవంతం చేశారు. జర్మన్ బిఎఫ్ 109 ల బృందం దాడి చేసినప్పుడు ఇతర పైలట్ బాంబర్లను వెంబడించడం కొనసాగించాడు. అతను తీవ్రంగా గాయప"&amp;"డ్డాడు, బెయిల్ పొందాడు మరియు చివరికి రక్తం కోల్పోవడంతో మరణించాడు. మరొక హరికేన్ ఏప్రిల్ 7 న జర్మన్లు ​​కూడా క్లెయిమ్ చేశారు. [13] ఏప్రిల్ 8 న, ప్రధాన VVKJ ప్రయత్నం దక్షిణ కొసావోలోని కయానిక్ జార్జ్ ద్వారా జర్మన్ గ్రౌండ్ థ్రస్ట్ వైపు మళ్ళించబడింది. ఈ సమయానిక"&amp;"ి, VVKJ తన విమానంలో 60 శాతానికి పైగా కోల్పోయింది; ఈ దాడి కోసం వివిధ బాంబర్ మరియు ఫైటర్ యూనిట్ల అవశేషాల నుండి 70 విమానాలు సమావేశమయ్యాయి. 52 వ ఫైటర్ గ్రూప్ యొక్క తుఫానులు 13 కిలోమీటర్ల (8 మైళ్ళు) దగ్గరి నిండిన కాన్వాయ్‌లలో చివరి దాడులను రూపొందించాయి. చాలా ప"&amp;"ేలవమైన వాతావరణంలో తక్కువ మేఘం క్రింద ఎగురుతూ, స్క్వాడ్రన్లు ఇద్దరూ జర్మన్‌లను కదిలించారు. ఒక హరికేన్ దెబ్బతింది మరియు రహదారి ద్వారా క్రాష్-ల్యాండ్ చేయబడింది, దాని పైలట్ తప్పించుకునే సంగ్రహించాడు. దేశానికి ఉత్తరాన, 4 వ రెజిమెంట్ యొక్క తుఫానులు పెట్రోలింగ్ "&amp;"ఫలితం లేకుండా అనేక సందర్భాల్లో జర్మన్ యోధులతో ఘర్షణ పడ్డాయి. ఇతర 4 వ రెజిమెంట్ హరికేన్స్ దక్షిణ ఆస్ట్రియాలో లక్ష్యాలకు వ్యతిరేకంగా మరో బాంబర్ మిషన్‌ను ఎస్కార్ట్ చేసింది. 105 వ స్క్వాడ్రన్ యొక్క మిగిలిన ఐదు తుఫానులు వెలికి రాడిన్సీకి మకాం మార్చాయి, ఇక్కడ ఇ"&amp;"తర విమానాలు కూడా కేంద్రీకృతమై ఉన్నాయి. [14] మరుసటి రోజు, యుగోస్లేవియాలోని కొన్ని ప్రాంతాలలో భారీ మంచు పడింది, KNIć వద్ద 52 వ ఫైటర్ గ్రూప్ హరికేన్స్ ను గ్రౌండ్ చేసింది. ఉత్తరాన, రోవిన్ మరియు బోసాన్స్కి అలెక్సాండ్రోవాక్ మధ్య ఒక ప్రధాన వాయు యుద్ధం అభివృద్ధి "&amp;"చెందింది, ఇందులో 106 వ మరియు 108 వ స్క్వాడ్రన్ల తుఫానులు ఉన్నాయి. యుగోస్లావ్స్ ఒకటి లేదా రెండు బిఎఫ్ 109 లను కాల్చారు, కాని ఈ ప్రక్రియలో రెండు తుఫానులను కోల్పోయారు. [15] ఏప్ KNIć వద్ద, జర్మన్ భూ బలగాల విధానం యొక్క పుకార్లు 164 వ స్క్వాడ్రన్ తన తుఫానులను స"&amp;"ురక్షితమైన ఎయిర్ఫీల్డ్కు ఎగరడానికి ప్రయత్నించాయి. ఐదు యంత్రాలు గాలిలోకి వచ్చాయి, కాని వెంటనే వారిలో ఇద్దరు ided ీకొన్నారు, మరియు మరొకటి పొగమంచుతో దండలు వేసిన పర్వతంలోకి ఎగిరింది. బతికి ఉన్న ఇద్దరు పైలట్లు సురక్షితంగా నిక్ వద్దకు తిరిగి వచ్చారు. ఇంతలో, 163"&amp;" వ స్క్వాడ్రన్ యొక్క తుఫానులు జర్మన్లు ​​వారి సంగ్రహణ మరియు వాడకాన్ని నివారించడానికి వారి సిబ్బంది వారి సిబ్బందిచే సేవ చేయలేరు. జర్మన్ దళాలను సమీపించే పుకార్లు నిరాధారమైనవని స్పష్టం చేసినప్పుడు, విమానాన్ని ఎగిరే స్థితికి తిరిగి ఇవ్వడానికి తీరని ప్రయత్నాలు"&amp;" జరిగాయి. అదే రోజు, 4 వ రెజిమెంట్ యొక్క తుఫానులు BF 109 పై విజయం సాధించాయి, అయితే బోస్నియాపై నిఘా విమానాన్ని వెంబడించాయి. [16] ఏప్రిల్ 11 న, 4 వ రెజిమెంట్ హరికేన్స్ నోవా గ్రాడికాపై మెసెర్స్చ్మిట్ బిఎఫ్ 110 హెవీ ఫైటర్‌ను కాల్చివేసింది. [17] మరుసటి రోజు, మి"&amp;"గిలిన 105 వ స్క్వాడ్రన్ తుఫానులలో రెండు లేదా మూడు వెలికి రాడిన్సీ వద్ద గ్రౌండ్ సిబ్బంది చేత కాలిపోయాయి, అదే స్క్వాడ్రన్ నుండి ఇతర యంత్రాలు బిజెల్జినాకు వెళ్లాయి, అక్కడ ఇతర విమానాలు కేంద్రీకృతమై ఉన్నాయి. జర్మన్ బిఎఫ్ 110 ల యొక్క పెద్ద నిర్మాణం ఎయిర్‌ఫీల్డ్"&amp;"‌పైకి దూసుకెళ్లి రెండు డజనుకు పైగా విమానాలను నాశనం చేసినప్పుడు మాత్రమే ఈ చర్య పూర్తయింది, వీటిలో 105 వ స్క్వాడ్రన్ హరికేన్‌లలో ఒకటి తప్ప. KNIć వద్ద, జర్మన్ వాహనాలకు చేరుకున్నది గత రెండు 163 వ స్క్వాడ్రన్ తుఫానులు పెనుగులాట, జెమున్‌కు ఎగురుతూ. మొదటి పైలట్ "&amp;"సురక్షితంగా ల్యాండ్ అయ్యాడు, కాని వెంటనే సాయుధ వోక్స్‌డ్యూట్చే చేత పట్టుబడ్డాడు. ఇతర పైలట్, జెమున్ సురక్షితంగా లేడని చూసి, విరిగింది మరియు జెల్జినాకు వెళ్లడానికి ప్రయత్నించాడు, కాని ఇంధనం అయిపోయాడు మరియు వాల్జెవో సమీపంలో క్రాష్-ల్యాండ్ చేయడానికి ప్రయత్నిం"&amp;"చినప్పుడు చంపబడ్డాడు. ఈ చివరి దశలో కూడా, 4 వ రెజిమెంట్‌లో ఇప్పటికీ ఐదు లేదా ఆరు గాలికి తుఫానులు ఉన్నాయి. వారు రోజంతా నిఘా విమానాలను వెంబడిస్తూనే ఉన్నారు, బంజా లుకా సమీపంలో ఒక జు 88 ను కాల్చారు. జర్మన్ బాంబర్లు మళ్లీ మోస్టార్ చుట్టూ ఉన్న వైమానిక క్షేత్రాలప"&amp;"ై దాడి చేసినప్పుడు, ఎయిర్ ట్రైనింగ్ స్కూల్ యొక్క మిగిలిన హరికేన్ JU 88 పై దాడి చేసింది, కాని రిటర్న్ ఫైర్ చేత కొట్టబడింది, పైలట్ బెయిల్ ఇవ్వమని బలవంతం చేసింది. [18] మరుసటి రోజు 4 వ రెజిమెంట్ హరికేన్స్ మళ్ళీ బోస్నియాపై పెట్రోలింగ్ చేసి, మరో బిఎఫ్ 110 ను తగ"&amp;"్గించింది, ఈసారి బంజా లుకాపై. ఏప్రిల్ 13 న ఒక విమానం నాశనం చేయబడింది, పైలట్ తీవ్రంగా గాయపడ్డారు. [19] ఏప్రిల్ 14 న, మాంటెనెగ్రోలోని నికిక్ వద్ద ఒక హరికేన్ ఇప్పటికీ సేవ చేయదగినది. [19] ఈ విమానం ఏప్రిల్ 14 లేదా 15 న ఇటాలియన్ యోధులతో గొడవపడి 37 సార్లు దెబ్బత"&amp;"ింది. అయినప్పటికీ, ఏప్రిల్ 16 న దాని పైలట్ దానిని గ్రీస్‌కు ఎగరడానికి ప్రయత్నించినప్పుడు ఇది ఇప్పటికీ వాయుమార్గం, కానీ వాతావరణం పేలవమైన కారణంగా అతను తిరిగి రావలసి వచ్చింది, ఆ తర్వాత విమానం వదిలివేయబడింది. ఆక్రమణ శక్తులచే కనీసం రెండు తుఫానులు చెక్కుచెదరకుం"&amp;"డా బంధించబడ్డాయి, కాని ఇది VVKJ సేవలో హాకర్ హరికేన్ ముగింపును గుర్తించింది, ఎందుకంటే ఏప్రిల్ 18 న యాక్సిస్ ఆక్రమణదారులకు వ్యతిరేకత ఆగిపోయింది, యుగోస్లావ్ సుప్రీం కమాండ్ యొక్క మునుపటి రోజు షరతులు లేని లొంగిపోయిన తరువాత. [20 ] రాయల్ ఎయిర్ ఫోర్స్ (RAF) లో యు"&amp;"గోస్లావ్ పక్షపాత-సభ్యుల స్క్వాడ్రన్లను పెంచడం పక్షపాత నాయకుడు జోసిప్ బ్రోజ్ టిటో మరియు బ్రిటిష్ మిషన్ టు ది పార్టిసాన్లకు అధిపతి బ్రిగేడియర్ ఫిట్జ్రాయ్ మాక్లీన్, 12 మార్చి 1944 న చర్చించబడింది. దీని ఫలితంగా. చర్చ, ఆ నెల తరువాత ఒక ఒప్పందం ముగిసింది, ఆర్‌ఐఎ"&amp;"ఫ్ రెండు స్క్వాడ్రన్‌లను, యోధులలో ఒకరు మరియు ఫైటర్-బాంబర్‌లలో ఒకరు మ్యాన్ చేసే యుగోస్లావ్ సిబ్బందికి శిక్షణ ఇచ్చారు. శిక్షణ పూర్తి చేసిన తరువాత, ఈ ఇద్దరు స్క్వాడ్రన్లు యుగోస్లేవియాపై ప్రత్యేకంగా కార్యకలాపాలను నిర్వహించాల్సి ఉంది. దండయాత్ర సమయంలో దేశం నుండ"&amp;"ి పారిపోయిన మరియు తరువాత పక్షపాతాలలో చేరడానికి అంగీకరించిన మాజీ వివ్‌కెజె సిబ్బంది కొత్త స్క్వాడ్రన్‌లను ఎక్కువగా సిబ్బందిని కలిగి ఉంటారని అంగీకరించారు. మొట్టమొదటి స్క్వాడ్రన్ లిబియాలోని బెంఘజి సమీపంలో ఉన్న ఎయిర్‌ఫీల్డ్‌లో నంబర్ 352 (యుగోస్లావ్) స్క్వాడ్ర"&amp;"న్ RAF గా పెరిగారు. సభ్యులు 21 మే 1944 న వారి పక్షపాత ప్రమాణాలు తీసుకున్నారు. [21] జూన్ చివరి వరకు, ఈ స్క్వాడ్రన్‌లో హార్వర్డ్ శిక్షణా విమానం మరియు హరికేన్ ఎమ్‌కె ఐఐసిలు ఉన్నాయి, వీటిని సూపర్ మేరిన్ స్పిట్‌ఫైర్ ఎంకె వర్సెస్ భర్తీ చేశారు, ఇది యుద్ధం ముగిసే"&amp;" వరకు పనిచేసింది. MK IICS హరికేన్ రెండవ పక్షపాత-సభ్యుల స్క్వాడ్రన్‌కు అప్పగించబడింది, దీనిని నంబర్ 351 (యుగోస్లావ్) స్క్వాడ్రన్ RAF గా పెంచారు, ఇది 1 జూలై 1944 న లిబియాలో ఫైటర్-బాంబర్ యూనిట్‌గా కూడా స్థాపించబడింది. [22] వర్క్-అప్ శిక్షణ సమయంలో, నంబర్ 351 "&amp;"స్క్వాడ్రన్ MK IVS హరికేన్ తో తిరిగి అమర్చబడింది. ఇది సెప్టెంబర్ 23 నాటికి గ్రౌండ్-అటాక్ ప్రాక్టీస్ పరుగులతో సహా శిక్షణను పూర్తి చేసింది. అక్టోబర్ 2 నాటికి, స్క్వాడ్రన్‌ను ఇటలీలోని కన్నా సమీపంలో ఉన్న ఎయిర్‌ఫీల్డ్‌కు బదిలీ చేశారు, బాల్కన్ వైమానిక దళానికి చ"&amp;"ెందిన నంబర్ 281 ​​వింగ్ RAF లో చేరి, మిత్రరాజ్యాల సంస్థ. ఈ చర్యకు పక్షపాత సుప్రీం ఆదేశం నుండి వచ్చిన ఫిర్యాదులు ఉన్నాయి, హరికేన్ ఇప్పుడు 352 స్క్వాడ్రన్ మరియు హాకర్ టైఫూన్ చేత ఎగురవేయబడిన స్పిట్ ఫైర్ కంటే తక్కువ. ఈ ఫిర్యాదులను RAF విస్మరించింది, మరియు స్క"&amp;"్వాడ్రన్ యుద్ధం ముగిసే వరకు MK IVS హరికేన్ నిర్వహించింది, [23] బ్రిటిష్-మ్యాన్డ్ స్క్వాడ్రన్ అయిన 6 వ స్క్వాడ్రన్ RAF వలె, విమానం ఉన్నప్పటికీ, యుగోస్లేవియాపై మిషన్లు ఎగిరింది. మార్చి 1944 లో యూరోపియన్ థియేటర్‌లో ఫ్రంట్‌లైన్ సేవ నుండి బయటకు తీయబడింది. [24]"&amp;" అక్టోబర్ 13 న 351 స్క్వాడ్రన్ పోరాట కార్యకలాపాల కోసం క్లియర్ చేయబడింది, [25] మరియు అక్టోబర్ 18 నుండి స్క్వాడ్రన్ సాధారణంగా 4–8 విమానాలను కలిగి ఉంది. నం 351 స్క్వాడ్రన్ 13 అక్టోబర్ 1944 న తన మొదటి మిషన్‌ను ఎగురవేసింది; అరానో గ్రామానికి సమీపంలో యాక్సిస్ సప"&amp;"్లై కాన్వాయ్‌పై దాడి చేసిన ఆరు విమానాలు ఇందులో ఉన్నాయి. [27] అక్టోబర్ 20 న, స్క్వాడ్రన్ నుండి వచ్చిన విమానాలు, 352 స్క్వాడ్రన్ నుండి స్పిట్‌ఫైర్‌ల మద్దతుతో, మెట్కోవిక్ సమీపంలో ఉన్న శత్రు స్తంభాలపై రాకెట్ మరియు స్ట్రాఫింగ్ దాడులను నిర్వహించింది, ఇవి అభివృద"&amp;"్ధి చెందుతున్న పక్షపాత 26 వ డాల్మేటియన్ డివిజన్ నేపథ్యంలో ఉపసంహరించుకుంటాయి. మిషన్ విజయవంతమైంది, కానీ ఒక విమానం గ్రౌండ్ ఫైర్‌కు పోయింది. [28] తొమ్మిది రోజుల తరువాత, 352 వ స్క్వాడ్రన్ నుండి ఒక జత స్పిట్‌ఫైర్‌లచే ఎస్కార్ట్ చేయబడిన తుఫానులు, రాబ్ ద్వీపం మరియ"&amp;"ు అడ్రియాటిక్ యొక్క ప్రక్కనే ఉన్న ప్రాంతాలలో పెట్రోలింగ్ ఎగిరిపోయాయి, కానీ ఎటువంటి లక్ష్యాలను సానుకూలంగా గుర్తించలేకపోయాయి. నవంబర్ 4 న, నంబర్ 351 స్క్వాడ్రన్ నుండి విమానాలు, మళ్ళీ రెండు స్పిట్‌ఫైర్‌లచే ఎస్కార్ట్ చేయబడినవి, బిహా మరియు నిన్ మధ్య రహదారి సమాచ"&amp;"ార మార్పిడిని అడ్డుకునే పనిలో ఉన్నాయి. ఒక విమానం ఇంజిన్ ఇబ్బందిని అభివృద్ధి చేసింది మరియు బేస్కు తిరిగి రావలసి వచ్చింది, కాని మిగిలినవి మిషన్తో కొనసాగాయి. వారు నిన్ సమీపంలో భారీ విమాన వ్యతిరేక అగ్నిప్రమాదంలో పరుగెత్తారు, మరియు ఒక విమానం కాల్చివేయబడింది, ప"&amp;"ైలట్ బెయిలింగ్ మరియు జర్మన్లు ​​పట్టుకున్నారు. [27] తదుపరి మిషన్, నవంబర్ 9 న, ట్రెబింజే సమీపంలో ఉన్న లక్ష్య ప్రాంతంపై చాలా తక్కువ వాతావరణం వల్ల దెబ్బతింది. ఒక విమానం ఒక పర్వతంలోకి ఎగిరి, పైలట్‌ను చంపి, మరొకటి ఇంజిన్ ఇబ్బంది పడ్డాయి మరియు ట్రెబింజే సమీపంలో"&amp;" క్రాష్-ల్యాండ్డ్, పైలట్ గాయపడలేదు. [29] 3 డిసెంబర్ 1944 న, నం 351 స్క్వాడ్రన్ లోసిన్జ్ ద్వీపంలో యాక్సిస్ తీరప్రాంత రక్షణపై విజయవంతమైన రాకెట్ దాడిని నిర్వహించింది, ఇది విస్ నుండి ప్రారంభించింది. దీని తరువాత అనేక యుగోస్లావ్ ప్రాంతాలపై స్కౌటింగ్ మరియు నిఘా "&amp;"కాలం, అవకాశాల లక్ష్యాలను చేధించడం, [30] కొన్నిసార్లు 352 స్క్వాడ్రన్ యొక్క స్పిట్ ఫైర్స్ చేత ఎస్కార్ట్ చేయబడి, మద్దతు ఇస్తుంది. [31] నం 351 స్క్వాడ్రన్ విస్తృతంగా ఉంది, తూర్పు మరియు పశ్చిమ బోస్నియాలో మరియు డాల్మేటియా అంతటా రైలు మరియు రహదారి మార్గాలను ఇంటర"&amp;"్‌డిక్ట్ చేసింది మరియు అడ్రియాటిక్ తీరం మరియు ద్వీపాల నుండి అక్షం సముద్ర ట్రాఫిక్‌పై దాడి చేసింది. [30] సంవత్సరం ముగింపు దశకు చేరుకున్నప్పుడు, మరింత దిగజారిపోతున్న వాతావరణంతో కార్యకలాపాలు తీవ్రంగా దెబ్బతిన్నాయి. [32] జనవరి మరియు ఫిబ్రవరి 1945 లో, రెండు RA"&amp;"F స్క్వాడ్రన్లు మరియు పక్షపాత గ్రౌండ్ మరియు సముద్ర దళాల మధ్య చాలా మంచి సమన్వయం సాధించబడింది. ప్రధాన పక్షపాత నిర్మాణాలతో విమానయాన అనుసంధాన విభాగాల విస్తరణ ద్వారా ఇది జరిగింది, ప్రారంభంలో 8 వ కార్ప్స్ మరియు తరువాత 5 వ కార్ప్స్. [33] జనవరి 4 న, మోస్టార్ మరియ"&amp;"ు సారాజేవో మధ్య ప్రయాణించే శత్రు కాన్వాయ్‌పై దాడి చేయడానికి నాలుగు తుఫానులు విస్ నుండి ఎగిరిపోయాయి. కాన్వాయ్ జబ్లానికా సమీపంలో ఉంది మరియు ఏడు ట్రక్కులు ధ్వంసమయ్యాయి. ఈ విమానం జబ్లానికాలోని రైల్వే స్టేషన్‌పై దాడి చేసి, ఒక లోకోమోటివ్ మరియు పది వ్యాగన్లను దె"&amp;"బ్బతీసింది. మిషన్ సమయంలో విమాన వ్యతిరేక అగ్నిప్రమాదం వల్ల ఒక హరికేన్ దెబ్బతింది. జనవరి 22 న, స్పిట్ ఫైర్స్ ఎస్కార్ట్ చేసిన తుఫానులు రాబ్ ద్వీపంలో 1,000 టన్నుల (980 పొడవైన టన్నులు) ఓడపై దాడి చేసి, పదహారు రాకెట్లను కాల్చాయి. యుగోస్లేవియాలో చాలావరకు తక్కువ ల"&amp;"ుఫ్ట్‌వాఫ్ ఉనికి కారణంగా, చాలా సందర్భాల్లో, 352 వ స్క్వాడ్రన్ నుండి స్పిట్‌ఫైర్ ఎస్కార్ట్‌లు శత్రు విమానాల నుండి రక్షించడానికి అవసరం లేదు, కాబట్టి వారు 351 స్క్వాడ్రన్ హరికేన్స్‌తో పాటు భూమి మరియు సముద్ర లక్ష్యాలను కూడా నిమగ్నం చేశారు. [34 ] ఫిబ్రవరిలో, స"&amp;"్క్వాడ్రన్లు ఇద్దరూ ప్రధాన పట్టణాల విముక్తికి మద్దతునిచ్చారు, ఇరోకి బ్రిజెగ్, నెవిన్జే మరియు మోస్టార్లతో సహా, మరియు బోస్నియా మరియు డాల్మాటియా అంతటా అవకాశాల లక్ష్యాలను పెట్రోలింగ్ చేసి దాడి చేశారు. ప్రత్యేకంగా, వారు 8 వ కార్ప్స్ యొక్క మోస్టార్ ఆపరేషన్, 11 "&amp;"వ కార్ప్స్ యొక్క పని ఉత్తర అడ్రియాటిక్ లోని ద్వీపాల నుండి శత్రువులను క్లియర్ చేసే పని మరియు 5 వ కార్ప్స్ కార్యకలాపాలు. [35] భూ శక్తులతో అనుసంధాన విభాగాలు ఉన్నప్పటికీ, విధానాలు ఇంకా క్రమబద్ధీకరించబడలేదు మరియు మోస్టార్ ఆపరేషన్ సమయంలో అనేక స్నేహపూర్వక అగ్ని "&amp;"సంఘటనలు జరిగాయి. 11 వ కార్ప్స్ కార్యకలాపాలకు మద్దతుగా, తుఫానులు PAG మరియు KRK ద్వీపాలలో మరియు చుట్టుపక్కల జర్మన్ ప్రధాన కార్యాలయం, రక్షణ మరియు నావికాదళ ట్రాఫిక్‌పై దాడి చేశాయి. ఫిబ్రవరి 7 న, నంబర్ 351 స్క్వాడ్రన్ యొక్క తుఫానులు 4 మరియు 11 వ కార్ప్స్ మద్దత"&amp;"ు ఇస్తున్నాయి మరియు సువార్త మరియు బిహాల మధ్య రహదారిపై జర్మన్ ట్రక్కులు మరియు వ్యాగన్ల కాలమ్ పై దాడి చేశారు, రెండు విమానాలు ided ీకొన్నప్పుడు, స్వల్ప నష్టం కలిగించింది. విమానాలు రెండూ స్నేహపూర్వక భూభాగంలో క్రాష్ అయ్యాయి మరియు వ్రాయబడ్డాయి, కాని పైలట్లు క్ష"&amp;"ేమంగా తప్పించుకున్నారు. [36] ఫిబ్రవరిలో, నంబర్ 351 స్క్వాడ్రన్ జదర్ సమీపంలోని ప్రధాన భూభాగంలో జెమునిక్‌కు తిరిగి నియమించబడింది. [37] మార్చి ప్రారంభంలో, 4 వ సైన్యం ఏర్పడటంతో పాటు రెండు స్క్వాడ్రన్లతో మరింత సమన్వయం మరియు అనుసంధానం అభివృద్ధి చెందారు. స్నేహపూ"&amp;"ర్వక దళాల ఫార్వర్డ్ లైన్‌ను చూపించడానికి మరియు స్నేహపూర్వక వాహనాలను గుర్తించడానికి ఎయిర్ మార్కర్ ప్యానెల్లు ఉపయోగించడం ప్రారంభించాయి మరియు సహాయక విమానాలతో నేరుగా కమ్యూనికేట్ చేయడానికి దిగువ స్థాయి నిర్మాణాల కమాండర్లతో అనుసంధాన బృందాలు మోహరించబడ్డాయి. మార్"&amp;"చిలో బోస్నియా మరియు డాల్మాటియా అంతటా కార్యకలాపాలు కొనసాగాయి మరియు లికా ప్రాంతంలో మరియు సారాజేవో మరియు బిహాక్లను స్వాధీనం చేసుకునే సమయంలో పురోగతికి మద్దతును చేర్చడానికి విస్తరించబడ్డాయి. యాక్సిస్ దళాలు పశ్చిమ దేశాలను జాగ్రెబ్ వైపుకు ఉపసంహరించుకున్నప్పుడు, "&amp;"351 నంబర్ 351 స్క్వాడ్రన్ యొక్క తుఫానులు వాటిని హ్యారీ చేస్తూనే ఉన్నాయి, కాన్వాయ్లు మరియు రాకెట్ ఫిరంగి స్థానాలను ఆకస్మికంగా మార్చాయి. [38] 1 జనవరి మరియు 31 మార్చి 1945 మధ్య, 351 వ స్క్వాడ్రన్ యొక్క హరికేన్స్ కన్నా మరియు విస్ నుండి మాత్రమే కాకుండా, ప్రధాన"&amp;" భూభాగంలోని జెమునిక్ మరియు పిఆర్కోస్ వద్ద ఉన్న వైమానిక క్షేత్రాల నుండి కూడా ఎగిరింది. అదే కాలంలో స్క్వాడ్రన్ నాలుగు విమానాలను కోల్పోయింది మరియు పదిహేను మందికి నష్టం కలిగించింది. కోల్పోయిన విమానంలో, ision ీకొన్న ఫలితంగా రెండు నాశనం చేయబడ్డాయి, ఇంజిన్ వైఫల్"&amp;"యం తరువాత ఒకటి పోయింది, మరియు విమాన నిరోధక అగ్నిప్రమాదానికి ఒకటి మాత్రమే కోల్పోయారు. విమాన వ్యతిరేక అగ్నితో నాలుగు విమానాలు దెబ్బతిన్నాయి, మిగిలినవి వారి స్వంత రాకెట్ల నుండి శకలాలు దెబ్బతిన్నాయి. [39] ఏప్రిల్ 1945 ప్రారంభం నుండి, నంబర్ 351 స్క్వాడ్రన్ యొక"&amp;"్క పోరాట కార్యకలాపాలు లికా మరియు గోర్స్కి కోటార్ ప్రాంతాలలో, క్రొయేషియన్ తీరప్రాంతంలో మరియు ఇస్ట్రియాలో 4 వ సైన్యం చేత దాహానికి మద్దతు ఇవ్వడంపై దృష్టి సారించాయి. ముఖ్యంగా, ఉత్తర అడ్రియాటిక్ ద్వీపాలలో కష్టతరమైన పోరాటం జరిగింది. [40] ఏప్రిల్ 5 న, బాబిన్ పోట"&amp;"ోక్ సమీపంలో ఒక హరికేన్ పోయింది, అది 11 వ ఉస్టా డివిజన్ యొక్క అంశాలపై 19 వ డాల్మేషియన్ డివిజన్ దాడికి మద్దతు ఇస్తూ, పైలట్ మరణం సంభవించింది. [41] ఈ కాలంలో, జెమునిక్ వద్ద ఉన్న ఎయిర్ఫీల్డ్ నుండి 351 స్క్వాడ్రన్ యొక్క అన్ని కార్యకలాపాలు జరిగాయి. రెండు విమానాలు"&amp;" ధ్వంసమయ్యాయి మరియు పద్దెనిమిది దెబ్బతిన్నాయి. మే 2 మరియు 8 మధ్య, ఇది యుద్ధం యొక్క చివరి వారం అని నిరూపించబడింది, ట్రైస్టే యొక్క భవిష్యత్తు స్థితికి సంబంధించి రాజకీయ పరిశీలనల కారణంగా RAF స్క్వాడ్రన్ పనిచేయడానికి అనుమతించలేదు. [42] దాని ఉనికిలో, నంబర్ 351 "&amp;"స్క్వాడ్రన్ 227 కంబాట్ మిషన్లను ఎగరవేసింది: 119 గ్రౌండ్ అటాక్ సోర్టీలు, 87 నిఘా మిషన్లు, 19 సముద్ర నిషేధాలు మరియు రెండు సెర్చ్-అండ్-రెస్క్యూ మిషన్లు. స్క్వాడ్రన్ గుండా వెళ్ళిన 23 పైలట్లలో నలుగురు చంపబడ్డారు మరియు ఒకరు పట్టుబడ్డారు. స్క్వాడ్రన్ తొమ్మిది వి"&amp;"మానాలను కోల్పోయింది, మరియు 38 మంది మరోసారి నష్టాన్ని చవిచూశారు, ప్రధానంగా విమాన వ్యతిరేక అగ్నిప్రమాదం. స్క్వాడ్రన్ 16 మే 1945 న RAF నియంత్రణ నుండి విడుదలైంది. [43] యుద్ధం తరువాత, బాల్కన్ వైమానిక దళం యొక్క 16 హరికేన్స్ యుగోస్లావ్ వైమానిక దళం (సెర్బో-క్రోటి"&amp;"యన్: జుగోస్లోవెన్స్కో రత్నో వాజ్డుహోప్లోవ్స్ట్వో; హరికేన్స్ 1945 లో 1 వ ఫైటర్ రెజిమెంట్‌తో ప్రయాణించాయి, తరువాత 1947-1948లో నిఘా ఏవియేషన్ రెజిమెంట్, మరియు 1948 మరియు 1951 మధ్య 103 వ పున onna పరిశీలన ఏవియేషన్ రెజిమెంట్ ఉన్నాయి. 1950 ల ప్రారంభం వరకు వార్ యు"&amp;"గోస్లావ్ అనంతర వైమానిక దళంతో హరికేన్స్ సేవలో ఉన్నారు. [[44] [45] నంబర్ 351 స్క్వాడ్రన్లో భాగంగా ఎగిరిన హాకర్ హరికేన్ MK IV బెల్గ్రేడ్‌లోని మ్యూజియం ఆఫ్ ఏవియేషన్‌లో ప్రదర్శనలో ఉంది. ఈ విమానం, సీరియల్ నంబర్ 20925, 1943 లో తయారు చేయబడింది మరియు 18 ఆగస్టు 195"&amp;"2 న సేవ నుండి ఉపసంహరించుకునే వరకు అమలులో ఉంది. [45]")</f>
        <v>1937 చివరలో, రాయల్ యుగోస్లావ్ వైమానిక దళం (సెర్బో-క్రోటియన్ లాటిన్: వాజ్డుహోప్లోవ్స్ట్వో వోజ్స్కే క్రల్జెవిన్ జొగోస్లేవిజే, వివికెజె) పన్నెండు మంది హాకర్ హరికేన్ ఎంకె ఐ ఫైటర్స్ కోసం హాకర్ విమానం తో ఒక ఆర్డర్‌ను ఉంచారు, ఈ ప్రియాఫ్ట్ యొక్క మొదటి విదేశీ కొనుగోలు. రాయల్ యుగోస్లావ్ ఎయిర్ ఫోర్స్ (VVKJ) 1938 నుండి 1941 వరకు బ్రిటిష్ హాకర్ హరికేన్ MK I ను నిర్వహించింది. 1938 మరియు 1940 మధ్య, VVKJ 24 హరికేన్ MK ను పొందారు, ప్రారంభ ఉత్పత్తి బ్యాచ్‌ల నుండి, విమానం యొక్క మొదటి విదేశీ అమ్మకాన్ని గుర్తించారు. యుగోస్లేవియాలో లైసెన్స్ కింద ZMAJ ఇరవై అదనపు విమానాలను నిర్మించింది. ఏప్రిల్ 1941 నాటి జర్మన్ నేతృత్వంలోని అక్షం దండయాత్ర ద్వారా రెండవ ప్రపంచ యుద్ధంలో దేశాన్ని ఆకర్షించినప్పుడు, మొత్తం 41 హరికేన్ MK I యొక్క యోధులుగా సేవలో ఉన్నారు. వారు లుఫ్ట్‌వాఫ్ విమానాలకు వ్యతిరేకంగా కొన్ని విజయాలు సాధించారు, కాని యుగోస్లావ్ తుఫానులన్నీ 11 రోజుల దండయాత్రలో నాశనం చేయబడ్డాయి లేదా బంధించబడ్డాయి. 1944 మధ్యలో, యుగోస్లావ్ పక్షపాతాలు రెండు రాయల్ ఎయిర్ ఫోర్స్ స్క్వాడ్రన్లను ఏర్పాటు చేశాయి, సంఖ్య 351 మరియు 352, ఈ రెండూ హరికేన్ ఫైటర్-బాంబర్లు నడుపుతున్నాయి. నంబర్ 351 స్క్వాడ్రన్ శిక్షణ సమయంలో MK IIC లకు హరికేన్ ఎగరవేసింది మరియు తరువాత MK IVS హరికేన్ కలిగి ఉంది, మరియు 352 వ వంతు క్లుప్తంగా సూపర్ మెరైన్ స్పిట్‌ఫైర్ MK Vs. స్క్వాడ్రన్లు ఇద్దరూ బాల్కన్ వైమానిక దళానికి 281 వింగ్ RAF లో భాగంగా పనిచేశారు, యుద్ధం ముగిసే వరకు పక్షపాత కార్యకలాపాలకు మద్దతుగా గ్రౌండ్ అటాక్ మిషన్లు నిర్వహించారు. 1950 ల ప్రారంభం వరకు యుద్ధానంతర యుగోస్లావ్ వైమానిక దళంతో తుఫానులు సేవలో ఉన్నాయి. 1938 ప్రారంభంలో, రాయల్ యుగోస్లావ్ వైమానిక దళం (సెర్బో-క్రోటియన్ లాటిన్: వాజ్డుహోప్లోవ్స్ట్వో వోజ్స్కే క్రాల్జెవిన్ జుగోస్లేవిజే, వివికెజ్) పన్నెండు మంది హాకర్ హరికేన్ ఎంకె ఐ ఫైటర్స్ కోసం హాకర్ విమానం తో ఒక ఆర్డర్‌ను ఉంచారు, మొదటి విదేశీ కొనుగోలు పత్రం. [1] జర్మన్ విస్తరణను వ్యతిరేకించే దేశాలకు అదనపు తుఫానులను సరఫరా చేయడానికి బ్రిటిష్ ప్రభుత్వం సిద్ధంగా ఉంది, ఎందుకంటే విమానం యొక్క ఉత్పత్తి రేటు ఆ సమయంలో రాఫ్ యొక్క సామర్థ్యాన్ని కొద్దిగా మించిపోయింది. [2] యుగోస్లావ్ సేవకు ఉద్దేశించిన ఈ విమానాలలో మొదటిది 205 వ స్థానంలో ఉంది (గతంలో L1751), ఇది యునైటెడ్ కింగ్‌డమ్ నుండి ఫ్రాన్స్ మరియు ఇటలీ మీదుగా బెల్గ్రేడ్ వరకు ఎగురవేయబడింది, ఇది 15 డిసెంబర్ 1938 న చేరుకుంది. [1] మొదటి బ్యాచ్ విమానాలు రోల్స్ రాయిస్ మెర్లిన్ II ఇంజిన్‌తో రెండు-బ్లేడ్ చెక్క ప్రొపెల్లర్‌ను నడుపుతున్నాయి. [3] ప్రారంభ ఉత్తర్వు తరువాత పన్నెండు (N2718-N2729) యొక్క రెండవ ఆర్డర్, వీటిని మూడు-బ్లేడ్ వేరియబుల్-పిచ్ ప్రొపెల్లర్‌ను నడుపుతున్న మెర్లిన్ III ఇంజిన్‌లతో అమర్చారు మరియు ఫిబ్రవరి మరియు మార్చి 1940 లో పంపిణీ చేయబడ్డాయి. అదే సమయంలో, యుగోస్లావ్ లైసెన్స్ కింద మరింత నిర్మించడానికి ప్రభుత్వం దరఖాస్తు చేసింది. చర్చలు విజయవంతంగా ముగిసిన తర్వాత, బెల్గ్రేడ్‌లోని రోగోసార్స్కి ప్లాంట్ మరియు సమీపంలోని జెమున్ లోని ZMAJ ఫ్యాక్టరీలో ఉత్పత్తి మార్గాలు స్థాపించబడ్డాయి. ఈ రెండు మొక్కలు నెలకు పన్నెండు చొప్పున వరుసగా నలభై మరియు అరవై విమానాలను నిర్మిస్తాయని భావించారు. స్థానికంగా నిర్మించిన విమానంలో, ఇరవై మాత్రమే ZMAJ చేత పూర్తయింది; రోగోసార్స్కి మొక్క ఏదీ ఉత్పత్తి చేయలేదు. మొత్తం 44 విమానాలను VVKJ తో సేవలో ఉంచారు. [4] [5] ఒకసారి సేవలో, NIć వద్ద ఉన్న 2 వ ఫైటర్ రెజిమెంట్ యొక్క 52 వ ఫైటర్ సమూహాన్ని మరియు బోసన్స్కి అలెక్సాండ్రోవాక్ వద్ద 4 వ ఫైటర్ రెజిమెంట్ యొక్క 33 వ మరియు 34 వ ఫైటర్ సమూహాలను సన్నద్ధం చేయడానికి MK హరికేన్ ఉపయోగించబడుతుంది. హరికేన్స్ 81 వ బాంబర్ గ్రూప్ యొక్క స్వతంత్ర ఫైటర్ స్క్వాడ్రన్ మరియు ఎయిర్ ట్రైనింగ్ స్కూల్ చేత నిర్వహించబడుతున్నాయి, రెండూ మోస్టార్ వద్ద ఉన్నాయి. ఈ విమానాలన్నీ ఫైటర్/ఇంటర్‌సెప్టర్ పాత్రలో మోహరించబడ్డాయి. [6] [7] ఏప్రిల్ 1941 లో యుగోస్లేవియాపై జర్మన్ నేతృత్వంలోని యాక్సిస్ దండయాత్రకు ముందు, అసలు 44 తుఫానులలో 41 సేవలందించదగినవి. అవి ఈ క్రింది విధంగా కేటాయించబడ్డాయి: [6] [7] [8] [9] 6 ఏప్రిల్ 1941 న 06:45 వద్ద, లుఫ్ట్‌వాఫ్ఫ్ ఆపరేషన్ ప్రతీకారం తీర్చుకుంది, బెల్గ్రేడ్‌లో సమిష్టి బాంబు దాడుల శ్రేణి, ఇది గాలి మరియు భూ దాడులతో సమానంగా ఉంది. దేశం. జర్మన్ విమానాల యొక్క అనేక తరంగాలు పగటిపూట బెల్గ్రేడ్ వద్దకు వచ్చాయి, ప్రారంభంలో జంకర్లు జు 87 "స్టుకా" డైవ్-బాంబర్లు యోధులు ఎస్కార్ట్ చేశారు. సుమారు 08:00, 52 వ ఫైటర్ గ్రూప్ యొక్క తుఫానులు రెండవ తరంగాన్ని నిమగ్నం చేశాయి, అది నగరాన్ని బాంబు దాడి చేసిన తరువాత బయలుదేరింది; డైవ్-బాంబర్‌లలో ఒకరిని 163 వ స్క్వాడ్రన్ నుండి ముగ్గురు పైలట్లు కాల్చి చంపారు. [10] ఆక్రమణ యొక్క మొదటి రోజు మిగిలిన కొరకు, vvkj యొక్క తుఫానులు čačak, kraljevo మరియు kragujevac ల మధ్య నిరంతరం పెట్రోలింగ్ చేసినప్పటికీ, తక్కువ చర్యను చూశాయి. విమానంలో కొన్ని రేడియో సెట్లు ఉన్నాయి, కాబట్టి యోధులు సాధారణంగా పోరాటంలో పాల్గొనడానికి చాలా ఆలస్యంగా వచ్చారు. [11] ఆస్ట్రియాలో లక్ష్యాలపై దాడి చేయడానికి బ్రిస్టల్ బ్లెన్‌హీమ్ ఎంకె ఐ లైట్ బాంబర్లను ఎస్కార్ట్ చేసే రెండు 4 వ ఫైటర్ రెజిమెంట్ యంత్రాలు ఉన్నాయి, కాని వారు క్లౌడ్ కవర్‌లో బాంబర్లను కోల్పోయారు. పైలట్లలో ఒకరు కొంతమంది జర్మన్ మెసర్‌ష్మిట్ బిఎఫ్ 109 యోధులను అడ్డగించడానికి ప్రయత్నించారు. [12] మరుసటి రోజు, 2 వ ఫైటర్ రెజిమెంట్ సెంట్రల్ సెర్బియాపై పెట్రోలింగ్ కొనసాగించింది, క్రాల్జెవో మరియు క్రాగుజెవాక్ వద్ద కర్మాగారాలను రక్షించింది, జర్మన్ వైమానిక దాడుల నుండి ఎప్పుడూ జర్మన్ వైమానిక దాడులు జరిగాయి. 4 వ ఫైటర్ రెజిమెంట్ కూడా చురుకుగా ఉంది, బోస్నియా మరియు క్రొయేషియాపై పెట్రోలింగ్ చేసింది, కాని జర్మన్ నిఘా విమానాలను అడ్డగించే ప్రయత్నాలు తప్ప తక్కువ చర్యను చూశారు. ఎయిర్ ట్రైనింగ్ స్కూల్ హరికేన్స్ రెండు రెండు జంకర్లు జు 88 బాంబర్ల యొక్క చిన్న నిర్మాణాన్ని అడ్డగించటానికి గిలకొట్టారు, వారు మోస్టార్ వైపు సారాజేవో వైపు ఎగిరిపోయారు. వారిద్దరూ రిటర్న్ ఫైర్ చేత కొట్టబడ్డారు, ఒక పైలట్ గాయపడ్డారు మరియు భూమిని క్రాష్ చేయమని బలవంతం చేశారు. జర్మన్ బిఎఫ్ 109 ల బృందం దాడి చేసినప్పుడు ఇతర పైలట్ బాంబర్లను వెంబడించడం కొనసాగించాడు. అతను తీవ్రంగా గాయపడ్డాడు, బెయిల్ పొందాడు మరియు చివరికి రక్తం కోల్పోవడంతో మరణించాడు. మరొక హరికేన్ ఏప్రిల్ 7 న జర్మన్లు ​​కూడా క్లెయిమ్ చేశారు. [13] ఏప్రిల్ 8 న, ప్రధాన VVKJ ప్రయత్నం దక్షిణ కొసావోలోని కయానిక్ జార్జ్ ద్వారా జర్మన్ గ్రౌండ్ థ్రస్ట్ వైపు మళ్ళించబడింది. ఈ సమయానికి, VVKJ తన విమానంలో 60 శాతానికి పైగా కోల్పోయింది; ఈ దాడి కోసం వివిధ బాంబర్ మరియు ఫైటర్ యూనిట్ల అవశేషాల నుండి 70 విమానాలు సమావేశమయ్యాయి. 52 వ ఫైటర్ గ్రూప్ యొక్క తుఫానులు 13 కిలోమీటర్ల (8 మైళ్ళు) దగ్గరి నిండిన కాన్వాయ్‌లలో చివరి దాడులను రూపొందించాయి. చాలా పేలవమైన వాతావరణంలో తక్కువ మేఘం క్రింద ఎగురుతూ, స్క్వాడ్రన్లు ఇద్దరూ జర్మన్‌లను కదిలించారు. ఒక హరికేన్ దెబ్బతింది మరియు రహదారి ద్వారా క్రాష్-ల్యాండ్ చేయబడింది, దాని పైలట్ తప్పించుకునే సంగ్రహించాడు. దేశానికి ఉత్తరాన, 4 వ రెజిమెంట్ యొక్క తుఫానులు పెట్రోలింగ్ ఫలితం లేకుండా అనేక సందర్భాల్లో జర్మన్ యోధులతో ఘర్షణ పడ్డాయి. ఇతర 4 వ రెజిమెంట్ హరికేన్స్ దక్షిణ ఆస్ట్రియాలో లక్ష్యాలకు వ్యతిరేకంగా మరో బాంబర్ మిషన్‌ను ఎస్కార్ట్ చేసింది. 105 వ స్క్వాడ్రన్ యొక్క మిగిలిన ఐదు తుఫానులు వెలికి రాడిన్సీకి మకాం మార్చాయి, ఇక్కడ ఇతర విమానాలు కూడా కేంద్రీకృతమై ఉన్నాయి. [14] మరుసటి రోజు, యుగోస్లేవియాలోని కొన్ని ప్రాంతాలలో భారీ మంచు పడింది, KNIć వద్ద 52 వ ఫైటర్ గ్రూప్ హరికేన్స్ ను గ్రౌండ్ చేసింది. ఉత్తరాన, రోవిన్ మరియు బోసాన్స్కి అలెక్సాండ్రోవాక్ మధ్య ఒక ప్రధాన వాయు యుద్ధం అభివృద్ధి చెందింది, ఇందులో 106 వ మరియు 108 వ స్క్వాడ్రన్ల తుఫానులు ఉన్నాయి. యుగోస్లావ్స్ ఒకటి లేదా రెండు బిఎఫ్ 109 లను కాల్చారు, కాని ఈ ప్రక్రియలో రెండు తుఫానులను కోల్పోయారు. [15] ఏప్ KNIć వద్ద, జర్మన్ భూ బలగాల విధానం యొక్క పుకార్లు 164 వ స్క్వాడ్రన్ తన తుఫానులను సురక్షితమైన ఎయిర్ఫీల్డ్కు ఎగరడానికి ప్రయత్నించాయి. ఐదు యంత్రాలు గాలిలోకి వచ్చాయి, కాని వెంటనే వారిలో ఇద్దరు ided ీకొన్నారు, మరియు మరొకటి పొగమంచుతో దండలు వేసిన పర్వతంలోకి ఎగిరింది. బతికి ఉన్న ఇద్దరు పైలట్లు సురక్షితంగా నిక్ వద్దకు తిరిగి వచ్చారు. ఇంతలో, 163 వ స్క్వాడ్రన్ యొక్క తుఫానులు జర్మన్లు ​​వారి సంగ్రహణ మరియు వాడకాన్ని నివారించడానికి వారి సిబ్బంది వారి సిబ్బందిచే సేవ చేయలేరు. జర్మన్ దళాలను సమీపించే పుకార్లు నిరాధారమైనవని స్పష్టం చేసినప్పుడు, విమానాన్ని ఎగిరే స్థితికి తిరిగి ఇవ్వడానికి తీరని ప్రయత్నాలు జరిగాయి. అదే రోజు, 4 వ రెజిమెంట్ యొక్క తుఫానులు BF 109 పై విజయం సాధించాయి, అయితే బోస్నియాపై నిఘా విమానాన్ని వెంబడించాయి. [16] ఏప్రిల్ 11 న, 4 వ రెజిమెంట్ హరికేన్స్ నోవా గ్రాడికాపై మెసెర్స్చ్మిట్ బిఎఫ్ 110 హెవీ ఫైటర్‌ను కాల్చివేసింది. [17] మరుసటి రోజు, మిగిలిన 105 వ స్క్వాడ్రన్ తుఫానులలో రెండు లేదా మూడు వెలికి రాడిన్సీ వద్ద గ్రౌండ్ సిబ్బంది చేత కాలిపోయాయి, అదే స్క్వాడ్రన్ నుండి ఇతర యంత్రాలు బిజెల్జినాకు వెళ్లాయి, అక్కడ ఇతర విమానాలు కేంద్రీకృతమై ఉన్నాయి. జర్మన్ బిఎఫ్ 110 ల యొక్క పెద్ద నిర్మాణం ఎయిర్‌ఫీల్డ్‌పైకి దూసుకెళ్లి రెండు డజనుకు పైగా విమానాలను నాశనం చేసినప్పుడు మాత్రమే ఈ చర్య పూర్తయింది, వీటిలో 105 వ స్క్వాడ్రన్ హరికేన్‌లలో ఒకటి తప్ప. KNIć వద్ద, జర్మన్ వాహనాలకు చేరుకున్నది గత రెండు 163 వ స్క్వాడ్రన్ తుఫానులు పెనుగులాట, జెమున్‌కు ఎగురుతూ. మొదటి పైలట్ సురక్షితంగా ల్యాండ్ అయ్యాడు, కాని వెంటనే సాయుధ వోక్స్‌డ్యూట్చే చేత పట్టుబడ్డాడు. ఇతర పైలట్, జెమున్ సురక్షితంగా లేడని చూసి, విరిగింది మరియు జెల్జినాకు వెళ్లడానికి ప్రయత్నించాడు, కాని ఇంధనం అయిపోయాడు మరియు వాల్జెవో సమీపంలో క్రాష్-ల్యాండ్ చేయడానికి ప్రయత్నించినప్పుడు చంపబడ్డాడు. ఈ చివరి దశలో కూడా, 4 వ రెజిమెంట్‌లో ఇప్పటికీ ఐదు లేదా ఆరు గాలికి తుఫానులు ఉన్నాయి. వారు రోజంతా నిఘా విమానాలను వెంబడిస్తూనే ఉన్నారు, బంజా లుకా సమీపంలో ఒక జు 88 ను కాల్చారు. జర్మన్ బాంబర్లు మళ్లీ మోస్టార్ చుట్టూ ఉన్న వైమానిక క్షేత్రాలపై దాడి చేసినప్పుడు, ఎయిర్ ట్రైనింగ్ స్కూల్ యొక్క మిగిలిన హరికేన్ JU 88 పై దాడి చేసింది, కాని రిటర్న్ ఫైర్ చేత కొట్టబడింది, పైలట్ బెయిల్ ఇవ్వమని బలవంతం చేసింది. [18] మరుసటి రోజు 4 వ రెజిమెంట్ హరికేన్స్ మళ్ళీ బోస్నియాపై పెట్రోలింగ్ చేసి, మరో బిఎఫ్ 110 ను తగ్గించింది, ఈసారి బంజా లుకాపై. ఏప్రిల్ 13 న ఒక విమానం నాశనం చేయబడింది, పైలట్ తీవ్రంగా గాయపడ్డారు. [19] ఏప్రిల్ 14 న, మాంటెనెగ్రోలోని నికిక్ వద్ద ఒక హరికేన్ ఇప్పటికీ సేవ చేయదగినది. [19] ఈ విమానం ఏప్రిల్ 14 లేదా 15 న ఇటాలియన్ యోధులతో గొడవపడి 37 సార్లు దెబ్బతింది. అయినప్పటికీ, ఏప్రిల్ 16 న దాని పైలట్ దానిని గ్రీస్‌కు ఎగరడానికి ప్రయత్నించినప్పుడు ఇది ఇప్పటికీ వాయుమార్గం, కానీ వాతావరణం పేలవమైన కారణంగా అతను తిరిగి రావలసి వచ్చింది, ఆ తర్వాత విమానం వదిలివేయబడింది. ఆక్రమణ శక్తులచే కనీసం రెండు తుఫానులు చెక్కుచెదరకుండా బంధించబడ్డాయి, కాని ఇది VVKJ సేవలో హాకర్ హరికేన్ ముగింపును గుర్తించింది, ఎందుకంటే ఏప్రిల్ 18 న యాక్సిస్ ఆక్రమణదారులకు వ్యతిరేకత ఆగిపోయింది, యుగోస్లావ్ సుప్రీం కమాండ్ యొక్క మునుపటి రోజు షరతులు లేని లొంగిపోయిన తరువాత. [20 ] రాయల్ ఎయిర్ ఫోర్స్ (RAF) లో యుగోస్లావ్ పక్షపాత-సభ్యుల స్క్వాడ్రన్లను పెంచడం పక్షపాత నాయకుడు జోసిప్ బ్రోజ్ టిటో మరియు బ్రిటిష్ మిషన్ టు ది పార్టిసాన్లకు అధిపతి బ్రిగేడియర్ ఫిట్జ్రాయ్ మాక్లీన్, 12 మార్చి 1944 న చర్చించబడింది. దీని ఫలితంగా. చర్చ, ఆ నెల తరువాత ఒక ఒప్పందం ముగిసింది, ఆర్‌ఐఎఫ్ రెండు స్క్వాడ్రన్‌లను, యోధులలో ఒకరు మరియు ఫైటర్-బాంబర్‌లలో ఒకరు మ్యాన్ చేసే యుగోస్లావ్ సిబ్బందికి శిక్షణ ఇచ్చారు. శిక్షణ పూర్తి చేసిన తరువాత, ఈ ఇద్దరు స్క్వాడ్రన్లు యుగోస్లేవియాపై ప్రత్యేకంగా కార్యకలాపాలను నిర్వహించాల్సి ఉంది. దండయాత్ర సమయంలో దేశం నుండి పారిపోయిన మరియు తరువాత పక్షపాతాలలో చేరడానికి అంగీకరించిన మాజీ వివ్‌కెజె సిబ్బంది కొత్త స్క్వాడ్రన్‌లను ఎక్కువగా సిబ్బందిని కలిగి ఉంటారని అంగీకరించారు. మొట్టమొదటి స్క్వాడ్రన్ లిబియాలోని బెంఘజి సమీపంలో ఉన్న ఎయిర్‌ఫీల్డ్‌లో నంబర్ 352 (యుగోస్లావ్) స్క్వాడ్రన్ RAF గా పెరిగారు. సభ్యులు 21 మే 1944 న వారి పక్షపాత ప్రమాణాలు తీసుకున్నారు. [21] జూన్ చివరి వరకు, ఈ స్క్వాడ్రన్‌లో హార్వర్డ్ శిక్షణా విమానం మరియు హరికేన్ ఎమ్‌కె ఐఐసిలు ఉన్నాయి, వీటిని సూపర్ మేరిన్ స్పిట్‌ఫైర్ ఎంకె వర్సెస్ భర్తీ చేశారు, ఇది యుద్ధం ముగిసే వరకు పనిచేసింది. MK IICS హరికేన్ రెండవ పక్షపాత-సభ్యుల స్క్వాడ్రన్‌కు అప్పగించబడింది, దీనిని నంబర్ 351 (యుగోస్లావ్) స్క్వాడ్రన్ RAF గా పెంచారు, ఇది 1 జూలై 1944 న లిబియాలో ఫైటర్-బాంబర్ యూనిట్‌గా కూడా స్థాపించబడింది. [22] వర్క్-అప్ శిక్షణ సమయంలో, నంబర్ 351 స్క్వాడ్రన్ MK IVS హరికేన్ తో తిరిగి అమర్చబడింది. ఇది సెప్టెంబర్ 23 నాటికి గ్రౌండ్-అటాక్ ప్రాక్టీస్ పరుగులతో సహా శిక్షణను పూర్తి చేసింది. అక్టోబర్ 2 నాటికి, స్క్వాడ్రన్‌ను ఇటలీలోని కన్నా సమీపంలో ఉన్న ఎయిర్‌ఫీల్డ్‌కు బదిలీ చేశారు, బాల్కన్ వైమానిక దళానికి చెందిన నంబర్ 281 ​​వింగ్ RAF లో చేరి, మిత్రరాజ్యాల సంస్థ. ఈ చర్యకు పక్షపాత సుప్రీం ఆదేశం నుండి వచ్చిన ఫిర్యాదులు ఉన్నాయి, హరికేన్ ఇప్పుడు 352 స్క్వాడ్రన్ మరియు హాకర్ టైఫూన్ చేత ఎగురవేయబడిన స్పిట్ ఫైర్ కంటే తక్కువ. ఈ ఫిర్యాదులను RAF విస్మరించింది, మరియు స్క్వాడ్రన్ యుద్ధం ముగిసే వరకు MK IVS హరికేన్ నిర్వహించింది, [23] బ్రిటిష్-మ్యాన్డ్ స్క్వాడ్రన్ అయిన 6 వ స్క్వాడ్రన్ RAF వలె, విమానం ఉన్నప్పటికీ, యుగోస్లేవియాపై మిషన్లు ఎగిరింది. మార్చి 1944 లో యూరోపియన్ థియేటర్‌లో ఫ్రంట్‌లైన్ సేవ నుండి బయటకు తీయబడింది. [24] అక్టోబర్ 13 న 351 స్క్వాడ్రన్ పోరాట కార్యకలాపాల కోసం క్లియర్ చేయబడింది, [25] మరియు అక్టోబర్ 18 నుండి స్క్వాడ్రన్ సాధారణంగా 4–8 విమానాలను కలిగి ఉంది. నం 351 స్క్వాడ్రన్ 13 అక్టోబర్ 1944 న తన మొదటి మిషన్‌ను ఎగురవేసింది; అరానో గ్రామానికి సమీపంలో యాక్సిస్ సప్లై కాన్వాయ్‌పై దాడి చేసిన ఆరు విమానాలు ఇందులో ఉన్నాయి. [27] అక్టోబర్ 20 న, స్క్వాడ్రన్ నుండి వచ్చిన విమానాలు, 352 స్క్వాడ్రన్ నుండి స్పిట్‌ఫైర్‌ల మద్దతుతో, మెట్కోవిక్ సమీపంలో ఉన్న శత్రు స్తంభాలపై రాకెట్ మరియు స్ట్రాఫింగ్ దాడులను నిర్వహించింది, ఇవి అభివృద్ధి చెందుతున్న పక్షపాత 26 వ డాల్మేటియన్ డివిజన్ నేపథ్యంలో ఉపసంహరించుకుంటాయి. మిషన్ విజయవంతమైంది, కానీ ఒక విమానం గ్రౌండ్ ఫైర్‌కు పోయింది. [28] తొమ్మిది రోజుల తరువాత, 352 వ స్క్వాడ్రన్ నుండి ఒక జత స్పిట్‌ఫైర్‌లచే ఎస్కార్ట్ చేయబడిన తుఫానులు, రాబ్ ద్వీపం మరియు అడ్రియాటిక్ యొక్క ప్రక్కనే ఉన్న ప్రాంతాలలో పెట్రోలింగ్ ఎగిరిపోయాయి, కానీ ఎటువంటి లక్ష్యాలను సానుకూలంగా గుర్తించలేకపోయాయి. నవంబర్ 4 న, నంబర్ 351 స్క్వాడ్రన్ నుండి విమానాలు, మళ్ళీ రెండు స్పిట్‌ఫైర్‌లచే ఎస్కార్ట్ చేయబడినవి, బిహా మరియు నిన్ మధ్య రహదారి సమాచార మార్పిడిని అడ్డుకునే పనిలో ఉన్నాయి. ఒక విమానం ఇంజిన్ ఇబ్బందిని అభివృద్ధి చేసింది మరియు బేస్కు తిరిగి రావలసి వచ్చింది, కాని మిగిలినవి మిషన్తో కొనసాగాయి. వారు నిన్ సమీపంలో భారీ విమాన వ్యతిరేక అగ్నిప్రమాదంలో పరుగెత్తారు, మరియు ఒక విమానం కాల్చివేయబడింది, పైలట్ బెయిలింగ్ మరియు జర్మన్లు ​​పట్టుకున్నారు. [27] తదుపరి మిషన్, నవంబర్ 9 న, ట్రెబింజే సమీపంలో ఉన్న లక్ష్య ప్రాంతంపై చాలా తక్కువ వాతావరణం వల్ల దెబ్బతింది. ఒక విమానం ఒక పర్వతంలోకి ఎగిరి, పైలట్‌ను చంపి, మరొకటి ఇంజిన్ ఇబ్బంది పడ్డాయి మరియు ట్రెబింజే సమీపంలో క్రాష్-ల్యాండ్డ్, పైలట్ గాయపడలేదు. [29] 3 డిసెంబర్ 1944 న, నం 351 స్క్వాడ్రన్ లోసిన్జ్ ద్వీపంలో యాక్సిస్ తీరప్రాంత రక్షణపై విజయవంతమైన రాకెట్ దాడిని నిర్వహించింది, ఇది విస్ నుండి ప్రారంభించింది. దీని తరువాత అనేక యుగోస్లావ్ ప్రాంతాలపై స్కౌటింగ్ మరియు నిఘా కాలం, అవకాశాల లక్ష్యాలను చేధించడం, [30] కొన్నిసార్లు 352 స్క్వాడ్రన్ యొక్క స్పిట్ ఫైర్స్ చేత ఎస్కార్ట్ చేయబడి, మద్దతు ఇస్తుంది. [31] నం 351 స్క్వాడ్రన్ విస్తృతంగా ఉంది, తూర్పు మరియు పశ్చిమ బోస్నియాలో మరియు డాల్మేటియా అంతటా రైలు మరియు రహదారి మార్గాలను ఇంటర్‌డిక్ట్ చేసింది మరియు అడ్రియాటిక్ తీరం మరియు ద్వీపాల నుండి అక్షం సముద్ర ట్రాఫిక్‌పై దాడి చేసింది. [30] సంవత్సరం ముగింపు దశకు చేరుకున్నప్పుడు, మరింత దిగజారిపోతున్న వాతావరణంతో కార్యకలాపాలు తీవ్రంగా దెబ్బతిన్నాయి. [32] జనవరి మరియు ఫిబ్రవరి 1945 లో, రెండు RAF స్క్వాడ్రన్లు మరియు పక్షపాత గ్రౌండ్ మరియు సముద్ర దళాల మధ్య చాలా మంచి సమన్వయం సాధించబడింది. ప్రధాన పక్షపాత నిర్మాణాలతో విమానయాన అనుసంధాన విభాగాల విస్తరణ ద్వారా ఇది జరిగింది, ప్రారంభంలో 8 వ కార్ప్స్ మరియు తరువాత 5 వ కార్ప్స్. [33] జనవరి 4 న, మోస్టార్ మరియు సారాజేవో మధ్య ప్రయాణించే శత్రు కాన్వాయ్‌పై దాడి చేయడానికి నాలుగు తుఫానులు విస్ నుండి ఎగిరిపోయాయి. కాన్వాయ్ జబ్లానికా సమీపంలో ఉంది మరియు ఏడు ట్రక్కులు ధ్వంసమయ్యాయి. ఈ విమానం జబ్లానికాలోని రైల్వే స్టేషన్‌పై దాడి చేసి, ఒక లోకోమోటివ్ మరియు పది వ్యాగన్లను దెబ్బతీసింది. మిషన్ సమయంలో విమాన వ్యతిరేక అగ్నిప్రమాదం వల్ల ఒక హరికేన్ దెబ్బతింది. జనవరి 22 న, స్పిట్ ఫైర్స్ ఎస్కార్ట్ చేసిన తుఫానులు రాబ్ ద్వీపంలో 1,000 టన్నుల (980 పొడవైన టన్నులు) ఓడపై దాడి చేసి, పదహారు రాకెట్లను కాల్చాయి. యుగోస్లేవియాలో చాలావరకు తక్కువ లుఫ్ట్‌వాఫ్ ఉనికి కారణంగా, చాలా సందర్భాల్లో, 352 వ స్క్వాడ్రన్ నుండి స్పిట్‌ఫైర్ ఎస్కార్ట్‌లు శత్రు విమానాల నుండి రక్షించడానికి అవసరం లేదు, కాబట్టి వారు 351 స్క్వాడ్రన్ హరికేన్స్‌తో పాటు భూమి మరియు సముద్ర లక్ష్యాలను కూడా నిమగ్నం చేశారు. [34 ] ఫిబ్రవరిలో, స్క్వాడ్రన్లు ఇద్దరూ ప్రధాన పట్టణాల విముక్తికి మద్దతునిచ్చారు, ఇరోకి బ్రిజెగ్, నెవిన్జే మరియు మోస్టార్లతో సహా, మరియు బోస్నియా మరియు డాల్మాటియా అంతటా అవకాశాల లక్ష్యాలను పెట్రోలింగ్ చేసి దాడి చేశారు. ప్రత్యేకంగా, వారు 8 వ కార్ప్స్ యొక్క మోస్టార్ ఆపరేషన్, 11 వ కార్ప్స్ యొక్క పని ఉత్తర అడ్రియాటిక్ లోని ద్వీపాల నుండి శత్రువులను క్లియర్ చేసే పని మరియు 5 వ కార్ప్స్ కార్యకలాపాలు. [35] భూ శక్తులతో అనుసంధాన విభాగాలు ఉన్నప్పటికీ, విధానాలు ఇంకా క్రమబద్ధీకరించబడలేదు మరియు మోస్టార్ ఆపరేషన్ సమయంలో అనేక స్నేహపూర్వక అగ్ని సంఘటనలు జరిగాయి. 11 వ కార్ప్స్ కార్యకలాపాలకు మద్దతుగా, తుఫానులు PAG మరియు KRK ద్వీపాలలో మరియు చుట్టుపక్కల జర్మన్ ప్రధాన కార్యాలయం, రక్షణ మరియు నావికాదళ ట్రాఫిక్‌పై దాడి చేశాయి. ఫిబ్రవరి 7 న, నంబర్ 351 స్క్వాడ్రన్ యొక్క తుఫానులు 4 మరియు 11 వ కార్ప్స్ మద్దతు ఇస్తున్నాయి మరియు సువార్త మరియు బిహాల మధ్య రహదారిపై జర్మన్ ట్రక్కులు మరియు వ్యాగన్ల కాలమ్ పై దాడి చేశారు, రెండు విమానాలు ided ీకొన్నప్పుడు, స్వల్ప నష్టం కలిగించింది. విమానాలు రెండూ స్నేహపూర్వక భూభాగంలో క్రాష్ అయ్యాయి మరియు వ్రాయబడ్డాయి, కాని పైలట్లు క్షేమంగా తప్పించుకున్నారు. [36] ఫిబ్రవరిలో, నంబర్ 351 స్క్వాడ్రన్ జదర్ సమీపంలోని ప్రధాన భూభాగంలో జెమునిక్‌కు తిరిగి నియమించబడింది. [37] మార్చి ప్రారంభంలో, 4 వ సైన్యం ఏర్పడటంతో పాటు రెండు స్క్వాడ్రన్లతో మరింత సమన్వయం మరియు అనుసంధానం అభివృద్ధి చెందారు. స్నేహపూర్వక దళాల ఫార్వర్డ్ లైన్‌ను చూపించడానికి మరియు స్నేహపూర్వక వాహనాలను గుర్తించడానికి ఎయిర్ మార్కర్ ప్యానెల్లు ఉపయోగించడం ప్రారంభించాయి మరియు సహాయక విమానాలతో నేరుగా కమ్యూనికేట్ చేయడానికి దిగువ స్థాయి నిర్మాణాల కమాండర్లతో అనుసంధాన బృందాలు మోహరించబడ్డాయి. మార్చిలో బోస్నియా మరియు డాల్మాటియా అంతటా కార్యకలాపాలు కొనసాగాయి మరియు లికా ప్రాంతంలో మరియు సారాజేవో మరియు బిహాక్లను స్వాధీనం చేసుకునే సమయంలో పురోగతికి మద్దతును చేర్చడానికి విస్తరించబడ్డాయి. యాక్సిస్ దళాలు పశ్చిమ దేశాలను జాగ్రెబ్ వైపుకు ఉపసంహరించుకున్నప్పుడు, 351 నంబర్ 351 స్క్వాడ్రన్ యొక్క తుఫానులు వాటిని హ్యారీ చేస్తూనే ఉన్నాయి, కాన్వాయ్లు మరియు రాకెట్ ఫిరంగి స్థానాలను ఆకస్మికంగా మార్చాయి. [38] 1 జనవరి మరియు 31 మార్చి 1945 మధ్య, 351 వ స్క్వాడ్రన్ యొక్క హరికేన్స్ కన్నా మరియు విస్ నుండి మాత్రమే కాకుండా, ప్రధాన భూభాగంలోని జెమునిక్ మరియు పిఆర్కోస్ వద్ద ఉన్న వైమానిక క్షేత్రాల నుండి కూడా ఎగిరింది. అదే కాలంలో స్క్వాడ్రన్ నాలుగు విమానాలను కోల్పోయింది మరియు పదిహేను మందికి నష్టం కలిగించింది. కోల్పోయిన విమానంలో, ision ీకొన్న ఫలితంగా రెండు నాశనం చేయబడ్డాయి, ఇంజిన్ వైఫల్యం తరువాత ఒకటి పోయింది, మరియు విమాన నిరోధక అగ్నిప్రమాదానికి ఒకటి మాత్రమే కోల్పోయారు. విమాన వ్యతిరేక అగ్నితో నాలుగు విమానాలు దెబ్బతిన్నాయి, మిగిలినవి వారి స్వంత రాకెట్ల నుండి శకలాలు దెబ్బతిన్నాయి. [39] ఏప్రిల్ 1945 ప్రారంభం నుండి, నంబర్ 351 స్క్వాడ్రన్ యొక్క పోరాట కార్యకలాపాలు లికా మరియు గోర్స్కి కోటార్ ప్రాంతాలలో, క్రొయేషియన్ తీరప్రాంతంలో మరియు ఇస్ట్రియాలో 4 వ సైన్యం చేత దాహానికి మద్దతు ఇవ్వడంపై దృష్టి సారించాయి. ముఖ్యంగా, ఉత్తర అడ్రియాటిక్ ద్వీపాలలో కష్టతరమైన పోరాటం జరిగింది. [40] ఏప్రిల్ 5 న, బాబిన్ పోటోక్ సమీపంలో ఒక హరికేన్ పోయింది, అది 11 వ ఉస్టా డివిజన్ యొక్క అంశాలపై 19 వ డాల్మేషియన్ డివిజన్ దాడికి మద్దతు ఇస్తూ, పైలట్ మరణం సంభవించింది. [41] ఈ కాలంలో, జెమునిక్ వద్ద ఉన్న ఎయిర్ఫీల్డ్ నుండి 351 స్క్వాడ్రన్ యొక్క అన్ని కార్యకలాపాలు జరిగాయి. రెండు విమానాలు ధ్వంసమయ్యాయి మరియు పద్దెనిమిది దెబ్బతిన్నాయి. మే 2 మరియు 8 మధ్య, ఇది యుద్ధం యొక్క చివరి వారం అని నిరూపించబడింది, ట్రైస్టే యొక్క భవిష్యత్తు స్థితికి సంబంధించి రాజకీయ పరిశీలనల కారణంగా RAF స్క్వాడ్రన్ పనిచేయడానికి అనుమతించలేదు. [42] దాని ఉనికిలో, నంబర్ 351 స్క్వాడ్రన్ 227 కంబాట్ మిషన్లను ఎగరవేసింది: 119 గ్రౌండ్ అటాక్ సోర్టీలు, 87 నిఘా మిషన్లు, 19 సముద్ర నిషేధాలు మరియు రెండు సెర్చ్-అండ్-రెస్క్యూ మిషన్లు. స్క్వాడ్రన్ గుండా వెళ్ళిన 23 పైలట్లలో నలుగురు చంపబడ్డారు మరియు ఒకరు పట్టుబడ్డారు. స్క్వాడ్రన్ తొమ్మిది విమానాలను కోల్పోయింది, మరియు 38 మంది మరోసారి నష్టాన్ని చవిచూశారు, ప్రధానంగా విమాన వ్యతిరేక అగ్నిప్రమాదం. స్క్వాడ్రన్ 16 మే 1945 న RAF నియంత్రణ నుండి విడుదలైంది. [43] యుద్ధం తరువాత, బాల్కన్ వైమానిక దళం యొక్క 16 హరికేన్స్ యుగోస్లావ్ వైమానిక దళం (సెర్బో-క్రోటియన్: జుగోస్లోవెన్స్కో రత్నో వాజ్డుహోప్లోవ్స్ట్వో; హరికేన్స్ 1945 లో 1 వ ఫైటర్ రెజిమెంట్‌తో ప్రయాణించాయి, తరువాత 1947-1948లో నిఘా ఏవియేషన్ రెజిమెంట్, మరియు 1948 మరియు 1951 మధ్య 103 వ పున onna పరిశీలన ఏవియేషన్ రెజిమెంట్ ఉన్నాయి. 1950 ల ప్రారంభం వరకు వార్ యుగోస్లావ్ అనంతర వైమానిక దళంతో హరికేన్స్ సేవలో ఉన్నారు. [[44] [45] నంబర్ 351 స్క్వాడ్రన్లో భాగంగా ఎగిరిన హాకర్ హరికేన్ MK IV బెల్గ్రేడ్‌లోని మ్యూజియం ఆఫ్ ఏవియేషన్‌లో ప్రదర్శనలో ఉంది. ఈ విమానం, సీరియల్ నంబర్ 20925, 1943 లో తయారు చేయబడింది మరియు 18 ఆగస్టు 1952 న సేవ నుండి ఉపసంహరించుకునే వరకు అమలులో ఉంది. [45]</v>
      </c>
      <c r="E11" s="1" t="s">
        <v>285</v>
      </c>
      <c r="F11" s="1" t="s">
        <v>286</v>
      </c>
      <c r="G11" s="1" t="str">
        <f>IFERROR(__xludf.DUMMYFUNCTION("GOOGLETRANSLATE(F:F, ""en"", ""te"")"),"ఫైటర్ ఫైటర్-బాంబర్")</f>
        <v>ఫైటర్ ఫైటర్-బాంబర్</v>
      </c>
      <c r="K11" s="1" t="s">
        <v>287</v>
      </c>
      <c r="L11" s="1" t="str">
        <f>IFERROR(__xludf.DUMMYFUNCTION("GOOGLETRANSLATE(K:K, ""en"", ""te"")"),"హాకర్ మరియు ZMAJ")</f>
        <v>హాకర్ మరియు ZMAJ</v>
      </c>
      <c r="M11" s="1" t="s">
        <v>288</v>
      </c>
      <c r="AF11" s="2" t="s">
        <v>289</v>
      </c>
      <c r="BC11" s="1" t="s">
        <v>290</v>
      </c>
      <c r="BD11" s="1" t="s">
        <v>291</v>
      </c>
      <c r="BE11" s="1" t="s">
        <v>292</v>
      </c>
    </row>
    <row r="12">
      <c r="A12" s="1" t="s">
        <v>293</v>
      </c>
      <c r="B12" s="1" t="str">
        <f>IFERROR(__xludf.DUMMYFUNCTION("GOOGLETRANSLATE(A:A, ""en"", ""te"")"),"పారావిస్ డార్ట్")</f>
        <v>పారావిస్ డార్ట్</v>
      </c>
      <c r="C12" s="1" t="s">
        <v>294</v>
      </c>
      <c r="D12" s="1" t="str">
        <f>IFERROR(__xludf.DUMMYFUNCTION("GOOGLETRANSLATE(C:C, ""en"", ""te"")"),"పారావిస్ డార్ట్ ఒక రష్యన్ సింగిల్-ప్లేస్ పారాగ్లైడర్, దీనిని మాస్కోకు చెందిన పారావిస్ రూపొందించారు మరియు నిర్మించారు. ఇది ఇప్పుడు ఉత్పత్తికి దూరంగా ఉంది. [1] DART పోటీ మరియు పనితీరు గ్లైడర్‌గా రూపొందించబడింది. [1] డార్ట్ యొక్క 12.56 మీ (41.2 అడుగులు) స్పా"&amp;"న్ వింగ్ 80 కణాలు, రెక్క ప్రాంతం 27.2 మీ 2 (293 చదరపు అడుగులు) మరియు 5.8: 1 కారక నిష్పత్తి. సిబ్బంది బరువు పరిధి 80 నుండి 104 కిలోలు (176 నుండి 229 పౌండ్లు) మరియు విమానం ""పనితీరు"" విభాగంలో AFNOR ధృవీకరించబడింది. [1] బెర్ట్రాండ్ నుండి డేటా [1] సాధారణ లక్"&amp;"షణాల పనితీరు")</f>
        <v>పారావిస్ డార్ట్ ఒక రష్యన్ సింగిల్-ప్లేస్ పారాగ్లైడర్, దీనిని మాస్కోకు చెందిన పారావిస్ రూపొందించారు మరియు నిర్మించారు. ఇది ఇప్పుడు ఉత్పత్తికి దూరంగా ఉంది. [1] DART పోటీ మరియు పనితీరు గ్లైడర్‌గా రూపొందించబడింది. [1] డార్ట్ యొక్క 12.56 మీ (41.2 అడుగులు) స్పాన్ వింగ్ 80 కణాలు, రెక్క ప్రాంతం 27.2 మీ 2 (293 చదరపు అడుగులు) మరియు 5.8: 1 కారక నిష్పత్తి. సిబ్బంది బరువు పరిధి 80 నుండి 104 కిలోలు (176 నుండి 229 పౌండ్లు) మరియు విమానం "పనితీరు" విభాగంలో AFNOR ధృవీకరించబడింది. [1] బెర్ట్రాండ్ నుండి డేటా [1] సాధారణ లక్షణాల పనితీరు</v>
      </c>
      <c r="F12" s="1" t="s">
        <v>295</v>
      </c>
      <c r="G12" s="1" t="str">
        <f>IFERROR(__xludf.DUMMYFUNCTION("GOOGLETRANSLATE(F:F, ""en"", ""te"")"),"పారాగ్లైడర్")</f>
        <v>పారాగ్లైడర్</v>
      </c>
      <c r="H12" s="1" t="s">
        <v>296</v>
      </c>
      <c r="I12" s="1" t="str">
        <f>IFERROR(__xludf.DUMMYFUNCTION("GOOGLETRANSLATE(H:H, ""en"", ""te"")"),"రష్యా")</f>
        <v>రష్యా</v>
      </c>
      <c r="J12" s="2" t="s">
        <v>297</v>
      </c>
      <c r="K12" s="1" t="s">
        <v>298</v>
      </c>
      <c r="L12" s="1" t="str">
        <f>IFERROR(__xludf.DUMMYFUNCTION("GOOGLETRANSLATE(K:K, ""en"", ""te"")"),"పారావిస్")</f>
        <v>పారావిస్</v>
      </c>
      <c r="M12" s="2" t="s">
        <v>299</v>
      </c>
      <c r="Q12" s="1" t="s">
        <v>233</v>
      </c>
      <c r="T12" s="1" t="s">
        <v>300</v>
      </c>
      <c r="AF12" s="2" t="s">
        <v>301</v>
      </c>
      <c r="AI12" s="1" t="s">
        <v>302</v>
      </c>
      <c r="AK12" s="1" t="s">
        <v>303</v>
      </c>
      <c r="AV12" s="1">
        <v>5.8</v>
      </c>
      <c r="BF12" s="1" t="s">
        <v>304</v>
      </c>
      <c r="BG12" s="1" t="s">
        <v>305</v>
      </c>
      <c r="BH12" s="1" t="s">
        <v>306</v>
      </c>
    </row>
    <row r="13">
      <c r="A13" s="1" t="s">
        <v>307</v>
      </c>
      <c r="B13" s="1" t="str">
        <f>IFERROR(__xludf.DUMMYFUNCTION("GOOGLETRANSLATE(A:A, ""en"", ""te"")"),"అవియా 41-పి")</f>
        <v>అవియా 41-పి</v>
      </c>
      <c r="C13" s="1" t="s">
        <v>308</v>
      </c>
      <c r="D13" s="1" t="str">
        <f>IFERROR(__xludf.DUMMYFUNCTION("GOOGLETRANSLATE(C:C, ""en"", ""te"")"),"AVIA 41-P అధిక పనితీరు గల ఫ్రెంచ్ గ్లైడర్. ఎరిక్ నెస్లర్ 1934 మరియు 1938 మధ్య అనేక కొత్త నేషనల్ గ్లైడింగ్ రికార్డులను నెలకొల్పారు. 1929 లో మొదట ఎగిరిన జర్మన్ గ్లైడర్ అయిన లిప్పిష్ వీన్, రిడ్జ్ లిఫ్ట్ లేదా థర్మల్స్ కాకుండా ""బ్లూ స్కై"" థర్మల్స్ ఉపయోగించి "&amp;"క్రాస్ కంట్రీ విమానాలను చేపట్టిన మొదటి విమానం క్యుసులోనింబస్ క్లౌడ్‌తో అనుబంధించబడింది. వీన్ యొక్క అన్వేషణాత్మక విమానాలను చాలావరకు రాబర్ట్ క్రోన్ఫీల్డ్ పైలట్ చేశారు, [1] 1931 లో దానిని తీరప్రాంత ప్రదేశంలో జరిగిన ఫ్రెంచ్ పోటీకి తీసుకువచ్చారు. 1930 లో స్థాప"&amp;"ించబడిన వీన్ మరియు అటెలియర్స్ వోస్గియన్స్ వోస్గియన్స్ డి'ఇండస్ట్రీ ఏనానాటిక్ (AVIA) సంస్థ ఫ్రెంచ్‌ను ఆకట్టుకుంది, ఇదే విధమైన అధిక పనితీరు గల గ్లైడర్ రూపకల్పన గురించి సెట్ చేయబడింది. [2] ఇది వీన్ చేత ప్రేరణ పొందింది మరియు దాని సుదీర్ఘ, అధిక సెట్, అధిక కారక"&amp;" నిష్పత్తి వింగ్ లేఅవుట్ను అనుసరించింది, ఇది నిర్మాణాత్మకంగా మరియు ఏరోడైనమిక్‌గా గణనీయంగా భిన్నంగా ఉంది. ప్రాజెక్ట్ నాయకుడు రేమండ్ జార్లాడ్, వింగ్‌కు కూడా బాధ్యత వహించాడు, ఎరిక్ నెస్లర్ ఫ్యూజ్‌లేజ్ రూపకల్పన చేశాడు. వీన్ యొక్క రెక్కల మాదిరిగా కాకుండా, AVIA"&amp;" 41-P యొక్క రెండు భాగాల నిర్మాణం, ప్రతి సగం-వింగ్ దీర్ఘచతురస్రాకార ప్రణాళిక కేంద్రం విభాగం మరియు సూటిగా టేపెర్డ్ బాహ్య విభాగం కలిగి ఉంది, తరువాతి ఆధిపత్యం (80%) స్పాన్. లోపలి మరియు బయటి ఎయిర్‌ఫాయిల్స్ గుట్టింగెన్ 535, మందపాటి మరియు అధిక కేంబర్డ్ విభాగం, మ"&amp;"రియు ఫ్లాట్ బాటమ్డ్ గోటింగెన్ 527, వీన్ నుండి వేర్వేరు ప్రొఫైల్స్. [1] [2] వారు ఒక ప్రముఖ అంచు, ప్లైవుడ్ కవర్ టోర్షన్ బాక్స్ ద్వారా ఏర్పడిన ఒకే స్పార్ కలిగి ఉన్నారు, ఇది బయటికి ఇరుకైనది. [3] దీని వెనుక రెక్క ఫాబ్రిక్ కప్పబడి ఉంది. విస్తృత తీగ ఐలెరాన్లు సగ"&amp;"ం కంటే ఎక్కువ వ్యవధిని ఆక్రమించాయి, వీటిని రెండు విభాగాలుగా విభజించారు, ఇది టోర్షన్‌ను తగ్గించడానికి విడిగా కదిలింది. మొదటి AVIA 41-P లో ఐలెరాన్స్ ఫాబ్రిక్ కవర్ చేయబడ్డాయి, కాని రెండవ మరియు తరువాత ఉదాహరణలు ప్లై కప్పబడి ఉన్నాయి. దిగువ ఫ్యూజ్‌లేజ్ నుండి స్ట"&amp;"్రీమ్లైన్డ్ డ్యూరాలిమినియం వి-స్ట్రట్స్ లోపలి మరియు బయటి విభాగం సరిహద్దు లోపల సగం రెక్కలను కలుపుతాయి. రెండు సగం రెక్కలు తక్కువ సెంట్రల్ పైలాన్‌పై ఫ్యూజ్‌లేజ్ మీదుగా కలిసిపోయాయి, అవియా యొక్క రెక్కను వీన్ కంటే ఫ్యూజ్‌లేజ్‌కు దగ్గరగా ఉంచారు. [2] దీని ఫ్యూజ్‌"&amp;"లేజ్ బిర్చ్ ప్లై కప్పబడి నాలుగు లాంగన్‌ల చుట్టూ నిర్మించబడింది. [3] వింగ్ పైలాన్ కంటే వెంటనే ఉంచిన ఓపెన్ కాక్‌పిట్ అసాధారణంగా ఇరుకైనది కాబట్టి నెస్లెర్ ఐలెరాన్ నియంత్రణ కోసం కాడితో గ్లైడర్ కోసం అసాధారణ నియంత్రణ కాలమ్‌ను ప్రవేశపెట్టాడు, ఇది పైలట్ చేతుల యొక"&amp;"్క పక్కకి కదలికలను తగ్గించింది. ఫ్యూజ్‌లేజ్ చాలా చిన్న, సరళమైన అంచుగల ఫిన్ మరియు టెయిల్‌ప్లేన్‌తో ఒక సామ్రాజ్యానికి వెనుకకు దూసుకెళ్లింది. దాని ఫిన్ ఉదార, వంగిన అంచు, ఫాబ్రిక్ కప్పబడిన చుక్కానిని తీసుకువెళ్ళింది, ఇది కీల్ వరకు విస్తరించింది మరియు ప్రత్యేక"&amp;" ఎలివేటర్లు అదేవిధంగా గుండ్రంగా ఉన్నాయి. దాని క్షితిజ సమాంతర తోక ఫ్యూజ్‌లేజ్ పైన బాగా ముందుకు అమర్చబడింది, తద్వారా ఎలివేటర్ వెనుకంజలో ఉన్న ఎడ్జ్ రూట్ కంటే చుక్కాని కీలు ముందుంది. ఏవియా ఫార్వర్డ్ ఫ్యూజ్‌లేజ్ కింద రబ్బరు-మౌంటెడ్ స్కిడ్‌లోకి దిగి, రింగ్ ఆకార"&amp;"పు తోకను కలిగి ఉంది. [2] ఏవియా 41-పి 1932 చివరలో మొదటిసారిగా ఎగిరింది, జార్జెస్ బౌవియర్ చేత పైలట్ చేయబడింది. [2] అతను 1934 జనవరి మధ్య నాటికి టెస్ట్ విమానాలను పూర్తి చేశాడు [4] మరియు తరువాత దానిని ఫ్రాన్స్-వైడ్ ప్రదర్శన పర్యటనలో తీసుకున్నాడు, ఇది సెప్టెంబర"&amp;"్ వరకు కొనసాగింది. [5] ఆగస్టు చివరలో, దాని పార్ట్-డిజైనర్ ఎరిక్ నెస్లర్ దూరం మరియు వ్యవధి కోసం కొత్త ఫ్రెంచ్ గ్లైడింగ్ రికార్డులను ఏర్పాటు చేసిన విమానాల శ్రేణిని ప్రారంభించాడు. ఈ సంవత్సరం చివరినాటికి అతను 54 కిమీ (34 మైళ్ళు) మరియు మరో 11 గం 27 నిమి ఫ్లైట్"&amp;" చేసాడు, [6] 1936 లో తన సిల్వర్ సి బ్యాడ్జ్ పొందటానికి అతనికి సహాయం చేశాడు. అతను అలా చేసిన మొదటి ఫ్రెంచ్ పైలట్. [[(చేర్చుట రెండవ ఉదాహరణ, 1935 లో పూర్తయింది, లా బాన్ డి'ఆర్డాంచె గ్లైడింగ్ క్లబ్‌లో నెస్లర్ చీఫ్ పైలట్‌గా ఎక్కువగా ఉపయోగించబడింది, ఫ్రెంచ్ నేషన"&amp;"ల్ గ్లైడింగ్ రికార్డులను బద్దలు కొట్టడానికి, 1938 లో 382 కిలోమీటర్ల (237 మై 1937 మరియు 1938 లో అంతర్జాతీయ సమావేశాలలో ఫ్రెంచ్ ప్రతినిధిగా కూడా దీనిని ప్రయాణించారు. దీని కాక్‌పిట్ నిరంతరం సవరించబడింది, చివరికి పరివేష్టిత పందిరిని పొందింది. [2] AVIA 41-P ఉత్"&amp;"తమ పనితీరును సాధించడానికి రూపొందించబడింది మరియు నిర్మించడానికి ఖరీదైనది, కాని మరో ఐదుగురు మొదటి రెండు తరువాత అనుసరించారు; ఈ తరువాత విమానాలను ఎక్కువగా ఫ్రెంచ్ సైన్యం 1935-9 కాలంలో ఉపయోగించారు. అవి ఒకేలా లేవు; కొన్ని, ఉదాహరణకు, కొంచెం డైహెడ్రల్ కలిగి ఉన్నార"&amp;"ు. రెండవ ప్రపంచ యుద్ధంలో ఫ్రాన్స్ ఆక్రమించిన తరువాత, నెస్లెర్ యొక్క విమానాన్ని 1942 లో జర్మనీకి తీసుకువెళ్లారు. [2] మూడవ 41-పి నిర్మించినది, డిహెడ్రల్ ఉన్నవారిలో ఒకరు, యుద్ధంలో బయటపడ్డారు మరియు ప్రస్తుతం పబ్లిక్ డిస్ప్లేలో లేనప్పటికీ, లే బౌర్గేట్ వద్ద మ్య"&amp;"ూసీ డి ఎల్ ఎయిర్ ఎట్ డి ఎస్పేస్ యొక్క రిజర్వ్ సేకరణలో ఉంది. [2] [7 ] లెస్ ఐల్స్ నుండి డేటా డిసెంబర్ 1932, పే .3 [3] సాధారణ లక్షణాల పనితీరు")</f>
        <v>AVIA 41-P అధిక పనితీరు గల ఫ్రెంచ్ గ్లైడర్. ఎరిక్ నెస్లర్ 1934 మరియు 1938 మధ్య అనేక కొత్త నేషనల్ గ్లైడింగ్ రికార్డులను నెలకొల్పారు. 1929 లో మొదట ఎగిరిన జర్మన్ గ్లైడర్ అయిన లిప్పిష్ వీన్, రిడ్జ్ లిఫ్ట్ లేదా థర్మల్స్ కాకుండా "బ్లూ స్కై" థర్మల్స్ ఉపయోగించి క్రాస్ కంట్రీ విమానాలను చేపట్టిన మొదటి విమానం క్యుసులోనింబస్ క్లౌడ్‌తో అనుబంధించబడింది. వీన్ యొక్క అన్వేషణాత్మక విమానాలను చాలావరకు రాబర్ట్ క్రోన్ఫీల్డ్ పైలట్ చేశారు, [1] 1931 లో దానిని తీరప్రాంత ప్రదేశంలో జరిగిన ఫ్రెంచ్ పోటీకి తీసుకువచ్చారు. 1930 లో స్థాపించబడిన వీన్ మరియు అటెలియర్స్ వోస్గియన్స్ వోస్గియన్స్ డి'ఇండస్ట్రీ ఏనానాటిక్ (AVIA) సంస్థ ఫ్రెంచ్‌ను ఆకట్టుకుంది, ఇదే విధమైన అధిక పనితీరు గల గ్లైడర్ రూపకల్పన గురించి సెట్ చేయబడింది. [2] ఇది వీన్ చేత ప్రేరణ పొందింది మరియు దాని సుదీర్ఘ, అధిక సెట్, అధిక కారక నిష్పత్తి వింగ్ లేఅవుట్ను అనుసరించింది, ఇది నిర్మాణాత్మకంగా మరియు ఏరోడైనమిక్‌గా గణనీయంగా భిన్నంగా ఉంది. ప్రాజెక్ట్ నాయకుడు రేమండ్ జార్లాడ్, వింగ్‌కు కూడా బాధ్యత వహించాడు, ఎరిక్ నెస్లర్ ఫ్యూజ్‌లేజ్ రూపకల్పన చేశాడు. వీన్ యొక్క రెక్కల మాదిరిగా కాకుండా, AVIA 41-P యొక్క రెండు భాగాల నిర్మాణం, ప్రతి సగం-వింగ్ దీర్ఘచతురస్రాకార ప్రణాళిక కేంద్రం విభాగం మరియు సూటిగా టేపెర్డ్ బాహ్య విభాగం కలిగి ఉంది, తరువాతి ఆధిపత్యం (80%) స్పాన్. లోపలి మరియు బయటి ఎయిర్‌ఫాయిల్స్ గుట్టింగెన్ 535, మందపాటి మరియు అధిక కేంబర్డ్ విభాగం, మరియు ఫ్లాట్ బాటమ్డ్ గోటింగెన్ 527, వీన్ నుండి వేర్వేరు ప్రొఫైల్స్. [1] [2] వారు ఒక ప్రముఖ అంచు, ప్లైవుడ్ కవర్ టోర్షన్ బాక్స్ ద్వారా ఏర్పడిన ఒకే స్పార్ కలిగి ఉన్నారు, ఇది బయటికి ఇరుకైనది. [3] దీని వెనుక రెక్క ఫాబ్రిక్ కప్పబడి ఉంది. విస్తృత తీగ ఐలెరాన్లు సగం కంటే ఎక్కువ వ్యవధిని ఆక్రమించాయి, వీటిని రెండు విభాగాలుగా విభజించారు, ఇది టోర్షన్‌ను తగ్గించడానికి విడిగా కదిలింది. మొదటి AVIA 41-P లో ఐలెరాన్స్ ఫాబ్రిక్ కవర్ చేయబడ్డాయి, కాని రెండవ మరియు తరువాత ఉదాహరణలు ప్లై కప్పబడి ఉన్నాయి. దిగువ ఫ్యూజ్‌లేజ్ నుండి స్ట్రీమ్లైన్డ్ డ్యూరాలిమినియం వి-స్ట్రట్స్ లోపలి మరియు బయటి విభాగం సరిహద్దు లోపల సగం రెక్కలను కలుపుతాయి. రెండు సగం రెక్కలు తక్కువ సెంట్రల్ పైలాన్‌పై ఫ్యూజ్‌లేజ్ మీదుగా కలిసిపోయాయి, అవియా యొక్క రెక్కను వీన్ కంటే ఫ్యూజ్‌లేజ్‌కు దగ్గరగా ఉంచారు. [2] దీని ఫ్యూజ్‌లేజ్ బిర్చ్ ప్లై కప్పబడి నాలుగు లాంగన్‌ల చుట్టూ నిర్మించబడింది. [3] వింగ్ పైలాన్ కంటే వెంటనే ఉంచిన ఓపెన్ కాక్‌పిట్ అసాధారణంగా ఇరుకైనది కాబట్టి నెస్లెర్ ఐలెరాన్ నియంత్రణ కోసం కాడితో గ్లైడర్ కోసం అసాధారణ నియంత్రణ కాలమ్‌ను ప్రవేశపెట్టాడు, ఇది పైలట్ చేతుల యొక్క పక్కకి కదలికలను తగ్గించింది. ఫ్యూజ్‌లేజ్ చాలా చిన్న, సరళమైన అంచుగల ఫిన్ మరియు టెయిల్‌ప్లేన్‌తో ఒక సామ్రాజ్యానికి వెనుకకు దూసుకెళ్లింది. దాని ఫిన్ ఉదార, వంగిన అంచు, ఫాబ్రిక్ కప్పబడిన చుక్కానిని తీసుకువెళ్ళింది, ఇది కీల్ వరకు విస్తరించింది మరియు ప్రత్యేక ఎలివేటర్లు అదేవిధంగా గుండ్రంగా ఉన్నాయి. దాని క్షితిజ సమాంతర తోక ఫ్యూజ్‌లేజ్ పైన బాగా ముందుకు అమర్చబడింది, తద్వారా ఎలివేటర్ వెనుకంజలో ఉన్న ఎడ్జ్ రూట్ కంటే చుక్కాని కీలు ముందుంది. ఏవియా ఫార్వర్డ్ ఫ్యూజ్‌లేజ్ కింద రబ్బరు-మౌంటెడ్ స్కిడ్‌లోకి దిగి, రింగ్ ఆకారపు తోకను కలిగి ఉంది. [2] ఏవియా 41-పి 1932 చివరలో మొదటిసారిగా ఎగిరింది, జార్జెస్ బౌవియర్ చేత పైలట్ చేయబడింది. [2] అతను 1934 జనవరి మధ్య నాటికి టెస్ట్ విమానాలను పూర్తి చేశాడు [4] మరియు తరువాత దానిని ఫ్రాన్స్-వైడ్ ప్రదర్శన పర్యటనలో తీసుకున్నాడు, ఇది సెప్టెంబర్ వరకు కొనసాగింది. [5] ఆగస్టు చివరలో, దాని పార్ట్-డిజైనర్ ఎరిక్ నెస్లర్ దూరం మరియు వ్యవధి కోసం కొత్త ఫ్రెంచ్ గ్లైడింగ్ రికార్డులను ఏర్పాటు చేసిన విమానాల శ్రేణిని ప్రారంభించాడు. ఈ సంవత్సరం చివరినాటికి అతను 54 కిమీ (34 మైళ్ళు) మరియు మరో 11 గం 27 నిమి ఫ్లైట్ చేసాడు, [6] 1936 లో తన సిల్వర్ సి బ్యాడ్జ్ పొందటానికి అతనికి సహాయం చేశాడు. అతను అలా చేసిన మొదటి ఫ్రెంచ్ పైలట్. [[(చేర్చుట రెండవ ఉదాహరణ, 1935 లో పూర్తయింది, లా బాన్ డి'ఆర్డాంచె గ్లైడింగ్ క్లబ్‌లో నెస్లర్ చీఫ్ పైలట్‌గా ఎక్కువగా ఉపయోగించబడింది, ఫ్రెంచ్ నేషనల్ గ్లైడింగ్ రికార్డులను బద్దలు కొట్టడానికి, 1938 లో 382 కిలోమీటర్ల (237 మై 1937 మరియు 1938 లో అంతర్జాతీయ సమావేశాలలో ఫ్రెంచ్ ప్రతినిధిగా కూడా దీనిని ప్రయాణించారు. దీని కాక్‌పిట్ నిరంతరం సవరించబడింది, చివరికి పరివేష్టిత పందిరిని పొందింది. [2] AVIA 41-P ఉత్తమ పనితీరును సాధించడానికి రూపొందించబడింది మరియు నిర్మించడానికి ఖరీదైనది, కాని మరో ఐదుగురు మొదటి రెండు తరువాత అనుసరించారు; ఈ తరువాత విమానాలను ఎక్కువగా ఫ్రెంచ్ సైన్యం 1935-9 కాలంలో ఉపయోగించారు. అవి ఒకేలా లేవు; కొన్ని, ఉదాహరణకు, కొంచెం డైహెడ్రల్ కలిగి ఉన్నారు. రెండవ ప్రపంచ యుద్ధంలో ఫ్రాన్స్ ఆక్రమించిన తరువాత, నెస్లెర్ యొక్క విమానాన్ని 1942 లో జర్మనీకి తీసుకువెళ్లారు. [2] మూడవ 41-పి నిర్మించినది, డిహెడ్రల్ ఉన్నవారిలో ఒకరు, యుద్ధంలో బయటపడ్డారు మరియు ప్రస్తుతం పబ్లిక్ డిస్ప్లేలో లేనప్పటికీ, లే బౌర్గేట్ వద్ద మ్యూసీ డి ఎల్ ఎయిర్ ఎట్ డి ఎస్పేస్ యొక్క రిజర్వ్ సేకరణలో ఉంది. [2] [7 ] లెస్ ఐల్స్ నుండి డేటా డిసెంబర్ 1932, పే .3 [3] సాధారణ లక్షణాల పనితీరు</v>
      </c>
      <c r="E13" s="1" t="s">
        <v>309</v>
      </c>
      <c r="F13" s="1" t="s">
        <v>310</v>
      </c>
      <c r="G13" s="1" t="str">
        <f>IFERROR(__xludf.DUMMYFUNCTION("GOOGLETRANSLATE(F:F, ""en"", ""te"")"),"అధిక పనితీరు గల గ్లైడర్")</f>
        <v>అధిక పనితీరు గల గ్లైడర్</v>
      </c>
      <c r="H13" s="1" t="s">
        <v>159</v>
      </c>
      <c r="I13" s="1" t="str">
        <f>IFERROR(__xludf.DUMMYFUNCTION("GOOGLETRANSLATE(H:H, ""en"", ""te"")"),"ఫ్రాన్స్")</f>
        <v>ఫ్రాన్స్</v>
      </c>
      <c r="J13" s="2" t="s">
        <v>160</v>
      </c>
      <c r="K13" s="1" t="s">
        <v>311</v>
      </c>
      <c r="L13" s="1" t="str">
        <f>IFERROR(__xludf.DUMMYFUNCTION("GOOGLETRANSLATE(K:K, ""en"", ""te"")"),"ఏవియా (ఏవియా (అటెలియర్స్ వోస్గియన్స్ డి ఇండస్ట్రీ ఏడ్రోనాటిక్)")</f>
        <v>ఏవియా (ఏవియా (అటెలియర్స్ వోస్గియన్స్ డి ఇండస్ట్రీ ఏడ్రోనాటిక్)</v>
      </c>
      <c r="M13" s="1" t="s">
        <v>312</v>
      </c>
      <c r="N13" s="1" t="s">
        <v>313</v>
      </c>
      <c r="O13" s="1" t="s">
        <v>314</v>
      </c>
      <c r="Q13" s="1" t="s">
        <v>315</v>
      </c>
      <c r="S13" s="1" t="s">
        <v>316</v>
      </c>
      <c r="T13" s="1" t="s">
        <v>317</v>
      </c>
      <c r="V13" s="1" t="s">
        <v>318</v>
      </c>
      <c r="AF13" s="1" t="s">
        <v>319</v>
      </c>
      <c r="AG13" s="1" t="s">
        <v>320</v>
      </c>
      <c r="AH13" s="1" t="s">
        <v>321</v>
      </c>
      <c r="AI13" s="1" t="s">
        <v>322</v>
      </c>
      <c r="AJ13" s="1" t="s">
        <v>323</v>
      </c>
      <c r="AV13" s="1">
        <v>19.4</v>
      </c>
      <c r="AW13" s="1" t="s">
        <v>324</v>
      </c>
      <c r="BI13" s="1">
        <v>25.0</v>
      </c>
    </row>
    <row r="14">
      <c r="A14" s="1" t="s">
        <v>325</v>
      </c>
      <c r="B14" s="1" t="str">
        <f>IFERROR(__xludf.DUMMYFUNCTION("GOOGLETRANSLATE(A:A, ""en"", ""te"")"),"బస్‌కేలెట్-డి మోగే 7-5")</f>
        <v>బస్‌కేలెట్-డి మోగే 7-5</v>
      </c>
      <c r="C14" s="1" t="s">
        <v>326</v>
      </c>
      <c r="D14" s="1" t="str">
        <f>IFERROR(__xludf.DUMMYFUNCTION("GOOGLETRANSLATE(C:C, ""en"", ""te"")"),"బస్‌కేలెట్-డి మోగే 7-5 ఒక ట్విన్ ఇంజిన్, ఫ్యూజ్‌లేజ్ లేకుండా ట్విన్-బూమ్ విమానం, కానీ పైలట్‌తో, ప్రయాణీకుడు మరియు ఇంధనంతో మందమైన వింగ్ సెంటర్-సెక్షన్‌లో ఉంది. దీనిని బెల్జియన్ మార్గదర్శకుడు లూయిస్ డి మోంగే రూపొందించారు మరియు 1920 ల మధ్యలో ఫ్రాన్స్‌లో నిర్"&amp;"మించారు. బస్‌కేలెట్-డి మోగే 7-4 1923 లో ప్రతిపాదిత డి మోంగే 72 (లేదా 7-2) ట్రై-మోటార్ యొక్క మూడవ స్కేల్ ఫ్లైట్ మోడల్‌గా నిర్మించబడింది. డి మోగే 7-5 1923 విమానం యొక్క అభివృద్ధి, దాని కాన్ఫిగరేషన్‌ను నిలుపుకుంది, కానీ కొత్త ఇంజన్లు మరియు సవరించిన రెక్కలు, త"&amp;"ోక, వసతి మరియు అండర్ క్యారేజీలతో. [1] నిర్మాణాత్మకంగా డి మోంగ్ 7-5 ఆల్-వుడ్ విమానం. దీనికి ఫ్యూజ్‌లేజ్ లేదు, బదులుగా తోకకు మద్దతు ఇచ్చే రెండు బూమ్‌ల మధ్య రెక్క యొక్క మందమైన విభాగం. ఈ దీర్ఘచతురస్రాకార లోపలి ప్యానెల్‌లో ఎయిర్‌ఫాయిల్ విభాగం ప్రొఫైల్ మరియు పె"&amp;"రిగిన 2.3 మీ (7 అడుగుల 7 అంగుళాలు), 7.4 కన్నా 15% పెద్దది కాని అదే 3.0 మీ (9 అడుగుల 10 అంగుళాలు) తీగ మరియు 650 మిమీ (26 యొక్క మందంతో ఉంది in). స్పాన్ పెరుగుదల ఇంజన్లు, కొత్త బుగట్టి వాటర్-కూల్డ్ కార్-టైప్ 1.50 ఎల్ (92 క్యూ ఇన్), 34 కిలోవాట్ ఇంజిన్ కాంటింగ"&amp;"్. ప్రతి ఇంజిన్ దాని క్రింద దీర్ఘచతురస్రాకార రేడియేటర్ కలిగి ఉంటుంది. సెంటర్-సెక్షన్‌కు ముందు రెండు సైడ్-బై-సైడ్ సీట్లు ఉన్నాయి, కానీ వాటి కాక్‌పిట్‌లు ఇప్పుడు వేరుగా ఉన్నాయి మరియు విండ్‌స్క్రీన్లు మరియు ఫెయిర్‌డ్ హెడ్‌రెస్ట్‌లను అందించాయి. [1] రెండు స్ప్"&amp;"రూస్ మరియు ప్లైవుడ్ బాక్స్ స్పార్‌ల మధ్య వారు ఉంచిన ముందు, ఇరువైపులా ఇంధన ట్యాంకులు ఉన్నాయి. కాక్‌పిట్ ముందుకు సెంటర్-సెక్షన్ ప్లై స్కిన్డ్ చేయబడింది, ఫాబ్రిక్ మరెక్కడా కప్పబడి ఉంటుంది. [2] బూమ్స్‌కు మించిన చాలా సన్నగా ఉండే విభాగం కాంటిలివర్ uter టర్ వింగ"&amp;"్ ప్యానెల్లు దాని పూర్వీకుల యొక్క బలమైన సరళమైన టేపర్‌ను కలిగి ఉన్నాయి, కానీ ఎలిప్టికల్‌తో, సూటిగా, క్లిప్డ్, చిట్కాలకు బదులుగా. వారు పొడవైనది కాని పూర్తి-స్పాన్ ఐలెరాన్లు కాదు. [1] సెంటర్-సెక్షన్ వలె బయటి రెక్కలు జత స్పార్‌లపై నిర్మించబడ్డాయి. [3] 7-5 యొక"&amp;"్క జంట బూమ్‌లు సెంటర్-సెక్షన్ యొక్క వెనుక మూలల్లో బ్రాకెట్లకు జతచేయబడ్డాయి; విజృంభణ 7-4 కన్నా పొడవుగా ఉంది, ఎలివేటర్ కీలు 1 మీ (3 అడుగుల 3 అంగుళాలు) సెంటర్-సెక్షన్ వెనుకంజలో వెనుక ఉంది. వక్ర, సమతుల్య నియంత్రణ ఉపరితలాలు మునుపటి అసమతుల్య వాటిని భర్తీ చేశాయి"&amp;". దీని ఎలివేటర్ ప్రణాళికలో ఎలిప్టికల్, స్ట్రెయిట్ ఎడ్జ్డ్ టెయిల్‌ప్లేన్ ముందుకు సాగడం. [1] ఇది స్వతంత్రంగా మౌంట్ చేసిన చక్రాలతో 1.665 మీ (5 అడుగుల 5.6 అంగుళాలు) తోక అండర్ క్యారేజీని కలిగి ఉంది. [1] ప్రతి చక్రం దాని స్వంత ఇరుసుపై అమర్చబడి, 700 మిమీ (28 అంగ"&amp;"ుళాలు) పొడవు మరియు దాని లోపలి చివరలో ఇన్బోర్డ్ ఫ్యూజ్‌లేజ్ అండర్‌సైడ్ నుండి నిలువు స్ట్రట్‌కు మరియు మరొకటి, బాహ్యంగా దాని అంచు దగ్గర ఉన్న సెంటర్-సెక్షన్‌కు ఇరుసు పైన ఒకదాన్ని వాలుతుంది. అంచు దగ్గర నుండి స్టీల్ ట్యూబ్ కోర్ ఉన్న ఫెయిర్డ్ నిలువు కాలు రబ్బరు "&amp;"షాక్ అబ్జార్బర్‌పై బయటి ఇరుసు చివరకు మద్దతు ఇచ్చింది. నాలుగు కేబుల్స్ ముందు-మరియు-చర్యల దృ g త్వాన్ని సరఫరా చేశాయి. [1] [4] DE MONGE 7-5 1924 9 వ పారిస్ సెలూన్లో ప్రయోగాత్మక రకంగా ప్రదర్శించబడింది. [5] దాని మొదటి ఫ్లైట్ యొక్క ఖచ్చితమైన తేదీ తెలియదు కాని జ"&amp;"ూలై 1925 లో విమాన పరీక్షలు కొనసాగుతున్నాయి. [1] జనవరి 1926 నాటికి ఈ రకాన్ని 34 కిలోవాట్ల (45 హెచ్‌పి) వాస్లిన్ ఇంజన్లు శక్తితో వర్ణించాయి, వీటిలో 180 కిమీ/గం (110 ఎమ్‌పిహెచ్) వేగంతో మరియు పూర్తి శక్తితో 3.50 గంటలు. ఇది ఒక గాయపడిన వ్యక్తి మరియు ఒక నర్సు కో"&amp;"సం లేదా ఇద్దరు గాయపడినవారికి గదితో అంబులెన్స్ విమానంగా ""సులభంగా మార్చబడింది"". [4] ఈ ఇంజన్లు ఎప్పుడైనా అమర్చబడినా లేదా ప్రోటోటైప్‌కు మించిన ఉదాహరణలు పూర్తయ్యాయి అనేది తెలియదు. దాని ప్రాధమిక ఉద్దేశ్యం డి మోన్గే 72 రూపకల్పనకు సహాయపడటం అయినప్పటికీ, దాని తక్"&amp;"కువ శక్తి మరియు ఏరోడైనమిక్ పరిశుభ్రత కారణంగా డి మోంగ్ 7-5, డి మోంగే 7-4 ముందు, ఇంధన ఆర్థిక వ్యవస్థలో పోటీదారుగా కనిపిస్తుంది పోటీలు మరియు ఓర్పు మరియు దూర విమాన రికార్డుల కోసం. మే 1926 లో కెప్టెన్ కజిన్ ఓర్పు రికార్డ్ ప్రయత్నం కోసం సిద్ధమవుతున్నాడు, పారిస్"&amp;" మరియు రూయెన్ల మధ్య నిరంతరం ఎగురుతూ. [6] జూలై 1926 లో, 7-5, దాని ప్రొపెల్లర్ తయారీదారు లూమియెర్ స్పాన్సర్ చేసిన ఆరు దేశాల నుండి పదిహేడు విమానాలలో ఒకటి, ఆగస్టులో జరిగిన కాంకోర్స్ డి ఏవియన్స్ ఎకనామిక్‌లో ప్రవేశించింది. [7] 7-5, సాల్మ్సన్ రేడియల్స్ 30 కిలోవా"&amp;"ట్ (40 హెచ్‌పి) మరియు 700–800 ఎల్ (150–180 ఇంప్ గల్; 180–210 యుఎస్ గాల్) ఇంధనం కలిగి ఉండవచ్చని 7-5 డిసెంబర్ 1926 లో ఒక సూచన ఉంది. 5,000–6,000 కిమీ (3,100–3,700 మైళ్ళు) పరిధి. [8] తదుపరి నివేదికలు లేకపోవడం ఈ ప్రాజెక్టులు ఏవీ విజయానికి దారితీశాయని సూచిస్తున"&amp;"్నాయి. లెస్ ఐల్స్ నుండి డేటా, జూన్ 1925 [1] నోటెడెడ్ జనరల్ లక్షణాల పనితీరు తప్ప")</f>
        <v>బస్‌కేలెట్-డి మోగే 7-5 ఒక ట్విన్ ఇంజిన్, ఫ్యూజ్‌లేజ్ లేకుండా ట్విన్-బూమ్ విమానం, కానీ పైలట్‌తో, ప్రయాణీకుడు మరియు ఇంధనంతో మందమైన వింగ్ సెంటర్-సెక్షన్‌లో ఉంది. దీనిని బెల్జియన్ మార్గదర్శకుడు లూయిస్ డి మోంగే రూపొందించారు మరియు 1920 ల మధ్యలో ఫ్రాన్స్‌లో నిర్మించారు. బస్‌కేలెట్-డి మోగే 7-4 1923 లో ప్రతిపాదిత డి మోంగే 72 (లేదా 7-2) ట్రై-మోటార్ యొక్క మూడవ స్కేల్ ఫ్లైట్ మోడల్‌గా నిర్మించబడింది. డి మోగే 7-5 1923 విమానం యొక్క అభివృద్ధి, దాని కాన్ఫిగరేషన్‌ను నిలుపుకుంది, కానీ కొత్త ఇంజన్లు మరియు సవరించిన రెక్కలు, తోక, వసతి మరియు అండర్ క్యారేజీలతో. [1] నిర్మాణాత్మకంగా డి మోంగ్ 7-5 ఆల్-వుడ్ విమానం. దీనికి ఫ్యూజ్‌లేజ్ లేదు, బదులుగా తోకకు మద్దతు ఇచ్చే రెండు బూమ్‌ల మధ్య రెక్క యొక్క మందమైన విభాగం. ఈ దీర్ఘచతురస్రాకార లోపలి ప్యానెల్‌లో ఎయిర్‌ఫాయిల్ విభాగం ప్రొఫైల్ మరియు పెరిగిన 2.3 మీ (7 అడుగుల 7 అంగుళాలు), 7.4 కన్నా 15% పెద్దది కాని అదే 3.0 మీ (9 అడుగుల 10 అంగుళాలు) తీగ మరియు 650 మిమీ (26 యొక్క మందంతో ఉంది in). స్పాన్ పెరుగుదల ఇంజన్లు, కొత్త బుగట్టి వాటర్-కూల్డ్ కార్-టైప్ 1.50 ఎల్ (92 క్యూ ఇన్), 34 కిలోవాట్ ఇంజిన్ కాంటింగ్. ప్రతి ఇంజిన్ దాని క్రింద దీర్ఘచతురస్రాకార రేడియేటర్ కలిగి ఉంటుంది. సెంటర్-సెక్షన్‌కు ముందు రెండు సైడ్-బై-సైడ్ సీట్లు ఉన్నాయి, కానీ వాటి కాక్‌పిట్‌లు ఇప్పుడు వేరుగా ఉన్నాయి మరియు విండ్‌స్క్రీన్లు మరియు ఫెయిర్‌డ్ హెడ్‌రెస్ట్‌లను అందించాయి. [1] రెండు స్ప్రూస్ మరియు ప్లైవుడ్ బాక్స్ స్పార్‌ల మధ్య వారు ఉంచిన ముందు, ఇరువైపులా ఇంధన ట్యాంకులు ఉన్నాయి. కాక్‌పిట్ ముందుకు సెంటర్-సెక్షన్ ప్లై స్కిన్డ్ చేయబడింది, ఫాబ్రిక్ మరెక్కడా కప్పబడి ఉంటుంది. [2] బూమ్స్‌కు మించిన చాలా సన్నగా ఉండే విభాగం కాంటిలివర్ uter టర్ వింగ్ ప్యానెల్లు దాని పూర్వీకుల యొక్క బలమైన సరళమైన టేపర్‌ను కలిగి ఉన్నాయి, కానీ ఎలిప్టికల్‌తో, సూటిగా, క్లిప్డ్, చిట్కాలకు బదులుగా. వారు పొడవైనది కాని పూర్తి-స్పాన్ ఐలెరాన్లు కాదు. [1] సెంటర్-సెక్షన్ వలె బయటి రెక్కలు జత స్పార్‌లపై నిర్మించబడ్డాయి. [3] 7-5 యొక్క జంట బూమ్‌లు సెంటర్-సెక్షన్ యొక్క వెనుక మూలల్లో బ్రాకెట్లకు జతచేయబడ్డాయి; విజృంభణ 7-4 కన్నా పొడవుగా ఉంది, ఎలివేటర్ కీలు 1 మీ (3 అడుగుల 3 అంగుళాలు) సెంటర్-సెక్షన్ వెనుకంజలో వెనుక ఉంది. వక్ర, సమతుల్య నియంత్రణ ఉపరితలాలు మునుపటి అసమతుల్య వాటిని భర్తీ చేశాయి. దీని ఎలివేటర్ ప్రణాళికలో ఎలిప్టికల్, స్ట్రెయిట్ ఎడ్జ్డ్ టెయిల్‌ప్లేన్ ముందుకు సాగడం. [1] ఇది స్వతంత్రంగా మౌంట్ చేసిన చక్రాలతో 1.665 మీ (5 అడుగుల 5.6 అంగుళాలు) తోక అండర్ క్యారేజీని కలిగి ఉంది. [1] ప్రతి చక్రం దాని స్వంత ఇరుసుపై అమర్చబడి, 700 మిమీ (28 అంగుళాలు) పొడవు మరియు దాని లోపలి చివరలో ఇన్బోర్డ్ ఫ్యూజ్‌లేజ్ అండర్‌సైడ్ నుండి నిలువు స్ట్రట్‌కు మరియు మరొకటి, బాహ్యంగా దాని అంచు దగ్గర ఉన్న సెంటర్-సెక్షన్‌కు ఇరుసు పైన ఒకదాన్ని వాలుతుంది. అంచు దగ్గర నుండి స్టీల్ ట్యూబ్ కోర్ ఉన్న ఫెయిర్డ్ నిలువు కాలు రబ్బరు షాక్ అబ్జార్బర్‌పై బయటి ఇరుసు చివరకు మద్దతు ఇచ్చింది. నాలుగు కేబుల్స్ ముందు-మరియు-చర్యల దృ g త్వాన్ని సరఫరా చేశాయి. [1] [4] DE MONGE 7-5 1924 9 వ పారిస్ సెలూన్లో ప్రయోగాత్మక రకంగా ప్రదర్శించబడింది. [5] దాని మొదటి ఫ్లైట్ యొక్క ఖచ్చితమైన తేదీ తెలియదు కాని జూలై 1925 లో విమాన పరీక్షలు కొనసాగుతున్నాయి. [1] జనవరి 1926 నాటికి ఈ రకాన్ని 34 కిలోవాట్ల (45 హెచ్‌పి) వాస్లిన్ ఇంజన్లు శక్తితో వర్ణించాయి, వీటిలో 180 కిమీ/గం (110 ఎమ్‌పిహెచ్) వేగంతో మరియు పూర్తి శక్తితో 3.50 గంటలు. ఇది ఒక గాయపడిన వ్యక్తి మరియు ఒక నర్సు కోసం లేదా ఇద్దరు గాయపడినవారికి గదితో అంబులెన్స్ విమానంగా "సులభంగా మార్చబడింది". [4] ఈ ఇంజన్లు ఎప్పుడైనా అమర్చబడినా లేదా ప్రోటోటైప్‌కు మించిన ఉదాహరణలు పూర్తయ్యాయి అనేది తెలియదు. దాని ప్రాధమిక ఉద్దేశ్యం డి మోన్గే 72 రూపకల్పనకు సహాయపడటం అయినప్పటికీ, దాని తక్కువ శక్తి మరియు ఏరోడైనమిక్ పరిశుభ్రత కారణంగా డి మోంగ్ 7-5, డి మోంగే 7-4 ముందు, ఇంధన ఆర్థిక వ్యవస్థలో పోటీదారుగా కనిపిస్తుంది పోటీలు మరియు ఓర్పు మరియు దూర విమాన రికార్డుల కోసం. మే 1926 లో కెప్టెన్ కజిన్ ఓర్పు రికార్డ్ ప్రయత్నం కోసం సిద్ధమవుతున్నాడు, పారిస్ మరియు రూయెన్ల మధ్య నిరంతరం ఎగురుతూ. [6] జూలై 1926 లో, 7-5, దాని ప్రొపెల్లర్ తయారీదారు లూమియెర్ స్పాన్సర్ చేసిన ఆరు దేశాల నుండి పదిహేడు విమానాలలో ఒకటి, ఆగస్టులో జరిగిన కాంకోర్స్ డి ఏవియన్స్ ఎకనామిక్‌లో ప్రవేశించింది. [7] 7-5, సాల్మ్సన్ రేడియల్స్ 30 కిలోవాట్ (40 హెచ్‌పి) మరియు 700–800 ఎల్ (150–180 ఇంప్ గల్; 180–210 యుఎస్ గాల్) ఇంధనం కలిగి ఉండవచ్చని 7-5 డిసెంబర్ 1926 లో ఒక సూచన ఉంది. 5,000–6,000 కిమీ (3,100–3,700 మైళ్ళు) పరిధి. [8] తదుపరి నివేదికలు లేకపోవడం ఈ ప్రాజెక్టులు ఏవీ విజయానికి దారితీశాయని సూచిస్తున్నాయి. లెస్ ఐల్స్ నుండి డేటా, జూన్ 1925 [1] నోటెడెడ్ జనరల్ లక్షణాల పనితీరు తప్ప</v>
      </c>
      <c r="E14" s="1" t="s">
        <v>327</v>
      </c>
      <c r="F14" s="1" t="s">
        <v>328</v>
      </c>
      <c r="G14" s="1" t="str">
        <f>IFERROR(__xludf.DUMMYFUNCTION("GOOGLETRANSLATE(F:F, ""en"", ""te"")"),"ప్రయోగాత్మక విమానం")</f>
        <v>ప్రయోగాత్మక విమానం</v>
      </c>
      <c r="H14" s="1" t="s">
        <v>159</v>
      </c>
      <c r="I14" s="1" t="str">
        <f>IFERROR(__xludf.DUMMYFUNCTION("GOOGLETRANSLATE(H:H, ""en"", ""te"")"),"ఫ్రాన్స్")</f>
        <v>ఫ్రాన్స్</v>
      </c>
      <c r="J14" s="2" t="s">
        <v>160</v>
      </c>
      <c r="K14" s="1" t="s">
        <v>329</v>
      </c>
      <c r="L14" s="1" t="str">
        <f>IFERROR(__xludf.DUMMYFUNCTION("GOOGLETRANSLATE(K:K, ""en"", ""te"")"),"అటెలియర్స్ బస్‌కేలెట్ పెరే ఎట్ ఫిల్స్, బోబిన్ ఎట్ లూయిస్ డి మోంగే")</f>
        <v>అటెలియర్స్ బస్‌కేలెట్ పెరే ఎట్ ఫిల్స్, బోబిన్ ఎట్ లూయిస్ డి మోంగే</v>
      </c>
      <c r="N14" s="1">
        <v>1925.0</v>
      </c>
      <c r="Q14" s="1" t="s">
        <v>315</v>
      </c>
      <c r="R14" s="1" t="s">
        <v>118</v>
      </c>
      <c r="S14" s="1" t="s">
        <v>330</v>
      </c>
      <c r="T14" s="1" t="s">
        <v>331</v>
      </c>
      <c r="U14" s="1" t="s">
        <v>332</v>
      </c>
      <c r="V14" s="1" t="s">
        <v>333</v>
      </c>
      <c r="X14" s="1" t="s">
        <v>334</v>
      </c>
      <c r="Y14" s="1" t="s">
        <v>335</v>
      </c>
      <c r="Z14" s="1" t="s">
        <v>336</v>
      </c>
      <c r="AA14" s="1" t="s">
        <v>337</v>
      </c>
      <c r="AF14" s="1" t="s">
        <v>338</v>
      </c>
      <c r="AI14" s="1" t="s">
        <v>339</v>
      </c>
      <c r="AJ14" s="1" t="s">
        <v>340</v>
      </c>
      <c r="AK14" s="1" t="s">
        <v>341</v>
      </c>
      <c r="AQ14" s="1" t="s">
        <v>342</v>
      </c>
      <c r="AR14" s="1" t="s">
        <v>343</v>
      </c>
      <c r="BB14" s="1" t="s">
        <v>344</v>
      </c>
    </row>
    <row r="15">
      <c r="A15" s="1" t="s">
        <v>345</v>
      </c>
      <c r="B15" s="1" t="str">
        <f>IFERROR(__xludf.DUMMYFUNCTION("GOOGLETRANSLATE(A:A, ""en"", ""te"")"),"క్యామ్స్ 110")</f>
        <v>క్యామ్స్ 110</v>
      </c>
      <c r="C15" s="1" t="s">
        <v>346</v>
      </c>
      <c r="D15" s="1" t="str">
        <f>IFERROR(__xludf.DUMMYFUNCTION("GOOGLETRANSLATE(C:C, ""en"", ""te"")"),"CAMS 110 అనేది ఫ్రెంచ్ ట్విన్ ఇంజిన్ బిప్‌లేన్ ఫ్లయింగ్ బోట్, ఇది లాంగ్ రేంజ్ నిఘా, బాంబు మరియు సాధారణ అన్వేషణతో సహా అనేక సముద్ర సైనిక రోల్స్ నింపడానికి నిర్మించబడింది. ఇది ఉత్పత్తికి ఎంపిక చేయబడలేదు మరియు ఒకటి మాత్రమే నిర్మించబడింది. 1930 ల మధ్య నాటికి మ"&amp;"ోనోప్లేన్స్ బైప్లేన్లను భర్తీ చేస్తున్నప్పటికీ, ఒక CAMS విశ్లేషణ ఫ్రెంచ్ సముద్ర శక్తి యొక్క అవసరాలను పాత డిజైన్‌తో బాగా నెరవేర్చిందని సూచించింది, ఎందుకంటే ఇది యుద్ధ నష్టానికి మరింత నిరోధకతను కలిగి ఉంటుందని భావించారు. [1] ఇది వారి 1928 క్యామ్స్ 55 ఫ్లయింగ్"&amp;" బోట్ యొక్క లేఅవుట్ను అనుసరించింది. [2] ఇది సమాన వ్యవధిని కలిగి ఉంది, సింగిల్ బే రెక్కలు అస్థిరంగా లేకుండా అమర్చబడి, ప్రతి వైపు ఒక జత సమాంతర, నిలువు ఇంటర్‌ప్లేన్ స్ట్రట్‌లతో చేరింది. బ్రేసింగ్ వైర్లు నిర్మాణాన్ని పూర్తి చేశాయి. ఎగువ వింగ్ మూడు భాగాలలో మంద"&amp;"పాటి, దీర్ఘచతురస్రాకార కేంద్ర విభాగం మరియు రెండు బాహ్య ప్యానెల్లు వారి లోపలి భాగాల గురించి సమాంతర తీగతో ఉన్నాయి, ఇది పొడవైన, సెమీ ఎలిప్టికల్ చిట్కాలకు దారితీస్తుంది. బయటి భాగాలలో 1 ° డైహెడ్రల్ మాత్రమే ఉంది. దిగువ వింగ్ సమానంగా ఉంది; ఎగువ ఫ్యూజ్‌లేజ్‌కు చే"&amp;"రి, దాని మందపాటి మధ్య విభాగం ఎగువత కంటే తక్కువగా ఉంది మరియు దాని బయటి ప్యానెళ్ల యొక్క ఎక్కువ (3.5 °) డైహెడ్రాల్‌ను పంచుకుంది. ఎగువ మరియు దిగువ రెక్కల యొక్క బయటి, వక్ర వెనుక అంచులలో సమతుల్య ఐలెరాన్‌లు ఉన్నాయి, ప్రతి ఒక్కటి రెండు ప్రక్కనే ఉన్న విభాగాలుగా వి"&amp;"భజించబడ్డాయి. [1] రెక్కల నిర్మాణం రెండు స్ప్రూస్ బాక్స్ స్పార్‌లతో చెక్కతో ఉంది, ఇవి సెంటర్ విభాగాలలో సమాంతరంగా ఉన్నాయి కాని అవుట్‌బోర్డ్‌ను కలుస్తాయి. ప్రముఖ అంచు ప్లైవుడ్ చర్మం గలది, ఇతర ఒత్తిడితో కూడిన ప్రాంతాలు, మరియు మిగిలిన ఫాబ్రిక్ కప్పబడి ఉంటుంది."&amp;" క్యామ్స్ 110 యొక్క ట్విన్ పుష్-పుల్ కాన్ఫిగరేషన్ 660 కిలోవాట్ దిగువ వింగ్ మూలాల నుండి స్ట్రట్స్, విలోమ ఎక్స్-స్ట్రట్స్ సహాయంతో. ఇంజిన్ ఫ్రేమ్ నుండి చిన్న, బాహ్య-వాలుగా ఉన్న స్ట్రట్స్ పై వింగ్ మరియు ఎన్-ఫారమ్ స్ట్రట్స్ మధ్యకు మద్దతు ఇచ్చాయి, దిగువ మధ్య వి"&amp;"భాగాన్ని ఫ్యూజ్‌లేజ్‌కు బ్రెడ్ చేసింది. ఫార్వర్డ్ ప్రొపెల్లర్ ప్రముఖ అంచు కంటే చాలా ముందుంది, కాని వెనుక భాగం వెనుకంజలో ఉన్న అంచుకు దగ్గరగా ఉంది. ఎగువ కేంద్రం విభాగం ఇంధనం మరియు చమురు ట్యాంకులను కలిగి ఉంది, దిగువ సెంటర్ విభాగంలో ఎక్కువ ఇంధనం నిల్వ చేయబడిం"&amp;"ది. [1] దాని చెక్క రెక్కలకు విరుద్ధంగా, క్యామ్స్ 110 యొక్క పొట్టు అన్నీ లోహం. ఇది విలోమ మరియు రేఖాంశ కాంతి మిశ్రమం ఫ్రేమ్‌ల నుండి నిర్మించబడింది మరియు సముద్ర-నీటి నుండి రక్షణ కోసం అల్యూమినియం యొక్క బయటి పొరతో వెడాల్, డ్యూరాలిమిన్ తో కప్పబడి ఉంది. ప్లానింగ"&amp;"్ అడుగున రెండు దశలు ఉన్నాయి, ఒకటి రెక్క యొక్క వెనుకంజలో మరియు మరొకటి మరింత వెనుకకు. పొట్టుకు సమానమైన నిర్మాణాల రెక్క ఫ్లోట్స్ ద్వారా రేఖాంశ స్థిరత్వం హామీ ఇవ్వబడింది. CAMS 110 సుదీర్ఘ విమానాల కోసం ఉద్దేశించబడింది మరియు ఐదు లేదా ఆరుగురు సిబ్బందిని తీసుకువె"&amp;"ళ్లారు, అన్నీ పరివేష్టిత వసతి గృహాలలో ఉన్నాయి. నావిగేటర్, అబ్జర్వర్ మరియు బాంబు-ఐమెర్‌గా ఉన్న కమాండర్, ప్రతి వైపు మూడు కిటికీలతో క్యాబిన్‌లో ముక్కులో ఉంచారు మరియు చార్ట్ టేబుల్‌ను అందించారు. అతను కిటికీల వెనుకకు మౌంట్లలోని రెండు మెషిన్ గన్లలో ఒకదాన్ని కూడ"&amp;"ా ఆపరేట్ చేయగలడు లేదా పైకప్పులో ఒక స్థానాన్ని ఉపయోగించగలడు, దాని నుండి మడత గ్లాస్ విండ్‌స్క్రీన్ వెనుక, అతను బహిరంగ ప్రదేశంలో గమనించవచ్చు. ఫ్యూజ్‌లేజ్ పైన, పోర్ట్‌కు ఆఫ్‌సెట్, ఒక పొడవైన మెరుస్తున్న క్యాబిన్ ఉంది, ఇది ద్వంద్వ నియంత్రణతో అందించిన ఇద్దరు పైల"&amp;"ట్లను సమిష్టిగా కూర్చుంది. క్రింద, ఫ్యూజ్‌లేజ్ యొక్క మరొక వైపు ఫ్లైట్ ఇంజనీర్ యొక్క స్థానం మరియు అతని వెనుక రేడియో ఆపరేటర్ పోస్ట్ ఉంది. మెషిన్ గన్ మౌంట్స్ గన్నర్ ఇరువైపులా కవర్ చేయడానికి అనుమతించాయి. మరింత వెనుకకు స్లీపింగ్ కంపార్ట్మెంట్, వంటగది మరియు మరు"&amp;"గుదొడ్డి ఉంది. [1] చెక్క ఎంపెనేజ్ సాంప్రదాయికమైనది, వైర్ బ్రేస్డ్, స్థిరమైన తీగ టెయిల్‌ప్లేన్ మూడవ వంతు ఫిన్ ఎత్తులో అమర్చబడి ఉంది; దీని నిర్మాణం రెక్కల మాదిరిగానే ఉంటుంది. 1934 మధ్య నుండి ఒక ఛాయాచిత్రం, దాని మొదటి ఫ్లైట్ సమయంలో, 110 ను ట్రాపెజోయిడల్ ఫిన్"&amp;" తో చూపిస్తుంది, ఇది మునుపటి క్యామ్స్ 55 మాదిరిగానే ఉంటుంది. [2] నిలువు-అంచుగల చుక్కాని మరియు ఎలివేటర్లు రెండూ పూర్తి-స్పాన్, ఫ్లెట్నర్ రకం సర్వో ట్యాబ్‌లను కలిగి ఉన్నాయి. [1] క్యామ్స్ 110 మొదట జూలై 1934 లో సార్ట్రోవిల్లే వద్ద సీన్ నుండి ఎగిరింది, వైవ్స్-"&amp;"మేరీ లాంట్జ్ పైలట్ చేయబడింది. [3] ఏప్రిల్ 1935 నాటికి ఒక రేఖాచిత్రం [1] మరియు ఒక ఛాయాచిత్రం [3] 110 ను టెయిల్‌ప్లేన్ పైన నిలువు ప్రముఖ అంచు ద్వారా విస్తరించిన ఫిన్ విస్తరించి ఉంది. ఈ సమయంలో ఇది సెయింట్-రాఫాల్, వర్ వద్ద పరీక్షలు చేయించుకుంది, ఇక్కడ ఇది 10 "&amp;"టన్నుల (c.10 టన్నులు) లోడ్‌తో 33 సెకన్లలో బయలుదేరింది. [4] దీనిని ఫ్రెంచ్ నావికాదళం ఆదేశించలేదు, [3] అప్పటికి పెద్ద బిప్‌లేన్ కొత్త తరం మోనోప్లేన్‌ల వేగాన్ని ముడుచుకునే అండర్‌కారియెజ్‌లతో సరిపోల్చడం ప్రారంభించలేదని గ్రహించారు. [5] [6] సైనిక మూల్యాంకనం తరు"&amp;"వాత, CAMS 110 ను ఫ్రెంచ్ సివిల్ రిజిస్టర్‌లో ఫ్రెంచ్ రాష్ట్రం యాజమాన్యంలోని F-ANVX గా నమోదు చేశారు. [3] జూలై ఆరంభంలో ఇది ఫ్రెంచ్ వైమానిక మంత్రి ఎం. గిస్కార్డ్ డి ఎస్టేయింగ్ను లిస్బన్కు తీసుకువెళ్ళింది, ఉమ్మడి పోర్చుగీస్-ఫ్రెంచ్ ట్రాన్స్-అట్లాంటిక్ ఎయిర్ ర"&amp;"ూట్ అజోర్స్ ద్వారా చర్చించడానికి. [7] CAMS 110 కూడా ఈ సేవకు అభ్యర్థిగా కనిపించారు, అయినప్పటికీ ఇది క్రాసింగ్ చేయలేదు. [3] [8] ఇది సివిల్ రిజిస్టర్ నుండి తొలగించబడింది మరియు సివిల్ రిజిస్టర్‌కు ఎఫ్-ఎఓసిపిగా తిరిగి రావడానికి ముందు మార్చి 1936 లో మళ్లీ సైనిక"&amp;"ీకరించబడింది మరియు పరికరాల అభివృద్ధికి ఉపయోగించబడింది. [3] [9] మే 1939 లో ఇది ఫ్రెంచ్ నేవీకి తిరిగి ఇవ్వబడింది మరియు రెండవ ప్రపంచ యుద్ధం ప్రారంభంలో దాని నష్టానికి ముందు బెర్రే వద్ద ఉంది. [3] లెస్ ఐల్స్ నుండి డేటా 11 మే 1935 [1] సాధారణ లక్షణాలు పనితీరు ఆయు"&amp;"ధాలు")</f>
        <v>CAMS 110 అనేది ఫ్రెంచ్ ట్విన్ ఇంజిన్ బిప్‌లేన్ ఫ్లయింగ్ బోట్, ఇది లాంగ్ రేంజ్ నిఘా, బాంబు మరియు సాధారణ అన్వేషణతో సహా అనేక సముద్ర సైనిక రోల్స్ నింపడానికి నిర్మించబడింది. ఇది ఉత్పత్తికి ఎంపిక చేయబడలేదు మరియు ఒకటి మాత్రమే నిర్మించబడింది. 1930 ల మధ్య నాటికి మోనోప్లేన్స్ బైప్లేన్లను భర్తీ చేస్తున్నప్పటికీ, ఒక CAMS విశ్లేషణ ఫ్రెంచ్ సముద్ర శక్తి యొక్క అవసరాలను పాత డిజైన్‌తో బాగా నెరవేర్చిందని సూచించింది, ఎందుకంటే ఇది యుద్ధ నష్టానికి మరింత నిరోధకతను కలిగి ఉంటుందని భావించారు. [1] ఇది వారి 1928 క్యామ్స్ 55 ఫ్లయింగ్ బోట్ యొక్క లేఅవుట్ను అనుసరించింది. [2] ఇది సమాన వ్యవధిని కలిగి ఉంది, సింగిల్ బే రెక్కలు అస్థిరంగా లేకుండా అమర్చబడి, ప్రతి వైపు ఒక జత సమాంతర, నిలువు ఇంటర్‌ప్లేన్ స్ట్రట్‌లతో చేరింది. బ్రేసింగ్ వైర్లు నిర్మాణాన్ని పూర్తి చేశాయి. ఎగువ వింగ్ మూడు భాగాలలో మందపాటి, దీర్ఘచతురస్రాకార కేంద్ర విభాగం మరియు రెండు బాహ్య ప్యానెల్లు వారి లోపలి భాగాల గురించి సమాంతర తీగతో ఉన్నాయి, ఇది పొడవైన, సెమీ ఎలిప్టికల్ చిట్కాలకు దారితీస్తుంది. బయటి భాగాలలో 1 ° డైహెడ్రల్ మాత్రమే ఉంది. దిగువ వింగ్ సమానంగా ఉంది; ఎగువ ఫ్యూజ్‌లేజ్‌కు చేరి, దాని మందపాటి మధ్య విభాగం ఎగువత కంటే తక్కువగా ఉంది మరియు దాని బయటి ప్యానెళ్ల యొక్క ఎక్కువ (3.5 °) డైహెడ్రాల్‌ను పంచుకుంది. ఎగువ మరియు దిగువ రెక్కల యొక్క బయటి, వక్ర వెనుక అంచులలో సమతుల్య ఐలెరాన్‌లు ఉన్నాయి, ప్రతి ఒక్కటి రెండు ప్రక్కనే ఉన్న విభాగాలుగా విభజించబడ్డాయి. [1] రెక్కల నిర్మాణం రెండు స్ప్రూస్ బాక్స్ స్పార్‌లతో చెక్కతో ఉంది, ఇవి సెంటర్ విభాగాలలో సమాంతరంగా ఉన్నాయి కాని అవుట్‌బోర్డ్‌ను కలుస్తాయి. ప్రముఖ అంచు ప్లైవుడ్ చర్మం గలది, ఇతర ఒత్తిడితో కూడిన ప్రాంతాలు, మరియు మిగిలిన ఫాబ్రిక్ కప్పబడి ఉంటుంది. క్యామ్స్ 110 యొక్క ట్విన్ పుష్-పుల్ కాన్ఫిగరేషన్ 660 కిలోవాట్ దిగువ వింగ్ మూలాల నుండి స్ట్రట్స్, విలోమ ఎక్స్-స్ట్రట్స్ సహాయంతో. ఇంజిన్ ఫ్రేమ్ నుండి చిన్న, బాహ్య-వాలుగా ఉన్న స్ట్రట్స్ పై వింగ్ మరియు ఎన్-ఫారమ్ స్ట్రట్స్ మధ్యకు మద్దతు ఇచ్చాయి, దిగువ మధ్య విభాగాన్ని ఫ్యూజ్‌లేజ్‌కు బ్రెడ్ చేసింది. ఫార్వర్డ్ ప్రొపెల్లర్ ప్రముఖ అంచు కంటే చాలా ముందుంది, కాని వెనుక భాగం వెనుకంజలో ఉన్న అంచుకు దగ్గరగా ఉంది. ఎగువ కేంద్రం విభాగం ఇంధనం మరియు చమురు ట్యాంకులను కలిగి ఉంది, దిగువ సెంటర్ విభాగంలో ఎక్కువ ఇంధనం నిల్వ చేయబడింది. [1] దాని చెక్క రెక్కలకు విరుద్ధంగా, క్యామ్స్ 110 యొక్క పొట్టు అన్నీ లోహం. ఇది విలోమ మరియు రేఖాంశ కాంతి మిశ్రమం ఫ్రేమ్‌ల నుండి నిర్మించబడింది మరియు సముద్ర-నీటి నుండి రక్షణ కోసం అల్యూమినియం యొక్క బయటి పొరతో వెడాల్, డ్యూరాలిమిన్ తో కప్పబడి ఉంది. ప్లానింగ్ అడుగున రెండు దశలు ఉన్నాయి, ఒకటి రెక్క యొక్క వెనుకంజలో మరియు మరొకటి మరింత వెనుకకు. పొట్టుకు సమానమైన నిర్మాణాల రెక్క ఫ్లోట్స్ ద్వారా రేఖాంశ స్థిరత్వం హామీ ఇవ్వబడింది. CAMS 110 సుదీర్ఘ విమానాల కోసం ఉద్దేశించబడింది మరియు ఐదు లేదా ఆరుగురు సిబ్బందిని తీసుకువెళ్లారు, అన్నీ పరివేష్టిత వసతి గృహాలలో ఉన్నాయి. నావిగేటర్, అబ్జర్వర్ మరియు బాంబు-ఐమెర్‌గా ఉన్న కమాండర్, ప్రతి వైపు మూడు కిటికీలతో క్యాబిన్‌లో ముక్కులో ఉంచారు మరియు చార్ట్ టేబుల్‌ను అందించారు. అతను కిటికీల వెనుకకు మౌంట్లలోని రెండు మెషిన్ గన్లలో ఒకదాన్ని కూడా ఆపరేట్ చేయగలడు లేదా పైకప్పులో ఒక స్థానాన్ని ఉపయోగించగలడు, దాని నుండి మడత గ్లాస్ విండ్‌స్క్రీన్ వెనుక, అతను బహిరంగ ప్రదేశంలో గమనించవచ్చు. ఫ్యూజ్‌లేజ్ పైన, పోర్ట్‌కు ఆఫ్‌సెట్, ఒక పొడవైన మెరుస్తున్న క్యాబిన్ ఉంది, ఇది ద్వంద్వ నియంత్రణతో అందించిన ఇద్దరు పైలట్లను సమిష్టిగా కూర్చుంది. క్రింద, ఫ్యూజ్‌లేజ్ యొక్క మరొక వైపు ఫ్లైట్ ఇంజనీర్ యొక్క స్థానం మరియు అతని వెనుక రేడియో ఆపరేటర్ పోస్ట్ ఉంది. మెషిన్ గన్ మౌంట్స్ గన్నర్ ఇరువైపులా కవర్ చేయడానికి అనుమతించాయి. మరింత వెనుకకు స్లీపింగ్ కంపార్ట్మెంట్, వంటగది మరియు మరుగుదొడ్డి ఉంది. [1] చెక్క ఎంపెనేజ్ సాంప్రదాయికమైనది, వైర్ బ్రేస్డ్, స్థిరమైన తీగ టెయిల్‌ప్లేన్ మూడవ వంతు ఫిన్ ఎత్తులో అమర్చబడి ఉంది; దీని నిర్మాణం రెక్కల మాదిరిగానే ఉంటుంది. 1934 మధ్య నుండి ఒక ఛాయాచిత్రం, దాని మొదటి ఫ్లైట్ సమయంలో, 110 ను ట్రాపెజోయిడల్ ఫిన్ తో చూపిస్తుంది, ఇది మునుపటి క్యామ్స్ 55 మాదిరిగానే ఉంటుంది. [2] నిలువు-అంచుగల చుక్కాని మరియు ఎలివేటర్లు రెండూ పూర్తి-స్పాన్, ఫ్లెట్నర్ రకం సర్వో ట్యాబ్‌లను కలిగి ఉన్నాయి. [1] క్యామ్స్ 110 మొదట జూలై 1934 లో సార్ట్రోవిల్లే వద్ద సీన్ నుండి ఎగిరింది, వైవ్స్-మేరీ లాంట్జ్ పైలట్ చేయబడింది. [3] ఏప్రిల్ 1935 నాటికి ఒక రేఖాచిత్రం [1] మరియు ఒక ఛాయాచిత్రం [3] 110 ను టెయిల్‌ప్లేన్ పైన నిలువు ప్రముఖ అంచు ద్వారా విస్తరించిన ఫిన్ విస్తరించి ఉంది. ఈ సమయంలో ఇది సెయింట్-రాఫాల్, వర్ వద్ద పరీక్షలు చేయించుకుంది, ఇక్కడ ఇది 10 టన్నుల (c.10 టన్నులు) లోడ్‌తో 33 సెకన్లలో బయలుదేరింది. [4] దీనిని ఫ్రెంచ్ నావికాదళం ఆదేశించలేదు, [3] అప్పటికి పెద్ద బిప్‌లేన్ కొత్త తరం మోనోప్లేన్‌ల వేగాన్ని ముడుచుకునే అండర్‌కారియెజ్‌లతో సరిపోల్చడం ప్రారంభించలేదని గ్రహించారు. [5] [6] సైనిక మూల్యాంకనం తరువాత, CAMS 110 ను ఫ్రెంచ్ సివిల్ రిజిస్టర్‌లో ఫ్రెంచ్ రాష్ట్రం యాజమాన్యంలోని F-ANVX గా నమోదు చేశారు. [3] జూలై ఆరంభంలో ఇది ఫ్రెంచ్ వైమానిక మంత్రి ఎం. గిస్కార్డ్ డి ఎస్టేయింగ్ను లిస్బన్కు తీసుకువెళ్ళింది, ఉమ్మడి పోర్చుగీస్-ఫ్రెంచ్ ట్రాన్స్-అట్లాంటిక్ ఎయిర్ రూట్ అజోర్స్ ద్వారా చర్చించడానికి. [7] CAMS 110 కూడా ఈ సేవకు అభ్యర్థిగా కనిపించారు, అయినప్పటికీ ఇది క్రాసింగ్ చేయలేదు. [3] [8] ఇది సివిల్ రిజిస్టర్ నుండి తొలగించబడింది మరియు సివిల్ రిజిస్టర్‌కు ఎఫ్-ఎఓసిపిగా తిరిగి రావడానికి ముందు మార్చి 1936 లో మళ్లీ సైనికీకరించబడింది మరియు పరికరాల అభివృద్ధికి ఉపయోగించబడింది. [3] [9] మే 1939 లో ఇది ఫ్రెంచ్ నేవీకి తిరిగి ఇవ్వబడింది మరియు రెండవ ప్రపంచ యుద్ధం ప్రారంభంలో దాని నష్టానికి ముందు బెర్రే వద్ద ఉంది. [3] లెస్ ఐల్స్ నుండి డేటా 11 మే 1935 [1] సాధారణ లక్షణాలు పనితీరు ఆయుధాలు</v>
      </c>
      <c r="E15" s="1" t="s">
        <v>347</v>
      </c>
      <c r="F15" s="1" t="s">
        <v>348</v>
      </c>
      <c r="G15" s="1" t="str">
        <f>IFERROR(__xludf.DUMMYFUNCTION("GOOGLETRANSLATE(F:F, ""en"", ""te"")"),"లాంగ్ రేంజ్ నిఘా, అన్వేషణ మరియు బాంబర్ విమానం")</f>
        <v>లాంగ్ రేంజ్ నిఘా, అన్వేషణ మరియు బాంబర్ విమానం</v>
      </c>
      <c r="H15" s="1" t="s">
        <v>159</v>
      </c>
      <c r="I15" s="1" t="str">
        <f>IFERROR(__xludf.DUMMYFUNCTION("GOOGLETRANSLATE(H:H, ""en"", ""te"")"),"ఫ్రాన్స్")</f>
        <v>ఫ్రాన్స్</v>
      </c>
      <c r="J15" s="2" t="s">
        <v>160</v>
      </c>
      <c r="K15" s="1" t="s">
        <v>349</v>
      </c>
      <c r="L15" s="1" t="str">
        <f>IFERROR(__xludf.DUMMYFUNCTION("GOOGLETRANSLATE(K:K, ""en"", ""te"")"),"లెస్ చాంటియర్స్ అరో-మారటీమ్స్ డి లా సీన్ (కామ్స్)")</f>
        <v>లెస్ చాంటియర్స్ అరో-మారటీమ్స్ డి లా సీన్ (కామ్స్)</v>
      </c>
      <c r="M15" s="1" t="s">
        <v>350</v>
      </c>
      <c r="N15" s="4">
        <v>12601.0</v>
      </c>
      <c r="O15" s="1">
        <v>1.0</v>
      </c>
      <c r="Q15" s="1" t="s">
        <v>351</v>
      </c>
      <c r="S15" s="1" t="s">
        <v>352</v>
      </c>
      <c r="T15" s="1" t="s">
        <v>353</v>
      </c>
      <c r="U15" s="1" t="s">
        <v>354</v>
      </c>
      <c r="V15" s="1" t="s">
        <v>355</v>
      </c>
      <c r="W15" s="1" t="s">
        <v>356</v>
      </c>
      <c r="X15" s="1" t="s">
        <v>357</v>
      </c>
      <c r="Y15" s="1" t="s">
        <v>358</v>
      </c>
      <c r="Z15" s="1" t="s">
        <v>144</v>
      </c>
      <c r="AA15" s="1" t="s">
        <v>359</v>
      </c>
      <c r="AF15" s="1" t="s">
        <v>360</v>
      </c>
      <c r="AG15" s="1" t="s">
        <v>361</v>
      </c>
      <c r="AI15" s="1" t="s">
        <v>362</v>
      </c>
      <c r="AK15" s="1" t="s">
        <v>363</v>
      </c>
      <c r="AL15" s="1" t="s">
        <v>364</v>
      </c>
      <c r="AM15" s="1" t="s">
        <v>365</v>
      </c>
      <c r="AQ15" s="1" t="s">
        <v>366</v>
      </c>
      <c r="AR15" s="1" t="s">
        <v>367</v>
      </c>
      <c r="AW15" s="1" t="s">
        <v>368</v>
      </c>
      <c r="BB15" s="1" t="s">
        <v>369</v>
      </c>
      <c r="BJ15" s="1" t="s">
        <v>370</v>
      </c>
      <c r="BK15" s="1" t="s">
        <v>371</v>
      </c>
      <c r="BL15" s="1" t="s">
        <v>372</v>
      </c>
      <c r="BM15" s="1" t="s">
        <v>373</v>
      </c>
    </row>
    <row r="16">
      <c r="A16" s="1" t="s">
        <v>374</v>
      </c>
      <c r="B16" s="1" t="str">
        <f>IFERROR(__xludf.DUMMYFUNCTION("GOOGLETRANSLATE(A:A, ""en"", ""te"")"),"కాడ్రాన్ c.580")</f>
        <v>కాడ్రాన్ c.580</v>
      </c>
      <c r="C16" s="1" t="s">
        <v>375</v>
      </c>
      <c r="D16" s="1" t="str">
        <f>IFERROR(__xludf.DUMMYFUNCTION("GOOGLETRANSLATE(C:C, ""en"", ""te"")"),"కాడ్రాన్ C.580 అనేది ఫ్రెంచ్ అడ్వాన్స్‌డ్ ట్రైనర్ విమానం, ఇది 1930 ల మధ్యలో కొత్త తక్కువ వింగ్ మోనోప్లేన్ యోధుల కోసం పైలట్లను సిద్ధం చేయడానికి ఉద్దేశించబడింది. ఇది ఉత్పత్తిలోకి వెళ్ళలేదు మరియు రెండు మాత్రమే నిర్మించబడ్డాయి. C.580 ఫైటర్ పైలట్లకు ఒకే-సీటు, "&amp;"తక్కువ వింగ్ మోనోప్లేన్‌లో శిక్షణ ఇవ్వడానికి రూపొందించబడింది, ఇది 1930 ల మధ్యలో కొత్త ఫైటర్ విమానాల ప్రామాణిక లేఅవుట్, ఇది తక్కువ శక్తిగలది కాని వేగంగా, ఏరోబాటిక్స్ చేయగలదు మరియు కెమెరాతో అమర్చబడి ఉంటుంది తుపాకీ స్థలం. కాడ్రాన్ అప్పటికే ఈ లేఅవుట్‌తో అనేక "&amp;"విమానాలను రూపొందించారు; C.580 కి దగ్గరగా ఉన్న రెండూ C.430 మరియు C.530 రాఫేల్స్, అయితే ఇవి రెండు-సీట్ల యంత్రాలు. [1] దాని కాంటిలివర్, రెండు ముక్కలు, చెక్క వింగ్ సెమీ ఎలిప్టికల్ చిట్కాల ప్రణాళికలో నేరుగా దెబ్బతింది. ప్రతి రెక్క సింగిల్, స్ప్రూస్ బాక్స్ స్పా"&amp;"ర్ చుట్టూ నిర్మించబడింది మరియు బిర్చ్ ప్లైవుడ్‌తో కప్పబడి ఉంది. చిట్కాలు మరియు ఇన్బోర్డ్ స్ప్లిట్ ఫ్లాప్‌ల దగ్గర చిన్న ఐలెరాన్‌లు ఉన్నాయి. [1] కాడ్రాన్ C.580 ను రెనాల్ట్ 4PEI, ఎయిర్-కూల్డ్, నాలుగు సిలిండర్, విలోమ ఇన్-లైన్ ఇంజిన్, టేకాఫ్ కోసం 116 kW (155 H"&amp;"P) ను ఉత్పత్తి చేసింది. ఫ్యూజ్‌లేజ్ నాలుగు బూడిద లాంగన్‌ల చుట్టూ నిర్మించబడింది, ఎన్-ఫారమ్, స్ప్రూస్ ట్రేల్లిసెస్ మరియు బిర్చ్ ప్లై వైపులా స్ప్రూస్ స్టిఫెనర్‌లతో క్షితిజ సమాంతరంగా చేరారు. ఎగువ ఫ్యూజ్‌లేజ్ ఉపరితలం వక్రంగా ఉంది మరియు ఇంజిన్ ఫైర్‌వాల్ నుండి "&amp;"క్యాబిన్ వరకు ఫార్వర్డ్ ఫ్యూజ్‌లేజ్ పాక్షికంగా ఇంధన ట్యాంక్ ఆక్రమించింది. దాని పెద్ద, పూర్తిగా మెరుస్తున్న కాక్‌పిట్ ఎక్కువగా రెక్క యొక్క వెనుకంజలో వెనుక భాగంలో ఉంది మరియు మెగ్నీషియం ఎగువ ఉపరితలంతో వెనుక ఫ్యూజ్‌లేజ్‌లోకి సజావుగా ఉంటుంది. [1] C.580 యొక్క త"&amp;"ోక యూనిట్ సాంప్రదాయంగా ఉంది, దెబ్బతిన్న టెయిల్‌ప్లేన్ మధ్య-ఫ్యూజ్‌లేజ్ ఎత్తులో ఇన్సెట్ ఎలివేటర్లను మోసుకెళ్ళింది. ఫిన్ కూడా నేరుగా దెబ్బతింది మరియు చుక్కాని ఇన్సెట్. అన్ని నియంత్రణ ఉపరితలాలు కప్పబడి, అసమతుల్యతతో ఉన్నాయి, కాబట్టి టెయిల్ ప్లేన్ యొక్క సంఘటనల"&amp;" కోణాన్ని విమానంలో సర్దుబాటు చేయవచ్చు మరియు ఫ్లాప్‌లకు అనుసంధానించబడి ఉంటుంది. [1] C.580 లో 1.65 మీ (5.4 అడుగులు) ట్రాక్‌తో సాంప్రదాయ ల్యాండింగ్ గేర్‌ను కలిగి ఉంది. దాని బెలూన్-టైర్డ్ మెయిన్‌వీల్స్, పెద్ద ఫెయిరింగ్‌ల క్రింద, చిన్న నిలువు ఒలియో స్ట్రట్‌ల ద"&amp;"్వారా వింగ్ స్పార్‌లకు జతచేయబడ్డాయి. టెయిల్‌స్కిడ్‌లో రబ్బరు బ్లాక్‌లో కేస్-హార్డెన్డ్ స్టీల్ షూ ఉంది, ఒక జత వెల్డెడ్ స్టీల్ షెల్స్‌కు స్థిరంగా ఉంది. [1] కాడ్రాన్ C.580 మొదట 22 డిసెంబర్ 1934 న ఎగిరింది [2] రెండు రోజుల ముందు F-Anas గా నమోదు చేయబడింది. [3] "&amp;"18 మార్చి 1935 నుండి ప్రారంభమైన వారంలో, విల్లాకౌబ్లేలోని సెంటర్ డి'ఎస్సిస్ డి మాటారియల్స్ ఏరియన్స్ దాని అధికారిక పరీక్షల కోసం, [4] ఆ సంవత్సరం జూలై వరకు కొనసాగింది. ఇది అధిక కోణాల వద్ద అస్థిరంగా ఉందని నిరూపించబడింది మరియు స్పిన్నింగ్ లక్షణాలను కలిగి ఉంది మ"&amp;"రియు అందువల్ల సైనిక ఉపయోగం కోసం సిఫారసు చేయబడలేదు. [5] రెండవ C.580 నిర్మించబడింది [2] (F-ANAT), [3] మార్చి 1935 లో ఎగురుతుంది, కాని ఆ సంవత్సరం మేలో టేక్-ఆఫ్ ప్రమాదంలో ఇది హ్యాంగర్‌ను తాకినప్పుడు నాశనం చేయబడింది. మొదటి నమూనా 1935 లో కొద్దిగా సవరించబడింది మ"&amp;"రియు c.581 ను పున es రూపకల్పన చేసింది. ఇది 1939 లో కాడ్రాన్ టెస్ట్ పైలట్లు ఏరోబాటిక్ ఫ్లయింగ్ కోసం ఉపయోగించడం కొనసాగించింది. [5] సివిల్ రిజిస్టర్ మార్చి 1939 లో మొదటి నమూనా యాజమాన్యంలో మార్పును పేర్కొంది. [3] లెస్ ఐల్స్ నుండి డేటా 9 మే 1935 [1] సాధారణ లక్"&amp;"షణాల పనితీరు")</f>
        <v>కాడ్రాన్ C.580 అనేది ఫ్రెంచ్ అడ్వాన్స్‌డ్ ట్రైనర్ విమానం, ఇది 1930 ల మధ్యలో కొత్త తక్కువ వింగ్ మోనోప్లేన్ యోధుల కోసం పైలట్లను సిద్ధం చేయడానికి ఉద్దేశించబడింది. ఇది ఉత్పత్తిలోకి వెళ్ళలేదు మరియు రెండు మాత్రమే నిర్మించబడ్డాయి. C.580 ఫైటర్ పైలట్లకు ఒకే-సీటు, తక్కువ వింగ్ మోనోప్లేన్‌లో శిక్షణ ఇవ్వడానికి రూపొందించబడింది, ఇది 1930 ల మధ్యలో కొత్త ఫైటర్ విమానాల ప్రామాణిక లేఅవుట్, ఇది తక్కువ శక్తిగలది కాని వేగంగా, ఏరోబాటిక్స్ చేయగలదు మరియు కెమెరాతో అమర్చబడి ఉంటుంది తుపాకీ స్థలం. కాడ్రాన్ అప్పటికే ఈ లేఅవుట్‌తో అనేక విమానాలను రూపొందించారు; C.580 కి దగ్గరగా ఉన్న రెండూ C.430 మరియు C.530 రాఫేల్స్, అయితే ఇవి రెండు-సీట్ల యంత్రాలు. [1] దాని కాంటిలివర్, రెండు ముక్కలు, చెక్క వింగ్ సెమీ ఎలిప్టికల్ చిట్కాల ప్రణాళికలో నేరుగా దెబ్బతింది. ప్రతి రెక్క సింగిల్, స్ప్రూస్ బాక్స్ స్పార్ చుట్టూ నిర్మించబడింది మరియు బిర్చ్ ప్లైవుడ్‌తో కప్పబడి ఉంది. చిట్కాలు మరియు ఇన్బోర్డ్ స్ప్లిట్ ఫ్లాప్‌ల దగ్గర చిన్న ఐలెరాన్‌లు ఉన్నాయి. [1] కాడ్రాన్ C.580 ను రెనాల్ట్ 4PEI, ఎయిర్-కూల్డ్, నాలుగు సిలిండర్, విలోమ ఇన్-లైన్ ఇంజిన్, టేకాఫ్ కోసం 116 kW (155 HP) ను ఉత్పత్తి చేసింది. ఫ్యూజ్‌లేజ్ నాలుగు బూడిద లాంగన్‌ల చుట్టూ నిర్మించబడింది, ఎన్-ఫారమ్, స్ప్రూస్ ట్రేల్లిసెస్ మరియు బిర్చ్ ప్లై వైపులా స్ప్రూస్ స్టిఫెనర్‌లతో క్షితిజ సమాంతరంగా చేరారు. ఎగువ ఫ్యూజ్‌లేజ్ ఉపరితలం వక్రంగా ఉంది మరియు ఇంజిన్ ఫైర్‌వాల్ నుండి క్యాబిన్ వరకు ఫార్వర్డ్ ఫ్యూజ్‌లేజ్ పాక్షికంగా ఇంధన ట్యాంక్ ఆక్రమించింది. దాని పెద్ద, పూర్తిగా మెరుస్తున్న కాక్‌పిట్ ఎక్కువగా రెక్క యొక్క వెనుకంజలో వెనుక భాగంలో ఉంది మరియు మెగ్నీషియం ఎగువ ఉపరితలంతో వెనుక ఫ్యూజ్‌లేజ్‌లోకి సజావుగా ఉంటుంది. [1] C.580 యొక్క తోక యూనిట్ సాంప్రదాయంగా ఉంది, దెబ్బతిన్న టెయిల్‌ప్లేన్ మధ్య-ఫ్యూజ్‌లేజ్ ఎత్తులో ఇన్సెట్ ఎలివేటర్లను మోసుకెళ్ళింది. ఫిన్ కూడా నేరుగా దెబ్బతింది మరియు చుక్కాని ఇన్సెట్. అన్ని నియంత్రణ ఉపరితలాలు కప్పబడి, అసమతుల్యతతో ఉన్నాయి, కాబట్టి టెయిల్ ప్లేన్ యొక్క సంఘటనల కోణాన్ని విమానంలో సర్దుబాటు చేయవచ్చు మరియు ఫ్లాప్‌లకు అనుసంధానించబడి ఉంటుంది. [1] C.580 లో 1.65 మీ (5.4 అడుగులు) ట్రాక్‌తో సాంప్రదాయ ల్యాండింగ్ గేర్‌ను కలిగి ఉంది. దాని బెలూన్-టైర్డ్ మెయిన్‌వీల్స్, పెద్ద ఫెయిరింగ్‌ల క్రింద, చిన్న నిలువు ఒలియో స్ట్రట్‌ల ద్వారా వింగ్ స్పార్‌లకు జతచేయబడ్డాయి. టెయిల్‌స్కిడ్‌లో రబ్బరు బ్లాక్‌లో కేస్-హార్డెన్డ్ స్టీల్ షూ ఉంది, ఒక జత వెల్డెడ్ స్టీల్ షెల్స్‌కు స్థిరంగా ఉంది. [1] కాడ్రాన్ C.580 మొదట 22 డిసెంబర్ 1934 న ఎగిరింది [2] రెండు రోజుల ముందు F-Anas గా నమోదు చేయబడింది. [3] 18 మార్చి 1935 నుండి ప్రారంభమైన వారంలో, విల్లాకౌబ్లేలోని సెంటర్ డి'ఎస్సిస్ డి మాటారియల్స్ ఏరియన్స్ దాని అధికారిక పరీక్షల కోసం, [4] ఆ సంవత్సరం జూలై వరకు కొనసాగింది. ఇది అధిక కోణాల వద్ద అస్థిరంగా ఉందని నిరూపించబడింది మరియు స్పిన్నింగ్ లక్షణాలను కలిగి ఉంది మరియు అందువల్ల సైనిక ఉపయోగం కోసం సిఫారసు చేయబడలేదు. [5] రెండవ C.580 నిర్మించబడింది [2] (F-ANAT), [3] మార్చి 1935 లో ఎగురుతుంది, కాని ఆ సంవత్సరం మేలో టేక్-ఆఫ్ ప్రమాదంలో ఇది హ్యాంగర్‌ను తాకినప్పుడు నాశనం చేయబడింది. మొదటి నమూనా 1935 లో కొద్దిగా సవరించబడింది మరియు c.581 ను పున es రూపకల్పన చేసింది. ఇది 1939 లో కాడ్రాన్ టెస్ట్ పైలట్లు ఏరోబాటిక్ ఫ్లయింగ్ కోసం ఉపయోగించడం కొనసాగించింది. [5] సివిల్ రిజిస్టర్ మార్చి 1939 లో మొదటి నమూనా యాజమాన్యంలో మార్పును పేర్కొంది. [3] లెస్ ఐల్స్ నుండి డేటా 9 మే 1935 [1] సాధారణ లక్షణాల పనితీరు</v>
      </c>
      <c r="F16" s="1" t="s">
        <v>376</v>
      </c>
      <c r="G16" s="1" t="str">
        <f>IFERROR(__xludf.DUMMYFUNCTION("GOOGLETRANSLATE(F:F, ""en"", ""te"")"),"అధునాతన ట్రైనర్ విమానం")</f>
        <v>అధునాతన ట్రైనర్ విమానం</v>
      </c>
      <c r="H16" s="1" t="s">
        <v>159</v>
      </c>
      <c r="I16" s="1" t="str">
        <f>IFERROR(__xludf.DUMMYFUNCTION("GOOGLETRANSLATE(H:H, ""en"", ""te"")"),"ఫ్రాన్స్")</f>
        <v>ఫ్రాన్స్</v>
      </c>
      <c r="J16" s="2" t="s">
        <v>160</v>
      </c>
      <c r="K16" s="1" t="s">
        <v>377</v>
      </c>
      <c r="L16" s="1" t="str">
        <f>IFERROR(__xludf.DUMMYFUNCTION("GOOGLETRANSLATE(K:K, ""en"", ""te"")"),"సొగసైన కాడ్రాన్")</f>
        <v>సొగసైన కాడ్రాన్</v>
      </c>
      <c r="M16" s="1" t="s">
        <v>378</v>
      </c>
      <c r="N16" s="3">
        <v>12775.0</v>
      </c>
      <c r="O16" s="1">
        <v>2.0</v>
      </c>
      <c r="Q16" s="1" t="s">
        <v>315</v>
      </c>
      <c r="S16" s="1" t="s">
        <v>202</v>
      </c>
      <c r="T16" s="1" t="s">
        <v>379</v>
      </c>
      <c r="U16" s="1" t="s">
        <v>380</v>
      </c>
      <c r="V16" s="1" t="s">
        <v>381</v>
      </c>
      <c r="X16" s="1" t="s">
        <v>382</v>
      </c>
      <c r="Y16" s="1" t="s">
        <v>383</v>
      </c>
      <c r="Z16" s="1" t="s">
        <v>144</v>
      </c>
      <c r="AA16" s="1" t="s">
        <v>384</v>
      </c>
      <c r="AD16" s="1" t="s">
        <v>385</v>
      </c>
      <c r="AF16" s="1" t="s">
        <v>386</v>
      </c>
      <c r="AI16" s="1" t="s">
        <v>387</v>
      </c>
      <c r="AJ16" s="1" t="s">
        <v>388</v>
      </c>
      <c r="AK16" s="1" t="s">
        <v>389</v>
      </c>
      <c r="AL16" s="1" t="s">
        <v>390</v>
      </c>
      <c r="AM16" s="1" t="s">
        <v>391</v>
      </c>
      <c r="AQ16" s="1" t="s">
        <v>392</v>
      </c>
      <c r="AR16" s="1" t="s">
        <v>393</v>
      </c>
      <c r="BA16" s="1" t="s">
        <v>394</v>
      </c>
      <c r="BN16" s="1" t="s">
        <v>395</v>
      </c>
      <c r="BO16" s="1" t="s">
        <v>396</v>
      </c>
      <c r="BP16" s="1" t="s">
        <v>397</v>
      </c>
    </row>
    <row r="17">
      <c r="A17" s="1" t="s">
        <v>398</v>
      </c>
      <c r="B17" s="1" t="str">
        <f>IFERROR(__xludf.DUMMYFUNCTION("GOOGLETRANSLATE(A:A, ""en"", ""te"")"),"ఐకారో సైబర్")</f>
        <v>ఐకారో సైబర్</v>
      </c>
      <c r="C17" s="1" t="s">
        <v>399</v>
      </c>
      <c r="D17" s="1" t="str">
        <f>IFERROR(__xludf.DUMMYFUNCTION("GOOGLETRANSLATE(C:C, ""en"", ""te"")"),"ఇకారో సైబర్ ఒక ఇటాలియన్ సింగిల్ ప్లేస్, పారాగ్లైడర్, దీనిని సంగయానోకు చెందిన ఇకారో 2000 రూపొందించారు మరియు నిర్మించారు. ఇది ఇప్పుడు ఉత్పత్తికి దూరంగా ఉంది. [1] సైబర్ 2 ను మైఖేల్ నెస్లర్ మరియు క్రిస్టియన్ అమోన్ రూపొందించారు. [1] సైబర్ ఒక అనుభవశూన్యుడు గ్లై"&amp;"డర్‌గా రూపొందించబడింది. [1] డిజైన్ రెండు తరాల మోడళ్ల ద్వారా అభివృద్ధి చెందింది, సైబర్ మరియు సైబర్ 2. నమూనాలు వాటి సాపేక్ష పరిమాణానికి పేరు పెట్టబడ్డాయి. [1] బెర్ట్రాండ్ నుండి డేటా [1] సాధారణ లక్షణాలు")</f>
        <v>ఇకారో సైబర్ ఒక ఇటాలియన్ సింగిల్ ప్లేస్, పారాగ్లైడర్, దీనిని సంగయానోకు చెందిన ఇకారో 2000 రూపొందించారు మరియు నిర్మించారు. ఇది ఇప్పుడు ఉత్పత్తికి దూరంగా ఉంది. [1] సైబర్ 2 ను మైఖేల్ నెస్లర్ మరియు క్రిస్టియన్ అమోన్ రూపొందించారు. [1] సైబర్ ఒక అనుభవశూన్యుడు గ్లైడర్‌గా రూపొందించబడింది. [1] డిజైన్ రెండు తరాల మోడళ్ల ద్వారా అభివృద్ధి చెందింది, సైబర్ మరియు సైబర్ 2. నమూనాలు వాటి సాపేక్ష పరిమాణానికి పేరు పెట్టబడ్డాయి. [1] బెర్ట్రాండ్ నుండి డేటా [1] సాధారణ లక్షణాలు</v>
      </c>
      <c r="F17" s="1" t="s">
        <v>295</v>
      </c>
      <c r="G17" s="1" t="str">
        <f>IFERROR(__xludf.DUMMYFUNCTION("GOOGLETRANSLATE(F:F, ""en"", ""te"")"),"పారాగ్లైడర్")</f>
        <v>పారాగ్లైడర్</v>
      </c>
      <c r="H17" s="1" t="s">
        <v>400</v>
      </c>
      <c r="I17" s="1" t="str">
        <f>IFERROR(__xludf.DUMMYFUNCTION("GOOGLETRANSLATE(H:H, ""en"", ""te"")"),"ఇటలీ")</f>
        <v>ఇటలీ</v>
      </c>
      <c r="J17" s="2" t="s">
        <v>401</v>
      </c>
      <c r="K17" s="1" t="s">
        <v>402</v>
      </c>
      <c r="L17" s="1" t="str">
        <f>IFERROR(__xludf.DUMMYFUNCTION("GOOGLETRANSLATE(K:K, ""en"", ""te"")"),"ICARO 2000")</f>
        <v>ICARO 2000</v>
      </c>
      <c r="M17" s="1" t="s">
        <v>403</v>
      </c>
      <c r="P17" s="1" t="s">
        <v>116</v>
      </c>
      <c r="Q17" s="1" t="s">
        <v>233</v>
      </c>
      <c r="T17" s="1" t="s">
        <v>404</v>
      </c>
      <c r="AF17" s="2" t="s">
        <v>301</v>
      </c>
      <c r="AG17" s="1" t="s">
        <v>405</v>
      </c>
      <c r="AI17" s="1" t="s">
        <v>406</v>
      </c>
      <c r="AV17" s="1">
        <v>5.3</v>
      </c>
      <c r="BF17" s="1">
        <v>2001.0</v>
      </c>
      <c r="BG17" s="1" t="s">
        <v>305</v>
      </c>
    </row>
    <row r="18">
      <c r="A18" s="1" t="s">
        <v>407</v>
      </c>
      <c r="B18" s="1" t="str">
        <f>IFERROR(__xludf.DUMMYFUNCTION("GOOGLETRANSLATE(A:A, ""en"", ""te"")"),"లాథమ్ ఇ -5")</f>
        <v>లాథమ్ ఇ -5</v>
      </c>
      <c r="C18" s="1" t="s">
        <v>408</v>
      </c>
      <c r="D18" s="1" t="str">
        <f>IFERROR(__xludf.DUMMYFUNCTION("GOOGLETRANSLATE(C:C, ""en"", ""te"")"),"లాథమ్ ఇ -5 ఒక పెద్ద ఫ్రెంచ్ నావికాదళ నాలుగు ఇంజిన్ బిప్‌లేన్ ఫ్లయింగ్ బోట్, ఇది 1925 లో ఎగిరింది. ఇది విజయవంతంగా పరీక్షించబడింది కాని ఒకటి మాత్రమే నిర్మించబడింది. లాథమ్ ఇ -5 లాథమ్ యొక్క మూడు పెద్ద బిప్‌లేన్ ఫ్లయింగ్ బోట్లలో అతిపెద్దది. మునుపటి ట్రిమోటర్ మ"&amp;"రియు సారూప్య HB.5 రెండూ కొంచెం తక్కువ స్పాన్ అప్పర్ వింగ్ విస్తరణలను కలిగి ఉన్నాయి, కానీ చాలా చిన్న దిగువ రెక్కలు; E-5 సమాన స్పాన్ బిప్‌లేన్ మరియు ఫలితంగా 40% కంటే ఎక్కువ రెక్కల విస్తీర్ణం ఉంది. ఇది 60% ఎక్కువ శక్తిని కలిగి ఉంది, ఇది స్థూల బరువులో 50% పెర"&amp;"ుగుదలను అనుమతిస్తుంది. [1] [2] [3] దీనిని జీన్ లాథమ్ వెబెర్ మరియు లెవావాస్సీర్లతో కలిసి అభివృద్ధి చేశారు. [4] దాని చెక్క ఫ్రేమ్డ్, రెండు స్పార్, దీర్ఘచతురస్రాకార ప్రణాళిక రెక్కలు ఒకే ఎయిర్‌ఫాయిల్ విభాగాన్ని కలిగి ఉన్నాయి; ఎగువ మరియు దిగువ విమానాలు ఒకే స్ప"&amp;"ాన్ మరియు తీగను కలిగి ఉన్నాయి. వారు అస్థిరమైన, 3.5 మీ (11 అడుగుల 6 అంగుళాలు) ఇంటర్‌ప్లేన్ గ్యాప్‌ను ఏర్పాటు చేశారు, రెండు బే నిర్మాణం రెండు సమాంతర జతలతో ప్రతి వైపు నిలువు ఇంటర్‌ప్లేన్ స్ట్రట్‌లతో కలుపుతారు. ఈ స్ట్రట్స్‌లో చెక్క బాక్స్ కోర్లు ఉన్నాయి మరియు"&amp;" డ్యూరాలిమిన్ షీట్, ఎయిర్‌ఫాయిల్ సెక్షన్ ఫెయిరింగ్స్‌లో ఉన్నాయి. E-5 లో డైహెడ్రల్ మరియు బయటి విభాగాలు లేకుండా 6.4 మీ (21 అడుగుల 0 అంగుళాలు) స్పాన్ సెంటర్ విభాగం 2 ° డైహెడ్రల్. విలోమ వి-స్ట్రట్స్ ఎగువ వింగ్ మధ్యలో ఎగువ ఫ్యూజ్‌లేజ్‌కు కట్టుబడి ఉన్నాయి మరియు"&amp;" ఇంజిన్ మౌంటు ఫ్రేమ్‌లు సెంటర్ విభాగాల చివర్లలో ఎగువ మరియు దిగువ రెక్కలలో చేరింది. ఐలెరాన్లు ఎగువ రెక్కపై మాత్రమే అమర్చబడ్డాయి మరియు వ్యవధిలో మూడింట ఒక వంతును ఆక్రమించారు. [3] [5] E-5 ను నాలుగు 400 హెచ్‌పి (300 కిలోవాట్ల) లోరైన్ 12 డి వాటర్-కూల్డ్ వి -12 "&amp;"ఇంజన్లు రెండు సింగిల్ నాసెల్ల్‌లో రెండు పుష్-పుల్ జతలుగా అమర్చారు. ప్రతి ఒక్కటి రెక్కల మధ్య మధ్యలో ఉంచబడింది; నాసెల్లెస్ యొక్క ఫ్రంట్ ఎండ్స్ వింగ్ లీడింగ్ ఎడ్జ్‌కు మించి బాగా అంచనా వేశాయి, కాని ఈ జంట యొక్క పషర్ కాన్ఫిగరేషన్ సభ్యులు రెక్కల మధ్య వారి ప్రొపె"&amp;"ల్లర్లను మిడ్-టార్డ్ యొక్క కొద్దిగా వెనుకకు నడిపించారు. [3] E-5 యొక్క చెక్క, ఫ్లాట్ సైడెడ్ ఫ్యూజ్‌లేజ్ 20 మీ (65 అడుగుల 7 అంగుళాలు) పొడవు మరియు దాని గరిష్టంగా, 3.4 మీ (11 అడుగుల 2 అంగుళాలు) వెడల్పు మరియు 2.3 మీ (7 అడుగులు 7 అంగుళాలు) లోతు దశ, మృదువైన చైన్"&amp;" ప్లానింగ్ హల్. నీటిపై, E-5 ను ఒక జత ఫ్లాట్ బాటమ్డ్ ఫ్లోట్ల ద్వారా స్థిరీకరించారు, బయటి ఇంటర్‌ప్లేన్ స్ట్రట్‌ల క్రింద స్ట్రట్‌లపై రెక్కలు అమర్చబడి ఉంటాయి. ఓపెన్, సైడ్-బై-సైడ్ కాక్‌పిట్ రెక్కకు 4 మీ (13 అడుగుల 1 అంగుళాలు) ముందుకు మరియు తీవ్రమైన ముక్కులో గన"&amp;"్నర్/బొంబార్డియర్ స్థానానికి దగ్గరగా ఉంది. నావిగేటర్ మరియు మరొక గన్నర్/బొంబార్డియర్ కోసం, పక్కపక్కనే మరియు వెనుకంజలో ఉన్న అంచు వెనుక ఉన్నప్పటికీ మరో రెండు కాక్‌పిట్‌లు ఉన్నాయి. [3] ఫ్యూజ్‌లేజ్ ముగింపు తక్కువ, వంగిన దశ వరకు వక్రంగా ఉంటుంది, ఇది దాని ఎగువ మ"&amp;"రియు దిగువ విమానాలపై సమతుల్య ఎలివేటర్లతో బైప్‌లేన్, స్థిరమైన తీగ క్షితిజ సమాంతర తోకకు మద్దతు ఇస్తుంది. దిగువ ఎలివేటర్ సెంట్రల్ వి-ఆకారపు కటౌట్‌తో రెండు భాగాలుగా ఉంది. విమానాల మధ్య ఒక సెంట్రల్ ఫిన్ ఉంది, ఇది ఒక గుండ్రని చుక్కానిని తీసుకువెళ్ళింది, ఇది కీల్"&amp;"‌కు చేరుకుంది మరియు ఎలివేటర్ గ్యాప్‌లో పనిచేసింది, రెండు మిడ్-స్పాన్, ఫిన్లెస్ రడ్డర్‌లతో పాటు, ఎలివేటర్ కదలికను అనుమతించడానికి సుమారు ట్రాపెజోయిడల్ ఆకారంలో ఉంది. [3] E-5 యొక్క మొదటి ఫ్లైట్ యొక్క ఖచ్చితమైన తేదీ తెలియదు కాని 14 ఆగస్టు 1925 న CAUDEBEC-EN-CA"&amp;"UX వద్ద పరీక్షలు సర్వీస్ టెక్నిక్ డి ఎల్'అరోన్యుటిక్ (STAé) నుండి అధికారుల సమక్షంలో విజయవంతంగా నిర్వహించబడ్డాయి. రాబర్ట్ డుహామెల్ టెస్ట్ పైలట్, లాథమ్ రచనలలో చీఫ్ ఇంజనీర్ అయిన అతని సోదరుడు అమేడే సహకరించాడు. [3] [4] తరువాతి చరిత్ర ఏకైక E-5 ఆనాటి ప్రధాన ఫ్రె"&amp;"ంచ్ ఏవియేషన్ జర్నల్స్ లో నమోదు చేయబడలేదు. లెస్ ఐల్స్ నుండి డేటా, 27 ఆగస్టు 1925 [3] అన్ని పనితీరు బొమ్మలు స్థూల బరువు క్రింద సాధారణ లక్షణాల పనితీరు")</f>
        <v>లాథమ్ ఇ -5 ఒక పెద్ద ఫ్రెంచ్ నావికాదళ నాలుగు ఇంజిన్ బిప్‌లేన్ ఫ్లయింగ్ బోట్, ఇది 1925 లో ఎగిరింది. ఇది విజయవంతంగా పరీక్షించబడింది కాని ఒకటి మాత్రమే నిర్మించబడింది. లాథమ్ ఇ -5 లాథమ్ యొక్క మూడు పెద్ద బిప్‌లేన్ ఫ్లయింగ్ బోట్లలో అతిపెద్దది. మునుపటి ట్రిమోటర్ మరియు సారూప్య HB.5 రెండూ కొంచెం తక్కువ స్పాన్ అప్పర్ వింగ్ విస్తరణలను కలిగి ఉన్నాయి, కానీ చాలా చిన్న దిగువ రెక్కలు; E-5 సమాన స్పాన్ బిప్‌లేన్ మరియు ఫలితంగా 40% కంటే ఎక్కువ రెక్కల విస్తీర్ణం ఉంది. ఇది 60% ఎక్కువ శక్తిని కలిగి ఉంది, ఇది స్థూల బరువులో 50% పెరుగుదలను అనుమతిస్తుంది. [1] [2] [3] దీనిని జీన్ లాథమ్ వెబెర్ మరియు లెవావాస్సీర్లతో కలిసి అభివృద్ధి చేశారు. [4] దాని చెక్క ఫ్రేమ్డ్, రెండు స్పార్, దీర్ఘచతురస్రాకార ప్రణాళిక రెక్కలు ఒకే ఎయిర్‌ఫాయిల్ విభాగాన్ని కలిగి ఉన్నాయి; ఎగువ మరియు దిగువ విమానాలు ఒకే స్పాన్ మరియు తీగను కలిగి ఉన్నాయి. వారు అస్థిరమైన, 3.5 మీ (11 అడుగుల 6 అంగుళాలు) ఇంటర్‌ప్లేన్ గ్యాప్‌ను ఏర్పాటు చేశారు, రెండు బే నిర్మాణం రెండు సమాంతర జతలతో ప్రతి వైపు నిలువు ఇంటర్‌ప్లేన్ స్ట్రట్‌లతో కలుపుతారు. ఈ స్ట్రట్స్‌లో చెక్క బాక్స్ కోర్లు ఉన్నాయి మరియు డ్యూరాలిమిన్ షీట్, ఎయిర్‌ఫాయిల్ సెక్షన్ ఫెయిరింగ్స్‌లో ఉన్నాయి. E-5 లో డైహెడ్రల్ మరియు బయటి విభాగాలు లేకుండా 6.4 మీ (21 అడుగుల 0 అంగుళాలు) స్పాన్ సెంటర్ విభాగం 2 ° డైహెడ్రల్. విలోమ వి-స్ట్రట్స్ ఎగువ వింగ్ మధ్యలో ఎగువ ఫ్యూజ్‌లేజ్‌కు కట్టుబడి ఉన్నాయి మరియు ఇంజిన్ మౌంటు ఫ్రేమ్‌లు సెంటర్ విభాగాల చివర్లలో ఎగువ మరియు దిగువ రెక్కలలో చేరింది. ఐలెరాన్లు ఎగువ రెక్కపై మాత్రమే అమర్చబడ్డాయి మరియు వ్యవధిలో మూడింట ఒక వంతును ఆక్రమించారు. [3] [5] E-5 ను నాలుగు 400 హెచ్‌పి (300 కిలోవాట్ల) లోరైన్ 12 డి వాటర్-కూల్డ్ వి -12 ఇంజన్లు రెండు సింగిల్ నాసెల్ల్‌లో రెండు పుష్-పుల్ జతలుగా అమర్చారు. ప్రతి ఒక్కటి రెక్కల మధ్య మధ్యలో ఉంచబడింది; నాసెల్లెస్ యొక్క ఫ్రంట్ ఎండ్స్ వింగ్ లీడింగ్ ఎడ్జ్‌కు మించి బాగా అంచనా వేశాయి, కాని ఈ జంట యొక్క పషర్ కాన్ఫిగరేషన్ సభ్యులు రెక్కల మధ్య వారి ప్రొపెల్లర్లను మిడ్-టార్డ్ యొక్క కొద్దిగా వెనుకకు నడిపించారు. [3] E-5 యొక్క చెక్క, ఫ్లాట్ సైడెడ్ ఫ్యూజ్‌లేజ్ 20 మీ (65 అడుగుల 7 అంగుళాలు) పొడవు మరియు దాని గరిష్టంగా, 3.4 మీ (11 అడుగుల 2 అంగుళాలు) వెడల్పు మరియు 2.3 మీ (7 అడుగులు 7 అంగుళాలు) లోతు దశ, మృదువైన చైన్ ప్లానింగ్ హల్. నీటిపై, E-5 ను ఒక జత ఫ్లాట్ బాటమ్డ్ ఫ్లోట్ల ద్వారా స్థిరీకరించారు, బయటి ఇంటర్‌ప్లేన్ స్ట్రట్‌ల క్రింద స్ట్రట్‌లపై రెక్కలు అమర్చబడి ఉంటాయి. ఓపెన్, సైడ్-బై-సైడ్ కాక్‌పిట్ రెక్కకు 4 మీ (13 అడుగుల 1 అంగుళాలు) ముందుకు మరియు తీవ్రమైన ముక్కులో గన్నర్/బొంబార్డియర్ స్థానానికి దగ్గరగా ఉంది. నావిగేటర్ మరియు మరొక గన్నర్/బొంబార్డియర్ కోసం, పక్కపక్కనే మరియు వెనుకంజలో ఉన్న అంచు వెనుక ఉన్నప్పటికీ మరో రెండు కాక్‌పిట్‌లు ఉన్నాయి. [3] ఫ్యూజ్‌లేజ్ ముగింపు తక్కువ, వంగిన దశ వరకు వక్రంగా ఉంటుంది, ఇది దాని ఎగువ మరియు దిగువ విమానాలపై సమతుల్య ఎలివేటర్లతో బైప్‌లేన్, స్థిరమైన తీగ క్షితిజ సమాంతర తోకకు మద్దతు ఇస్తుంది. దిగువ ఎలివేటర్ సెంట్రల్ వి-ఆకారపు కటౌట్‌తో రెండు భాగాలుగా ఉంది. విమానాల మధ్య ఒక సెంట్రల్ ఫిన్ ఉంది, ఇది ఒక గుండ్రని చుక్కానిని తీసుకువెళ్ళింది, ఇది కీల్‌కు చేరుకుంది మరియు ఎలివేటర్ గ్యాప్‌లో పనిచేసింది, రెండు మిడ్-స్పాన్, ఫిన్లెస్ రడ్డర్‌లతో పాటు, ఎలివేటర్ కదలికను అనుమతించడానికి సుమారు ట్రాపెజోయిడల్ ఆకారంలో ఉంది. [3] E-5 యొక్క మొదటి ఫ్లైట్ యొక్క ఖచ్చితమైన తేదీ తెలియదు కాని 14 ఆగస్టు 1925 న CAUDEBEC-EN-CAUX వద్ద పరీక్షలు సర్వీస్ టెక్నిక్ డి ఎల్'అరోన్యుటిక్ (STAé) నుండి అధికారుల సమక్షంలో విజయవంతంగా నిర్వహించబడ్డాయి. రాబర్ట్ డుహామెల్ టెస్ట్ పైలట్, లాథమ్ రచనలలో చీఫ్ ఇంజనీర్ అయిన అతని సోదరుడు అమేడే సహకరించాడు. [3] [4] తరువాతి చరిత్ర ఏకైక E-5 ఆనాటి ప్రధాన ఫ్రెంచ్ ఏవియేషన్ జర్నల్స్ లో నమోదు చేయబడలేదు. లెస్ ఐల్స్ నుండి డేటా, 27 ఆగస్టు 1925 [3] అన్ని పనితీరు బొమ్మలు స్థూల బరువు క్రింద సాధారణ లక్షణాల పనితీరు</v>
      </c>
      <c r="F18" s="1" t="s">
        <v>409</v>
      </c>
      <c r="G18" s="1" t="str">
        <f>IFERROR(__xludf.DUMMYFUNCTION("GOOGLETRANSLATE(F:F, ""en"", ""te"")"),"మెరైన్ పెట్రోల్ బిప్‌లేన్ ఫ్లయింగ్ బోట్")</f>
        <v>మెరైన్ పెట్రోల్ బిప్‌లేన్ ఫ్లయింగ్ బోట్</v>
      </c>
      <c r="H18" s="1" t="s">
        <v>159</v>
      </c>
      <c r="I18" s="1" t="str">
        <f>IFERROR(__xludf.DUMMYFUNCTION("GOOGLETRANSLATE(H:H, ""en"", ""te"")"),"ఫ్రాన్స్")</f>
        <v>ఫ్రాన్స్</v>
      </c>
      <c r="J18" s="2" t="s">
        <v>160</v>
      </c>
      <c r="K18" s="1" t="s">
        <v>410</v>
      </c>
      <c r="L18" s="1" t="str">
        <f>IFERROR(__xludf.DUMMYFUNCTION("GOOGLETRANSLATE(K:K, ""en"", ""te"")"),"సోకిటా ఇండస్ట్రియల్ డి కాడ్బెక్-ఎన్-కాక్స్")</f>
        <v>సోకిటా ఇండస్ట్రియల్ డి కాడ్బెక్-ఎన్-కాక్స్</v>
      </c>
      <c r="M18" s="1" t="s">
        <v>411</v>
      </c>
      <c r="N18" s="1" t="s">
        <v>412</v>
      </c>
      <c r="O18" s="1">
        <v>1.0</v>
      </c>
      <c r="S18" s="1" t="s">
        <v>413</v>
      </c>
      <c r="T18" s="1" t="s">
        <v>414</v>
      </c>
      <c r="U18" s="1" t="s">
        <v>415</v>
      </c>
      <c r="V18" s="1" t="s">
        <v>416</v>
      </c>
      <c r="Y18" s="1" t="s">
        <v>417</v>
      </c>
      <c r="Z18" s="1" t="s">
        <v>144</v>
      </c>
      <c r="AF18" s="1" t="s">
        <v>418</v>
      </c>
      <c r="AG18" s="1" t="s">
        <v>419</v>
      </c>
      <c r="AI18" s="1" t="s">
        <v>420</v>
      </c>
      <c r="AJ18" s="1" t="s">
        <v>421</v>
      </c>
      <c r="AK18" s="1" t="s">
        <v>422</v>
      </c>
      <c r="AM18" s="1" t="s">
        <v>423</v>
      </c>
      <c r="BB18" s="1" t="s">
        <v>424</v>
      </c>
    </row>
    <row r="19">
      <c r="A19" s="1" t="s">
        <v>425</v>
      </c>
      <c r="B19" s="1" t="str">
        <f>IFERROR(__xludf.DUMMYFUNCTION("GOOGLETRANSLATE(A:A, ""en"", ""te"")"),"లాథమ్ హెచ్బి .5")</f>
        <v>లాథమ్ హెచ్బి .5</v>
      </c>
      <c r="C19" s="1" t="s">
        <v>426</v>
      </c>
      <c r="D19" s="1" t="str">
        <f>IFERROR(__xludf.DUMMYFUNCTION("GOOGLETRANSLATE(C:C, ""en"", ""te"")"),"లాథమ్ HB.5 అనేది ఒక ఫ్రెంచ్ బిప్‌లేన్ ఫ్లయింగ్ బోట్, ఇది పుష్-పుల్ కాన్ఫిగరేషన్ జతలలో నాలుగు ఇంజిన్లతో ఉంటుంది. పదిని ఫ్రెంచ్ నేవీ ఉపయోగించారు. HB.5 లేదా ఐదు-సిబ్బంది ఫ్లయింగ్ బోట్ బాంబర్‌గా సైనిక హోదా ఉన్నప్పటికీ, ఈ నాలుగు-ఇంజిన్ విమానం 1919 లో లాథమ్ ట్ర"&amp;"ిమోటూర్ యొక్క సివిల్ వెర్షన్‌గా రూపొందించబడింది. ప్రధాన రూపకల్పన మార్పు మూడు ఇంజిన్ల నుండి నాలుగుకు వెళ్లడం మొత్తం శక్తి సుమారు 750 కిలోవాట్ (1,000 హెచ్‌పి). [1] దాని అసలు లాథమ్ రకం సంఖ్య తెలియదు. ఇది ఒక పెద్ద బిప్‌లేన్, రోజుకు అధిక కారక నిష్పత్తి యొక్క అ"&amp;"సమాన స్పాన్ రెక్కలు ఉన్నాయి. ప్రణాళికలో రెక్కలు, చాలా కొంచెం అస్థిరంగా అమర్చబడి, సరళమైన కోణ చిట్కాలకు దీర్ఘచతురస్రాకారంగా ఉన్నాయి. మూడు భాగాలు ఉన్నాయి, ఎగువ పొట్టుకు ఒక కేంద్ర విభాగం జతచేయబడింది, ఇందులో ఇంజిన్లు ఉన్నాయి మరియు డైహెడ్రల్ మరియు బయటి విభాగాలు"&amp;" 2 ° డైహెడ్రల్ ఉన్నాయి. ప్రతి బయటి విభాగాన్ని రెండు బేస్‌లుగా విభజించారు, మూడు నిలువు జతల ఇంటర్‌ప్లేన్ స్ట్రట్‌లతో, సెంట్రల్ విభాగంతో జంక్షన్ వద్ద లోపలి భాగం. అవుట్‌బోర్డ్, ఎగువ వింగ్ యొక్క ఓవర్‌హాంగ్‌లకు బాహ్య ఇంటర్‌ప్లేన్ జతల పాదాల నుండి బాహ్య-సన్నద్ధమై"&amp;"న జతల స్ట్రట్‌ల ద్వారా మద్దతు ఉంది; ఈ పాయింట్ల క్రింద నీటిపై పార్శ్వ స్థిరత్వాన్ని అందించిన ఫ్లాట్-బాటమ్ ఫ్లోట్లు చిన్న స్ట్రట్‌లపై అమర్చబడ్డాయి. ఎగువ మధ్య విభాగానికి ఫ్యూజ్‌లేజ్‌పై ఒక జత విలోమ జత విలోమ V- స్ట్రట్‌లతో మద్దతు ఉంది. సమతుల్య, షార్ట్-స్పాన్, "&amp;"విస్తృత-తీగ ఐలెరాన్లు ఎగువ వింగ్ యొక్క చిట్కాల వద్ద మాత్రమే అమర్చబడ్డాయి. [2] HB.5 యొక్క నాలుగు వాటర్-కూల్డ్, తొమ్మిది సిలిండర్ సాల్మ్సన్ 9Z రేడియల్ ఇంజన్లు పుష్-పిల్ జతలుగా అమర్చబడ్డాయి, ప్రతి జత ఒకే నాసెల్లెను సెంటర్ సెక్షన్ రెక్కల మధ్య మిడ్ వేను పంచుకు"&amp;"ంటుంది, క్షితిజ సమాంతర సభ్యులు మరియు వికర్ణ స్ట్రట్స్ యొక్క చట్రంలో ఉంది, ఇది ముడిపడి ఉంది లోపలి ఇంటర్‌ప్లేన్ స్ట్రట్స్ మరియు సెంటర్ విభాగం V- స్ట్రట్స్. 3.40 మీ (11.2 అడుగులు) ఇంటర్‌ప్లేన్ గ్యాప్ వెనుక ప్రొపెల్లర్లను రెక్కల మధ్య తిరగడానికి అనుమతించింది; "&amp;"ట్రాక్టర్ జతలు రెక్కల ప్రముఖ అంచు కంటే ముందు ఉన్నాయి. 1,000 ఎల్ (220 ఇంప్ గల్; 260 యుఎస్ గాల్) ఇంధనం నాలుగు ఫ్యూజ్‌లేజ్ ట్యాంకుల మధ్య సమానంగా పంపిణీ చేయబడింది. HB.5 యొక్క పొట్టు 17 మీ (56 అడుగులు) పొడవు మరియు గరిష్టంగా 2.80 మీ (9.2 అడుగులు) వెడల్పు కలిగి "&amp;"ఉంది. ఫార్వర్డ్ ప్లానింగ్ హల్ మృదువైన చైన్ కలిగి ఉంది, ఇది రెక్కల క్రింద ఒకే దశలో ముగుస్తుంది. పూర్తిగా మహోగనితో కప్పబడిన పొట్టును అంతర్గతంగా ఏడు కంపార్ట్మెంట్లుగా విభజించారు. విల్లు కంపార్ట్మెంట్లో మూరింగ్ గేర్ ఉంది, మరియు పైలట్ మరియు కో-పైలట్ రెండవ భాగం"&amp;"లో ఓపెన్ కాక్‌పిట్‌లో పక్కపక్కనే కూర్చున్నారు. ఫ్లైట్ ఇంజనీర్ పైలట్ల వెనుక, మూడవ కంపార్ట్మెంట్లో మరొక ఓపెన్ కాక్‌పిట్‌లో కూర్చున్నాడు. నాల్గవ కంపార్ట్మెంట్లో పది మంది ప్రయాణీకులకు ""విలాసవంతంగా అమర్చబడి"" ప్రయాణీకుల క్యాబిన్ ఉంది మరియు చూడటానికి రెండు పెద"&amp;"్ద, మెరుస్తున్న పోర్త్‌హోల్స్‌ను అందించింది. క్యాబిన్ యాక్సెస్ స్టార్‌బోర్డ్ సైడ్ గ్యాంగ్‌ప్లాంక్ మరియు ఇంజనీర్ స్థానం ద్వారా. వారి సామాను, ఎయిర్-మెయిల్ బస్తాలతో పాటు, ఆరవ కంపార్ట్మెంట్లో నిల్వ చేయబడింది మరియు వైర్‌లెస్ ఆపరేటర్ ఏడవ స్థానంలో ఉంది. [2] పొట్"&amp;"టు వెనుక వైపుకు సన్నగా మారింది మరియు దాని ఎగువ మరియు దిగువ విమానాలపై సమతుల్య ఎలివేటర్లతో బైప్‌లేన్, స్థిరమైన-తీగ క్షితిజ సమాంతర తోకకు మద్దతుగా పైకి వక్రంగా ఉంది. విమానాల మధ్య మూడు రెక్కలు ఉన్నాయి, ఒక్కొక్కటి చుక్కాని తీసుకువెళుతున్నాయి; వారి ట్రాపెజోయిడల్"&amp;" ఆకారం ఎలివేటర్ కదలికకు అనుమతించబడింది. [2] HB.5 మొదట 2 జూలై 1921 న ప్రయాణించింది. పదిని ఫ్రెంచ్ నేవీ కొనుగోలు చేసింది. [3] వారి కార్యకలాపాల గురించి చాలా తక్కువగా తెలుసు, అయితే 1923 లో వారు టార్పెడో-డ్రాపింగ్ ట్రయల్స్‌లో పాల్గొన్నారు. వారి ఎగిరే పడవ పొట్ట"&amp;"ు కారణంగా, వారు ఆయుధాన్ని సాధారణ కేంద్ర స్థితిలో తీసుకెళ్లలేరు కాని అసమానంగా మాత్రమే. టార్పెడో బాంబర్లుగా వాటిని కార్యాచరణగా ఉపయోగించాలనే ఉద్దేశ్యం లేదు, కానీ సింగిల్ ఆఫ్-సెట్ పరికరం విడుదల చేయడం వల్ల ఒకటి కంటే ఎక్కువ టార్పెడో అండర్వింగ్ అండర్‌వింగ్, వరుస"&amp;"గా విడుదల చేసిన విమానాల అవకాశాలు మరియు ఇబ్బందులపై అంతర్దృష్టిని అందించింది. [4] లెస్ ఐల్స్ నుండి డేటా ఆగస్టు 1921 [2] సూచించబడకపోతే తప్ప")</f>
        <v>లాథమ్ HB.5 అనేది ఒక ఫ్రెంచ్ బిప్‌లేన్ ఫ్లయింగ్ బోట్, ఇది పుష్-పుల్ కాన్ఫిగరేషన్ జతలలో నాలుగు ఇంజిన్లతో ఉంటుంది. పదిని ఫ్రెంచ్ నేవీ ఉపయోగించారు. HB.5 లేదా ఐదు-సిబ్బంది ఫ్లయింగ్ బోట్ బాంబర్‌గా సైనిక హోదా ఉన్నప్పటికీ, ఈ నాలుగు-ఇంజిన్ విమానం 1919 లో లాథమ్ ట్రిమోటూర్ యొక్క సివిల్ వెర్షన్‌గా రూపొందించబడింది. ప్రధాన రూపకల్పన మార్పు మూడు ఇంజిన్ల నుండి నాలుగుకు వెళ్లడం మొత్తం శక్తి సుమారు 750 కిలోవాట్ (1,000 హెచ్‌పి). [1] దాని అసలు లాథమ్ రకం సంఖ్య తెలియదు. ఇది ఒక పెద్ద బిప్‌లేన్, రోజుకు అధిక కారక నిష్పత్తి యొక్క అసమాన స్పాన్ రెక్కలు ఉన్నాయి. ప్రణాళికలో రెక్కలు, చాలా కొంచెం అస్థిరంగా అమర్చబడి, సరళమైన కోణ చిట్కాలకు దీర్ఘచతురస్రాకారంగా ఉన్నాయి. మూడు భాగాలు ఉన్నాయి, ఎగువ పొట్టుకు ఒక కేంద్ర విభాగం జతచేయబడింది, ఇందులో ఇంజిన్లు ఉన్నాయి మరియు డైహెడ్రల్ మరియు బయటి విభాగాలు 2 ° డైహెడ్రల్ ఉన్నాయి. ప్రతి బయటి విభాగాన్ని రెండు బేస్‌లుగా విభజించారు, మూడు నిలువు జతల ఇంటర్‌ప్లేన్ స్ట్రట్‌లతో, సెంట్రల్ విభాగంతో జంక్షన్ వద్ద లోపలి భాగం. అవుట్‌బోర్డ్, ఎగువ వింగ్ యొక్క ఓవర్‌హాంగ్‌లకు బాహ్య ఇంటర్‌ప్లేన్ జతల పాదాల నుండి బాహ్య-సన్నద్ధమైన జతల స్ట్రట్‌ల ద్వారా మద్దతు ఉంది; ఈ పాయింట్ల క్రింద నీటిపై పార్శ్వ స్థిరత్వాన్ని అందించిన ఫ్లాట్-బాటమ్ ఫ్లోట్లు చిన్న స్ట్రట్‌లపై అమర్చబడ్డాయి. ఎగువ మధ్య విభాగానికి ఫ్యూజ్‌లేజ్‌పై ఒక జత విలోమ జత విలోమ V- స్ట్రట్‌లతో మద్దతు ఉంది. సమతుల్య, షార్ట్-స్పాన్, విస్తృత-తీగ ఐలెరాన్లు ఎగువ వింగ్ యొక్క చిట్కాల వద్ద మాత్రమే అమర్చబడ్డాయి. [2] HB.5 యొక్క నాలుగు వాటర్-కూల్డ్, తొమ్మిది సిలిండర్ సాల్మ్సన్ 9Z రేడియల్ ఇంజన్లు పుష్-పిల్ జతలుగా అమర్చబడ్డాయి, ప్రతి జత ఒకే నాసెల్లెను సెంటర్ సెక్షన్ రెక్కల మధ్య మిడ్ వేను పంచుకుంటుంది, క్షితిజ సమాంతర సభ్యులు మరియు వికర్ణ స్ట్రట్స్ యొక్క చట్రంలో ఉంది, ఇది ముడిపడి ఉంది లోపలి ఇంటర్‌ప్లేన్ స్ట్రట్స్ మరియు సెంటర్ విభాగం V- స్ట్రట్స్. 3.40 మీ (11.2 అడుగులు) ఇంటర్‌ప్లేన్ గ్యాప్ వెనుక ప్రొపెల్లర్లను రెక్కల మధ్య తిరగడానికి అనుమతించింది; ట్రాక్టర్ జతలు రెక్కల ప్రముఖ అంచు కంటే ముందు ఉన్నాయి. 1,000 ఎల్ (220 ఇంప్ గల్; 260 యుఎస్ గాల్) ఇంధనం నాలుగు ఫ్యూజ్‌లేజ్ ట్యాంకుల మధ్య సమానంగా పంపిణీ చేయబడింది. HB.5 యొక్క పొట్టు 17 మీ (56 అడుగులు) పొడవు మరియు గరిష్టంగా 2.80 మీ (9.2 అడుగులు) వెడల్పు కలిగి ఉంది. ఫార్వర్డ్ ప్లానింగ్ హల్ మృదువైన చైన్ కలిగి ఉంది, ఇది రెక్కల క్రింద ఒకే దశలో ముగుస్తుంది. పూర్తిగా మహోగనితో కప్పబడిన పొట్టును అంతర్గతంగా ఏడు కంపార్ట్మెంట్లుగా విభజించారు. విల్లు కంపార్ట్మెంట్లో మూరింగ్ గేర్ ఉంది, మరియు పైలట్ మరియు కో-పైలట్ రెండవ భాగంలో ఓపెన్ కాక్‌పిట్‌లో పక్కపక్కనే కూర్చున్నారు. ఫ్లైట్ ఇంజనీర్ పైలట్ల వెనుక, మూడవ కంపార్ట్మెంట్లో మరొక ఓపెన్ కాక్‌పిట్‌లో కూర్చున్నాడు. నాల్గవ కంపార్ట్మెంట్లో పది మంది ప్రయాణీకులకు "విలాసవంతంగా అమర్చబడి" ప్రయాణీకుల క్యాబిన్ ఉంది మరియు చూడటానికి రెండు పెద్ద, మెరుస్తున్న పోర్త్‌హోల్స్‌ను అందించింది. క్యాబిన్ యాక్సెస్ స్టార్‌బోర్డ్ సైడ్ గ్యాంగ్‌ప్లాంక్ మరియు ఇంజనీర్ స్థానం ద్వారా. వారి సామాను, ఎయిర్-మెయిల్ బస్తాలతో పాటు, ఆరవ కంపార్ట్మెంట్లో నిల్వ చేయబడింది మరియు వైర్‌లెస్ ఆపరేటర్ ఏడవ స్థానంలో ఉంది. [2] పొట్టు వెనుక వైపుకు సన్నగా మారింది మరియు దాని ఎగువ మరియు దిగువ విమానాలపై సమతుల్య ఎలివేటర్లతో బైప్‌లేన్, స్థిరమైన-తీగ క్షితిజ సమాంతర తోకకు మద్దతుగా పైకి వక్రంగా ఉంది. విమానాల మధ్య మూడు రెక్కలు ఉన్నాయి, ఒక్కొక్కటి చుక్కాని తీసుకువెళుతున్నాయి; వారి ట్రాపెజోయిడల్ ఆకారం ఎలివేటర్ కదలికకు అనుమతించబడింది. [2] HB.5 మొదట 2 జూలై 1921 న ప్రయాణించింది. పదిని ఫ్రెంచ్ నేవీ కొనుగోలు చేసింది. [3] వారి కార్యకలాపాల గురించి చాలా తక్కువగా తెలుసు, అయితే 1923 లో వారు టార్పెడో-డ్రాపింగ్ ట్రయల్స్‌లో పాల్గొన్నారు. వారి ఎగిరే పడవ పొట్టు కారణంగా, వారు ఆయుధాన్ని సాధారణ కేంద్ర స్థితిలో తీసుకెళ్లలేరు కాని అసమానంగా మాత్రమే. టార్పెడో బాంబర్లుగా వాటిని కార్యాచరణగా ఉపయోగించాలనే ఉద్దేశ్యం లేదు, కానీ సింగిల్ ఆఫ్-సెట్ పరికరం విడుదల చేయడం వల్ల ఒకటి కంటే ఎక్కువ టార్పెడో అండర్వింగ్ అండర్‌వింగ్, వరుసగా విడుదల చేసిన విమానాల అవకాశాలు మరియు ఇబ్బందులపై అంతర్దృష్టిని అందించింది. [4] లెస్ ఐల్స్ నుండి డేటా ఆగస్టు 1921 [2] సూచించబడకపోతే తప్ప</v>
      </c>
      <c r="E19" s="1" t="s">
        <v>427</v>
      </c>
      <c r="F19" s="1" t="s">
        <v>428</v>
      </c>
      <c r="G19" s="1" t="str">
        <f>IFERROR(__xludf.DUMMYFUNCTION("GOOGLETRANSLATE(F:F, ""en"", ""te"")"),"ఫ్లయింగ్ బోట్ బాంబర్ లేదా 10 ప్యాసింజర్ రవాణా విమానం")</f>
        <v>ఫ్లయింగ్ బోట్ బాంబర్ లేదా 10 ప్యాసింజర్ రవాణా విమానం</v>
      </c>
      <c r="H19" s="1" t="s">
        <v>159</v>
      </c>
      <c r="I19" s="1" t="str">
        <f>IFERROR(__xludf.DUMMYFUNCTION("GOOGLETRANSLATE(H:H, ""en"", ""te"")"),"ఫ్రాన్స్")</f>
        <v>ఫ్రాన్స్</v>
      </c>
      <c r="J19" s="2" t="s">
        <v>160</v>
      </c>
      <c r="K19" s="1" t="s">
        <v>429</v>
      </c>
      <c r="L19" s="1" t="str">
        <f>IFERROR(__xludf.DUMMYFUNCTION("GOOGLETRANSLATE(K:K, ""en"", ""te"")"),"లాథం")</f>
        <v>లాథం</v>
      </c>
      <c r="M19" s="2" t="s">
        <v>430</v>
      </c>
      <c r="N19" s="3">
        <v>7854.0</v>
      </c>
      <c r="O19" s="1">
        <v>10.0</v>
      </c>
      <c r="Q19" s="1" t="s">
        <v>431</v>
      </c>
      <c r="R19" s="1" t="s">
        <v>432</v>
      </c>
      <c r="S19" s="1" t="s">
        <v>433</v>
      </c>
      <c r="U19" s="1" t="s">
        <v>354</v>
      </c>
      <c r="V19" s="1" t="s">
        <v>434</v>
      </c>
      <c r="X19" s="1" t="s">
        <v>435</v>
      </c>
      <c r="Y19" s="1" t="s">
        <v>436</v>
      </c>
      <c r="Z19" s="1" t="s">
        <v>144</v>
      </c>
      <c r="AA19" s="1" t="s">
        <v>437</v>
      </c>
      <c r="AF19" s="1" t="s">
        <v>438</v>
      </c>
      <c r="AI19" s="1" t="s">
        <v>259</v>
      </c>
      <c r="AJ19" s="1" t="s">
        <v>439</v>
      </c>
      <c r="AK19" s="1" t="s">
        <v>440</v>
      </c>
      <c r="AL19" s="1" t="s">
        <v>227</v>
      </c>
      <c r="AM19" s="1" t="s">
        <v>441</v>
      </c>
      <c r="AQ19" s="1" t="s">
        <v>442</v>
      </c>
      <c r="AR19" s="1" t="s">
        <v>443</v>
      </c>
      <c r="AV19" s="1" t="s">
        <v>444</v>
      </c>
      <c r="AY19" s="1" t="s">
        <v>445</v>
      </c>
      <c r="AZ19" s="1" t="s">
        <v>446</v>
      </c>
      <c r="BQ19" s="1" t="s">
        <v>447</v>
      </c>
    </row>
    <row r="20">
      <c r="A20" s="1" t="s">
        <v>448</v>
      </c>
      <c r="B20" s="1" t="str">
        <f>IFERROR(__xludf.DUMMYFUNCTION("GOOGLETRANSLATE(A:A, ""en"", ""te"")"),"బెస్సార్డ్-మిల్లెవాయ్ మొయినౌ")</f>
        <v>బెస్సార్డ్-మిల్లెవాయ్ మొయినౌ</v>
      </c>
      <c r="C20" s="1" t="s">
        <v>449</v>
      </c>
      <c r="D20" s="1" t="str">
        <f>IFERROR(__xludf.DUMMYFUNCTION("GOOGLETRANSLATE(C:C, ""en"", ""te"")"),"బెస్సార్డ్-మిల్లెవాయ్ మొయినౌ (స్పారో) ఒకే సీటు, తక్కువ శక్తితో కూడిన ఫ్రెంచ్ బిప్‌లేన్ జనాదరణ పొందిన విమానయానంలో పాల్గొనడానికి ఉద్దేశించబడింది. ఒకటి మాత్రమే నిర్మించబడింది. సింగిల్ సీటు మొయినౌ ఎగురుతున్న ఖర్చులను తగ్గించడానికి రూపొందించబడింది. ఇది తక్కువ "&amp;"శక్తితో ఉంది, ఇది నిర్మించడానికి మరియు అమలు చేయడానికి చాలా తక్కువ చౌకగా చేస్తుంది మరియు రెక్కలు మడతపెట్టడం నిల్వ చేయడానికి కాంపాక్ట్ చేసింది. ఇది పార్ట్‌టైమ్ పైలట్‌లచే ఎగురవేయగల సామర్థ్యం కలిగి ఉంది, కానీ మరింత అనుభవజ్ఞులైన చేతుల్లో, ఏరోబాటిక్స్ చేయగలిగిం"&amp;"ది. [1] మొయినౌ సమాన స్పాన్ సింగిల్ బే బైప్‌లేన్, బేలు N- ఫారమ్ ఇంటర్‌ప్లేన్ స్ట్రట్స్ మరియు రెక్కలచే నిర్వచించబడ్డాయి. రెక్కలు రెండు స్ప్రూస్ గొట్టాల చుట్టూ నిర్మించబడ్డాయి మరియు ట్రెల్లిస్డ్ పక్కటెముకలు మరియు ప్లైవుడ్ ప్రముఖ అంచులను కలిగి ఉన్నాయి. దిగువ "&amp;"రెక్క రెండు భాగాలలో ఉంది మరియు దిగువ ఫ్యూజ్‌లేజ్‌తో జతచేయబడింది; మూడు భాగాల అప్పర్ వింగ్ ఒక స్వల్ప, తగ్గిన తీగ కేంద్రం విభాగాన్ని కలిగి ఉంది, ఇది ట్యూబ్ స్టీల్ క్యాబనేపై సెంట్రల్ ఫ్యూజ్‌లేజ్‌పై మద్దతు ఇవ్వబడింది, మధ్య-ఫ్యూజ్‌లేజ్ నుండి వింగ్ మరియు సన్నని "&amp;"ఫార్వర్డ్ ఇంటర్‌ప్లేన్ స్ట్రట్‌ల వరకు బాహ్యంగా వాలుగా ఉన్న ఎన్-ఫారమ్ స్ట్రట్‌ల ద్వారా సహాయపడుతుంది. . రెండు రెక్కలు 20 at వద్ద బలంగా కొట్టుకుపోయాయి, కాని ఎగువ వింగ్ మాత్రమే స్వల్ప (సుమారు 1 °) డైహెడ్రల్ కలిగి ఉంది. ఎగువ సెంటర్ విభాగం కాకుండా రెక్కలు గుండ్"&amp;"రని చిట్కాలకు స్థిరమైన మరియు సమానమైన తీగను కలిగి ఉన్నాయి. దిగువ రెక్క మాత్రమే ఐలెరాన్‌లను కలిగి ఉంది. [1] ఫ్యూజ్‌లేజ్ ఫ్రేమ్‌లు మరియు వికర్ణాలతో నాలుగు స్టీల్ ట్యూబ్ లాంగన్‌ల చుట్టూ నిర్మించబడింది. స్ప్రూస్ స్ట్రింగర్లు మరియు కాన్వాస్ కవరింగ్ బయటి ఫ్యూజ్‌"&amp;"లేజ్ పది ముఖాలను కొద్దిగా వంగిన వైపులా మరియు దిగువ భాగంలో మాత్రమే ఏర్పరుస్తుంది, కాని మరింత గుండ్రని ఎగువ ఉపరితలం; ఫ్యూజ్‌లేజ్ తోకకు ఇరుకైనది. ముక్కు యొక్క వివరాలు 30 కిలోవాట్ల (40 హెచ్‌పి) ఇంజిన్ ఎంపికపై ఆధారపడి ఉంటాయి: ఎంపికలు రెండు సిలిండర్ సెంటూర్, మూ"&amp;"డు సిలిండర్ పాయినార్డ్ లేదా నాలుగు సిలిండర్, విలోమ ఇన్-లైన్ రైలు 4 టి, అయితే మొయినౌ ఉందో తెలియదు వీటిలో దేనితోనైనా ప్రయాణించారు. ప్రోటోటైప్‌ను 26 కిలోవాట్ల (35 హెచ్‌పి) మెంగిన్ బి ఫ్లాట్ ట్విన్‌తో అమర్చారు, దీని ఫలితంగా శీతలీకరణ కోసం ఇంజిన్ సిలిండర్లతో మొ"&amp;"ద్దుబారిన ముక్కు వచ్చింది. దాని సింగిల్ సీటు, ఓపెన్ కాక్‌పిట్ అప్పర్ వింగ్ కటౌట్ కింద ఉంది, వెంటనే ఇంజిన్ ఫైర్‌వాల్ వెనుక మరియు ఇంధన ట్యాంక్ మీదుగా ఉంది; దాని వెనుక ఎగువ ఫ్యూజ్‌లేజ్ మెటల్ కప్పబడి ఉంది, దానిలో కొంత భాగం ప్రాప్యత కోసం సులభంగా తొలగించగలదు మర"&amp;"ియు క్రమబద్ధీకరించిన హెడ్‌రెస్ట్‌ను కూడా ఏర్పరుస్తుంది. వెనుక భాగంలో ఒక త్రిభుజాకార టెయిల్‌ప్లేన్ పెద్ద సమతుల్య చుక్కాని కదలిక కోసం కటౌట్‌తో అసమతుల్య ఎలివేటర్లను తీసుకువెళ్ళింది, ఇది ఒక చిన్న ఫిన్‌తో కలిసి మొద్దుబారిన క్వాడ్రంట్‌ను ఏర్పరుస్తుంది. మొయినౌలో"&amp;" స్థిరమైన, వైడ్ ట్రాక్, టెయిల్స్కిడ్ అండర్ క్యారేజ్ ఉంది, పెద్ద, తక్కువ పీడన బెలూన్ టైర్లు సగం ఆక్సిల్స్‌లో ప్రతి వైపు మూడు స్ట్రట్‌ల ద్వారా ఏర్పడ్డాయి, దిగువ మరియు మధ్య-ఫ్యూజ్‌లేజ్ నుండి ఫార్వర్డ్ జత మరియు దిగువ ఫ్యూజ్‌లేజ్‌కు డ్రాగ్ స్ట్రట్ మరింత వెనుక."&amp;" [1] ప్యారిస్ ఏరో క్లబ్ యొక్క చీఫ్ టెస్ట్ పైలట్ హెన్రీ డెరికోర్ట్ చేత పైలట్ చేయబడిన బెస్సార్డ్-మిల్లెవాయ్ మొయినౌ మొదట మే చివరలో లేదా జూన్ 1935 ప్రారంభంలో టూస్సస్-పారిస్ వద్ద ప్రయాణించారు. [2] జూలై మధ్య నాటికి అతను దాని ఏరోబాటిక్ సామర్థ్యాలను ప్రదర్శించాడు"&amp;". [1] ఫ్రెంచ్ ఏవియేషన్ జర్నల్స్ మొయినౌకు తదుపరి సూచనలు లేవు. లెస్ ఐల్స్ నుండి డేటా 15 ఆగస్టు 1935 [1] సాధారణ లక్షణాల పనితీరు")</f>
        <v>బెస్సార్డ్-మిల్లెవాయ్ మొయినౌ (స్పారో) ఒకే సీటు, తక్కువ శక్తితో కూడిన ఫ్రెంచ్ బిప్‌లేన్ జనాదరణ పొందిన విమానయానంలో పాల్గొనడానికి ఉద్దేశించబడింది. ఒకటి మాత్రమే నిర్మించబడింది. సింగిల్ సీటు మొయినౌ ఎగురుతున్న ఖర్చులను తగ్గించడానికి రూపొందించబడింది. ఇది తక్కువ శక్తితో ఉంది, ఇది నిర్మించడానికి మరియు అమలు చేయడానికి చాలా తక్కువ చౌకగా చేస్తుంది మరియు రెక్కలు మడతపెట్టడం నిల్వ చేయడానికి కాంపాక్ట్ చేసింది. ఇది పార్ట్‌టైమ్ పైలట్‌లచే ఎగురవేయగల సామర్థ్యం కలిగి ఉంది, కానీ మరింత అనుభవజ్ఞులైన చేతుల్లో, ఏరోబాటిక్స్ చేయగలిగింది. [1] మొయినౌ సమాన స్పాన్ సింగిల్ బే బైప్‌లేన్, బేలు N- ఫారమ్ ఇంటర్‌ప్లేన్ స్ట్రట్స్ మరియు రెక్కలచే నిర్వచించబడ్డాయి. రెక్కలు రెండు స్ప్రూస్ గొట్టాల చుట్టూ నిర్మించబడ్డాయి మరియు ట్రెల్లిస్డ్ పక్కటెముకలు మరియు ప్లైవుడ్ ప్రముఖ అంచులను కలిగి ఉన్నాయి. దిగువ రెక్క రెండు భాగాలలో ఉంది మరియు దిగువ ఫ్యూజ్‌లేజ్‌తో జతచేయబడింది; మూడు భాగాల అప్పర్ వింగ్ ఒక స్వల్ప, తగ్గిన తీగ కేంద్రం విభాగాన్ని కలిగి ఉంది, ఇది ట్యూబ్ స్టీల్ క్యాబనేపై సెంట్రల్ ఫ్యూజ్‌లేజ్‌పై మద్దతు ఇవ్వబడింది, మధ్య-ఫ్యూజ్‌లేజ్ నుండి వింగ్ మరియు సన్నని ఫార్వర్డ్ ఇంటర్‌ప్లేన్ స్ట్రట్‌ల వరకు బాహ్యంగా వాలుగా ఉన్న ఎన్-ఫారమ్ స్ట్రట్‌ల ద్వారా సహాయపడుతుంది. . రెండు రెక్కలు 20 at వద్ద బలంగా కొట్టుకుపోయాయి, కాని ఎగువ వింగ్ మాత్రమే స్వల్ప (సుమారు 1 °) డైహెడ్రల్ కలిగి ఉంది. ఎగువ సెంటర్ విభాగం కాకుండా రెక్కలు గుండ్రని చిట్కాలకు స్థిరమైన మరియు సమానమైన తీగను కలిగి ఉన్నాయి. దిగువ రెక్క మాత్రమే ఐలెరాన్‌లను కలిగి ఉంది. [1] ఫ్యూజ్‌లేజ్ ఫ్రేమ్‌లు మరియు వికర్ణాలతో నాలుగు స్టీల్ ట్యూబ్ లాంగన్‌ల చుట్టూ నిర్మించబడింది. స్ప్రూస్ స్ట్రింగర్లు మరియు కాన్వాస్ కవరింగ్ బయటి ఫ్యూజ్‌లేజ్ పది ముఖాలను కొద్దిగా వంగిన వైపులా మరియు దిగువ భాగంలో మాత్రమే ఏర్పరుస్తుంది, కాని మరింత గుండ్రని ఎగువ ఉపరితలం; ఫ్యూజ్‌లేజ్ తోకకు ఇరుకైనది. ముక్కు యొక్క వివరాలు 30 కిలోవాట్ల (40 హెచ్‌పి) ఇంజిన్ ఎంపికపై ఆధారపడి ఉంటాయి: ఎంపికలు రెండు సిలిండర్ సెంటూర్, మూడు సిలిండర్ పాయినార్డ్ లేదా నాలుగు సిలిండర్, విలోమ ఇన్-లైన్ రైలు 4 టి, అయితే మొయినౌ ఉందో తెలియదు వీటిలో దేనితోనైనా ప్రయాణించారు. ప్రోటోటైప్‌ను 26 కిలోవాట్ల (35 హెచ్‌పి) మెంగిన్ బి ఫ్లాట్ ట్విన్‌తో అమర్చారు, దీని ఫలితంగా శీతలీకరణ కోసం ఇంజిన్ సిలిండర్లతో మొద్దుబారిన ముక్కు వచ్చింది. దాని సింగిల్ సీటు, ఓపెన్ కాక్‌పిట్ అప్పర్ వింగ్ కటౌట్ కింద ఉంది, వెంటనే ఇంజిన్ ఫైర్‌వాల్ వెనుక మరియు ఇంధన ట్యాంక్ మీదుగా ఉంది; దాని వెనుక ఎగువ ఫ్యూజ్‌లేజ్ మెటల్ కప్పబడి ఉంది, దానిలో కొంత భాగం ప్రాప్యత కోసం సులభంగా తొలగించగలదు మరియు క్రమబద్ధీకరించిన హెడ్‌రెస్ట్‌ను కూడా ఏర్పరుస్తుంది. వెనుక భాగంలో ఒక త్రిభుజాకార టెయిల్‌ప్లేన్ పెద్ద సమతుల్య చుక్కాని కదలిక కోసం కటౌట్‌తో అసమతుల్య ఎలివేటర్లను తీసుకువెళ్ళింది, ఇది ఒక చిన్న ఫిన్‌తో కలిసి మొద్దుబారిన క్వాడ్రంట్‌ను ఏర్పరుస్తుంది. మొయినౌలో స్థిరమైన, వైడ్ ట్రాక్, టెయిల్స్కిడ్ అండర్ క్యారేజ్ ఉంది, పెద్ద, తక్కువ పీడన బెలూన్ టైర్లు సగం ఆక్సిల్స్‌లో ప్రతి వైపు మూడు స్ట్రట్‌ల ద్వారా ఏర్పడ్డాయి, దిగువ మరియు మధ్య-ఫ్యూజ్‌లేజ్ నుండి ఫార్వర్డ్ జత మరియు దిగువ ఫ్యూజ్‌లేజ్‌కు డ్రాగ్ స్ట్రట్ మరింత వెనుక. [1] ప్యారిస్ ఏరో క్లబ్ యొక్క చీఫ్ టెస్ట్ పైలట్ హెన్రీ డెరికోర్ట్ చేత పైలట్ చేయబడిన బెస్సార్డ్-మిల్లెవాయ్ మొయినౌ మొదట మే చివరలో లేదా జూన్ 1935 ప్రారంభంలో టూస్సస్-పారిస్ వద్ద ప్రయాణించారు. [2] జూలై మధ్య నాటికి అతను దాని ఏరోబాటిక్ సామర్థ్యాలను ప్రదర్శించాడు. [1] ఫ్రెంచ్ ఏవియేషన్ జర్నల్స్ మొయినౌకు తదుపరి సూచనలు లేవు. లెస్ ఐల్స్ నుండి డేటా 15 ఆగస్టు 1935 [1] సాధారణ లక్షణాల పనితీరు</v>
      </c>
      <c r="E20" s="1" t="s">
        <v>450</v>
      </c>
      <c r="F20" s="1" t="s">
        <v>451</v>
      </c>
      <c r="G20" s="1" t="str">
        <f>IFERROR(__xludf.DUMMYFUNCTION("GOOGLETRANSLATE(F:F, ""en"", ""te"")"),"సింగిల్ సీట్ స్పోర్ట్ మరియు ట్రైనర్ విమానం")</f>
        <v>సింగిల్ సీట్ స్పోర్ట్ మరియు ట్రైనర్ విమానం</v>
      </c>
      <c r="H20" s="1" t="s">
        <v>159</v>
      </c>
      <c r="I20" s="1" t="str">
        <f>IFERROR(__xludf.DUMMYFUNCTION("GOOGLETRANSLATE(H:H, ""en"", ""te"")"),"ఫ్రాన్స్")</f>
        <v>ఫ్రాన్స్</v>
      </c>
      <c r="J20" s="2" t="s">
        <v>160</v>
      </c>
      <c r="K20" s="1" t="s">
        <v>452</v>
      </c>
      <c r="L20" s="1" t="str">
        <f>IFERROR(__xludf.DUMMYFUNCTION("GOOGLETRANSLATE(K:K, ""en"", ""te"")"),"బెస్సార్డ్ మరియు మిల్లెవాయ్")</f>
        <v>బెస్సార్డ్ మరియు మిల్లెవాయ్</v>
      </c>
      <c r="N20" s="1" t="s">
        <v>453</v>
      </c>
      <c r="O20" s="1">
        <v>1.0</v>
      </c>
      <c r="Q20" s="1" t="s">
        <v>315</v>
      </c>
      <c r="S20" s="1" t="s">
        <v>454</v>
      </c>
      <c r="T20" s="1" t="s">
        <v>455</v>
      </c>
      <c r="V20" s="1" t="s">
        <v>456</v>
      </c>
      <c r="Y20" s="1" t="s">
        <v>457</v>
      </c>
      <c r="Z20" s="1" t="s">
        <v>144</v>
      </c>
      <c r="AD20" s="1" t="s">
        <v>458</v>
      </c>
      <c r="AF20" s="1" t="s">
        <v>459</v>
      </c>
      <c r="AG20" s="1" t="s">
        <v>452</v>
      </c>
      <c r="AI20" s="1" t="s">
        <v>279</v>
      </c>
      <c r="AJ20" s="1" t="s">
        <v>460</v>
      </c>
      <c r="AK20" s="1" t="s">
        <v>461</v>
      </c>
      <c r="AL20" s="1" t="s">
        <v>462</v>
      </c>
      <c r="AM20" s="1" t="s">
        <v>463</v>
      </c>
      <c r="AP20" s="1" t="s">
        <v>464</v>
      </c>
      <c r="BJ20" s="1" t="s">
        <v>465</v>
      </c>
      <c r="BR20" s="1" t="s">
        <v>466</v>
      </c>
    </row>
    <row r="21">
      <c r="A21" s="1" t="s">
        <v>467</v>
      </c>
      <c r="B21" s="1" t="str">
        <f>IFERROR(__xludf.DUMMYFUNCTION("GOOGLETRANSLATE(A:A, ""en"", ""te"")"),"జంకా-రోటర్ వాండోర్")</f>
        <v>జంకా-రోటర్ వాండోర్</v>
      </c>
      <c r="C21" s="1" t="s">
        <v>468</v>
      </c>
      <c r="D21" s="1" t="str">
        <f>IFERROR(__xludf.DUMMYFUNCTION("GOOGLETRANSLATE(C:C, ""en"", ""te"")"),"వాండోర్ (వాండరర్) 1930 ల హంగేరియన్ సింగిల్ సీట్ గ్లైడర్, ఇది సమకాలీన పెరుగుతున్న మరియు ఏరోబాటిక్ విమానాలకు ప్రాధమిక గ్లైడర్‌లలో అర్హత సాధించిన విద్యార్థులకు సిద్ధంగా ఉండటానికి ఉద్దేశించబడింది. ఒకటి మాత్రమే నిర్మించబడింది. 1930 లలో చాలా గ్లైడర్ పైలట్లు చాల"&amp;"ా సరళమైన, ఒకే సీటు విమానంలో ప్రారంభమయ్యాయి, చాలా తరచుగా జాగ్లింగ్ వంటి ఓపెన్ ఫ్రేమ్ మెషీన్లు, ఆపై ఆనాటి పెద్ద మరియు ఏరోబాటిక్ గ్లైడర్‌లకు మార్చడం చాలా కష్టమైన పనిని ఎదుర్కొన్నారు. 1931 గ్రునౌ బేబీ ఒక ప్రసిద్ధ ఇంటర్మీడియట్ ట్రైనర్, వాలు పెరుగుతున్నందుకు కన"&amp;"ీసం అంతరాన్ని పూరించడానికి అభ్యర్థి. వాండోర్ గురించి చాలా తక్కువగా తెలిసినప్పటికీ, అభివృద్ధి చెందుతున్న కానీ నిర్మాణాత్మకమైన హంగేరియన్ గ్లైడర్ సన్నివేశంలో అదే పాత్ర పోషించడానికి ఉద్దేశించినట్లు అనిపిస్తుంది, ఇది పెరుగుతున్న మరియు ఏరోబాటిక్స్ చేయగలదు. వాండ"&amp;"ర్‌పై 1931 శిశువు యొక్క ప్రభావం లేఅవుట్ల సారూప్యతలో కనిపిస్తుంది, అయినప్పటికీ నమూనాలు గణనీయంగా భిన్నంగా ఉంటాయి. [1] చెక్క వాండోర్ ఒక బ్రేస్డ్ హై వింగ్ మోనోప్లేన్. దాని రెక్కలు, రెండు స్పార్‌ల చుట్టూ నిర్మించబడ్డాయి, ఇవి సెమీ ఎలిప్టికల్ చిట్కాలకు దీర్ఘచతుర"&amp;"స్రాకారంగా ఉన్నాయి. వారు ప్లైవుడ్ ప్రముఖ అంచు నుండి ఫార్వర్డ్ స్పార్ వరకు కప్పబడి ఉన్నారు, మిగిలిన రెక్క మరియు ఐలెరాన్‌లను ఫాబ్రిక్ కప్పారు, మరియు దిగువ ఫ్యూజ్‌లేజ్ లాంగన్స్ నుండి రెండు స్పార్‌లకు V- స్ట్రట్‌లచే మద్దతు ఉంది. ఐలెరాన్లు పెద్దవి, వెనుకంజలో ఉ"&amp;"న్న అంచులలో 60% పైగా ఆక్రమించాయి. [1] లోతైన, చదునైన వైపులా మరియు ప్లైవుడ్ కప్పబడిన క్రాస్ సెక్షన్‌లో దీని ఫ్యూజ్‌లేజ్ బహుభుజి. పైలట్ వింగ్ యొక్క ప్రముఖ అంచు కంటే వెంటనే ఓపెన్ కాక్‌పిట్‌లో కూర్చున్నాడు, ఇది పెరిగిన ఎగువ ఫ్యూజ్‌లేజ్‌పై కేంద్రంగా మద్దతు ఇచ్చ"&amp;"ింది, ఇది తోకకు సున్నితంగా దెబ్బతింది. నిలువు తోక సూటిగా ప్రముఖ అంచు మరియు చిట్కాను కలిగి ఉంది, కాని సమతుల్య చుక్కాని మూడు వరుస విభాగాలతో కూడిన వెనుకంజలో ఉన్న అంచుని కలిగి ఉంది, ఇది దాదాపుగా వక్రంగా కనిపిస్తుంది. ఒక చిన్న ఫిన్ మీద చుక్కాని అమర్చబడింది, ఇద"&amp;"ి టెయిల్‌ప్లేన్‌కు వైర్ బ్రేసింగ్ ద్వారా బలోపేతం చేయబడింది. ప్రణాళికలో, చుక్కాని కదలికను అనుమతించడానికి ఎలివేటర్లలో ఉదారంగా కటౌట్ చేయడమే కాకుండా, నేరుగా దెబ్బతింది మరియు చిట్కా చేయబడింది. అన్ని వెనుక ఉపరితలాలు కప్పబడి ఉన్నాయి. వాండోర్ యొక్క మొదటి విమానాని"&amp;"కి ఖచ్చితమైన తేదీ తెలియదు కాని సమకాలీన సూచనలు ఇది 1934 వసంతకాలంలో ఉందని సూచిస్తున్నాయి. దీని విమాన లక్షణాలు నిరంతర విమర్శలకు వచ్చాయి. గ్రునౌ బేబీ 2 యొక్క 125 కిలోల (276 ఎల్బి) తో పోలిస్తే ఇది 173 కిలోల (381 ఎల్బి) ఖాళీ బరువుతో భారీగా ఉంది, [2] ఏరోబాటిక్స్"&amp;" యొక్క ఒత్తిడిని ఎదుర్కోవటానికి అదనపు బలం అవసరం. ఇది థర్మల్స్‌లో నెమ్మదిగా విమానంలో కష్టమైంది, ఎయిర్‌ఫాయిల్ ఎంపిక ద్వారా సహాయపడలేదు. దాని ఏరోబాటిక్ పనితీరు గురించి సమకాలీన నివేదికలు లేవు, కాని భారీ ఐలెరాన్లు చాలా విమర్శించబడ్డాయి, ఒక విద్యార్థి వారి ఆపరేష"&amp;"న్‌కు నియంత్రణ కాలమ్‌లో రెండు చేతులు అవసరమని నివేదించారు. ఏకైక ఉదాహరణ కనీసం 1939 వరకు వాడుకలో ఉంది, కానీ ఎగురుతూ అది చాలా ఉత్తమమైన విద్యార్థులకు తప్ప అందరికీ సవాలుగా ఉంది; గాబోర్ (1988) p.56 [1] సాధారణ లక్షణాల నుండి ఆల్-పర్పస్ ఇంటర్మీడియట్ ట్రైనర్ [1] డేట"&amp;"ా యొక్క అసలు లక్ష్యాన్ని చేరుకోవడంలో ఇది ఖచ్చితంగా విఫలమైంది.")</f>
        <v>వాండోర్ (వాండరర్) 1930 ల హంగేరియన్ సింగిల్ సీట్ గ్లైడర్, ఇది సమకాలీన పెరుగుతున్న మరియు ఏరోబాటిక్ విమానాలకు ప్రాధమిక గ్లైడర్‌లలో అర్హత సాధించిన విద్యార్థులకు సిద్ధంగా ఉండటానికి ఉద్దేశించబడింది. ఒకటి మాత్రమే నిర్మించబడింది. 1930 లలో చాలా గ్లైడర్ పైలట్లు చాలా సరళమైన, ఒకే సీటు విమానంలో ప్రారంభమయ్యాయి, చాలా తరచుగా జాగ్లింగ్ వంటి ఓపెన్ ఫ్రేమ్ మెషీన్లు, ఆపై ఆనాటి పెద్ద మరియు ఏరోబాటిక్ గ్లైడర్‌లకు మార్చడం చాలా కష్టమైన పనిని ఎదుర్కొన్నారు. 1931 గ్రునౌ బేబీ ఒక ప్రసిద్ధ ఇంటర్మీడియట్ ట్రైనర్, వాలు పెరుగుతున్నందుకు కనీసం అంతరాన్ని పూరించడానికి అభ్యర్థి. వాండోర్ గురించి చాలా తక్కువగా తెలిసినప్పటికీ, అభివృద్ధి చెందుతున్న కానీ నిర్మాణాత్మకమైన హంగేరియన్ గ్లైడర్ సన్నివేశంలో అదే పాత్ర పోషించడానికి ఉద్దేశించినట్లు అనిపిస్తుంది, ఇది పెరుగుతున్న మరియు ఏరోబాటిక్స్ చేయగలదు. వాండర్‌పై 1931 శిశువు యొక్క ప్రభావం లేఅవుట్ల సారూప్యతలో కనిపిస్తుంది, అయినప్పటికీ నమూనాలు గణనీయంగా భిన్నంగా ఉంటాయి. [1] చెక్క వాండోర్ ఒక బ్రేస్డ్ హై వింగ్ మోనోప్లేన్. దాని రెక్కలు, రెండు స్పార్‌ల చుట్టూ నిర్మించబడ్డాయి, ఇవి సెమీ ఎలిప్టికల్ చిట్కాలకు దీర్ఘచతురస్రాకారంగా ఉన్నాయి. వారు ప్లైవుడ్ ప్రముఖ అంచు నుండి ఫార్వర్డ్ స్పార్ వరకు కప్పబడి ఉన్నారు, మిగిలిన రెక్క మరియు ఐలెరాన్‌లను ఫాబ్రిక్ కప్పారు, మరియు దిగువ ఫ్యూజ్‌లేజ్ లాంగన్స్ నుండి రెండు స్పార్‌లకు V- స్ట్రట్‌లచే మద్దతు ఉంది. ఐలెరాన్లు పెద్దవి, వెనుకంజలో ఉన్న అంచులలో 60% పైగా ఆక్రమించాయి. [1] లోతైన, చదునైన వైపులా మరియు ప్లైవుడ్ కప్పబడిన క్రాస్ సెక్షన్‌లో దీని ఫ్యూజ్‌లేజ్ బహుభుజి. పైలట్ వింగ్ యొక్క ప్రముఖ అంచు కంటే వెంటనే ఓపెన్ కాక్‌పిట్‌లో కూర్చున్నాడు, ఇది పెరిగిన ఎగువ ఫ్యూజ్‌లేజ్‌పై కేంద్రంగా మద్దతు ఇచ్చింది, ఇది తోకకు సున్నితంగా దెబ్బతింది. నిలువు తోక సూటిగా ప్రముఖ అంచు మరియు చిట్కాను కలిగి ఉంది, కాని సమతుల్య చుక్కాని మూడు వరుస విభాగాలతో కూడిన వెనుకంజలో ఉన్న అంచుని కలిగి ఉంది, ఇది దాదాపుగా వక్రంగా కనిపిస్తుంది. ఒక చిన్న ఫిన్ మీద చుక్కాని అమర్చబడింది, ఇది టెయిల్‌ప్లేన్‌కు వైర్ బ్రేసింగ్ ద్వారా బలోపేతం చేయబడింది. ప్రణాళికలో, చుక్కాని కదలికను అనుమతించడానికి ఎలివేటర్లలో ఉదారంగా కటౌట్ చేయడమే కాకుండా, నేరుగా దెబ్బతింది మరియు చిట్కా చేయబడింది. అన్ని వెనుక ఉపరితలాలు కప్పబడి ఉన్నాయి. వాండోర్ యొక్క మొదటి విమానానికి ఖచ్చితమైన తేదీ తెలియదు కాని సమకాలీన సూచనలు ఇది 1934 వసంతకాలంలో ఉందని సూచిస్తున్నాయి. దీని విమాన లక్షణాలు నిరంతర విమర్శలకు వచ్చాయి. గ్రునౌ బేబీ 2 యొక్క 125 కిలోల (276 ఎల్బి) తో పోలిస్తే ఇది 173 కిలోల (381 ఎల్బి) ఖాళీ బరువుతో భారీగా ఉంది, [2] ఏరోబాటిక్స్ యొక్క ఒత్తిడిని ఎదుర్కోవటానికి అదనపు బలం అవసరం. ఇది థర్మల్స్‌లో నెమ్మదిగా విమానంలో కష్టమైంది, ఎయిర్‌ఫాయిల్ ఎంపిక ద్వారా సహాయపడలేదు. దాని ఏరోబాటిక్ పనితీరు గురించి సమకాలీన నివేదికలు లేవు, కాని భారీ ఐలెరాన్లు చాలా విమర్శించబడ్డాయి, ఒక విద్యార్థి వారి ఆపరేషన్‌కు నియంత్రణ కాలమ్‌లో రెండు చేతులు అవసరమని నివేదించారు. ఏకైక ఉదాహరణ కనీసం 1939 వరకు వాడుకలో ఉంది, కానీ ఎగురుతూ అది చాలా ఉత్తమమైన విద్యార్థులకు తప్ప అందరికీ సవాలుగా ఉంది; గాబోర్ (1988) p.56 [1] సాధారణ లక్షణాల నుండి ఆల్-పర్పస్ ఇంటర్మీడియట్ ట్రైనర్ [1] డేటా యొక్క అసలు లక్ష్యాన్ని చేరుకోవడంలో ఇది ఖచ్చితంగా విఫలమైంది.</v>
      </c>
      <c r="E21" s="1" t="s">
        <v>469</v>
      </c>
      <c r="F21" s="1" t="s">
        <v>470</v>
      </c>
      <c r="G21" s="1" t="str">
        <f>IFERROR(__xludf.DUMMYFUNCTION("GOOGLETRANSLATE(F:F, ""en"", ""te"")"),"ఇంటర్మీడియట్ ట్రైనింగ్ గ్లైడర్")</f>
        <v>ఇంటర్మీడియట్ ట్రైనింగ్ గ్లైడర్</v>
      </c>
      <c r="H21" s="1" t="s">
        <v>471</v>
      </c>
      <c r="I21" s="1" t="str">
        <f>IFERROR(__xludf.DUMMYFUNCTION("GOOGLETRANSLATE(H:H, ""en"", ""te"")"),"హంగరీ")</f>
        <v>హంగరీ</v>
      </c>
      <c r="J21" s="2" t="s">
        <v>472</v>
      </c>
      <c r="K21" s="1" t="s">
        <v>473</v>
      </c>
      <c r="L21" s="1" t="str">
        <f>IFERROR(__xludf.DUMMYFUNCTION("GOOGLETRANSLATE(K:K, ""en"", ""te"")"),"మోవెరో గ్లైడర్ డిపార్ట్మెంట్ వర్క్‌షాప్, గైంగ్యస్")</f>
        <v>మోవెరో గ్లైడర్ డిపార్ట్మెంట్ వర్క్‌షాప్, గైంగ్యస్</v>
      </c>
      <c r="M21" s="1" t="s">
        <v>474</v>
      </c>
      <c r="N21" s="1" t="s">
        <v>475</v>
      </c>
      <c r="O21" s="1">
        <v>1.0</v>
      </c>
      <c r="Q21" s="1" t="s">
        <v>233</v>
      </c>
      <c r="S21" s="1" t="s">
        <v>476</v>
      </c>
      <c r="T21" s="1" t="s">
        <v>477</v>
      </c>
      <c r="V21" s="1" t="s">
        <v>478</v>
      </c>
      <c r="AF21" s="1" t="s">
        <v>479</v>
      </c>
      <c r="AG21" s="1" t="s">
        <v>480</v>
      </c>
      <c r="AI21" s="1" t="s">
        <v>481</v>
      </c>
      <c r="AJ21" s="1" t="s">
        <v>482</v>
      </c>
      <c r="AV21" s="1">
        <v>12.1</v>
      </c>
      <c r="AW21" s="1" t="s">
        <v>483</v>
      </c>
    </row>
    <row r="22">
      <c r="A22" s="1" t="s">
        <v>484</v>
      </c>
      <c r="B22" s="1" t="str">
        <f>IFERROR(__xludf.DUMMYFUNCTION("GOOGLETRANSLATE(A:A, ""en"", ""te"")"),"రెగ్నియర్ 12")</f>
        <v>రెగ్నియర్ 12</v>
      </c>
      <c r="C22" s="1" t="s">
        <v>485</v>
      </c>
      <c r="D22" s="1" t="str">
        <f>IFERROR(__xludf.DUMMYFUNCTION("GOOGLETRANSLATE(C:C, ""en"", ""te"")"),"రెగ్నియర్ 12 1930 ల బెల్జియన్ టూరింగ్ విమానం, వివిధ ఇంజన్లు మరియు సీటింగ్ ప్రణాళికలతో వేరియంట్లను అందిస్తోంది. ఒకటి మాత్రమే నిర్మించబడింది. కార్లోస్ రెగ్నియర్ (విమాన ఇంజిన్ బిల్డర్ యొక్క సంబంధం లేదు) అతని తక్కువ వింగ్ మోనోప్లేన్ ఇద్దరు, ముగ్గురు లేదా నలుగ"&amp;"ురు వ్యక్తులను మోసుకెళ్ళే సామర్థ్యాన్ని కలిగి ఉంటుందని, 75–134 కిలోవాట్ల (100–180 హెచ్‌పి) పరిధిలో ఉన్న శక్తులతో వివిధ రకాల ఇంజిన్‌లను ఉపయోగిస్తుంది. ప్రోటోటైప్ మరియు నిర్మించిన ఏకైక ఉదాహరణ రెండు సైడ్ రెండు-సీటర్లు. [1] రెగ్నియర్ 12 యొక్క రెక్క మూడు భాగాల"&amp;"లో స్వల్ప, దీర్ఘచతురస్రాకార ప్రణాళిక సెంటర్ విభాగం మరియు దాదాపు త్రిభుజాకార ప్రణాళిక బయటి ప్యానెల్స్‌తో ఉంది, ఇది సుమారు 20 of చిట్కా కోణంతో బలంగా దెబ్బతింది. బయటి ప్యానెల్లు 4.5 of యొక్క డైహెడ్రల్ కలిగి ఉన్నాయి. రెక్క రెండు చెక్క పెట్టె స్పార్స్ చుట్టూ న"&amp;"ిర్మించబడింది; దీని పక్కటెముకలు కూడా చెక్క మరియు చర్మం బిర్చ్ ప్లైవుడ్. పొడవైన ఐలెరాన్లు బయటి ప్యానెళ్ల వెనుకంజలో ఉన్న అంచులను నింపాయి. [1] రెక్కల మాదిరిగా ఫ్యూజ్‌లేజ్ చెక్కతో ఉంది, నలుగురు లాంగన్స్ దాని ఫ్లాట్-సైడెడ్ రూపాన్ని నిర్వచించారు; ఇది కూడా బిర్చ"&amp;"్ ప్లై చర్మాన్ని నొక్కి చెప్పింది. 30 కిలోవాట్ల (40 హెచ్‌పి) రైలు 4 టి నాలుగు సిలిండర్, ఎయిర్-కూల్డ్, విలోమ స్ట్రెయిట్ ఇంజిన్ రెండు-బ్లేడ్ ప్రొపెల్లర్‌ను నడిపించింది. ఇద్దరు యజమానులు ఓపెన్ కాక్‌పిట్‌లో పక్కపక్కనే కూర్చుని, ద్వంద్వ నియంత్రణతో, రెక్కపై అమర్"&amp;"చారు. దీని సామ్రాజ్యం సాంప్రదాయికమైనది, ఒక క్షితిజ సమాంతర తోక ఫ్యూజ్‌లేజ్ పైన అమర్చబడి, రెక్కల వలె గట్టిగా నేరుగా టేపర్డ్ చేయబడింది. ఎలివేటర్లు ఇన్సెట్ మరియు వేరుగా ఉన్నాయి, వాటి మధ్య అంతరం ఒక చిన్న ఫిన్ మీద లోతైన, సమతుల్య చుక్కాని యొక్క కదలికను అనుమతిస్త"&amp;"ుంది. వెనుక ఉపరితలాల నిర్మాణం రెక్కల మాదిరిగానే ఉంటుంది. [1] రెగ్నియర్ 12 లో విస్తృత ట్రాక్ ఉంది, సాంప్రదాయిక అండర్ క్యారేజ్. ప్రతి మెయిన్‌వీల్ ఫార్వర్డ్ వింగ్ స్పార్‌పై అమర్చిన నిలువు ఒలియో స్ట్రట్ చివరిలో ఉంది, వెనుక ఫ్యూజ్‌లేజ్ లాంగన్‌కు వెనుక వైపు డ్ర"&amp;"ాగ్ స్ట్రట్‌తో పాటు. దాని స్టీల్ టెయిల్స్కిడ్‌లో రెండు కాయిల్ స్ప్రింగ్‌లు ఉన్నాయి. [1] రెగ్నియర్ 12 8 ఆగస్టు 1936 న OO-REG గా నమోదు చేయబడింది; [2] దాని మొదటి ఫ్లైట్ యొక్క తేదీ తెలియదు, అయినప్పటికీ తెలియని 20 kW (27 HP) ఇంజిన్‌తో పరీక్షలు మే 1937 కి ముందు"&amp;" ప్రారంభమయ్యాయి. [1] మే 1937 చివరలో 1 వ బ్రస్సెల్స్ ఏరో సెలూన్ సమయానికి రైలు ఇంజిన్ అమర్చబడిందని తెలుస్తుంది. [3] జూలై 1937 నాటికి దీనిని దాని డిజైనర్, పది గంటల అనుభవం ఉన్న పైలట్ చేత సోలోను ఎగురవేశారు. [4] లెస్ ఐల్స్ నుండి డేటా 10 జూన్ 1937 [1] సాధారణ లక్"&amp;"షణాల పనితీరు")</f>
        <v>రెగ్నియర్ 12 1930 ల బెల్జియన్ టూరింగ్ విమానం, వివిధ ఇంజన్లు మరియు సీటింగ్ ప్రణాళికలతో వేరియంట్లను అందిస్తోంది. ఒకటి మాత్రమే నిర్మించబడింది. కార్లోస్ రెగ్నియర్ (విమాన ఇంజిన్ బిల్డర్ యొక్క సంబంధం లేదు) అతని తక్కువ వింగ్ మోనోప్లేన్ ఇద్దరు, ముగ్గురు లేదా నలుగురు వ్యక్తులను మోసుకెళ్ళే సామర్థ్యాన్ని కలిగి ఉంటుందని, 75–134 కిలోవాట్ల (100–180 హెచ్‌పి) పరిధిలో ఉన్న శక్తులతో వివిధ రకాల ఇంజిన్‌లను ఉపయోగిస్తుంది. ప్రోటోటైప్ మరియు నిర్మించిన ఏకైక ఉదాహరణ రెండు సైడ్ రెండు-సీటర్లు. [1] రెగ్నియర్ 12 యొక్క రెక్క మూడు భాగాలలో స్వల్ప, దీర్ఘచతురస్రాకార ప్రణాళిక సెంటర్ విభాగం మరియు దాదాపు త్రిభుజాకార ప్రణాళిక బయటి ప్యానెల్స్‌తో ఉంది, ఇది సుమారు 20 of చిట్కా కోణంతో బలంగా దెబ్బతింది. బయటి ప్యానెల్లు 4.5 of యొక్క డైహెడ్రల్ కలిగి ఉన్నాయి. రెక్క రెండు చెక్క పెట్టె స్పార్స్ చుట్టూ నిర్మించబడింది; దీని పక్కటెముకలు కూడా చెక్క మరియు చర్మం బిర్చ్ ప్లైవుడ్. పొడవైన ఐలెరాన్లు బయటి ప్యానెళ్ల వెనుకంజలో ఉన్న అంచులను నింపాయి. [1] రెక్కల మాదిరిగా ఫ్యూజ్‌లేజ్ చెక్కతో ఉంది, నలుగురు లాంగన్స్ దాని ఫ్లాట్-సైడెడ్ రూపాన్ని నిర్వచించారు; ఇది కూడా బిర్చ్ ప్లై చర్మాన్ని నొక్కి చెప్పింది. 30 కిలోవాట్ల (40 హెచ్‌పి) రైలు 4 టి నాలుగు సిలిండర్, ఎయిర్-కూల్డ్, విలోమ స్ట్రెయిట్ ఇంజిన్ రెండు-బ్లేడ్ ప్రొపెల్లర్‌ను నడిపించింది. ఇద్దరు యజమానులు ఓపెన్ కాక్‌పిట్‌లో పక్కపక్కనే కూర్చుని, ద్వంద్వ నియంత్రణతో, రెక్కపై అమర్చారు. దీని సామ్రాజ్యం సాంప్రదాయికమైనది, ఒక క్షితిజ సమాంతర తోక ఫ్యూజ్‌లేజ్ పైన అమర్చబడి, రెక్కల వలె గట్టిగా నేరుగా టేపర్డ్ చేయబడింది. ఎలివేటర్లు ఇన్సెట్ మరియు వేరుగా ఉన్నాయి, వాటి మధ్య అంతరం ఒక చిన్న ఫిన్ మీద లోతైన, సమతుల్య చుక్కాని యొక్క కదలికను అనుమతిస్తుంది. వెనుక ఉపరితలాల నిర్మాణం రెక్కల మాదిరిగానే ఉంటుంది. [1] రెగ్నియర్ 12 లో విస్తృత ట్రాక్ ఉంది, సాంప్రదాయిక అండర్ క్యారేజ్. ప్రతి మెయిన్‌వీల్ ఫార్వర్డ్ వింగ్ స్పార్‌పై అమర్చిన నిలువు ఒలియో స్ట్రట్ చివరిలో ఉంది, వెనుక ఫ్యూజ్‌లేజ్ లాంగన్‌కు వెనుక వైపు డ్రాగ్ స్ట్రట్‌తో పాటు. దాని స్టీల్ టెయిల్స్కిడ్‌లో రెండు కాయిల్ స్ప్రింగ్‌లు ఉన్నాయి. [1] రెగ్నియర్ 12 8 ఆగస్టు 1936 న OO-REG గా నమోదు చేయబడింది; [2] దాని మొదటి ఫ్లైట్ యొక్క తేదీ తెలియదు, అయినప్పటికీ తెలియని 20 kW (27 HP) ఇంజిన్‌తో పరీక్షలు మే 1937 కి ముందు ప్రారంభమయ్యాయి. [1] మే 1937 చివరలో 1 వ బ్రస్సెల్స్ ఏరో సెలూన్ సమయానికి రైలు ఇంజిన్ అమర్చబడిందని తెలుస్తుంది. [3] జూలై 1937 నాటికి దీనిని దాని డిజైనర్, పది గంటల అనుభవం ఉన్న పైలట్ చేత సోలోను ఎగురవేశారు. [4] లెస్ ఐల్స్ నుండి డేటా 10 జూన్ 1937 [1] సాధారణ లక్షణాల పనితీరు</v>
      </c>
      <c r="F22" s="1" t="s">
        <v>486</v>
      </c>
      <c r="G22" s="1" t="str">
        <f>IFERROR(__xludf.DUMMYFUNCTION("GOOGLETRANSLATE(F:F, ""en"", ""te"")"),"రెండు సీట్ల టూరింగ్ విమానం")</f>
        <v>రెండు సీట్ల టూరింగ్ విమానం</v>
      </c>
      <c r="H22" s="1" t="s">
        <v>487</v>
      </c>
      <c r="I22" s="1" t="str">
        <f>IFERROR(__xludf.DUMMYFUNCTION("GOOGLETRANSLATE(H:H, ""en"", ""te"")"),"బెల్జియం")</f>
        <v>బెల్జియం</v>
      </c>
      <c r="J22" s="2" t="s">
        <v>488</v>
      </c>
      <c r="K22" s="1" t="s">
        <v>489</v>
      </c>
      <c r="L22" s="1" t="str">
        <f>IFERROR(__xludf.DUMMYFUNCTION("GOOGLETRANSLATE(K:K, ""en"", ""te"")"),"అటెలియర్స్ ములోట్")</f>
        <v>అటెలియర్స్ ములోట్</v>
      </c>
      <c r="N22" s="1" t="s">
        <v>490</v>
      </c>
      <c r="O22" s="1">
        <v>1.0</v>
      </c>
      <c r="S22" s="1" t="s">
        <v>491</v>
      </c>
      <c r="T22" s="1" t="s">
        <v>492</v>
      </c>
      <c r="U22" s="1" t="s">
        <v>493</v>
      </c>
      <c r="V22" s="1" t="s">
        <v>494</v>
      </c>
      <c r="Y22" s="1" t="s">
        <v>495</v>
      </c>
      <c r="Z22" s="1" t="s">
        <v>144</v>
      </c>
      <c r="AA22" s="1" t="s">
        <v>496</v>
      </c>
      <c r="AG22" s="1" t="s">
        <v>497</v>
      </c>
      <c r="AI22" s="1" t="s">
        <v>498</v>
      </c>
      <c r="AJ22" s="1" t="s">
        <v>499</v>
      </c>
      <c r="AK22" s="1" t="s">
        <v>500</v>
      </c>
      <c r="AL22" s="1" t="s">
        <v>151</v>
      </c>
      <c r="AM22" s="1" t="s">
        <v>280</v>
      </c>
      <c r="AP22" s="1" t="s">
        <v>501</v>
      </c>
    </row>
    <row r="23">
      <c r="A23" s="1" t="s">
        <v>502</v>
      </c>
      <c r="B23" s="1" t="str">
        <f>IFERROR(__xludf.DUMMYFUNCTION("GOOGLETRANSLATE(A:A, ""en"", ""te"")"),"రోటర్ కరాకాన్")</f>
        <v>రోటర్ కరాకాన్</v>
      </c>
      <c r="C23" s="1" t="s">
        <v>503</v>
      </c>
      <c r="D23" s="1" t="str">
        <f>IFERROR(__xludf.DUMMYFUNCTION("GOOGLETRANSLATE(C:C, ""en"", ""te"")"),"రోటర్ కరాకాన్ లేదా కరాకన్ అధిక పనితీరు గల హంగేరియన్ సింగిల్ సీట్ సెయిల్ ప్లేన్. రెండవ ప్రపంచ యుద్ధానికి ముందు సంవత్సరాల్లో రెండు నిర్మించబడ్డాయి మరియు అనేక జాతీయ గ్లైడింగ్ రికార్డులను సృష్టించాయి. 1930 ల ప్రారంభంలో అనేక ఇతర గ్లైడర్ డిజైనర్ల మాదిరిగానే, లా"&amp;"జోస్ రోటర్ 1929 నాటి అలెగ్జాండర్ లిప్పిష్ యొక్క వీన్ చేత ఆకట్టుకుంది మరియు అతని అధిక పనితీరు, ఒకే సీటు కరాకాన్ దాని ప్రభావాన్ని కలిగి ఉంది. వీన్ మాదిరిగా, కరాకాన్ రెండు-ముక్కల హై వింగ్‌తో దీర్ఘచతురస్రాకార ప్రణాళిక సెంటర్ విభాగం మరియు పొడవైన, నేరుగా దెబ్బత"&amp;"ిన్న బయటి ప్యానెల్‌లతో కూడిన అధిక కారక నిష్పత్తి సెయిల్ ప్లేన్. రెండూ మూలంలో మందపాటి విభాగం రెక్కలను కలిగి ఉన్నాయి, ఇది బయటి ప్యానెల్‌లపై క్రమంగా సన్నగా మారింది. రెండు డిజైన్లలో, ఐలెరాన్లు ఈ బాహ్య ప్యానెళ్ల మొత్తం వెనుకంజలో ఉన్న అంచుని ఆక్రమించాయి. నిర్మా"&amp;"ణాత్మకంగా, రెక్కలు సమానంగా ఉన్నాయి, అసమాన బలం యొక్క రెండు స్పార్స్; ఫార్వర్డ్ స్పార్ కిరణాలు ప్రముఖ అంచుల చుట్టూ ప్లైవుడ్ కవర్ డి-బాక్స్‌లలో భాగం మరియు వెనుక స్పార్ తేలికైన సాధారణ పుంజం. ఐలెరాన్స్ వలె రెక్కలు ప్రధాన స్పార్ వెనుక కప్పబడి ఉన్నాయి. రెండు నమూ"&amp;"నాలు, ప్రతి వైపు, దిగువ ఫ్యూజ్‌లేజ్ నుండి సెంటర్ విభాగం యొక్క బయటి చివరల వరకు ఎయిర్‌ఫాయిల్-ఫెయిర్డ్ వి-ఫారమ్ స్ట్రట్‌ను కలిగి ఉన్నాయి, V యొక్క ఫార్వర్డ్ సభ్యుడు, ప్రధాన స్పార్‌కు అనుసంధానించబడి, వెనుక భాగం కంటే చాలా ముఖ్యమైనవి. [[[ 1] మరింత వివరణాత్మక స్థ"&amp;"ాయిలో, రెండు విమానాల మధ్య చాలా తేడాలు ఉన్నాయి. కరాకాన్ యొక్క రెక్కకు ఎక్కువ వ్యవధి మరియు ప్రాంతం ఉంది. లిప్పిష్ ఉపయోగించిన ప్రామాణిక గోటింగెన్ ఎయిర్‌ఫాయిల్‌ను కలిగి ఉంది, అయితే రోటర్ తన సొంతంగా ఉపయోగించాడు, అయినప్పటికీ డిజైనర్లు ఇద్దరూ మరింత సుష్ట ప్రొఫైల"&amp;"్స్ అవుట్‌బోర్డ్‌లో విలీనం కావడానికి ఎంచుకున్నారు. కరాకాన్ ఈ రెండింటిలో భారీగా ఉంది, అధిక రెక్క లోడింగ్. ప్రధాన తేడాలు సెమీ-మోనోకోక్, ప్లై-కప్పబడిన ఫ్యూజ్‌లేజెస్ యొక్క ముందుకు భాగంలో ఉన్నాయి; కరాకాన్ ఓపెన్ వీన్ కాక్‌పిట్‌ను తొలగించగల, కలప ఫ్రేమ్డ్ పందిరి "&amp;"కింద కలిగి ఉంది, ప్రతి వైపు నాలుగు పారదర్శక ప్యానెల్లు ఉన్నాయి, ఇది సజావుగా పెరుగుతున్న ఫ్యూజ్‌లేజ్ విభాగాన్ని నిర్వహించింది. వెనుక భాగంలో ఉన్న పందిరి పారదర్శకత, పైలట్ సీటుకు ఇరువైపులా, వాటిలో పెద్ద ఓవల్ రంధ్రాలు ఉన్నాయి, కాని కరాకాన్ పరివేష్టిత సీటింగ్‌త"&amp;"ో మొదటి గ్లైడర్‌లలో ఒకటి. వింగ్/ఫ్యూజ్‌లేజ్ జంక్షన్ నుండి లాగండి, ఆనాటి సమస్యాత్మక డిజైనర్లు మరియు లిప్పిష్ వీన్ యొక్క రెక్కలను సమాంతర వైపు ఉన్న పైలాన్ నుండి ఫ్యూజ్‌లేజ్ నుండి అకస్మాత్తుగా పైకి లేపాడు; రోటర్ ఎగువ ఫ్యూజ్‌లేజ్ ఫ్రేమ్‌లను సజావుగా లోపలికి, ఆప"&amp;"ై బయటికి స్టబ్ వింగ్‌లోకి విస్తరించింది, గరిష్టంగా 570 మిమీ (22.4 అంగుళాలు) ఫ్యూజ్‌లేజ్ వెడల్పుతో సమానంగా ఉంటుంది, ఫ్యూజ్‌లేజ్ నుండి వింగ్‌కు పరివర్తనను తగ్గించడానికి. రెండు డిజైన్ల యొక్క ఫ్యూజ్‌లేజ్‌లు సన్నగా మారాయి, వీన్ కరాకన్ కంటే ఎక్కువ; తరువాతి ఫ్యూ"&amp;"జ్‌లేజ్ ద్వారా విభాగాలు వీన్ యొక్క ఓవల్ కంటే ఎక్కువ బైకాన్వెక్స్ లేదా బాదం ఆకారంలో ఉన్నాయి, ఇది 30 మిమీ (1.2 అంగుళాలు) ఇరుకైనదిగా చేస్తుంది. వీన్ మరియు కరాకాన్ చాలా సారూప్య నిలువు తోకలను కలిగి ఉన్నాయి, సమతుల్య రడ్డర్లు, పెద్దవి మరియు గుండ్రంగా ఉంటాయి, భూమ"&amp;"ిని నివారించడానికి స్ట్రెయిట్ అండర్ సైడ్ కాకుండా, చిన్న, చిన్న రెక్కలపై అమర్చారు. ఇద్దరికీ వేర్వేరు ప్రణాళికలు ఉన్నప్పటికీ, మధ్య-ఫ్యూజ్‌లేజ్‌కు దగ్గరగా ఉన్న ఆల్-కదిలే టెయిల్‌ప్లేన్లు ఉన్నాయి. ఆ సమయంలో చాలా సెయిల్‌ప్లేన్‌ల మాదిరిగానే, రెండూ ఒకే స్కిడ్‌లోకి"&amp;" వచ్చాయి, కరాకాన్ చాలా పొడవుగా, వెనుక ఫ్యూజ్‌లేజ్‌ను రక్షించడానికి ఒక చిన్న లోహ తోక స్కిడ్‌తో. [1] హంగేరియన్ బాయ్ స్కౌట్స్ అసోసియేషన్ అభ్యర్థన మేరకు కరాకన్ రూపొందించబడింది, ఇది 1933 జాంబోరీలో క్రీడకు ప్రాతినిధ్యం వహించడానికి కొత్త హంగేరియన్ గ్లైడర్ కోరుకు"&amp;"ంది. ఇది వారి వర్క్‌షాప్‌లలో నిర్మించబడింది మరియు 4 ఆగస్టు 1933 న జాంబోరీ సమయంలో మొదటి విమానంలో చేసింది. 29 ఏప్రిల్ 1935 న ఎగురుతున్న హంగేరియన్ డిఫెన్స్ అసోసియేషన్ (మోవెరో) యొక్క ఏవియేషన్ విభాగం యొక్క వర్క్‌షాప్‌లలో రెండవ కరాకాన్‌ను నిర్మించారు. [2] వారి "&amp;"మధ్య వారు హంగేరియన్ నేషనల్ గ్లైడింగ్ రికార్డుల శ్రేణిని ఏర్పాటు చేశారు మరియు రోటర్ దీనిని వెండి సి సంపాదించిన మొదటి హంగేరియన్ అవ్వడానికి ఉపయోగించారు. మొదటి ఉదాహరణ 1939 లో పదవీ విరమణ చేసినప్పుడు దీనిని హంగేరియన్ టెక్నికల్ అండ్ ట్రాన్స్‌పోర్టేషన్ మ్యూజియం, "&amp;"బుడాపెస్ట్, ఇక్కడ ప్రదర్శించారు రెండవ ప్రపంచ యుద్ధం ముగిసే సమయానికి పోరాటంలో నాశనం చేయబడింది. రెండవది 1942 లో హ్యాంగర్ ఫైర్‌లో నాశనం చేయబడింది. [1] సైమన్స్ నుండి డేటా (2006) [1] సాధారణ లక్షణాల పనితీరు")</f>
        <v>రోటర్ కరాకాన్ లేదా కరాకన్ అధిక పనితీరు గల హంగేరియన్ సింగిల్ సీట్ సెయిల్ ప్లేన్. రెండవ ప్రపంచ యుద్ధానికి ముందు సంవత్సరాల్లో రెండు నిర్మించబడ్డాయి మరియు అనేక జాతీయ గ్లైడింగ్ రికార్డులను సృష్టించాయి. 1930 ల ప్రారంభంలో అనేక ఇతర గ్లైడర్ డిజైనర్ల మాదిరిగానే, లాజోస్ రోటర్ 1929 నాటి అలెగ్జాండర్ లిప్పిష్ యొక్క వీన్ చేత ఆకట్టుకుంది మరియు అతని అధిక పనితీరు, ఒకే సీటు కరాకాన్ దాని ప్రభావాన్ని కలిగి ఉంది. వీన్ మాదిరిగా, కరాకాన్ రెండు-ముక్కల హై వింగ్‌తో దీర్ఘచతురస్రాకార ప్రణాళిక సెంటర్ విభాగం మరియు పొడవైన, నేరుగా దెబ్బతిన్న బయటి ప్యానెల్‌లతో కూడిన అధిక కారక నిష్పత్తి సెయిల్ ప్లేన్. రెండూ మూలంలో మందపాటి విభాగం రెక్కలను కలిగి ఉన్నాయి, ఇది బయటి ప్యానెల్‌లపై క్రమంగా సన్నగా మారింది. రెండు డిజైన్లలో, ఐలెరాన్లు ఈ బాహ్య ప్యానెళ్ల మొత్తం వెనుకంజలో ఉన్న అంచుని ఆక్రమించాయి. నిర్మాణాత్మకంగా, రెక్కలు సమానంగా ఉన్నాయి, అసమాన బలం యొక్క రెండు స్పార్స్; ఫార్వర్డ్ స్పార్ కిరణాలు ప్రముఖ అంచుల చుట్టూ ప్లైవుడ్ కవర్ డి-బాక్స్‌లలో భాగం మరియు వెనుక స్పార్ తేలికైన సాధారణ పుంజం. ఐలెరాన్స్ వలె రెక్కలు ప్రధాన స్పార్ వెనుక కప్పబడి ఉన్నాయి. రెండు నమూనాలు, ప్రతి వైపు, దిగువ ఫ్యూజ్‌లేజ్ నుండి సెంటర్ విభాగం యొక్క బయటి చివరల వరకు ఎయిర్‌ఫాయిల్-ఫెయిర్డ్ వి-ఫారమ్ స్ట్రట్‌ను కలిగి ఉన్నాయి, V యొక్క ఫార్వర్డ్ సభ్యుడు, ప్రధాన స్పార్‌కు అనుసంధానించబడి, వెనుక భాగం కంటే చాలా ముఖ్యమైనవి. [[[ 1] మరింత వివరణాత్మక స్థాయిలో, రెండు విమానాల మధ్య చాలా తేడాలు ఉన్నాయి. కరాకాన్ యొక్క రెక్కకు ఎక్కువ వ్యవధి మరియు ప్రాంతం ఉంది. లిప్పిష్ ఉపయోగించిన ప్రామాణిక గోటింగెన్ ఎయిర్‌ఫాయిల్‌ను కలిగి ఉంది, అయితే రోటర్ తన సొంతంగా ఉపయోగించాడు, అయినప్పటికీ డిజైనర్లు ఇద్దరూ మరింత సుష్ట ప్రొఫైల్స్ అవుట్‌బోర్డ్‌లో విలీనం కావడానికి ఎంచుకున్నారు. కరాకాన్ ఈ రెండింటిలో భారీగా ఉంది, అధిక రెక్క లోడింగ్. ప్రధాన తేడాలు సెమీ-మోనోకోక్, ప్లై-కప్పబడిన ఫ్యూజ్‌లేజెస్ యొక్క ముందుకు భాగంలో ఉన్నాయి; కరాకాన్ ఓపెన్ వీన్ కాక్‌పిట్‌ను తొలగించగల, కలప ఫ్రేమ్డ్ పందిరి కింద కలిగి ఉంది, ప్రతి వైపు నాలుగు పారదర్శక ప్యానెల్లు ఉన్నాయి, ఇది సజావుగా పెరుగుతున్న ఫ్యూజ్‌లేజ్ విభాగాన్ని నిర్వహించింది. వెనుక భాగంలో ఉన్న పందిరి పారదర్శకత, పైలట్ సీటుకు ఇరువైపులా, వాటిలో పెద్ద ఓవల్ రంధ్రాలు ఉన్నాయి, కాని కరాకాన్ పరివేష్టిత సీటింగ్‌తో మొదటి గ్లైడర్‌లలో ఒకటి. వింగ్/ఫ్యూజ్‌లేజ్ జంక్షన్ నుండి లాగండి, ఆనాటి సమస్యాత్మక డిజైనర్లు మరియు లిప్పిష్ వీన్ యొక్క రెక్కలను సమాంతర వైపు ఉన్న పైలాన్ నుండి ఫ్యూజ్‌లేజ్ నుండి అకస్మాత్తుగా పైకి లేపాడు; రోటర్ ఎగువ ఫ్యూజ్‌లేజ్ ఫ్రేమ్‌లను సజావుగా లోపలికి, ఆపై బయటికి స్టబ్ వింగ్‌లోకి విస్తరించింది, గరిష్టంగా 570 మిమీ (22.4 అంగుళాలు) ఫ్యూజ్‌లేజ్ వెడల్పుతో సమానంగా ఉంటుంది, ఫ్యూజ్‌లేజ్ నుండి వింగ్‌కు పరివర్తనను తగ్గించడానికి. రెండు డిజైన్ల యొక్క ఫ్యూజ్‌లేజ్‌లు సన్నగా మారాయి, వీన్ కరాకన్ కంటే ఎక్కువ; తరువాతి ఫ్యూజ్‌లేజ్ ద్వారా విభాగాలు వీన్ యొక్క ఓవల్ కంటే ఎక్కువ బైకాన్వెక్స్ లేదా బాదం ఆకారంలో ఉన్నాయి, ఇది 30 మిమీ (1.2 అంగుళాలు) ఇరుకైనదిగా చేస్తుంది. వీన్ మరియు కరాకాన్ చాలా సారూప్య నిలువు తోకలను కలిగి ఉన్నాయి, సమతుల్య రడ్డర్లు, పెద్దవి మరియు గుండ్రంగా ఉంటాయి, భూమిని నివారించడానికి స్ట్రెయిట్ అండర్ సైడ్ కాకుండా, చిన్న, చిన్న రెక్కలపై అమర్చారు. ఇద్దరికీ వేర్వేరు ప్రణాళికలు ఉన్నప్పటికీ, మధ్య-ఫ్యూజ్‌లేజ్‌కు దగ్గరగా ఉన్న ఆల్-కదిలే టెయిల్‌ప్లేన్లు ఉన్నాయి. ఆ సమయంలో చాలా సెయిల్‌ప్లేన్‌ల మాదిరిగానే, రెండూ ఒకే స్కిడ్‌లోకి వచ్చాయి, కరాకాన్ చాలా పొడవుగా, వెనుక ఫ్యూజ్‌లేజ్‌ను రక్షించడానికి ఒక చిన్న లోహ తోక స్కిడ్‌తో. [1] హంగేరియన్ బాయ్ స్కౌట్స్ అసోసియేషన్ అభ్యర్థన మేరకు కరాకన్ రూపొందించబడింది, ఇది 1933 జాంబోరీలో క్రీడకు ప్రాతినిధ్యం వహించడానికి కొత్త హంగేరియన్ గ్లైడర్ కోరుకుంది. ఇది వారి వర్క్‌షాప్‌లలో నిర్మించబడింది మరియు 4 ఆగస్టు 1933 న జాంబోరీ సమయంలో మొదటి విమానంలో చేసింది. 29 ఏప్రిల్ 1935 న ఎగురుతున్న హంగేరియన్ డిఫెన్స్ అసోసియేషన్ (మోవెరో) యొక్క ఏవియేషన్ విభాగం యొక్క వర్క్‌షాప్‌లలో రెండవ కరాకాన్‌ను నిర్మించారు. [2] వారి మధ్య వారు హంగేరియన్ నేషనల్ గ్లైడింగ్ రికార్డుల శ్రేణిని ఏర్పాటు చేశారు మరియు రోటర్ దీనిని వెండి సి సంపాదించిన మొదటి హంగేరియన్ అవ్వడానికి ఉపయోగించారు. మొదటి ఉదాహరణ 1939 లో పదవీ విరమణ చేసినప్పుడు దీనిని హంగేరియన్ టెక్నికల్ అండ్ ట్రాన్స్‌పోర్టేషన్ మ్యూజియం, బుడాపెస్ట్, ఇక్కడ ప్రదర్శించారు రెండవ ప్రపంచ యుద్ధం ముగిసే సమయానికి పోరాటంలో నాశనం చేయబడింది. రెండవది 1942 లో హ్యాంగర్ ఫైర్‌లో నాశనం చేయబడింది. [1] సైమన్స్ నుండి డేటా (2006) [1] సాధారణ లక్షణాల పనితీరు</v>
      </c>
      <c r="E23" s="1" t="s">
        <v>504</v>
      </c>
      <c r="F23" s="1" t="s">
        <v>505</v>
      </c>
      <c r="G23" s="1" t="str">
        <f>IFERROR(__xludf.DUMMYFUNCTION("GOOGLETRANSLATE(F:F, ""en"", ""te"")"),"సింగిల్-సీట్ హై పెర్ఫార్మెన్స్ గ్లైడర్")</f>
        <v>సింగిల్-సీట్ హై పెర్ఫార్మెన్స్ గ్లైడర్</v>
      </c>
      <c r="H23" s="1" t="s">
        <v>471</v>
      </c>
      <c r="I23" s="1" t="str">
        <f>IFERROR(__xludf.DUMMYFUNCTION("GOOGLETRANSLATE(H:H, ""en"", ""te"")"),"హంగరీ")</f>
        <v>హంగరీ</v>
      </c>
      <c r="J23" s="2" t="s">
        <v>472</v>
      </c>
      <c r="K23" s="1" t="s">
        <v>506</v>
      </c>
      <c r="L23" s="1" t="str">
        <f>IFERROR(__xludf.DUMMYFUNCTION("GOOGLETRANSLATE(K:K, ""en"", ""te"")"),"""ఎజెర్మెస్టర్"" బాయ్ స్కౌట్ గ్రూప్/మోవెరో వర్క్‌షాప్")</f>
        <v>"ఎజెర్మెస్టర్" బాయ్ స్కౌట్ గ్రూప్/మోవెరో వర్క్‌షాప్</v>
      </c>
      <c r="N23" s="3">
        <v>12270.0</v>
      </c>
      <c r="O23" s="1">
        <v>2.0</v>
      </c>
      <c r="Q23" s="1" t="s">
        <v>315</v>
      </c>
      <c r="S23" s="1" t="s">
        <v>507</v>
      </c>
      <c r="T23" s="1" t="s">
        <v>508</v>
      </c>
      <c r="V23" s="1" t="s">
        <v>509</v>
      </c>
      <c r="AF23" s="1" t="s">
        <v>510</v>
      </c>
      <c r="AG23" s="1" t="s">
        <v>511</v>
      </c>
      <c r="AH23" s="1" t="s">
        <v>512</v>
      </c>
      <c r="AI23" s="1" t="s">
        <v>513</v>
      </c>
      <c r="AJ23" s="1" t="s">
        <v>514</v>
      </c>
      <c r="AV23" s="1">
        <v>19.0</v>
      </c>
      <c r="AX23" s="1" t="s">
        <v>515</v>
      </c>
      <c r="BN23" s="1" t="s">
        <v>516</v>
      </c>
      <c r="BO23" s="1" t="s">
        <v>517</v>
      </c>
    </row>
    <row r="24">
      <c r="A24" s="1" t="s">
        <v>518</v>
      </c>
      <c r="B24" s="1" t="str">
        <f>IFERROR(__xludf.DUMMYFUNCTION("GOOGLETRANSLATE(A:A, ""en"", ""te"")"),"సముద్రం 1")</f>
        <v>సముద్రం 1</v>
      </c>
      <c r="C24" s="1" t="s">
        <v>519</v>
      </c>
      <c r="D24" s="1" t="str">
        <f>IFERROR(__xludf.DUMMYFUNCTION("GOOGLETRANSLATE(C:C, ""en"", ""te"")"),"సముద్రం 1 1936 లో బెల్జియన్, బహుళ-ప్రయోజన, తేలికపాటి ట్విన్ ఇంజిన్ మోనోప్లేన్. ఒకటి మాత్రమే నిర్మించబడింది; తరువాత దీనిని ఒకే ఇంజిన్ విమానంగా మార్చారు మరియు మిలిటరీ ఉపయోగించారు. SEA-1 అనేది వారి స్వంత రూపకల్పనకు సోషియాట్ బెల్జ్ డి'ఇట్యూడ్స్ అరోనాటిక్స్ ని"&amp;"ర్మించిన మొదటి విమానం. ఇది అవ్రో అన్సన్ మరియు పోటెజ్ 26 కుటుంబాల మాదిరిగానే పౌర మరియు సైనిక, అనేక రోల్స్ సామర్థ్యాన్ని కలిగి ఉండటానికి ఉద్దేశించబడింది. ఇది సాధారణ నిర్మాణంతో నవీనమైన విమానం, అధునాతన నిర్మాణ నైపుణ్యాలు లేదా సౌకర్యాలు అవసరం లేదు. [1] ప్రణాళి"&amp;"కలో దాని కాంటిలివర్ లో వింగ్ గట్టిగా నేరుగా దెబ్బతింది, వెనుకంజలో ఉన్న అంచున దాదాపు అన్ని స్వీప్ ఉంది. వింగ్టిప్స్ సెమీ ఎలిప్టికల్. ఇది ప్లైవుడ్ చర్మంతో ఒక-ముక్క, చెక్క, రెండు బాక్స్ స్పార్ నిర్మాణాన్ని కలిగి ఉంది. రెక్క యొక్క బయటి భాగాలు విస్తృత తీగను తీ"&amp;"సుకువెళ్ళాయి, ఫాబ్రిక్ ఐలెరాన్‌లను ఐలెరాన్‌ల నుండి ఫ్యూజ్‌లేజ్ వరకు ఇన్‌బోర్డ్‌తో కప్పారు. దాని 123 kW (165 HP), ఐదు సిలిండర్ ఆర్మ్‌స్ట్రాంగ్ సిడ్లీ జెనెట్ మేజర్ IA రేడియల్ ఇంజన్లు ఫ్యూజ్‌లేజ్‌కు దగ్గరగా అమర్చబడ్డాయి, ఇది ప్రముఖ అంచుల కంటే ముందుంది. వారు "&amp;"విస్తృత తీగ కౌనింగ్స్‌లో జతచేయబడ్డారు, వాటి వెనుక పొడవైన నాసెల్లలు వెనుకంజలో ఉన్న అంచులకు చేరుకున్నాయి. వారి ఇంధన ట్యాంకులు రెక్కలో ఉన్నాయి. [1] స్లిమ్, దెబ్బతిన్న, ఫ్లాట్-సైడెడ్ ఫ్యూజ్‌లేజ్ నాలుగు క్రోమ్-మాలిబ్డినం స్టీల్ లింగన్స్ చుట్టూ నిర్మించబడింది మ"&amp;"రియు ఫాబ్రిక్ కప్పబడి ఉంది. దాని పరివేష్టిత కాక్‌పిట్ ప్రముఖ అంచు వద్ద పక్కపక్కనే సీట్లను కలిగి ఉంది, వాటి వెనుక ఒక క్యాబిన్ ప్రతి వైపు నాలుగు కిటికీల ద్వారా వెలిగిపోయి ఆరు ప్యాసింజర్ సీట్లతో అమర్చబడి ఉంటుంది. ఇది పెద్ద, పోర్ట్-సైడ్ తలుపు ద్వారా ప్రవేశించ"&amp;"ింది. వెనుక భాగంలో, దెబ్బతిన్న క్షితిజ సమాంతర తోకను ఫ్యూజ్‌లేజ్ పైభాగానికి దగ్గరగా అమర్చారు మరియు ఇన్సెట్, ట్రిమ్ టాబ్-సహాయక ఎలివేటర్లను తీసుకువెళ్లారు. SEA-1 లో ఒక చిన్న ఫిన్ ఉంది, కానీ పెద్ద, గుండ్రని, సమతుల్య చుక్కాని కలిగి ఉంది, ఇది కూడా టాబ్-సహాయకారి"&amp;"గా ఉంది. తోక ఉపరితలాలు అన్నీ కప్పబడి ఉన్నాయి. [1] సీ -1 లో ముడుచుకునే అండర్ క్యారేజ్ ఉంది. దీని అల్ప పీడన మెయిన్‌వీల్స్ ఇంజిన్ల క్రింద ఒలియో స్ట్రట్ షాక్ అబ్జార్బర్‌లతో ఫోర్క్-మౌంటెడ్, దీని ఫలితంగా 3.20 మీ (126 అంగుళాలు) ట్రాక్ ఏర్పడింది; విమానంలో ఉన్న నా"&amp;"సెల్లస్‌లో చక్రాలు జతచేయబడ్డాయి. చుక్కాని క్రింద ఫ్యూజ్‌లేజ్‌పై ఒక చిన్న టెయిల్‌వీల్ ఉంది. [1] SEA-1 ను 28 మే 1936 న పీటర్మన్స్ సీ 1, OO-PET గా నమోదు చేశారు. [2] దాని మొదటి ఫ్లైట్ తేదీ తెలియదు కాని సెప్టెంబర్ 1936 ప్రారంభంలో ఇది పదిహేను గంటలు ఎగిరింది. [1"&amp;"] ఇది 1937 లో బ్రస్సెల్స్ ఏరో షోలో కనిపించింది, ఇది మే 26 న ప్రారంభమైంది, కాని 1938 మధ్య నాటికి ఇది ప్రధాన పునర్విమర్శలకు గురైంది, ఇది జంట జెనెట్ మేజర్‌లను ఒకే 190 కిలోవాట్ (260 హెచ్‌పి), ఏడు సిలిండర్ ఆర్మ్‌స్ట్రాంగ్ సిడ్డెలీ చిరుత రాడియల్ మరియు ముడుచుకున"&amp;"ే అండర్ క్యారేజీని స్థిర గేర్‌తో భర్తీ చేసింది. [3] ఇది 7 జూలై 1938 న సివిల్ రిజిస్టర్ నుండి తొలగించబడింది [2] మరియు బెల్జియన్ దళాలు శిక్షణా యంత్రంగా ఉపయోగించబడ్డాయి. [3] లెస్ ఐల్స్ నుండి డేటా 9 సెప్టెంబర్ 1936 [1] సాధారణ లక్షణాల పనితీరు")</f>
        <v>సముద్రం 1 1936 లో బెల్జియన్, బహుళ-ప్రయోజన, తేలికపాటి ట్విన్ ఇంజిన్ మోనోప్లేన్. ఒకటి మాత్రమే నిర్మించబడింది; తరువాత దీనిని ఒకే ఇంజిన్ విమానంగా మార్చారు మరియు మిలిటరీ ఉపయోగించారు. SEA-1 అనేది వారి స్వంత రూపకల్పనకు సోషియాట్ బెల్జ్ డి'ఇట్యూడ్స్ అరోనాటిక్స్ నిర్మించిన మొదటి విమానం. ఇది అవ్రో అన్సన్ మరియు పోటెజ్ 26 కుటుంబాల మాదిరిగానే పౌర మరియు సైనిక, అనేక రోల్స్ సామర్థ్యాన్ని కలిగి ఉండటానికి ఉద్దేశించబడింది. ఇది సాధారణ నిర్మాణంతో నవీనమైన విమానం, అధునాతన నిర్మాణ నైపుణ్యాలు లేదా సౌకర్యాలు అవసరం లేదు. [1] ప్రణాళికలో దాని కాంటిలివర్ లో వింగ్ గట్టిగా నేరుగా దెబ్బతింది, వెనుకంజలో ఉన్న అంచున దాదాపు అన్ని స్వీప్ ఉంది. వింగ్టిప్స్ సెమీ ఎలిప్టికల్. ఇది ప్లైవుడ్ చర్మంతో ఒక-ముక్క, చెక్క, రెండు బాక్స్ స్పార్ నిర్మాణాన్ని కలిగి ఉంది. రెక్క యొక్క బయటి భాగాలు విస్తృత తీగను తీసుకువెళ్ళాయి, ఫాబ్రిక్ ఐలెరాన్‌లను ఐలెరాన్‌ల నుండి ఫ్యూజ్‌లేజ్ వరకు ఇన్‌బోర్డ్‌తో కప్పారు. దాని 123 kW (165 HP), ఐదు సిలిండర్ ఆర్మ్‌స్ట్రాంగ్ సిడ్లీ జెనెట్ మేజర్ IA రేడియల్ ఇంజన్లు ఫ్యూజ్‌లేజ్‌కు దగ్గరగా అమర్చబడ్డాయి, ఇది ప్రముఖ అంచుల కంటే ముందుంది. వారు విస్తృత తీగ కౌనింగ్స్‌లో జతచేయబడ్డారు, వాటి వెనుక పొడవైన నాసెల్లలు వెనుకంజలో ఉన్న అంచులకు చేరుకున్నాయి. వారి ఇంధన ట్యాంకులు రెక్కలో ఉన్నాయి. [1] స్లిమ్, దెబ్బతిన్న, ఫ్లాట్-సైడెడ్ ఫ్యూజ్‌లేజ్ నాలుగు క్రోమ్-మాలిబ్డినం స్టీల్ లింగన్స్ చుట్టూ నిర్మించబడింది మరియు ఫాబ్రిక్ కప్పబడి ఉంది. దాని పరివేష్టిత కాక్‌పిట్ ప్రముఖ అంచు వద్ద పక్కపక్కనే సీట్లను కలిగి ఉంది, వాటి వెనుక ఒక క్యాబిన్ ప్రతి వైపు నాలుగు కిటికీల ద్వారా వెలిగిపోయి ఆరు ప్యాసింజర్ సీట్లతో అమర్చబడి ఉంటుంది. ఇది పెద్ద, పోర్ట్-సైడ్ తలుపు ద్వారా ప్రవేశించింది. వెనుక భాగంలో, దెబ్బతిన్న క్షితిజ సమాంతర తోకను ఫ్యూజ్‌లేజ్ పైభాగానికి దగ్గరగా అమర్చారు మరియు ఇన్సెట్, ట్రిమ్ టాబ్-సహాయక ఎలివేటర్లను తీసుకువెళ్లారు. SEA-1 లో ఒక చిన్న ఫిన్ ఉంది, కానీ పెద్ద, గుండ్రని, సమతుల్య చుక్కాని కలిగి ఉంది, ఇది కూడా టాబ్-సహాయకారిగా ఉంది. తోక ఉపరితలాలు అన్నీ కప్పబడి ఉన్నాయి. [1] సీ -1 లో ముడుచుకునే అండర్ క్యారేజ్ ఉంది. దీని అల్ప పీడన మెయిన్‌వీల్స్ ఇంజిన్ల క్రింద ఒలియో స్ట్రట్ షాక్ అబ్జార్బర్‌లతో ఫోర్క్-మౌంటెడ్, దీని ఫలితంగా 3.20 మీ (126 అంగుళాలు) ట్రాక్ ఏర్పడింది; విమానంలో ఉన్న నాసెల్లస్‌లో చక్రాలు జతచేయబడ్డాయి. చుక్కాని క్రింద ఫ్యూజ్‌లేజ్‌పై ఒక చిన్న టెయిల్‌వీల్ ఉంది. [1] SEA-1 ను 28 మే 1936 న పీటర్మన్స్ సీ 1, OO-PET గా నమోదు చేశారు. [2] దాని మొదటి ఫ్లైట్ తేదీ తెలియదు కాని సెప్టెంబర్ 1936 ప్రారంభంలో ఇది పదిహేను గంటలు ఎగిరింది. [1] ఇది 1937 లో బ్రస్సెల్స్ ఏరో షోలో కనిపించింది, ఇది మే 26 న ప్రారంభమైంది, కాని 1938 మధ్య నాటికి ఇది ప్రధాన పునర్విమర్శలకు గురైంది, ఇది జంట జెనెట్ మేజర్‌లను ఒకే 190 కిలోవాట్ (260 హెచ్‌పి), ఏడు సిలిండర్ ఆర్మ్‌స్ట్రాంగ్ సిడ్డెలీ చిరుత రాడియల్ మరియు ముడుచుకునే అండర్ క్యారేజీని స్థిర గేర్‌తో భర్తీ చేసింది. [3] ఇది 7 జూలై 1938 న సివిల్ రిజిస్టర్ నుండి తొలగించబడింది [2] మరియు బెల్జియన్ దళాలు శిక్షణా యంత్రంగా ఉపయోగించబడ్డాయి. [3] లెస్ ఐల్స్ నుండి డేటా 9 సెప్టెంబర్ 1936 [1] సాధారణ లక్షణాల పనితీరు</v>
      </c>
      <c r="F24" s="1" t="s">
        <v>520</v>
      </c>
      <c r="G24" s="1" t="str">
        <f>IFERROR(__xludf.DUMMYFUNCTION("GOOGLETRANSLATE(F:F, ""en"", ""te"")"),"ట్విన్ ఇంజిన్ లైట్ ట్రాన్స్‌పోర్ట్")</f>
        <v>ట్విన్ ఇంజిన్ లైట్ ట్రాన్స్‌పోర్ట్</v>
      </c>
      <c r="H24" s="1" t="s">
        <v>487</v>
      </c>
      <c r="I24" s="1" t="str">
        <f>IFERROR(__xludf.DUMMYFUNCTION("GOOGLETRANSLATE(H:H, ""en"", ""te"")"),"బెల్జియం")</f>
        <v>బెల్జియం</v>
      </c>
      <c r="J24" s="2" t="s">
        <v>488</v>
      </c>
      <c r="K24" s="1" t="s">
        <v>521</v>
      </c>
      <c r="L24" s="1" t="str">
        <f>IFERROR(__xludf.DUMMYFUNCTION("GOOGLETRANSLATE(K:K, ""en"", ""te"")"),"Société belge d'etudes aéronaotices (Sea)")</f>
        <v>Société belge d'etudes aéronaotices (Sea)</v>
      </c>
      <c r="N24" s="1" t="s">
        <v>522</v>
      </c>
      <c r="O24" s="1">
        <v>1.0</v>
      </c>
      <c r="Q24" s="1" t="s">
        <v>523</v>
      </c>
      <c r="R24" s="1" t="s">
        <v>524</v>
      </c>
      <c r="S24" s="1" t="s">
        <v>525</v>
      </c>
      <c r="T24" s="1" t="s">
        <v>526</v>
      </c>
      <c r="U24" s="1" t="s">
        <v>527</v>
      </c>
      <c r="V24" s="1" t="s">
        <v>528</v>
      </c>
      <c r="Y24" s="1" t="s">
        <v>529</v>
      </c>
      <c r="Z24" s="1" t="s">
        <v>144</v>
      </c>
      <c r="AA24" s="1" t="s">
        <v>530</v>
      </c>
      <c r="AG24" s="1" t="s">
        <v>531</v>
      </c>
      <c r="AI24" s="1" t="s">
        <v>532</v>
      </c>
      <c r="AJ24" s="1" t="s">
        <v>533</v>
      </c>
      <c r="AK24" s="1" t="s">
        <v>534</v>
      </c>
      <c r="AL24" s="1" t="s">
        <v>535</v>
      </c>
      <c r="AM24" s="1" t="s">
        <v>536</v>
      </c>
      <c r="AV24" s="1">
        <v>7.8</v>
      </c>
    </row>
    <row r="25">
      <c r="A25" s="1" t="s">
        <v>537</v>
      </c>
      <c r="B25" s="1" t="str">
        <f>IFERROR(__xludf.DUMMYFUNCTION("GOOGLETRANSLATE(A:A, ""en"", ""te"")"),"పెర్సివాల్ ప్రెంటిస్")</f>
        <v>పెర్సివాల్ ప్రెంటిస్</v>
      </c>
      <c r="C25" s="1" t="s">
        <v>538</v>
      </c>
      <c r="D25" s="1" t="str">
        <f>IFERROR(__xludf.DUMMYFUNCTION("GOOGLETRANSLATE(C:C, ""en"", ""te"")"),"పెర్సివాల్ ప్రెంటిస్ ప్రారంభ యుద్ధానంతర కాలంలో రాయల్ వైమానిక దళం యొక్క ప్రాథమిక శిక్షకుడు. ఇది తక్కువ-వింగ్ మోనోప్లేన్, ఇది స్థిర టెయిల్‌వీల్ అండర్ క్యారేజీ. ఫ్రంట్ సీటింగ్ వెనుక సీటుతో సైడ్-బై-సైడ్ కాన్ఫిగరేషన్‌లో ఉంది. ఎయిర్ మినిస్ట్రీ స్పెసిఫికేషన్ T.2"&amp;"3/43 ను కలవడానికి రూపొందించబడిన, పెర్సివాల్ ఎయిర్క్రాఫ్ట్ కంపెనీ నిర్మించిన మొట్టమొదటి ఆల్-మెటల్ విమానం ప్రెంటిస్. ప్రోటోటైప్ ప్రెంటిస్ టీవీ 163 మొదట 31 మార్చి 1946 న బెడ్‌ఫోర్డ్‌షైర్‌లోని లూటన్ విమానాశ్రయంలోని పెర్సివాల్ ఫ్యాక్టరీ నుండి ప్రయాణించింది. ప్"&amp;"రారంభ పరీక్షలు సరిపోని చుక్కాని నియంత్రణను వెల్లడించాయి, ఫలితంగా సవరించిన చుక్కాని మరియు ఎలివేటర్లలో పెద్ద కటౌట్ వచ్చింది. విమానం తరువాత మారిన వింగ్‌టిప్‌లతో సవరించబడింది. [1] 1947 మరియు 1949 మధ్య 370 కి పైగా RAF కి పంపిణీ చేయబడ్డాయి. అసాధారణమైన డిజైన్ లక"&amp;"్షణం మూడు సీట్లకు నిబంధన. బోధకుడు మరియు విద్యార్థి ముందు భాగంలో పక్కపక్కనే అమరికలో ద్వంద్వ నియంత్రణలను కలిగి ఉండగా, రెండవ విద్యార్థి ""గాలి అనుభవం"" పొందటానికి నియంత్రణలు లేకుండా వెనుక సీటులో కూర్చున్నాడు. ఇద్దరు విద్యార్థులు బోధకుడితో కమ్యూనికేట్ చేయగలరు"&amp;". పందిరిలో విలీనం చేయబడిన అంబర్ స్క్రీన్‌ల ద్వారా మరియు ప్రత్యేక గాగుల్స్ వాడకం ద్వారా రాత్రి ఎగిరే శిక్షణ పగటిపూట నిర్వహించబడుతుంది. ఉపయోగంలో లేనప్పుడు అంబర్ స్క్రీన్లు తిరిగి ముడుచుకున్నాయి. [2] RAF ఉపయోగం కోసం అనేక వందల ప్రెంటిస్‌లను ఆదేశించారు. పెర్సి"&amp;"వాల్ ఫ్యాక్టరీ పెర్సివాల్ ప్రొక్టర్ మరియు విలీన కాంతి రవాణా విమానాల ఉత్పత్తిపై దృష్టి సారించినందున, ఉత్పత్తిని బ్రోఫ్ వద్ద బ్లాక్బర్న్ విమాన పనులకు ఉప-కాంట్రాక్ట్ చేశారు. [2] ఈ మార్పుల తరువాత, ప్రెంటిస్ RAF సేవలోకి ప్రవేశించబడింది, ప్రారంభంలో RAF కళాశాల, "&amp;"క్రాంవెల్ తో సహా సాధారణ ఫ్లయింగ్ ట్రైనింగ్ స్కూల్స్ (FTS) తో వారు మిగిలిన డి హవిలాండ్ టైగర్ చిమ్మటలను భర్తీ చేశారు. తరువాత డెలివరీలు రిజర్వ్ ఫ్లయింగ్ పాఠశాలలకు (RFS) వెళ్ళాయి. ఈ రకాన్ని 1952 వరకు RAF కళాశాలలో పైలట్ ట్రైనర్‌గా ఉపయోగించారు, అక్కడ దాని స్థాన"&amp;"ంలో డి హవిలాండ్ (కెనడా) చిప్‌మంక్ మరియు 1953 చివరలో ఇతర పాఠశాలల్లో, దాని స్థానంలో పెర్సివాల్ ప్రోవోస్ట్ చేత భర్తీ చేయబడింది. రెండు ఎయిర్ సిగ్నల్స్ పాఠశాలలు 1956 మధ్యలో నార్ఫోక్‌లోని RAF స్వాన్టన్ మోర్లే వద్ద నెం .1 గాడిద నుండి చివరిసారిగా ఉపసంహరించుకునే వ"&amp;"రకు, ఎయిర్ సిగ్నలర్‌లకు శిక్షణ ఇచ్చే రకాన్ని కూడా నిర్వహిస్తున్నాయి. [3] 252 పునరావృత RAF ప్రెంటిసెస్ తరువాత 1956 లో ఫ్రెడ్డీ లేకర్ యాజమాన్యంలోని ఏవియేషన్ ట్రేడర్స్ లిమిటెడ్ కొనుగోలు చేసింది. [4] మరియు స్టాన్స్టెడ్ మరియు సౌథెండ్ వద్ద నిల్వ చేయబడ్డాయి. చివ"&amp;"రికి చాలావరకు స్క్రాప్ చేయబడ్డాయి, కాని 28 మంది సివిల్ వాడకం కోసం రెండు సీట్లు మరియు రెండు పైలట్ల సీట్ల వెనుక రెండు జంప్‌సీట్‌లతో మార్చబడ్డాయి, అసలు 4-ఛానల్ రేడియోను కలిగి ఉన్న ఒక నిర్మాణం ద్వారా వేరు చేయబడింది. ఈ మార్పిడి నలుగురు ప్రయాణీకులతో చాలా తక్కువ"&amp;" పనితీరును కలిగి ఉంది. ఒక విమానం (జి-అక్ల్) 1963 లో లండన్ సమీపంలో ఉన్న స్టాన్స్టెడ్ ఏరోడ్రోమ్‌లో ఉంది మరియు పారాచూట్ క్లబ్ కనీసం ముగ్గురు జంపర్లతో పారాచూట్ కోసం ఉపయోగించబడింది. ఆనందం విమానాల కోసం ఒక విమానం ఏడు సీట్ల లేఅవుట్‌గా మార్చబడింది. ట్రూషియల్ ఒమన్ "&amp;"స్కౌట్స్‌లో ఎడారి ఇంటెలిజెన్స్ ఆఫీసర్ కెప్టెన్ జోన్ కౌసెన్స్ మరియు 1967 లో షార్జాకు ఎగిరిన కెప్టెన్ జోన్ కౌసెన్స్ సివెల్ వద్ద షాక్లెటన్ ఏవియేషన్ నుండి ఒకటి (జి-ఆప్ల్) ను కొనుగోలు చేశారు; తరువాత దక్షిణాఫ్రికాకు ఎగరడం, అది ఎగురుతూ నిలిచిపోయే వరకు ఉంది. ఈ వి"&amp;"మానం అధిక ఉష్ణోగ్రతల వద్ద ఏదైనా లోడ్ తో పేలవమైన పనితీరును కలిగి ఉంది మరియు ప్రారంభంలో స్పిన్ రికవరీ తక్కువగా ఉంది. భారతీయ వైమానిక దళం కోసం నలభై రెండు విమానాలను హిందూస్తాన్ విమానం లైసెన్స్ కింద నిర్మించింది. [5] మూడు కల్పిత పౌర పెర్సివాల్ ప్రెంటిస్ బ్లాక్ "&amp;"ఐలాండ్ (ఫ్రెంచ్: ఎల్'ఎల్ నోయిర్), 7 వ వాల్యూమ్ ఆఫ్ ది అడ్వెంచర్స్ ఆఫ్ టిన్టిన్, బెల్జియన్ కార్టూనిస్ట్ హెర్గే రాసిన కామిక్స్ సిరీస్. విమానాలను డబ్బు ఫోర్జర్స్, సస్సెక్స్ మరియు స్కాట్లాండ్ మీదుగా ఎగురుతూ ఉపయోగిస్తారు. జేన్ యొక్క అన్ని ప్రపంచ విమానాల నుండి "&amp;"డేటా 1947, [23] [24] పోల్చదగిన పాత్ర, కాన్ఫిగరేషన్ మరియు ERA సంబంధిత జాబితాల సాధారణ లక్షణాల పనితీరు విమానం")</f>
        <v>పెర్సివాల్ ప్రెంటిస్ ప్రారంభ యుద్ధానంతర కాలంలో రాయల్ వైమానిక దళం యొక్క ప్రాథమిక శిక్షకుడు. ఇది తక్కువ-వింగ్ మోనోప్లేన్, ఇది స్థిర టెయిల్‌వీల్ అండర్ క్యారేజీ. ఫ్రంట్ సీటింగ్ వెనుక సీటుతో సైడ్-బై-సైడ్ కాన్ఫిగరేషన్‌లో ఉంది. ఎయిర్ మినిస్ట్రీ స్పెసిఫికేషన్ T.23/43 ను కలవడానికి రూపొందించబడిన, పెర్సివాల్ ఎయిర్క్రాఫ్ట్ కంపెనీ నిర్మించిన మొట్టమొదటి ఆల్-మెటల్ విమానం ప్రెంటిస్. ప్రోటోటైప్ ప్రెంటిస్ టీవీ 163 మొదట 31 మార్చి 1946 న బెడ్‌ఫోర్డ్‌షైర్‌లోని లూటన్ విమానాశ్రయంలోని పెర్సివాల్ ఫ్యాక్టరీ నుండి ప్రయాణించింది. ప్రారంభ పరీక్షలు సరిపోని చుక్కాని నియంత్రణను వెల్లడించాయి, ఫలితంగా సవరించిన చుక్కాని మరియు ఎలివేటర్లలో పెద్ద కటౌట్ వచ్చింది. విమానం తరువాత మారిన వింగ్‌టిప్‌లతో సవరించబడింది. [1] 1947 మరియు 1949 మధ్య 370 కి పైగా RAF కి పంపిణీ చేయబడ్డాయి. అసాధారణమైన డిజైన్ లక్షణం మూడు సీట్లకు నిబంధన. బోధకుడు మరియు విద్యార్థి ముందు భాగంలో పక్కపక్కనే అమరికలో ద్వంద్వ నియంత్రణలను కలిగి ఉండగా, రెండవ విద్యార్థి "గాలి అనుభవం" పొందటానికి నియంత్రణలు లేకుండా వెనుక సీటులో కూర్చున్నాడు. ఇద్దరు విద్యార్థులు బోధకుడితో కమ్యూనికేట్ చేయగలరు. పందిరిలో విలీనం చేయబడిన అంబర్ స్క్రీన్‌ల ద్వారా మరియు ప్రత్యేక గాగుల్స్ వాడకం ద్వారా రాత్రి ఎగిరే శిక్షణ పగటిపూట నిర్వహించబడుతుంది. ఉపయోగంలో లేనప్పుడు అంబర్ స్క్రీన్లు తిరిగి ముడుచుకున్నాయి. [2] RAF ఉపయోగం కోసం అనేక వందల ప్రెంటిస్‌లను ఆదేశించారు. పెర్సివాల్ ఫ్యాక్టరీ పెర్సివాల్ ప్రొక్టర్ మరియు విలీన కాంతి రవాణా విమానాల ఉత్పత్తిపై దృష్టి సారించినందున, ఉత్పత్తిని బ్రోఫ్ వద్ద బ్లాక్బర్న్ విమాన పనులకు ఉప-కాంట్రాక్ట్ చేశారు. [2] ఈ మార్పుల తరువాత, ప్రెంటిస్ RAF సేవలోకి ప్రవేశించబడింది, ప్రారంభంలో RAF కళాశాల, క్రాంవెల్ తో సహా సాధారణ ఫ్లయింగ్ ట్రైనింగ్ స్కూల్స్ (FTS) తో వారు మిగిలిన డి హవిలాండ్ టైగర్ చిమ్మటలను భర్తీ చేశారు. తరువాత డెలివరీలు రిజర్వ్ ఫ్లయింగ్ పాఠశాలలకు (RFS) వెళ్ళాయి. ఈ రకాన్ని 1952 వరకు RAF కళాశాలలో పైలట్ ట్రైనర్‌గా ఉపయోగించారు, అక్కడ దాని స్థానంలో డి హవిలాండ్ (కెనడా) చిప్‌మంక్ మరియు 1953 చివరలో ఇతర పాఠశాలల్లో, దాని స్థానంలో పెర్సివాల్ ప్రోవోస్ట్ చేత భర్తీ చేయబడింది. రెండు ఎయిర్ సిగ్నల్స్ పాఠశాలలు 1956 మధ్యలో నార్ఫోక్‌లోని RAF స్వాన్టన్ మోర్లే వద్ద నెం .1 గాడిద నుండి చివరిసారిగా ఉపసంహరించుకునే వరకు, ఎయిర్ సిగ్నలర్‌లకు శిక్షణ ఇచ్చే రకాన్ని కూడా నిర్వహిస్తున్నాయి. [3] 252 పునరావృత RAF ప్రెంటిసెస్ తరువాత 1956 లో ఫ్రెడ్డీ లేకర్ యాజమాన్యంలోని ఏవియేషన్ ట్రేడర్స్ లిమిటెడ్ కొనుగోలు చేసింది. [4] మరియు స్టాన్స్టెడ్ మరియు సౌథెండ్ వద్ద నిల్వ చేయబడ్డాయి. చివరికి చాలావరకు స్క్రాప్ చేయబడ్డాయి, కాని 28 మంది సివిల్ వాడకం కోసం రెండు సీట్లు మరియు రెండు పైలట్ల సీట్ల వెనుక రెండు జంప్‌సీట్‌లతో మార్చబడ్డాయి, అసలు 4-ఛానల్ రేడియోను కలిగి ఉన్న ఒక నిర్మాణం ద్వారా వేరు చేయబడింది. ఈ మార్పిడి నలుగురు ప్రయాణీకులతో చాలా తక్కువ పనితీరును కలిగి ఉంది. ఒక విమానం (జి-అక్ల్) 1963 లో లండన్ సమీపంలో ఉన్న స్టాన్స్టెడ్ ఏరోడ్రోమ్‌లో ఉంది మరియు పారాచూట్ క్లబ్ కనీసం ముగ్గురు జంపర్లతో పారాచూట్ కోసం ఉపయోగించబడింది. ఆనందం విమానాల కోసం ఒక విమానం ఏడు సీట్ల లేఅవుట్‌గా మార్చబడింది. ట్రూషియల్ ఒమన్ స్కౌట్స్‌లో ఎడారి ఇంటెలిజెన్స్ ఆఫీసర్ కెప్టెన్ జోన్ కౌసెన్స్ మరియు 1967 లో షార్జాకు ఎగిరిన కెప్టెన్ జోన్ కౌసెన్స్ సివెల్ వద్ద షాక్లెటన్ ఏవియేషన్ నుండి ఒకటి (జి-ఆప్ల్) ను కొనుగోలు చేశారు; తరువాత దక్షిణాఫ్రికాకు ఎగరడం, అది ఎగురుతూ నిలిచిపోయే వరకు ఉంది. ఈ విమానం అధిక ఉష్ణోగ్రతల వద్ద ఏదైనా లోడ్ తో పేలవమైన పనితీరును కలిగి ఉంది మరియు ప్రారంభంలో స్పిన్ రికవరీ తక్కువగా ఉంది. భారతీయ వైమానిక దళం కోసం నలభై రెండు విమానాలను హిందూస్తాన్ విమానం లైసెన్స్ కింద నిర్మించింది. [5] మూడు కల్పిత పౌర పెర్సివాల్ ప్రెంటిస్ బ్లాక్ ఐలాండ్ (ఫ్రెంచ్: ఎల్'ఎల్ నోయిర్), 7 వ వాల్యూమ్ ఆఫ్ ది అడ్వెంచర్స్ ఆఫ్ టిన్టిన్, బెల్జియన్ కార్టూనిస్ట్ హెర్గే రాసిన కామిక్స్ సిరీస్. విమానాలను డబ్బు ఫోర్జర్స్, సస్సెక్స్ మరియు స్కాట్లాండ్ మీదుగా ఎగురుతూ ఉపయోగిస్తారు. జేన్ యొక్క అన్ని ప్రపంచ విమానాల నుండి డేటా 1947, [23] [24] పోల్చదగిన పాత్ర, కాన్ఫిగరేషన్ మరియు ERA సంబంధిత జాబితాల సాధారణ లక్షణాల పనితీరు విమానం</v>
      </c>
      <c r="E25" s="1" t="s">
        <v>539</v>
      </c>
      <c r="F25" s="1" t="s">
        <v>540</v>
      </c>
      <c r="G25" s="1" t="str">
        <f>IFERROR(__xludf.DUMMYFUNCTION("GOOGLETRANSLATE(F:F, ""en"", ""te"")"),"మిలిటరీ ట్రైనర్ విమానం")</f>
        <v>మిలిటరీ ట్రైనర్ విమానం</v>
      </c>
      <c r="K25" s="1" t="s">
        <v>541</v>
      </c>
      <c r="L25" s="1" t="str">
        <f>IFERROR(__xludf.DUMMYFUNCTION("GOOGLETRANSLATE(K:K, ""en"", ""te"")"),"పెర్సివాల్")</f>
        <v>పెర్సివాల్</v>
      </c>
      <c r="M25" s="2" t="s">
        <v>542</v>
      </c>
      <c r="N25" s="3">
        <v>16892.0</v>
      </c>
      <c r="O25" s="1" t="s">
        <v>543</v>
      </c>
      <c r="P25" s="1" t="s">
        <v>116</v>
      </c>
      <c r="Q25" s="5">
        <v>44595.0</v>
      </c>
      <c r="S25" s="1" t="s">
        <v>544</v>
      </c>
      <c r="T25" s="1" t="s">
        <v>545</v>
      </c>
      <c r="U25" s="1" t="s">
        <v>546</v>
      </c>
      <c r="V25" s="1" t="s">
        <v>547</v>
      </c>
      <c r="X25" s="1" t="s">
        <v>548</v>
      </c>
      <c r="Y25" s="1" t="s">
        <v>549</v>
      </c>
      <c r="Z25" s="1" t="s">
        <v>550</v>
      </c>
      <c r="AA25" s="1" t="s">
        <v>551</v>
      </c>
      <c r="AB25" s="1" t="s">
        <v>552</v>
      </c>
      <c r="AD25" s="1" t="s">
        <v>553</v>
      </c>
      <c r="AF25" s="1" t="s">
        <v>554</v>
      </c>
      <c r="AJ25" s="1" t="s">
        <v>555</v>
      </c>
      <c r="AK25" s="1" t="s">
        <v>556</v>
      </c>
      <c r="AL25" s="1" t="s">
        <v>557</v>
      </c>
      <c r="AM25" s="1" t="s">
        <v>558</v>
      </c>
      <c r="AS25" s="1" t="s">
        <v>559</v>
      </c>
      <c r="AV25" s="1" t="s">
        <v>560</v>
      </c>
      <c r="AW25" s="1" t="s">
        <v>561</v>
      </c>
      <c r="AX25" s="1" t="s">
        <v>562</v>
      </c>
      <c r="BF25" s="4">
        <v>17472.0</v>
      </c>
      <c r="BP25" s="1" t="s">
        <v>563</v>
      </c>
      <c r="BS25" s="1">
        <v>1953.0</v>
      </c>
      <c r="BT25" s="1" t="s">
        <v>564</v>
      </c>
      <c r="BU25" s="1" t="s">
        <v>565</v>
      </c>
      <c r="BV25" s="1" t="s">
        <v>566</v>
      </c>
      <c r="BW25" s="1" t="s">
        <v>567</v>
      </c>
      <c r="BX25" s="1" t="s">
        <v>568</v>
      </c>
    </row>
    <row r="26">
      <c r="A26" s="1" t="s">
        <v>569</v>
      </c>
      <c r="B26" s="1" t="str">
        <f>IFERROR(__xludf.DUMMYFUNCTION("GOOGLETRANSLATE(A:A, ""en"", ""te"")"),"సావోయా-మార్చెట్టి S.64")</f>
        <v>సావోయా-మార్చెట్టి S.64</v>
      </c>
      <c r="C26" s="1" t="s">
        <v>570</v>
      </c>
      <c r="D26" s="1" t="str">
        <f>IFERROR(__xludf.DUMMYFUNCTION("GOOGLETRANSLATE(C:C, ""en"", ""te"")"),"సావోయా-మార్చెట్టి S.64 అనేది 1928 లో ఇటలీలో అభివృద్ధి చేయబడిన మోనోప్లేన్, ప్రత్యేకంగా ప్రపంచ వ్యవధి మరియు దూర రికార్డులను పోటీ చేయడానికి. [1] ఇది అసాధారణమైన పాడ్-అండ్-బూమ్ డిజైన్, వింగ్స్ నుండి వెనుకకు విస్తరించిన రెండు ఓపెన్ ట్రస్ నిర్మాణాలపై సామ్రాజ్యం "&amp;"తీసుకువెళ్ళబడింది, [2] S.55 లో ఉపయోగించిన అమరికతో సమానంగా ఉంటుంది. [3] పవర్‌ప్లాంట్ రెక్క పైన ఉన్న కాబేన్ స్ట్రట్‌ల సమితిపై అమర్చబడింది మరియు ఒకే ఇంజిన్‌ను పషర్ ప్రొపెల్లర్‌ను నడుపుతుంది. [2] కాక్‌పిట్ స్టబ్బీ ఫ్యూజ్‌లేజ్ పాడ్ లోపల ఉంది మరియు పూర్తిగా జతచ"&amp;"ేయబడింది. [2] S.64 3 ఏప్రిల్ 1928 న అలెశాండ్రో పాసెలెవాతో నియంత్రణల వద్ద మొదటి విమానంలో చేసింది. [3] 31 మే 1928 న, ఆర్టురో ఫెరారిన్ మరియు కార్లో డెల్ ప్రీట్ టోర్రె ఫ్లావియా (లాడిస్పోలిలో) మరియు అంజియోల మధ్య 51 రౌండ్ ట్రిప్స్ చేయడం ద్వారా S.64 లో మూడు ప్రప"&amp;"ంచ రికార్డులను బద్దలు కొట్టారు. [3] వారు జూన్ 3 న దిగినప్పుడు, వారు 7,666 కిమీ (4,791 మైళ్ళు) - క్లోజ్డ్ సర్క్యూట్లో కొత్త ప్రపంచ దూర రికార్డు - మరియు 58 గంటలు 34 నిమిషాలు పైకి ఉండిపోయారు - కొత్త ప్రపంచ ఓర్పు రికార్డు. [3] [4] అంతేకాకుండా, వారు 139 కిమీ/గ"&amp;"ం (87 mph) యొక్క 5,000 కిమీ (3,110 మైళ్ళు) దూరంలో ప్రపంచ రికార్డును అగ్ర వేగంతో సెట్ చేశారు. [3] [4] రికార్డ్ ప్రయత్నం విజయవంతంగా ముగియడంతో, ఇది రోమ్ -న్యూయార్క్ సిటీ అట్లాంటిక్ ఫ్లైట్ కోసం ఒక నిరూపణ వ్యాయామం అని ఒక ప్రకటన చేశారు. [5] తరువాతి నెలలో ఫెరారి"&amp;"న్ మరియు డెల్ ప్రీట్ వాస్తవానికి S.64 లో అట్లాంటిక్ దాటారు, న్యూయార్క్ కాదు, దక్షిణ అట్లాంటిక్ మీదుగా బ్రెజిల్ వరకు. జూలై 3 సాయంత్రం మాంటెసెలియో నుండి బయలుదేరి, వారు రాత్రిపూట సార్డినియా మీదుగా, ఆపై మరుసటి రోజు తెల్లవారుజామున జిబ్రాల్టర్. [3] [2] జూలై 4 న"&amp;" వారి కోర్సు కాసాబ్లాంకా మరియు విల్లా సిస్నెరోస్లను కవర్ చేసింది, [3] మరియు ఆ సాయంత్రం వారు కేప్ వెర్డే ద్వీపాలపై ఉన్నారు మరియు బ్రెజిల్ వైపు వెళ్ళారు. [2] [3] జూలై 5 ఉదయం, అవి పెర్నాంబుకో యొక్క రేడియో పరిధిలో ఉన్నాయి. [2] నాటాల్ సమీపంలో బ్రెజిలియన్ తీరాన"&amp;"్ని దాటి, వారు రియో ​​డి జనీరోకు చేరుకోవాలని ఆశతో దక్షిణాన కొనసాగారు. [2] ఏదేమైనా, పేలవమైన వాతావరణం ఏవియేటర్లను నాటల్ వైపు తిరిగి తిప్పడానికి బలవంతం చేసింది. [2] [3] ఇప్పుడు ఇంధనం తక్కువగా నడుస్తోంది మరియు వారికి వ్యతిరేకంగా వాతావరణం ఇంకా, వారు అక్కడ కూడా"&amp;" ల్యాండింగ్‌ను విడిచిపెట్టవలసి వచ్చింది, ఎందుకంటే ఏరోడ్రోమ్ వరుస కొండల వెనుక ఉంది. [2] బదులుగా, వారు మరో 160 కిమీ (100 మైళ్ళు) కోసం ఉత్తరాన కొనసాగారు మరియు టూరోస్ వద్ద ఒక బీచ్‌లో బలవంతంగా ల్యాండింగ్ చేశారు. [2] [3] ఒక బ్రెజిలియన్ మెయిల్ విమానం ఫెరారిన్ మర"&amp;"ియు డెల్ ప్రెటెకు మొదట నాటాల్‌కు మరియు తరువాత రియో ​​డి జనీరోకు తెలియజేసింది, అక్కడ రెండు నగరాల్లో వారికి హీరోల స్వాగతం ఇవ్వబడింది. [2] S.64 ఇసుక మీద ల్యాండింగ్ చేసేటప్పుడు నిర్మాణాత్మక నష్టాన్ని చవిచూసింది మరియు రియో ​​డి జనీరోకు ఓడ ద్వారా తీసుకురాబడింది"&amp;". [2] [3] ఇది నగరానికి వచ్చినప్పుడు, అది బ్రెజిల్‌కు విరాళంగా ఇవ్వబడింది. [3] ఇటలీ నుండి విమానంలో, S.64 48 గంటలు, 14 నిమిషాల్లో 8,100 కిమీ (5,030 మైళ్ళు) కవర్ చేసింది. FAI దీనిని అధికారికంగా 7,188 కిమీ (4,500 మైళ్ళు) విమానంగా గుర్తించింది-మాంటెసిలియో మరియ"&amp;"ు నాటల్ మధ్య సనాతన దూరం-మరియు కొత్త ప్రపంచ సరళరేఖ దూర రికార్డు. [4] రియో డి జనీరోలో ఉత్సవాలు వారాలపాటు కొనసాగాయి, కాని ఆగస్టు 11 న ఒక S.62 లో ప్రదర్శన విమానంలో ఫెరారిన్ మరియు డెల్ ప్రీట్ కుప్పకూలినప్పుడు ముగిసింది. [3] ఐదు రోజుల తరువాత డెల్ ప్రీట్ అతని గా"&amp;"యాలతో మరణించాడు. [3] 1930 లో, రెండవది, మెరుగైన S.64, S.64BIS ను నియమించింది, ఫెరారిన్ మరియు డెల్ ప్రీట్ యొక్క ఫ్లైట్ నుండి విచ్ఛిన్నమైన వ్యవధి మరియు క్లోజ్డ్-సర్క్యూట్ దూర రికార్డులను పునర్నిర్మించడానికి బయలుదేరింది. 30 మే 19 మార్చి 1931 న విమానం పిసా నుం"&amp;"డి సముద్రంలో కూలిపోయినప్పుడు వారు S.64 లో ఓర్పు రికార్డుకు మళ్ళీ పోటీ చేయడానికి సిద్ధమవుతున్నారు. [6] మాడెలెనా మరియు సెక్కోని ఇద్దరూ తమ మెకానిక్, గియుసేప్ డా మోంటేతో కలిసి చంపబడ్డారు. [6] ప్రమాదం యొక్క కారణాన్ని ఏదైనా నిశ్చయంగా నిర్ణయించడానికి శిధిలాలు చా"&amp;"లా విస్తృతంగా చెదరగొట్టబడ్డాయి, [7] కానీ విచారణ కమిషన్ క్రాంక్ షాఫ్ట్ విరిగిపోయిందని అనుమానించింది, దీనివల్ల ప్రొపెల్లర్ విమానాల యొక్క వివిధ భాగాలలోకి చొచ్చుకుపోతుంది. [7] ఫెరారిన్ మరియు డెల్ ప్రీట్ యొక్క విజయాలు మరియు S.64, రియో ​​డి జనీరో యొక్క ప్రానా య"&amp;"ొక్క ప్రానా కార్లో డెల్ ప్రెటెలో డెల్ ప్రీట్ విగ్రహంతో మరియు విమానం యొక్క 1: 2 స్కేల్ కాంస్య నమూనాతో జ్ఞాపకం చేయబడ్డాయి. జేన్ యొక్క ఆల్ ది వరల్డ్ విమానాల నుండి డేటా 1928, [8] ఇటాలియన్ సివిల్ అండ్ మిలిటరీ ఎయిర్క్రాఫ్ట్ 1930-1945, [9] ఫ్లైట్ 12 జూలై 1928: ర"&amp;"ోమ్-బ్రెజిల్ నాన్-స్టాప్ ఫ్లైట్ [2] సాధారణ లక్షణాల పనితీరు")</f>
        <v>సావోయా-మార్చెట్టి S.64 అనేది 1928 లో ఇటలీలో అభివృద్ధి చేయబడిన మోనోప్లేన్, ప్రత్యేకంగా ప్రపంచ వ్యవధి మరియు దూర రికార్డులను పోటీ చేయడానికి. [1] ఇది అసాధారణమైన పాడ్-అండ్-బూమ్ డిజైన్, వింగ్స్ నుండి వెనుకకు విస్తరించిన రెండు ఓపెన్ ట్రస్ నిర్మాణాలపై సామ్రాజ్యం తీసుకువెళ్ళబడింది, [2] S.55 లో ఉపయోగించిన అమరికతో సమానంగా ఉంటుంది. [3] పవర్‌ప్లాంట్ రెక్క పైన ఉన్న కాబేన్ స్ట్రట్‌ల సమితిపై అమర్చబడింది మరియు ఒకే ఇంజిన్‌ను పషర్ ప్రొపెల్లర్‌ను నడుపుతుంది. [2] కాక్‌పిట్ స్టబ్బీ ఫ్యూజ్‌లేజ్ పాడ్ లోపల ఉంది మరియు పూర్తిగా జతచేయబడింది. [2] S.64 3 ఏప్రిల్ 1928 న అలెశాండ్రో పాసెలెవాతో నియంత్రణల వద్ద మొదటి విమానంలో చేసింది. [3] 31 మే 1928 న, ఆర్టురో ఫెరారిన్ మరియు కార్లో డెల్ ప్రీట్ టోర్రె ఫ్లావియా (లాడిస్పోలిలో) మరియు అంజియోల మధ్య 51 రౌండ్ ట్రిప్స్ చేయడం ద్వారా S.64 లో మూడు ప్రపంచ రికార్డులను బద్దలు కొట్టారు. [3] వారు జూన్ 3 న దిగినప్పుడు, వారు 7,666 కిమీ (4,791 మైళ్ళు) - క్లోజ్డ్ సర్క్యూట్లో కొత్త ప్రపంచ దూర రికార్డు - మరియు 58 గంటలు 34 నిమిషాలు పైకి ఉండిపోయారు - కొత్త ప్రపంచ ఓర్పు రికార్డు. [3] [4] అంతేకాకుండా, వారు 139 కిమీ/గం (87 mph) యొక్క 5,000 కిమీ (3,110 మైళ్ళు) దూరంలో ప్రపంచ రికార్డును అగ్ర వేగంతో సెట్ చేశారు. [3] [4] రికార్డ్ ప్రయత్నం విజయవంతంగా ముగియడంతో, ఇది రోమ్ -న్యూయార్క్ సిటీ అట్లాంటిక్ ఫ్లైట్ కోసం ఒక నిరూపణ వ్యాయామం అని ఒక ప్రకటన చేశారు. [5] తరువాతి నెలలో ఫెరారిన్ మరియు డెల్ ప్రీట్ వాస్తవానికి S.64 లో అట్లాంటిక్ దాటారు, న్యూయార్క్ కాదు, దక్షిణ అట్లాంటిక్ మీదుగా బ్రెజిల్ వరకు. జూలై 3 సాయంత్రం మాంటెసెలియో నుండి బయలుదేరి, వారు రాత్రిపూట సార్డినియా మీదుగా, ఆపై మరుసటి రోజు తెల్లవారుజామున జిబ్రాల్టర్. [3] [2] జూలై 4 న వారి కోర్సు కాసాబ్లాంకా మరియు విల్లా సిస్నెరోస్లను కవర్ చేసింది, [3] మరియు ఆ సాయంత్రం వారు కేప్ వెర్డే ద్వీపాలపై ఉన్నారు మరియు బ్రెజిల్ వైపు వెళ్ళారు. [2] [3] జూలై 5 ఉదయం, అవి పెర్నాంబుకో యొక్క రేడియో పరిధిలో ఉన్నాయి. [2] నాటాల్ సమీపంలో బ్రెజిలియన్ తీరాన్ని దాటి, వారు రియో ​​డి జనీరోకు చేరుకోవాలని ఆశతో దక్షిణాన కొనసాగారు. [2] ఏదేమైనా, పేలవమైన వాతావరణం ఏవియేటర్లను నాటల్ వైపు తిరిగి తిప్పడానికి బలవంతం చేసింది. [2] [3] ఇప్పుడు ఇంధనం తక్కువగా నడుస్తోంది మరియు వారికి వ్యతిరేకంగా వాతావరణం ఇంకా, వారు అక్కడ కూడా ల్యాండింగ్‌ను విడిచిపెట్టవలసి వచ్చింది, ఎందుకంటే ఏరోడ్రోమ్ వరుస కొండల వెనుక ఉంది. [2] బదులుగా, వారు మరో 160 కిమీ (100 మైళ్ళు) కోసం ఉత్తరాన కొనసాగారు మరియు టూరోస్ వద్ద ఒక బీచ్‌లో బలవంతంగా ల్యాండింగ్ చేశారు. [2] [3] ఒక బ్రెజిలియన్ మెయిల్ విమానం ఫెరారిన్ మరియు డెల్ ప్రెటెకు మొదట నాటాల్‌కు మరియు తరువాత రియో ​​డి జనీరోకు తెలియజేసింది, అక్కడ రెండు నగరాల్లో వారికి హీరోల స్వాగతం ఇవ్వబడింది. [2] S.64 ఇసుక మీద ల్యాండింగ్ చేసేటప్పుడు నిర్మాణాత్మక నష్టాన్ని చవిచూసింది మరియు రియో ​​డి జనీరోకు ఓడ ద్వారా తీసుకురాబడింది. [2] [3] ఇది నగరానికి వచ్చినప్పుడు, అది బ్రెజిల్‌కు విరాళంగా ఇవ్వబడింది. [3] ఇటలీ నుండి విమానంలో, S.64 48 గంటలు, 14 నిమిషాల్లో 8,100 కిమీ (5,030 మైళ్ళు) కవర్ చేసింది. FAI దీనిని అధికారికంగా 7,188 కిమీ (4,500 మైళ్ళు) విమానంగా గుర్తించింది-మాంటెసిలియో మరియు నాటల్ మధ్య సనాతన దూరం-మరియు కొత్త ప్రపంచ సరళరేఖ దూర రికార్డు. [4] రియో డి జనీరోలో ఉత్సవాలు వారాలపాటు కొనసాగాయి, కాని ఆగస్టు 11 న ఒక S.62 లో ప్రదర్శన విమానంలో ఫెరారిన్ మరియు డెల్ ప్రీట్ కుప్పకూలినప్పుడు ముగిసింది. [3] ఐదు రోజుల తరువాత డెల్ ప్రీట్ అతని గాయాలతో మరణించాడు. [3] 1930 లో, రెండవది, మెరుగైన S.64, S.64BIS ను నియమించింది, ఫెరారిన్ మరియు డెల్ ప్రీట్ యొక్క ఫ్లైట్ నుండి విచ్ఛిన్నమైన వ్యవధి మరియు క్లోజ్డ్-సర్క్యూట్ దూర రికార్డులను పునర్నిర్మించడానికి బయలుదేరింది. 30 మే 19 మార్చి 1931 న విమానం పిసా నుండి సముద్రంలో కూలిపోయినప్పుడు వారు S.64 లో ఓర్పు రికార్డుకు మళ్ళీ పోటీ చేయడానికి సిద్ధమవుతున్నారు. [6] మాడెలెనా మరియు సెక్కోని ఇద్దరూ తమ మెకానిక్, గియుసేప్ డా మోంటేతో కలిసి చంపబడ్డారు. [6] ప్రమాదం యొక్క కారణాన్ని ఏదైనా నిశ్చయంగా నిర్ణయించడానికి శిధిలాలు చాలా విస్తృతంగా చెదరగొట్టబడ్డాయి, [7] కానీ విచారణ కమిషన్ క్రాంక్ షాఫ్ట్ విరిగిపోయిందని అనుమానించింది, దీనివల్ల ప్రొపెల్లర్ విమానాల యొక్క వివిధ భాగాలలోకి చొచ్చుకుపోతుంది. [7] ఫెరారిన్ మరియు డెల్ ప్రీట్ యొక్క విజయాలు మరియు S.64, రియో ​​డి జనీరో యొక్క ప్రానా యొక్క ప్రానా కార్లో డెల్ ప్రెటెలో డెల్ ప్రీట్ విగ్రహంతో మరియు విమానం యొక్క 1: 2 స్కేల్ కాంస్య నమూనాతో జ్ఞాపకం చేయబడ్డాయి. జేన్ యొక్క ఆల్ ది వరల్డ్ విమానాల నుండి డేటా 1928, [8] ఇటాలియన్ సివిల్ అండ్ మిలిటరీ ఎయిర్క్రాఫ్ట్ 1930-1945, [9] ఫ్లైట్ 12 జూలై 1928: రోమ్-బ్రెజిల్ నాన్-స్టాప్ ఫ్లైట్ [2] సాధారణ లక్షణాల పనితీరు</v>
      </c>
      <c r="E26" s="1" t="s">
        <v>571</v>
      </c>
      <c r="F26" s="1" t="s">
        <v>572</v>
      </c>
      <c r="G26" s="1" t="str">
        <f>IFERROR(__xludf.DUMMYFUNCTION("GOOGLETRANSLATE(F:F, ""en"", ""te"")"),"రికార్డ్ బ్రేకింగ్ విమానం")</f>
        <v>రికార్డ్ బ్రేకింగ్ విమానం</v>
      </c>
      <c r="H26" s="1" t="s">
        <v>400</v>
      </c>
      <c r="I26" s="1" t="str">
        <f>IFERROR(__xludf.DUMMYFUNCTION("GOOGLETRANSLATE(H:H, ""en"", ""te"")"),"ఇటలీ")</f>
        <v>ఇటలీ</v>
      </c>
      <c r="K26" s="1" t="s">
        <v>573</v>
      </c>
      <c r="L26" s="1" t="str">
        <f>IFERROR(__xludf.DUMMYFUNCTION("GOOGLETRANSLATE(K:K, ""en"", ""te"")"),"సావోయా-మార్చి")</f>
        <v>సావోయా-మార్చి</v>
      </c>
      <c r="M26" s="2" t="s">
        <v>574</v>
      </c>
      <c r="N26" s="3">
        <v>10321.0</v>
      </c>
      <c r="O26" s="1">
        <v>2.0</v>
      </c>
      <c r="Q26" s="1">
        <v>2.0</v>
      </c>
      <c r="S26" s="1" t="s">
        <v>575</v>
      </c>
      <c r="T26" s="1" t="s">
        <v>576</v>
      </c>
      <c r="U26" s="1" t="s">
        <v>577</v>
      </c>
      <c r="V26" s="1" t="s">
        <v>578</v>
      </c>
      <c r="X26" s="1" t="s">
        <v>579</v>
      </c>
      <c r="Y26" s="1" t="s">
        <v>580</v>
      </c>
      <c r="Z26" s="1" t="s">
        <v>581</v>
      </c>
      <c r="AI26" s="1" t="s">
        <v>582</v>
      </c>
      <c r="AJ26" s="1" t="s">
        <v>583</v>
      </c>
      <c r="AK26" s="1" t="s">
        <v>584</v>
      </c>
      <c r="AL26" s="1" t="s">
        <v>585</v>
      </c>
      <c r="AV26" s="1">
        <v>7.0</v>
      </c>
      <c r="AX26" s="1" t="s">
        <v>586</v>
      </c>
      <c r="BW26" s="1" t="s">
        <v>587</v>
      </c>
    </row>
    <row r="27">
      <c r="A27" s="1" t="s">
        <v>588</v>
      </c>
      <c r="B27" s="1" t="str">
        <f>IFERROR(__xludf.DUMMYFUNCTION("GOOGLETRANSLATE(A:A, ""en"", ""te"")"),"Sncaso SO.7060 DEAUVILLE")</f>
        <v>Sncaso SO.7060 DEAUVILLE</v>
      </c>
      <c r="C27" s="1" t="s">
        <v>589</v>
      </c>
      <c r="D27" s="1" t="str">
        <f>IFERROR(__xludf.DUMMYFUNCTION("GOOGLETRANSLATE(C:C, ""en"", ""te"")"),"SNCASO S.O.7050, S.O.7055, S.O.7056 మరియు S.O.7060 డ్యూవిల్లే 1940 లలో సింగిల్-ఇంజిన్ లైట్ ఫ్రెంచ్ సివిల్ యుటిలిటీ విమానం. రెండు ఎయిర్‌ఫ్రేమ్‌లు మాత్రమే నిర్మించబడ్డాయి, కాని వేర్వేరు అండర్ క్యారేజీలు, ఇంజన్లు మరియు సీటింగ్‌తో సవరించబడ్డాయి. 1947 లో SNCAS"&amp;"O రెండు సారూప్య తేలికపాటి విమానాలను నిర్మించింది, రెండూ డ్యూవిల్లే పేరును కలిగి ఉన్నాయి. మొదటిది, జూన్ 11 న ప్రయాణించిన S.O.7050 లో ట్రైసైకిల్ అండర్ క్యారేజ్ ఉంది. [1] రెండవది, S.O.7055 జూలై 1 న టెయిల్‌వీల్ అండర్ క్యారేజీతో ప్రయాణించింది. [1] మొదటి మరియు "&amp;"బహుశా రెండవ యంత్రం 56 kW (75 HP) మాథిస్ 4GO ఫ్లాట్-ఫోర్ ఇంజిన్, [1] S.O.7055 లో 56 kW (75 HP) మినీ 4.DC.32 ఫ్లాట్-ఫోర్ ఉంది పాయింట్. [2] ఇది తరువాత SO.7056 లో సవరించబడింది. [1] 1948 లో, రెండు ఎయిర్‌ఫ్రేమ్‌లను 78 kW (105 HP) వాల్టర్ మైనర్ 4-III ఇంజన్లు [1]"&amp;" తో తిరిగి ఇంజిన్ చేశారు మరియు S.O.7060 DEAUVILLE ను ఉత్పత్తి చేయడానికి రెండు ఫ్రంట్ సైడ్-బై-సైడ్ సీట్ల [సైటేషన్ అవసరం] వెనుక మూడవ సీటు జోడించబడింది. . S.O.7050 యొక్క అండర్ క్యారేజ్ SO.7056 లాగా సవరించబడింది, కాబట్టి S.O.7060 లలో టెయిల్‌వీల్ గేర్ ఉన్నాయి."&amp;" [1] డ్యూవిల్లెస్ స్థిరమైన తీగ యొక్క తక్కువ/మిడ్ సెట్ రెక్కలు, నేరుగా దెబ్బతిన్న తోక ఉపరితలాలు [3] మరియు స్థిర టెయిల్‌వీల్ అండర్ క్యారేజీతో ఆల్-మెటల్ నిర్మాణంలో ఉన్నాయి. పైలట్ మరియు ప్రయాణీకుల ప్రాప్యతను అనుమతించడానికి పందిరి పూర్తిగా పారదర్శకంగా ఉంది మరి"&amp;"యు వెనుకకు జారిపోయింది. ద్వంద్వ నియంత్రణలు అందించబడ్డాయి. [4] మొట్టమొదటి ఎయిర్‌ఫ్రేమ్ ఎఫ్-బిడివిజెడ్ దాని తయారీదారులు S.O.7060 రూపంలో చాలా సంవత్సరాలు మరియు తరువాత 1950 ల తరువాత మరియు 1960 లలో పారిస్‌కు పశ్చిమాన ఉన్న సెయింట్-సిర్-ఎల్'కోల్ ఎయిర్‌ఫీల్డ్‌లో ఉ"&amp;"న్న ఏరో క్లబ్ చేత ఎగురవేయబడింది. ఈ విమానం మే 1967 లో ఫ్రెంచ్ సివిల్ ఎయిర్క్రాఫ్ట్ రిజిస్టర్‌లో ఉంది, [5] కానీ ఇకపై 1973 లో నమోదు చేయబడలేదు మరియు ఇది సంరక్షణలో మనుగడ సాగించలేదు. గ్రీన్ నుండి డేటా, 1956, పే. 176 జనరల్ లక్షణాలు పనితీరు")</f>
        <v>SNCASO S.O.7050, S.O.7055, S.O.7056 మరియు S.O.7060 డ్యూవిల్లే 1940 లలో సింగిల్-ఇంజిన్ లైట్ ఫ్రెంచ్ సివిల్ యుటిలిటీ విమానం. రెండు ఎయిర్‌ఫ్రేమ్‌లు మాత్రమే నిర్మించబడ్డాయి, కాని వేర్వేరు అండర్ క్యారేజీలు, ఇంజన్లు మరియు సీటింగ్‌తో సవరించబడ్డాయి. 1947 లో SNCASO రెండు సారూప్య తేలికపాటి విమానాలను నిర్మించింది, రెండూ డ్యూవిల్లే పేరును కలిగి ఉన్నాయి. మొదటిది, జూన్ 11 న ప్రయాణించిన S.O.7050 లో ట్రైసైకిల్ అండర్ క్యారేజ్ ఉంది. [1] రెండవది, S.O.7055 జూలై 1 న టెయిల్‌వీల్ అండర్ క్యారేజీతో ప్రయాణించింది. [1] మొదటి మరియు బహుశా రెండవ యంత్రం 56 kW (75 HP) మాథిస్ 4GO ఫ్లాట్-ఫోర్ ఇంజిన్, [1] S.O.7055 లో 56 kW (75 HP) మినీ 4.DC.32 ఫ్లాట్-ఫోర్ ఉంది పాయింట్. [2] ఇది తరువాత SO.7056 లో సవరించబడింది. [1] 1948 లో, రెండు ఎయిర్‌ఫ్రేమ్‌లను 78 kW (105 HP) వాల్టర్ మైనర్ 4-III ఇంజన్లు [1] తో తిరిగి ఇంజిన్ చేశారు మరియు S.O.7060 DEAUVILLE ను ఉత్పత్తి చేయడానికి రెండు ఫ్రంట్ సైడ్-బై-సైడ్ సీట్ల [సైటేషన్ అవసరం] వెనుక మూడవ సీటు జోడించబడింది. . S.O.7050 యొక్క అండర్ క్యారేజ్ SO.7056 లాగా సవరించబడింది, కాబట్టి S.O.7060 లలో టెయిల్‌వీల్ గేర్ ఉన్నాయి. [1] డ్యూవిల్లెస్ స్థిరమైన తీగ యొక్క తక్కువ/మిడ్ సెట్ రెక్కలు, నేరుగా దెబ్బతిన్న తోక ఉపరితలాలు [3] మరియు స్థిర టెయిల్‌వీల్ అండర్ క్యారేజీతో ఆల్-మెటల్ నిర్మాణంలో ఉన్నాయి. పైలట్ మరియు ప్రయాణీకుల ప్రాప్యతను అనుమతించడానికి పందిరి పూర్తిగా పారదర్శకంగా ఉంది మరియు వెనుకకు జారిపోయింది. ద్వంద్వ నియంత్రణలు అందించబడ్డాయి. [4] మొట్టమొదటి ఎయిర్‌ఫ్రేమ్ ఎఫ్-బిడివిజెడ్ దాని తయారీదారులు S.O.7060 రూపంలో చాలా సంవత్సరాలు మరియు తరువాత 1950 ల తరువాత మరియు 1960 లలో పారిస్‌కు పశ్చిమాన ఉన్న సెయింట్-సిర్-ఎల్'కోల్ ఎయిర్‌ఫీల్డ్‌లో ఉన్న ఏరో క్లబ్ చేత ఎగురవేయబడింది. ఈ విమానం మే 1967 లో ఫ్రెంచ్ సివిల్ ఎయిర్క్రాఫ్ట్ రిజిస్టర్‌లో ఉంది, [5] కానీ ఇకపై 1973 లో నమోదు చేయబడలేదు మరియు ఇది సంరక్షణలో మనుగడ సాగించలేదు. గ్రీన్ నుండి డేటా, 1956, పే. 176 జనరల్ లక్షణాలు పనితీరు</v>
      </c>
      <c r="E27" s="1" t="s">
        <v>590</v>
      </c>
      <c r="F27" s="1" t="s">
        <v>591</v>
      </c>
      <c r="G27" s="1" t="str">
        <f>IFERROR(__xludf.DUMMYFUNCTION("GOOGLETRANSLATE(F:F, ""en"", ""te"")"),"తేలికపాటి పౌర విమానం")</f>
        <v>తేలికపాటి పౌర విమానం</v>
      </c>
      <c r="H27" s="1" t="s">
        <v>159</v>
      </c>
      <c r="I27" s="1" t="str">
        <f>IFERROR(__xludf.DUMMYFUNCTION("GOOGLETRANSLATE(H:H, ""en"", ""te"")"),"ఫ్రాన్స్")</f>
        <v>ఫ్రాన్స్</v>
      </c>
      <c r="J27" s="2" t="s">
        <v>160</v>
      </c>
      <c r="K27" s="1" t="s">
        <v>592</v>
      </c>
      <c r="L27" s="1" t="str">
        <f>IFERROR(__xludf.DUMMYFUNCTION("GOOGLETRANSLATE(K:K, ""en"", ""te"")"),"Sncaso")</f>
        <v>Sncaso</v>
      </c>
      <c r="N27" s="3">
        <v>17614.0</v>
      </c>
      <c r="O27" s="1" t="s">
        <v>593</v>
      </c>
      <c r="P27" s="1" t="s">
        <v>594</v>
      </c>
      <c r="Q27" s="6">
        <v>44563.0</v>
      </c>
      <c r="R27" s="1" t="s">
        <v>595</v>
      </c>
      <c r="S27" s="1" t="s">
        <v>596</v>
      </c>
      <c r="T27" s="1" t="s">
        <v>597</v>
      </c>
      <c r="U27" s="1" t="s">
        <v>598</v>
      </c>
      <c r="V27" s="1" t="s">
        <v>599</v>
      </c>
      <c r="Y27" s="1" t="s">
        <v>600</v>
      </c>
      <c r="AA27" s="1" t="s">
        <v>601</v>
      </c>
      <c r="AI27" s="1" t="s">
        <v>602</v>
      </c>
      <c r="AJ27" s="1" t="s">
        <v>603</v>
      </c>
      <c r="AK27" s="1" t="s">
        <v>604</v>
      </c>
      <c r="AL27" s="1" t="s">
        <v>605</v>
      </c>
      <c r="BF27" s="1">
        <v>1948.0</v>
      </c>
      <c r="BG27" s="1" t="s">
        <v>606</v>
      </c>
      <c r="BS27" s="1" t="s">
        <v>607</v>
      </c>
    </row>
    <row r="28">
      <c r="A28" s="1" t="s">
        <v>608</v>
      </c>
      <c r="B28" s="1" t="str">
        <f>IFERROR(__xludf.DUMMYFUNCTION("GOOGLETRANSLATE(A:A, ""en"", ""te"")"),"వెర్విల్లే-సెస్పెర్రీ R-3 రేసర్")</f>
        <v>వెర్విల్లే-సెస్పెర్రీ R-3 రేసర్</v>
      </c>
      <c r="C28" s="1" t="s">
        <v>609</v>
      </c>
      <c r="D28" s="1" t="str">
        <f>IFERROR(__xludf.DUMMYFUNCTION("GOOGLETRANSLATE(C:C, ""en"", ""te"")"),"వెర్వ్విల్లే-సెపెర్రీ R-3 రేసర్ అనేది కాంటిలివర్ వింగ్ మోనోప్లేన్, ఇది క్రమబద్ధీకరించిన ఫ్యూజ్‌లేజ్ మరియు రెండవ విమానం పూర్తిగా ముడుచుకునే ల్యాండింగ్ గేర్‌తో, మొదటిది డేటన్-రైట్ RB-1 రేసర్. [1] 1961 లో, R-3 రేసర్ పాపులర్ మెకానిక్స్ మ్యాగజైన్ చేత ""పన్నెండ"&amp;"ు అత్యంత ముఖ్యమైన విమానాలలో"" ఒకటిగా గుర్తించబడింది. [2] 1924 లో, OH లోని డేటన్లో ఒక R-3 పులిట్జర్ ట్రోఫీని గెలుచుకుంది. R-3 ను ఆల్ఫ్రెడ్ వెర్విల్లే రూపొందించారు. దీని మొదటి ఉత్పత్తి 1922 లో జరిగింది. R-3 ను మెక్‌కూక్ ఫీల్డ్ ఇంజనీరింగ్ విభాగం అభివృద్ధి చే"&amp;"సింది మరియు న్యూయార్క్‌లోని ఫార్మింగ్‌డేల్ యొక్క లారెన్స్ స్పెర్రీ ఎయిర్‌క్రాఫ్ట్ కంపెనీ చేత తయారు చేయబడింది. మూడు విమానాలను కొనుగోలు చేశారు. విమానాలు స్థూపాకార, ఫిన్డ్ లాంబ్లిన్ రేడియేటర్లు మరియు 300 హెచ్‌పి (224 కిలోవాట్ల) రైట్ హెచ్ -3 ఇంజిన్‌ను ఉపయోగిం"&amp;"చాయి. R-3 లు ఎయిర్ సర్వీస్ సీరియల్ నంబర్లను 22-326 నుండి 22-328 వరకు కలిగి ఉన్నాయి. లెఫ్టినెంట్ యూజీన్ బార్క్స్‌డేల్ సుమారు 181 mph (291 కిమీ/గం) వద్ద ఐదవ స్థానంలో నిలిచాడు. లెఫ్టినెంట్ ఫోండా బి. జాన్సన్ ఏడవ స్థానంలో నిలిచాడు, అతని ఇంజిన్ ల్యాండింగ్ తర్వా"&amp;"త గడ్డకట్టింది. మరియు లెఫ్టినెంట్ సెయింట్ క్లెయిర్ స్ట్రీట్ ఒక చమురు రేఖను విచ్ఛిన్నం చేసి, బలవంతపు ల్యాండింగ్ కలిగి ఉన్నాడు, అతని విమానం దెబ్బతింది. [3] 1923 పులిట్జర్ కోసం, విమానంలో కర్టిస్ డి -12 ఇంజిన్ వ్యవస్థాపించబడింది, ఇది హెచ్ -3 ఇంజిన్ కలిగి ఉన్న"&amp;" కొన్ని వైబ్రేషన్ సమస్యలను తొలగించింది. కొత్త ఇంజిన్‌తో అగ్ర వేగం ఇప్పుడు 233 mph (375 km/h) కు చేరుకుంది. ఆ సంవత్సరం ఒక కర్టిస్ బిప్‌లేన్ విజేత. ఓర్విల్లే రైట్ అధికారికంగా భూమి నుండి గమనించడంతో, లెఫ్టినెంట్ అలెగ్జాండర్ పియర్సన్, జూనియర్, R-3 ను ఎగురుతూ 5"&amp;"00 కిలోమీటర్ల ప్రపంచ వేగంతో 167.74 mph (269.95 కిమీ/గం) 10 ల్యాప్ కోర్సులో మార్చి 31, 1923 న విల్బర్ రైట్ వద్ద ఫీల్డ్. [4] 1924 పులిట్జర్ కొరకు, లెఫ్టినెంట్ హ్యారీ హెచ్. మిల్స్ చేత పైలట్ చేయబడిన R-3, నెమ్మదిగా 215 mph (346 km/h) వద్ద రేసును గెలుచుకుంది. ర"&amp;"్యాంక్ ఎంట్రీ -ఎ కర్టిస్ బిప్‌లేన్ -కోర్సులో క్రాష్ అయ్యింది. ఈ రేసు తరువాత, R-3 రేసర్లను మెక్‌కూక్ ఫీల్డ్ మ్యూజియంకు పంపారు. [5]")</f>
        <v>వెర్వ్విల్లే-సెపెర్రీ R-3 రేసర్ అనేది కాంటిలివర్ వింగ్ మోనోప్లేన్, ఇది క్రమబద్ధీకరించిన ఫ్యూజ్‌లేజ్ మరియు రెండవ విమానం పూర్తిగా ముడుచుకునే ల్యాండింగ్ గేర్‌తో, మొదటిది డేటన్-రైట్ RB-1 రేసర్. [1] 1961 లో, R-3 రేసర్ పాపులర్ మెకానిక్స్ మ్యాగజైన్ చేత "పన్నెండు అత్యంత ముఖ్యమైన విమానాలలో" ఒకటిగా గుర్తించబడింది. [2] 1924 లో, OH లోని డేటన్లో ఒక R-3 పులిట్జర్ ట్రోఫీని గెలుచుకుంది. R-3 ను ఆల్ఫ్రెడ్ వెర్విల్లే రూపొందించారు. దీని మొదటి ఉత్పత్తి 1922 లో జరిగింది. R-3 ను మెక్‌కూక్ ఫీల్డ్ ఇంజనీరింగ్ విభాగం అభివృద్ధి చేసింది మరియు న్యూయార్క్‌లోని ఫార్మింగ్‌డేల్ యొక్క లారెన్స్ స్పెర్రీ ఎయిర్‌క్రాఫ్ట్ కంపెనీ చేత తయారు చేయబడింది. మూడు విమానాలను కొనుగోలు చేశారు. విమానాలు స్థూపాకార, ఫిన్డ్ లాంబ్లిన్ రేడియేటర్లు మరియు 300 హెచ్‌పి (224 కిలోవాట్ల) రైట్ హెచ్ -3 ఇంజిన్‌ను ఉపయోగించాయి. R-3 లు ఎయిర్ సర్వీస్ సీరియల్ నంబర్లను 22-326 నుండి 22-328 వరకు కలిగి ఉన్నాయి. లెఫ్టినెంట్ యూజీన్ బార్క్స్‌డేల్ సుమారు 181 mph (291 కిమీ/గం) వద్ద ఐదవ స్థానంలో నిలిచాడు. లెఫ్టినెంట్ ఫోండా బి. జాన్సన్ ఏడవ స్థానంలో నిలిచాడు, అతని ఇంజిన్ ల్యాండింగ్ తర్వాత గడ్డకట్టింది. మరియు లెఫ్టినెంట్ సెయింట్ క్లెయిర్ స్ట్రీట్ ఒక చమురు రేఖను విచ్ఛిన్నం చేసి, బలవంతపు ల్యాండింగ్ కలిగి ఉన్నాడు, అతని విమానం దెబ్బతింది. [3] 1923 పులిట్జర్ కోసం, విమానంలో కర్టిస్ డి -12 ఇంజిన్ వ్యవస్థాపించబడింది, ఇది హెచ్ -3 ఇంజిన్ కలిగి ఉన్న కొన్ని వైబ్రేషన్ సమస్యలను తొలగించింది. కొత్త ఇంజిన్‌తో అగ్ర వేగం ఇప్పుడు 233 mph (375 km/h) కు చేరుకుంది. ఆ సంవత్సరం ఒక కర్టిస్ బిప్‌లేన్ విజేత. ఓర్విల్లే రైట్ అధికారికంగా భూమి నుండి గమనించడంతో, లెఫ్టినెంట్ అలెగ్జాండర్ పియర్సన్, జూనియర్, R-3 ను ఎగురుతూ 500 కిలోమీటర్ల ప్రపంచ వేగంతో 167.74 mph (269.95 కిమీ/గం) 10 ల్యాప్ కోర్సులో మార్చి 31, 1923 న విల్బర్ రైట్ వద్ద ఫీల్డ్. [4] 1924 పులిట్జర్ కొరకు, లెఫ్టినెంట్ హ్యారీ హెచ్. మిల్స్ చేత పైలట్ చేయబడిన R-3, నెమ్మదిగా 215 mph (346 km/h) వద్ద రేసును గెలుచుకుంది. ర్యాంక్ ఎంట్రీ -ఎ కర్టిస్ బిప్‌లేన్ -కోర్సులో క్రాష్ అయ్యింది. ఈ రేసు తరువాత, R-3 రేసర్లను మెక్‌కూక్ ఫీల్డ్ మ్యూజియంకు పంపారు. [5]</v>
      </c>
      <c r="E28" s="1" t="s">
        <v>610</v>
      </c>
      <c r="F28" s="1" t="s">
        <v>611</v>
      </c>
      <c r="G28" s="1" t="str">
        <f>IFERROR(__xludf.DUMMYFUNCTION("GOOGLETRANSLATE(F:F, ""en"", ""te"")"),"రేసర్")</f>
        <v>రేసర్</v>
      </c>
      <c r="H28" s="1" t="s">
        <v>612</v>
      </c>
      <c r="I28" s="1" t="str">
        <f>IFERROR(__xludf.DUMMYFUNCTION("GOOGLETRANSLATE(H:H, ""en"", ""te"")"),"అమెరికా")</f>
        <v>అమెరికా</v>
      </c>
      <c r="K28" s="1" t="s">
        <v>613</v>
      </c>
      <c r="L28" s="1" t="str">
        <f>IFERROR(__xludf.DUMMYFUNCTION("GOOGLETRANSLATE(K:K, ""en"", ""te"")"),"లారెన్స్ స్పెర్రీ ఎయిర్క్రాఫ్ట్ కంపెనీ")</f>
        <v>లారెన్స్ స్పెర్రీ ఎయిర్క్రాఫ్ట్ కంపెనీ</v>
      </c>
      <c r="M28" s="1" t="s">
        <v>614</v>
      </c>
      <c r="N28" s="1">
        <v>1922.0</v>
      </c>
      <c r="O28" s="1">
        <v>3.0</v>
      </c>
      <c r="AG28" s="1" t="s">
        <v>615</v>
      </c>
      <c r="AH28" s="1" t="s">
        <v>616</v>
      </c>
      <c r="BV28" s="1" t="s">
        <v>617</v>
      </c>
      <c r="BY28" s="2" t="s">
        <v>618</v>
      </c>
      <c r="BZ28" s="1" t="s">
        <v>619</v>
      </c>
    </row>
    <row r="29">
      <c r="A29" s="1" t="s">
        <v>620</v>
      </c>
      <c r="B29" s="1" t="str">
        <f>IFERROR(__xludf.DUMMYFUNCTION("GOOGLETRANSLATE(A:A, ""en"", ""te"")"),"ఫైరీ సీల్")</f>
        <v>ఫైరీ సీల్</v>
      </c>
      <c r="C29" s="1" t="s">
        <v>621</v>
      </c>
      <c r="D29" s="1" t="str">
        <f>IFERROR(__xludf.DUMMYFUNCTION("GOOGLETRANSLATE(C:C, ""en"", ""te"")"),"ఫెయిరీ సీల్ ఒక బ్రిటిష్ క్యారియర్-బర్న్ స్పాటర్-పునర్నిర్మాణ విమానం, ఇది 1930 లలో పనిచేస్తుంది. ఈ ముద్ర ఉద్భవించింది - గోర్డాన్ లాగా - IIIF నుండి. ఫైరీ ముద్రను యుద్ధనౌకల నుండి కాటాపుల్ట్ ప్రారంభించటానికి, దానిని ఫ్లోట్లతో అమర్చవచ్చు. ఈ ముద్రను ఫైరీ ఏవియేష"&amp;"న్ రూపొందించారు మరియు నిర్మించారు. ఇది మొదట 1930 లో ప్రయాణించి, 1933 లో ఫ్లీట్ ఎయిర్ ఆర్మ్ (FAA) తో స్క్వాడ్రన్ సేవలోకి ప్రవేశించింది. తొంభై ఒక్క విమానాలు ఉత్పత్తి చేయబడ్డాయి. FAA దీనిని 1936 నుండి స్వోర్డ్ ఫిష్ MK1 తో భర్తీ చేయడం ప్రారంభించింది. 1938 నాట"&amp;"ికి అన్ని FAA టార్పెడో స్క్వాడ్రన్లు పూర్తిగా కత్తి చేపలతో తిరిగి అమర్చబడి ఉన్నాయి. ఈ ముద్రను 1938 నాటికి ఫ్రంట్-లైన్ సేవ నుండి తొలగించారు, కాని ద్వితీయ మరియు సహాయక పాత్రలలోనే ఉంది. రెండవ ప్రపంచ యుద్ధం ప్రారంభమయ్యే నాటికి, నాలుగు మాత్రమే సేవలో ఉన్నారు. ఈ "&amp;"రకాన్ని 1943 నాటికి పూర్తిగా రిటైర్ చేశారు. ఈ రకాన్ని చివరిసారిగా భారతదేశంలో రాయల్ నేవీ ఫోటోగ్రాఫిక్ యూనిట్ నుండి బోధనా ఎయిర్‌ఫ్రేమ్‌గా ఉపయోగించారు. RAF ముద్రను టార్గెట్ టగ్‌గా కూడా నిర్వహించింది. పన్నెండు విమానాలు 1940 వరకు RAF యొక్క NO 10 బాంబు మరియు గన"&amp;"్నరీ పాఠశాలలో భాగంగా ఉన్నాయి. మరో నాలుగు విమానాలను సిలోన్లో 273 స్క్వాడ్రన్ ఉపయోగించారు. ఈ విమానాలను తీరప్రాంత పెట్రోలింగ్‌లో ఉపయోగించారు, కొన్ని ఫ్లోట్‌ప్లేన్‌లుగా ఉన్నాయి. మే 1942 నాటికి, ఈ రకాన్ని RAF సేవ నుండి రిటైర్ చేశారు. 1934 లో లాట్వియా తన నావికా"&amp;"దళ విమానయానం కోసం నాలుగు సీల్ ఫ్లోట్‌ప్లేన్‌లను ఆదేశించింది (ఫ్యాక్టరీ సంఖ్యలు F.2112 - 2115, వ్యూహాత్మక సంఖ్యలు 26 - 29, తరువాత 98 - 101). [1] జూన్ 22 మరియు 5 జూలై 1936 మధ్య కల్నల్ జానిస్ ఇండన్స్ ఆధ్వర్యంలో మూడు ఫ్లోట్‌ప్లేన్లు బాల్టిక్ మరియు ఉత్తర యూరోప"&amp;"ియన్ దేశాల ద్వారా లిపాజా నుండి ఇంగ్లాండ్ మరియు వెనుకకు 6000 కిలోమీటర్ల సుదీర్ఘ ప్రయాణాన్ని చేపట్టాయి. శరదృతువు 1940 లో, లాట్వియా యొక్క స్వాధీనం తరువాత, ఈ విమానం సోవియట్ చేత తీసుకోబడింది, కాని వారు వాటిని ఉపయోగించలేదు మరియు అవి కిసెజర్స్ సరస్సులో నిల్వ చేయ"&amp;"బడ్డాయి. 28 జూన్ 1941 న జర్మన్ విమానాలు అక్కడ నాశనం చేయబడ్డాయి. [1] 1912 నుండి బ్రిటిష్ నావికాదళ విమానాల డేటా [2] సాధారణ లక్షణాలు పనితీరు ఆయుధాల సంబంధిత అభివృద్ధి విమానం పోల్చదగిన పాత్ర, కాన్ఫిగరేషన్ మరియు ERA")</f>
        <v>ఫెయిరీ సీల్ ఒక బ్రిటిష్ క్యారియర్-బర్న్ స్పాటర్-పునర్నిర్మాణ విమానం, ఇది 1930 లలో పనిచేస్తుంది. ఈ ముద్ర ఉద్భవించింది - గోర్డాన్ లాగా - IIIF నుండి. ఫైరీ ముద్రను యుద్ధనౌకల నుండి కాటాపుల్ట్ ప్రారంభించటానికి, దానిని ఫ్లోట్లతో అమర్చవచ్చు. ఈ ముద్రను ఫైరీ ఏవియేషన్ రూపొందించారు మరియు నిర్మించారు. ఇది మొదట 1930 లో ప్రయాణించి, 1933 లో ఫ్లీట్ ఎయిర్ ఆర్మ్ (FAA) తో స్క్వాడ్రన్ సేవలోకి ప్రవేశించింది. తొంభై ఒక్క విమానాలు ఉత్పత్తి చేయబడ్డాయి. FAA దీనిని 1936 నుండి స్వోర్డ్ ఫిష్ MK1 తో భర్తీ చేయడం ప్రారంభించింది. 1938 నాటికి అన్ని FAA టార్పెడో స్క్వాడ్రన్లు పూర్తిగా కత్తి చేపలతో తిరిగి అమర్చబడి ఉన్నాయి. ఈ ముద్రను 1938 నాటికి ఫ్రంట్-లైన్ సేవ నుండి తొలగించారు, కాని ద్వితీయ మరియు సహాయక పాత్రలలోనే ఉంది. రెండవ ప్రపంచ యుద్ధం ప్రారంభమయ్యే నాటికి, నాలుగు మాత్రమే సేవలో ఉన్నారు. ఈ రకాన్ని 1943 నాటికి పూర్తిగా రిటైర్ చేశారు. ఈ రకాన్ని చివరిసారిగా భారతదేశంలో రాయల్ నేవీ ఫోటోగ్రాఫిక్ యూనిట్ నుండి బోధనా ఎయిర్‌ఫ్రేమ్‌గా ఉపయోగించారు. RAF ముద్రను టార్గెట్ టగ్‌గా కూడా నిర్వహించింది. పన్నెండు విమానాలు 1940 వరకు RAF యొక్క NO 10 బాంబు మరియు గన్నరీ పాఠశాలలో భాగంగా ఉన్నాయి. మరో నాలుగు విమానాలను సిలోన్లో 273 స్క్వాడ్రన్ ఉపయోగించారు. ఈ విమానాలను తీరప్రాంత పెట్రోలింగ్‌లో ఉపయోగించారు, కొన్ని ఫ్లోట్‌ప్లేన్‌లుగా ఉన్నాయి. మే 1942 నాటికి, ఈ రకాన్ని RAF సేవ నుండి రిటైర్ చేశారు. 1934 లో లాట్వియా తన నావికాదళ విమానయానం కోసం నాలుగు సీల్ ఫ్లోట్‌ప్లేన్‌లను ఆదేశించింది (ఫ్యాక్టరీ సంఖ్యలు F.2112 - 2115, వ్యూహాత్మక సంఖ్యలు 26 - 29, తరువాత 98 - 101). [1] జూన్ 22 మరియు 5 జూలై 1936 మధ్య కల్నల్ జానిస్ ఇండన్స్ ఆధ్వర్యంలో మూడు ఫ్లోట్‌ప్లేన్లు బాల్టిక్ మరియు ఉత్తర యూరోపియన్ దేశాల ద్వారా లిపాజా నుండి ఇంగ్లాండ్ మరియు వెనుకకు 6000 కిలోమీటర్ల సుదీర్ఘ ప్రయాణాన్ని చేపట్టాయి. శరదృతువు 1940 లో, లాట్వియా యొక్క స్వాధీనం తరువాత, ఈ విమానం సోవియట్ చేత తీసుకోబడింది, కాని వారు వాటిని ఉపయోగించలేదు మరియు అవి కిసెజర్స్ సరస్సులో నిల్వ చేయబడ్డాయి. 28 జూన్ 1941 న జర్మన్ విమానాలు అక్కడ నాశనం చేయబడ్డాయి. [1] 1912 నుండి బ్రిటిష్ నావికాదళ విమానాల డేటా [2] సాధారణ లక్షణాలు పనితీరు ఆయుధాల సంబంధిత అభివృద్ధి విమానం పోల్చదగిన పాత్ర, కాన్ఫిగరేషన్ మరియు ERA</v>
      </c>
      <c r="E29" s="1" t="s">
        <v>622</v>
      </c>
      <c r="F29" s="1" t="s">
        <v>623</v>
      </c>
      <c r="G29" s="1" t="str">
        <f>IFERROR(__xludf.DUMMYFUNCTION("GOOGLETRANSLATE(F:F, ""en"", ""te"")"),"స్పాటర్-రెకోనైసెన్స్")</f>
        <v>స్పాటర్-రెకోనైసెన్స్</v>
      </c>
      <c r="K29" s="1" t="s">
        <v>624</v>
      </c>
      <c r="L29" s="1" t="str">
        <f>IFERROR(__xludf.DUMMYFUNCTION("GOOGLETRANSLATE(K:K, ""en"", ""te"")"),"ఫైరీ ఏవియేషన్")</f>
        <v>ఫైరీ ఏవియేషన్</v>
      </c>
      <c r="M29" s="1" t="s">
        <v>625</v>
      </c>
      <c r="N29" s="1">
        <v>1930.0</v>
      </c>
      <c r="P29" s="1" t="s">
        <v>626</v>
      </c>
      <c r="Q29" s="1">
        <v>3.0</v>
      </c>
      <c r="S29" s="1" t="s">
        <v>627</v>
      </c>
      <c r="T29" s="1" t="s">
        <v>628</v>
      </c>
      <c r="U29" s="1" t="s">
        <v>629</v>
      </c>
      <c r="Y29" s="1" t="s">
        <v>630</v>
      </c>
      <c r="Z29" s="1" t="s">
        <v>631</v>
      </c>
      <c r="AD29" s="1" t="s">
        <v>632</v>
      </c>
      <c r="AI29" s="1" t="s">
        <v>633</v>
      </c>
      <c r="AJ29" s="1" t="s">
        <v>634</v>
      </c>
      <c r="AK29" s="1" t="s">
        <v>635</v>
      </c>
      <c r="AM29" s="1" t="s">
        <v>636</v>
      </c>
      <c r="BB29" s="1" t="s">
        <v>637</v>
      </c>
      <c r="BF29" s="1">
        <v>1933.0</v>
      </c>
      <c r="BL29" s="1" t="s">
        <v>638</v>
      </c>
      <c r="BM29" s="1" t="s">
        <v>639</v>
      </c>
      <c r="BS29" s="1">
        <v>1943.0</v>
      </c>
      <c r="BT29" s="1" t="s">
        <v>640</v>
      </c>
      <c r="BU29" s="1" t="s">
        <v>641</v>
      </c>
      <c r="BV29" s="1">
        <v>91.0</v>
      </c>
    </row>
    <row r="30">
      <c r="A30" s="1" t="s">
        <v>642</v>
      </c>
      <c r="B30" s="1" t="str">
        <f>IFERROR(__xludf.DUMMYFUNCTION("GOOGLETRANSLATE(A:A, ""en"", ""te"")"),"MIL MI-60")</f>
        <v>MIL MI-60</v>
      </c>
      <c r="C30" s="1" t="s">
        <v>643</v>
      </c>
      <c r="D30" s="1" t="str">
        <f>IFERROR(__xludf.DUMMYFUNCTION("GOOGLETRANSLATE(C:C, ""en"", ""te"")"),"MIL MI-60MAI అనేది మూడు-సీట్ల లైట్ హెలికాప్టర్, ఇది మొదట 2001 లో మాస్కో సెలూన్లో ఒక మోకాప్‌గా కనిపిస్తుంది. మోకాప్ మూడు-బ్లేడెడ్ మెయిన్ రోటర్, రెండు-బ్లేడెడ్ టెయిల్ రోటర్ మరియు ప్రతి స్కిడ్‌లో వెనుక చక్రాలతో కూడిన స్కిడ్ అండర్ క్యారేజీని చూపిస్తుంది. ఇది "&amp;"ఒకటి లేదా రెండు పిస్టన్ ఇంజన్లను కలిగి ఉండాలని ప్రణాళిక చేయబడింది (ఒక 195 HP టెక్స్ట్రాన్ లైమింగ్ HIO-360-F1AD లేదా 237 HP VAZ-426, లేదా రెండు 113 HP రోటాక్స్ 914F ఇంజన్లు). 2000 ల విమానంలో ఈ వ్యాసం ఒక స్టబ్. వికీపీడియా విస్తరించడం ద్వారా మీరు సహాయపడవచ్చు"&amp;".")</f>
        <v>MIL MI-60MAI అనేది మూడు-సీట్ల లైట్ హెలికాప్టర్, ఇది మొదట 2001 లో మాస్కో సెలూన్లో ఒక మోకాప్‌గా కనిపిస్తుంది. మోకాప్ మూడు-బ్లేడెడ్ మెయిన్ రోటర్, రెండు-బ్లేడెడ్ టెయిల్ రోటర్ మరియు ప్రతి స్కిడ్‌లో వెనుక చక్రాలతో కూడిన స్కిడ్ అండర్ క్యారేజీని చూపిస్తుంది. ఇది ఒకటి లేదా రెండు పిస్టన్ ఇంజన్లను కలిగి ఉండాలని ప్రణాళిక చేయబడింది (ఒక 195 HP టెక్స్ట్రాన్ లైమింగ్ HIO-360-F1AD లేదా 237 HP VAZ-426, లేదా రెండు 113 HP రోటాక్స్ 914F ఇంజన్లు). 2000 ల విమానంలో ఈ వ్యాసం ఒక స్టబ్. వికీపీడియా విస్తరించడం ద్వారా మీరు సహాయపడవచ్చు.</v>
      </c>
      <c r="F30" s="1" t="s">
        <v>644</v>
      </c>
      <c r="G30" s="1" t="str">
        <f>IFERROR(__xludf.DUMMYFUNCTION("GOOGLETRANSLATE(F:F, ""en"", ""te"")"),"లైట్ హెలికాప్టర్")</f>
        <v>లైట్ హెలికాప్టర్</v>
      </c>
      <c r="H30" s="1" t="s">
        <v>296</v>
      </c>
      <c r="I30" s="1" t="str">
        <f>IFERROR(__xludf.DUMMYFUNCTION("GOOGLETRANSLATE(H:H, ""en"", ""te"")"),"రష్యా")</f>
        <v>రష్యా</v>
      </c>
      <c r="J30" s="2" t="s">
        <v>297</v>
      </c>
      <c r="K30" s="1" t="s">
        <v>645</v>
      </c>
      <c r="L30" s="1" t="str">
        <f>IFERROR(__xludf.DUMMYFUNCTION("GOOGLETRANSLATE(K:K, ""en"", ""te"")"),"మిల్")</f>
        <v>మిల్</v>
      </c>
    </row>
    <row r="31">
      <c r="A31" s="1" t="s">
        <v>646</v>
      </c>
      <c r="B31" s="1" t="str">
        <f>IFERROR(__xludf.DUMMYFUNCTION("GOOGLETRANSLATE(A:A, ""en"", ""te"")"),"Sncaso So.7010 Pégase")</f>
        <v>Sncaso So.7010 Pégase</v>
      </c>
      <c r="C31" s="1" t="s">
        <v>647</v>
      </c>
      <c r="D31" s="1" t="str">
        <f>IFERROR(__xludf.DUMMYFUNCTION("GOOGLETRANSLATE(C:C, ""en"", ""te"")"),"SNCASO SO.7010 పెగేస్ రెండవ ప్రపంచ యుద్ధం తరువాత ఫ్రాన్స్‌లో అభివృద్ధి చేయబడిన ఆరు-ప్రయాణీకుల కాంతి రవాణా విమానం. ఇది ఒక జత టెన్డం-కపుల్డ్ వి -8 ఇంజిన్లతో శక్తిని పొందింది, కాని ఈ విద్యుత్ ప్లాంట్ అభివృద్ధికి చాలా సమస్యాత్మకమైనదని నిరూపించబడింది. పెగేస్ త"&amp;"క్కువ వింగ్ కాంటిలివర్ మోనోప్లేన్, దాని అసాధారణ ఇంజిన్‌కు మరియు దాని ఫ్యూజ్‌లేజ్ నిర్మాణానికి ప్రసిద్ది చెందింది. [1] [2] బాహ్యంగా ఇది మూడు బ్లేడ్ ప్రొపెల్లర్‌తో సాంప్రదాయిక సింగిల్ ఇంజిన్ విమానంగా కనిపించింది, అయితే దాని మాథిస్ జి 16 ఇంజిన్ రెండు 149 కిల"&amp;"ోవాట్ల (200 హెచ్‌పి) మాథిస్ జి 8 వి -8 లను ఒకే క్రాంక్కేస్‌లో కలపడం యొక్క ఫలితం. రెండు యూనిట్లు ప్రొపెల్లర్ షాఫ్ట్కు రిడక్షన్ గేరింగ్‌లో ఫ్రీ-వీల్ కలపడంతో అనుసంధానించబడ్డాయి, తద్వారా ఒకటి విఫలమైతే, మరొకటి అమలు చేయడం కొనసాగించవచ్చు. అందువల్ల పెగేస్ రెండు ఇ"&amp;"ంజన్లు అందించిన అదనపు భద్రతతో ఒకే ఇంజిన్ డ్రాగ్‌ను మాత్రమే కలిగి ఉంది, కాని జంటలో ఇంజిన్ వైఫల్యంతో సంబంధం ఉన్న సాధారణ అసమాన సమస్యలు ఏవీ లేవు. [2] సమకాలీన రిపోర్టర్లు ""యూనిట్ క్యాబిన్"" తో ఆకట్టుకున్నారు. క్యాబిన్ ప్రాంతంలో, ఫ్యూజ్‌లేజ్ ఒత్తిళ్లు ఒక కీల్ "&amp;"చేత తీసుకువెళ్ళబడ్డాయి, క్యాబిన్ వైపులా మరియు పైకప్పును తేలికగా మరియు నొక్కిచెప్పకుండా ఉండటానికి మరియు ఫ్యూజ్‌లేజ్ ఆకృతులను నిర్వహించడానికి మరియు ఉదారంగా మెరుస్తూ ఉండటానికి వీలు కల్పించింది. [2] పెగేస్ కొంచెం హంప్డ్ రూఫ్ లైన్, సాంప్రదాయిక తోకను పొడవైన, సర"&amp;"ళమైన దెబ్బతిన్న, గుండ్రని చిట్కా ఫిన్ మరియు చుక్కానితో కలిగి ఉంది మరియు ట్రైసైకిల్ అండర్ క్యారేజ్ కలిగి ఉంది. [1] పెగేస్ నవంబర్ 1946 యొక్క పారిస్ సెలూన్లో ప్రదర్శనలో ఉంది, [2] కానీ ఇది 27 ఫిబ్రవరి 1948 వరకు ఎగరలేదు. [1] పెగేస్ ప్రోగ్రామ్ సమర్థవంతంగా వదలివ"&amp;"ేయబడటానికి ముందే కొత్త, అభివృద్ధి చెందని ఇంజిన్‌తో మరియు పదిహేను విమానాలు మాత్రమే జరిగాయి, [1] ఏప్రిల్ 1949 నుండి సలోన్ ఫ్లైట్ నుండి ఇంజిన్ల కొరత కారణంగా అభివృద్ధి జరిగిందని నివేదించింది. [3 ] లెస్ ఏవియన్ల నుండి డేటా ఫ్రాంకైస్ డి 1944 ఎ 1964, [1] S.N.C.A."&amp;"S.O. SO-7010 'పెగేస్', [4] జేన్ యొక్క ఆల్ ది వరల్డ్ విమానాలు 1947 [5] సాధారణ లక్షణాల పనితీరు")</f>
        <v>SNCASO SO.7010 పెగేస్ రెండవ ప్రపంచ యుద్ధం తరువాత ఫ్రాన్స్‌లో అభివృద్ధి చేయబడిన ఆరు-ప్రయాణీకుల కాంతి రవాణా విమానం. ఇది ఒక జత టెన్డం-కపుల్డ్ వి -8 ఇంజిన్లతో శక్తిని పొందింది, కాని ఈ విద్యుత్ ప్లాంట్ అభివృద్ధికి చాలా సమస్యాత్మకమైనదని నిరూపించబడింది. పెగేస్ తక్కువ వింగ్ కాంటిలివర్ మోనోప్లేన్, దాని అసాధారణ ఇంజిన్‌కు మరియు దాని ఫ్యూజ్‌లేజ్ నిర్మాణానికి ప్రసిద్ది చెందింది. [1] [2] బాహ్యంగా ఇది మూడు బ్లేడ్ ప్రొపెల్లర్‌తో సాంప్రదాయిక సింగిల్ ఇంజిన్ విమానంగా కనిపించింది, అయితే దాని మాథిస్ జి 16 ఇంజిన్ రెండు 149 కిలోవాట్ల (200 హెచ్‌పి) మాథిస్ జి 8 వి -8 లను ఒకే క్రాంక్కేస్‌లో కలపడం యొక్క ఫలితం. రెండు యూనిట్లు ప్రొపెల్లర్ షాఫ్ట్కు రిడక్షన్ గేరింగ్‌లో ఫ్రీ-వీల్ కలపడంతో అనుసంధానించబడ్డాయి, తద్వారా ఒకటి విఫలమైతే, మరొకటి అమలు చేయడం కొనసాగించవచ్చు. అందువల్ల పెగేస్ రెండు ఇంజన్లు అందించిన అదనపు భద్రతతో ఒకే ఇంజిన్ డ్రాగ్‌ను మాత్రమే కలిగి ఉంది, కాని జంటలో ఇంజిన్ వైఫల్యంతో సంబంధం ఉన్న సాధారణ అసమాన సమస్యలు ఏవీ లేవు. [2] సమకాలీన రిపోర్టర్లు "యూనిట్ క్యాబిన్" తో ఆకట్టుకున్నారు. క్యాబిన్ ప్రాంతంలో, ఫ్యూజ్‌లేజ్ ఒత్తిళ్లు ఒక కీల్ చేత తీసుకువెళ్ళబడ్డాయి, క్యాబిన్ వైపులా మరియు పైకప్పును తేలికగా మరియు నొక్కిచెప్పకుండా ఉండటానికి మరియు ఫ్యూజ్‌లేజ్ ఆకృతులను నిర్వహించడానికి మరియు ఉదారంగా మెరుస్తూ ఉండటానికి వీలు కల్పించింది. [2] పెగేస్ కొంచెం హంప్డ్ రూఫ్ లైన్, సాంప్రదాయిక తోకను పొడవైన, సరళమైన దెబ్బతిన్న, గుండ్రని చిట్కా ఫిన్ మరియు చుక్కానితో కలిగి ఉంది మరియు ట్రైసైకిల్ అండర్ క్యారేజ్ కలిగి ఉంది. [1] పెగేస్ నవంబర్ 1946 యొక్క పారిస్ సెలూన్లో ప్రదర్శనలో ఉంది, [2] కానీ ఇది 27 ఫిబ్రవరి 1948 వరకు ఎగరలేదు. [1] పెగేస్ ప్రోగ్రామ్ సమర్థవంతంగా వదలివేయబడటానికి ముందే కొత్త, అభివృద్ధి చెందని ఇంజిన్‌తో మరియు పదిహేను విమానాలు మాత్రమే జరిగాయి, [1] ఏప్రిల్ 1949 నుండి సలోన్ ఫ్లైట్ నుండి ఇంజిన్ల కొరత కారణంగా అభివృద్ధి జరిగిందని నివేదించింది. [3 ] లెస్ ఏవియన్ల నుండి డేటా ఫ్రాంకైస్ డి 1944 ఎ 1964, [1] S.N.C.A.S.O. SO-7010 'పెగేస్', [4] జేన్ యొక్క ఆల్ ది వరల్డ్ విమానాలు 1947 [5] సాధారణ లక్షణాల పనితీరు</v>
      </c>
      <c r="E31" s="1" t="s">
        <v>648</v>
      </c>
      <c r="F31" s="1" t="s">
        <v>649</v>
      </c>
      <c r="G31" s="1" t="str">
        <f>IFERROR(__xludf.DUMMYFUNCTION("GOOGLETRANSLATE(F:F, ""en"", ""te"")"),"ఆరు సీట్ల ప్రయాణీకుల రవాణా")</f>
        <v>ఆరు సీట్ల ప్రయాణీకుల రవాణా</v>
      </c>
      <c r="H31" s="1" t="s">
        <v>159</v>
      </c>
      <c r="I31" s="1" t="str">
        <f>IFERROR(__xludf.DUMMYFUNCTION("GOOGLETRANSLATE(H:H, ""en"", ""te"")"),"ఫ్రాన్స్")</f>
        <v>ఫ్రాన్స్</v>
      </c>
      <c r="J31" s="2" t="s">
        <v>160</v>
      </c>
      <c r="K31" s="1" t="s">
        <v>592</v>
      </c>
      <c r="L31" s="1" t="str">
        <f>IFERROR(__xludf.DUMMYFUNCTION("GOOGLETRANSLATE(K:K, ""en"", ""te"")"),"Sncaso")</f>
        <v>Sncaso</v>
      </c>
      <c r="M31" s="2" t="s">
        <v>650</v>
      </c>
      <c r="O31" s="1">
        <v>1.0</v>
      </c>
      <c r="Q31" s="1" t="s">
        <v>139</v>
      </c>
      <c r="R31" s="1" t="s">
        <v>651</v>
      </c>
      <c r="S31" s="1" t="s">
        <v>652</v>
      </c>
      <c r="T31" s="1" t="s">
        <v>653</v>
      </c>
      <c r="U31" s="1" t="s">
        <v>654</v>
      </c>
      <c r="V31" s="1" t="s">
        <v>655</v>
      </c>
      <c r="W31" s="1" t="s">
        <v>656</v>
      </c>
      <c r="Y31" s="1" t="s">
        <v>657</v>
      </c>
      <c r="Z31" s="1" t="s">
        <v>658</v>
      </c>
      <c r="AA31" s="1" t="s">
        <v>659</v>
      </c>
      <c r="AG31" s="1" t="s">
        <v>660</v>
      </c>
      <c r="AI31" s="1" t="s">
        <v>661</v>
      </c>
      <c r="AK31" s="1" t="s">
        <v>662</v>
      </c>
      <c r="AL31" s="1" t="s">
        <v>663</v>
      </c>
      <c r="AM31" s="1" t="s">
        <v>664</v>
      </c>
      <c r="AX31" s="1" t="s">
        <v>665</v>
      </c>
      <c r="BS31" s="1" t="s">
        <v>666</v>
      </c>
      <c r="BW31" s="1" t="s">
        <v>667</v>
      </c>
    </row>
    <row r="32">
      <c r="A32" s="1" t="s">
        <v>668</v>
      </c>
      <c r="B32" s="1" t="str">
        <f>IFERROR(__xludf.DUMMYFUNCTION("GOOGLETRANSLATE(A:A, ""en"", ""te"")"),"పైపర్ పిఎ -11 కబ్ స్పెషల్")</f>
        <v>పైపర్ పిఎ -11 కబ్ స్పెషల్</v>
      </c>
      <c r="C32" s="1" t="s">
        <v>669</v>
      </c>
      <c r="D32" s="1" t="str">
        <f>IFERROR(__xludf.DUMMYFUNCTION("GOOGLETRANSLATE(C:C, ""en"", ""te"")"),"పైపర్ PA-11 కబ్ స్పెషల్ పైపర్ విమానం చేత తయారు చేయబడిన J-3 పిల్ల యొక్క తరువాతి ఉత్పత్తి వేరియంట్. PA-11 అనేది హై-వింగ్ బ్రేస్డ్ క్యాబిన్ మోనోప్లేన్, ఇది టెయిల్-వీల్ ల్యాండింగ్ గేర్‌తో ఉంటుంది. పరివేష్టిత క్యాబిన్లో రెండు టెన్డం సీట్లు ఉన్నాయి. ప్రారంభ PA-"&amp;"11S కి కాంటినెంటల్ A65-8 ఇంజిన్ ఉంది, తరువాతి వాటిలో ఖండాంతర C90-8 యొక్క ఎంపిక ఉంది. [2] PA-11 మునుపటి J-3 పై ఆధారపడింది, కానీ కౌల్డ్ ఇంజిన్‌తో, విండ్‌షీల్డ్ ఒక నిస్సార కోణంలో వాలుగా ఉంది; ఇంజిన్ కౌలింగ్ పూర్తిగా జతచేయబడింది (మునుపటి J-5 లో వలె), మరియు పో"&amp;"ర్ట్ వింగ్ రూట్‌లో ఉంచిన ఇంధన ట్యాంక్. [2] రెండు సీట్లు కొద్దిగా వెనక్కి తరలించబడ్డాయి, మరియు సోలో ఫ్లయింగ్ సాధారణంగా ముందు సీటు నుండి ఉంటుంది. ప్రోటోటైప్ మరియు రెండు తదుపరి ప్రీ-ప్రొడక్షన్ నమూనాలు సవరించిన J-3 ఫ్యూజ్‌లేజ్ మరియు రెక్కలను ఉపయోగించి నిర్మిం"&amp;"చబడ్డాయి. ప్రోటోటైప్ మొదట ఆగస్టు 1946 లో ఎగిరింది, తరువాత రెండు ప్రీ-ప్రొడక్షన్ విమానాలు తరువాత 1946 లో. [2] మొట్టమొదటి ఉత్పత్తి విమానం మార్చి 1947 లో లాక్ హెవెన్‌లో పూర్తయింది మరియు సెప్టెంబర్ 1949 వరకు లాక్ హెవెన్‌లో ఉత్పత్తి కొనసాగింది. సెప్టెంబర్ 1947"&amp;" మరియు జనవరి 1948 మధ్య పోంకా సిటీలో రెండవ ఉత్పత్తి శ్రేణి స్థాపించబడింది. [2] ప్రారంభ PA-11 లలో, ఫ్యూజ్‌లేజ్ దిగువ భాగంలో లోహ నీలం రంగుతో పెయింట్ చేయబడింది, మిగిలినవి లాక్ హెవెన్ పసుపు. తరువాతి PA-11 లు సాధారణ గోధుమ రంగు గీతతో పసుపు రంగులో ఉన్నాయి. పిఎ -1"&amp;"1 కబ్ సిరీస్, పిఎ -18 సూపర్ కబ్ లో తదుపరి పరిణామానికి ఆధారాన్ని ఏర్పాటు చేసింది, ఇది అనేక లక్షణాలను పంచుకుంటుంది. ట్రైసైకిల్ ల్యాండింగ్ గేర్‌ను ఉపయోగించడానికి తక్కువ సంఖ్యలో PA-11 లు సవరించబడ్డాయి. [3] ముక్కు చక్రం (ట్రైసైకిల్ గేర్ అని కూడా పిలుస్తారు) కా"&amp;"న్ఫిగరేషన్‌తో ప్రయోగాల కోసం పైపర్ ఉపయోగించిన మొదటి విమానంలో PA-11 ఒకటి. దాని అసలు రూపకల్పన తోక-డ్రాగర్ అని ఉద్దేశించినప్పటికీ, ముక్కు చక్రం మౌంట్ చేయడానికి ఒక మార్పు సృష్టించబడింది. చక్రంతో స్వేచ్ఛగా జారిపోయే షాఫ్ట్. గీతలు పెడల్స్ పై ఫిక్చర్స్ నుండి ముక్క"&amp;"ు చక్రాల షాఫ్ట్ వరకు నేరుగా బొడ్డు కింద కేబుల్స్ నడుస్తాయి. ఇది ముక్కు చక్రాల షాఫ్ట్ను చుక్కాని పెడల్స్ తో పైవట్ చేయడం ద్వారా నడిపించే సామర్థ్యాన్ని ఇచ్చింది. షాక్ వ్యవస్థలో ఆరు వృత్తాకార బంగీ త్రాడులు ఉన్నాయి, కొన్నిసార్లు మృదువైన ల్యాండింగ్లకు నాలుగు, మ"&amp;"ుక్కు చక్రాల షాఫ్ట్ ఇరువైపులా ఎగువ గొట్టంలో చెవులకు మరియు చక్రానికి అనుసంధానించబడిన దిగువ షాఫ్ట్. [సైటేషన్ అవసరం] విమానం సరిగ్గా సమతుల్యం చేయడానికి ముక్కు చక్రంతో, ప్రధాన గేర్ చుట్టూ తిప్పబడింది, తద్వారా బ్యాలెన్స్ కేంద్రం ముందుకు సాగుతుంది. అదనపు స్థిరత్"&amp;"వం కోసం పైలట్ ముందు సీటులో కూర్చుంటాడు. [సైటేషన్ అవసరం] ఫ్లోట్లను ఉపయోగించి ఫ్లైట్ ఆపరేషన్ కోసం అనేక కబ్ స్పెషల్స్ మార్చబడ్డాయి. [సైటేషన్ అవసరం] పైపర్ విమానం మరియు వారి ముందున్న డేటా [3] సాధారణ లక్షణాల పనితీరు మీడియా వికీమీడియా కామన్స్ వద్ద పైపర్ పిఎ -11 "&amp;"కబ్ స్పెషల్")</f>
        <v>పైపర్ PA-11 కబ్ స్పెషల్ పైపర్ విమానం చేత తయారు చేయబడిన J-3 పిల్ల యొక్క తరువాతి ఉత్పత్తి వేరియంట్. PA-11 అనేది హై-వింగ్ బ్రేస్డ్ క్యాబిన్ మోనోప్లేన్, ఇది టెయిల్-వీల్ ల్యాండింగ్ గేర్‌తో ఉంటుంది. పరివేష్టిత క్యాబిన్లో రెండు టెన్డం సీట్లు ఉన్నాయి. ప్రారంభ PA-11S కి కాంటినెంటల్ A65-8 ఇంజిన్ ఉంది, తరువాతి వాటిలో ఖండాంతర C90-8 యొక్క ఎంపిక ఉంది. [2] PA-11 మునుపటి J-3 పై ఆధారపడింది, కానీ కౌల్డ్ ఇంజిన్‌తో, విండ్‌షీల్డ్ ఒక నిస్సార కోణంలో వాలుగా ఉంది; ఇంజిన్ కౌలింగ్ పూర్తిగా జతచేయబడింది (మునుపటి J-5 లో వలె), మరియు పోర్ట్ వింగ్ రూట్‌లో ఉంచిన ఇంధన ట్యాంక్. [2] రెండు సీట్లు కొద్దిగా వెనక్కి తరలించబడ్డాయి, మరియు సోలో ఫ్లయింగ్ సాధారణంగా ముందు సీటు నుండి ఉంటుంది. ప్రోటోటైప్ మరియు రెండు తదుపరి ప్రీ-ప్రొడక్షన్ నమూనాలు సవరించిన J-3 ఫ్యూజ్‌లేజ్ మరియు రెక్కలను ఉపయోగించి నిర్మించబడ్డాయి. ప్రోటోటైప్ మొదట ఆగస్టు 1946 లో ఎగిరింది, తరువాత రెండు ప్రీ-ప్రొడక్షన్ విమానాలు తరువాత 1946 లో. [2] మొట్టమొదటి ఉత్పత్తి విమానం మార్చి 1947 లో లాక్ హెవెన్‌లో పూర్తయింది మరియు సెప్టెంబర్ 1949 వరకు లాక్ హెవెన్‌లో ఉత్పత్తి కొనసాగింది. సెప్టెంబర్ 1947 మరియు జనవరి 1948 మధ్య పోంకా సిటీలో రెండవ ఉత్పత్తి శ్రేణి స్థాపించబడింది. [2] ప్రారంభ PA-11 లలో, ఫ్యూజ్‌లేజ్ దిగువ భాగంలో లోహ నీలం రంగుతో పెయింట్ చేయబడింది, మిగిలినవి లాక్ హెవెన్ పసుపు. తరువాతి PA-11 లు సాధారణ గోధుమ రంగు గీతతో పసుపు రంగులో ఉన్నాయి. పిఎ -11 కబ్ సిరీస్, పిఎ -18 సూపర్ కబ్ లో తదుపరి పరిణామానికి ఆధారాన్ని ఏర్పాటు చేసింది, ఇది అనేక లక్షణాలను పంచుకుంటుంది. ట్రైసైకిల్ ల్యాండింగ్ గేర్‌ను ఉపయోగించడానికి తక్కువ సంఖ్యలో PA-11 లు సవరించబడ్డాయి. [3] ముక్కు చక్రం (ట్రైసైకిల్ గేర్ అని కూడా పిలుస్తారు) కాన్ఫిగరేషన్‌తో ప్రయోగాల కోసం పైపర్ ఉపయోగించిన మొదటి విమానంలో PA-11 ఒకటి. దాని అసలు రూపకల్పన తోక-డ్రాగర్ అని ఉద్దేశించినప్పటికీ, ముక్కు చక్రం మౌంట్ చేయడానికి ఒక మార్పు సృష్టించబడింది. చక్రంతో స్వేచ్ఛగా జారిపోయే షాఫ్ట్. గీతలు పెడల్స్ పై ఫిక్చర్స్ నుండి ముక్కు చక్రాల షాఫ్ట్ వరకు నేరుగా బొడ్డు కింద కేబుల్స్ నడుస్తాయి. ఇది ముక్కు చక్రాల షాఫ్ట్ను చుక్కాని పెడల్స్ తో పైవట్ చేయడం ద్వారా నడిపించే సామర్థ్యాన్ని ఇచ్చింది. షాక్ వ్యవస్థలో ఆరు వృత్తాకార బంగీ త్రాడులు ఉన్నాయి, కొన్నిసార్లు మృదువైన ల్యాండింగ్లకు నాలుగు, ముక్కు చక్రాల షాఫ్ట్ ఇరువైపులా ఎగువ గొట్టంలో చెవులకు మరియు చక్రానికి అనుసంధానించబడిన దిగువ షాఫ్ట్. [సైటేషన్ అవసరం] విమానం సరిగ్గా సమతుల్యం చేయడానికి ముక్కు చక్రంతో, ప్రధాన గేర్ చుట్టూ తిప్పబడింది, తద్వారా బ్యాలెన్స్ కేంద్రం ముందుకు సాగుతుంది. అదనపు స్థిరత్వం కోసం పైలట్ ముందు సీటులో కూర్చుంటాడు. [సైటేషన్ అవసరం] ఫ్లోట్లను ఉపయోగించి ఫ్లైట్ ఆపరేషన్ కోసం అనేక కబ్ స్పెషల్స్ మార్చబడ్డాయి. [సైటేషన్ అవసరం] పైపర్ విమానం మరియు వారి ముందున్న డేటా [3] సాధారణ లక్షణాల పనితీరు మీడియా వికీమీడియా కామన్స్ వద్ద పైపర్ పిఎ -11 కబ్ స్పెషల్</v>
      </c>
      <c r="E32" s="1" t="s">
        <v>670</v>
      </c>
      <c r="F32" s="1" t="s">
        <v>671</v>
      </c>
      <c r="G32" s="1" t="str">
        <f>IFERROR(__xludf.DUMMYFUNCTION("GOOGLETRANSLATE(F:F, ""en"", ""te"")"),"తేలికపాటి విమానం")</f>
        <v>తేలికపాటి విమానం</v>
      </c>
      <c r="H32" s="1" t="s">
        <v>612</v>
      </c>
      <c r="I32" s="1" t="str">
        <f>IFERROR(__xludf.DUMMYFUNCTION("GOOGLETRANSLATE(H:H, ""en"", ""te"")"),"అమెరికా")</f>
        <v>అమెరికా</v>
      </c>
      <c r="K32" s="1" t="s">
        <v>672</v>
      </c>
      <c r="L32" s="1" t="str">
        <f>IFERROR(__xludf.DUMMYFUNCTION("GOOGLETRANSLATE(K:K, ""en"", ""te"")"),"పైపర్ విమానం")</f>
        <v>పైపర్ విమానం</v>
      </c>
      <c r="M32" s="1" t="s">
        <v>673</v>
      </c>
      <c r="N32" s="4">
        <v>17015.0</v>
      </c>
      <c r="O32" s="1" t="s">
        <v>674</v>
      </c>
      <c r="P32" s="1" t="s">
        <v>675</v>
      </c>
      <c r="Q32" s="1">
        <v>1.0</v>
      </c>
      <c r="R32" s="1" t="s">
        <v>676</v>
      </c>
      <c r="S32" s="1" t="s">
        <v>677</v>
      </c>
      <c r="T32" s="1" t="s">
        <v>678</v>
      </c>
      <c r="U32" s="1" t="s">
        <v>679</v>
      </c>
      <c r="V32" s="1" t="s">
        <v>680</v>
      </c>
      <c r="X32" s="1" t="s">
        <v>681</v>
      </c>
      <c r="Y32" s="1" t="s">
        <v>682</v>
      </c>
      <c r="Z32" s="1" t="s">
        <v>683</v>
      </c>
      <c r="AA32" s="1" t="s">
        <v>684</v>
      </c>
      <c r="AB32" s="1" t="s">
        <v>685</v>
      </c>
      <c r="AF32" s="1" t="s">
        <v>686</v>
      </c>
      <c r="AI32" s="1" t="s">
        <v>687</v>
      </c>
      <c r="AJ32" s="1" t="s">
        <v>688</v>
      </c>
      <c r="AK32" s="1" t="s">
        <v>689</v>
      </c>
      <c r="AL32" s="1" t="s">
        <v>690</v>
      </c>
      <c r="AM32" s="1" t="s">
        <v>691</v>
      </c>
      <c r="AQ32" s="1" t="s">
        <v>692</v>
      </c>
      <c r="AR32" s="1" t="s">
        <v>693</v>
      </c>
      <c r="BC32" s="1" t="s">
        <v>694</v>
      </c>
      <c r="BF32" s="1">
        <v>1947.0</v>
      </c>
      <c r="BG32" s="1" t="s">
        <v>305</v>
      </c>
      <c r="BV32" s="1" t="s">
        <v>695</v>
      </c>
      <c r="CA32" s="1" t="s">
        <v>696</v>
      </c>
    </row>
    <row r="33">
      <c r="A33" s="1" t="s">
        <v>697</v>
      </c>
      <c r="B33" s="1" t="str">
        <f>IFERROR(__xludf.DUMMYFUNCTION("GOOGLETRANSLATE(A:A, ""en"", ""te"")"),"సికోర్స్కీ XV-2")</f>
        <v>సికోర్స్కీ XV-2</v>
      </c>
      <c r="C33" s="1" t="s">
        <v>698</v>
      </c>
      <c r="D33" s="1" t="str">
        <f>IFERROR(__xludf.DUMMYFUNCTION("GOOGLETRANSLATE(C:C, ""en"", ""te"")"),"సికోర్స్కీ XV-2, సికోర్స్కీ ఎయిర్క్రాఫ్ట్ మోడల్ నంబర్ S-57 అని కూడా పిలుస్తారు, ఇది ఒక ప్రణాళికాబద్ధమైన ఆగిపోయే రోటర్ విమానం, దీనిని కన్వర్టిప్లేన్ గా నియమించారు, ఇది అమెరికా వైమానిక దళం మరియు అమెరికా సైన్యం మధ్య ఉమ్మడి పరిశోధన కార్యక్రమం కోసం అభివృద్ధి చ"&amp;"ేయబడింది. ప్రోటోటైప్ నిర్మాణం ప్రారంభమయ్యే ముందు ఈ కార్యక్రమం రద్దు చేయబడింది. ఉమ్మడి యు.ఎస్. వైమానిక దళం మరియు యు.ఎస్. ఆర్మీ ప్రోగ్రామ్‌లో భాగంగా XV-2 అభివృద్ధి చేయబడింది, ఇది ఒక విమానాన్ని అభివృద్ధి చేయడానికి సాంకేతిక పరిజ్ఞానాన్ని అన్వేషించడానికి ఉద్దే"&amp;"శించబడింది, ఇది టేకాఫ్ మరియు హెలికాప్టర్ లాగా భూమిని భూమిని, అయితే సాంప్రదాయిక విమానం మాదిరిగానే వేగవంతమైన వాయువేణాల వద్ద ఎగురుతుంది. XV-2 యొక్క ఆగిపోయే-రోటర్ డిజైన్ సాంప్రదాయిక హెలికాప్టర్ లాగా తక్కువ వేగంతో హోవర్ మరియు ఎగరడానికి అనుమతించటానికి ఉద్దేశించ"&amp;"బడింది. ఇది ఒకే-రోటర్ డిజైన్‌ను ఉపయోగించుకుంది; కౌంటర్ వెయిట్ రోటర్ వ్యవస్థకు స్థిరత్వాన్ని అందించింది, [1] చిట్కా-జెట్ అమరిక రోటర్‌కు శక్తినిస్తుంది, ఇది ఆగిపోయినప్పుడు ఎగువ ఫ్యూజ్‌లేజ్‌లోకి ఉపసంహరించుకుంది, XV-2 తరువాత డెల్టా రెక్కలపై సాంప్రదాయిక విమానం"&amp;" వలె ఎగురుతుంది. [2] ఫార్వర్డ్ ఫ్లైట్ కోసం ఒకే జెట్ ఇంజిన్ అందించబడింది. [3] XV-2 ప్రోటోటైప్‌కు సీరియల్ నంబర్ 53-4403 కేటాయించబడింది, కాని నిర్మాణం ప్రారంభమయ్యే ముందు ప్రాజెక్ట్ రద్దు చేయబడింది. [4] పోల్చదగిన పాత్ర, ఆకృతీకరణ మరియు యుగం యొక్క విమానం")</f>
        <v>సికోర్స్కీ XV-2, సికోర్స్కీ ఎయిర్క్రాఫ్ట్ మోడల్ నంబర్ S-57 అని కూడా పిలుస్తారు, ఇది ఒక ప్రణాళికాబద్ధమైన ఆగిపోయే రోటర్ విమానం, దీనిని కన్వర్టిప్లేన్ గా నియమించారు, ఇది అమెరికా వైమానిక దళం మరియు అమెరికా సైన్యం మధ్య ఉమ్మడి పరిశోధన కార్యక్రమం కోసం అభివృద్ధి చేయబడింది. ప్రోటోటైప్ నిర్మాణం ప్రారంభమయ్యే ముందు ఈ కార్యక్రమం రద్దు చేయబడింది. ఉమ్మడి యు.ఎస్. వైమానిక దళం మరియు యు.ఎస్. ఆర్మీ ప్రోగ్రామ్‌లో భాగంగా XV-2 అభివృద్ధి చేయబడింది, ఇది ఒక విమానాన్ని అభివృద్ధి చేయడానికి సాంకేతిక పరిజ్ఞానాన్ని అన్వేషించడానికి ఉద్దేశించబడింది, ఇది టేకాఫ్ మరియు హెలికాప్టర్ లాగా భూమిని భూమిని, అయితే సాంప్రదాయిక విమానం మాదిరిగానే వేగవంతమైన వాయువేణాల వద్ద ఎగురుతుంది. XV-2 యొక్క ఆగిపోయే-రోటర్ డిజైన్ సాంప్రదాయిక హెలికాప్టర్ లాగా తక్కువ వేగంతో హోవర్ మరియు ఎగరడానికి అనుమతించటానికి ఉద్దేశించబడింది. ఇది ఒకే-రోటర్ డిజైన్‌ను ఉపయోగించుకుంది; కౌంటర్ వెయిట్ రోటర్ వ్యవస్థకు స్థిరత్వాన్ని అందించింది, [1] చిట్కా-జెట్ అమరిక రోటర్‌కు శక్తినిస్తుంది, ఇది ఆగిపోయినప్పుడు ఎగువ ఫ్యూజ్‌లేజ్‌లోకి ఉపసంహరించుకుంది, XV-2 తరువాత డెల్టా రెక్కలపై సాంప్రదాయిక విమానం వలె ఎగురుతుంది. [2] ఫార్వర్డ్ ఫ్లైట్ కోసం ఒకే జెట్ ఇంజిన్ అందించబడింది. [3] XV-2 ప్రోటోటైప్‌కు సీరియల్ నంబర్ 53-4403 కేటాయించబడింది, కాని నిర్మాణం ప్రారంభమయ్యే ముందు ప్రాజెక్ట్ రద్దు చేయబడింది. [4] పోల్చదగిన పాత్ర, ఆకృతీకరణ మరియు యుగం యొక్క విమానం</v>
      </c>
      <c r="E33" s="1" t="s">
        <v>699</v>
      </c>
      <c r="F33" s="1" t="s">
        <v>700</v>
      </c>
      <c r="G33" s="1" t="str">
        <f>IFERROR(__xludf.DUMMYFUNCTION("GOOGLETRANSLATE(F:F, ""en"", ""te"")"),"ఆగిపోయే రోటర్ విమానం")</f>
        <v>ఆగిపోయే రోటర్ విమానం</v>
      </c>
      <c r="H33" s="1" t="s">
        <v>612</v>
      </c>
      <c r="I33" s="1" t="str">
        <f>IFERROR(__xludf.DUMMYFUNCTION("GOOGLETRANSLATE(H:H, ""en"", ""te"")"),"అమెరికా")</f>
        <v>అమెరికా</v>
      </c>
      <c r="K33" s="1" t="s">
        <v>701</v>
      </c>
      <c r="L33" s="1" t="str">
        <f>IFERROR(__xludf.DUMMYFUNCTION("GOOGLETRANSLATE(K:K, ""en"", ""te"")"),"సికోర్స్కీ విమానం")</f>
        <v>సికోర్స్కీ విమానం</v>
      </c>
      <c r="M33" s="1" t="s">
        <v>702</v>
      </c>
      <c r="O33" s="1">
        <v>0.0</v>
      </c>
    </row>
    <row r="34">
      <c r="A34" s="1" t="s">
        <v>703</v>
      </c>
      <c r="B34" s="1" t="str">
        <f>IFERROR(__xludf.DUMMYFUNCTION("GOOGLETRANSLATE(A:A, ""en"", ""te"")"),"CIERVA C.2")</f>
        <v>CIERVA C.2</v>
      </c>
      <c r="C34" s="1" t="s">
        <v>704</v>
      </c>
      <c r="D34" s="1" t="str">
        <f>IFERROR(__xludf.DUMMYFUNCTION("GOOGLETRANSLATE(C:C, ""en"", ""te"")"),"సియర్వా C.2 అనేది 1921-22లో స్పెయిన్‌లో జువాన్ డి లా సియెర్వా నిర్మించిన ఒక ప్రయోగాత్మక ఆటోజీరో. అంతకుముందు సంవత్సరం C.1 యొక్క వైఫల్యం తరువాత, లా సియర్వా మొదటి నుండి మళ్ళీ ప్రారంభమైంది, ఈసారి హన్రియోట్ బిప్‌లేన్ నుండి ఫ్యూజ్‌లేజ్‌ను తీసుకొని దానికి ఐదు బ్"&amp;"లేడెడ్ సింగిల్ రోటర్‌ను జోడించాడు. సియర్వా నిధుల నుండి అయిపోయినప్పుడు పనులకు అంతరాయం ఏర్పడింది, మరియు యంత్రం వాస్తవానికి 1922 వరకు పూర్తి కాలేదు, అతని తదుపరి డిజైన్ తరువాత, c.3 అప్పటికే నిర్మించబడింది మరియు పరీక్షించబడింది. విమానం ఎగరడానికి చేసిన ప్రయత్నా"&amp;"లు పునరావృతమయ్యే క్రాష్లకు దారితీశాయి మరియు చివరకు వదిలివేయబడటానికి ముందు యంత్రం తొమ్మిది సార్లు పునర్నిర్మించబడింది.")</f>
        <v>సియర్వా C.2 అనేది 1921-22లో స్పెయిన్‌లో జువాన్ డి లా సియెర్వా నిర్మించిన ఒక ప్రయోగాత్మక ఆటోజీరో. అంతకుముందు సంవత్సరం C.1 యొక్క వైఫల్యం తరువాత, లా సియర్వా మొదటి నుండి మళ్ళీ ప్రారంభమైంది, ఈసారి హన్రియోట్ బిప్‌లేన్ నుండి ఫ్యూజ్‌లేజ్‌ను తీసుకొని దానికి ఐదు బ్లేడెడ్ సింగిల్ రోటర్‌ను జోడించాడు. సియర్వా నిధుల నుండి అయిపోయినప్పుడు పనులకు అంతరాయం ఏర్పడింది, మరియు యంత్రం వాస్తవానికి 1922 వరకు పూర్తి కాలేదు, అతని తదుపరి డిజైన్ తరువాత, c.3 అప్పటికే నిర్మించబడింది మరియు పరీక్షించబడింది. విమానం ఎగరడానికి చేసిన ప్రయత్నాలు పునరావృతమయ్యే క్రాష్లకు దారితీశాయి మరియు చివరకు వదిలివేయబడటానికి ముందు యంత్రం తొమ్మిది సార్లు పునర్నిర్మించబడింది.</v>
      </c>
      <c r="F34" s="1" t="s">
        <v>705</v>
      </c>
      <c r="G34" s="1" t="str">
        <f>IFERROR(__xludf.DUMMYFUNCTION("GOOGLETRANSLATE(F:F, ""en"", ""te"")"),"ప్రయోగాత్మక ఆటోజీరో")</f>
        <v>ప్రయోగాత్మక ఆటోజీరో</v>
      </c>
      <c r="K34" s="1" t="s">
        <v>706</v>
      </c>
      <c r="L34" s="1" t="str">
        <f>IFERROR(__xludf.DUMMYFUNCTION("GOOGLETRANSLATE(K:K, ""en"", ""te"")"),"జ్యూవాన్ డి లా సియర్వీ")</f>
        <v>జ్యూవాన్ డి లా సియర్వీ</v>
      </c>
      <c r="M34" s="1" t="s">
        <v>707</v>
      </c>
      <c r="O34" s="1">
        <v>1.0</v>
      </c>
      <c r="AG34" s="1" t="s">
        <v>706</v>
      </c>
      <c r="AH34" s="1" t="s">
        <v>707</v>
      </c>
    </row>
    <row r="35">
      <c r="A35" s="1" t="s">
        <v>708</v>
      </c>
      <c r="B35" s="1" t="str">
        <f>IFERROR(__xludf.DUMMYFUNCTION("GOOGLETRANSLATE(A:A, ""en"", ""te"")"),"సుడ్-ఓయెస్ట్ ఎస్పాడాన్")</f>
        <v>సుడ్-ఓయెస్ట్ ఎస్పాడాన్</v>
      </c>
      <c r="C35" s="1" t="s">
        <v>709</v>
      </c>
      <c r="D35" s="1" t="str">
        <f>IFERROR(__xludf.DUMMYFUNCTION("GOOGLETRANSLATE(C:C, ""en"", ""te"")"),"సుడ్-ఓయెస్ట్ సో. ఫ్రెంచ్ వైమానిక దళం (ఆర్మీ డి ఎల్ ఎయిర్) 1951 లో కొన్ని రికార్డులు సెట్ చేయబడి, సేవల్లోకి తెచ్చే ప్రణాళికలను రద్దు చేసినప్పటికీ డిజైన్‌ను నిర్ణయించింది. నాలుగు విమానాలు మాత్రమే నిర్మించబడ్డాయి మరియు తరువాత అవి మిశ్రమ రాకెట్ కోసం టెస్ట్‌బె"&amp;"డ్‌లుగా పనిచేయడానికి సవరించబడ్డాయి మరియు టర్బోజెట్-శక్తితో పనిచేసే SNCASO SO.9000 ట్రైడెంట్ ప్రోగ్రామ్. చెడుగా దెబ్బతిన్న ఒక విమానం మాత్రమే మిగిలి ఉంది. SNCASO లోని డిజైనర్ లూసీన్ సర్వేంటి మరియు అతని బృందం 1945 లో జెట్-శక్తితో పనిచేసే యోధుల పనిని ప్రారంభి"&amp;"ంచింది మరియు ఒక డిజైన్ ప్రతిపాదనను సమర్పించింది. మార్చి 1946. ఈ విమానం 10,000 మీటర్ల (32,808 అడుగులు) ఎత్తులో గంటకు 900 కిలోమీటర్ల (559 mph) కంటే ఎక్కువ వేగాన్ని కలిగి ఉండాలి, 15 నిమిషాల పోరాటంతో ఒక గంట ఓర్పు, టేకాఫ్ దూరం కంటే తక్కువ దూరం 1,200 మీటర్లు (3"&amp;",937 అడుగులు), కాక్‌పిట్ 12.7-మిల్లీమీటర్ (0.5 అంగుళాలు) షెల్స్‌కు వ్యతిరేకంగా సాయుధమైంది, మరియు ఆరు 20-మిల్లీమీటర్ (0.8 అంగుళాలు) లేదా నాలుగు 30-మిల్లీమీటర్ (1.2 అంగుళాలు) ఆటోకానన్. వైమానిక దళం జూన్ 28 న మూడు ప్రోటోటైప్‌లను ఆదేశించింది, విమానం దాని అవసరా"&amp;"లను సంతృప్తిపరిస్తే 230 కంటే ఎక్కువ ఇంటర్‌సెప్టర్లను ఆర్డర్ చేయాలని యోచిస్తోంది. [1] నిర్మించినట్లుగా, ఈ విమానం ఒక మెటల్-స్కిన్డ్ మిడ్-వింగ్ మోనోప్లేన్, ఇది 22.2-కిలోన్యూటన్ (5,000 ఎల్బిఎఫ్) రోల్స్ రాయిస్ నేనే టర్బోజెట్ ఇంజిన్ లైసెన్స్-నిర్మిత హిస్పానో-సు"&amp;"యిజా చేత నడిచింది. ఇది ప్రముఖ ఎడ్జ్ స్లాట్లు, స్లాట్డ్ ఫ్లాప్స్ మరియు ఐలెరాన్‌లతో అమర్చిన వన్-స్పేర్ స్వీప్ వింగ్‌ను కలిగి ఉంది. వైడ్-ట్రాక్ ట్రైసైకిల్ ల్యాండింగ్ గేర్ ఫ్యూజ్‌లేజ్‌లోకి ఉపసంహరించుకుంది, ప్రధాన ల్యాండింగ్ గేర్ స్ట్రట్‌లు రెక్క దిగువకు ఉపసంహ"&amp;"రించబడ్డాయి. కాక్‌పిట్ యొక్క పందిరి అసాధారణంగా ఎత్తుగా ఉంది, ఎందుకంటే హీంకెల్ ఎజెక్షన్ సీటు ఉన్నప్పటికీ పైలట్‌కు పారాచూట్‌ను అందించాలని వైమానిక దళం నిర్ణయించింది. SO.6020 మొత్తం ఇంధన సామర్థ్యం 2,150 లీటర్లు (470 IMP GAL; 570 US GAL) నాలుగు ఇంధన ట్యాంకుల మ"&amp;"ధ్య విభజించబడింది. [2] నిరాయుధమైన మొదటి నమూనా 12 నవంబర్ 1948 న తన తొలి విమాన ప్రయాణం చేసింది, దాని రేడియో పరికరాల ఆలస్యంగా డెలివరీ చేయడం ఆలస్యం అయింది. ఈ విమానం ఇంజిన్ కోసం వెంట్రల్ ఎయిర్ తీసుకోవడం చాలా అసమర్థంగా ఉందని నిరూపించబడింది మరియు రన్వే నుండి వస్"&amp;"తువులను సేకరిస్తుంది. ఇది ప్రోటోటైప్ చాలా బలహీనంగా ఉంది మరియు ఇది దాదాపు అన్ని స్పెసిఫికేషన్లను తీర్చడంలో విఫలమైంది. ఇది 1 డిసెంబర్ 1949 న విమానంలో ఇంజిన్ వైఫల్యాన్ని కలిగి ఉంది, ఇది బొడ్డు ల్యాండింగ్‌కు కారణమైంది, కాని అది మరమ్మతులు చేయబడింది మరియు విమాన"&amp;" పరీక్షకు తిరిగి వచ్చింది. చిన్న వింగ్టిప్-మౌంటెడ్ టర్బోజెట్లతో ఎగిరే ట్రయల్స్ కోసం ఇది తరువాత సవరించబడింది. [3] రెండవ నమూనా 15 ఆగస్టు 1948 న తన మొదటి విమానంలో ప్రయాణించాల్సి ఉంది, అయితే ఇది 16 సెప్టెంబర్ 1949 వరకు ఆలస్యం అయింది, ఇంజిన్‌కు ప్రవాహాన్ని మెర"&amp;"ుగుపరచడానికి గాలి తీసుకోవడం సవరించాల్సిన అవసరం ఉంది. వింగ్ మూలాల వెనుకంజలో ఉన్న ఫ్యూజ్‌లేజ్ వైపులా ఒక జత పొడుచుకు వచ్చిన తీసుకోవడంపై స్న్కాసో నిర్ణయించుకున్నాడు. ఈ విమానం ముక్కులో ఆరు ఫిరంగిని అమర్చారు. ఫ్లైట్ టెస్టింగ్ ఇంజిన్‌కు గాలి సరఫరాలో తక్కువ మెరుగ"&amp;"ుదల ఉందని మరియు చుక్కాని తరలించడానికి చాలా శక్తి అవసరం కాబట్టి ఇది చాలా యుక్తి కాదు. విమానం యొక్క రేఖాంశ మరియు విలోమ స్థిరత్వం తక్కువగా ఉంది మరియు ఇది గంటకు 600 కిలోమీటర్ల వేగంతో (373 mph) గన్నరీ వేదికగా ప్రభావవంతంగా లేదు, ఎందుకంటే నియంత్రణలు అధిక వేగంతో "&amp;"కదలడానికి ఎక్కువ ప్రయత్నం అవసరం. స్వల్ప ప్రభావవంతమైన స్పీడ్ బ్రేక్‌లు ఉన్నప్పటికీ ల్యాండింగ్ లక్షణాలు మంచివిగా రేట్ చేయబడ్డాయి. [4] [5] మూడవ నమూనా నిరాయుధ నిఘా విమానం వలె పనిచేయడానికి ఉద్దేశించబడింది, అయితే ఇది నిర్మాణంలో ఉన్నప్పుడు SO.6025 గా మార్చబడింది"&amp;", మిశ్రమ-శక్తి SNCASO SO.9000 కార్యక్రమానికి మద్దతుగా. ఇది విస్తరించిన మరియు సవరించిన రూపంలో ఉన్నప్పటికీ, మొదటి నమూనా యొక్క వెంట్రల్ గాలి తీసుకోవడంకు తిరిగి వచ్చింది. తీసుకోవడం ఫెయిరింగ్ యొక్క వెనుక విభాగాన్ని 14.7 కిలోన్యూటన్ (3,300 ఎల్బిఎఫ్) సెప్ర్ 25 ల"&amp;"ిక్విడ్-ఫ్యూయల్ రాకెట్ ఇంజిన్‌ను విస్తరించారు. ఈ విమానం SO.6021 ప్రీ-ప్రొడక్షన్ ఫైటర్ మరియు విస్తరించిన నిలువు స్టెబిలైజర్ ఉపయోగించే విస్తరించిన రెక్కను కూడా పొందింది. కొన్ని అంతర్గత ఇంధన ట్యాంకులు ఫ్యూరాలిన్ (C13H12N2O) రాకెట్ ఇంధనం కోసం మార్చబడ్డాయి మరి"&amp;"యు నైట్రిక్ యాసిడ్ ఆక్సిడైజర్‌ను తీసుకోవడం మరియు రాకెట్ మధ్య ఒక ట్యాంక్‌లో తీసుకువెళ్ళారు, ఇక్కడ అవసరమైతే సురక్షితంగా వేయవచ్చు. ఈ విమానం మొట్టమొదట 28 డిసెంబర్ 1949 న ప్రయాణించింది, దాని టర్బోజెట్‌ను మాత్రమే ఉపయోగించింది మరియు 10 జూన్ 1952 న దాని మొదటి రాక"&amp;"ెట్-శక్తితో కూడిన విమానాలను తయారు చేసింది. 15 డిసెంబర్ 1953 న స్థాయి విమానంలో ధ్వని అవరోధాన్ని విచ్ఛిన్నం చేసిన మొదటి యూరోపియన్ విమానం ఇది. [6] [[6] [ 7] ప్రతిపాదిత ఉత్పత్తి వేరియంట్, SO.6021, దాని పనితీరును మెరుగుపరచాలనే ఆశతో తేలికగా ఉంది, ఆర్మర్ ప్లేట్ "&amp;"మొత్తాన్ని తగ్గించి, పందిరిని తగ్గించడం ద్వారా. ఇది విస్తరించిన రెక్క మరియు కొత్త నిలువు స్టెబిలైజర్‌తో అమర్చబడింది మరియు మొదటి SO.6020 ప్రోటోటైప్ కంటే 400 కిలోగ్రాముల (880 పౌండ్లు) బరువు తక్కువగా ఉంది. ఈ విమానం 3 సెప్టెంబర్ 1950 న తన తొలి విమానంలో చేసింద"&amp;"ి. ఇది డైవ్‌లో మాక్ 0.96 కి చేరుకోగలదు, కాని క్షితిజ సమాంతర విమానంలో మాక్ 0.75 వద్ద తీవ్రమైన బఫేంగ్‌ను ఎదుర్కొంది మరియు దాని పూర్వీకుల వలె పేలవంగా నిర్వహించబడుతుంది. దాని పనితీరుపై అసంతృప్తిగా, ఫ్రెంచ్ వైమానిక దళం 5 జూలై 1951 న SO.6021 ను ఉత్పత్తిలోకి తీస"&amp;"ుకురావడానికి తన ప్రణాళికలను రద్దు చేసింది. ఈ సమయానికి, వైమానిక దళం ఇప్పటికే వివిధ చిన్న చిన్న పరీక్షించడం ద్వారా SO.9000 కార్యక్రమానికి మద్దతుగా విమానాన్ని ఉపయోగించాలని నిర్ణయించింది. వింగ్‌టిప్ మౌంట్‌లపై టర్బోజెట్ ఇంజన్లు. వీటిలో 4 kN (900 LBF) టర్బోమెకా"&amp;" మార్బోరే మరియు మరింత శక్తివంతమైన టర్బోమెకా గబిజో ఇంజిన్ ఉన్నాయి, తరువాత బర్నింగ్ మరియు నాన్-ఫాటర్ బర్నింగ్ కాన్ఫిగరేషన్లలో. ఒక సమయంలో ఇది ప్రతి రకంలో ఒకదానితో విభిన్న బరువులు మరియు పరిమాణాలు ఉన్నప్పటికీ ఎగురుతోంది. ఈ పరీక్షలు 1956 వరకు కొనసాగాయి. [8] [9]"&amp;" రెండవ నమూనా తరువాత SO.6026 గా TAIL పైపు క్రింద ఉన్న సెప్రీ 25 రాకెట్‌తో మార్చబడింది, SO.9000 ప్రోగ్రామ్‌కు మద్దతుగా కూడా. ఇది మొదట 15 అక్టోబర్ 1951 న వ్యవస్థాపించబడిన రాకెట్‌తో ప్రయాణించింది, కాని మొదటి రాకెట్-శక్తితో కూడిన ఫ్లైట్ 26 మార్చి 1953 వరకు జరగ"&amp;"లేదు. ఇది 1953 పారిస్ ఎయిర్ షోలో ఎక్కే దాని రాకెట్ సామర్థ్యాన్ని ప్రదర్శించింది, కానీ ముందు మొత్తం 28 విమానాలు మాత్రమే చేశాయి ఇది 1955 ప్రారంభంలో నిల్వలో ఉంచబడింది, వీటిలో 13 మాత్రమే దాని రాకెట్‌ను ఉపయోగించాయి. [10] [5] ఫైటర్స్ యొక్క పూర్తి పుస్తకం నుండి "&amp;"డేటా; [15] యూరప్ యొక్క ఎక్స్-ప్లానెస్ II: మిలిటరీ ప్రోటోటైప్ విమానం స్వర్ణయుగం నుండి 1946-1974 [16] సాధారణ లక్షణాల పనితీరు ఆయుధాలు")</f>
        <v>సుడ్-ఓయెస్ట్ సో. ఫ్రెంచ్ వైమానిక దళం (ఆర్మీ డి ఎల్ ఎయిర్) 1951 లో కొన్ని రికార్డులు సెట్ చేయబడి, సేవల్లోకి తెచ్చే ప్రణాళికలను రద్దు చేసినప్పటికీ డిజైన్‌ను నిర్ణయించింది. నాలుగు విమానాలు మాత్రమే నిర్మించబడ్డాయి మరియు తరువాత అవి మిశ్రమ రాకెట్ కోసం టెస్ట్‌బెడ్‌లుగా పనిచేయడానికి సవరించబడ్డాయి మరియు టర్బోజెట్-శక్తితో పనిచేసే SNCASO SO.9000 ట్రైడెంట్ ప్రోగ్రామ్. చెడుగా దెబ్బతిన్న ఒక విమానం మాత్రమే మిగిలి ఉంది. SNCASO లోని డిజైనర్ లూసీన్ సర్వేంటి మరియు అతని బృందం 1945 లో జెట్-శక్తితో పనిచేసే యోధుల పనిని ప్రారంభించింది మరియు ఒక డిజైన్ ప్రతిపాదనను సమర్పించింది. మార్చి 1946. ఈ విమానం 10,000 మీటర్ల (32,808 అడుగులు) ఎత్తులో గంటకు 900 కిలోమీటర్ల (559 mph) కంటే ఎక్కువ వేగాన్ని కలిగి ఉండాలి, 15 నిమిషాల పోరాటంతో ఒక గంట ఓర్పు, టేకాఫ్ దూరం కంటే తక్కువ దూరం 1,200 మీటర్లు (3,937 అడుగులు), కాక్‌పిట్ 12.7-మిల్లీమీటర్ (0.5 అంగుళాలు) షెల్స్‌కు వ్యతిరేకంగా సాయుధమైంది, మరియు ఆరు 20-మిల్లీమీటర్ (0.8 అంగుళాలు) లేదా నాలుగు 30-మిల్లీమీటర్ (1.2 అంగుళాలు) ఆటోకానన్. వైమానిక దళం జూన్ 28 న మూడు ప్రోటోటైప్‌లను ఆదేశించింది, విమానం దాని అవసరాలను సంతృప్తిపరిస్తే 230 కంటే ఎక్కువ ఇంటర్‌సెప్టర్లను ఆర్డర్ చేయాలని యోచిస్తోంది. [1] నిర్మించినట్లుగా, ఈ విమానం ఒక మెటల్-స్కిన్డ్ మిడ్-వింగ్ మోనోప్లేన్, ఇది 22.2-కిలోన్యూటన్ (5,000 ఎల్బిఎఫ్) రోల్స్ రాయిస్ నేనే టర్బోజెట్ ఇంజిన్ లైసెన్స్-నిర్మిత హిస్పానో-సుయిజా చేత నడిచింది. ఇది ప్రముఖ ఎడ్జ్ స్లాట్లు, స్లాట్డ్ ఫ్లాప్స్ మరియు ఐలెరాన్‌లతో అమర్చిన వన్-స్పేర్ స్వీప్ వింగ్‌ను కలిగి ఉంది. వైడ్-ట్రాక్ ట్రైసైకిల్ ల్యాండింగ్ గేర్ ఫ్యూజ్‌లేజ్‌లోకి ఉపసంహరించుకుంది, ప్రధాన ల్యాండింగ్ గేర్ స్ట్రట్‌లు రెక్క దిగువకు ఉపసంహరించబడ్డాయి. కాక్‌పిట్ యొక్క పందిరి అసాధారణంగా ఎత్తుగా ఉంది, ఎందుకంటే హీంకెల్ ఎజెక్షన్ సీటు ఉన్నప్పటికీ పైలట్‌కు పారాచూట్‌ను అందించాలని వైమానిక దళం నిర్ణయించింది. SO.6020 మొత్తం ఇంధన సామర్థ్యం 2,150 లీటర్లు (470 IMP GAL; 570 US GAL) నాలుగు ఇంధన ట్యాంకుల మధ్య విభజించబడింది. [2] నిరాయుధమైన మొదటి నమూనా 12 నవంబర్ 1948 న తన తొలి విమాన ప్రయాణం చేసింది, దాని రేడియో పరికరాల ఆలస్యంగా డెలివరీ చేయడం ఆలస్యం అయింది. ఈ విమానం ఇంజిన్ కోసం వెంట్రల్ ఎయిర్ తీసుకోవడం చాలా అసమర్థంగా ఉందని నిరూపించబడింది మరియు రన్వే నుండి వస్తువులను సేకరిస్తుంది. ఇది ప్రోటోటైప్ చాలా బలహీనంగా ఉంది మరియు ఇది దాదాపు అన్ని స్పెసిఫికేషన్లను తీర్చడంలో విఫలమైంది. ఇది 1 డిసెంబర్ 1949 న విమానంలో ఇంజిన్ వైఫల్యాన్ని కలిగి ఉంది, ఇది బొడ్డు ల్యాండింగ్‌కు కారణమైంది, కాని అది మరమ్మతులు చేయబడింది మరియు విమాన పరీక్షకు తిరిగి వచ్చింది. చిన్న వింగ్టిప్-మౌంటెడ్ టర్బోజెట్లతో ఎగిరే ట్రయల్స్ కోసం ఇది తరువాత సవరించబడింది. [3] రెండవ నమూనా 15 ఆగస్టు 1948 న తన మొదటి విమానంలో ప్రయాణించాల్సి ఉంది, అయితే ఇది 16 సెప్టెంబర్ 1949 వరకు ఆలస్యం అయింది, ఇంజిన్‌కు ప్రవాహాన్ని మెరుగుపరచడానికి గాలి తీసుకోవడం సవరించాల్సిన అవసరం ఉంది. వింగ్ మూలాల వెనుకంజలో ఉన్న ఫ్యూజ్‌లేజ్ వైపులా ఒక జత పొడుచుకు వచ్చిన తీసుకోవడంపై స్న్కాసో నిర్ణయించుకున్నాడు. ఈ విమానం ముక్కులో ఆరు ఫిరంగిని అమర్చారు. ఫ్లైట్ టెస్టింగ్ ఇంజిన్‌కు గాలి సరఫరాలో తక్కువ మెరుగుదల ఉందని మరియు చుక్కాని తరలించడానికి చాలా శక్తి అవసరం కాబట్టి ఇది చాలా యుక్తి కాదు. విమానం యొక్క రేఖాంశ మరియు విలోమ స్థిరత్వం తక్కువగా ఉంది మరియు ఇది గంటకు 600 కిలోమీటర్ల వేగంతో (373 mph) గన్నరీ వేదికగా ప్రభావవంతంగా లేదు, ఎందుకంటే నియంత్రణలు అధిక వేగంతో కదలడానికి ఎక్కువ ప్రయత్నం అవసరం. స్వల్ప ప్రభావవంతమైన స్పీడ్ బ్రేక్‌లు ఉన్నప్పటికీ ల్యాండింగ్ లక్షణాలు మంచివిగా రేట్ చేయబడ్డాయి. [4] [5] మూడవ నమూనా నిరాయుధ నిఘా విమానం వలె పనిచేయడానికి ఉద్దేశించబడింది, అయితే ఇది నిర్మాణంలో ఉన్నప్పుడు SO.6025 గా మార్చబడింది, మిశ్రమ-శక్తి SNCASO SO.9000 కార్యక్రమానికి మద్దతుగా. ఇది విస్తరించిన మరియు సవరించిన రూపంలో ఉన్నప్పటికీ, మొదటి నమూనా యొక్క వెంట్రల్ గాలి తీసుకోవడంకు తిరిగి వచ్చింది. తీసుకోవడం ఫెయిరింగ్ యొక్క వెనుక విభాగాన్ని 14.7 కిలోన్యూటన్ (3,300 ఎల్బిఎఫ్) సెప్ర్ 25 లిక్విడ్-ఫ్యూయల్ రాకెట్ ఇంజిన్‌ను విస్తరించారు. ఈ విమానం SO.6021 ప్రీ-ప్రొడక్షన్ ఫైటర్ మరియు విస్తరించిన నిలువు స్టెబిలైజర్ ఉపయోగించే విస్తరించిన రెక్కను కూడా పొందింది. కొన్ని అంతర్గత ఇంధన ట్యాంకులు ఫ్యూరాలిన్ (C13H12N2O) రాకెట్ ఇంధనం కోసం మార్చబడ్డాయి మరియు నైట్రిక్ యాసిడ్ ఆక్సిడైజర్‌ను తీసుకోవడం మరియు రాకెట్ మధ్య ఒక ట్యాంక్‌లో తీసుకువెళ్ళారు, ఇక్కడ అవసరమైతే సురక్షితంగా వేయవచ్చు. ఈ విమానం మొట్టమొదట 28 డిసెంబర్ 1949 న ప్రయాణించింది, దాని టర్బోజెట్‌ను మాత్రమే ఉపయోగించింది మరియు 10 జూన్ 1952 న దాని మొదటి రాకెట్-శక్తితో కూడిన విమానాలను తయారు చేసింది. 15 డిసెంబర్ 1953 న స్థాయి విమానంలో ధ్వని అవరోధాన్ని విచ్ఛిన్నం చేసిన మొదటి యూరోపియన్ విమానం ఇది. [6] [[6] [ 7] ప్రతిపాదిత ఉత్పత్తి వేరియంట్, SO.6021, దాని పనితీరును మెరుగుపరచాలనే ఆశతో తేలికగా ఉంది, ఆర్మర్ ప్లేట్ మొత్తాన్ని తగ్గించి, పందిరిని తగ్గించడం ద్వారా. ఇది విస్తరించిన రెక్క మరియు కొత్త నిలువు స్టెబిలైజర్‌తో అమర్చబడింది మరియు మొదటి SO.6020 ప్రోటోటైప్ కంటే 400 కిలోగ్రాముల (880 పౌండ్లు) బరువు తక్కువగా ఉంది. ఈ విమానం 3 సెప్టెంబర్ 1950 న తన తొలి విమానంలో చేసింది. ఇది డైవ్‌లో మాక్ 0.96 కి చేరుకోగలదు, కాని క్షితిజ సమాంతర విమానంలో మాక్ 0.75 వద్ద తీవ్రమైన బఫేంగ్‌ను ఎదుర్కొంది మరియు దాని పూర్వీకుల వలె పేలవంగా నిర్వహించబడుతుంది. దాని పనితీరుపై అసంతృప్తిగా, ఫ్రెంచ్ వైమానిక దళం 5 జూలై 1951 న SO.6021 ను ఉత్పత్తిలోకి తీసుకురావడానికి తన ప్రణాళికలను రద్దు చేసింది. ఈ సమయానికి, వైమానిక దళం ఇప్పటికే వివిధ చిన్న చిన్న పరీక్షించడం ద్వారా SO.9000 కార్యక్రమానికి మద్దతుగా విమానాన్ని ఉపయోగించాలని నిర్ణయించింది. వింగ్‌టిప్ మౌంట్‌లపై టర్బోజెట్ ఇంజన్లు. వీటిలో 4 kN (900 LBF) టర్బోమెకా మార్బోరే మరియు మరింత శక్తివంతమైన టర్బోమెకా గబిజో ఇంజిన్ ఉన్నాయి, తరువాత బర్నింగ్ మరియు నాన్-ఫాటర్ బర్నింగ్ కాన్ఫిగరేషన్లలో. ఒక సమయంలో ఇది ప్రతి రకంలో ఒకదానితో విభిన్న బరువులు మరియు పరిమాణాలు ఉన్నప్పటికీ ఎగురుతోంది. ఈ పరీక్షలు 1956 వరకు కొనసాగాయి. [8] [9] రెండవ నమూనా తరువాత SO.6026 గా TAIL పైపు క్రింద ఉన్న సెప్రీ 25 రాకెట్‌తో మార్చబడింది, SO.9000 ప్రోగ్రామ్‌కు మద్దతుగా కూడా. ఇది మొదట 15 అక్టోబర్ 1951 న వ్యవస్థాపించబడిన రాకెట్‌తో ప్రయాణించింది, కాని మొదటి రాకెట్-శక్తితో కూడిన ఫ్లైట్ 26 మార్చి 1953 వరకు జరగలేదు. ఇది 1953 పారిస్ ఎయిర్ షోలో ఎక్కే దాని రాకెట్ సామర్థ్యాన్ని ప్రదర్శించింది, కానీ ముందు మొత్తం 28 విమానాలు మాత్రమే చేశాయి ఇది 1955 ప్రారంభంలో నిల్వలో ఉంచబడింది, వీటిలో 13 మాత్రమే దాని రాకెట్‌ను ఉపయోగించాయి. [10] [5] ఫైటర్స్ యొక్క పూర్తి పుస్తకం నుండి డేటా; [15] యూరప్ యొక్క ఎక్స్-ప్లానెస్ II: మిలిటరీ ప్రోటోటైప్ విమానం స్వర్ణయుగం నుండి 1946-1974 [16] సాధారణ లక్షణాల పనితీరు ఆయుధాలు</v>
      </c>
      <c r="E35" s="1" t="s">
        <v>710</v>
      </c>
      <c r="F35" s="1" t="s">
        <v>711</v>
      </c>
      <c r="G35" s="1" t="str">
        <f>IFERROR(__xludf.DUMMYFUNCTION("GOOGLETRANSLATE(F:F, ""en"", ""te"")"),"ప్రోటోటైప్ ఇంటర్‌సెప్టర్")</f>
        <v>ప్రోటోటైప్ ఇంటర్‌సెప్టర్</v>
      </c>
      <c r="H35" s="1" t="s">
        <v>159</v>
      </c>
      <c r="I35" s="1" t="str">
        <f>IFERROR(__xludf.DUMMYFUNCTION("GOOGLETRANSLATE(H:H, ""en"", ""te"")"),"ఫ్రాన్స్")</f>
        <v>ఫ్రాన్స్</v>
      </c>
      <c r="J35" s="2" t="s">
        <v>160</v>
      </c>
      <c r="K35" s="1" t="s">
        <v>592</v>
      </c>
      <c r="L35" s="1" t="str">
        <f>IFERROR(__xludf.DUMMYFUNCTION("GOOGLETRANSLATE(K:K, ""en"", ""te"")"),"Sncaso")</f>
        <v>Sncaso</v>
      </c>
      <c r="M35" s="2" t="s">
        <v>650</v>
      </c>
      <c r="N35" s="3">
        <v>17849.0</v>
      </c>
      <c r="O35" s="1">
        <v>4.0</v>
      </c>
      <c r="P35" s="1" t="s">
        <v>116</v>
      </c>
      <c r="Q35" s="1">
        <v>1.0</v>
      </c>
      <c r="S35" s="1" t="s">
        <v>712</v>
      </c>
      <c r="T35" s="1" t="s">
        <v>713</v>
      </c>
      <c r="U35" s="1" t="s">
        <v>714</v>
      </c>
      <c r="V35" s="1" t="s">
        <v>715</v>
      </c>
      <c r="Y35" s="1" t="s">
        <v>716</v>
      </c>
      <c r="AD35" s="1" t="s">
        <v>717</v>
      </c>
      <c r="AI35" s="1" t="s">
        <v>718</v>
      </c>
      <c r="AJ35" s="1" t="s">
        <v>719</v>
      </c>
      <c r="AK35" s="1" t="s">
        <v>720</v>
      </c>
      <c r="AM35" s="1" t="s">
        <v>721</v>
      </c>
      <c r="BB35" s="1" t="s">
        <v>722</v>
      </c>
      <c r="BL35" s="1" t="s">
        <v>723</v>
      </c>
      <c r="BP35" s="1" t="s">
        <v>724</v>
      </c>
    </row>
    <row r="36">
      <c r="A36" s="1" t="s">
        <v>725</v>
      </c>
      <c r="B36" s="1" t="str">
        <f>IFERROR(__xludf.DUMMYFUNCTION("GOOGLETRANSLATE(A:A, ""en"", ""te"")"),"రాయల్ ఎయిర్క్రాఫ్ట్ ఫ్యాక్టరీ F.E.1")</f>
        <v>రాయల్ ఎయిర్క్రాఫ్ట్ ఫ్యాక్టరీ F.E.1</v>
      </c>
      <c r="C36" s="1" t="s">
        <v>726</v>
      </c>
      <c r="D36" s="1" t="str">
        <f>IFERROR(__xludf.DUMMYFUNCTION("GOOGLETRANSLATE(C:C, ""en"", ""te"")"),"రాయల్ ఎయిర్క్రాఫ్ట్ ఫ్యాక్టరీ F.E.1 ను 1910 లో పయనీర్ డిజైనర్ జాఫ్రీ డి హవిలాండ్ రూపొందించారు మరియు నిర్మించారు. అతను 1910 చివరలో ఎగరడానికి తనను తాను నేర్పడానికి దీనిని ఉపయోగించాడు. డిసెంబర్ 1910 లో ఫర్న్‌బరోలోని ఆర్మీ బెలూన్ ఫ్యాక్టరీ (తరువాత రాయల్ ఎయిర్"&amp;"క్రాఫ్ట్ ఫ్యాక్టరీ) వద్ద డి హవిలాండ్‌ను అసిస్టెంట్ డిజైనర్ మరియు టెస్ట్ పైలట్‌గా నియమించారు. యుద్ధ కార్యాలయం ఈ విమానం £ 400 కు కొనుగోలు చేసింది. [ 1] తన మొట్టమొదటి విమాన రూపకల్పన జాఫ్రీ డి హవిలాండ్ తన రెండవ విమానాల నిర్మాణాన్ని ప్రారంభించిన తరువాత, ఈ విమా"&amp;"నం F.E.1 (ఫార్మాన్ ప్రయోగాత్మక) హోదాను ఇవ్వబడింది, అతను మునుపటి యంత్రం కోసం రూపొందించిన ఇంజిన్‌ను తిరిగి ఉపయోగించుకున్నాడు. బ్రిస్టల్ బాక్స్‌కైట్ మరియు అనేక ఇతర సమకాలీన బ్రిటిష్ డిజైన్ల మాదిరిగా ఇంజిన్ ముందు, మరియు రెండవ ఎలివేటర్ మరియు రెక్కల వెనుక చుక్కా"&amp;"ని. పార్శ్వ నియంత్రణ ఎగువ రెక్కపై అమర్చిన ఒక జత ఐలెరాన్‌ల ద్వారా ప్రభావితమైంది. డి హవిలాండ్ మరియు అనేక ఇతర పైలట్లు 1911 వేసవిలో కుప్పకూలిపోయే వరకు ఫార్న్‌బరో వద్ద ప్రయాణించారు, అయితే లెఫ్టినెంట్ థియోడర్ జె. రిడ్జ్ చేత పైలట్ చేయబడింది, తరువాత S.E.1 ను ఎగుర"&amp;"ుతూ చంపబడ్డాడు. [2] క్రాష్ అయిన F.E.1 ఆగస్టు 1911 లో F.E.2 గా ""పునర్నిర్మించబడింది"". వాస్తవానికి ఇది పేరు మీద మాత్రమే ""పునర్నిర్మాణం"", ఎందుకంటే ఇది పూర్తిగా కొత్త డిజైన్, [3] అసలు యొక్క వాస్తవ భాగాలు (ఈ దశలో ఫార్న్‌బరోకు మొదటి నుండి విమానాలను నిర్మించ"&amp;"డానికి అధికారం లేదు). F.E.1 క్రాష్‌లో తీవ్రంగా దెబ్బతిన్న ఐరిస్ ఇంజిన్ స్థానంలో 50 హెచ్‌పి స్థానంలో ఉంది. గ్నోమ్ రోటరీ ఇంజిన్, రెండు-సీట్ల నాసెల్లె అమర్చబడింది, మరియు ముందరి ఎలెవేటర్ స్థానంలో ఒకటి సాంప్రదాయిక పద్ధతిలో సెస్క్విప్లేన్ తోకలో చేర్చబడింది. ఈ ర"&amp;"ూపంలో అనేక పరీక్షలు జరిగాయి, వీటిలో మాగ్జిమ్ మెషిన్ గన్ మరియు సీప్లేన్ ట్రయల్స్ అమర్చడం, ఇది ఒకే సెంట్రల్ ఫ్లోట్‌తో అమర్చబడి ఉంటుంది. ఈ సమయంలో F.E.2 70 HP (52 kW) గ్నోమ్ చేత శక్తిని పొందింది. [3] [4] 1913 లో, F.E.2 డిజైన్ మరోసారి కొత్తగా పునర్నిర్మించబడిం"&amp;"ది [3] కొత్త మరియు క్రమబద్ధీకరించిన నాసెల్లె, అప్పర్ వింగ్ ప్యానెల్లు, ఇది స్పాన్ 42 అడుగుల (12.08 మీ) కు విస్తరించింది మరియు చిన్న చుక్కానితో సవరించిన తోక మరియు టెయిల్‌ప్లేన్ పైభాగానికి లిట్టింది. . నాసెల్ ఇప్పుడు లోతుగా మరియు మరింత విశాలంగా ఉంది, అయితే "&amp;"మెయిన్‌ప్లేన్లు B.E.2A లతో సమానంగా ఉంటాయి. గ్నోమ్ స్థానంలో 70 హెచ్‌పి (52 కిలోవాట్) ఎయిర్ కూల్డ్ రెనాల్ట్ వి -8 ఇంజన్ ఉంది. సమర్థవంతంగా, ఫ్యాక్టరీ ఇప్పుడు మామూలుగా అసలు విమానాలను నిర్మించినప్పటికీ, ఇది పాత రూపకల్పనను తిరిగి ఉపయోగించుకునే కొత్త డిజైన్ యొక్"&amp;"క మరొక సందర్భం. ఫిబ్రవరి 23, 1914 న విట్టర్ సమీపంలో జరిగిన ప్రమాదంలో ఇది కోల్పోయింది, పైలట్, ఆర్. కెంప్ డైవ్‌లో ఉన్నప్పుడు నియంత్రణ కోల్పోయినప్పుడు, కెంప్ ""ఎత్తైన మురి సంతతి"" నుండి కోలుకోలేకపోయాడు, తన ప్రయాణీకుడిని చంపాడు. పునర్నిర్మించిన రూపకల్పనలో నాస"&amp;"ెల్లె వైపు ప్రాంతాన్ని సమతుల్యం చేయడానికి తగినంత ఫిన్ ప్రాంతం లేదు. [3] [5] మొదటి ప్రపంచ యుద్ధంలో సంఖ్యలలో ఉత్పత్తి చేయబడిన F.E.2A/B/D రకాలు అదే సాధారణ లేఅవుట్‌ను అనుసరించాయి, కానీ చాలా పెద్దవి, మరియు మళ్ళీ పూర్తిగా కొత్త డిజైన్. [3] F.E.2 హోదా యొక్క ఈ డబ"&amp;"ుల్ రీ-యూజ్ విమానయాన చరిత్రకారులలో గణనీయమైన గందరగోళానికి కారణమైంది. సాధారణ లక్షణాల పనితీరు")</f>
        <v>రాయల్ ఎయిర్క్రాఫ్ట్ ఫ్యాక్టరీ F.E.1 ను 1910 లో పయనీర్ డిజైనర్ జాఫ్రీ డి హవిలాండ్ రూపొందించారు మరియు నిర్మించారు. అతను 1910 చివరలో ఎగరడానికి తనను తాను నేర్పడానికి దీనిని ఉపయోగించాడు. డిసెంబర్ 1910 లో ఫర్న్‌బరోలోని ఆర్మీ బెలూన్ ఫ్యాక్టరీ (తరువాత రాయల్ ఎయిర్క్రాఫ్ట్ ఫ్యాక్టరీ) వద్ద డి హవిలాండ్‌ను అసిస్టెంట్ డిజైనర్ మరియు టెస్ట్ పైలట్‌గా నియమించారు. యుద్ధ కార్యాలయం ఈ విమానం £ 400 కు కొనుగోలు చేసింది. [ 1] తన మొట్టమొదటి విమాన రూపకల్పన జాఫ్రీ డి హవిలాండ్ తన రెండవ విమానాల నిర్మాణాన్ని ప్రారంభించిన తరువాత, ఈ విమానం F.E.1 (ఫార్మాన్ ప్రయోగాత్మక) హోదాను ఇవ్వబడింది, అతను మునుపటి యంత్రం కోసం రూపొందించిన ఇంజిన్‌ను తిరిగి ఉపయోగించుకున్నాడు. బ్రిస్టల్ బాక్స్‌కైట్ మరియు అనేక ఇతర సమకాలీన బ్రిటిష్ డిజైన్ల మాదిరిగా ఇంజిన్ ముందు, మరియు రెండవ ఎలివేటర్ మరియు రెక్కల వెనుక చుక్కాని. పార్శ్వ నియంత్రణ ఎగువ రెక్కపై అమర్చిన ఒక జత ఐలెరాన్‌ల ద్వారా ప్రభావితమైంది. డి హవిలాండ్ మరియు అనేక ఇతర పైలట్లు 1911 వేసవిలో కుప్పకూలిపోయే వరకు ఫార్న్‌బరో వద్ద ప్రయాణించారు, అయితే లెఫ్టినెంట్ థియోడర్ జె. రిడ్జ్ చేత పైలట్ చేయబడింది, తరువాత S.E.1 ను ఎగురుతూ చంపబడ్డాడు. [2] క్రాష్ అయిన F.E.1 ఆగస్టు 1911 లో F.E.2 గా "పునర్నిర్మించబడింది". వాస్తవానికి ఇది పేరు మీద మాత్రమే "పునర్నిర్మాణం", ఎందుకంటే ఇది పూర్తిగా కొత్త డిజైన్, [3] అసలు యొక్క వాస్తవ భాగాలు (ఈ దశలో ఫార్న్‌బరోకు మొదటి నుండి విమానాలను నిర్మించడానికి అధికారం లేదు). F.E.1 క్రాష్‌లో తీవ్రంగా దెబ్బతిన్న ఐరిస్ ఇంజిన్ స్థానంలో 50 హెచ్‌పి స్థానంలో ఉంది. గ్నోమ్ రోటరీ ఇంజిన్, రెండు-సీట్ల నాసెల్లె అమర్చబడింది, మరియు ముందరి ఎలెవేటర్ స్థానంలో ఒకటి సాంప్రదాయిక పద్ధతిలో సెస్క్విప్లేన్ తోకలో చేర్చబడింది. ఈ రూపంలో అనేక పరీక్షలు జరిగాయి, వీటిలో మాగ్జిమ్ మెషిన్ గన్ మరియు సీప్లేన్ ట్రయల్స్ అమర్చడం, ఇది ఒకే సెంట్రల్ ఫ్లోట్‌తో అమర్చబడి ఉంటుంది. ఈ సమయంలో F.E.2 70 HP (52 kW) గ్నోమ్ చేత శక్తిని పొందింది. [3] [4] 1913 లో, F.E.2 డిజైన్ మరోసారి కొత్తగా పునర్నిర్మించబడింది [3] కొత్త మరియు క్రమబద్ధీకరించిన నాసెల్లె, అప్పర్ వింగ్ ప్యానెల్లు, ఇది స్పాన్ 42 అడుగుల (12.08 మీ) కు విస్తరించింది మరియు చిన్న చుక్కానితో సవరించిన తోక మరియు టెయిల్‌ప్లేన్ పైభాగానికి లిట్టింది. . నాసెల్ ఇప్పుడు లోతుగా మరియు మరింత విశాలంగా ఉంది, అయితే మెయిన్‌ప్లేన్లు B.E.2A లతో సమానంగా ఉంటాయి. గ్నోమ్ స్థానంలో 70 హెచ్‌పి (52 కిలోవాట్) ఎయిర్ కూల్డ్ రెనాల్ట్ వి -8 ఇంజన్ ఉంది. సమర్థవంతంగా, ఫ్యాక్టరీ ఇప్పుడు మామూలుగా అసలు విమానాలను నిర్మించినప్పటికీ, ఇది పాత రూపకల్పనను తిరిగి ఉపయోగించుకునే కొత్త డిజైన్ యొక్క మరొక సందర్భం. ఫిబ్రవరి 23, 1914 న విట్టర్ సమీపంలో జరిగిన ప్రమాదంలో ఇది కోల్పోయింది, పైలట్, ఆర్. కెంప్ డైవ్‌లో ఉన్నప్పుడు నియంత్రణ కోల్పోయినప్పుడు, కెంప్ "ఎత్తైన మురి సంతతి" నుండి కోలుకోలేకపోయాడు, తన ప్రయాణీకుడిని చంపాడు. పునర్నిర్మించిన రూపకల్పనలో నాసెల్లె వైపు ప్రాంతాన్ని సమతుల్యం చేయడానికి తగినంత ఫిన్ ప్రాంతం లేదు. [3] [5] మొదటి ప్రపంచ యుద్ధంలో సంఖ్యలలో ఉత్పత్తి చేయబడిన F.E.2A/B/D రకాలు అదే సాధారణ లేఅవుట్‌ను అనుసరించాయి, కానీ చాలా పెద్దవి, మరియు మళ్ళీ పూర్తిగా కొత్త డిజైన్. [3] F.E.2 హోదా యొక్క ఈ డబుల్ రీ-యూజ్ విమానయాన చరిత్రకారులలో గణనీయమైన గందరగోళానికి కారణమైంది. సాధారణ లక్షణాల పనితీరు</v>
      </c>
      <c r="E36" s="1" t="s">
        <v>727</v>
      </c>
      <c r="F36" s="1" t="s">
        <v>728</v>
      </c>
      <c r="G36" s="1" t="str">
        <f>IFERROR(__xludf.DUMMYFUNCTION("GOOGLETRANSLATE(F:F, ""en"", ""te"")"),"ప్రయోగాత్మక పరిశోధన విమానం")</f>
        <v>ప్రయోగాత్మక పరిశోధన విమానం</v>
      </c>
      <c r="K36" s="1" t="s">
        <v>729</v>
      </c>
      <c r="L36" s="1" t="str">
        <f>IFERROR(__xludf.DUMMYFUNCTION("GOOGLETRANSLATE(K:K, ""en"", ""te"")"),"జాఫ్రీ డి హవిలాండ్")</f>
        <v>జాఫ్రీ డి హవిలాండ్</v>
      </c>
      <c r="M36" s="1" t="s">
        <v>730</v>
      </c>
      <c r="N36" s="4">
        <v>3897.0</v>
      </c>
      <c r="O36" s="1">
        <v>1.0</v>
      </c>
      <c r="Q36" s="1">
        <v>1.0</v>
      </c>
      <c r="S36" s="1" t="s">
        <v>731</v>
      </c>
      <c r="T36" s="1" t="s">
        <v>732</v>
      </c>
      <c r="Y36" s="1" t="s">
        <v>733</v>
      </c>
      <c r="AG36" s="1" t="s">
        <v>729</v>
      </c>
      <c r="AI36" s="1" t="s">
        <v>734</v>
      </c>
      <c r="AJ36" s="1" t="s">
        <v>735</v>
      </c>
      <c r="AK36" s="1" t="s">
        <v>736</v>
      </c>
      <c r="BC36" s="1" t="s">
        <v>737</v>
      </c>
      <c r="BD36" s="1" t="s">
        <v>738</v>
      </c>
    </row>
    <row r="37">
      <c r="A37" s="1" t="s">
        <v>739</v>
      </c>
      <c r="B37" s="1" t="str">
        <f>IFERROR(__xludf.DUMMYFUNCTION("GOOGLETRANSLATE(A:A, ""en"", ""te"")"),"సికోర్స్కీ XH-39")</f>
        <v>సికోర్స్కీ XH-39</v>
      </c>
      <c r="C37" s="1" t="s">
        <v>740</v>
      </c>
      <c r="D37" s="1" t="str">
        <f>IFERROR(__xludf.DUMMYFUNCTION("GOOGLETRANSLATE(C:C, ""en"", ""te"")"),"1954 లో సికోర్స్కీ విమానం అభివృద్ధి చేసిన సికోర్స్కీ XH-39 (తయారీదారు హోదా S-59), యు.ఎస్. ఆర్మీ యొక్క మొట్టమొదటి టర్బైన్-శక్తితో పనిచేసే హెలికాప్టర్. ఇది వేగంగా మరియు వినూత్నంగా ఉంది, కాని చివరికి అమెరికా సైన్యం బెల్ ఉహ్ -1 ఇరోక్వోయిస్కు అనుకూలంగా తిరస్కర"&amp;"ించింది. నాలుగు-సీట్ల XH-39 ఒక ఖండాంతర CAE XT51-T-3 400 SHP (298 kW) టర్బోషాఫ్ట్ ఇంజిన్, టర్బోమెకా ఆర్టోస్టోస్ యొక్క లైసెన్స్ నిర్మించిన అభివృద్ధి. ఇది మునుపటి సికోర్స్కీ మోడల్, H-18 (కంపెనీ మోడల్ S-52) నుండి అభివృద్ధి చేయబడింది మరియు అదే లేఅవుట్ కలిగి ఉం"&amp;"ది. ముడుచుకునే ల్యాండింగ్ గేర్, సవరించిన టెయిల్ రోటర్ మరియు నాలుగు-బ్లేడ్ మెయిన్ రోటర్ ఉపయోగించడంలో ఇది భిన్నంగా ఉంది. [1] చివరికి, యు.ఎస్. ఆర్మీ UH-1 హ్యూయ్ యొక్క ప్రోటోటైప్ అయిన బెల్ XH-40 ను ఎంచుకుంది. రెండు YH-18A లు XH-39S గా సవరించబడ్డాయి; ఒకటి విమా"&amp;"న పరీక్ష కోసం మరియు మరొకటి స్టాటిక్ టెస్ట్ కోసం. 26 ఆగస్టు 1954 న, XH-39 కనెక్టికట్‌లోని విండ్సర్ లాక్స్ లోని బ్రాడ్లీ ఫీల్డ్ (ఇప్పుడు బ్రాడ్లీ అంతర్జాతీయ విమానాశ్రయం) వద్ద మూడు కిలోమీటర్ల క్లోజ్డ్ కోర్సులో 156.005 mph (251 కిమీ/గం) ప్రపంచ హెలికాప్టర్ స్ప"&amp;"ీడ్ రికార్డును నెలకొల్పింది. [2] అదే సంవత్సరం, అక్టోబర్ 17, 1954 న, ఇది కనెక్టికట్‌లోని బ్రిడ్జ్‌పోర్ట్ వద్ద 24,500 అడుగుల (7,474 మీ) అనధికారిక ప్రపంచ హెలికాప్టర్ ఆల్టిట్యూడ్ రికార్డును నెలకొల్పింది. [3] రెండు XH-39 లతో పాటు, ఒక S-59, సీరియల్ నంబర్ 52004,"&amp;" రిజిస్ట్రేషన్ నంబర్ N74150, కంపెనీ ప్రదర్శన విమానాల కోసం ఉపయోగం కోసం ఉత్పత్తి చేయబడింది. [2] ఇది పునరుద్ధరించబడింది మరియు ఇప్పుడు న్యూ ఇంగ్లాండ్ ఎయిర్ మ్యూజియం, విండ్సర్ లాక్స్, కనెక్టికట్ వద్ద ప్రదర్శనలో ఉంది. [4] 1947 నుండి యు.ఎస్. ఆర్మీ విమానం నుండి వ"&amp;"చ్చిన డేటా [5] సాధారణ లక్షణాలు పనితీరు సంబంధిత అభివృద్ధి అభివృద్ధి విమానం పోల్చదగిన పాత్ర, ఆకృతీకరణ మరియు ERA సంబంధిత జాబితాలు")</f>
        <v>1954 లో సికోర్స్కీ విమానం అభివృద్ధి చేసిన సికోర్స్కీ XH-39 (తయారీదారు హోదా S-59), యు.ఎస్. ఆర్మీ యొక్క మొట్టమొదటి టర్బైన్-శక్తితో పనిచేసే హెలికాప్టర్. ఇది వేగంగా మరియు వినూత్నంగా ఉంది, కాని చివరికి అమెరికా సైన్యం బెల్ ఉహ్ -1 ఇరోక్వోయిస్కు అనుకూలంగా తిరస్కరించింది. నాలుగు-సీట్ల XH-39 ఒక ఖండాంతర CAE XT51-T-3 400 SHP (298 kW) టర్బోషాఫ్ట్ ఇంజిన్, టర్బోమెకా ఆర్టోస్టోస్ యొక్క లైసెన్స్ నిర్మించిన అభివృద్ధి. ఇది మునుపటి సికోర్స్కీ మోడల్, H-18 (కంపెనీ మోడల్ S-52) నుండి అభివృద్ధి చేయబడింది మరియు అదే లేఅవుట్ కలిగి ఉంది. ముడుచుకునే ల్యాండింగ్ గేర్, సవరించిన టెయిల్ రోటర్ మరియు నాలుగు-బ్లేడ్ మెయిన్ రోటర్ ఉపయోగించడంలో ఇది భిన్నంగా ఉంది. [1] చివరికి, యు.ఎస్. ఆర్మీ UH-1 హ్యూయ్ యొక్క ప్రోటోటైప్ అయిన బెల్ XH-40 ను ఎంచుకుంది. రెండు YH-18A లు XH-39S గా సవరించబడ్డాయి; ఒకటి విమాన పరీక్ష కోసం మరియు మరొకటి స్టాటిక్ టెస్ట్ కోసం. 26 ఆగస్టు 1954 న, XH-39 కనెక్టికట్‌లోని విండ్సర్ లాక్స్ లోని బ్రాడ్లీ ఫీల్డ్ (ఇప్పుడు బ్రాడ్లీ అంతర్జాతీయ విమానాశ్రయం) వద్ద మూడు కిలోమీటర్ల క్లోజ్డ్ కోర్సులో 156.005 mph (251 కిమీ/గం) ప్రపంచ హెలికాప్టర్ స్పీడ్ రికార్డును నెలకొల్పింది. [2] అదే సంవత్సరం, అక్టోబర్ 17, 1954 న, ఇది కనెక్టికట్‌లోని బ్రిడ్జ్‌పోర్ట్ వద్ద 24,500 అడుగుల (7,474 మీ) అనధికారిక ప్రపంచ హెలికాప్టర్ ఆల్టిట్యూడ్ రికార్డును నెలకొల్పింది. [3] రెండు XH-39 లతో పాటు, ఒక S-59, సీరియల్ నంబర్ 52004, రిజిస్ట్రేషన్ నంబర్ N74150, కంపెనీ ప్రదర్శన విమానాల కోసం ఉపయోగం కోసం ఉత్పత్తి చేయబడింది. [2] ఇది పునరుద్ధరించబడింది మరియు ఇప్పుడు న్యూ ఇంగ్లాండ్ ఎయిర్ మ్యూజియం, విండ్సర్ లాక్స్, కనెక్టికట్ వద్ద ప్రదర్శనలో ఉంది. [4] 1947 నుండి యు.ఎస్. ఆర్మీ విమానం నుండి వచ్చిన డేటా [5] సాధారణ లక్షణాలు పనితీరు సంబంధిత అభివృద్ధి అభివృద్ధి విమానం పోల్చదగిన పాత్ర, ఆకృతీకరణ మరియు ERA సంబంధిత జాబితాలు</v>
      </c>
      <c r="E37" s="1" t="s">
        <v>741</v>
      </c>
      <c r="F37" s="1" t="s">
        <v>742</v>
      </c>
      <c r="G37" s="1" t="str">
        <f>IFERROR(__xludf.DUMMYFUNCTION("GOOGLETRANSLATE(F:F, ""en"", ""te"")"),"హెలికాప్టర్")</f>
        <v>హెలికాప్టర్</v>
      </c>
      <c r="K37" s="1" t="s">
        <v>701</v>
      </c>
      <c r="L37" s="1" t="str">
        <f>IFERROR(__xludf.DUMMYFUNCTION("GOOGLETRANSLATE(K:K, ""en"", ""te"")"),"సికోర్స్కీ విమానం")</f>
        <v>సికోర్స్కీ విమానం</v>
      </c>
      <c r="M37" s="1" t="s">
        <v>702</v>
      </c>
      <c r="N37" s="3">
        <v>19962.0</v>
      </c>
      <c r="O37" s="1" t="s">
        <v>743</v>
      </c>
      <c r="P37" s="1" t="s">
        <v>116</v>
      </c>
      <c r="Q37" s="1" t="s">
        <v>315</v>
      </c>
      <c r="R37" s="1" t="s">
        <v>744</v>
      </c>
      <c r="S37" s="1" t="s">
        <v>745</v>
      </c>
      <c r="U37" s="1" t="s">
        <v>746</v>
      </c>
      <c r="V37" s="1" t="s">
        <v>747</v>
      </c>
      <c r="Y37" s="1" t="s">
        <v>748</v>
      </c>
      <c r="AA37" s="1" t="s">
        <v>635</v>
      </c>
      <c r="AF37" s="2" t="s">
        <v>749</v>
      </c>
      <c r="AJ37" s="1" t="s">
        <v>750</v>
      </c>
      <c r="AK37" s="1" t="s">
        <v>751</v>
      </c>
      <c r="AL37" s="1" t="s">
        <v>752</v>
      </c>
      <c r="AM37" s="1" t="s">
        <v>753</v>
      </c>
      <c r="AQ37" s="1" t="s">
        <v>754</v>
      </c>
      <c r="AR37" s="1" t="s">
        <v>755</v>
      </c>
      <c r="BC37" s="1" t="s">
        <v>756</v>
      </c>
      <c r="BD37" s="1" t="s">
        <v>757</v>
      </c>
      <c r="BF37" s="1" t="s">
        <v>758</v>
      </c>
      <c r="CB37" s="1" t="s">
        <v>759</v>
      </c>
      <c r="CC37" s="1" t="s">
        <v>760</v>
      </c>
    </row>
    <row r="38">
      <c r="A38" s="1" t="s">
        <v>761</v>
      </c>
      <c r="B38" s="1" t="str">
        <f>IFERROR(__xludf.DUMMYFUNCTION("GOOGLETRANSLATE(A:A, ""en"", ""te"")"),"మాక్ మత్తు")</f>
        <v>మాక్ మత్తు</v>
      </c>
      <c r="C38" s="1" t="s">
        <v>762</v>
      </c>
      <c r="D38" s="1" t="str">
        <f>IFERROR(__xludf.DUMMYFUNCTION("GOOGLETRANSLATE(C:C, ""en"", ""te"")"),"MAC మత్తు (ఇంగ్లీష్: మత్తు) అనేది చెక్ సింగిల్-ప్లేస్ పారాగ్లైడర్, ఇది పీటర్ రిస్క్ చేత రూపొందించబడింది మరియు 2003 నుండి ప్రారంభమయ్యే రోనోవ్ పాడ్ రాధోటోమ్ యొక్క మాక్ పారా టెక్నాలజీ చేత రూపొందించబడింది. ఇది ఇప్పుడు ఉత్పత్తికి లేదు. [1] ఈ విమానం ఇంటర్మీడియట"&amp;"్ గ్లైడర్‌గా రూపొందించబడింది. మోడల్స్ ప్రతి ఒక్కటి చదరపు మీటర్లలో వారి సుమారుగా వింగ్ ప్రాంతానికి పేరు పెట్టబడ్డాయి. [1] బెర్ట్రాండ్ నుండి డేటా [1] సాధారణ లక్షణాల పనితీరు")</f>
        <v>MAC మత్తు (ఇంగ్లీష్: మత్తు) అనేది చెక్ సింగిల్-ప్లేస్ పారాగ్లైడర్, ఇది పీటర్ రిస్క్ చేత రూపొందించబడింది మరియు 2003 నుండి ప్రారంభమయ్యే రోనోవ్ పాడ్ రాధోటోమ్ యొక్క మాక్ పారా టెక్నాలజీ చేత రూపొందించబడింది. ఇది ఇప్పుడు ఉత్పత్తికి లేదు. [1] ఈ విమానం ఇంటర్మీడియట్ గ్లైడర్‌గా రూపొందించబడింది. మోడల్స్ ప్రతి ఒక్కటి చదరపు మీటర్లలో వారి సుమారుగా వింగ్ ప్రాంతానికి పేరు పెట్టబడ్డాయి. [1] బెర్ట్రాండ్ నుండి డేటా [1] సాధారణ లక్షణాల పనితీరు</v>
      </c>
      <c r="E38" s="1" t="s">
        <v>763</v>
      </c>
      <c r="F38" s="1" t="s">
        <v>295</v>
      </c>
      <c r="G38" s="1" t="str">
        <f>IFERROR(__xludf.DUMMYFUNCTION("GOOGLETRANSLATE(F:F, ""en"", ""te"")"),"పారాగ్లైడర్")</f>
        <v>పారాగ్లైడర్</v>
      </c>
      <c r="H38" s="1" t="s">
        <v>764</v>
      </c>
      <c r="I38" s="1" t="str">
        <f>IFERROR(__xludf.DUMMYFUNCTION("GOOGLETRANSLATE(H:H, ""en"", ""te"")"),"చెక్ రిపబ్లిక్")</f>
        <v>చెక్ రిపబ్లిక్</v>
      </c>
      <c r="J38" s="1" t="s">
        <v>765</v>
      </c>
      <c r="K38" s="1" t="s">
        <v>766</v>
      </c>
      <c r="L38" s="1" t="str">
        <f>IFERROR(__xludf.DUMMYFUNCTION("GOOGLETRANSLATE(K:K, ""en"", ""te"")"),"మాక్ పారా టెక్నాలజీ")</f>
        <v>మాక్ పారా టెక్నాలజీ</v>
      </c>
      <c r="M38" s="1" t="s">
        <v>767</v>
      </c>
      <c r="P38" s="1" t="s">
        <v>116</v>
      </c>
      <c r="Q38" s="1" t="s">
        <v>233</v>
      </c>
      <c r="T38" s="1" t="s">
        <v>768</v>
      </c>
      <c r="AF38" s="2" t="s">
        <v>301</v>
      </c>
      <c r="AG38" s="1" t="s">
        <v>769</v>
      </c>
      <c r="AI38" s="1" t="s">
        <v>770</v>
      </c>
      <c r="AK38" s="1" t="s">
        <v>771</v>
      </c>
      <c r="AV38" s="1">
        <v>5.83</v>
      </c>
      <c r="BF38" s="1">
        <v>2003.0</v>
      </c>
      <c r="BG38" s="1" t="s">
        <v>305</v>
      </c>
      <c r="BH38" s="1" t="s">
        <v>772</v>
      </c>
      <c r="BV38" s="1" t="s">
        <v>304</v>
      </c>
    </row>
    <row r="39">
      <c r="A39" s="1" t="s">
        <v>773</v>
      </c>
      <c r="B39" s="1" t="str">
        <f>IFERROR(__xludf.DUMMYFUNCTION("GOOGLETRANSLATE(A:A, ""en"", ""te"")"),"ఎయిర్‌మాక్ జె 4")</f>
        <v>ఎయిర్‌మాక్ జె 4</v>
      </c>
      <c r="C39" s="1" t="s">
        <v>774</v>
      </c>
      <c r="D39" s="1" t="str">
        <f>IFERROR(__xludf.DUMMYFUNCTION("GOOGLETRANSLATE(C:C, ""en"", ""te"")"),"ఎయిర్‌మాక్ J4 అనేది ఇటాలియన్ అల్ట్రాలైట్ మరియు లైట్-స్పోర్ట్ విమానం, ఇది ఎయిర్‌మాక్ S.R.L. కాపువా. డిజైన్ యొక్క మొదటి ఫ్లైట్ 2011 ప్రారంభంలో ఉంది. ఈ విమానం పూర్తి మరియు సిద్ధంగా ఉండటానికి సిద్ధంగా ఉంది. [1] ఈ విమానం ఎయిర్‌మాక్ ఎస్.ఆర్.ఎల్. ఇది OMA SUD యొక"&amp;"్క ఇటాలియన్ సదుపాయంలో తయారు చేయబడింది. ఉత్పత్తి 2012 మధ్యలో ప్రారంభమైంది. [1] [2] J4 Fédération aéronautique ఇంటర్నేషనల్ మైక్రోలైట్ రూల్స్ మరియు యుఎస్ లైట్-స్పోర్ట్ ఎయిర్క్రాఫ్ట్ రూల్స్ లకు అనుగుణంగా రూపొందించబడింది. ఇది స్ట్రట్-బ్రేస్డ్ హై-వింగ్, రెండు-స"&amp;"ీట్ల-సైడ్-సైడ్-సైడ్ కాన్ఫిగరేషన్ కంక్ల్స్‌క్డ్ క్యాబిన్, తలుపులు యాక్సెస్ చేసింది, స్థిర ట్రైసైకిల్ ల్యాండింగ్ గేర్ మరియు ట్రాక్టర్ కాన్ఫిగరేషన్‌లో ఒకే ఇంజిన్. [1] విమానం ఫ్యూజ్‌లేజ్ వెల్డెడ్ స్టీల్ గొట్టాల నుండి, రివర్టెడ్ అల్యూమినియం తోక మరియు రెక్కలతో "&amp;"తయారు చేయబడింది. దీని 9.44 మీ (31.0 అడుగులు) స్పాన్ వింగ్ 11.6 మీ 2 (125 చదరపు అడుగులు) విస్తీర్ణంలో ఉంది, కస్టమ్ ఇన్నోటా ఎయిర్‌ఫాయిల్‌ను ఉపయోగిస్తుంది మరియు ఫ్లాప్‌లను మౌంట్ చేస్తుంది. ఉపయోగించిన ప్రామాణిక ఇంజిన్ 100 HP (75 kW) రోటాక్స్ 912లు నాలుగు-స్ట్"&amp;"రోక్ పవర్‌ప్లాంట్. [1] [3] జనవరి 2017 నాటికి, ఫెడరల్ ఏవియేషన్ అడ్మినిస్ట్రేషన్ యొక్క ఆమోదించబడిన ప్రత్యేక లైట్-స్పోర్ట్ విమానాల జాబితాలో డిజైన్ కనిపించదు. [4] సమీక్షకుడు మారినో బోరిక్ 2015 సమీక్షలో డిజైన్‌ను ""సొగసైనది"" అని అభివర్ణించారు. [1] టాక్ మరియు "&amp;"తయారీదారు నుండి డేటా [1] [3] సాధారణ లక్షణాలు పనితీరు ఏవియానిక్స్")</f>
        <v>ఎయిర్‌మాక్ J4 అనేది ఇటాలియన్ అల్ట్రాలైట్ మరియు లైట్-స్పోర్ట్ విమానం, ఇది ఎయిర్‌మాక్ S.R.L. కాపువా. డిజైన్ యొక్క మొదటి ఫ్లైట్ 2011 ప్రారంభంలో ఉంది. ఈ విమానం పూర్తి మరియు సిద్ధంగా ఉండటానికి సిద్ధంగా ఉంది. [1] ఈ విమానం ఎయిర్‌మాక్ ఎస్.ఆర్.ఎల్. ఇది OMA SUD యొక్క ఇటాలియన్ సదుపాయంలో తయారు చేయబడింది. ఉత్పత్తి 2012 మధ్యలో ప్రారంభమైంది. [1] [2] J4 Fédération aéronautique ఇంటర్నేషనల్ మైక్రోలైట్ రూల్స్ మరియు యుఎస్ లైట్-స్పోర్ట్ ఎయిర్క్రాఫ్ట్ రూల్స్ లకు అనుగుణంగా రూపొందించబడింది. ఇది స్ట్రట్-బ్రేస్డ్ హై-వింగ్, రెండు-సీట్ల-సైడ్-సైడ్-సైడ్ కాన్ఫిగరేషన్ కంక్ల్స్‌క్డ్ క్యాబిన్, తలుపులు యాక్సెస్ చేసింది, స్థిర ట్రైసైకిల్ ల్యాండింగ్ గేర్ మరియు ట్రాక్టర్ కాన్ఫిగరేషన్‌లో ఒకే ఇంజిన్. [1] విమానం ఫ్యూజ్‌లేజ్ వెల్డెడ్ స్టీల్ గొట్టాల నుండి, రివర్టెడ్ అల్యూమినియం తోక మరియు రెక్కలతో తయారు చేయబడింది. దీని 9.44 మీ (31.0 అడుగులు) స్పాన్ వింగ్ 11.6 మీ 2 (125 చదరపు అడుగులు) విస్తీర్ణంలో ఉంది, కస్టమ్ ఇన్నోటా ఎయిర్‌ఫాయిల్‌ను ఉపయోగిస్తుంది మరియు ఫ్లాప్‌లను మౌంట్ చేస్తుంది. ఉపయోగించిన ప్రామాణిక ఇంజిన్ 100 HP (75 kW) రోటాక్స్ 912లు నాలుగు-స్ట్రోక్ పవర్‌ప్లాంట్. [1] [3] జనవరి 2017 నాటికి, ఫెడరల్ ఏవియేషన్ అడ్మినిస్ట్రేషన్ యొక్క ఆమోదించబడిన ప్రత్యేక లైట్-స్పోర్ట్ విమానాల జాబితాలో డిజైన్ కనిపించదు. [4] సమీక్షకుడు మారినో బోరిక్ 2015 సమీక్షలో డిజైన్‌ను "సొగసైనది" అని అభివర్ణించారు. [1] టాక్ మరియు తయారీదారు నుండి డేటా [1] [3] సాధారణ లక్షణాలు పనితీరు ఏవియానిక్స్</v>
      </c>
      <c r="F39" s="1" t="s">
        <v>775</v>
      </c>
      <c r="G39" s="1" t="str">
        <f>IFERROR(__xludf.DUMMYFUNCTION("GOOGLETRANSLATE(F:F, ""en"", ""te"")"),"అల్ట్రాలైట్ విమానం మరియు లైట్-స్పోర్ట్ విమానం")</f>
        <v>అల్ట్రాలైట్ విమానం మరియు లైట్-స్పోర్ట్ విమానం</v>
      </c>
      <c r="H39" s="1" t="s">
        <v>400</v>
      </c>
      <c r="I39" s="1" t="str">
        <f>IFERROR(__xludf.DUMMYFUNCTION("GOOGLETRANSLATE(H:H, ""en"", ""te"")"),"ఇటలీ")</f>
        <v>ఇటలీ</v>
      </c>
      <c r="J39" s="2" t="s">
        <v>401</v>
      </c>
      <c r="K39" s="1" t="s">
        <v>776</v>
      </c>
      <c r="L39" s="1" t="str">
        <f>IFERROR(__xludf.DUMMYFUNCTION("GOOGLETRANSLATE(K:K, ""en"", ""te"")"),"ఎయిర్‌మాక్ S.R.L.")</f>
        <v>ఎయిర్‌మాక్ S.R.L.</v>
      </c>
      <c r="M39" s="1" t="s">
        <v>777</v>
      </c>
      <c r="N39" s="1" t="s">
        <v>778</v>
      </c>
      <c r="Q39" s="1" t="s">
        <v>233</v>
      </c>
      <c r="R39" s="1" t="s">
        <v>779</v>
      </c>
      <c r="S39" s="1" t="s">
        <v>780</v>
      </c>
      <c r="T39" s="1" t="s">
        <v>781</v>
      </c>
      <c r="U39" s="1" t="s">
        <v>782</v>
      </c>
      <c r="V39" s="1" t="s">
        <v>514</v>
      </c>
      <c r="X39" s="1" t="s">
        <v>783</v>
      </c>
      <c r="Y39" s="1" t="s">
        <v>784</v>
      </c>
      <c r="Z39" s="1" t="s">
        <v>785</v>
      </c>
      <c r="AA39" s="1" t="s">
        <v>127</v>
      </c>
      <c r="AB39" s="1" t="s">
        <v>786</v>
      </c>
      <c r="AC39" s="1" t="s">
        <v>534</v>
      </c>
      <c r="AE39" s="1" t="s">
        <v>787</v>
      </c>
      <c r="AF39" s="1" t="s">
        <v>788</v>
      </c>
      <c r="AI39" s="1" t="s">
        <v>789</v>
      </c>
      <c r="AJ39" s="1" t="s">
        <v>165</v>
      </c>
      <c r="AL39" s="1" t="s">
        <v>790</v>
      </c>
      <c r="AM39" s="1" t="s">
        <v>791</v>
      </c>
      <c r="AW39" s="1" t="s">
        <v>792</v>
      </c>
      <c r="AX39" s="1" t="s">
        <v>793</v>
      </c>
      <c r="BG39" s="1" t="s">
        <v>794</v>
      </c>
      <c r="BP39" s="1" t="s">
        <v>795</v>
      </c>
      <c r="BV39" s="1" t="s">
        <v>796</v>
      </c>
    </row>
    <row r="40">
      <c r="A40" s="1" t="s">
        <v>797</v>
      </c>
      <c r="B40" s="1" t="str">
        <f>IFERROR(__xludf.DUMMYFUNCTION("GOOGLETRANSLATE(A:A, ""en"", ""te"")"),"ఆల్పి పయనీర్ 300 కైట్")</f>
        <v>ఆల్పి పయనీర్ 300 కైట్</v>
      </c>
      <c r="C40" s="1" t="s">
        <v>798</v>
      </c>
      <c r="D40" s="1" t="str">
        <f>IFERROR(__xludf.DUMMYFUNCTION("GOOGLETRANSLATE(C:C, ""en"", ""te"")"),"ఆల్పి పయనీర్ 300 కైట్ అనేది ఇటాలియన్ లైట్-స్పోర్ట్ విమానం, ఇది పోర్డెనోన్ యొక్క ఆల్పి ఏవియేషన్ చేత రూపొందించబడింది మరియు ఉత్పత్తి చేస్తుంది. ఈ విమానం te త్సాహిక నిర్మాణానికి కిట్‌గా సరఫరా చేయబడుతుంది లేదా పూర్తి మరియు రెడీ-ఫ్లై. [1] ఈ విమానం యుఎస్ లైట్-స్"&amp;"పోర్ట్ ఎయిర్క్రాఫ్ట్ నిబంధనలను పాటించేలా రూపొందించబడింది. ఇది కాంటిలివర్ లో-వింగ్, బబుల్ పందిరి కింద రెండు-సీట్ల-ఇన్-సైడ్-సైడ్ కాన్ఫిగరేషన్‌తో పరివేష్టిత కాక్‌పిట్, స్థిర ట్రైసైకిల్ ల్యాండింగ్ గేర్ మరియు ట్రాక్టర్ కాన్ఫిగరేషన్‌లో ఒకే ఇంజిన్ కలిగి ఉంది. [1"&amp;"] పయనీర్ 300 గాలిపటం ఆల్పి పయనీర్ 300 యొక్క అధిక టేకాఫ్ బరువు మరియు స్థిర గేర్ వెర్షన్, విమాన శిక్షణ కోసం మెరుగైన యుక్తిని కలిగి ఉంది. పూర్తిగా సమావేశమైన అందుబాటులో కాకుండా ఇది రెండు వేర్వేరు కిట్‌లుగా కూడా లభిస్తుంది, ఒకటి 51% కిట్ మరియు మరొకటి యూరోకిట్,"&amp;" ఇందులో ఫ్యాక్టరీ సమావేశమైన ఎయిర్‌ఫ్రేమ్ ఉంది, కానీ ఇంజిన్ సంస్థాపన లేదు. [1] ఈ విమానం చెక్కతో తయారు చేయబడింది మరియు మిశ్రమ పదార్థాలతో కప్పబడి ఉంటుంది. దీని 7.55 మీ (24.8 అడుగులు) స్పాన్ వింగ్ 10 మీ 2 (110 చదరపు అడుగులు) మరియు మౌంట్ ఫ్లాప్‌లను కలిగి ఉంది."&amp;" ప్రామాణిక ఇంజన్లు 80 హెచ్‌పి (60 కిలోవాట్ల) రోటాక్స్ 912UL, అలాగే 100 హెచ్‌పి (75 కిలోవాట్ జనవరి 2017 నాటికి, ఫెడరల్ ఏవియేషన్ అడ్మినిస్ట్రేషన్ యొక్క ఆమోదించబడిన ప్రత్యేక లైట్-స్పోర్ట్ విమానాల జాబితాలో డిజైన్ కనిపించదు. [2] టాక్ మరియు తయారీదారు నుండి డేటా"&amp;" [1] [3] సాధారణ లక్షణాల పనితీరు")</f>
        <v>ఆల్పి పయనీర్ 300 కైట్ అనేది ఇటాలియన్ లైట్-స్పోర్ట్ విమానం, ఇది పోర్డెనోన్ యొక్క ఆల్పి ఏవియేషన్ చేత రూపొందించబడింది మరియు ఉత్పత్తి చేస్తుంది. ఈ విమానం te త్సాహిక నిర్మాణానికి కిట్‌గా సరఫరా చేయబడుతుంది లేదా పూర్తి మరియు రెడీ-ఫ్లై. [1] ఈ విమానం యుఎస్ లైట్-స్పోర్ట్ ఎయిర్క్రాఫ్ట్ నిబంధనలను పాటించేలా రూపొందించబడింది. ఇది కాంటిలివర్ లో-వింగ్, బబుల్ పందిరి కింద రెండు-సీట్ల-ఇన్-సైడ్-సైడ్ కాన్ఫిగరేషన్‌తో పరివేష్టిత కాక్‌పిట్, స్థిర ట్రైసైకిల్ ల్యాండింగ్ గేర్ మరియు ట్రాక్టర్ కాన్ఫిగరేషన్‌లో ఒకే ఇంజిన్ కలిగి ఉంది. [1] పయనీర్ 300 గాలిపటం ఆల్పి పయనీర్ 300 యొక్క అధిక టేకాఫ్ బరువు మరియు స్థిర గేర్ వెర్షన్, విమాన శిక్షణ కోసం మెరుగైన యుక్తిని కలిగి ఉంది. పూర్తిగా సమావేశమైన అందుబాటులో కాకుండా ఇది రెండు వేర్వేరు కిట్‌లుగా కూడా లభిస్తుంది, ఒకటి 51% కిట్ మరియు మరొకటి యూరోకిట్, ఇందులో ఫ్యాక్టరీ సమావేశమైన ఎయిర్‌ఫ్రేమ్ ఉంది, కానీ ఇంజిన్ సంస్థాపన లేదు. [1] ఈ విమానం చెక్కతో తయారు చేయబడింది మరియు మిశ్రమ పదార్థాలతో కప్పబడి ఉంటుంది. దీని 7.55 మీ (24.8 అడుగులు) స్పాన్ వింగ్ 10 మీ 2 (110 చదరపు అడుగులు) మరియు మౌంట్ ఫ్లాప్‌లను కలిగి ఉంది. ప్రామాణిక ఇంజన్లు 80 హెచ్‌పి (60 కిలోవాట్ల) రోటాక్స్ 912UL, అలాగే 100 హెచ్‌పి (75 కిలోవాట్ జనవరి 2017 నాటికి, ఫెడరల్ ఏవియేషన్ అడ్మినిస్ట్రేషన్ యొక్క ఆమోదించబడిన ప్రత్యేక లైట్-స్పోర్ట్ విమానాల జాబితాలో డిజైన్ కనిపించదు. [2] టాక్ మరియు తయారీదారు నుండి డేటా [1] [3] సాధారణ లక్షణాల పనితీరు</v>
      </c>
      <c r="E40" s="1" t="s">
        <v>799</v>
      </c>
      <c r="F40" s="1" t="s">
        <v>800</v>
      </c>
      <c r="G40" s="1" t="str">
        <f>IFERROR(__xludf.DUMMYFUNCTION("GOOGLETRANSLATE(F:F, ""en"", ""te"")"),"లైట్-స్పోర్ట్ విమానం")</f>
        <v>లైట్-స్పోర్ట్ విమానం</v>
      </c>
      <c r="H40" s="1" t="s">
        <v>400</v>
      </c>
      <c r="I40" s="1" t="str">
        <f>IFERROR(__xludf.DUMMYFUNCTION("GOOGLETRANSLATE(H:H, ""en"", ""te"")"),"ఇటలీ")</f>
        <v>ఇటలీ</v>
      </c>
      <c r="J40" s="2" t="s">
        <v>401</v>
      </c>
      <c r="K40" s="1" t="s">
        <v>801</v>
      </c>
      <c r="L40" s="1" t="str">
        <f>IFERROR(__xludf.DUMMYFUNCTION("GOOGLETRANSLATE(K:K, ""en"", ""te"")"),"ఆల్పి ఏవియేషన్")</f>
        <v>ఆల్పి ఏవియేషన్</v>
      </c>
      <c r="M40" s="1" t="s">
        <v>802</v>
      </c>
      <c r="Q40" s="1" t="s">
        <v>233</v>
      </c>
      <c r="R40" s="1" t="s">
        <v>779</v>
      </c>
      <c r="S40" s="1" t="s">
        <v>803</v>
      </c>
      <c r="T40" s="1" t="s">
        <v>804</v>
      </c>
      <c r="V40" s="1" t="s">
        <v>805</v>
      </c>
      <c r="X40" s="1" t="s">
        <v>806</v>
      </c>
      <c r="Y40" s="1" t="s">
        <v>784</v>
      </c>
      <c r="Z40" s="1" t="s">
        <v>807</v>
      </c>
      <c r="AA40" s="1" t="s">
        <v>808</v>
      </c>
      <c r="AB40" s="1" t="s">
        <v>128</v>
      </c>
      <c r="AE40" s="1" t="s">
        <v>809</v>
      </c>
      <c r="AF40" s="1" t="s">
        <v>810</v>
      </c>
      <c r="AI40" s="1" t="s">
        <v>811</v>
      </c>
      <c r="AJ40" s="1" t="s">
        <v>812</v>
      </c>
      <c r="AK40" s="1" t="s">
        <v>813</v>
      </c>
      <c r="AL40" s="1" t="s">
        <v>814</v>
      </c>
      <c r="AM40" s="1" t="s">
        <v>664</v>
      </c>
      <c r="AQ40" s="1" t="s">
        <v>815</v>
      </c>
      <c r="AR40" s="1" t="s">
        <v>816</v>
      </c>
      <c r="AX40" s="1" t="s">
        <v>817</v>
      </c>
      <c r="BG40" s="1" t="s">
        <v>818</v>
      </c>
      <c r="BP40" s="1" t="s">
        <v>819</v>
      </c>
    </row>
    <row r="41">
      <c r="A41" s="1" t="s">
        <v>820</v>
      </c>
      <c r="B41" s="1" t="str">
        <f>IFERROR(__xludf.DUMMYFUNCTION("GOOGLETRANSLATE(A:A, ""en"", ""te"")"),"స్వాతంత్ర్య డ్రాగన్")</f>
        <v>స్వాతంత్ర్య డ్రాగన్</v>
      </c>
      <c r="C41" s="1" t="s">
        <v>821</v>
      </c>
      <c r="D41" s="1" t="str">
        <f>IFERROR(__xludf.DUMMYFUNCTION("GOOGLETRANSLATE(C:C, ""en"", ""te"")"),"ఇండిపెండెన్స్ డ్రాగన్ ఒక జర్మన్ సింగిల్-ప్లేస్, పారాగ్లైడర్, దీనిని మైఖేల్ నెస్లర్ రూపొందించారు మరియు తురింగియాలోని ఐసెన్‌బర్గ్ యొక్క స్వాతంత్ర్య పారాగ్లైడింగ్ చేత నిర్మించబడింది. ఇది ఇప్పుడు ఉత్పత్తికి దూరంగా ఉంది. [1] డ్రాగన్ బిగినర్స్-ఇంటర్మీడియట్ గ్లై"&amp;"డర్‌గా రూపొందించబడింది. డిజైన్ రెండు తరాల మోడల్స్, డ్రాగన్ మరియు డ్రాగన్ 2 ద్వారా అభివృద్ధి చెందింది. మోడల్స్ ప్రతి ఒక్కటి వాటి సాపేక్ష పరిమాణానికి పేరు పెట్టబడ్డాయి. [1] కంపెనీ టెస్ట్ పైలట్ క్రిస్టియన్ అమోన్ కూడా డ్రాగన్ యొక్క విమాన పరీక్షలో కూడా పాల్గొన"&amp;"్నాడు. [1] బెర్ట్రాండ్ నుండి డేటా [1] సాధారణ లక్షణాల పనితీరు")</f>
        <v>ఇండిపెండెన్స్ డ్రాగన్ ఒక జర్మన్ సింగిల్-ప్లేస్, పారాగ్లైడర్, దీనిని మైఖేల్ నెస్లర్ రూపొందించారు మరియు తురింగియాలోని ఐసెన్‌బర్గ్ యొక్క స్వాతంత్ర్య పారాగ్లైడింగ్ చేత నిర్మించబడింది. ఇది ఇప్పుడు ఉత్పత్తికి దూరంగా ఉంది. [1] డ్రాగన్ బిగినర్స్-ఇంటర్మీడియట్ గ్లైడర్‌గా రూపొందించబడింది. డిజైన్ రెండు తరాల మోడల్స్, డ్రాగన్ మరియు డ్రాగన్ 2 ద్వారా అభివృద్ధి చెందింది. మోడల్స్ ప్రతి ఒక్కటి వాటి సాపేక్ష పరిమాణానికి పేరు పెట్టబడ్డాయి. [1] కంపెనీ టెస్ట్ పైలట్ క్రిస్టియన్ అమోన్ కూడా డ్రాగన్ యొక్క విమాన పరీక్షలో కూడా పాల్గొన్నాడు. [1] బెర్ట్రాండ్ నుండి డేటా [1] సాధారణ లక్షణాల పనితీరు</v>
      </c>
      <c r="F41" s="1" t="s">
        <v>295</v>
      </c>
      <c r="G41" s="1" t="str">
        <f>IFERROR(__xludf.DUMMYFUNCTION("GOOGLETRANSLATE(F:F, ""en"", ""te"")"),"పారాగ్లైడర్")</f>
        <v>పారాగ్లైడర్</v>
      </c>
      <c r="H41" s="1" t="s">
        <v>111</v>
      </c>
      <c r="I41" s="1" t="str">
        <f>IFERROR(__xludf.DUMMYFUNCTION("GOOGLETRANSLATE(H:H, ""en"", ""te"")"),"జర్మనీ")</f>
        <v>జర్మనీ</v>
      </c>
      <c r="J41" s="2" t="s">
        <v>112</v>
      </c>
      <c r="K41" s="1" t="s">
        <v>822</v>
      </c>
      <c r="L41" s="1" t="str">
        <f>IFERROR(__xludf.DUMMYFUNCTION("GOOGLETRANSLATE(K:K, ""en"", ""te"")"),"స్వాతంత్ర్యం పారాగ్లైడింగ్")</f>
        <v>స్వాతంత్ర్యం పారాగ్లైడింగ్</v>
      </c>
      <c r="M41" s="1" t="s">
        <v>823</v>
      </c>
      <c r="P41" s="1" t="s">
        <v>116</v>
      </c>
      <c r="Q41" s="1" t="s">
        <v>233</v>
      </c>
      <c r="T41" s="1" t="s">
        <v>824</v>
      </c>
      <c r="AF41" s="2" t="s">
        <v>301</v>
      </c>
      <c r="AG41" s="1" t="s">
        <v>825</v>
      </c>
      <c r="AI41" s="1" t="s">
        <v>826</v>
      </c>
      <c r="AK41" s="1" t="s">
        <v>771</v>
      </c>
      <c r="AV41" s="1">
        <v>5.5</v>
      </c>
      <c r="BG41" s="1" t="s">
        <v>305</v>
      </c>
      <c r="BV41" s="1" t="s">
        <v>827</v>
      </c>
    </row>
    <row r="42">
      <c r="A42" s="1" t="s">
        <v>828</v>
      </c>
      <c r="B42" s="1" t="str">
        <f>IFERROR(__xludf.DUMMYFUNCTION("GOOGLETRANSLATE(A:A, ""en"", ""te"")"),"పారాటెక్ పి 25")</f>
        <v>పారాటెక్ పి 25</v>
      </c>
      <c r="C42" s="1" t="s">
        <v>829</v>
      </c>
      <c r="D42" s="1" t="str">
        <f>IFERROR(__xludf.DUMMYFUNCTION("GOOGLETRANSLATE(C:C, ""en"", ""te"")"),"పారాటెక్ పి 25 అనేది స్విస్ సింగిల్-ప్లేస్ పారాగ్లైడర్, దీనిని ఉవే బెర్న్‌హోల్జ్ రూపొందించారు మరియు పారాటెక్ ఆఫ్ అప్పెన్‌జెల్ నిర్మించారు. ఇది ఇప్పుడు ఉత్పత్తికి దూరంగా ఉంది. [1] ఈ విమానం ఒక అనుభవశూన్యుడు/ఇంటర్మీడియట్ గ్లైడర్‌గా రూపొందించబడింది. [1] బెర్ట"&amp;"్రాండ్ నుండి డేటా [1] సాధారణ లక్షణాల పనితీరు")</f>
        <v>పారాటెక్ పి 25 అనేది స్విస్ సింగిల్-ప్లేస్ పారాగ్లైడర్, దీనిని ఉవే బెర్న్‌హోల్జ్ రూపొందించారు మరియు పారాటెక్ ఆఫ్ అప్పెన్‌జెల్ నిర్మించారు. ఇది ఇప్పుడు ఉత్పత్తికి దూరంగా ఉంది. [1] ఈ విమానం ఒక అనుభవశూన్యుడు/ఇంటర్మీడియట్ గ్లైడర్‌గా రూపొందించబడింది. [1] బెర్ట్రాండ్ నుండి డేటా [1] సాధారణ లక్షణాల పనితీరు</v>
      </c>
      <c r="F42" s="1" t="s">
        <v>295</v>
      </c>
      <c r="G42" s="1" t="str">
        <f>IFERROR(__xludf.DUMMYFUNCTION("GOOGLETRANSLATE(F:F, ""en"", ""te"")"),"పారాగ్లైడర్")</f>
        <v>పారాగ్లైడర్</v>
      </c>
      <c r="H42" s="1" t="s">
        <v>830</v>
      </c>
      <c r="I42" s="1" t="str">
        <f>IFERROR(__xludf.DUMMYFUNCTION("GOOGLETRANSLATE(H:H, ""en"", ""te"")"),"స్విట్జర్లాండ్")</f>
        <v>స్విట్జర్లాండ్</v>
      </c>
      <c r="J42" s="2" t="s">
        <v>831</v>
      </c>
      <c r="K42" s="1" t="s">
        <v>832</v>
      </c>
      <c r="L42" s="1" t="str">
        <f>IFERROR(__xludf.DUMMYFUNCTION("GOOGLETRANSLATE(K:K, ""en"", ""te"")"),"పారాటెక్")</f>
        <v>పారాటెక్</v>
      </c>
      <c r="M42" s="2" t="s">
        <v>833</v>
      </c>
      <c r="P42" s="1" t="s">
        <v>116</v>
      </c>
      <c r="Q42" s="1" t="s">
        <v>233</v>
      </c>
      <c r="T42" s="1" t="s">
        <v>834</v>
      </c>
      <c r="AF42" s="2" t="s">
        <v>301</v>
      </c>
      <c r="AG42" s="1" t="s">
        <v>835</v>
      </c>
      <c r="AI42" s="1" t="s">
        <v>836</v>
      </c>
      <c r="AK42" s="1" t="s">
        <v>837</v>
      </c>
      <c r="AV42" s="1">
        <v>5.3</v>
      </c>
      <c r="BG42" s="1" t="s">
        <v>305</v>
      </c>
    </row>
    <row r="43">
      <c r="A43" s="1" t="s">
        <v>838</v>
      </c>
      <c r="B43" s="1" t="str">
        <f>IFERROR(__xludf.DUMMYFUNCTION("GOOGLETRANSLATE(A:A, ""en"", ""te"")"),"యు-టర్న్ ఇన్ఫినిటీ")</f>
        <v>యు-టర్న్ ఇన్ఫినిటీ</v>
      </c>
      <c r="C43" s="1" t="s">
        <v>839</v>
      </c>
      <c r="D43" s="1" t="str">
        <f>IFERROR(__xludf.DUMMYFUNCTION("GOOGLETRANSLATE(C:C, ""en"", ""te"")"),"యు-టర్న్ ఇన్ఫినిటీ ఒక జర్మన్ సింగిల్-ప్లేస్ పారాగ్లైడర్, ఇది విల్లింగెన్-ష్వెన్నింగెన్ యొక్క యు-టర్న్ Gmbh చేత రూపొందించబడింది మరియు నిర్మించబడింది. ఇది 2003 లో కంపెనీ ప్రవేశపెట్టిన మొట్టమొదటి గ్లైడర్ మరియు 2016 లో ఇన్ఫినిటీ 4 గా ఉత్పత్తిలో ఉంది. [1] అనంత"&amp;"ం ఇంటర్మీడియట్ గ్లైడర్‌గా రూపొందించబడింది. [1] ఈ డిజైన్ నాలుగు తరాల మోడళ్ల ద్వారా అభివృద్ధి చెందింది, అనంతం, అనంతం 2, 3 మరియు 4, ప్రతి ఒక్కటి చివరిగా మెరుగుపడుతుంది. ఇన్ఫినిటీ 4 పూర్తి పున es రూపకల్పన మరియు మునుపటి సంస్కరణల పరిణామం మాత్రమే కాదు. నమూనాలు వ"&amp;"ాటి సాపేక్ష పరిమాణానికి పేరు పెట్టబడ్డాయి. [1] [2] సమీక్షకుడు నోయెల్ బెర్ట్రాండ్ 2003 సమీక్షలో ఇన్ఫినిటీ యొక్క విలక్షణమైన వింగ్ గ్రాఫిక్స్ను ""సులభంగా గుర్తించదగినది"" అని గుర్తించారు మరియు డిజైన్ ""త్వరగా మరియు వాగ్దానంతో నిండి ఉంది"" అని గుర్తించారు. [1"&amp;"] బెర్ట్రాండ్ నుండి డేటా [1] సాధారణ లక్షణాల పనితీరు")</f>
        <v>యు-టర్న్ ఇన్ఫినిటీ ఒక జర్మన్ సింగిల్-ప్లేస్ పారాగ్లైడర్, ఇది విల్లింగెన్-ష్వెన్నింగెన్ యొక్క యు-టర్న్ Gmbh చేత రూపొందించబడింది మరియు నిర్మించబడింది. ఇది 2003 లో కంపెనీ ప్రవేశపెట్టిన మొట్టమొదటి గ్లైడర్ మరియు 2016 లో ఇన్ఫినిటీ 4 గా ఉత్పత్తిలో ఉంది. [1] అనంతం ఇంటర్మీడియట్ గ్లైడర్‌గా రూపొందించబడింది. [1] ఈ డిజైన్ నాలుగు తరాల మోడళ్ల ద్వారా అభివృద్ధి చెందింది, అనంతం, అనంతం 2, 3 మరియు 4, ప్రతి ఒక్కటి చివరిగా మెరుగుపడుతుంది. ఇన్ఫినిటీ 4 పూర్తి పున es రూపకల్పన మరియు మునుపటి సంస్కరణల పరిణామం మాత్రమే కాదు. నమూనాలు వాటి సాపేక్ష పరిమాణానికి పేరు పెట్టబడ్డాయి. [1] [2] సమీక్షకుడు నోయెల్ బెర్ట్రాండ్ 2003 సమీక్షలో ఇన్ఫినిటీ యొక్క విలక్షణమైన వింగ్ గ్రాఫిక్స్ను "సులభంగా గుర్తించదగినది" అని గుర్తించారు మరియు డిజైన్ "త్వరగా మరియు వాగ్దానంతో నిండి ఉంది" అని గుర్తించారు. [1] బెర్ట్రాండ్ నుండి డేటా [1] సాధారణ లక్షణాల పనితీరు</v>
      </c>
      <c r="F43" s="1" t="s">
        <v>295</v>
      </c>
      <c r="G43" s="1" t="str">
        <f>IFERROR(__xludf.DUMMYFUNCTION("GOOGLETRANSLATE(F:F, ""en"", ""te"")"),"పారాగ్లైడర్")</f>
        <v>పారాగ్లైడర్</v>
      </c>
      <c r="H43" s="1" t="s">
        <v>111</v>
      </c>
      <c r="I43" s="1" t="str">
        <f>IFERROR(__xludf.DUMMYFUNCTION("GOOGLETRANSLATE(H:H, ""en"", ""te"")"),"జర్మనీ")</f>
        <v>జర్మనీ</v>
      </c>
      <c r="J43" s="2" t="s">
        <v>112</v>
      </c>
      <c r="K43" s="1" t="s">
        <v>840</v>
      </c>
      <c r="L43" s="1" t="str">
        <f>IFERROR(__xludf.DUMMYFUNCTION("GOOGLETRANSLATE(K:K, ""en"", ""te"")"),"U- టర్న్ Gmbh")</f>
        <v>U- టర్న్ Gmbh</v>
      </c>
      <c r="M43" s="1" t="s">
        <v>841</v>
      </c>
      <c r="Q43" s="1" t="s">
        <v>233</v>
      </c>
      <c r="T43" s="1" t="s">
        <v>842</v>
      </c>
      <c r="AF43" s="2" t="s">
        <v>301</v>
      </c>
      <c r="AI43" s="1" t="s">
        <v>843</v>
      </c>
      <c r="AK43" s="1" t="s">
        <v>844</v>
      </c>
      <c r="AV43" s="1">
        <v>5.21</v>
      </c>
      <c r="BF43" s="1">
        <v>2003.0</v>
      </c>
      <c r="BG43" s="1" t="s">
        <v>845</v>
      </c>
      <c r="BV43" s="1" t="s">
        <v>846</v>
      </c>
    </row>
    <row r="44">
      <c r="A44" s="1" t="s">
        <v>847</v>
      </c>
      <c r="B44" s="1" t="str">
        <f>IFERROR(__xludf.DUMMYFUNCTION("GOOGLETRANSLATE(A:A, ""en"", ""te"")"),"కాంటెగా అప్")</f>
        <v>కాంటెగా అప్</v>
      </c>
      <c r="C44" s="1" t="s">
        <v>848</v>
      </c>
      <c r="D44" s="1" t="str">
        <f>IFERROR(__xludf.DUMMYFUNCTION("GOOGLETRANSLATE(C:C, ""en"", ""te"")"),"అప్ కాంటెగా జర్మన్ సింగిల్ మరియు రెండు-ప్రదేశాల పారాగ్లైడర్ల కుటుంబం, దీనిని ఐరోపా ఆఫ్ కోచెల్ AM చూడండి. 2003 లో ప్రవేశపెట్టబడింది, తుది సంస్కరణ యొక్క ఉత్పత్తి 2016 లో ముగిసింది. [1] కాంటెగా ఇంటర్మీడియట్ గ్లైడర్‌గా రూపొందించబడింది. [1] ఈ డిజైన్ అనేక తరాల "&amp;"మోడల్స్, కాంటెగా, కాంటెగా 2, కాంటెగా ఎక్స్‌సి మరియు కాంటెగా ఎక్స్‌సి 2 ద్వారా అభివృద్ధి చెందింది. నమూనాలు వాటి సాపేక్ష పరిమాణానికి పేరు పెట్టబడ్డాయి. [1] [2] [3] [4] [5] 2003 నుండి 2005 వరకు ఉత్పత్తి చేయబడింది. [2] 2006 నుండి 2008 వరకు ఉత్పత్తి చేయబడింది."&amp;" [2] 2010 నుండి 2012 వరకు ఉత్పత్తి చేయబడింది. [2] 2012 నుండి 2016 వరకు ఉత్పత్తి చేయబడింది. [2] బెర్ట్రాండ్ నుండి డేటా [1] సాధారణ లక్షణాలు")</f>
        <v>అప్ కాంటెగా జర్మన్ సింగిల్ మరియు రెండు-ప్రదేశాల పారాగ్లైడర్ల కుటుంబం, దీనిని ఐరోపా ఆఫ్ కోచెల్ AM చూడండి. 2003 లో ప్రవేశపెట్టబడింది, తుది సంస్కరణ యొక్క ఉత్పత్తి 2016 లో ముగిసింది. [1] కాంటెగా ఇంటర్మీడియట్ గ్లైడర్‌గా రూపొందించబడింది. [1] ఈ డిజైన్ అనేక తరాల మోడల్స్, కాంటెగా, కాంటెగా 2, కాంటెగా ఎక్స్‌సి మరియు కాంటెగా ఎక్స్‌సి 2 ద్వారా అభివృద్ధి చెందింది. నమూనాలు వాటి సాపేక్ష పరిమాణానికి పేరు పెట్టబడ్డాయి. [1] [2] [3] [4] [5] 2003 నుండి 2005 వరకు ఉత్పత్తి చేయబడింది. [2] 2006 నుండి 2008 వరకు ఉత్పత్తి చేయబడింది. [2] 2010 నుండి 2012 వరకు ఉత్పత్తి చేయబడింది. [2] 2012 నుండి 2016 వరకు ఉత్పత్తి చేయబడింది. [2] బెర్ట్రాండ్ నుండి డేటా [1] సాధారణ లక్షణాలు</v>
      </c>
      <c r="F44" s="1" t="s">
        <v>295</v>
      </c>
      <c r="G44" s="1" t="str">
        <f>IFERROR(__xludf.DUMMYFUNCTION("GOOGLETRANSLATE(F:F, ""en"", ""te"")"),"పారాగ్లైడర్")</f>
        <v>పారాగ్లైడర్</v>
      </c>
      <c r="H44" s="1" t="s">
        <v>111</v>
      </c>
      <c r="I44" s="1" t="str">
        <f>IFERROR(__xludf.DUMMYFUNCTION("GOOGLETRANSLATE(H:H, ""en"", ""te"")"),"జర్మనీ")</f>
        <v>జర్మనీ</v>
      </c>
      <c r="J44" s="2" t="s">
        <v>112</v>
      </c>
      <c r="K44" s="1" t="s">
        <v>849</v>
      </c>
      <c r="L44" s="1" t="str">
        <f>IFERROR(__xludf.DUMMYFUNCTION("GOOGLETRANSLATE(K:K, ""en"", ""te"")"),"ఐరోపా")</f>
        <v>ఐరోపా</v>
      </c>
      <c r="M44" s="1" t="s">
        <v>850</v>
      </c>
      <c r="Q44" s="1" t="s">
        <v>233</v>
      </c>
      <c r="T44" s="1" t="s">
        <v>851</v>
      </c>
      <c r="AF44" s="2" t="s">
        <v>301</v>
      </c>
      <c r="AI44" s="1" t="s">
        <v>406</v>
      </c>
      <c r="AV44" s="1">
        <v>5.2</v>
      </c>
      <c r="BF44" s="1">
        <v>2003.0</v>
      </c>
      <c r="BG44" s="1" t="s">
        <v>305</v>
      </c>
      <c r="BV44" s="1" t="s">
        <v>852</v>
      </c>
    </row>
    <row r="45">
      <c r="A45" s="1" t="s">
        <v>853</v>
      </c>
      <c r="B45" s="1" t="str">
        <f>IFERROR(__xludf.DUMMYFUNCTION("GOOGLETRANSLATE(A:A, ""en"", ""te"")"),"మకాలు")</f>
        <v>మకాలు</v>
      </c>
      <c r="C45" s="1" t="s">
        <v>854</v>
      </c>
      <c r="D45" s="1" t="str">
        <f>IFERROR(__xludf.DUMMYFUNCTION("GOOGLETRANSLATE(C:C, ""en"", ""te"")"),"యుపి మకాలూ ఒక జర్మన్ సింగిల్-ప్లేస్ పారాగ్లైడర్, దీనిని ఐరోపా ఆఫ్ కోచెల్ ఆమ్ చూడండి. 2001 లో ప్రవేశపెట్టబడింది, తుది సంస్కరణ యొక్క ఉత్పత్తి 2016 లో ముగిసింది. [1] మకాలూ ప్రాథమిక ఇంటర్మీడియట్ గ్లైడర్‌గా రూపొందించబడింది మరియు అదే పేరుతో ఉన్న పర్వతానికి పేరు"&amp;" పెట్టబడింది. [1] డిజైన్ అనేక తరాల మోడళ్ల ద్వారా అభివృద్ధి చెందింది, మకాలూ, మకాలూ 2 మరియు మకాలూ 3. మోడల్స్ ప్రతి ఒక్కటి వాటి సాపేక్ష పరిమాణానికి పేరు పెట్టబడ్డాయి. [1] [2] [3] [4] [5] అసలు తరం మకాలూ యొక్క నౌక పోషర్ మెరైన్ న్యూ స్కైటెక్స్ నుండి తయారు చేయబడ"&amp;"ింది మరియు దాని పంక్తులు కజిన్ ట్రెస్టెక్ సూపర్ అరామిడ్ నుండి తయారు చేయబడ్డాయి. [3] 2001-2003 నుండి ఉత్పత్తి చేయబడింది. [2] 2004-2006 నుండి ఉత్పత్తి చేయబడింది. [2] 2012-2016 నుండి ఉత్పత్తి చేయబడింది. [2] బెర్ట్రాండ్ [1] మరియు తయారీదారు [3] సాధారణ లక్షణాల "&amp;"నుండి డేటా")</f>
        <v>యుపి మకాలూ ఒక జర్మన్ సింగిల్-ప్లేస్ పారాగ్లైడర్, దీనిని ఐరోపా ఆఫ్ కోచెల్ ఆమ్ చూడండి. 2001 లో ప్రవేశపెట్టబడింది, తుది సంస్కరణ యొక్క ఉత్పత్తి 2016 లో ముగిసింది. [1] మకాలూ ప్రాథమిక ఇంటర్మీడియట్ గ్లైడర్‌గా రూపొందించబడింది మరియు అదే పేరుతో ఉన్న పర్వతానికి పేరు పెట్టబడింది. [1] డిజైన్ అనేక తరాల మోడళ్ల ద్వారా అభివృద్ధి చెందింది, మకాలూ, మకాలూ 2 మరియు మకాలూ 3. మోడల్స్ ప్రతి ఒక్కటి వాటి సాపేక్ష పరిమాణానికి పేరు పెట్టబడ్డాయి. [1] [2] [3] [4] [5] అసలు తరం మకాలూ యొక్క నౌక పోషర్ మెరైన్ న్యూ స్కైటెక్స్ నుండి తయారు చేయబడింది మరియు దాని పంక్తులు కజిన్ ట్రెస్టెక్ సూపర్ అరామిడ్ నుండి తయారు చేయబడ్డాయి. [3] 2001-2003 నుండి ఉత్పత్తి చేయబడింది. [2] 2004-2006 నుండి ఉత్పత్తి చేయబడింది. [2] 2012-2016 నుండి ఉత్పత్తి చేయబడింది. [2] బెర్ట్రాండ్ [1] మరియు తయారీదారు [3] సాధారణ లక్షణాల నుండి డేటా</v>
      </c>
      <c r="F45" s="1" t="s">
        <v>295</v>
      </c>
      <c r="G45" s="1" t="str">
        <f>IFERROR(__xludf.DUMMYFUNCTION("GOOGLETRANSLATE(F:F, ""en"", ""te"")"),"పారాగ్లైడర్")</f>
        <v>పారాగ్లైడర్</v>
      </c>
      <c r="H45" s="1" t="s">
        <v>111</v>
      </c>
      <c r="I45" s="1" t="str">
        <f>IFERROR(__xludf.DUMMYFUNCTION("GOOGLETRANSLATE(H:H, ""en"", ""te"")"),"జర్మనీ")</f>
        <v>జర్మనీ</v>
      </c>
      <c r="J45" s="2" t="s">
        <v>112</v>
      </c>
      <c r="K45" s="1" t="s">
        <v>849</v>
      </c>
      <c r="L45" s="1" t="str">
        <f>IFERROR(__xludf.DUMMYFUNCTION("GOOGLETRANSLATE(K:K, ""en"", ""te"")"),"ఐరోపా")</f>
        <v>ఐరోపా</v>
      </c>
      <c r="M45" s="1" t="s">
        <v>850</v>
      </c>
      <c r="Q45" s="1" t="s">
        <v>233</v>
      </c>
      <c r="T45" s="1" t="s">
        <v>855</v>
      </c>
      <c r="AF45" s="2" t="s">
        <v>301</v>
      </c>
      <c r="AI45" s="1" t="s">
        <v>836</v>
      </c>
      <c r="AV45" s="1">
        <v>5.0</v>
      </c>
      <c r="BF45" s="1">
        <v>2001.0</v>
      </c>
      <c r="BG45" s="1" t="s">
        <v>305</v>
      </c>
      <c r="BV45" s="1" t="s">
        <v>856</v>
      </c>
    </row>
    <row r="46">
      <c r="A46" s="1" t="s">
        <v>857</v>
      </c>
      <c r="B46" s="1" t="str">
        <f>IFERROR(__xludf.DUMMYFUNCTION("GOOGLETRANSLATE(A:A, ""en"", ""te"")"),"WB ఎలక్ట్రానిక్స్ వేడెక్కడం")</f>
        <v>WB ఎలక్ట్రానిక్స్ వేడెక్కడం</v>
      </c>
      <c r="C46" s="1" t="s">
        <v>858</v>
      </c>
      <c r="D46" s="1" t="str">
        <f>IFERROR(__xludf.DUMMYFUNCTION("GOOGLETRANSLATE(C:C, ""en"", ""te"")"),"డబ్ల్యుబి ఎలక్ట్రానిక్స్ వార్మేట్ అనేది పోలిష్ కంపెనీ డబ్ల్యుబి ఎలక్ట్రానిక్స్ అభివృద్ధి చేసిన మైక్రో రిటరింగ్ ఆయుధాలు. 1000 యూనిట్లను ఆదేశించిన పోలిష్ సైన్యంతో వార్మేట్ సేవలో ఉంది (పోలిష్ ఆర్మీ ఆలస్యం ఆర్డర్లు 100 యూనిట్లు మాత్రమే అందుకున్న తర్వాత). ఇది "&amp;"ఫ్రాగ్మెంటేషన్, హీట్ మరియు థర్మోబారిక్ వార్‌హెడ్‌లతో సహా అనేక విభిన్న పేలోడ్‌లను కలిగి ఉంటుంది. మానవరహిత వైమానిక వాహనంపై ఈ వ్యాసం ఒక స్టబ్. వికీపీడియా విస్తరించడం ద్వారా మీరు సహాయపడవచ్చు.")</f>
        <v>డబ్ల్యుబి ఎలక్ట్రానిక్స్ వార్మేట్ అనేది పోలిష్ కంపెనీ డబ్ల్యుబి ఎలక్ట్రానిక్స్ అభివృద్ధి చేసిన మైక్రో రిటరింగ్ ఆయుధాలు. 1000 యూనిట్లను ఆదేశించిన పోలిష్ సైన్యంతో వార్మేట్ సేవలో ఉంది (పోలిష్ ఆర్మీ ఆలస్యం ఆర్డర్లు 100 యూనిట్లు మాత్రమే అందుకున్న తర్వాత). ఇది ఫ్రాగ్మెంటేషన్, హీట్ మరియు థర్మోబారిక్ వార్‌హెడ్‌లతో సహా అనేక విభిన్న పేలోడ్‌లను కలిగి ఉంటుంది. మానవరహిత వైమానిక వాహనంపై ఈ వ్యాసం ఒక స్టబ్. వికీపీడియా విస్తరించడం ద్వారా మీరు సహాయపడవచ్చు.</v>
      </c>
      <c r="E46" s="1" t="s">
        <v>859</v>
      </c>
      <c r="F46" s="1" t="s">
        <v>860</v>
      </c>
      <c r="G46" s="1" t="str">
        <f>IFERROR(__xludf.DUMMYFUNCTION("GOOGLETRANSLATE(F:F, ""en"", ""te"")"),"అసహ్యకరమైన ఆయుధాలు")</f>
        <v>అసహ్యకరమైన ఆయుధాలు</v>
      </c>
      <c r="K46" s="1" t="s">
        <v>861</v>
      </c>
      <c r="L46" s="1" t="str">
        <f>IFERROR(__xludf.DUMMYFUNCTION("GOOGLETRANSLATE(K:K, ""en"", ""te"")"),"WB ఎలక్ట్రానిక్స్")</f>
        <v>WB ఎలక్ట్రానిక్స్</v>
      </c>
      <c r="M46" s="1" t="s">
        <v>862</v>
      </c>
      <c r="BC46" s="1" t="s">
        <v>863</v>
      </c>
      <c r="BD46" s="1" t="s">
        <v>864</v>
      </c>
      <c r="BG46" s="1" t="s">
        <v>865</v>
      </c>
    </row>
    <row r="47">
      <c r="A47" s="1" t="s">
        <v>866</v>
      </c>
      <c r="B47" s="1" t="str">
        <f>IFERROR(__xludf.DUMMYFUNCTION("GOOGLETRANSLATE(A:A, ""en"", ""te"")"),"నోవా ఫెరాన్")</f>
        <v>నోవా ఫెరాన్</v>
      </c>
      <c r="C47" s="1" t="s">
        <v>867</v>
      </c>
      <c r="D47" s="1" t="str">
        <f>IFERROR(__xludf.DUMMYFUNCTION("GOOGLETRANSLATE(C:C, ""en"", ""te"")"),"నోవా ఫెరాన్ ఒక ఆస్ట్రియన్ సింగిల్-ప్లేస్ పారాగ్లైడర్, దీనిని హన్నెస్ పాపెస్చ్ రూపొందించారు మరియు ఇన్స్బ్రక్ యొక్క నోవా పెర్ఫార్మెన్స్ పారాగ్లైడర్స్ నిర్మించారు. ఇది ఇప్పుడు ఉత్పత్తికి దూరంగా ఉంది. [1] ఈ విమానం ఇంటర్మీడియట్ గ్లైడర్‌గా రూపొందించబడింది. మోడల"&amp;"్స్ వాటి సాపేక్ష పరిమాణానికి పేరు పెట్టబడ్డాయి. [1] బెర్ట్రాండ్ నుండి డేటా [1] సాధారణ లక్షణాలు")</f>
        <v>నోవా ఫెరాన్ ఒక ఆస్ట్రియన్ సింగిల్-ప్లేస్ పారాగ్లైడర్, దీనిని హన్నెస్ పాపెస్చ్ రూపొందించారు మరియు ఇన్స్బ్రక్ యొక్క నోవా పెర్ఫార్మెన్స్ పారాగ్లైడర్స్ నిర్మించారు. ఇది ఇప్పుడు ఉత్పత్తికి దూరంగా ఉంది. [1] ఈ విమానం ఇంటర్మీడియట్ గ్లైడర్‌గా రూపొందించబడింది. మోడల్స్ వాటి సాపేక్ష పరిమాణానికి పేరు పెట్టబడ్డాయి. [1] బెర్ట్రాండ్ నుండి డేటా [1] సాధారణ లక్షణాలు</v>
      </c>
      <c r="F47" s="1" t="s">
        <v>295</v>
      </c>
      <c r="G47" s="1" t="str">
        <f>IFERROR(__xludf.DUMMYFUNCTION("GOOGLETRANSLATE(F:F, ""en"", ""te"")"),"పారాగ్లైడర్")</f>
        <v>పారాగ్లైడర్</v>
      </c>
      <c r="H47" s="1" t="s">
        <v>868</v>
      </c>
      <c r="I47" s="1" t="str">
        <f>IFERROR(__xludf.DUMMYFUNCTION("GOOGLETRANSLATE(H:H, ""en"", ""te"")"),"ఆస్ట్రియా")</f>
        <v>ఆస్ట్రియా</v>
      </c>
      <c r="J47" s="2" t="s">
        <v>869</v>
      </c>
      <c r="K47" s="1" t="s">
        <v>870</v>
      </c>
      <c r="L47" s="1" t="str">
        <f>IFERROR(__xludf.DUMMYFUNCTION("GOOGLETRANSLATE(K:K, ""en"", ""te"")"),"నోవా పెర్ఫార్మెన్స్ పారాగ్లైడర్స్")</f>
        <v>నోవా పెర్ఫార్మెన్స్ పారాగ్లైడర్స్</v>
      </c>
      <c r="M47" s="1" t="s">
        <v>871</v>
      </c>
      <c r="P47" s="1" t="s">
        <v>116</v>
      </c>
      <c r="Q47" s="1" t="s">
        <v>233</v>
      </c>
      <c r="T47" s="1" t="s">
        <v>872</v>
      </c>
      <c r="AF47" s="2" t="s">
        <v>301</v>
      </c>
      <c r="AG47" s="1" t="s">
        <v>873</v>
      </c>
      <c r="AI47" s="1" t="s">
        <v>874</v>
      </c>
      <c r="AV47" s="1">
        <v>5.04</v>
      </c>
      <c r="BG47" s="1" t="s">
        <v>305</v>
      </c>
    </row>
    <row r="48">
      <c r="A48" s="1" t="s">
        <v>875</v>
      </c>
      <c r="B48" s="1" t="str">
        <f>IFERROR(__xludf.DUMMYFUNCTION("GOOGLETRANSLATE(A:A, ""en"", ""te"")"),"ప్రో-డిజైన్ ప్రో-జెక్ట్")</f>
        <v>ప్రో-డిజైన్ ప్రో-జెక్ట్</v>
      </c>
      <c r="C48" s="1" t="s">
        <v>876</v>
      </c>
      <c r="D48" s="1" t="str">
        <f>IFERROR(__xludf.DUMMYFUNCTION("GOOGLETRANSLATE(C:C, ""en"", ""te"")"),"ప్రో-డిజైన్ ప్రో-జెక్ట్ అనేది ఆస్ట్రియన్ సింగిల్-ప్లేస్ పారాగ్లైడర్, ఇది 2000 ల మధ్యలో నాటర్ల అనుకూల రూపకల్పన ద్వారా రూపొందించబడింది మరియు ఉత్పత్తి చేయబడింది. ఇది ఇప్పుడు ఉత్పత్తికి దూరంగా ఉంది. [1] ఈ విమానం అధునాతన మరియు క్రాస్ కంట్రీ గ్లైడర్‌గా రూపొందిం"&amp;"చబడింది. [1] మోడల్స్ వాటి సాపేక్ష పరిమాణానికి పేరు పెట్టబడ్డాయి. [1] బెర్ట్రాండ్ నుండి డేటా [1] సాధారణ లక్షణాల పనితీరు")</f>
        <v>ప్రో-డిజైన్ ప్రో-జెక్ట్ అనేది ఆస్ట్రియన్ సింగిల్-ప్లేస్ పారాగ్లైడర్, ఇది 2000 ల మధ్యలో నాటర్ల అనుకూల రూపకల్పన ద్వారా రూపొందించబడింది మరియు ఉత్పత్తి చేయబడింది. ఇది ఇప్పుడు ఉత్పత్తికి దూరంగా ఉంది. [1] ఈ విమానం అధునాతన మరియు క్రాస్ కంట్రీ గ్లైడర్‌గా రూపొందించబడింది. [1] మోడల్స్ వాటి సాపేక్ష పరిమాణానికి పేరు పెట్టబడ్డాయి. [1] బెర్ట్రాండ్ నుండి డేటా [1] సాధారణ లక్షణాల పనితీరు</v>
      </c>
      <c r="F48" s="1" t="s">
        <v>295</v>
      </c>
      <c r="G48" s="1" t="str">
        <f>IFERROR(__xludf.DUMMYFUNCTION("GOOGLETRANSLATE(F:F, ""en"", ""te"")"),"పారాగ్లైడర్")</f>
        <v>పారాగ్లైడర్</v>
      </c>
      <c r="H48" s="1" t="s">
        <v>868</v>
      </c>
      <c r="I48" s="1" t="str">
        <f>IFERROR(__xludf.DUMMYFUNCTION("GOOGLETRANSLATE(H:H, ""en"", ""te"")"),"ఆస్ట్రియా")</f>
        <v>ఆస్ట్రియా</v>
      </c>
      <c r="J48" s="2" t="s">
        <v>869</v>
      </c>
      <c r="K48" s="1" t="s">
        <v>877</v>
      </c>
      <c r="L48" s="1" t="str">
        <f>IFERROR(__xludf.DUMMYFUNCTION("GOOGLETRANSLATE(K:K, ""en"", ""te"")"),"ప్రో-డిజైన్")</f>
        <v>ప్రో-డిజైన్</v>
      </c>
      <c r="M48" s="2" t="s">
        <v>878</v>
      </c>
      <c r="P48" s="1" t="s">
        <v>116</v>
      </c>
      <c r="Q48" s="1" t="s">
        <v>233</v>
      </c>
      <c r="T48" s="1" t="s">
        <v>879</v>
      </c>
      <c r="AF48" s="2" t="s">
        <v>301</v>
      </c>
      <c r="AI48" s="1" t="s">
        <v>880</v>
      </c>
      <c r="AK48" s="1" t="s">
        <v>303</v>
      </c>
      <c r="AV48" s="1">
        <v>5.92</v>
      </c>
      <c r="BG48" s="1" t="s">
        <v>305</v>
      </c>
      <c r="BV48" s="1" t="s">
        <v>304</v>
      </c>
    </row>
    <row r="49">
      <c r="A49" s="1" t="s">
        <v>881</v>
      </c>
      <c r="B49" s="1" t="str">
        <f>IFERROR(__xludf.DUMMYFUNCTION("GOOGLETRANSLATE(A:A, ""en"", ""te"")"),"పారాడెల్టా బ్రీత్‌లెస్")</f>
        <v>పారాడెల్టా బ్రీత్‌లెస్</v>
      </c>
      <c r="C49" s="1" t="s">
        <v>882</v>
      </c>
      <c r="D49" s="1" t="str">
        <f>IFERROR(__xludf.DUMMYFUNCTION("GOOGLETRANSLATE(C:C, ""en"", ""te"")"),"పారాడెల్టా బ్రీత్‌లెస్ ఒక ఇటాలియన్ సింగిల్-ప్లేస్ పారాగ్లైడర్, దీనిని పర్మా యొక్క పరాడెల్టా పర్మా రూపొందించి ఉత్పత్తి చేసింది. ఇది 2016 లో ఉత్పత్తిలో ఉంది. [1] బ్రీత్‌లెస్ పోటీ మరియు క్రాస్ కంట్రీ గ్లైడర్‌గా రూపొందించబడింది. మోడల్స్ ప్రతి ఒక్కటి చదరపు మీట"&amp;"ర్లలో వారి సుమారుగా వింగ్ ప్రాంతానికి పేరు పెట్టబడ్డాయి. [1] బెర్ట్రాండ్ నుండి డేటా [1] సాధారణ లక్షణాలు")</f>
        <v>పారాడెల్టా బ్రీత్‌లెస్ ఒక ఇటాలియన్ సింగిల్-ప్లేస్ పారాగ్లైడర్, దీనిని పర్మా యొక్క పరాడెల్టా పర్మా రూపొందించి ఉత్పత్తి చేసింది. ఇది 2016 లో ఉత్పత్తిలో ఉంది. [1] బ్రీత్‌లెస్ పోటీ మరియు క్రాస్ కంట్రీ గ్లైడర్‌గా రూపొందించబడింది. మోడల్స్ ప్రతి ఒక్కటి చదరపు మీటర్లలో వారి సుమారుగా వింగ్ ప్రాంతానికి పేరు పెట్టబడ్డాయి. [1] బెర్ట్రాండ్ నుండి డేటా [1] సాధారణ లక్షణాలు</v>
      </c>
      <c r="F49" s="1" t="s">
        <v>295</v>
      </c>
      <c r="G49" s="1" t="str">
        <f>IFERROR(__xludf.DUMMYFUNCTION("GOOGLETRANSLATE(F:F, ""en"", ""te"")"),"పారాగ్లైడర్")</f>
        <v>పారాగ్లైడర్</v>
      </c>
      <c r="H49" s="1" t="s">
        <v>400</v>
      </c>
      <c r="I49" s="1" t="str">
        <f>IFERROR(__xludf.DUMMYFUNCTION("GOOGLETRANSLATE(H:H, ""en"", ""te"")"),"ఇటలీ")</f>
        <v>ఇటలీ</v>
      </c>
      <c r="J49" s="2" t="s">
        <v>401</v>
      </c>
      <c r="K49" s="1" t="s">
        <v>883</v>
      </c>
      <c r="L49" s="1" t="str">
        <f>IFERROR(__xludf.DUMMYFUNCTION("GOOGLETRANSLATE(K:K, ""en"", ""te"")"),"పారాడెల్టా పర్మా")</f>
        <v>పారాడెల్టా పర్మా</v>
      </c>
      <c r="M49" s="1" t="s">
        <v>884</v>
      </c>
      <c r="P49" s="1" t="s">
        <v>116</v>
      </c>
      <c r="Q49" s="1" t="s">
        <v>233</v>
      </c>
      <c r="T49" s="1" t="s">
        <v>851</v>
      </c>
      <c r="AF49" s="2" t="s">
        <v>301</v>
      </c>
      <c r="AI49" s="1" t="s">
        <v>885</v>
      </c>
      <c r="BG49" s="1" t="s">
        <v>886</v>
      </c>
      <c r="BV49" s="1" t="s">
        <v>887</v>
      </c>
    </row>
    <row r="50">
      <c r="A50" s="1" t="s">
        <v>888</v>
      </c>
      <c r="B50" s="1" t="str">
        <f>IFERROR(__xludf.DUMMYFUNCTION("GOOGLETRANSLATE(A:A, ""en"", ""te"")"),"పిఆర్ఎస్ పీక్")</f>
        <v>పిఆర్ఎస్ పీక్</v>
      </c>
      <c r="C50" s="1" t="s">
        <v>889</v>
      </c>
      <c r="D50" s="1" t="str">
        <f>IFERROR(__xludf.DUMMYFUNCTION("GOOGLETRANSLATE(C:C, ""en"", ""te"")"),"పిఆర్ఎస్ పీక్ అనేది జర్మన్ సింగిల్-ప్లేస్ పారాగ్లైడర్, దీనిని రాబీ విట్టాల్ మరియు ఓజోన్ గ్లైడర్‌లతో కలిపి పైలట్స్ రైట్ స్టఫ్ (పిఆర్ఎస్) రూపొందించారు మరియు బ్రాన్నెన్‌బర్గ్ యొక్క పైలట్ల సరైన అంశాలు నిర్మించారు. ఇది ఇప్పుడు ఉత్పత్తికి దూరంగా ఉంది. [1] ఈ విమ"&amp;"ానం పర్వతారోహణ సంతతి గ్లైడర్‌గా రూపొందించబడింది. [1] సమీక్షకుడు నోయెల్ బెర్ట్రాండ్ 2003 సమీక్షలో ""చాలా తేలికపాటి పారా-ట్రెక్కింగ్ మోడళ్ల కోసం శిఖరం"" చాలా మంది పోటీదారులు ఈ మార్కెట్ అంతరంలోకి ప్రవేశించారు. ""[1] నమూనాలు ప్రతి ఒక్కటి వాటి సాపేక్ష పరిమాణాన"&amp;"ికి పేరు పెట్టబడ్డాయి. [1] బెర్ట్రాండ్ నుండి డేటా [1] సాధారణ లక్షణాల పనితీరు")</f>
        <v>పిఆర్ఎస్ పీక్ అనేది జర్మన్ సింగిల్-ప్లేస్ పారాగ్లైడర్, దీనిని రాబీ విట్టాల్ మరియు ఓజోన్ గ్లైడర్‌లతో కలిపి పైలట్స్ రైట్ స్టఫ్ (పిఆర్ఎస్) రూపొందించారు మరియు బ్రాన్నెన్‌బర్గ్ యొక్క పైలట్ల సరైన అంశాలు నిర్మించారు. ఇది ఇప్పుడు ఉత్పత్తికి దూరంగా ఉంది. [1] ఈ విమానం పర్వతారోహణ సంతతి గ్లైడర్‌గా రూపొందించబడింది. [1] సమీక్షకుడు నోయెల్ బెర్ట్రాండ్ 2003 సమీక్షలో "చాలా తేలికపాటి పారా-ట్రెక్కింగ్ మోడళ్ల కోసం శిఖరం" చాలా మంది పోటీదారులు ఈ మార్కెట్ అంతరంలోకి ప్రవేశించారు. "[1] నమూనాలు ప్రతి ఒక్కటి వాటి సాపేక్ష పరిమాణానికి పేరు పెట్టబడ్డాయి. [1] బెర్ట్రాండ్ నుండి డేటా [1] సాధారణ లక్షణాల పనితీరు</v>
      </c>
      <c r="F50" s="1" t="s">
        <v>295</v>
      </c>
      <c r="G50" s="1" t="str">
        <f>IFERROR(__xludf.DUMMYFUNCTION("GOOGLETRANSLATE(F:F, ""en"", ""te"")"),"పారాగ్లైడర్")</f>
        <v>పారాగ్లైడర్</v>
      </c>
      <c r="H50" s="1" t="s">
        <v>111</v>
      </c>
      <c r="I50" s="1" t="str">
        <f>IFERROR(__xludf.DUMMYFUNCTION("GOOGLETRANSLATE(H:H, ""en"", ""te"")"),"జర్మనీ")</f>
        <v>జర్మనీ</v>
      </c>
      <c r="J50" s="2" t="s">
        <v>112</v>
      </c>
      <c r="K50" s="1" t="s">
        <v>890</v>
      </c>
      <c r="L50" s="1" t="str">
        <f>IFERROR(__xludf.DUMMYFUNCTION("GOOGLETRANSLATE(K:K, ""en"", ""te"")"),"పైలట్లు సరైన అంశాలు (పిఆర్)")</f>
        <v>పైలట్లు సరైన అంశాలు (పిఆర్)</v>
      </c>
      <c r="M50" s="1" t="s">
        <v>891</v>
      </c>
      <c r="P50" s="1" t="s">
        <v>116</v>
      </c>
      <c r="Q50" s="1" t="s">
        <v>233</v>
      </c>
      <c r="T50" s="1" t="s">
        <v>892</v>
      </c>
      <c r="AF50" s="2" t="s">
        <v>301</v>
      </c>
      <c r="AI50" s="1" t="s">
        <v>893</v>
      </c>
      <c r="AK50" s="1" t="s">
        <v>894</v>
      </c>
      <c r="AV50" s="1">
        <v>4.86</v>
      </c>
      <c r="BG50" s="1" t="s">
        <v>305</v>
      </c>
    </row>
    <row r="51">
      <c r="A51" s="1" t="s">
        <v>895</v>
      </c>
      <c r="B51" s="1" t="str">
        <f>IFERROR(__xludf.DUMMYFUNCTION("GOOGLETRANSLATE(A:A, ""en"", ""te"")"),"పిఆర్ఎస్ పైలట్ ఒకటి")</f>
        <v>పిఆర్ఎస్ పైలట్ ఒకటి</v>
      </c>
      <c r="C51" s="1" t="s">
        <v>896</v>
      </c>
      <c r="D51" s="1" t="str">
        <f>IFERROR(__xludf.DUMMYFUNCTION("GOOGLETRANSLATE(C:C, ""en"", ""te"")"),"పిఆర్ఎస్ పైలట్ వన్ జర్మన్ సింగిల్-ప్లేస్ పారాగ్లైడర్, దీనిని బ్రాన్నెన్‌బర్గ్ యొక్క పైలట్ల కుడి స్టఫ్ (పిఆర్ఎస్) రూపొందించారు మరియు నిర్మించారు. ఇది ఇప్పుడు ఉత్పత్తికి దూరంగా ఉంది. [1] ఈ విమానం DHV స్థాయి 1 గ్లైడర్‌ను ఎగరడానికి సరళమైన మరియు సురక్షితమైనదిగ"&amp;"ా రూపొందించబడింది. మోడల్స్ వాటి సాపేక్ష పరిమాణానికి పేరు పెట్టబడ్డాయి. [1] బెర్ట్రాండ్ నుండి డేటా [1] సాధారణ లక్షణాల పనితీరు")</f>
        <v>పిఆర్ఎస్ పైలట్ వన్ జర్మన్ సింగిల్-ప్లేస్ పారాగ్లైడర్, దీనిని బ్రాన్నెన్‌బర్గ్ యొక్క పైలట్ల కుడి స్టఫ్ (పిఆర్ఎస్) రూపొందించారు మరియు నిర్మించారు. ఇది ఇప్పుడు ఉత్పత్తికి దూరంగా ఉంది. [1] ఈ విమానం DHV స్థాయి 1 గ్లైడర్‌ను ఎగరడానికి సరళమైన మరియు సురక్షితమైనదిగా రూపొందించబడింది. మోడల్స్ వాటి సాపేక్ష పరిమాణానికి పేరు పెట్టబడ్డాయి. [1] బెర్ట్రాండ్ నుండి డేటా [1] సాధారణ లక్షణాల పనితీరు</v>
      </c>
      <c r="F51" s="1" t="s">
        <v>295</v>
      </c>
      <c r="G51" s="1" t="str">
        <f>IFERROR(__xludf.DUMMYFUNCTION("GOOGLETRANSLATE(F:F, ""en"", ""te"")"),"పారాగ్లైడర్")</f>
        <v>పారాగ్లైడర్</v>
      </c>
      <c r="H51" s="1" t="s">
        <v>111</v>
      </c>
      <c r="I51" s="1" t="str">
        <f>IFERROR(__xludf.DUMMYFUNCTION("GOOGLETRANSLATE(H:H, ""en"", ""te"")"),"జర్మనీ")</f>
        <v>జర్మనీ</v>
      </c>
      <c r="J51" s="2" t="s">
        <v>112</v>
      </c>
      <c r="K51" s="1" t="s">
        <v>890</v>
      </c>
      <c r="L51" s="1" t="str">
        <f>IFERROR(__xludf.DUMMYFUNCTION("GOOGLETRANSLATE(K:K, ""en"", ""te"")"),"పైలట్లు సరైన అంశాలు (పిఆర్)")</f>
        <v>పైలట్లు సరైన అంశాలు (పిఆర్)</v>
      </c>
      <c r="M51" s="1" t="s">
        <v>891</v>
      </c>
      <c r="P51" s="1" t="s">
        <v>116</v>
      </c>
      <c r="Q51" s="1" t="s">
        <v>233</v>
      </c>
      <c r="T51" s="1" t="s">
        <v>897</v>
      </c>
      <c r="AF51" s="2" t="s">
        <v>301</v>
      </c>
      <c r="AI51" s="1" t="s">
        <v>898</v>
      </c>
      <c r="AK51" s="1" t="s">
        <v>899</v>
      </c>
      <c r="AV51" s="1">
        <v>5.0</v>
      </c>
      <c r="BG51" s="1" t="s">
        <v>305</v>
      </c>
    </row>
    <row r="52">
      <c r="A52" s="1" t="s">
        <v>900</v>
      </c>
      <c r="B52" s="1" t="str">
        <f>IFERROR(__xludf.DUMMYFUNCTION("GOOGLETRANSLATE(A:A, ""en"", ""te"")"),"స్కిఫ్ బిగ్‌స్కీఫ్ బి")</f>
        <v>స్కిఫ్ బిగ్‌స్కీఫ్ బి</v>
      </c>
      <c r="C52" s="1" t="s">
        <v>901</v>
      </c>
      <c r="D52" s="1" t="str">
        <f>IFERROR(__xludf.DUMMYFUNCTION("GOOGLETRANSLATE(C:C, ""en"", ""te"")"),"స్కిఫ్ బిగ్‌స్కిఫ్ బిఐ అనేది ఉక్రేనియన్ రెండు-ప్రదేశాల పారాగ్లైడర్, దీనిని సెర్గీ రోజ్కో రూపొందించారు మరియు 2000 ల మధ్యలో ఫియోడోసియా యొక్క స్కిఫ్ పారాగ్లైడింగ్ చేత నిర్మించబడింది. ఇది ఇప్పుడు ఉత్పత్తికి దూరంగా ఉంది. [1] ఈ విమానం విమాన శిక్షణ కోసం టెన్డం గ"&amp;"్లైడర్‌గా రూపొందించబడింది మరియు దీనిని బిగ్‌స్కిఫ్ బిఐ అని పిలుస్తారు, ఇది ""ద్వి-స్థలం"" లేదా రెండు సీటర్లను సూచిస్తుంది. [1] విమానం యొక్క 14.7 మీ (48.2 అడుగులు) స్పాన్ వింగ్‌లో 59 కణాలు ఉన్నాయి, రెక్క ప్రాంతం 43 మీ 2 (460 చదరపు అడుగులు) మరియు 5: 1 యొక్క"&amp;" కారక నిష్పత్తి. సిబ్బంది బరువు పరిధి 150 నుండి 200 కిలోలు (331 నుండి 441 పౌండ్లు). [1] బెర్ట్రాండ్ నుండి డేటా [1] సాధారణ లక్షణాల పనితీరు")</f>
        <v>స్కిఫ్ బిగ్‌స్కిఫ్ బిఐ అనేది ఉక్రేనియన్ రెండు-ప్రదేశాల పారాగ్లైడర్, దీనిని సెర్గీ రోజ్కో రూపొందించారు మరియు 2000 ల మధ్యలో ఫియోడోసియా యొక్క స్కిఫ్ పారాగ్లైడింగ్ చేత నిర్మించబడింది. ఇది ఇప్పుడు ఉత్పత్తికి దూరంగా ఉంది. [1] ఈ విమానం విమాన శిక్షణ కోసం టెన్డం గ్లైడర్‌గా రూపొందించబడింది మరియు దీనిని బిగ్‌స్కిఫ్ బిఐ అని పిలుస్తారు, ఇది "ద్వి-స్థలం" లేదా రెండు సీటర్లను సూచిస్తుంది. [1] విమానం యొక్క 14.7 మీ (48.2 అడుగులు) స్పాన్ వింగ్‌లో 59 కణాలు ఉన్నాయి, రెక్క ప్రాంతం 43 మీ 2 (460 చదరపు అడుగులు) మరియు 5: 1 యొక్క కారక నిష్పత్తి. సిబ్బంది బరువు పరిధి 150 నుండి 200 కిలోలు (331 నుండి 441 పౌండ్లు). [1] బెర్ట్రాండ్ నుండి డేటా [1] సాధారణ లక్షణాల పనితీరు</v>
      </c>
      <c r="F52" s="1" t="s">
        <v>295</v>
      </c>
      <c r="G52" s="1" t="str">
        <f>IFERROR(__xludf.DUMMYFUNCTION("GOOGLETRANSLATE(F:F, ""en"", ""te"")"),"పారాగ్లైడర్")</f>
        <v>పారాగ్లైడర్</v>
      </c>
      <c r="H52" s="1" t="s">
        <v>902</v>
      </c>
      <c r="I52" s="1" t="str">
        <f>IFERROR(__xludf.DUMMYFUNCTION("GOOGLETRANSLATE(H:H, ""en"", ""te"")"),"ఉక్రెయిన్")</f>
        <v>ఉక్రెయిన్</v>
      </c>
      <c r="J52" s="2" t="s">
        <v>903</v>
      </c>
      <c r="K52" s="1" t="s">
        <v>904</v>
      </c>
      <c r="L52" s="1" t="str">
        <f>IFERROR(__xludf.DUMMYFUNCTION("GOOGLETRANSLATE(K:K, ""en"", ""te"")"),"స్కిఫ్ పారాగ్లైడింగ్")</f>
        <v>స్కిఫ్ పారాగ్లైడింగ్</v>
      </c>
      <c r="M52" s="1" t="s">
        <v>905</v>
      </c>
      <c r="Q52" s="1" t="s">
        <v>233</v>
      </c>
      <c r="T52" s="1" t="s">
        <v>906</v>
      </c>
      <c r="AF52" s="2" t="s">
        <v>301</v>
      </c>
      <c r="AG52" s="1" t="s">
        <v>907</v>
      </c>
      <c r="AI52" s="1" t="s">
        <v>908</v>
      </c>
      <c r="AK52" s="1" t="s">
        <v>909</v>
      </c>
      <c r="AV52" s="1">
        <v>5.0</v>
      </c>
      <c r="BG52" s="1" t="s">
        <v>305</v>
      </c>
      <c r="BH52" s="1" t="s">
        <v>910</v>
      </c>
      <c r="BV52" s="1" t="s">
        <v>304</v>
      </c>
    </row>
    <row r="53">
      <c r="A53" s="1" t="s">
        <v>911</v>
      </c>
      <c r="B53" s="1" t="str">
        <f>IFERROR(__xludf.DUMMYFUNCTION("GOOGLETRANSLATE(A:A, ""en"", ""te"")"),"స్వింగ్ మిస్ట్రాల్")</f>
        <v>స్వింగ్ మిస్ట్రాల్</v>
      </c>
      <c r="C53" s="1" t="s">
        <v>912</v>
      </c>
      <c r="D53" s="1" t="str">
        <f>IFERROR(__xludf.DUMMYFUNCTION("GOOGLETRANSLATE(C:C, ""en"", ""te"")"),"మిస్ట్రాల్ జర్మన్ సింగిల్-ప్లేస్ పారాగ్లైడర్, దీనిని ల్యాండ్స్‌బెర్ చేసిన స్వింగ్ ఫ్లగ్‌స్పోర్టెగరేట్ రూపొందించారు మరియు ఉత్పత్తి చేశారు. ఇది ఇప్పుడు ఉత్పత్తికి దూరంగా ఉంది. [1] మిస్ట్రాల్ ఇంటర్మీడియట్ గ్లైడర్‌గా రూపొందించబడింది. విమాన శిక్షణ, మిస్ట్రాల్ "&amp;"ట్విన్ 1 మరియు ట్విన్ 2 కోసం రెండు-సీట్ల టెన్డం వెర్షన్ కూడా అభివృద్ధి చేయబడింది. [1] డిజైన్ ఏడు తరాల మోడళ్ల ద్వారా అభివృద్ధి చెందింది, ప్రతి ఒక్కటి చివరిగా మెరుగుపడుతుంది. మునుపటి నమూనాలు ప్రతి ఒక్కటి చదరపు మీటర్లలో వారి సుమారుగా అంచనా వేసిన రెక్క ప్రాంత"&amp;"ానికి మరియు దాని సాపేక్ష పరిమాణానికి మిస్ట్రాల్ 7 అని పేరు పెట్టబడ్డాయి. [1] బెర్ట్రాండ్ నుండి డేటా [1] సాధారణ లక్షణాల పనితీరు")</f>
        <v>మిస్ట్రాల్ జర్మన్ సింగిల్-ప్లేస్ పారాగ్లైడర్, దీనిని ల్యాండ్స్‌బెర్ చేసిన స్వింగ్ ఫ్లగ్‌స్పోర్టెగరేట్ రూపొందించారు మరియు ఉత్పత్తి చేశారు. ఇది ఇప్పుడు ఉత్పత్తికి దూరంగా ఉంది. [1] మిస్ట్రాల్ ఇంటర్మీడియట్ గ్లైడర్‌గా రూపొందించబడింది. విమాన శిక్షణ, మిస్ట్రాల్ ట్విన్ 1 మరియు ట్విన్ 2 కోసం రెండు-సీట్ల టెన్డం వెర్షన్ కూడా అభివృద్ధి చేయబడింది. [1] డిజైన్ ఏడు తరాల మోడళ్ల ద్వారా అభివృద్ధి చెందింది, ప్రతి ఒక్కటి చివరిగా మెరుగుపడుతుంది. మునుపటి నమూనాలు ప్రతి ఒక్కటి చదరపు మీటర్లలో వారి సుమారుగా అంచనా వేసిన రెక్క ప్రాంతానికి మరియు దాని సాపేక్ష పరిమాణానికి మిస్ట్రాల్ 7 అని పేరు పెట్టబడ్డాయి. [1] బెర్ట్రాండ్ నుండి డేటా [1] సాధారణ లక్షణాల పనితీరు</v>
      </c>
      <c r="F53" s="1" t="s">
        <v>295</v>
      </c>
      <c r="G53" s="1" t="str">
        <f>IFERROR(__xludf.DUMMYFUNCTION("GOOGLETRANSLATE(F:F, ""en"", ""te"")"),"పారాగ్లైడర్")</f>
        <v>పారాగ్లైడర్</v>
      </c>
      <c r="H53" s="1" t="s">
        <v>111</v>
      </c>
      <c r="I53" s="1" t="str">
        <f>IFERROR(__xludf.DUMMYFUNCTION("GOOGLETRANSLATE(H:H, ""en"", ""te"")"),"జర్మనీ")</f>
        <v>జర్మనీ</v>
      </c>
      <c r="J53" s="2" t="s">
        <v>112</v>
      </c>
      <c r="K53" s="1" t="s">
        <v>913</v>
      </c>
      <c r="L53" s="1" t="str">
        <f>IFERROR(__xludf.DUMMYFUNCTION("GOOGLETRANSLATE(K:K, ""en"", ""te"")"),"స్వింగ్ ఫ్లగ్స్పోర్ట్జెరేట్")</f>
        <v>స్వింగ్ ఫ్లగ్స్పోర్ట్జెరేట్</v>
      </c>
      <c r="M53" s="1" t="s">
        <v>914</v>
      </c>
      <c r="Q53" s="1" t="s">
        <v>233</v>
      </c>
      <c r="T53" s="1" t="s">
        <v>915</v>
      </c>
      <c r="AF53" s="2" t="s">
        <v>301</v>
      </c>
      <c r="AI53" s="1" t="s">
        <v>916</v>
      </c>
      <c r="AK53" s="1" t="s">
        <v>917</v>
      </c>
      <c r="AV53" s="1">
        <v>5.2</v>
      </c>
      <c r="BG53" s="1" t="s">
        <v>305</v>
      </c>
      <c r="BH53" s="1" t="s">
        <v>772</v>
      </c>
    </row>
    <row r="54">
      <c r="A54" s="1" t="s">
        <v>918</v>
      </c>
      <c r="B54" s="1" t="str">
        <f>IFERROR(__xludf.DUMMYFUNCTION("GOOGLETRANSLATE(A:A, ""en"", ""te"")"),"స్వింగ్ స్ట్రాటస్")</f>
        <v>స్వింగ్ స్ట్రాటస్</v>
      </c>
      <c r="C54" s="1" t="s">
        <v>919</v>
      </c>
      <c r="D54" s="1" t="str">
        <f>IFERROR(__xludf.DUMMYFUNCTION("GOOGLETRANSLATE(C:C, ""en"", ""te"")"),"స్ట్రాటస్ అనేది జర్మన్ సింగిల్-ప్లేస్ పారాగ్లైడర్, దీనిని ల్యాండ్స్‌బెర్ చేసిన స్వింగ్ ఫ్లగ్‌స్పోర్టెగరేట్ చేత రూపొందించబడింది మరియు ఉత్పత్తి చేయబడింది. ఇది ఇప్పుడు ఉత్పత్తికి దూరంగా ఉంది. [1] స్ట్రాటస్ పోటీ మరియు క్రాస్ కంట్రీ గ్లైడర్‌గా రూపొందించబడింది."&amp;" [1] డిజైన్ ఎనిమిది తరాల మోడళ్ల ద్వారా అభివృద్ధి చెందింది, ప్లస్ కోర్ మరియు డబ్ల్యుఆర్‌సి, ప్రతి ఒక్కటి చివరిగా మెరుగుపడుతుంది. మోడల్స్ ప్రతి ఒక్కటి చదరపు మీటర్లలో వారి సుమారుగా అంచనా వేసిన రెక్కల ప్రాంతానికి పేరు పెట్టబడ్డాయి. [1] సమీక్షకుడు నోయెల్ బెర్ట"&amp;"్రాండ్ దాని అధిక వేగం కోసం 2003 సమీక్షలో హోదాను గుర్తించారు. [1] బెర్ట్రాండ్ నుండి డేటా [1] సాధారణ లక్షణాల పనితీరు")</f>
        <v>స్ట్రాటస్ అనేది జర్మన్ సింగిల్-ప్లేస్ పారాగ్లైడర్, దీనిని ల్యాండ్స్‌బెర్ చేసిన స్వింగ్ ఫ్లగ్‌స్పోర్టెగరేట్ చేత రూపొందించబడింది మరియు ఉత్పత్తి చేయబడింది. ఇది ఇప్పుడు ఉత్పత్తికి దూరంగా ఉంది. [1] స్ట్రాటస్ పోటీ మరియు క్రాస్ కంట్రీ గ్లైడర్‌గా రూపొందించబడింది. [1] డిజైన్ ఎనిమిది తరాల మోడళ్ల ద్వారా అభివృద్ధి చెందింది, ప్లస్ కోర్ మరియు డబ్ల్యుఆర్‌సి, ప్రతి ఒక్కటి చివరిగా మెరుగుపడుతుంది. మోడల్స్ ప్రతి ఒక్కటి చదరపు మీటర్లలో వారి సుమారుగా అంచనా వేసిన రెక్కల ప్రాంతానికి పేరు పెట్టబడ్డాయి. [1] సమీక్షకుడు నోయెల్ బెర్ట్రాండ్ దాని అధిక వేగం కోసం 2003 సమీక్షలో హోదాను గుర్తించారు. [1] బెర్ట్రాండ్ నుండి డేటా [1] సాధారణ లక్షణాల పనితీరు</v>
      </c>
      <c r="F54" s="1" t="s">
        <v>295</v>
      </c>
      <c r="G54" s="1" t="str">
        <f>IFERROR(__xludf.DUMMYFUNCTION("GOOGLETRANSLATE(F:F, ""en"", ""te"")"),"పారాగ్లైడర్")</f>
        <v>పారాగ్లైడర్</v>
      </c>
      <c r="H54" s="1" t="s">
        <v>111</v>
      </c>
      <c r="I54" s="1" t="str">
        <f>IFERROR(__xludf.DUMMYFUNCTION("GOOGLETRANSLATE(H:H, ""en"", ""te"")"),"జర్మనీ")</f>
        <v>జర్మనీ</v>
      </c>
      <c r="J54" s="2" t="s">
        <v>112</v>
      </c>
      <c r="K54" s="1" t="s">
        <v>913</v>
      </c>
      <c r="L54" s="1" t="str">
        <f>IFERROR(__xludf.DUMMYFUNCTION("GOOGLETRANSLATE(K:K, ""en"", ""te"")"),"స్వింగ్ ఫ్లగ్స్పోర్ట్జెరేట్")</f>
        <v>స్వింగ్ ఫ్లగ్స్పోర్ట్జెరేట్</v>
      </c>
      <c r="M54" s="1" t="s">
        <v>914</v>
      </c>
      <c r="Q54" s="1" t="s">
        <v>233</v>
      </c>
      <c r="T54" s="1" t="s">
        <v>920</v>
      </c>
      <c r="AF54" s="2" t="s">
        <v>301</v>
      </c>
      <c r="AI54" s="1" t="s">
        <v>302</v>
      </c>
      <c r="AK54" s="1" t="s">
        <v>921</v>
      </c>
      <c r="AV54" s="1">
        <v>6.2</v>
      </c>
      <c r="BG54" s="1" t="s">
        <v>305</v>
      </c>
      <c r="BH54" s="1" t="s">
        <v>306</v>
      </c>
    </row>
    <row r="55">
      <c r="A55" s="1" t="s">
        <v>922</v>
      </c>
      <c r="B55" s="1" t="str">
        <f>IFERROR(__xludf.DUMMYFUNCTION("GOOGLETRANSLATE(A:A, ""en"", ""te"")"),"అప్ షెర్పా బి")</f>
        <v>అప్ షెర్పా బి</v>
      </c>
      <c r="C55" s="1" t="s">
        <v>923</v>
      </c>
      <c r="D55" s="1" t="str">
        <f>IFERROR(__xludf.DUMMYFUNCTION("GOOGLETRANSLATE(C:C, ""en"", ""te"")"),"యుపి షెర్పా బిఐ ఒక జర్మన్ రెండు-ప్రదేశాల పారాగ్లైడర్, దీనిని ఐరోపా ఆఫ్ కోచెల్ యామ్ చూడండి. 2001 లో ప్రవేశపెట్టిన, రెండవ తరం మోడల్ షెర్పా 2 యొక్క ఉత్పత్తి 2007 లో ముగిసింది. [1] ఈ విమానం విమాన శిక్షణ కోసం టెన్డం గ్లైడర్‌గా రూపొందించబడింది మరియు దీనిని షెర్"&amp;"పా బిఐ అని పిలుస్తారు, ఇది ""ద్వి-స్థలం"" లేదా రెండు సీటర్లను సూచిస్తుంది. [1] [2] షెర్పా రెండు తరాల నమూనాల ద్వారా వెళ్ళింది, షెర్పా మరియు షెర్పా 2 [1] [2] [3] [4] షెర్పా యొక్క నౌక పోషర్ మెరైన్ న్యూ స్కైటెక్స్ నుండి తయారు చేయబడింది మరియు దాని పంక్తులు కజి"&amp;"న్ ట్రెస్టెక్ సూపర్ అరామిడ్ నుండి కల్పించబడ్డాయి. [2] బెర్ట్రాండ్ [1] మరియు తయారీదారు [2] సాధారణ లక్షణాల నుండి డేటా")</f>
        <v>యుపి షెర్పా బిఐ ఒక జర్మన్ రెండు-ప్రదేశాల పారాగ్లైడర్, దీనిని ఐరోపా ఆఫ్ కోచెల్ యామ్ చూడండి. 2001 లో ప్రవేశపెట్టిన, రెండవ తరం మోడల్ షెర్పా 2 యొక్క ఉత్పత్తి 2007 లో ముగిసింది. [1] ఈ విమానం విమాన శిక్షణ కోసం టెన్డం గ్లైడర్‌గా రూపొందించబడింది మరియు దీనిని షెర్పా బిఐ అని పిలుస్తారు, ఇది "ద్వి-స్థలం" లేదా రెండు సీటర్లను సూచిస్తుంది. [1] [2] షెర్పా రెండు తరాల నమూనాల ద్వారా వెళ్ళింది, షెర్పా మరియు షెర్పా 2 [1] [2] [3] [4] షెర్పా యొక్క నౌక పోషర్ మెరైన్ న్యూ స్కైటెక్స్ నుండి తయారు చేయబడింది మరియు దాని పంక్తులు కజిన్ ట్రెస్టెక్ సూపర్ అరామిడ్ నుండి కల్పించబడ్డాయి. [2] బెర్ట్రాండ్ [1] మరియు తయారీదారు [2] సాధారణ లక్షణాల నుండి డేటా</v>
      </c>
      <c r="F55" s="1" t="s">
        <v>295</v>
      </c>
      <c r="G55" s="1" t="str">
        <f>IFERROR(__xludf.DUMMYFUNCTION("GOOGLETRANSLATE(F:F, ""en"", ""te"")"),"పారాగ్లైడర్")</f>
        <v>పారాగ్లైడర్</v>
      </c>
      <c r="H55" s="1" t="s">
        <v>111</v>
      </c>
      <c r="I55" s="1" t="str">
        <f>IFERROR(__xludf.DUMMYFUNCTION("GOOGLETRANSLATE(H:H, ""en"", ""te"")"),"జర్మనీ")</f>
        <v>జర్మనీ</v>
      </c>
      <c r="J55" s="2" t="s">
        <v>112</v>
      </c>
      <c r="K55" s="1" t="s">
        <v>849</v>
      </c>
      <c r="L55" s="1" t="str">
        <f>IFERROR(__xludf.DUMMYFUNCTION("GOOGLETRANSLATE(K:K, ""en"", ""te"")"),"ఐరోపా")</f>
        <v>ఐరోపా</v>
      </c>
      <c r="M55" s="1" t="s">
        <v>850</v>
      </c>
      <c r="P55" s="1" t="s">
        <v>116</v>
      </c>
      <c r="Q55" s="1" t="s">
        <v>233</v>
      </c>
      <c r="T55" s="1" t="s">
        <v>924</v>
      </c>
      <c r="AF55" s="2" t="s">
        <v>301</v>
      </c>
      <c r="AI55" s="1" t="s">
        <v>925</v>
      </c>
      <c r="AV55" s="1">
        <v>4.8</v>
      </c>
      <c r="BF55" s="1">
        <v>2001.0</v>
      </c>
      <c r="BG55" s="1" t="s">
        <v>305</v>
      </c>
      <c r="BV55" s="1" t="s">
        <v>926</v>
      </c>
    </row>
    <row r="56">
      <c r="A56" s="1" t="s">
        <v>927</v>
      </c>
      <c r="B56" s="1" t="str">
        <f>IFERROR(__xludf.DUMMYFUNCTION("GOOGLETRANSLATE(A:A, ""en"", ""te"")"),"నోవా అర్టాక్స్")</f>
        <v>నోవా అర్టాక్స్</v>
      </c>
      <c r="C56" s="1" t="s">
        <v>928</v>
      </c>
      <c r="D56" s="1" t="str">
        <f>IFERROR(__xludf.DUMMYFUNCTION("GOOGLETRANSLATE(C:C, ""en"", ""te"")"),"నోవా అర్టాక్స్ ఒక ఆస్ట్రియన్ సింగిల్-ప్లేస్ పారాగ్లైడర్, దీనిని హన్నెస్ పాపెస్చ్ రూపొందించారు మరియు ఇన్స్బ్రక్ యొక్క నోవా పెర్ఫార్మెన్స్ పారాగ్లైడర్స్ నిర్మించారు. ఇది ఇప్పుడు ఉత్పత్తికి దూరంగా ఉంది. [1] ఈ విమానం ఇంటర్మీడియట్ గ్లైడర్‌గా రూపొందించబడింది. మ"&amp;"ోడల్స్ వాటి సాపేక్ష పరిమాణానికి పేరు పెట్టబడ్డాయి. [1] బెర్ట్రాండ్ నుండి డేటా [1] సాధారణ లక్షణాలు")</f>
        <v>నోవా అర్టాక్స్ ఒక ఆస్ట్రియన్ సింగిల్-ప్లేస్ పారాగ్లైడర్, దీనిని హన్నెస్ పాపెస్చ్ రూపొందించారు మరియు ఇన్స్బ్రక్ యొక్క నోవా పెర్ఫార్మెన్స్ పారాగ్లైడర్స్ నిర్మించారు. ఇది ఇప్పుడు ఉత్పత్తికి దూరంగా ఉంది. [1] ఈ విమానం ఇంటర్మీడియట్ గ్లైడర్‌గా రూపొందించబడింది. మోడల్స్ వాటి సాపేక్ష పరిమాణానికి పేరు పెట్టబడ్డాయి. [1] బెర్ట్రాండ్ నుండి డేటా [1] సాధారణ లక్షణాలు</v>
      </c>
      <c r="F56" s="1" t="s">
        <v>295</v>
      </c>
      <c r="G56" s="1" t="str">
        <f>IFERROR(__xludf.DUMMYFUNCTION("GOOGLETRANSLATE(F:F, ""en"", ""te"")"),"పారాగ్లైడర్")</f>
        <v>పారాగ్లైడర్</v>
      </c>
      <c r="H56" s="1" t="s">
        <v>868</v>
      </c>
      <c r="I56" s="1" t="str">
        <f>IFERROR(__xludf.DUMMYFUNCTION("GOOGLETRANSLATE(H:H, ""en"", ""te"")"),"ఆస్ట్రియా")</f>
        <v>ఆస్ట్రియా</v>
      </c>
      <c r="J56" s="2" t="s">
        <v>869</v>
      </c>
      <c r="K56" s="1" t="s">
        <v>870</v>
      </c>
      <c r="L56" s="1" t="str">
        <f>IFERROR(__xludf.DUMMYFUNCTION("GOOGLETRANSLATE(K:K, ""en"", ""te"")"),"నోవా పెర్ఫార్మెన్స్ పారాగ్లైడర్స్")</f>
        <v>నోవా పెర్ఫార్మెన్స్ పారాగ్లైడర్స్</v>
      </c>
      <c r="M56" s="1" t="s">
        <v>871</v>
      </c>
      <c r="P56" s="1" t="s">
        <v>116</v>
      </c>
      <c r="Q56" s="1" t="s">
        <v>233</v>
      </c>
      <c r="T56" s="1" t="s">
        <v>929</v>
      </c>
      <c r="AF56" s="2" t="s">
        <v>301</v>
      </c>
      <c r="AG56" s="1" t="s">
        <v>873</v>
      </c>
      <c r="AI56" s="1" t="s">
        <v>930</v>
      </c>
      <c r="AV56" s="1">
        <v>5.17</v>
      </c>
      <c r="BG56" s="1" t="s">
        <v>305</v>
      </c>
    </row>
    <row r="57">
      <c r="A57" s="1" t="s">
        <v>931</v>
      </c>
      <c r="B57" s="1" t="str">
        <f>IFERROR(__xludf.DUMMYFUNCTION("GOOGLETRANSLATE(A:A, ""en"", ""te"")"),"ప్రో-డిజైన్ క్యారియర్")</f>
        <v>ప్రో-డిజైన్ క్యారియర్</v>
      </c>
      <c r="C57" s="1" t="s">
        <v>932</v>
      </c>
      <c r="D57" s="1" t="str">
        <f>IFERROR(__xludf.DUMMYFUNCTION("GOOGLETRANSLATE(C:C, ""en"", ""te"")"),"ప్రో-డిజైన్ క్యారియర్ అనేది ఆస్ట్రియన్ రెండు-ప్రదేశాల పారాగ్లైడర్, ఇది 2000 ల మధ్యలో నాటర్ల అనుకూల రూపకల్పన ద్వారా రూపొందించబడింది మరియు ఉత్పత్తి చేయబడింది. ఇది ఇప్పుడు ఉత్పత్తికి దూరంగా ఉంది. [1] ఈ విమానం విమాన శిక్షణ కోసం టెన్డం గ్లైడర్‌గా రూపొందించబడిం"&amp;"ది మరియు దీనిని ""ద్వి-స్థలం"" లేదా రెండు సీటర్లను సూచిస్తూ ప్రో-డిజైన్ క్యారియర్ BI గా సూచిస్తారు. [1] విమానం యొక్క 14.54 మీ (47.7 అడుగులు) స్పాన్ వింగ్ 41 కణాలు, రెక్క ప్రాంతం 42.75 మీ 2 (460.2 చదరపు అడుగులు) మరియు ఒక కారక నిష్పత్తి 4.94: 1. సిబ్బంది బర"&amp;"ువు పరిధి 130 నుండి 220 కిలోలు (287 నుండి 485 పౌండ్లు). గ్లైడర్ DHV 1-2 ధృవీకరించబడింది. [1] బెర్ట్రాండ్ నుండి డేటా [1] సాధారణ లక్షణాలు")</f>
        <v>ప్రో-డిజైన్ క్యారియర్ అనేది ఆస్ట్రియన్ రెండు-ప్రదేశాల పారాగ్లైడర్, ఇది 2000 ల మధ్యలో నాటర్ల అనుకూల రూపకల్పన ద్వారా రూపొందించబడింది మరియు ఉత్పత్తి చేయబడింది. ఇది ఇప్పుడు ఉత్పత్తికి దూరంగా ఉంది. [1] ఈ విమానం విమాన శిక్షణ కోసం టెన్డం గ్లైడర్‌గా రూపొందించబడింది మరియు దీనిని "ద్వి-స్థలం" లేదా రెండు సీటర్లను సూచిస్తూ ప్రో-డిజైన్ క్యారియర్ BI గా సూచిస్తారు. [1] విమానం యొక్క 14.54 మీ (47.7 అడుగులు) స్పాన్ వింగ్ 41 కణాలు, రెక్క ప్రాంతం 42.75 మీ 2 (460.2 చదరపు అడుగులు) మరియు ఒక కారక నిష్పత్తి 4.94: 1. సిబ్బంది బరువు పరిధి 130 నుండి 220 కిలోలు (287 నుండి 485 పౌండ్లు). గ్లైడర్ DHV 1-2 ధృవీకరించబడింది. [1] బెర్ట్రాండ్ నుండి డేటా [1] సాధారణ లక్షణాలు</v>
      </c>
      <c r="F57" s="1" t="s">
        <v>295</v>
      </c>
      <c r="G57" s="1" t="str">
        <f>IFERROR(__xludf.DUMMYFUNCTION("GOOGLETRANSLATE(F:F, ""en"", ""te"")"),"పారాగ్లైడర్")</f>
        <v>పారాగ్లైడర్</v>
      </c>
      <c r="H57" s="1" t="s">
        <v>868</v>
      </c>
      <c r="I57" s="1" t="str">
        <f>IFERROR(__xludf.DUMMYFUNCTION("GOOGLETRANSLATE(H:H, ""en"", ""te"")"),"ఆస్ట్రియా")</f>
        <v>ఆస్ట్రియా</v>
      </c>
      <c r="J57" s="2" t="s">
        <v>869</v>
      </c>
      <c r="K57" s="1" t="s">
        <v>877</v>
      </c>
      <c r="L57" s="1" t="str">
        <f>IFERROR(__xludf.DUMMYFUNCTION("GOOGLETRANSLATE(K:K, ""en"", ""te"")"),"ప్రో-డిజైన్")</f>
        <v>ప్రో-డిజైన్</v>
      </c>
      <c r="M57" s="2" t="s">
        <v>878</v>
      </c>
      <c r="Q57" s="1" t="s">
        <v>233</v>
      </c>
      <c r="R57" s="1" t="s">
        <v>779</v>
      </c>
      <c r="T57" s="1" t="s">
        <v>933</v>
      </c>
      <c r="AF57" s="2" t="s">
        <v>301</v>
      </c>
      <c r="AI57" s="1" t="s">
        <v>934</v>
      </c>
      <c r="AV57" s="1">
        <v>4.94</v>
      </c>
      <c r="BG57" s="1" t="s">
        <v>305</v>
      </c>
    </row>
    <row r="58">
      <c r="A58" s="1" t="s">
        <v>935</v>
      </c>
      <c r="B58" s="1" t="str">
        <f>IFERROR(__xludf.DUMMYFUNCTION("GOOGLETRANSLATE(A:A, ""en"", ""te"")"),"ప్రో-డిజైన్ టైటాన్")</f>
        <v>ప్రో-డిజైన్ టైటాన్</v>
      </c>
      <c r="C58" s="1" t="s">
        <v>936</v>
      </c>
      <c r="D58" s="1" t="str">
        <f>IFERROR(__xludf.DUMMYFUNCTION("GOOGLETRANSLATE(C:C, ""en"", ""te"")"),"ప్రో-డిజైన్ టైటాన్ ఒక ఆస్ట్రియన్ సింగిల్-ప్లేస్ పారాగ్లైడర్, ఇది 2000 ల మధ్యలో నాటర్ల అనుకూల రూపకల్పన ద్వారా రూపొందించబడింది మరియు ఉత్పత్తి చేయబడింది. ఇది ఇప్పుడు ఉత్పత్తికి దూరంగా ఉంది. [1] ఈ విమానం అధునాతన మరియు క్రాస్ కంట్రీ గ్లైడర్‌గా రూపొందించబడింది."&amp;" [1] మోడల్స్ వాటి సాపేక్ష పరిమాణానికి పేరు పెట్టబడ్డాయి. [1] బెర్ట్రాండ్ నుండి డేటా [1] సాధారణ లక్షణాల పనితీరు")</f>
        <v>ప్రో-డిజైన్ టైటాన్ ఒక ఆస్ట్రియన్ సింగిల్-ప్లేస్ పారాగ్లైడర్, ఇది 2000 ల మధ్యలో నాటర్ల అనుకూల రూపకల్పన ద్వారా రూపొందించబడింది మరియు ఉత్పత్తి చేయబడింది. ఇది ఇప్పుడు ఉత్పత్తికి దూరంగా ఉంది. [1] ఈ విమానం అధునాతన మరియు క్రాస్ కంట్రీ గ్లైడర్‌గా రూపొందించబడింది. [1] మోడల్స్ వాటి సాపేక్ష పరిమాణానికి పేరు పెట్టబడ్డాయి. [1] బెర్ట్రాండ్ నుండి డేటా [1] సాధారణ లక్షణాల పనితీరు</v>
      </c>
      <c r="F58" s="1" t="s">
        <v>295</v>
      </c>
      <c r="G58" s="1" t="str">
        <f>IFERROR(__xludf.DUMMYFUNCTION("GOOGLETRANSLATE(F:F, ""en"", ""te"")"),"పారాగ్లైడర్")</f>
        <v>పారాగ్లైడర్</v>
      </c>
      <c r="H58" s="1" t="s">
        <v>868</v>
      </c>
      <c r="I58" s="1" t="str">
        <f>IFERROR(__xludf.DUMMYFUNCTION("GOOGLETRANSLATE(H:H, ""en"", ""te"")"),"ఆస్ట్రియా")</f>
        <v>ఆస్ట్రియా</v>
      </c>
      <c r="J58" s="2" t="s">
        <v>869</v>
      </c>
      <c r="K58" s="1" t="s">
        <v>877</v>
      </c>
      <c r="L58" s="1" t="str">
        <f>IFERROR(__xludf.DUMMYFUNCTION("GOOGLETRANSLATE(K:K, ""en"", ""te"")"),"ప్రో-డిజైన్")</f>
        <v>ప్రో-డిజైన్</v>
      </c>
      <c r="M58" s="2" t="s">
        <v>878</v>
      </c>
      <c r="P58" s="1" t="s">
        <v>116</v>
      </c>
      <c r="Q58" s="1" t="s">
        <v>233</v>
      </c>
      <c r="T58" s="1" t="s">
        <v>937</v>
      </c>
      <c r="AF58" s="2" t="s">
        <v>301</v>
      </c>
      <c r="AI58" s="1" t="s">
        <v>938</v>
      </c>
      <c r="AK58" s="1" t="s">
        <v>771</v>
      </c>
      <c r="AV58" s="1">
        <v>5.35</v>
      </c>
      <c r="BG58" s="1" t="s">
        <v>305</v>
      </c>
      <c r="BV58" s="1" t="s">
        <v>304</v>
      </c>
    </row>
    <row r="59">
      <c r="A59" s="1" t="s">
        <v>939</v>
      </c>
      <c r="B59" s="1" t="str">
        <f>IFERROR(__xludf.DUMMYFUNCTION("GOOGLETRANSLATE(A:A, ""en"", ""te"")"),"బ్లోచ్ MB.160")</f>
        <v>బ్లోచ్ MB.160</v>
      </c>
      <c r="C59" s="1" t="s">
        <v>940</v>
      </c>
      <c r="D59" s="1" t="str">
        <f>IFERROR(__xludf.DUMMYFUNCTION("GOOGLETRANSLATE(C:C, ""en"", ""te"")"),"బ్లోచ్ Mb.160 అనేది ఫ్రెంచ్ ఆఫ్రికన్ కాలనీలలో ఉపయోగం కోసం ఉద్దేశించిన పద్నాలుగు సీట్ల ఫ్రెంచ్ విమాన విమానాలు. రెండవ ప్రపంచ యుద్ధం ప్రారంభంలో ముగ్గురు నిర్మించబడ్డాయి మరియు ఇద్దరు రీగీ ఎయిర్-అఫ్రిక్ తో ప్రవేశించారు. పరిణామాలలో బ్లోచ్ MB.162 బాంబర్ ఉన్నాయి,"&amp;" ఇది సేవకు చాలా ఆలస్యం మరియు SUD-EST SE.161 లాంగ్యూడోక్, వీటిలో వంద వంద మంది యుద్ధానంతర పోస్ట్. బ్లోచ్ Mb.160 యొక్క మొదటి ఫ్లైట్ 18 జూన్ 1937 న, [1] మార్సెల్ బ్లోచ్ యొక్క బేస్ లోని విల్లాకౌబ్లే వద్ద ఆండ్రే కర్వులే చేత పైలట్ చేయబడింది. [2] ఆగష్టు 20 న, [3]"&amp;" ఇప్పుడు లెఫ్టినెంట్-గెనిన్ అని పేరు పెట్టారు, ఇది మూడు దేశాల (ఫ్రాన్స్, ఇటలీ మరియు యుకె) నుండి పదమూడు విమానాలలో ఒకటి, ఫ్రాన్స్ నుండి సిరియా మరియు వెనుకకు 6,190 కిమీ (3,850 మైళ్ళు) రేసులో పాల్గొంటుంది. ఇస్ట్రెస్ నుండి డమాస్కస్ వరకు ఎగురుతూ పారిస్‌కు తిరిగ"&amp;"ి వస్తాడు. తొమ్మిది పూర్తయింది, మొదటి మూడు ప్రదేశాలలో ఇటాలియన్ సావోయా-మార్చెట్టి SM.79 లు; కెప్టెన్ ఫ్రాంకోయిస్ చేత పైలట్ చేయబడిన బ్లోచ్ ఏడవ స్థానంలో ఉన్నాడు, 17 గం 38 నిమిషాలు గంటకు 273 కిమీ/గం (170 mph) తీసుకున్నాడు. [4] అక్టోబర్ 17 న, MB.160 5,000 కిలో"&amp;"ల (11,000 పౌండ్లు) ఉపయోగకరమైన లోడ్‌ను 2,000 కిమీ (1,200 మైళ్ళు) కంటే ఎక్కువ ఒక విమానానికి కొత్త ప్రపంచ వేగ రికార్డును నెలకొల్పింది, సగటున 307.455 కిమీ/గం (191.044 MPH; 166.012 kN). [5] మార్చి 1938 నాటికి ఇది మారిగ్నేన్ వద్ద పరీక్షను పూర్తి చేసింది మరియు చ"&amp;"ిన్న ఐలెరాన్ మార్పుల కోసం మరియు కొంత అంతర్గత పునర్విమర్శ కోసం విల్లాకౌబ్లేకు తిరిగి వచ్చింది. ఈ సమయానికి రెండవ ఉదాహరణ జరుగుతోంది. [6] నవంబర్ 1938 నాటికి ఒక బ్లోచ్ Mb.160 రెక్కకు మరింత మార్పుల కోసం తిరిగి వచ్చింది. [7] జూలై 1939 లో, ఎయిర్-అఫ్రిక్ (రెండవ మర"&amp;"ియు మూడవ బ్లోచ్ 160 లు మాత్రమే ఫ్రెంచ్ సివిల్ రిజిస్టర్ [8] లో కనిపించిన రెండవ రెండింటిలో మొదటిది, అల్జీరియాలో ప్రయాణీకులతో అన్వేషణ విమానాలను పూర్తి చేసింది. [9] మూడు Mb.160 లు మాత్రమే దాని అభివృద్ధిని నిర్మించినప్పటికీ, MB.161, SUD-EST SE.161 లాంగ్యూడోక్"&amp;" యొక్క యుద్ధానికి పూర్వ నమూనా. దీని మొదటి ఫ్లైట్ సెప్టెంబర్ 1939 లో ఉంది; [10] వాటిలో వంద వంద మంది యుద్ధానంతర. లాంగ్యూడోక్ 7% ఎక్కువ వ్యవధి, ట్విన్ ఎండ్ ప్లేట్ రెక్కలు మరియు కొంచెం తక్కువ ఫ్యూజ్‌లేజ్ కలిగి ఉంది. 1,150 హెచ్‌పి (860 కిలోవాట్) గ్నోమ్-రోన్ 14"&amp;" ఎన్ 44/45 రేడియల్ ఇంజన్లు హిస్పానో-సూయిజాస్‌ను ప్రోటోటైప్ [11] లో భర్తీ చేశాయి, కాని ఉత్పత్తి విమానాలలో 890 కిలోవాట్ల (1,200 హెచ్‌పి) ప్రాట్ &amp; విట్నీ ఆర్ -1830-92 జంట వాసుల రేడియల్స్ ఉన్నాయి. MB.162 చివరి MB.160 వేరియంట్, ఇది ప్రారంభంలో లాంగ్ రేంజ్ విమాన"&amp;"ాల కోసం అభివృద్ధి చేయబడింది [12] కానీ బాంబర్‌గా ఎగిరింది. Mb.161 మాదిరిగా, దీనికి జంట రెక్కలు మరియు గ్నోమ్-రోన్ 14 ఎన్ ఇంజన్లు ఉన్నాయి. 1 జూన్ 1940 న దాని మొదటి విమానంలో ఒకటి మాత్రమే నిర్మించబడింది. ఆఫ్రికాలో ఫ్రెంచ్ కాలనీలు. [14] ఇది నాలుగు ఇంజిన్, కాంటి"&amp;"లివర్ లో వింగ్ మోనోప్లేన్. ప్రణాళికలో రెక్కలు ఎలిప్టికల్ చిట్కాలు కాకుండా త్రిభుజాకారంగా ఉన్నాయి, స్వీప్ ప్రముఖ అంచున మాత్రమే. ఇది మూడు భాగాలను కలిగి ఉంది, ఇది ఒక సెంటర్ విభాగం, ఇది బయటి ఇంజిన్లను దాటి, ఫ్యూజ్‌లేజ్ కింద కొనసాగిన స్ప్లిట్ ఫ్లాప్‌లను మరియు "&amp;"రెండు బాహ్య విభాగాలను సమతుల్య ఐలెరాన్‌లచే ఎక్కువగా ఆక్రమించిన అంచులతో ఉంది. రెక్కలో ప్రతి వైపు ఇద్దరు లాంగన్లు ఉన్నాయి, ముందుకు ఉన్నవి ప్రముఖ అంచుకు సమాంతరంగా మరియు వెనుక భాగంలో లంబ కోణాల వద్ద ఫ్యూజ్‌లేజ్‌కు. ఇవి బాక్స్-గిర్డర్స్ యొక్క ట్రేల్లిస్ చేత మధ్య"&amp;" విభాగంలో కలిసి ఉన్నాయి. వింగ్ చర్మం వేడల్ షీట్ నొక్కి చెప్పబడింది, ఫ్లష్ కలిసి రివర్ట్ చేయబడింది. వారు ప్రొపెల్లర్ డిస్క్ వెనుక వెంటనే ఓవల్ రేడియేటర్లతో నీటి-కూల్ చేయబడ్డారు మరియు ప్రముఖ అంచు కంటే బాగా ముందు అమర్చారు, కౌలింగ్లలో కప్పబడి, ఇది ప్రముఖ అంచు "&amp;"యొక్క కొంచెం మార్గాన్ని విస్తరించింది. వారి ఇంధనం సెంటర్ సెక్షన్ ట్యాంకులలో ఉంది. [12]: 106 సి [14] దీనికి ఓవల్ సెక్షన్ ఫ్యూజ్‌లేజ్ ఉంది, ఇది వరుస ఫ్రేమ్‌లు మరియు బల్క్‌హెడ్‌ల ద్వారా ఏర్పడింది, లాంగన్స్ చేరి, ఒత్తిడితో కూడిన వేడల్‌లో కప్పబడి ఉంది. నలుగురు"&amp;" సిబ్బంది, ఇద్దరు పైలట్లు, ఒక ఫ్లైట్ ఇంజనీర్ మరియు రేడియో ఆపరేటర్, ప్రయాణీకుల క్యాబిన్‌కు కారిడార్ చేత అనుసంధానించబడిన బాగా గ్లేజ్డ్ కాక్‌పిట్‌లో కలిసి పనిచేశారు. వారి వసతి కాన్ఫిగర్ చేయదగినది కాని ఎయిర్-అఫ్రిక్ లేఅవుట్ పది మరియు చేతులకుర్చీలకు చైస్-లాంగ్"&amp;"యూస్/కౌచెట్లను అందించింది. ప్రతి చైస్-దీర్ఘకాలిక స్థానంలో ఒక జత చేతులకుర్చీలతో, ఇరవై నాలుగు ప్రయాణీకుడు తీసుకువెళ్ళబడి ఉండవచ్చు. క్యాబిన్ వెనుక భాగంలో ఒక బార్, మరుగుదొడ్లు మరియు వాటి వెనుక ఒక సామాను కంపార్ట్మెంట్ ఉన్నాయి. కలిసి, వారు దెబ్బతిన్నారు మరియు గ"&amp;"ుండ్రంగా చిట్కా చేయబడ్డారు; ఎలివేటర్లలో, చుక్కాని వలె, ట్రిమ్ ట్యాబ్‌లు ఉన్నాయి. తరువాతి నేరుగా అంచుగల మరియు సమతుల్యతతో ఉంది. ఇది కీల్‌కు విస్తరించినప్పటికీ, ఇది అసంబద్ధంగా అతుక్కొని ఉంది కాబట్టి ఎలివేటర్లను క్లియర్ చేయడానికి చాలా వెనుకబడి ఉంది. ఫిన్ తప్ప"&amp;"నిసరిగా త్రిభుజాకారంగా ఉంది. అన్ని వెనుక ఉపరితలాలు రెక్కల మాదిరిగానే ఉక్కు అంతర్గత నిర్మాణాలను కలిగి ఉన్నాయి. [12]: 106 సి [14] ఇది లోపలి ఇంజిన్ల క్రింద రెక్క యొక్క ప్రముఖ అంచు వెనుక మరియు ఉపసంహరించదగిన సాంప్రదాయిక ల్యాండింగ్ గేర్‌ను కలిగి ఉంది మరియు వారి"&amp;" నాసెల్స్‌లోకి హైడ్రాలిక్‌గా ఉపసంహరించుకుంటుంది ఇంజిన్ మరియు ఫార్వర్డ్ వింగ్ స్పార్. ఇది 5.25 మీ (17 అడుగుల 3 అంగుళాలు) ట్రాక్‌ను ఉత్పత్తి చేసింది. ప్రతి అండర్ క్యారేజ్ యూనిట్ రెండు ఒలియో-న్యూమాటిక్ కాళ్ళ మధ్య బ్రేక్‌తో కూడిన ఒకే అల్ప పీడన చక్రం తీసుకువెళ"&amp;"ుతుంది. [12]: 106 సి ఒక ఫోర్క్-మౌంటెడ్ టెయిల్‌వీల్ ఉంది. [1] లెస్ ఐల్స్ నుండి డేటా జనవరి 1938 [14] సాధారణ లక్షణాల పనితీరు")</f>
        <v>బ్లోచ్ Mb.160 అనేది ఫ్రెంచ్ ఆఫ్రికన్ కాలనీలలో ఉపయోగం కోసం ఉద్దేశించిన పద్నాలుగు సీట్ల ఫ్రెంచ్ విమాన విమానాలు. రెండవ ప్రపంచ యుద్ధం ప్రారంభంలో ముగ్గురు నిర్మించబడ్డాయి మరియు ఇద్దరు రీగీ ఎయిర్-అఫ్రిక్ తో ప్రవేశించారు. పరిణామాలలో బ్లోచ్ MB.162 బాంబర్ ఉన్నాయి, ఇది సేవకు చాలా ఆలస్యం మరియు SUD-EST SE.161 లాంగ్యూడోక్, వీటిలో వంద వంద మంది యుద్ధానంతర పోస్ట్. బ్లోచ్ Mb.160 యొక్క మొదటి ఫ్లైట్ 18 జూన్ 1937 న, [1] మార్సెల్ బ్లోచ్ యొక్క బేస్ లోని విల్లాకౌబ్లే వద్ద ఆండ్రే కర్వులే చేత పైలట్ చేయబడింది. [2] ఆగష్టు 20 న, [3] ఇప్పుడు లెఫ్టినెంట్-గెనిన్ అని పేరు పెట్టారు, ఇది మూడు దేశాల (ఫ్రాన్స్, ఇటలీ మరియు యుకె) నుండి పదమూడు విమానాలలో ఒకటి, ఫ్రాన్స్ నుండి సిరియా మరియు వెనుకకు 6,190 కిమీ (3,850 మైళ్ళు) రేసులో పాల్గొంటుంది. ఇస్ట్రెస్ నుండి డమాస్కస్ వరకు ఎగురుతూ పారిస్‌కు తిరిగి వస్తాడు. తొమ్మిది పూర్తయింది, మొదటి మూడు ప్రదేశాలలో ఇటాలియన్ సావోయా-మార్చెట్టి SM.79 లు; కెప్టెన్ ఫ్రాంకోయిస్ చేత పైలట్ చేయబడిన బ్లోచ్ ఏడవ స్థానంలో ఉన్నాడు, 17 గం 38 నిమిషాలు గంటకు 273 కిమీ/గం (170 mph) తీసుకున్నాడు. [4] అక్టోబర్ 17 న, MB.160 5,000 కిలోల (11,000 పౌండ్లు) ఉపయోగకరమైన లోడ్‌ను 2,000 కిమీ (1,200 మైళ్ళు) కంటే ఎక్కువ ఒక విమానానికి కొత్త ప్రపంచ వేగ రికార్డును నెలకొల్పింది, సగటున 307.455 కిమీ/గం (191.044 MPH; 166.012 kN). [5] మార్చి 1938 నాటికి ఇది మారిగ్నేన్ వద్ద పరీక్షను పూర్తి చేసింది మరియు చిన్న ఐలెరాన్ మార్పుల కోసం మరియు కొంత అంతర్గత పునర్విమర్శ కోసం విల్లాకౌబ్లేకు తిరిగి వచ్చింది. ఈ సమయానికి రెండవ ఉదాహరణ జరుగుతోంది. [6] నవంబర్ 1938 నాటికి ఒక బ్లోచ్ Mb.160 రెక్కకు మరింత మార్పుల కోసం తిరిగి వచ్చింది. [7] జూలై 1939 లో, ఎయిర్-అఫ్రిక్ (రెండవ మరియు మూడవ బ్లోచ్ 160 లు మాత్రమే ఫ్రెంచ్ సివిల్ రిజిస్టర్ [8] లో కనిపించిన రెండవ రెండింటిలో మొదటిది, అల్జీరియాలో ప్రయాణీకులతో అన్వేషణ విమానాలను పూర్తి చేసింది. [9] మూడు Mb.160 లు మాత్రమే దాని అభివృద్ధిని నిర్మించినప్పటికీ, MB.161, SUD-EST SE.161 లాంగ్యూడోక్ యొక్క యుద్ధానికి పూర్వ నమూనా. దీని మొదటి ఫ్లైట్ సెప్టెంబర్ 1939 లో ఉంది; [10] వాటిలో వంద వంద మంది యుద్ధానంతర. లాంగ్యూడోక్ 7% ఎక్కువ వ్యవధి, ట్విన్ ఎండ్ ప్లేట్ రెక్కలు మరియు కొంచెం తక్కువ ఫ్యూజ్‌లేజ్ కలిగి ఉంది. 1,150 హెచ్‌పి (860 కిలోవాట్) గ్నోమ్-రోన్ 14 ఎన్ 44/45 రేడియల్ ఇంజన్లు హిస్పానో-సూయిజాస్‌ను ప్రోటోటైప్ [11] లో భర్తీ చేశాయి, కాని ఉత్పత్తి విమానాలలో 890 కిలోవాట్ల (1,200 హెచ్‌పి) ప్రాట్ &amp; విట్నీ ఆర్ -1830-92 జంట వాసుల రేడియల్స్ ఉన్నాయి. MB.162 చివరి MB.160 వేరియంట్, ఇది ప్రారంభంలో లాంగ్ రేంజ్ విమానాల కోసం అభివృద్ధి చేయబడింది [12] కానీ బాంబర్‌గా ఎగిరింది. Mb.161 మాదిరిగా, దీనికి జంట రెక్కలు మరియు గ్నోమ్-రోన్ 14 ఎన్ ఇంజన్లు ఉన్నాయి. 1 జూన్ 1940 న దాని మొదటి విమానంలో ఒకటి మాత్రమే నిర్మించబడింది. ఆఫ్రికాలో ఫ్రెంచ్ కాలనీలు. [14] ఇది నాలుగు ఇంజిన్, కాంటిలివర్ లో వింగ్ మోనోప్లేన్. ప్రణాళికలో రెక్కలు ఎలిప్టికల్ చిట్కాలు కాకుండా త్రిభుజాకారంగా ఉన్నాయి, స్వీప్ ప్రముఖ అంచున మాత్రమే. ఇది మూడు భాగాలను కలిగి ఉంది, ఇది ఒక సెంటర్ విభాగం, ఇది బయటి ఇంజిన్లను దాటి, ఫ్యూజ్‌లేజ్ కింద కొనసాగిన స్ప్లిట్ ఫ్లాప్‌లను మరియు రెండు బాహ్య విభాగాలను సమతుల్య ఐలెరాన్‌లచే ఎక్కువగా ఆక్రమించిన అంచులతో ఉంది. రెక్కలో ప్రతి వైపు ఇద్దరు లాంగన్లు ఉన్నాయి, ముందుకు ఉన్నవి ప్రముఖ అంచుకు సమాంతరంగా మరియు వెనుక భాగంలో లంబ కోణాల వద్ద ఫ్యూజ్‌లేజ్‌కు. ఇవి బాక్స్-గిర్డర్స్ యొక్క ట్రేల్లిస్ చేత మధ్య విభాగంలో కలిసి ఉన్నాయి. వింగ్ చర్మం వేడల్ షీట్ నొక్కి చెప్పబడింది, ఫ్లష్ కలిసి రివర్ట్ చేయబడింది. వారు ప్రొపెల్లర్ డిస్క్ వెనుక వెంటనే ఓవల్ రేడియేటర్లతో నీటి-కూల్ చేయబడ్డారు మరియు ప్రముఖ అంచు కంటే బాగా ముందు అమర్చారు, కౌలింగ్లలో కప్పబడి, ఇది ప్రముఖ అంచు యొక్క కొంచెం మార్గాన్ని విస్తరించింది. వారి ఇంధనం సెంటర్ సెక్షన్ ట్యాంకులలో ఉంది. [12]: 106 సి [14] దీనికి ఓవల్ సెక్షన్ ఫ్యూజ్‌లేజ్ ఉంది, ఇది వరుస ఫ్రేమ్‌లు మరియు బల్క్‌హెడ్‌ల ద్వారా ఏర్పడింది, లాంగన్స్ చేరి, ఒత్తిడితో కూడిన వేడల్‌లో కప్పబడి ఉంది. నలుగురు సిబ్బంది, ఇద్దరు పైలట్లు, ఒక ఫ్లైట్ ఇంజనీర్ మరియు రేడియో ఆపరేటర్, ప్రయాణీకుల క్యాబిన్‌కు కారిడార్ చేత అనుసంధానించబడిన బాగా గ్లేజ్డ్ కాక్‌పిట్‌లో కలిసి పనిచేశారు. వారి వసతి కాన్ఫిగర్ చేయదగినది కాని ఎయిర్-అఫ్రిక్ లేఅవుట్ పది మరియు చేతులకుర్చీలకు చైస్-లాంగ్యూస్/కౌచెట్లను అందించింది. ప్రతి చైస్-దీర్ఘకాలిక స్థానంలో ఒక జత చేతులకుర్చీలతో, ఇరవై నాలుగు ప్రయాణీకుడు తీసుకువెళ్ళబడి ఉండవచ్చు. క్యాబిన్ వెనుక భాగంలో ఒక బార్, మరుగుదొడ్లు మరియు వాటి వెనుక ఒక సామాను కంపార్ట్మెంట్ ఉన్నాయి. కలిసి, వారు దెబ్బతిన్నారు మరియు గుండ్రంగా చిట్కా చేయబడ్డారు; ఎలివేటర్లలో, చుక్కాని వలె, ట్రిమ్ ట్యాబ్‌లు ఉన్నాయి. తరువాతి నేరుగా అంచుగల మరియు సమతుల్యతతో ఉంది. ఇది కీల్‌కు విస్తరించినప్పటికీ, ఇది అసంబద్ధంగా అతుక్కొని ఉంది కాబట్టి ఎలివేటర్లను క్లియర్ చేయడానికి చాలా వెనుకబడి ఉంది. ఫిన్ తప్పనిసరిగా త్రిభుజాకారంగా ఉంది. అన్ని వెనుక ఉపరితలాలు రెక్కల మాదిరిగానే ఉక్కు అంతర్గత నిర్మాణాలను కలిగి ఉన్నాయి. [12]: 106 సి [14] ఇది లోపలి ఇంజిన్ల క్రింద రెక్క యొక్క ప్రముఖ అంచు వెనుక మరియు ఉపసంహరించదగిన సాంప్రదాయిక ల్యాండింగ్ గేర్‌ను కలిగి ఉంది మరియు వారి నాసెల్స్‌లోకి హైడ్రాలిక్‌గా ఉపసంహరించుకుంటుంది ఇంజిన్ మరియు ఫార్వర్డ్ వింగ్ స్పార్. ఇది 5.25 మీ (17 అడుగుల 3 అంగుళాలు) ట్రాక్‌ను ఉత్పత్తి చేసింది. ప్రతి అండర్ క్యారేజ్ యూనిట్ రెండు ఒలియో-న్యూమాటిక్ కాళ్ళ మధ్య బ్రేక్‌తో కూడిన ఒకే అల్ప పీడన చక్రం తీసుకువెళుతుంది. [12]: 106 సి ఒక ఫోర్క్-మౌంటెడ్ టెయిల్‌వీల్ ఉంది. [1] లెస్ ఐల్స్ నుండి డేటా జనవరి 1938 [14] సాధారణ లక్షణాల పనితీరు</v>
      </c>
      <c r="E59" s="1" t="s">
        <v>941</v>
      </c>
      <c r="F59" s="1" t="s">
        <v>942</v>
      </c>
      <c r="G59" s="1" t="str">
        <f>IFERROR(__xludf.DUMMYFUNCTION("GOOGLETRANSLATE(F:F, ""en"", ""te"")"),"విమానాల")</f>
        <v>విమానాల</v>
      </c>
      <c r="H59" s="1" t="s">
        <v>159</v>
      </c>
      <c r="I59" s="1" t="str">
        <f>IFERROR(__xludf.DUMMYFUNCTION("GOOGLETRANSLATE(H:H, ""en"", ""te"")"),"ఫ్రాన్స్")</f>
        <v>ఫ్రాన్స్</v>
      </c>
      <c r="K59" s="1" t="s">
        <v>943</v>
      </c>
      <c r="L59" s="1" t="str">
        <f>IFERROR(__xludf.DUMMYFUNCTION("GOOGLETRANSLATE(K:K, ""en"", ""te"")"),"Société డెస్ ఏవియన్లు మార్సెల్ బ్లోచ్")</f>
        <v>Société డెస్ ఏవియన్లు మార్సెల్ బ్లోచ్</v>
      </c>
      <c r="M59" s="1" t="s">
        <v>944</v>
      </c>
      <c r="N59" s="3">
        <v>13684.0</v>
      </c>
      <c r="O59" s="1">
        <v>3.0</v>
      </c>
      <c r="P59" s="1" t="s">
        <v>116</v>
      </c>
      <c r="Q59" s="1" t="s">
        <v>945</v>
      </c>
      <c r="R59" s="1" t="s">
        <v>946</v>
      </c>
      <c r="S59" s="1" t="s">
        <v>947</v>
      </c>
      <c r="T59" s="1" t="s">
        <v>948</v>
      </c>
      <c r="U59" s="1" t="s">
        <v>949</v>
      </c>
      <c r="V59" s="1" t="s">
        <v>356</v>
      </c>
      <c r="Y59" s="1" t="s">
        <v>950</v>
      </c>
      <c r="Z59" s="1" t="s">
        <v>951</v>
      </c>
      <c r="AA59" s="1" t="s">
        <v>952</v>
      </c>
      <c r="AI59" s="1" t="s">
        <v>953</v>
      </c>
      <c r="AJ59" s="1" t="s">
        <v>954</v>
      </c>
      <c r="AK59" s="1" t="s">
        <v>955</v>
      </c>
      <c r="AL59" s="1" t="s">
        <v>956</v>
      </c>
      <c r="AM59" s="1" t="s">
        <v>957</v>
      </c>
      <c r="CA59" s="1" t="s">
        <v>958</v>
      </c>
    </row>
    <row r="60">
      <c r="A60" s="1" t="s">
        <v>959</v>
      </c>
      <c r="B60" s="1" t="str">
        <f>IFERROR(__xludf.DUMMYFUNCTION("GOOGLETRANSLATE(A:A, ""en"", ""te"")"),"ఏవియానిక్స్ సేవలు కాడార్")</f>
        <v>ఏవియానిక్స్ సేవలు కాడార్</v>
      </c>
      <c r="C60" s="1" t="s">
        <v>960</v>
      </c>
      <c r="D60" s="1" t="str">
        <f>IFERROR(__xludf.DUMMYFUNCTION("GOOGLETRANSLATE(C:C, ""en"", ""te"")"),"ఏవియానిక్స్ సర్వీసెస్ కాకాడార్ బ్రెజిలియన్ మల్టీ-రోల్ మగ మానవరహిత వైమానిక వాహనం (యుఎవి), ఇజ్రాయెల్ ఇయా హెరాన్ నుండి సాంకేతిక పరిజ్ఞానం బదిలీతో అభివృద్ధి చేయబడింది. [2] ఈ కానాడర్‌ను ఏవియానిక్స్ సేవలచే అభివృద్ధి చేసింది, స్థానిక IAI అనుబంధ సంస్థ మద్దతుతో జ్"&amp;"ఞానం మరియు సాంకేతిక పరిజ్ఞానాన్ని సరఫరా చేసింది. IAI బ్రసిల్ సంస్థలో నలభై శాతం మందిని సొంతం చేసుకున్నాడు, ఏవియానిక్స్ సేవలను ""వ్యూహాత్మక రక్షణ సంస్థ"" పై జాతీయ చట్టం యొక్క ప్రయోజనంలో ఉంచారు, దీనికి మూడవ వంతుల విదేశీ యాజమాన్యం అవసరం. [3] [2] సాధారణ లక్షణా"&amp;"ల పనితీరు నుండి డేటా")</f>
        <v>ఏవియానిక్స్ సర్వీసెస్ కాకాడార్ బ్రెజిలియన్ మల్టీ-రోల్ మగ మానవరహిత వైమానిక వాహనం (యుఎవి), ఇజ్రాయెల్ ఇయా హెరాన్ నుండి సాంకేతిక పరిజ్ఞానం బదిలీతో అభివృద్ధి చేయబడింది. [2] ఈ కానాడర్‌ను ఏవియానిక్స్ సేవలచే అభివృద్ధి చేసింది, స్థానిక IAI అనుబంధ సంస్థ మద్దతుతో జ్ఞానం మరియు సాంకేతిక పరిజ్ఞానాన్ని సరఫరా చేసింది. IAI బ్రసిల్ సంస్థలో నలభై శాతం మందిని సొంతం చేసుకున్నాడు, ఏవియానిక్స్ సేవలను "వ్యూహాత్మక రక్షణ సంస్థ" పై జాతీయ చట్టం యొక్క ప్రయోజనంలో ఉంచారు, దీనికి మూడవ వంతుల విదేశీ యాజమాన్యం అవసరం. [3] [2] సాధారణ లక్షణాల పనితీరు నుండి డేటా</v>
      </c>
      <c r="F60" s="1" t="s">
        <v>961</v>
      </c>
      <c r="G60" s="1" t="str">
        <f>IFERROR(__xludf.DUMMYFUNCTION("GOOGLETRANSLATE(F:F, ""en"", ""te"")"),"మానవరహిత వైమానిక వాహనం")</f>
        <v>మానవరహిత వైమానిక వాహనం</v>
      </c>
      <c r="H60" s="1" t="s">
        <v>962</v>
      </c>
      <c r="I60" s="1" t="str">
        <f>IFERROR(__xludf.DUMMYFUNCTION("GOOGLETRANSLATE(H:H, ""en"", ""te"")"),"బ్రెజిల్")</f>
        <v>బ్రెజిల్</v>
      </c>
      <c r="K60" s="1" t="s">
        <v>963</v>
      </c>
      <c r="L60" s="1" t="str">
        <f>IFERROR(__xludf.DUMMYFUNCTION("GOOGLETRANSLATE(K:K, ""en"", ""te"")"),"ఏవియానిక్స్ సేవలు")</f>
        <v>ఏవియానిక్స్ సేవలు</v>
      </c>
      <c r="M60" s="1" t="s">
        <v>964</v>
      </c>
      <c r="N60" s="1" t="s">
        <v>965</v>
      </c>
      <c r="R60" s="1" t="s">
        <v>966</v>
      </c>
      <c r="S60" s="1" t="s">
        <v>967</v>
      </c>
      <c r="T60" s="1" t="s">
        <v>968</v>
      </c>
      <c r="W60" s="1" t="s">
        <v>969</v>
      </c>
      <c r="AD60" s="1" t="s">
        <v>970</v>
      </c>
      <c r="AF60" s="1" t="s">
        <v>971</v>
      </c>
      <c r="AK60" s="1" t="s">
        <v>972</v>
      </c>
      <c r="AL60" s="1" t="s">
        <v>462</v>
      </c>
      <c r="AM60" s="1" t="s">
        <v>973</v>
      </c>
      <c r="AQ60" s="1" t="s">
        <v>974</v>
      </c>
      <c r="AR60" s="1" t="s">
        <v>975</v>
      </c>
    </row>
    <row r="61">
      <c r="A61" s="1" t="s">
        <v>976</v>
      </c>
      <c r="B61" s="1" t="str">
        <f>IFERROR(__xludf.DUMMYFUNCTION("GOOGLETRANSLATE(A:A, ""en"", ""te"")"),"స్వాతంత్ర్యం అవలోన్")</f>
        <v>స్వాతంత్ర్యం అవలోన్</v>
      </c>
      <c r="C61" s="1" t="s">
        <v>977</v>
      </c>
      <c r="D61" s="1" t="str">
        <f>IFERROR(__xludf.DUMMYFUNCTION("GOOGLETRANSLATE(C:C, ""en"", ""te"")"),"ఇండిపెండెన్స్ అవలోన్ ఒక జర్మన్ సింగిల్-ప్లేస్, పారాగ్లైడర్, దీనిని మైఖేల్ నెస్లర్ రూపొందించారు మరియు తురింగియాలోని ఐసెన్‌బర్గ్ యొక్క స్వాతంత్ర్య పారాగ్లైడింగ్ చేత నిర్మించబడింది. ఇది ఇప్పుడు ఉత్పత్తికి దూరంగా ఉంది. [1] అవలోన్ ఒక అనుభవశూన్యుడు గ్లైడర్‌గా ర"&amp;"ూపొందించబడింది. మోడల్స్ వాటి సాపేక్ష పరిమాణానికి పేరు పెట్టబడ్డాయి. [1] కంపెనీ టెస్ట్ పైలట్ క్రిస్టియన్ అమోన్ కూడా అవలోన్ యొక్క అభివృద్ధి మరియు విమాన పరీక్షలో పాల్గొన్నాడు. [1] బెర్ట్రాండ్ నుండి డేటా [1] సాధారణ లక్షణాలు")</f>
        <v>ఇండిపెండెన్స్ అవలోన్ ఒక జర్మన్ సింగిల్-ప్లేస్, పారాగ్లైడర్, దీనిని మైఖేల్ నెస్లర్ రూపొందించారు మరియు తురింగియాలోని ఐసెన్‌బర్గ్ యొక్క స్వాతంత్ర్య పారాగ్లైడింగ్ చేత నిర్మించబడింది. ఇది ఇప్పుడు ఉత్పత్తికి దూరంగా ఉంది. [1] అవలోన్ ఒక అనుభవశూన్యుడు గ్లైడర్‌గా రూపొందించబడింది. మోడల్స్ వాటి సాపేక్ష పరిమాణానికి పేరు పెట్టబడ్డాయి. [1] కంపెనీ టెస్ట్ పైలట్ క్రిస్టియన్ అమోన్ కూడా అవలోన్ యొక్క అభివృద్ధి మరియు విమాన పరీక్షలో పాల్గొన్నాడు. [1] బెర్ట్రాండ్ నుండి డేటా [1] సాధారణ లక్షణాలు</v>
      </c>
      <c r="F61" s="1" t="s">
        <v>295</v>
      </c>
      <c r="G61" s="1" t="str">
        <f>IFERROR(__xludf.DUMMYFUNCTION("GOOGLETRANSLATE(F:F, ""en"", ""te"")"),"పారాగ్లైడర్")</f>
        <v>పారాగ్లైడర్</v>
      </c>
      <c r="H61" s="1" t="s">
        <v>111</v>
      </c>
      <c r="I61" s="1" t="str">
        <f>IFERROR(__xludf.DUMMYFUNCTION("GOOGLETRANSLATE(H:H, ""en"", ""te"")"),"జర్మనీ")</f>
        <v>జర్మనీ</v>
      </c>
      <c r="J61" s="2" t="s">
        <v>112</v>
      </c>
      <c r="K61" s="1" t="s">
        <v>822</v>
      </c>
      <c r="L61" s="1" t="str">
        <f>IFERROR(__xludf.DUMMYFUNCTION("GOOGLETRANSLATE(K:K, ""en"", ""te"")"),"స్వాతంత్ర్యం పారాగ్లైడింగ్")</f>
        <v>స్వాతంత్ర్యం పారాగ్లైడింగ్</v>
      </c>
      <c r="M61" s="1" t="s">
        <v>823</v>
      </c>
      <c r="P61" s="1" t="s">
        <v>116</v>
      </c>
      <c r="Q61" s="1" t="s">
        <v>233</v>
      </c>
      <c r="T61" s="1" t="s">
        <v>978</v>
      </c>
      <c r="AF61" s="2" t="s">
        <v>301</v>
      </c>
      <c r="AG61" s="1" t="s">
        <v>825</v>
      </c>
      <c r="AI61" s="1" t="s">
        <v>979</v>
      </c>
      <c r="AV61" s="1">
        <v>5.1</v>
      </c>
      <c r="BG61" s="1" t="s">
        <v>305</v>
      </c>
      <c r="BV61" s="1" t="s">
        <v>827</v>
      </c>
    </row>
    <row r="62">
      <c r="A62" s="1" t="s">
        <v>980</v>
      </c>
      <c r="B62" s="1" t="str">
        <f>IFERROR(__xludf.DUMMYFUNCTION("GOOGLETRANSLATE(A:A, ""en"", ""te"")"),"స్వాతంత్ర్యం రాప్టర్")</f>
        <v>స్వాతంత్ర్యం రాప్టర్</v>
      </c>
      <c r="C62" s="1" t="s">
        <v>981</v>
      </c>
      <c r="D62" s="1" t="str">
        <f>IFERROR(__xludf.DUMMYFUNCTION("GOOGLETRANSLATE(C:C, ""en"", ""te"")"),"ఇండిపెండెన్స్ రాప్టర్ ఒక జర్మన్ సింగిల్ ప్లేస్, పారాగ్లైడర్, దీనిని మైఖేల్ నెస్లర్ రూపొందించారు మరియు తురింగియాలోని ఐసెన్‌బర్గ్ యొక్క స్వాతంత్ర్య పారాగ్లైడింగ్ చేత నిర్మించబడింది. ఇది ఇప్పుడు ఉత్పత్తికి దూరంగా ఉంది. [1] విమానం స్కిఫ్ రాప్టర్‌కు సంబంధించిన"&amp;"ది కాదు. [1] రాప్టర్‌ను పోటీ గ్లైడర్‌గా రూపొందించారు, అసాధారణంగా తక్కువ ధరతో పూర్తి పైలట్‌లకు సహాయపడే పద్ధతిగా. మోడల్స్ వాటి సాపేక్ష పరిమాణానికి పేరు పెట్టబడ్డాయి. [1] కంపెనీ టెస్ట్ పైలట్ క్రిస్టియన్ అమోన్ కూడా రాప్టర్ యొక్క అభివృద్ధి మరియు విమాన పరీక్షలో"&amp;" పాల్గొన్నాడు. [1] బెర్ట్రాండ్ నుండి డేటా [1] సాధారణ లక్షణాలు")</f>
        <v>ఇండిపెండెన్స్ రాప్టర్ ఒక జర్మన్ సింగిల్ ప్లేస్, పారాగ్లైడర్, దీనిని మైఖేల్ నెస్లర్ రూపొందించారు మరియు తురింగియాలోని ఐసెన్‌బర్గ్ యొక్క స్వాతంత్ర్య పారాగ్లైడింగ్ చేత నిర్మించబడింది. ఇది ఇప్పుడు ఉత్పత్తికి దూరంగా ఉంది. [1] విమానం స్కిఫ్ రాప్టర్‌కు సంబంధించినది కాదు. [1] రాప్టర్‌ను పోటీ గ్లైడర్‌గా రూపొందించారు, అసాధారణంగా తక్కువ ధరతో పూర్తి పైలట్‌లకు సహాయపడే పద్ధతిగా. మోడల్స్ వాటి సాపేక్ష పరిమాణానికి పేరు పెట్టబడ్డాయి. [1] కంపెనీ టెస్ట్ పైలట్ క్రిస్టియన్ అమోన్ కూడా రాప్టర్ యొక్క అభివృద్ధి మరియు విమాన పరీక్షలో పాల్గొన్నాడు. [1] బెర్ట్రాండ్ నుండి డేటా [1] సాధారణ లక్షణాలు</v>
      </c>
      <c r="F62" s="1" t="s">
        <v>295</v>
      </c>
      <c r="G62" s="1" t="str">
        <f>IFERROR(__xludf.DUMMYFUNCTION("GOOGLETRANSLATE(F:F, ""en"", ""te"")"),"పారాగ్లైడర్")</f>
        <v>పారాగ్లైడర్</v>
      </c>
      <c r="H62" s="1" t="s">
        <v>111</v>
      </c>
      <c r="I62" s="1" t="str">
        <f>IFERROR(__xludf.DUMMYFUNCTION("GOOGLETRANSLATE(H:H, ""en"", ""te"")"),"జర్మనీ")</f>
        <v>జర్మనీ</v>
      </c>
      <c r="J62" s="2" t="s">
        <v>112</v>
      </c>
      <c r="K62" s="1" t="s">
        <v>822</v>
      </c>
      <c r="L62" s="1" t="str">
        <f>IFERROR(__xludf.DUMMYFUNCTION("GOOGLETRANSLATE(K:K, ""en"", ""te"")"),"స్వాతంత్ర్యం పారాగ్లైడింగ్")</f>
        <v>స్వాతంత్ర్యం పారాగ్లైడింగ్</v>
      </c>
      <c r="M62" s="1" t="s">
        <v>823</v>
      </c>
      <c r="P62" s="1" t="s">
        <v>116</v>
      </c>
      <c r="Q62" s="1" t="s">
        <v>233</v>
      </c>
      <c r="T62" s="1" t="s">
        <v>982</v>
      </c>
      <c r="AF62" s="2" t="s">
        <v>301</v>
      </c>
      <c r="AG62" s="1" t="s">
        <v>825</v>
      </c>
      <c r="AI62" s="1" t="s">
        <v>983</v>
      </c>
      <c r="AV62" s="1">
        <v>6.34</v>
      </c>
      <c r="BG62" s="1" t="s">
        <v>305</v>
      </c>
      <c r="BV62" s="1" t="s">
        <v>827</v>
      </c>
    </row>
    <row r="63">
      <c r="A63" s="1" t="s">
        <v>984</v>
      </c>
      <c r="B63" s="1" t="str">
        <f>IFERROR(__xludf.DUMMYFUNCTION("GOOGLETRANSLATE(A:A, ""en"", ""te"")"),"పారాడెల్టా బెన్ హర్")</f>
        <v>పారాడెల్టా బెన్ హర్</v>
      </c>
      <c r="C63" s="1" t="s">
        <v>985</v>
      </c>
      <c r="D63" s="1" t="str">
        <f>IFERROR(__xludf.DUMMYFUNCTION("GOOGLETRANSLATE(C:C, ""en"", ""te"")"),"పారాడెల్టా బెన్ హుర్ ఒక ఇటాలియన్ సింగిల్-ప్లేస్ పారాగ్లైడర్, దీనిని పర్మా యొక్క పరాడెల్టా పర్మా రూపొందించారు మరియు నిర్మించారు. ఇది ఇప్పుడు ఉత్పత్తికి దూరంగా ఉంది. [1] బెన్ హుర్ ఒక అధునాతన మరియు పోటీ గ్లైడర్‌గా రూపొందించబడింది. మోడల్స్ వాటి సాపేక్ష పరిమాణ"&amp;"ానికి పేరు పెట్టబడ్డాయి. [1] బెర్ట్రాండ్ నుండి డేటా [1] సాధారణ లక్షణాలు")</f>
        <v>పారాడెల్టా బెన్ హుర్ ఒక ఇటాలియన్ సింగిల్-ప్లేస్ పారాగ్లైడర్, దీనిని పర్మా యొక్క పరాడెల్టా పర్మా రూపొందించారు మరియు నిర్మించారు. ఇది ఇప్పుడు ఉత్పత్తికి దూరంగా ఉంది. [1] బెన్ హుర్ ఒక అధునాతన మరియు పోటీ గ్లైడర్‌గా రూపొందించబడింది. మోడల్స్ వాటి సాపేక్ష పరిమాణానికి పేరు పెట్టబడ్డాయి. [1] బెర్ట్రాండ్ నుండి డేటా [1] సాధారణ లక్షణాలు</v>
      </c>
      <c r="F63" s="1" t="s">
        <v>295</v>
      </c>
      <c r="G63" s="1" t="str">
        <f>IFERROR(__xludf.DUMMYFUNCTION("GOOGLETRANSLATE(F:F, ""en"", ""te"")"),"పారాగ్లైడర్")</f>
        <v>పారాగ్లైడర్</v>
      </c>
      <c r="H63" s="1" t="s">
        <v>400</v>
      </c>
      <c r="I63" s="1" t="str">
        <f>IFERROR(__xludf.DUMMYFUNCTION("GOOGLETRANSLATE(H:H, ""en"", ""te"")"),"ఇటలీ")</f>
        <v>ఇటలీ</v>
      </c>
      <c r="J63" s="2" t="s">
        <v>401</v>
      </c>
      <c r="K63" s="1" t="s">
        <v>883</v>
      </c>
      <c r="L63" s="1" t="str">
        <f>IFERROR(__xludf.DUMMYFUNCTION("GOOGLETRANSLATE(K:K, ""en"", ""te"")"),"పారాడెల్టా పర్మా")</f>
        <v>పారాడెల్టా పర్మా</v>
      </c>
      <c r="M63" s="1" t="s">
        <v>884</v>
      </c>
      <c r="P63" s="1" t="s">
        <v>116</v>
      </c>
      <c r="Q63" s="1" t="s">
        <v>233</v>
      </c>
      <c r="T63" s="1" t="s">
        <v>978</v>
      </c>
      <c r="AF63" s="2" t="s">
        <v>301</v>
      </c>
      <c r="AI63" s="1" t="s">
        <v>986</v>
      </c>
      <c r="BG63" s="1" t="s">
        <v>305</v>
      </c>
    </row>
    <row r="64">
      <c r="A64" s="1" t="s">
        <v>987</v>
      </c>
      <c r="B64" s="1" t="str">
        <f>IFERROR(__xludf.DUMMYFUNCTION("GOOGLETRANSLATE(A:A, ""en"", ""te"")"),"పారాడెల్టా బోరా")</f>
        <v>పారాడెల్టా బోరా</v>
      </c>
      <c r="C64" s="1" t="s">
        <v>988</v>
      </c>
      <c r="D64" s="1" t="str">
        <f>IFERROR(__xludf.DUMMYFUNCTION("GOOGLETRANSLATE(C:C, ""en"", ""te"")"),"పారాడెల్టా బోరా ఇటాలియన్ సింగిల్-ప్లేస్ పారాగ్లైడర్, ఇది పర్మా యొక్క పరాడెల్టా పర్మా రూపొందించి ఉత్పత్తి చేయబడింది. ఇది 2016 లో బోరా 2 గా ఉత్పత్తిలో ఉంది. [1] [2] బోరా ఇంటర్మీడియట్ గ్లైడర్‌గా రూపొందించబడింది. మోడల్స్ ప్రతి ఒక్కటి చదరపు మీటర్లలో వారి సుమార"&amp;"ుగా వింగ్ ప్రాంతానికి పేరు పెట్టబడ్డాయి. [1] మెరుగైన బోరా 2 2003 లో ప్రవేశపెట్టబడింది మరియు 2016 లో ఉత్పత్తిలో ఉంది. [1] [2] సమీక్షకుడు నోయెల్ బెర్ట్రాండ్ 2003 లో బోరా 2 యొక్క పరిచయాన్ని గుర్తించారు, ""ఈ సొగసైన వింగ్, అన్ని అధిక పనితీరు రెక్కల మాదిరిగానే,"&amp;" వికర్ణ సెల్ బ్రేసింగ్ మరియు సన్నని విభాగం పంక్తులతో ట్రిపుల్ కణాలను కలిగి ఉంది"". [1] బెర్ట్రాండ్ నుండి డేటా [1] సాధారణ లక్షణాలు")</f>
        <v>పారాడెల్టా బోరా ఇటాలియన్ సింగిల్-ప్లేస్ పారాగ్లైడర్, ఇది పర్మా యొక్క పరాడెల్టా పర్మా రూపొందించి ఉత్పత్తి చేయబడింది. ఇది 2016 లో బోరా 2 గా ఉత్పత్తిలో ఉంది. [1] [2] బోరా ఇంటర్మీడియట్ గ్లైడర్‌గా రూపొందించబడింది. మోడల్స్ ప్రతి ఒక్కటి చదరపు మీటర్లలో వారి సుమారుగా వింగ్ ప్రాంతానికి పేరు పెట్టబడ్డాయి. [1] మెరుగైన బోరా 2 2003 లో ప్రవేశపెట్టబడింది మరియు 2016 లో ఉత్పత్తిలో ఉంది. [1] [2] సమీక్షకుడు నోయెల్ బెర్ట్రాండ్ 2003 లో బోరా 2 యొక్క పరిచయాన్ని గుర్తించారు, "ఈ సొగసైన వింగ్, అన్ని అధిక పనితీరు రెక్కల మాదిరిగానే, వికర్ణ సెల్ బ్రేసింగ్ మరియు సన్నని విభాగం పంక్తులతో ట్రిపుల్ కణాలను కలిగి ఉంది". [1] బెర్ట్రాండ్ నుండి డేటా [1] సాధారణ లక్షణాలు</v>
      </c>
      <c r="F64" s="1" t="s">
        <v>295</v>
      </c>
      <c r="G64" s="1" t="str">
        <f>IFERROR(__xludf.DUMMYFUNCTION("GOOGLETRANSLATE(F:F, ""en"", ""te"")"),"పారాగ్లైడర్")</f>
        <v>పారాగ్లైడర్</v>
      </c>
      <c r="H64" s="1" t="s">
        <v>400</v>
      </c>
      <c r="I64" s="1" t="str">
        <f>IFERROR(__xludf.DUMMYFUNCTION("GOOGLETRANSLATE(H:H, ""en"", ""te"")"),"ఇటలీ")</f>
        <v>ఇటలీ</v>
      </c>
      <c r="J64" s="2" t="s">
        <v>401</v>
      </c>
      <c r="K64" s="1" t="s">
        <v>883</v>
      </c>
      <c r="L64" s="1" t="str">
        <f>IFERROR(__xludf.DUMMYFUNCTION("GOOGLETRANSLATE(K:K, ""en"", ""te"")"),"పారాడెల్టా పర్మా")</f>
        <v>పారాడెల్టా పర్మా</v>
      </c>
      <c r="M64" s="1" t="s">
        <v>884</v>
      </c>
      <c r="P64" s="1" t="s">
        <v>116</v>
      </c>
      <c r="Q64" s="1" t="s">
        <v>233</v>
      </c>
      <c r="T64" s="1" t="s">
        <v>989</v>
      </c>
      <c r="AF64" s="2" t="s">
        <v>301</v>
      </c>
      <c r="AI64" s="1" t="s">
        <v>990</v>
      </c>
      <c r="BG64" s="1" t="s">
        <v>991</v>
      </c>
    </row>
    <row r="65">
      <c r="A65" s="1" t="s">
        <v>992</v>
      </c>
      <c r="B65" s="1" t="str">
        <f>IFERROR(__xludf.DUMMYFUNCTION("GOOGLETRANSLATE(A:A, ""en"", ""te"")"),"ఎస్సీ డిస్కవరీ")</f>
        <v>ఎస్సీ డిస్కవరీ</v>
      </c>
      <c r="C65" s="1" t="s">
        <v>993</v>
      </c>
      <c r="D65" s="1" t="str">
        <f>IFERROR(__xludf.DUMMYFUNCTION("GOOGLETRANSLATE(C:C, ""en"", ""te"")"),"ఎస్సీ డిస్కవరీ ఉక్రేనియన్ సింగిల్-ప్లేస్ పారాగ్లైడర్, దీనిని ఖార్కివ్ యొక్క ఎస్సీ పారాగ్లైడింగ్ రూపొందించారు మరియు నిర్మించారు. ఇది ఇప్పుడు ఉత్పత్తికి దూరంగా ఉంది. [1] ఈ ఆవిష్కరణ ఇంటర్మీడియట్ గ్లైడర్‌గా రూపొందించబడింది, అంతేకాకుండా విమాన శిక్షణ కోసం ఒక టె"&amp;"న్డం వెర్షన్, దీనిని డిస్కవరీ బిఐ అని పిలుస్తారు, ఇది ""ద్వి-స్థలం"" లేదా రెండు సీటర్లను సూచిస్తుంది. [1] మోడల్స్ ప్రతి ఒక్కటి చదరపు మీటర్లలో వారి వింగ్ ప్రాంతానికి పేరు పెట్టబడ్డాయి. [1] సమీక్షకుడు నోయెల్ బెర్ట్రాండ్ దాని తక్కువ ధర కోసం 2003 సమీక్షలో డిస"&amp;"్కవరీ సిరీస్‌ను గుర్తించారు, ఆ కాలంలో € 1,000 లోపు లభించే కొన్ని గ్లైడర్‌లలో ఒకటి. [1] బెర్ట్రాండ్ నుండి డేటా [1] సాధారణ లక్షణాల పనితీరు")</f>
        <v>ఎస్సీ డిస్కవరీ ఉక్రేనియన్ సింగిల్-ప్లేస్ పారాగ్లైడర్, దీనిని ఖార్కివ్ యొక్క ఎస్సీ పారాగ్లైడింగ్ రూపొందించారు మరియు నిర్మించారు. ఇది ఇప్పుడు ఉత్పత్తికి దూరంగా ఉంది. [1] ఈ ఆవిష్కరణ ఇంటర్మీడియట్ గ్లైడర్‌గా రూపొందించబడింది, అంతేకాకుండా విమాన శిక్షణ కోసం ఒక టెన్డం వెర్షన్, దీనిని డిస్కవరీ బిఐ అని పిలుస్తారు, ఇది "ద్వి-స్థలం" లేదా రెండు సీటర్లను సూచిస్తుంది. [1] మోడల్స్ ప్రతి ఒక్కటి చదరపు మీటర్లలో వారి వింగ్ ప్రాంతానికి పేరు పెట్టబడ్డాయి. [1] సమీక్షకుడు నోయెల్ బెర్ట్రాండ్ దాని తక్కువ ధర కోసం 2003 సమీక్షలో డిస్కవరీ సిరీస్‌ను గుర్తించారు, ఆ కాలంలో € 1,000 లోపు లభించే కొన్ని గ్లైడర్‌లలో ఒకటి. [1] బెర్ట్రాండ్ నుండి డేటా [1] సాధారణ లక్షణాల పనితీరు</v>
      </c>
      <c r="F65" s="1" t="s">
        <v>295</v>
      </c>
      <c r="G65" s="1" t="str">
        <f>IFERROR(__xludf.DUMMYFUNCTION("GOOGLETRANSLATE(F:F, ""en"", ""te"")"),"పారాగ్లైడర్")</f>
        <v>పారాగ్లైడర్</v>
      </c>
      <c r="H65" s="1" t="s">
        <v>902</v>
      </c>
      <c r="I65" s="1" t="str">
        <f>IFERROR(__xludf.DUMMYFUNCTION("GOOGLETRANSLATE(H:H, ""en"", ""te"")"),"ఉక్రెయిన్")</f>
        <v>ఉక్రెయిన్</v>
      </c>
      <c r="J65" s="2" t="s">
        <v>903</v>
      </c>
      <c r="K65" s="1" t="s">
        <v>994</v>
      </c>
      <c r="L65" s="1" t="str">
        <f>IFERROR(__xludf.DUMMYFUNCTION("GOOGLETRANSLATE(K:K, ""en"", ""te"")"),"ఎస్సీ పారాగ్లైడింగ్")</f>
        <v>ఎస్సీ పారాగ్లైడింగ్</v>
      </c>
      <c r="M65" s="1" t="s">
        <v>995</v>
      </c>
      <c r="P65" s="1" t="s">
        <v>116</v>
      </c>
      <c r="Q65" s="1" t="s">
        <v>233</v>
      </c>
      <c r="AF65" s="2" t="s">
        <v>301</v>
      </c>
      <c r="AI65" s="1" t="s">
        <v>996</v>
      </c>
      <c r="AK65" s="1" t="s">
        <v>837</v>
      </c>
      <c r="AV65" s="1">
        <v>5.1</v>
      </c>
      <c r="BG65" s="1" t="s">
        <v>305</v>
      </c>
      <c r="BH65" s="1" t="s">
        <v>997</v>
      </c>
    </row>
    <row r="66">
      <c r="A66" s="1" t="s">
        <v>998</v>
      </c>
      <c r="B66" s="1" t="str">
        <f>IFERROR(__xludf.DUMMYFUNCTION("GOOGLETRANSLATE(A:A, ""en"", ""te"")"),"స్కిఫ్ రాప్టర్")</f>
        <v>స్కిఫ్ రాప్టర్</v>
      </c>
      <c r="C66" s="1" t="s">
        <v>999</v>
      </c>
      <c r="D66" s="1" t="str">
        <f>IFERROR(__xludf.DUMMYFUNCTION("GOOGLETRANSLATE(C:C, ""en"", ""te"")"),"స్కిఫ్ రాప్టర్ ఒక ఉక్రేనియన్ సింగిల్-ప్లేస్ పారాగ్లైడర్, దీనిని సెర్గీ రోజ్కో రూపొందించారు మరియు ఫియోడోసియా యొక్క స్కిఫ్ పారాగ్లైడింగ్ చేత నిర్మించబడింది. ఇది ఇప్పుడు ఉత్పత్తికి దూరంగా ఉంది. [1] విమానం స్వాతంత్ర్య రాప్టర్‌కు సంబంధించినది కాదు. [1] రాప్టర్"&amp;"‌ను అధునాతన మరియు పోటీ గ్లైడర్‌గా రూపొందించారు. రాప్టర్ 29 మోడల్ చదరపు మీటర్లలో దాని సుమారు వింగ్ ప్రాంతానికి పేరు పెట్టబడింది. [1] రాప్టర్ 29 యొక్క 12.5 మీ (41.0 అడుగులు) స్పాన్ వింగ్ 94 కణాలు, 29 మీ 2 (310 చదరపు అడుగులు) రెక్క ప్రాంతం మరియు 5.4: 1 కారక "&amp;"నిష్పత్తిని కలిగి ఉంది. సిబ్బంది బరువు పరిధి 90 నుండి 110 కిలోలు (198 నుండి 243 పౌండ్లు). [1] సమీక్షకుడు నోయెల్ బెర్ట్రాండ్ 2003 సమీక్షలో రాప్టర్ 29 ను ""శ్రేణిలో అగ్రస్థానం"" గా అభివర్ణించారు. [1] బెర్ట్రాండ్ నుండి డేటా [1] సాధారణ లక్షణాల పనితీరు")</f>
        <v>స్కిఫ్ రాప్టర్ ఒక ఉక్రేనియన్ సింగిల్-ప్లేస్ పారాగ్లైడర్, దీనిని సెర్గీ రోజ్కో రూపొందించారు మరియు ఫియోడోసియా యొక్క స్కిఫ్ పారాగ్లైడింగ్ చేత నిర్మించబడింది. ఇది ఇప్పుడు ఉత్పత్తికి దూరంగా ఉంది. [1] విమానం స్వాతంత్ర్య రాప్టర్‌కు సంబంధించినది కాదు. [1] రాప్టర్‌ను అధునాతన మరియు పోటీ గ్లైడర్‌గా రూపొందించారు. రాప్టర్ 29 మోడల్ చదరపు మీటర్లలో దాని సుమారు వింగ్ ప్రాంతానికి పేరు పెట్టబడింది. [1] రాప్టర్ 29 యొక్క 12.5 మీ (41.0 అడుగులు) స్పాన్ వింగ్ 94 కణాలు, 29 మీ 2 (310 చదరపు అడుగులు) రెక్క ప్రాంతం మరియు 5.4: 1 కారక నిష్పత్తిని కలిగి ఉంది. సిబ్బంది బరువు పరిధి 90 నుండి 110 కిలోలు (198 నుండి 243 పౌండ్లు). [1] సమీక్షకుడు నోయెల్ బెర్ట్రాండ్ 2003 సమీక్షలో రాప్టర్ 29 ను "శ్రేణిలో అగ్రస్థానం" గా అభివర్ణించారు. [1] బెర్ట్రాండ్ నుండి డేటా [1] సాధారణ లక్షణాల పనితీరు</v>
      </c>
      <c r="F66" s="1" t="s">
        <v>295</v>
      </c>
      <c r="G66" s="1" t="str">
        <f>IFERROR(__xludf.DUMMYFUNCTION("GOOGLETRANSLATE(F:F, ""en"", ""te"")"),"పారాగ్లైడర్")</f>
        <v>పారాగ్లైడర్</v>
      </c>
      <c r="H66" s="1" t="s">
        <v>902</v>
      </c>
      <c r="I66" s="1" t="str">
        <f>IFERROR(__xludf.DUMMYFUNCTION("GOOGLETRANSLATE(H:H, ""en"", ""te"")"),"ఉక్రెయిన్")</f>
        <v>ఉక్రెయిన్</v>
      </c>
      <c r="J66" s="2" t="s">
        <v>903</v>
      </c>
      <c r="K66" s="1" t="s">
        <v>904</v>
      </c>
      <c r="L66" s="1" t="str">
        <f>IFERROR(__xludf.DUMMYFUNCTION("GOOGLETRANSLATE(K:K, ""en"", ""te"")"),"స్కిఫ్ పారాగ్లైడింగ్")</f>
        <v>స్కిఫ్ పారాగ్లైడింగ్</v>
      </c>
      <c r="M66" s="1" t="s">
        <v>905</v>
      </c>
      <c r="Q66" s="1" t="s">
        <v>233</v>
      </c>
      <c r="T66" s="1" t="s">
        <v>1000</v>
      </c>
      <c r="AF66" s="2" t="s">
        <v>301</v>
      </c>
      <c r="AG66" s="1" t="s">
        <v>907</v>
      </c>
      <c r="AI66" s="1" t="s">
        <v>843</v>
      </c>
      <c r="AK66" s="1" t="s">
        <v>1001</v>
      </c>
      <c r="AV66" s="1">
        <v>5.4</v>
      </c>
      <c r="BG66" s="1" t="s">
        <v>305</v>
      </c>
      <c r="BH66" s="1" t="s">
        <v>997</v>
      </c>
      <c r="BV66" s="1" t="s">
        <v>304</v>
      </c>
    </row>
    <row r="67">
      <c r="A67" s="1" t="s">
        <v>1002</v>
      </c>
      <c r="B67" s="1" t="str">
        <f>IFERROR(__xludf.DUMMYFUNCTION("GOOGLETRANSLATE(A:A, ""en"", ""te"")"),"స్కిఫ్ స్కిఫ్-ఎ")</f>
        <v>స్కిఫ్ స్కిఫ్-ఎ</v>
      </c>
      <c r="C67" s="1" t="s">
        <v>1003</v>
      </c>
      <c r="D67" s="1" t="str">
        <f>IFERROR(__xludf.DUMMYFUNCTION("GOOGLETRANSLATE(C:C, ""en"", ""te"")"),"స్కిఫ్ స్కిఫ్-ఎ ఉక్రేనియన్ సింగిల్-ప్లేస్ పారాగ్లైడర్, దీనిని సెర్గీ రోజ్కో రూపొందించారు మరియు ఫియోడోసియా యొక్క స్కిఫ్ పారాగ్లైడింగ్ చేత నిర్మించబడింది. ఇది ఇప్పుడు ఉత్పత్తికి దూరంగా ఉంది. [1] ఈ విమానం ఒక అనుభవశూన్యుడు మరియు ఇంటర్మీడియట్ గ్లైడర్‌గా రూపొంద"&amp;"ించబడింది. మోడల్స్ ప్రతి ఒక్కటి చదరపు మీటర్లలో వారి సుమారుగా వింగ్ ప్రాంతానికి పేరు పెట్టబడ్డాయి. [1] బెర్ట్రాండ్ నుండి డేటా [1] సాధారణ లక్షణాల పనితీరు")</f>
        <v>స్కిఫ్ స్కిఫ్-ఎ ఉక్రేనియన్ సింగిల్-ప్లేస్ పారాగ్లైడర్, దీనిని సెర్గీ రోజ్కో రూపొందించారు మరియు ఫియోడోసియా యొక్క స్కిఫ్ పారాగ్లైడింగ్ చేత నిర్మించబడింది. ఇది ఇప్పుడు ఉత్పత్తికి దూరంగా ఉంది. [1] ఈ విమానం ఒక అనుభవశూన్యుడు మరియు ఇంటర్మీడియట్ గ్లైడర్‌గా రూపొందించబడింది. మోడల్స్ ప్రతి ఒక్కటి చదరపు మీటర్లలో వారి సుమారుగా వింగ్ ప్రాంతానికి పేరు పెట్టబడ్డాయి. [1] బెర్ట్రాండ్ నుండి డేటా [1] సాధారణ లక్షణాల పనితీరు</v>
      </c>
      <c r="F67" s="1" t="s">
        <v>295</v>
      </c>
      <c r="G67" s="1" t="str">
        <f>IFERROR(__xludf.DUMMYFUNCTION("GOOGLETRANSLATE(F:F, ""en"", ""te"")"),"పారాగ్లైడర్")</f>
        <v>పారాగ్లైడర్</v>
      </c>
      <c r="H67" s="1" t="s">
        <v>902</v>
      </c>
      <c r="I67" s="1" t="str">
        <f>IFERROR(__xludf.DUMMYFUNCTION("GOOGLETRANSLATE(H:H, ""en"", ""te"")"),"ఉక్రెయిన్")</f>
        <v>ఉక్రెయిన్</v>
      </c>
      <c r="J67" s="2" t="s">
        <v>903</v>
      </c>
      <c r="K67" s="1" t="s">
        <v>904</v>
      </c>
      <c r="L67" s="1" t="str">
        <f>IFERROR(__xludf.DUMMYFUNCTION("GOOGLETRANSLATE(K:K, ""en"", ""te"")"),"స్కిఫ్ పారాగ్లైడింగ్")</f>
        <v>స్కిఫ్ పారాగ్లైడింగ్</v>
      </c>
      <c r="M67" s="1" t="s">
        <v>905</v>
      </c>
      <c r="P67" s="1" t="s">
        <v>116</v>
      </c>
      <c r="Q67" s="1" t="s">
        <v>233</v>
      </c>
      <c r="T67" s="1" t="s">
        <v>1004</v>
      </c>
      <c r="AF67" s="2" t="s">
        <v>301</v>
      </c>
      <c r="AG67" s="1" t="s">
        <v>907</v>
      </c>
      <c r="AI67" s="1" t="s">
        <v>406</v>
      </c>
      <c r="AK67" s="1" t="s">
        <v>909</v>
      </c>
      <c r="AV67" s="1">
        <v>5.3</v>
      </c>
      <c r="BG67" s="1" t="s">
        <v>305</v>
      </c>
      <c r="BH67" s="1" t="s">
        <v>910</v>
      </c>
    </row>
    <row r="68">
      <c r="A68" s="1" t="s">
        <v>1005</v>
      </c>
      <c r="B68" s="1" t="str">
        <f>IFERROR(__xludf.DUMMYFUNCTION("GOOGLETRANSLATE(A:A, ""en"", ""te"")"),"స్కైవాక్ కారపు")</f>
        <v>స్కైవాక్ కారపు</v>
      </c>
      <c r="C68" s="1" t="s">
        <v>1006</v>
      </c>
      <c r="D68" s="1" t="str">
        <f>IFERROR(__xludf.DUMMYFUNCTION("GOOGLETRANSLATE(C:C, ""en"", ""te"")"),"స్కైవాక్ కారపునే ఒక జర్మన్ సింగిల్-ప్లేస్ పారాగ్లైడర్, దీనిని బవేరియాలోని గ్రాసౌకు చెందిన స్కైవాక్ Gmbh &amp; Co. KG రూపొందించారు. 2003 లో ప్రవేశపెట్టినది, ఇది 2016 వరకు కారపు 5 గా ఉత్పత్తిలో ఉంది. [1] ఈ విమానం ఇంటర్మీడియట్ స్పోర్ట్స్ క్లాస్ గ్లైడర్‌గా రూపొంద"&amp;"ించబడింది. [1] 2003 లో ప్రవేశపెట్టినప్పటి నుండి, కారపునే ఐదు తరాల మోడళ్ల ద్వారా పురోగమిచ్చింది, కారపు, కారపునే 2, 3, 4 మరియు 5, ప్రతి ఒక్కటి చివరిగా మెరుగుపడింది. నమూనాలు వాటి సాపేక్ష పరిమాణానికి పేరు పెట్టబడ్డాయి. [1] [2] కారపు 5 యొక్క ఎగువ ఉపరితలం పోర్చ"&amp;"ర్ స్పోర్ట్ స్కైటెక్స్ 38 యూనివర్సల్ ఫాబ్రిక్ మరియు పోర్చర్ స్పోర్ట్ స్కైటెక్స్ 32 యూనివర్సల్ నుండి దిగువ ఉపరితలం నుండి తయారవుతుంది. పక్కటెముకలు మరియు బ్యాండ్‌లు పోర్చర్ స్పోర్ట్ స్కైటెక్స్ 32 హార్డ్. ప్రధాన పంక్తులు లిరోస్ పిపిఎస్ఎల్ 160, ఎడెల్రిడ్ 8000 "&amp;"యు -90, లిరోస్ డిసి 60 నుండి మధ్య రేఖలు, ఎడెల్రిడ్ 8000 యు -90 మరియు ఎడెల్రిడ్ 8000 యు -50, ఎడెల్రిడ్ 9200-30 నుండి టాప్ లైన్స్ నుండి తయారు చేయబడ్డాయి. బ్రేక్ పంక్తులు లిరోస్ DFLP200/32, ఎడెల్రిడ్ 9200-30 నుండి తయారవుతాయి మరియు రైసర్లు కజిన్ ఫ్రెరెస్ 12.5"&amp;" మిమీ (0.49 అంగుళాలు) పాలిస్టర్ స్ట్రాపింగ్ తో నిర్మించబడ్డాయి. [2] బెర్ట్రాండ్ నుండి డేటా [1] సాధారణ లక్షణాలు")</f>
        <v>స్కైవాక్ కారపునే ఒక జర్మన్ సింగిల్-ప్లేస్ పారాగ్లైడర్, దీనిని బవేరియాలోని గ్రాసౌకు చెందిన స్కైవాక్ Gmbh &amp; Co. KG రూపొందించారు. 2003 లో ప్రవేశపెట్టినది, ఇది 2016 వరకు కారపు 5 గా ఉత్పత్తిలో ఉంది. [1] ఈ విమానం ఇంటర్మీడియట్ స్పోర్ట్స్ క్లాస్ గ్లైడర్‌గా రూపొందించబడింది. [1] 2003 లో ప్రవేశపెట్టినప్పటి నుండి, కారపునే ఐదు తరాల మోడళ్ల ద్వారా పురోగమిచ్చింది, కారపు, కారపునే 2, 3, 4 మరియు 5, ప్రతి ఒక్కటి చివరిగా మెరుగుపడింది. నమూనాలు వాటి సాపేక్ష పరిమాణానికి పేరు పెట్టబడ్డాయి. [1] [2] కారపు 5 యొక్క ఎగువ ఉపరితలం పోర్చర్ స్పోర్ట్ స్కైటెక్స్ 38 యూనివర్సల్ ఫాబ్రిక్ మరియు పోర్చర్ స్పోర్ట్ స్కైటెక్స్ 32 యూనివర్సల్ నుండి దిగువ ఉపరితలం నుండి తయారవుతుంది. పక్కటెముకలు మరియు బ్యాండ్‌లు పోర్చర్ స్పోర్ట్ స్కైటెక్స్ 32 హార్డ్. ప్రధాన పంక్తులు లిరోస్ పిపిఎస్ఎల్ 160, ఎడెల్రిడ్ 8000 యు -90, లిరోస్ డిసి 60 నుండి మధ్య రేఖలు, ఎడెల్రిడ్ 8000 యు -90 మరియు ఎడెల్రిడ్ 8000 యు -50, ఎడెల్రిడ్ 9200-30 నుండి టాప్ లైన్స్ నుండి తయారు చేయబడ్డాయి. బ్రేక్ పంక్తులు లిరోస్ DFLP200/32, ఎడెల్రిడ్ 9200-30 నుండి తయారవుతాయి మరియు రైసర్లు కజిన్ ఫ్రెరెస్ 12.5 మిమీ (0.49 అంగుళాలు) పాలిస్టర్ స్ట్రాపింగ్ తో నిర్మించబడ్డాయి. [2] బెర్ట్రాండ్ నుండి డేటా [1] సాధారణ లక్షణాలు</v>
      </c>
      <c r="F68" s="1" t="s">
        <v>295</v>
      </c>
      <c r="G68" s="1" t="str">
        <f>IFERROR(__xludf.DUMMYFUNCTION("GOOGLETRANSLATE(F:F, ""en"", ""te"")"),"పారాగ్లైడర్")</f>
        <v>పారాగ్లైడర్</v>
      </c>
      <c r="H68" s="1" t="s">
        <v>111</v>
      </c>
      <c r="I68" s="1" t="str">
        <f>IFERROR(__xludf.DUMMYFUNCTION("GOOGLETRANSLATE(H:H, ""en"", ""te"")"),"జర్మనీ")</f>
        <v>జర్మనీ</v>
      </c>
      <c r="J68" s="2" t="s">
        <v>112</v>
      </c>
      <c r="K68" s="1" t="s">
        <v>1007</v>
      </c>
      <c r="L68" s="1" t="str">
        <f>IFERROR(__xludf.DUMMYFUNCTION("GOOGLETRANSLATE(K:K, ""en"", ""te"")"),"స్కైవాక్ GMBH &amp; CO. KG")</f>
        <v>స్కైవాక్ GMBH &amp; CO. KG</v>
      </c>
      <c r="M68" s="1" t="s">
        <v>1008</v>
      </c>
      <c r="Q68" s="1" t="s">
        <v>233</v>
      </c>
      <c r="T68" s="1" t="s">
        <v>1009</v>
      </c>
      <c r="AF68" s="2" t="s">
        <v>301</v>
      </c>
      <c r="AI68" s="1" t="s">
        <v>406</v>
      </c>
      <c r="AV68" s="1">
        <v>5.3</v>
      </c>
      <c r="BF68" s="1">
        <v>2003.0</v>
      </c>
      <c r="BG68" s="1" t="s">
        <v>1010</v>
      </c>
      <c r="BV68" s="1" t="s">
        <v>846</v>
      </c>
    </row>
    <row r="69">
      <c r="A69" s="1" t="s">
        <v>1011</v>
      </c>
      <c r="B69" s="1" t="str">
        <f>IFERROR(__xludf.DUMMYFUNCTION("GOOGLETRANSLATE(A:A, ""en"", ""te"")"),"స్వింగ్ ఆర్కస్")</f>
        <v>స్వింగ్ ఆర్కస్</v>
      </c>
      <c r="C69" s="1" t="s">
        <v>1012</v>
      </c>
      <c r="D69" s="1" t="str">
        <f>IFERROR(__xludf.DUMMYFUNCTION("GOOGLETRANSLATE(C:C, ""en"", ""te"")"),"స్వింగ్ ఆర్కస్ (ఆర్చ్ లేదా రెయిన్బో) అనేది జర్మన్ సింగిల్-ప్లేస్ మరియు రెండు-ప్రదేశాల పారాగ్లైడర్‌ల శ్రేణి, ఇది ల్యాండ్స్‌బెరిడ్ యొక్క స్వింగ్ ఫ్లగ్‌స్పోర్టెగరేట్ చేత రూపొందించబడింది మరియు ఉత్పత్తి చేయబడింది. 2016 లో ఇది ఆర్కస్ 7 గా ఉత్పత్తిలో ఉంది. [1] ఆ"&amp;"ర్కస్ ఇంటర్మీడియట్ గ్లైడర్‌కు ఒక అనుభవశూన్యుడుగా రూపొందించబడింది. [1] ఈ డిజైన్ ఏడు తరాల మోడళ్ల ద్వారా అభివృద్ధి చెందింది, ఆర్కస్ 1, ఆర్కస్ 2002, 3, 4, 5, 6 మరియు 7, ప్రతి ఒక్కటి చివరిగా మెరుగుపడుతుంది. మోడల్స్ ప్రతి ఒక్కటి చదరపు మీటర్లలో వారి సుమారుగా అంచ"&amp;"నా వేసిన రెక్కల ప్రాంతం లేదా వాటి సాపేక్ష పరిమాణానికి పేరు పెట్టబడ్డాయి. [1] ఆర్కస్ 3 సిరీస్ 2003 లో ప్రవేశపెట్టబడింది మరియు విమాన శిక్షణ కోసం రెండు-ప్రదేశాల టెన్డం గ్లైడర్ అయిన ఆర్కస్ ఎక్స్ఎల్ ట్విన్ ఉంది. [1] 8,500 కంటే ఎక్కువ ఆర్కస్ గ్లైడర్‌లు అమ్ముడయ్"&amp;"యాయి, ఇది ఎక్కువగా ఉత్పత్తి చేయబడిన పారాగ్లైడర్లలో ఒకటిగా నిలిచింది. [2] బెర్ట్రాండ్ నుండి డేటా [1] సాధారణ లక్షణాల పనితీరు")</f>
        <v>స్వింగ్ ఆర్కస్ (ఆర్చ్ లేదా రెయిన్బో) అనేది జర్మన్ సింగిల్-ప్లేస్ మరియు రెండు-ప్రదేశాల పారాగ్లైడర్‌ల శ్రేణి, ఇది ల్యాండ్స్‌బెరిడ్ యొక్క స్వింగ్ ఫ్లగ్‌స్పోర్టెగరేట్ చేత రూపొందించబడింది మరియు ఉత్పత్తి చేయబడింది. 2016 లో ఇది ఆర్కస్ 7 గా ఉత్పత్తిలో ఉంది. [1] ఆర్కస్ ఇంటర్మీడియట్ గ్లైడర్‌కు ఒక అనుభవశూన్యుడుగా రూపొందించబడింది. [1] ఈ డిజైన్ ఏడు తరాల మోడళ్ల ద్వారా అభివృద్ధి చెందింది, ఆర్కస్ 1, ఆర్కస్ 2002, 3, 4, 5, 6 మరియు 7, ప్రతి ఒక్కటి చివరిగా మెరుగుపడుతుంది. మోడల్స్ ప్రతి ఒక్కటి చదరపు మీటర్లలో వారి సుమారుగా అంచనా వేసిన రెక్కల ప్రాంతం లేదా వాటి సాపేక్ష పరిమాణానికి పేరు పెట్టబడ్డాయి. [1] ఆర్కస్ 3 సిరీస్ 2003 లో ప్రవేశపెట్టబడింది మరియు విమాన శిక్షణ కోసం రెండు-ప్రదేశాల టెన్డం గ్లైడర్ అయిన ఆర్కస్ ఎక్స్ఎల్ ట్విన్ ఉంది. [1] 8,500 కంటే ఎక్కువ ఆర్కస్ గ్లైడర్‌లు అమ్ముడయ్యాయి, ఇది ఎక్కువగా ఉత్పత్తి చేయబడిన పారాగ్లైడర్లలో ఒకటిగా నిలిచింది. [2] బెర్ట్రాండ్ నుండి డేటా [1] సాధారణ లక్షణాల పనితీరు</v>
      </c>
      <c r="E69" s="1" t="s">
        <v>1013</v>
      </c>
      <c r="F69" s="1" t="s">
        <v>295</v>
      </c>
      <c r="G69" s="1" t="str">
        <f>IFERROR(__xludf.DUMMYFUNCTION("GOOGLETRANSLATE(F:F, ""en"", ""te"")"),"పారాగ్లైడర్")</f>
        <v>పారాగ్లైడర్</v>
      </c>
      <c r="H69" s="1" t="s">
        <v>111</v>
      </c>
      <c r="I69" s="1" t="str">
        <f>IFERROR(__xludf.DUMMYFUNCTION("GOOGLETRANSLATE(H:H, ""en"", ""te"")"),"జర్మనీ")</f>
        <v>జర్మనీ</v>
      </c>
      <c r="J69" s="2" t="s">
        <v>112</v>
      </c>
      <c r="K69" s="1" t="s">
        <v>913</v>
      </c>
      <c r="L69" s="1" t="str">
        <f>IFERROR(__xludf.DUMMYFUNCTION("GOOGLETRANSLATE(K:K, ""en"", ""te"")"),"స్వింగ్ ఫ్లగ్స్పోర్ట్జెరేట్")</f>
        <v>స్వింగ్ ఫ్లగ్స్పోర్ట్జెరేట్</v>
      </c>
      <c r="M69" s="1" t="s">
        <v>914</v>
      </c>
      <c r="O69" s="7">
        <v>8500.0</v>
      </c>
      <c r="Q69" s="1" t="s">
        <v>233</v>
      </c>
      <c r="T69" s="1" t="s">
        <v>1014</v>
      </c>
      <c r="AF69" s="2" t="s">
        <v>301</v>
      </c>
      <c r="AI69" s="1" t="s">
        <v>1015</v>
      </c>
      <c r="AK69" s="1" t="s">
        <v>771</v>
      </c>
      <c r="AV69" s="1">
        <v>5.17</v>
      </c>
      <c r="BF69" s="1" t="s">
        <v>1016</v>
      </c>
      <c r="BG69" s="1" t="s">
        <v>1017</v>
      </c>
      <c r="BH69" s="1" t="s">
        <v>997</v>
      </c>
      <c r="BV69" s="1" t="s">
        <v>1018</v>
      </c>
    </row>
    <row r="70">
      <c r="A70" s="1" t="s">
        <v>1019</v>
      </c>
      <c r="B70" s="1" t="str">
        <f>IFERROR(__xludf.DUMMYFUNCTION("GOOGLETRANSLATE(A:A, ""en"", ""te"")"),"అప్ పల్స్")</f>
        <v>అప్ పల్స్</v>
      </c>
      <c r="C70" s="1" t="s">
        <v>1020</v>
      </c>
      <c r="D70" s="1" t="str">
        <f>IFERROR(__xludf.DUMMYFUNCTION("GOOGLETRANSLATE(C:C, ""en"", ""te"")"),"యుపి పల్స్ ఒక జర్మన్ సింగిల్-ప్లేస్ పారాగ్లైడర్, దీనిని ఐరోపా కోచెల్ యామ్ చూడండి. 2000 లో ప్రవేశపెట్టిన, ఉత్పత్తి 2003 లో ముగిసింది. [1] పల్స్ విమాన శిక్షణ కోసం ఒక అనుభవశూన్యుడు యొక్క గ్లైడర్‌గా రూపొందించబడింది. [1] [2] సంస్థ యొక్క ఇతర డిజైన్ల మాదిరిగా కా"&amp;"కుండా, పల్స్ ఒక తరం మోడళ్లను మాత్రమే కలిగి ఉంది. నమూనాలు వాటి సాపేక్ష పరిమాణానికి పేరు పెట్టబడ్డాయి. [1] [2] [3] పల్స్ యొక్క నౌక పోషర్ మెరైన్ న్యూ స్కైటెక్స్ నుండి తయారు చేయబడింది మరియు దాని పంక్తులు కజిన్ ట్రెస్టెక్ సూపర్ అరామిడ్ నుండి కల్పించబడ్డాయి. [2"&amp;"] బెర్ట్రాండ్ [1] మరియు తయారీదారు [2] సాధారణ లక్షణాల నుండి డేటా")</f>
        <v>యుపి పల్స్ ఒక జర్మన్ సింగిల్-ప్లేస్ పారాగ్లైడర్, దీనిని ఐరోపా కోచెల్ యామ్ చూడండి. 2000 లో ప్రవేశపెట్టిన, ఉత్పత్తి 2003 లో ముగిసింది. [1] పల్స్ విమాన శిక్షణ కోసం ఒక అనుభవశూన్యుడు యొక్క గ్లైడర్‌గా రూపొందించబడింది. [1] [2] సంస్థ యొక్క ఇతర డిజైన్ల మాదిరిగా కాకుండా, పల్స్ ఒక తరం మోడళ్లను మాత్రమే కలిగి ఉంది. నమూనాలు వాటి సాపేక్ష పరిమాణానికి పేరు పెట్టబడ్డాయి. [1] [2] [3] పల్స్ యొక్క నౌక పోషర్ మెరైన్ న్యూ స్కైటెక్స్ నుండి తయారు చేయబడింది మరియు దాని పంక్తులు కజిన్ ట్రెస్టెక్ సూపర్ అరామిడ్ నుండి కల్పించబడ్డాయి. [2] బెర్ట్రాండ్ [1] మరియు తయారీదారు [2] సాధారణ లక్షణాల నుండి డేటా</v>
      </c>
      <c r="F70" s="1" t="s">
        <v>295</v>
      </c>
      <c r="G70" s="1" t="str">
        <f>IFERROR(__xludf.DUMMYFUNCTION("GOOGLETRANSLATE(F:F, ""en"", ""te"")"),"పారాగ్లైడర్")</f>
        <v>పారాగ్లైడర్</v>
      </c>
      <c r="H70" s="1" t="s">
        <v>111</v>
      </c>
      <c r="I70" s="1" t="str">
        <f>IFERROR(__xludf.DUMMYFUNCTION("GOOGLETRANSLATE(H:H, ""en"", ""te"")"),"జర్మనీ")</f>
        <v>జర్మనీ</v>
      </c>
      <c r="J70" s="2" t="s">
        <v>112</v>
      </c>
      <c r="K70" s="1" t="s">
        <v>849</v>
      </c>
      <c r="L70" s="1" t="str">
        <f>IFERROR(__xludf.DUMMYFUNCTION("GOOGLETRANSLATE(K:K, ""en"", ""te"")"),"ఐరోపా")</f>
        <v>ఐరోపా</v>
      </c>
      <c r="M70" s="1" t="s">
        <v>850</v>
      </c>
      <c r="P70" s="1" t="s">
        <v>116</v>
      </c>
      <c r="Q70" s="1" t="s">
        <v>233</v>
      </c>
      <c r="T70" s="1" t="s">
        <v>1021</v>
      </c>
      <c r="AF70" s="2" t="s">
        <v>301</v>
      </c>
      <c r="AI70" s="1" t="s">
        <v>1022</v>
      </c>
      <c r="AV70" s="1">
        <v>4.5</v>
      </c>
      <c r="BF70" s="1">
        <v>2000.0</v>
      </c>
      <c r="BG70" s="1" t="s">
        <v>305</v>
      </c>
      <c r="BV70" s="1" t="s">
        <v>1023</v>
      </c>
    </row>
    <row r="71">
      <c r="A71" s="1" t="s">
        <v>1024</v>
      </c>
      <c r="B71" s="1" t="str">
        <f>IFERROR(__xludf.DUMMYFUNCTION("GOOGLETRANSLATE(A:A, ""en"", ""te"")"),"ప్రో-డిజైన్ ప్రభావం")</f>
        <v>ప్రో-డిజైన్ ప్రభావం</v>
      </c>
      <c r="C71" s="1" t="s">
        <v>1025</v>
      </c>
      <c r="D71" s="1" t="str">
        <f>IFERROR(__xludf.DUMMYFUNCTION("GOOGLETRANSLATE(C:C, ""en"", ""te"")"),"ప్రో-డిజైన్ ప్రభావం ఆస్ట్రియన్ సింగిల్-ప్లేస్ పారాగ్లైడర్, ఇది 2000 ల మధ్యలో నాటర్ల అనుకూల రూపకల్పన ద్వారా రూపొందించబడింది మరియు ఉత్పత్తి చేయబడింది. ఇది ఇప్పుడు ఉత్పత్తికి దూరంగా ఉంది. [1] ఈ విమానం ఒక అనుభవశూన్యుడు/ఇంటర్మీడియట్ గ్లైడర్‌గా రూపొందించబడింది."&amp;" [1] బెర్ట్రాండ్ నుండి డేటా [1] సాధారణ లక్షణాల పనితీరు")</f>
        <v>ప్రో-డిజైన్ ప్రభావం ఆస్ట్రియన్ సింగిల్-ప్లేస్ పారాగ్లైడర్, ఇది 2000 ల మధ్యలో నాటర్ల అనుకూల రూపకల్పన ద్వారా రూపొందించబడింది మరియు ఉత్పత్తి చేయబడింది. ఇది ఇప్పుడు ఉత్పత్తికి దూరంగా ఉంది. [1] ఈ విమానం ఒక అనుభవశూన్యుడు/ఇంటర్మీడియట్ గ్లైడర్‌గా రూపొందించబడింది. [1] బెర్ట్రాండ్ నుండి డేటా [1] సాధారణ లక్షణాల పనితీరు</v>
      </c>
      <c r="F71" s="1" t="s">
        <v>295</v>
      </c>
      <c r="G71" s="1" t="str">
        <f>IFERROR(__xludf.DUMMYFUNCTION("GOOGLETRANSLATE(F:F, ""en"", ""te"")"),"పారాగ్లైడర్")</f>
        <v>పారాగ్లైడర్</v>
      </c>
      <c r="H71" s="1" t="s">
        <v>868</v>
      </c>
      <c r="I71" s="1" t="str">
        <f>IFERROR(__xludf.DUMMYFUNCTION("GOOGLETRANSLATE(H:H, ""en"", ""te"")"),"ఆస్ట్రియా")</f>
        <v>ఆస్ట్రియా</v>
      </c>
      <c r="J71" s="2" t="s">
        <v>869</v>
      </c>
      <c r="K71" s="1" t="s">
        <v>877</v>
      </c>
      <c r="L71" s="1" t="str">
        <f>IFERROR(__xludf.DUMMYFUNCTION("GOOGLETRANSLATE(K:K, ""en"", ""te"")"),"ప్రో-డిజైన్")</f>
        <v>ప్రో-డిజైన్</v>
      </c>
      <c r="M71" s="2" t="s">
        <v>878</v>
      </c>
      <c r="P71" s="1" t="s">
        <v>116</v>
      </c>
      <c r="Q71" s="1" t="s">
        <v>233</v>
      </c>
      <c r="T71" s="1" t="s">
        <v>1026</v>
      </c>
      <c r="AF71" s="2" t="s">
        <v>301</v>
      </c>
      <c r="AI71" s="1" t="s">
        <v>1027</v>
      </c>
      <c r="AK71" s="1" t="s">
        <v>1028</v>
      </c>
      <c r="AV71" s="1">
        <v>4.88</v>
      </c>
      <c r="BG71" s="1" t="s">
        <v>305</v>
      </c>
      <c r="BV71" s="1" t="s">
        <v>304</v>
      </c>
    </row>
    <row r="72">
      <c r="A72" s="1" t="s">
        <v>1029</v>
      </c>
      <c r="B72" s="1" t="str">
        <f>IFERROR(__xludf.DUMMYFUNCTION("GOOGLETRANSLATE(A:A, ""en"", ""te"")"),"మార్పు యొక్క రెక్కలు తైఫున్")</f>
        <v>మార్పు యొక్క రెక్కలు తైఫున్</v>
      </c>
      <c r="C72" s="1" t="s">
        <v>1030</v>
      </c>
      <c r="D72" s="1" t="str">
        <f>IFERROR(__xludf.DUMMYFUNCTION("GOOGLETRANSLATE(C:C, ""en"", ""te"")"),"ది వింగ్స్ ఆఫ్ చేంజ్ టైఫున్ (టైఫూన్) ఒక ఆస్ట్రియన్ సింగిల్-ప్లేస్ పారాగ్లైడర్, దీనిని మార్కస్ గ్రుంధ్మర్ రూపొందించారు మరియు ఫుల్‌మెస్ యొక్క వింగ్స్ యొక్క రెక్కల ద్వారా ఉత్పత్తి చేయబడింది. ఇది ఇప్పుడు ఉత్పత్తికి దూరంగా ఉంది. [1] టైఫున్ ఇంటర్మీడియట్ గ్లైడర్"&amp;"‌గా రూపొందించబడింది. మోడల్స్ వాటి సాపేక్ష పరిమాణానికి పేరు పెట్టబడ్డాయి. [1] బెర్ట్రాండ్ నుండి డేటా [1] మరియు తయారీదారు [2] సాధారణ లక్షణాల పనితీరు")</f>
        <v>ది వింగ్స్ ఆఫ్ చేంజ్ టైఫున్ (టైఫూన్) ఒక ఆస్ట్రియన్ సింగిల్-ప్లేస్ పారాగ్లైడర్, దీనిని మార్కస్ గ్రుంధ్మర్ రూపొందించారు మరియు ఫుల్‌మెస్ యొక్క వింగ్స్ యొక్క రెక్కల ద్వారా ఉత్పత్తి చేయబడింది. ఇది ఇప్పుడు ఉత్పత్తికి దూరంగా ఉంది. [1] టైఫున్ ఇంటర్మీడియట్ గ్లైడర్‌గా రూపొందించబడింది. మోడల్స్ వాటి సాపేక్ష పరిమాణానికి పేరు పెట్టబడ్డాయి. [1] బెర్ట్రాండ్ నుండి డేటా [1] మరియు తయారీదారు [2] సాధారణ లక్షణాల పనితీరు</v>
      </c>
      <c r="F72" s="1" t="s">
        <v>295</v>
      </c>
      <c r="G72" s="1" t="str">
        <f>IFERROR(__xludf.DUMMYFUNCTION("GOOGLETRANSLATE(F:F, ""en"", ""te"")"),"పారాగ్లైడర్")</f>
        <v>పారాగ్లైడర్</v>
      </c>
      <c r="H72" s="1" t="s">
        <v>868</v>
      </c>
      <c r="I72" s="1" t="str">
        <f>IFERROR(__xludf.DUMMYFUNCTION("GOOGLETRANSLATE(H:H, ""en"", ""te"")"),"ఆస్ట్రియా")</f>
        <v>ఆస్ట్రియా</v>
      </c>
      <c r="J72" s="2" t="s">
        <v>869</v>
      </c>
      <c r="K72" s="1" t="s">
        <v>1031</v>
      </c>
      <c r="L72" s="1" t="str">
        <f>IFERROR(__xludf.DUMMYFUNCTION("GOOGLETRANSLATE(K:K, ""en"", ""te"")"),"మార్పు యొక్క రెక్కలు")</f>
        <v>మార్పు యొక్క రెక్కలు</v>
      </c>
      <c r="M72" s="1" t="s">
        <v>1032</v>
      </c>
      <c r="P72" s="1" t="s">
        <v>116</v>
      </c>
      <c r="Q72" s="1" t="s">
        <v>233</v>
      </c>
      <c r="T72" s="1" t="s">
        <v>1033</v>
      </c>
      <c r="V72" s="1" t="s">
        <v>1034</v>
      </c>
      <c r="AA72" s="1" t="s">
        <v>1035</v>
      </c>
      <c r="AF72" s="2" t="s">
        <v>301</v>
      </c>
      <c r="AG72" s="1" t="s">
        <v>1036</v>
      </c>
      <c r="AI72" s="1" t="s">
        <v>1037</v>
      </c>
      <c r="AJ72" s="1" t="s">
        <v>1038</v>
      </c>
      <c r="AK72" s="1" t="s">
        <v>1001</v>
      </c>
      <c r="AV72" s="1">
        <v>5.44</v>
      </c>
      <c r="BG72" s="1" t="s">
        <v>305</v>
      </c>
      <c r="BV72" s="1" t="s">
        <v>304</v>
      </c>
    </row>
    <row r="73">
      <c r="A73" s="1" t="s">
        <v>1039</v>
      </c>
      <c r="B73" s="1" t="str">
        <f>IFERROR(__xludf.DUMMYFUNCTION("GOOGLETRANSLATE(A:A, ""en"", ""te"")"),"వింగ్స్ ఆఫ్ చేంజ్ ట్విస్టర్")</f>
        <v>వింగ్స్ ఆఫ్ చేంజ్ ట్విస్టర్</v>
      </c>
      <c r="C73" s="1" t="s">
        <v>1040</v>
      </c>
      <c r="D73" s="1" t="str">
        <f>IFERROR(__xludf.DUMMYFUNCTION("GOOGLETRANSLATE(C:C, ""en"", ""te"")"),"ది వింగ్స్ ఆఫ్ చేంజ్ ట్విస్టర్ ఒక ఆస్ట్రియన్ సింగిల్-ప్లేస్ పారాగ్లైడర్, దీనిని మార్కస్ గ్రుంధమ్మర్ రూపొందించారు మరియు 2003 నుండి ప్రారంభమైన ఫుల్‌మెస్ యొక్క వింగ్స్ యొక్క రెక్కల ద్వారా ఉత్పత్తి చేయబడింది. ఇది ఇప్పుడు ఉత్పత్తికి దూరంగా ఉంది. [1] ట్విస్టర్ "&amp;"ఇంటర్మీడియట్ గ్లైడర్‌గా రూపొందించబడింది. గ్రుంధమ్మర్ అతని రూపకల్పనను ""సౌందర్యం, పనితీరు మరియు భద్రత యొక్క సంపూర్ణ సంశ్లేషణ"" గా వర్ణించాడు. ట్విస్టర్ XI వేరియంట్ కొద్దిగా తగ్గిన గ్లైడర్ బరువును కలిగి ఉంది. [1] [2] [3] మోడల్స్ వాటి సాపేక్ష పరిమాణానికి పేర"&amp;"ు పెట్టబడ్డాయి. [1] బెర్ట్రాండ్ నుండి డేటా [1] మరియు తయారీదారు [2] సాధారణ లక్షణాల పనితీరు")</f>
        <v>ది వింగ్స్ ఆఫ్ చేంజ్ ట్విస్టర్ ఒక ఆస్ట్రియన్ సింగిల్-ప్లేస్ పారాగ్లైడర్, దీనిని మార్కస్ గ్రుంధమ్మర్ రూపొందించారు మరియు 2003 నుండి ప్రారంభమైన ఫుల్‌మెస్ యొక్క వింగ్స్ యొక్క రెక్కల ద్వారా ఉత్పత్తి చేయబడింది. ఇది ఇప్పుడు ఉత్పత్తికి దూరంగా ఉంది. [1] ట్విస్టర్ ఇంటర్మీడియట్ గ్లైడర్‌గా రూపొందించబడింది. గ్రుంధమ్మర్ అతని రూపకల్పనను "సౌందర్యం, పనితీరు మరియు భద్రత యొక్క సంపూర్ణ సంశ్లేషణ" గా వర్ణించాడు. ట్విస్టర్ XI వేరియంట్ కొద్దిగా తగ్గిన గ్లైడర్ బరువును కలిగి ఉంది. [1] [2] [3] మోడల్స్ వాటి సాపేక్ష పరిమాణానికి పేరు పెట్టబడ్డాయి. [1] బెర్ట్రాండ్ నుండి డేటా [1] మరియు తయారీదారు [2] సాధారణ లక్షణాల పనితీరు</v>
      </c>
      <c r="F73" s="1" t="s">
        <v>295</v>
      </c>
      <c r="G73" s="1" t="str">
        <f>IFERROR(__xludf.DUMMYFUNCTION("GOOGLETRANSLATE(F:F, ""en"", ""te"")"),"పారాగ్లైడర్")</f>
        <v>పారాగ్లైడర్</v>
      </c>
      <c r="H73" s="1" t="s">
        <v>868</v>
      </c>
      <c r="I73" s="1" t="str">
        <f>IFERROR(__xludf.DUMMYFUNCTION("GOOGLETRANSLATE(H:H, ""en"", ""te"")"),"ఆస్ట్రియా")</f>
        <v>ఆస్ట్రియా</v>
      </c>
      <c r="J73" s="2" t="s">
        <v>869</v>
      </c>
      <c r="K73" s="1" t="s">
        <v>1031</v>
      </c>
      <c r="L73" s="1" t="str">
        <f>IFERROR(__xludf.DUMMYFUNCTION("GOOGLETRANSLATE(K:K, ""en"", ""te"")"),"మార్పు యొక్క రెక్కలు")</f>
        <v>మార్పు యొక్క రెక్కలు</v>
      </c>
      <c r="M73" s="1" t="s">
        <v>1032</v>
      </c>
      <c r="P73" s="1" t="s">
        <v>116</v>
      </c>
      <c r="Q73" s="1" t="s">
        <v>233</v>
      </c>
      <c r="T73" s="1" t="s">
        <v>1041</v>
      </c>
      <c r="V73" s="1" t="s">
        <v>1042</v>
      </c>
      <c r="AA73" s="1" t="s">
        <v>1043</v>
      </c>
      <c r="AF73" s="2" t="s">
        <v>301</v>
      </c>
      <c r="AG73" s="1" t="s">
        <v>1036</v>
      </c>
      <c r="AI73" s="1" t="s">
        <v>1044</v>
      </c>
      <c r="AJ73" s="1" t="s">
        <v>1038</v>
      </c>
      <c r="AK73" s="1" t="s">
        <v>844</v>
      </c>
      <c r="AV73" s="1">
        <v>5.7</v>
      </c>
      <c r="BF73" s="1">
        <v>2003.0</v>
      </c>
      <c r="BG73" s="1" t="s">
        <v>305</v>
      </c>
      <c r="BV73" s="1" t="s">
        <v>304</v>
      </c>
    </row>
    <row r="74">
      <c r="A74" s="1" t="s">
        <v>1045</v>
      </c>
      <c r="B74" s="1" t="str">
        <f>IFERROR(__xludf.DUMMYFUNCTION("GOOGLETRANSLATE(A:A, ""en"", ""te"")"),"పారాడెల్టా విరామం")</f>
        <v>పారాడెల్టా విరామం</v>
      </c>
      <c r="C74" s="1" t="s">
        <v>1046</v>
      </c>
      <c r="D74" s="1" t="str">
        <f>IFERROR(__xludf.DUMMYFUNCTION("GOOGLETRANSLATE(C:C, ""en"", ""te"")"),"పారాడెల్టా బ్రేక్ అనేది ఇటాలియన్ సింగిల్-ప్లేస్ పారాగ్లైడర్, దీనిని పర్మా యొక్క పరాడెల్టా పర్మా రూపొందించారు మరియు ఉత్పత్తి చేసింది. ఇది 2016 లో ఉత్పత్తిలో ఉంది. [1] విరామం ఒక అనుభవశూన్యుడు గ్లైడర్‌గా రూపొందించబడింది. మోడల్స్ ప్రతి ఒక్కటి చదరపు మీటర్లలో వ"&amp;"ారి సుమారుగా వింగ్ ప్రాంతానికి పేరు పెట్టబడ్డాయి. [1] గ్లైడర్ డిజైన్ రెండు-ప్రదేశాల పారాడెల్టా బిబ్రేక్ గా అభివృద్ధి చేయబడింది. [1] బెర్ట్రాండ్ నుండి డేటా [1] సాధారణ లక్షణాలు")</f>
        <v>పారాడెల్టా బ్రేక్ అనేది ఇటాలియన్ సింగిల్-ప్లేస్ పారాగ్లైడర్, దీనిని పర్మా యొక్క పరాడెల్టా పర్మా రూపొందించారు మరియు ఉత్పత్తి చేసింది. ఇది 2016 లో ఉత్పత్తిలో ఉంది. [1] విరామం ఒక అనుభవశూన్యుడు గ్లైడర్‌గా రూపొందించబడింది. మోడల్స్ ప్రతి ఒక్కటి చదరపు మీటర్లలో వారి సుమారుగా వింగ్ ప్రాంతానికి పేరు పెట్టబడ్డాయి. [1] గ్లైడర్ డిజైన్ రెండు-ప్రదేశాల పారాడెల్టా బిబ్రేక్ గా అభివృద్ధి చేయబడింది. [1] బెర్ట్రాండ్ నుండి డేటా [1] సాధారణ లక్షణాలు</v>
      </c>
      <c r="F74" s="1" t="s">
        <v>295</v>
      </c>
      <c r="G74" s="1" t="str">
        <f>IFERROR(__xludf.DUMMYFUNCTION("GOOGLETRANSLATE(F:F, ""en"", ""te"")"),"పారాగ్లైడర్")</f>
        <v>పారాగ్లైడర్</v>
      </c>
      <c r="H74" s="1" t="s">
        <v>400</v>
      </c>
      <c r="I74" s="1" t="str">
        <f>IFERROR(__xludf.DUMMYFUNCTION("GOOGLETRANSLATE(H:H, ""en"", ""te"")"),"ఇటలీ")</f>
        <v>ఇటలీ</v>
      </c>
      <c r="J74" s="2" t="s">
        <v>401</v>
      </c>
      <c r="K74" s="1" t="s">
        <v>883</v>
      </c>
      <c r="L74" s="1" t="str">
        <f>IFERROR(__xludf.DUMMYFUNCTION("GOOGLETRANSLATE(K:K, ""en"", ""te"")"),"పారాడెల్టా పర్మా")</f>
        <v>పారాడెల్టా పర్మా</v>
      </c>
      <c r="M74" s="1" t="s">
        <v>884</v>
      </c>
      <c r="P74" s="1" t="s">
        <v>116</v>
      </c>
      <c r="Q74" s="1" t="s">
        <v>233</v>
      </c>
      <c r="T74" s="1" t="s">
        <v>1047</v>
      </c>
      <c r="AF74" s="2" t="s">
        <v>301</v>
      </c>
      <c r="AI74" s="1" t="s">
        <v>718</v>
      </c>
      <c r="BG74" s="1" t="s">
        <v>886</v>
      </c>
      <c r="BV74" s="1" t="s">
        <v>887</v>
      </c>
      <c r="CA74" s="1" t="s">
        <v>1048</v>
      </c>
    </row>
    <row r="75">
      <c r="A75" s="1" t="s">
        <v>1049</v>
      </c>
      <c r="B75" s="1" t="str">
        <f>IFERROR(__xludf.DUMMYFUNCTION("GOOGLETRANSLATE(A:A, ""en"", ""te"")"),"పారాటెక్ పి 26")</f>
        <v>పారాటెక్ పి 26</v>
      </c>
      <c r="C75" s="1" t="s">
        <v>1050</v>
      </c>
      <c r="D75" s="1" t="str">
        <f>IFERROR(__xludf.DUMMYFUNCTION("GOOGLETRANSLATE(C:C, ""en"", ""te"")"),"పారాటెక్ పి 26 అనేది స్విస్ సింగిల్-ప్లేస్ పారాగ్లైడర్, దీనిని ఉవే బెర్న్‌హోల్జ్ రూపొందించారు మరియు పారాటెక్ ఆఫ్ అప్పెన్‌జెల్ నిర్మించారు. ఇది ఇప్పుడు ఉత్పత్తికి దూరంగా ఉంది. [1] ఈ విమానం ఒక అనుభవశూన్యుడు/ఇంటర్మీడియట్ గ్లైడర్‌గా రూపొందించబడింది. [1] బెర్ట"&amp;"్రాండ్ నుండి డేటా [1] సాధారణ లక్షణాల పనితీరు")</f>
        <v>పారాటెక్ పి 26 అనేది స్విస్ సింగిల్-ప్లేస్ పారాగ్లైడర్, దీనిని ఉవే బెర్న్‌హోల్జ్ రూపొందించారు మరియు పారాటెక్ ఆఫ్ అప్పెన్‌జెల్ నిర్మించారు. ఇది ఇప్పుడు ఉత్పత్తికి దూరంగా ఉంది. [1] ఈ విమానం ఒక అనుభవశూన్యుడు/ఇంటర్మీడియట్ గ్లైడర్‌గా రూపొందించబడింది. [1] బెర్ట్రాండ్ నుండి డేటా [1] సాధారణ లక్షణాల పనితీరు</v>
      </c>
      <c r="E75" s="1" t="s">
        <v>1051</v>
      </c>
      <c r="F75" s="1" t="s">
        <v>295</v>
      </c>
      <c r="G75" s="1" t="str">
        <f>IFERROR(__xludf.DUMMYFUNCTION("GOOGLETRANSLATE(F:F, ""en"", ""te"")"),"పారాగ్లైడర్")</f>
        <v>పారాగ్లైడర్</v>
      </c>
      <c r="H75" s="1" t="s">
        <v>830</v>
      </c>
      <c r="I75" s="1" t="str">
        <f>IFERROR(__xludf.DUMMYFUNCTION("GOOGLETRANSLATE(H:H, ""en"", ""te"")"),"స్విట్జర్లాండ్")</f>
        <v>స్విట్జర్లాండ్</v>
      </c>
      <c r="J75" s="2" t="s">
        <v>831</v>
      </c>
      <c r="K75" s="1" t="s">
        <v>832</v>
      </c>
      <c r="L75" s="1" t="str">
        <f>IFERROR(__xludf.DUMMYFUNCTION("GOOGLETRANSLATE(K:K, ""en"", ""te"")"),"పారాటెక్")</f>
        <v>పారాటెక్</v>
      </c>
      <c r="M75" s="2" t="s">
        <v>833</v>
      </c>
      <c r="P75" s="1" t="s">
        <v>116</v>
      </c>
      <c r="Q75" s="1" t="s">
        <v>233</v>
      </c>
      <c r="T75" s="1" t="s">
        <v>1052</v>
      </c>
      <c r="AF75" s="2" t="s">
        <v>301</v>
      </c>
      <c r="AG75" s="1" t="s">
        <v>835</v>
      </c>
      <c r="AI75" s="1" t="s">
        <v>1053</v>
      </c>
      <c r="AK75" s="1" t="s">
        <v>837</v>
      </c>
      <c r="AV75" s="1">
        <v>5.3</v>
      </c>
      <c r="BG75" s="1" t="s">
        <v>305</v>
      </c>
    </row>
    <row r="76">
      <c r="A76" s="1" t="s">
        <v>1054</v>
      </c>
      <c r="B76" s="1" t="str">
        <f>IFERROR(__xludf.DUMMYFUNCTION("GOOGLETRANSLATE(A:A, ""en"", ""te"")"),"స్వింగ్ సిరస్")</f>
        <v>స్వింగ్ సిరస్</v>
      </c>
      <c r="C76" s="1" t="s">
        <v>1055</v>
      </c>
      <c r="D76" s="1" t="str">
        <f>IFERROR(__xludf.DUMMYFUNCTION("GOOGLETRANSLATE(C:C, ""en"", ""te"")"),"సిరస్ ఒక జర్మన్ సింగిల్-ప్లేస్ పారాగ్లైడర్, దీనిని ల్యాండ్‌బెర్ చేసిన స్వింగ్ ఫ్లగ్‌స్పోర్టెగరేట్ రూపొందించారు మరియు ఉత్పత్తి చేయబడింది. ఇది ఇప్పుడు ఉత్పత్తికి దూరంగా ఉంది. [1] సిరస్ ఒక అధునాతన మరియు క్రాస్ కంట్రీ గ్లైడర్‌గా రూపొందించబడింది. [1] డిజైన్ అన"&amp;"ేక తరాల మోడళ్ల ద్వారా అభివృద్ధి చెందింది, ప్రతి ఒక్కటి చివరిగా మెరుగుపడుతుంది. మోడల్స్ ప్రతి ఒక్కటి చదరపు మీటర్లలో వారి సుమారుగా అంచనా వేసిన రెక్కల ప్రాంతానికి పేరు పెట్టబడ్డాయి. [1] బెర్ట్రాండ్ నుండి డేటా [1] సాధారణ లక్షణాల పనితీరు")</f>
        <v>సిరస్ ఒక జర్మన్ సింగిల్-ప్లేస్ పారాగ్లైడర్, దీనిని ల్యాండ్‌బెర్ చేసిన స్వింగ్ ఫ్లగ్‌స్పోర్టెగరేట్ రూపొందించారు మరియు ఉత్పత్తి చేయబడింది. ఇది ఇప్పుడు ఉత్పత్తికి దూరంగా ఉంది. [1] సిరస్ ఒక అధునాతన మరియు క్రాస్ కంట్రీ గ్లైడర్‌గా రూపొందించబడింది. [1] డిజైన్ అనేక తరాల మోడళ్ల ద్వారా అభివృద్ధి చెందింది, ప్రతి ఒక్కటి చివరిగా మెరుగుపడుతుంది. మోడల్స్ ప్రతి ఒక్కటి చదరపు మీటర్లలో వారి సుమారుగా అంచనా వేసిన రెక్కల ప్రాంతానికి పేరు పెట్టబడ్డాయి. [1] బెర్ట్రాండ్ నుండి డేటా [1] సాధారణ లక్షణాల పనితీరు</v>
      </c>
      <c r="F76" s="1" t="s">
        <v>295</v>
      </c>
      <c r="G76" s="1" t="str">
        <f>IFERROR(__xludf.DUMMYFUNCTION("GOOGLETRANSLATE(F:F, ""en"", ""te"")"),"పారాగ్లైడర్")</f>
        <v>పారాగ్లైడర్</v>
      </c>
      <c r="H76" s="1" t="s">
        <v>111</v>
      </c>
      <c r="I76" s="1" t="str">
        <f>IFERROR(__xludf.DUMMYFUNCTION("GOOGLETRANSLATE(H:H, ""en"", ""te"")"),"జర్మనీ")</f>
        <v>జర్మనీ</v>
      </c>
      <c r="J76" s="2" t="s">
        <v>112</v>
      </c>
      <c r="K76" s="1" t="s">
        <v>913</v>
      </c>
      <c r="L76" s="1" t="str">
        <f>IFERROR(__xludf.DUMMYFUNCTION("GOOGLETRANSLATE(K:K, ""en"", ""te"")"),"స్వింగ్ ఫ్లగ్స్పోర్ట్జెరేట్")</f>
        <v>స్వింగ్ ఫ్లగ్స్పోర్ట్జెరేట్</v>
      </c>
      <c r="M76" s="1" t="s">
        <v>914</v>
      </c>
      <c r="P76" s="1" t="s">
        <v>116</v>
      </c>
      <c r="Q76" s="1" t="s">
        <v>233</v>
      </c>
      <c r="T76" s="1" t="s">
        <v>1014</v>
      </c>
      <c r="AF76" s="2" t="s">
        <v>301</v>
      </c>
      <c r="AI76" s="1" t="s">
        <v>1056</v>
      </c>
      <c r="AK76" s="1" t="s">
        <v>1057</v>
      </c>
      <c r="AV76" s="1">
        <v>5.8</v>
      </c>
      <c r="BG76" s="1" t="s">
        <v>305</v>
      </c>
      <c r="BH76" s="1" t="s">
        <v>306</v>
      </c>
      <c r="BV76" s="1" t="s">
        <v>1058</v>
      </c>
    </row>
    <row r="77">
      <c r="A77" s="1" t="s">
        <v>1059</v>
      </c>
      <c r="B77" s="1" t="str">
        <f>IFERROR(__xludf.DUMMYFUNCTION("GOOGLETRANSLATE(A:A, ""en"", ""te"")"),"అప్ టార్గా")</f>
        <v>అప్ టార్గా</v>
      </c>
      <c r="C77" s="1" t="s">
        <v>1060</v>
      </c>
      <c r="D77" s="1" t="str">
        <f>IFERROR(__xludf.DUMMYFUNCTION("GOOGLETRANSLATE(C:C, ""en"", ""te"")"),"యుపి టార్గా ఒక జర్మన్ సింగిల్-ప్లేస్ పారాగ్లైడర్, దీనిని ఐరోపా కోచెల్ యామ్ చూడండి. 2002 లో ప్రవేశపెట్టిన, తుది సంస్కరణ, టార్గా 3 యొక్క ఉత్పత్తి 2007 లో ముగిసింది. [1] టార్గాను పోటీ గ్లైడర్‌గా రూపొందించారు మరియు టార్జ్ షీల్డ్ కోసం పేరు పెట్టారు. [1] ఈ డిజై"&amp;"న్ మూడు తరాల మోడళ్ల ద్వారా అభివృద్ధి చెందింది, టార్గా, టార్గా 2 మరియు టార్గా 3. మోడల్స్ ప్రతి ఒక్కటి వాటి సాపేక్ష పరిమాణానికి పేరు పెట్టబడ్డాయి. [1] [2] [3] 2002 నుండి 2004 వరకు ఉత్పత్తి చేయబడింది. [2] 2005 నుండి 2006 వరకు ఉత్పత్తి చేయబడింది. [2] 2006 నుం"&amp;"డి 2007 వరకు ఉత్పత్తి చేయబడింది. [2] తయారీదారు నుండి డేటా [3] సాధారణ లక్షణాల పనితీరు")</f>
        <v>యుపి టార్గా ఒక జర్మన్ సింగిల్-ప్లేస్ పారాగ్లైడర్, దీనిని ఐరోపా కోచెల్ యామ్ చూడండి. 2002 లో ప్రవేశపెట్టిన, తుది సంస్కరణ, టార్గా 3 యొక్క ఉత్పత్తి 2007 లో ముగిసింది. [1] టార్గాను పోటీ గ్లైడర్‌గా రూపొందించారు మరియు టార్జ్ షీల్డ్ కోసం పేరు పెట్టారు. [1] ఈ డిజైన్ మూడు తరాల మోడళ్ల ద్వారా అభివృద్ధి చెందింది, టార్గా, టార్గా 2 మరియు టార్గా 3. మోడల్స్ ప్రతి ఒక్కటి వాటి సాపేక్ష పరిమాణానికి పేరు పెట్టబడ్డాయి. [1] [2] [3] 2002 నుండి 2004 వరకు ఉత్పత్తి చేయబడింది. [2] 2005 నుండి 2006 వరకు ఉత్పత్తి చేయబడింది. [2] 2006 నుండి 2007 వరకు ఉత్పత్తి చేయబడింది. [2] తయారీదారు నుండి డేటా [3] సాధారణ లక్షణాల పనితీరు</v>
      </c>
      <c r="F77" s="1" t="s">
        <v>295</v>
      </c>
      <c r="G77" s="1" t="str">
        <f>IFERROR(__xludf.DUMMYFUNCTION("GOOGLETRANSLATE(F:F, ""en"", ""te"")"),"పారాగ్లైడర్")</f>
        <v>పారాగ్లైడర్</v>
      </c>
      <c r="H77" s="1" t="s">
        <v>111</v>
      </c>
      <c r="I77" s="1" t="str">
        <f>IFERROR(__xludf.DUMMYFUNCTION("GOOGLETRANSLATE(H:H, ""en"", ""te"")"),"జర్మనీ")</f>
        <v>జర్మనీ</v>
      </c>
      <c r="J77" s="2" t="s">
        <v>112</v>
      </c>
      <c r="K77" s="1" t="s">
        <v>849</v>
      </c>
      <c r="L77" s="1" t="str">
        <f>IFERROR(__xludf.DUMMYFUNCTION("GOOGLETRANSLATE(K:K, ""en"", ""te"")"),"ఐరోపా")</f>
        <v>ఐరోపా</v>
      </c>
      <c r="M77" s="1" t="s">
        <v>850</v>
      </c>
      <c r="Q77" s="1" t="s">
        <v>233</v>
      </c>
      <c r="T77" s="1" t="s">
        <v>1061</v>
      </c>
      <c r="V77" s="1" t="s">
        <v>1062</v>
      </c>
      <c r="AF77" s="2" t="s">
        <v>301</v>
      </c>
      <c r="AI77" s="1" t="s">
        <v>1063</v>
      </c>
      <c r="AJ77" s="1" t="s">
        <v>1064</v>
      </c>
      <c r="AK77" s="1" t="s">
        <v>1065</v>
      </c>
      <c r="AV77" s="1">
        <v>6.21</v>
      </c>
      <c r="BF77" s="1">
        <v>2002.0</v>
      </c>
      <c r="BG77" s="1" t="s">
        <v>305</v>
      </c>
      <c r="BV77" s="1" t="s">
        <v>1066</v>
      </c>
    </row>
    <row r="78">
      <c r="A78" s="1" t="s">
        <v>1067</v>
      </c>
      <c r="B78" s="1" t="str">
        <f>IFERROR(__xludf.DUMMYFUNCTION("GOOGLETRANSLATE(A:A, ""en"", ""te"")"),"వల్కనైర్ మిషన్")</f>
        <v>వల్కనైర్ మిషన్</v>
      </c>
      <c r="C78" s="1" t="s">
        <v>1068</v>
      </c>
      <c r="D78" s="1" t="str">
        <f>IFERROR(__xludf.DUMMYFUNCTION("GOOGLETRANSLATE(C:C, ""en"", ""te"")"),"వల్కనైర్ VF600W మిషన్ ఇటాలియన్ సింగిల్-ఇంజిన్ యుటిలిటీ ట్రాన్స్‌పోర్ట్, ఇది కాసోరియా యొక్క వల్కానైర్ అభివృద్ధి. ఈ మిషన్ ట్విన్-ఇంజిన్ వల్కానైర్ కెన్‌గురోపై ఆధారపడింది, కాని ఒకే వాల్టర్ M601F-11 టర్బోప్రాప్ చేత శక్తినిస్తుంది ఐదు బ్లేడెడ్ ఏవియా ప్రొపెల్లర్"&amp;"‌ను నడుపుతుంది. [1] ఇది స్థిర ట్రైసైకిల్ ల్యాండింగ్ గేర్‌తో అధిక-వింగ్ కలుపు మోనోప్లేన్ మరియు 10 నుండి 16 మంది ప్రయాణికులకు సీటింగ్ కలిగి ఉంది. ప్రోటోటైప్ మొదట 4 డిసెంబర్ 2002 న ప్రయాణించింది. [2] 19 డిసెంబర్ 2003 న కాసాండ్రినోలో జరిగిన సంఘటనలో ఈ విమానం ద"&amp;"ెబ్బతింది. [3] సెప్టెంబరు 2006 లో, వల్కనైర్ యొక్క సేల్స్ డైరెక్టర్ VF600W ఇప్పటికీ చురుకైన కార్యక్రమం అని పేర్కొన్నారు, ఆలస్యం మరియు కంపెనీ వనరులు లేనప్పటికీ. ఈ విమానం ఆగస్టు 2006 లో పరీక్ష ఎగురుతూనే ఉంటుందని అతను సూచించాడు, ఆ తరువాత కంపెనీ ఎప్పుడు ధృవీకర"&amp;"ించబడుతుందనే దాని గురించి కొత్త అంచనాను అందిస్తుంది. [4] మార్చి 2019 లో ఈ విమానం కంపెనీ వెబ్‌సైట్‌లో జాబితా చేయబడలేదు మరియు కంపెనీ నవీకరణలు విడుదల కాలేదు. [5] జేన్ యొక్క అన్ని ప్రపంచ విమానాల నుండి డేటా 2003-2004 [6] సాధారణ లక్షణాల పనితీరు")</f>
        <v>వల్కనైర్ VF600W మిషన్ ఇటాలియన్ సింగిల్-ఇంజిన్ యుటిలిటీ ట్రాన్స్‌పోర్ట్, ఇది కాసోరియా యొక్క వల్కానైర్ అభివృద్ధి. ఈ మిషన్ ట్విన్-ఇంజిన్ వల్కానైర్ కెన్‌గురోపై ఆధారపడింది, కాని ఒకే వాల్టర్ M601F-11 టర్బోప్రాప్ చేత శక్తినిస్తుంది ఐదు బ్లేడెడ్ ఏవియా ప్రొపెల్లర్‌ను నడుపుతుంది. [1] ఇది స్థిర ట్రైసైకిల్ ల్యాండింగ్ గేర్‌తో అధిక-వింగ్ కలుపు మోనోప్లేన్ మరియు 10 నుండి 16 మంది ప్రయాణికులకు సీటింగ్ కలిగి ఉంది. ప్రోటోటైప్ మొదట 4 డిసెంబర్ 2002 న ప్రయాణించింది. [2] 19 డిసెంబర్ 2003 న కాసాండ్రినోలో జరిగిన సంఘటనలో ఈ విమానం దెబ్బతింది. [3] సెప్టెంబరు 2006 లో, వల్కనైర్ యొక్క సేల్స్ డైరెక్టర్ VF600W ఇప్పటికీ చురుకైన కార్యక్రమం అని పేర్కొన్నారు, ఆలస్యం మరియు కంపెనీ వనరులు లేనప్పటికీ. ఈ విమానం ఆగస్టు 2006 లో పరీక్ష ఎగురుతూనే ఉంటుందని అతను సూచించాడు, ఆ తరువాత కంపెనీ ఎప్పుడు ధృవీకరించబడుతుందనే దాని గురించి కొత్త అంచనాను అందిస్తుంది. [4] మార్చి 2019 లో ఈ విమానం కంపెనీ వెబ్‌సైట్‌లో జాబితా చేయబడలేదు మరియు కంపెనీ నవీకరణలు విడుదల కాలేదు. [5] జేన్ యొక్క అన్ని ప్రపంచ విమానాల నుండి డేటా 2003-2004 [6] సాధారణ లక్షణాల పనితీరు</v>
      </c>
      <c r="E78" s="1" t="s">
        <v>1069</v>
      </c>
      <c r="F78" s="1" t="s">
        <v>1070</v>
      </c>
      <c r="G78" s="1" t="str">
        <f>IFERROR(__xludf.DUMMYFUNCTION("GOOGLETRANSLATE(F:F, ""en"", ""te"")"),"యుటిలిటీ విమానం")</f>
        <v>యుటిలిటీ విమానం</v>
      </c>
      <c r="H78" s="1" t="s">
        <v>400</v>
      </c>
      <c r="I78" s="1" t="str">
        <f>IFERROR(__xludf.DUMMYFUNCTION("GOOGLETRANSLATE(H:H, ""en"", ""te"")"),"ఇటలీ")</f>
        <v>ఇటలీ</v>
      </c>
      <c r="K78" s="1" t="s">
        <v>1071</v>
      </c>
      <c r="L78" s="1" t="str">
        <f>IFERROR(__xludf.DUMMYFUNCTION("GOOGLETRANSLATE(K:K, ""en"", ""te"")"),"వల్కానైర్")</f>
        <v>వల్కానైర్</v>
      </c>
      <c r="M78" s="2" t="s">
        <v>1072</v>
      </c>
      <c r="N78" s="3">
        <v>37594.0</v>
      </c>
      <c r="O78" s="1" t="s">
        <v>1073</v>
      </c>
      <c r="Q78" s="1">
        <v>1.0</v>
      </c>
      <c r="R78" s="1" t="s">
        <v>1074</v>
      </c>
      <c r="S78" s="1" t="s">
        <v>1075</v>
      </c>
      <c r="T78" s="1" t="s">
        <v>1076</v>
      </c>
      <c r="U78" s="1" t="s">
        <v>1077</v>
      </c>
      <c r="W78" s="1" t="s">
        <v>1078</v>
      </c>
      <c r="Y78" s="1" t="s">
        <v>1079</v>
      </c>
      <c r="AA78" s="1" t="s">
        <v>1080</v>
      </c>
      <c r="AB78" s="1" t="s">
        <v>1081</v>
      </c>
      <c r="AF78" s="1" t="s">
        <v>1082</v>
      </c>
      <c r="AK78" s="1" t="s">
        <v>1083</v>
      </c>
      <c r="AL78" s="1" t="s">
        <v>1084</v>
      </c>
      <c r="AM78" s="1" t="s">
        <v>1085</v>
      </c>
      <c r="BG78" s="1" t="s">
        <v>1086</v>
      </c>
      <c r="BP78" s="1" t="s">
        <v>1087</v>
      </c>
    </row>
    <row r="79">
      <c r="A79" s="1" t="s">
        <v>1088</v>
      </c>
      <c r="B79" s="1" t="str">
        <f>IFERROR(__xludf.DUMMYFUNCTION("GOOGLETRANSLATE(A:A, ""en"", ""te"")"),"IAI గ్రీన్ డ్రాగన్")</f>
        <v>IAI గ్రీన్ డ్రాగన్</v>
      </c>
      <c r="C79" s="1" t="s">
        <v>1089</v>
      </c>
      <c r="D79" s="1" t="str">
        <f>IFERROR(__xludf.DUMMYFUNCTION("GOOGLETRANSLATE(C:C, ""en"", ""te"")"),"IAI గ్రీన్ డ్రాగన్ అనేది ఇజ్రాయెల్ ఏరోస్పేస్ ఇండస్ట్రీస్ అభివృద్ధి చేసిన ఒక ఆయుధాలు. డ్రోన్ తక్కువ ఖర్చు, ఇది 1.5 గంటలు మరియు 40-50 కి.మీ. ఇది 3 కిలోల వార్‌హెడ్‌తో మునిషన్, ఇది లక్ష్యాన్ని నిశ్శబ్దంగా చేరుకోగలదు మరియు &lt;1m ప్రభావంతో కొట్టగలదు. [1] గ్రీన్ డ"&amp;"్రాగన్‌ను చిన్న వాహనం నుండి 12-16 యూనిట్లతో 1.7 మీటర్ల పొడవైన డబ్బా ద్వారా ప్రారంభించవచ్చు. [2] [3] ప్రతి 15 కిలోల బరువు ఉంటుంది. [4] ఇజ్రాయెల్ విమాన పరిశ్రమల నుండి డేటా [5] సాధారణ లక్షణాలు పనితీరు ఆయుధాలు మానవరహిత వైమానిక వాహనంపై ఈ వ్యాసం ఒక స్టబ్. వికీప"&amp;"ీడియా విస్తరించడం ద్వారా మీరు సహాయపడవచ్చు.")</f>
        <v>IAI గ్రీన్ డ్రాగన్ అనేది ఇజ్రాయెల్ ఏరోస్పేస్ ఇండస్ట్రీస్ అభివృద్ధి చేసిన ఒక ఆయుధాలు. డ్రోన్ తక్కువ ఖర్చు, ఇది 1.5 గంటలు మరియు 40-50 కి.మీ. ఇది 3 కిలోల వార్‌హెడ్‌తో మునిషన్, ఇది లక్ష్యాన్ని నిశ్శబ్దంగా చేరుకోగలదు మరియు &lt;1m ప్రభావంతో కొట్టగలదు. [1] గ్రీన్ డ్రాగన్‌ను చిన్న వాహనం నుండి 12-16 యూనిట్లతో 1.7 మీటర్ల పొడవైన డబ్బా ద్వారా ప్రారంభించవచ్చు. [2] [3] ప్రతి 15 కిలోల బరువు ఉంటుంది. [4] ఇజ్రాయెల్ విమాన పరిశ్రమల నుండి డేటా [5] సాధారణ లక్షణాలు పనితీరు ఆయుధాలు మానవరహిత వైమానిక వాహనంపై ఈ వ్యాసం ఒక స్టబ్. వికీపీడియా విస్తరించడం ద్వారా మీరు సహాయపడవచ్చు.</v>
      </c>
      <c r="F79" s="1" t="s">
        <v>860</v>
      </c>
      <c r="G79" s="1" t="str">
        <f>IFERROR(__xludf.DUMMYFUNCTION("GOOGLETRANSLATE(F:F, ""en"", ""te"")"),"అసహ్యకరమైన ఆయుధాలు")</f>
        <v>అసహ్యకరమైన ఆయుధాలు</v>
      </c>
      <c r="H79" s="1" t="s">
        <v>1090</v>
      </c>
      <c r="I79" s="1" t="str">
        <f>IFERROR(__xludf.DUMMYFUNCTION("GOOGLETRANSLATE(H:H, ""en"", ""te"")"),"ఇజ్రాయెల్")</f>
        <v>ఇజ్రాయెల్</v>
      </c>
      <c r="K79" s="1" t="s">
        <v>1091</v>
      </c>
      <c r="L79" s="1" t="str">
        <f>IFERROR(__xludf.DUMMYFUNCTION("GOOGLETRANSLATE(K:K, ""en"", ""te"")"),"Iai")</f>
        <v>Iai</v>
      </c>
      <c r="M79" s="2" t="s">
        <v>1092</v>
      </c>
      <c r="Q79" s="1" t="s">
        <v>1093</v>
      </c>
      <c r="V79" s="1" t="s">
        <v>1094</v>
      </c>
      <c r="AD79" s="1" t="s">
        <v>1095</v>
      </c>
      <c r="AL79" s="1" t="s">
        <v>1096</v>
      </c>
      <c r="AQ79" s="1" t="s">
        <v>1097</v>
      </c>
      <c r="BG79" s="1" t="s">
        <v>51</v>
      </c>
    </row>
    <row r="80">
      <c r="A80" s="1" t="s">
        <v>1098</v>
      </c>
      <c r="B80" s="1" t="str">
        <f>IFERROR(__xludf.DUMMYFUNCTION("GOOGLETRANSLATE(A:A, ""en"", ""te"")"),"నోవా ఏరోన్")</f>
        <v>నోవా ఏరోన్</v>
      </c>
      <c r="C80" s="1" t="s">
        <v>1099</v>
      </c>
      <c r="D80" s="1" t="str">
        <f>IFERROR(__xludf.DUMMYFUNCTION("GOOGLETRANSLATE(C:C, ""en"", ""te"")"),"నోవా ఏరోన్ ఒక ఆస్ట్రియన్ సింగిల్-ప్లేస్ పారాగ్లైడర్, దీనిని హన్నెస్ పాపెస్చ్ రూపొందించారు మరియు ఇన్స్బ్రక్ యొక్క నోవా పెర్ఫార్మెన్స్ పారాగ్లైడర్స్ నిర్మించారు. ఇది ఇప్పుడు ఉత్పత్తికి దూరంగా ఉంది. [1] ఈ విమానం అధునాతన పనితీరు గ్లైడర్‌గా రూపొందించబడింది. మో"&amp;"డల్స్ వాటి సాపేక్ష పరిమాణానికి పేరు పెట్టబడ్డాయి. [1] బెర్ట్రాండ్ నుండి డేటా [1] సాధారణ లక్షణాలు")</f>
        <v>నోవా ఏరోన్ ఒక ఆస్ట్రియన్ సింగిల్-ప్లేస్ పారాగ్లైడర్, దీనిని హన్నెస్ పాపెస్చ్ రూపొందించారు మరియు ఇన్స్బ్రక్ యొక్క నోవా పెర్ఫార్మెన్స్ పారాగ్లైడర్స్ నిర్మించారు. ఇది ఇప్పుడు ఉత్పత్తికి దూరంగా ఉంది. [1] ఈ విమానం అధునాతన పనితీరు గ్లైడర్‌గా రూపొందించబడింది. మోడల్స్ వాటి సాపేక్ష పరిమాణానికి పేరు పెట్టబడ్డాయి. [1] బెర్ట్రాండ్ నుండి డేటా [1] సాధారణ లక్షణాలు</v>
      </c>
      <c r="F80" s="1" t="s">
        <v>295</v>
      </c>
      <c r="G80" s="1" t="str">
        <f>IFERROR(__xludf.DUMMYFUNCTION("GOOGLETRANSLATE(F:F, ""en"", ""te"")"),"పారాగ్లైడర్")</f>
        <v>పారాగ్లైడర్</v>
      </c>
      <c r="H80" s="1" t="s">
        <v>868</v>
      </c>
      <c r="I80" s="1" t="str">
        <f>IFERROR(__xludf.DUMMYFUNCTION("GOOGLETRANSLATE(H:H, ""en"", ""te"")"),"ఆస్ట్రియా")</f>
        <v>ఆస్ట్రియా</v>
      </c>
      <c r="J80" s="2" t="s">
        <v>869</v>
      </c>
      <c r="K80" s="1" t="s">
        <v>870</v>
      </c>
      <c r="L80" s="1" t="str">
        <f>IFERROR(__xludf.DUMMYFUNCTION("GOOGLETRANSLATE(K:K, ""en"", ""te"")"),"నోవా పెర్ఫార్మెన్స్ పారాగ్లైడర్స్")</f>
        <v>నోవా పెర్ఫార్మెన్స్ పారాగ్లైడర్స్</v>
      </c>
      <c r="M80" s="1" t="s">
        <v>871</v>
      </c>
      <c r="P80" s="1" t="s">
        <v>116</v>
      </c>
      <c r="Q80" s="1" t="s">
        <v>233</v>
      </c>
      <c r="T80" s="1" t="s">
        <v>1100</v>
      </c>
      <c r="AF80" s="2" t="s">
        <v>301</v>
      </c>
      <c r="AG80" s="1" t="s">
        <v>873</v>
      </c>
      <c r="AI80" s="1" t="s">
        <v>1101</v>
      </c>
      <c r="AV80" s="1">
        <v>5.66</v>
      </c>
      <c r="BG80" s="1" t="s">
        <v>305</v>
      </c>
    </row>
    <row r="81">
      <c r="A81" s="1" t="s">
        <v>1102</v>
      </c>
      <c r="B81" s="1" t="str">
        <f>IFERROR(__xludf.DUMMYFUNCTION("GOOGLETRANSLATE(A:A, ""en"", ""te"")"),"డోర్నియర్ డు లు")</f>
        <v>డోర్నియర్ డు లు</v>
      </c>
      <c r="C81" s="1" t="s">
        <v>1103</v>
      </c>
      <c r="D81" s="1" t="str">
        <f>IFERROR(__xludf.DUMMYFUNCTION("GOOGLETRANSLATE(C:C, ""en"", ""te"")"),"డోర్నియర్ డో లు 1930 లో జర్మనీలో ఎగిరిన పెద్ద, 22-ప్రయాణీకుల ఎగిరే పడవ విమానాలు. ఒకటి మాత్రమే నిర్మించబడింది. ఆల్-మెటల్ డోర్నియర్ డో ఎస్ డోర్నియర్ డో ఆర్ 4 సూపర్‌వాల్ స్థానంలో నాలుగు సంవత్సరాల క్రితం నాలుగు ఇంజిన్, 19-ప్రయాణీకుల ఎగిరే పడవ. రెండూ అధిక-వింగ"&amp;"్ మోనోప్లేన్లు, కానీ DO లు విస్తరించి, బరువు మరియు బరువు రెండింటిలోనూ పెద్దవి (సుమారు 7-8%), మరియు గణనీయంగా మెరుగైన పొట్టును కలిగి ఉంది, ఇది 22 మంది ప్రయాణీకులను కూర్చుంది. [1] ప్రభావవంతమైన వింగ్ ప్రాంతంలో పెద్ద పెరుగుదల, ఇందులో స్పాన్సన్లు మరియు సహాయక వి"&amp;"ంగ్లెట్ ఉన్నాయి, వింగ్ లోడింగ్ సుమారు 30% మరియు ల్యాండింగ్ వేగాన్ని 25 కిమీ/గం (16 mph; 13 kn) తగ్గించింది. [1] [2]: 105 [ 3] డోర్నియర్ ఎస్ యొక్క ప్రధాన విభాగం మూడు భాగాలలో ఉంది, ప్రధాన ఫ్యూజ్‌లేజ్ పైన సిబ్బంది యొక్క కంపార్ట్‌మెంట్‌కు సెంట్రల్ ప్యానెల్ జత"&amp;"చేయబడింది మరియు రెండు బాహ్య ప్యానెల్లు ఉన్నాయి. ఇది ప్రణాళికలో దీర్ఘచతురస్రాకారంగా ఉంది, కొద్దిగా మొద్దుబారిన చిట్కాలు కాకుండా, 8.8 మీ (28 అడుగుల 10 అంగుళాలు) తీగతో. రెక్కలు మూడు డ్యూరాలిమిన్ ట్రెల్లిస్ స్పార్స్ చుట్టూ నిర్మించబడ్డాయి, డ్యూరల్ పక్కటెముకలు"&amp;" మరియు చర్మం ఉన్నాయి. లోపలి ప్యానెల్‌కు స్పాన్సన్‌ల నుండి రెండు నిలువు స్ట్రట్‌లు మద్దతు ఇచ్చాయి. ప్రతి వైపు ప్రధాన బయటి బ్రేసింగ్ లోపలి స్పాన్సన్ నుండి బయటి ప్యానెల్ యొక్క సెంట్రల్ స్పార్ వరకు ఒకే స్ట్రట్ ద్వారా సగం-స్పాన్ వద్ద అందించబడింది. దిగువ నుండి,"&amp;" ఫార్వర్డ్ మరియు రియర్ స్పార్స్ మరియు స్పాన్సన్‌ల మధ్య, మరియు పై నుండి పెరిగిన ఇంజిన్ మౌంటు మరియు వాటి క్రాస్ బ్రేసింగ్ సహాయక రెక్కల నుండి, ఫార్వర్డ్ స్పార్‌కు వీటికి స్టీల్ ఫ్లయింగ్ వైర్లు అందించబడ్డాయి. అధిక కారక నిష్పత్తి ఐలెరాన్స్ బయటి ప్యానెళ్ల యొక్క"&amp;" అన్ని వెనుకంజలో ఉన్న అంచుని ఆక్రమించింది, చిన్న సహాయక ఉపరితలాల ద్వారా ఏరోడైనమిక్‌గా సమతుల్యతతో ముందుకు మరియు కీలు రేఖకు పైన అమర్చబడి ఉంటుంది. [1] [4] ఫ్యూజ్‌లేజ్ యొక్క దిగువ భాగం డోర్నియర్ యొక్క సాధారణ అభ్యాసాన్ని అనుసరించింది, ఇరుకైన-V క్రాస్-సెక్షన్ ఫా"&amp;"ర్వర్డ్ ఒక ఫ్లాట్ బాటమ్‌కు మారుతుంది, లోతైన మధ్య ప్రాంతంతో, ఒకే దశకు సమీపంలో మరియు v- సెక్షన్ వెనుక నీటి చుక్కాతో ముగుస్తుంది. రెండు ప్యాసింజర్ క్యాబిన్లు ఉన్నాయి, ఒక లాబీకి ఒక పన్నెండు ముందుకు స్టార్‌బోర్డ్ సైడ్ డోర్ యాక్సెస్ చేసి, క్లోక్‌రూమ్, టాయిలెట్,"&amp;" లైబ్రరీ మరియు మెడిసిన్ క్యాబినెట్ ఉన్నాయి. దాని వెనుక పదికి రెండవ ప్రయాణీకుల కంపార్ట్మెంట్ ఉంది, వంటగది వెనుక ఉంది. దృ est మైన వద్ద ఎంపెనేజ్ సాంప్రదాయకంగా ఉంది, ఒక ఫిన్‌తో, తుడిచిపెట్టే ప్రముఖ అంచు మరియు మొద్దుబారిన పైభాగం ఉంది, ఒక చుక్కాని మోసుకెళ్ళింది"&amp;", ఇది ఫ్యూజ్‌లేజ్ పైభాగానికి చేరుకుంది. దాని టెయిల్‌ప్లేన్, రెక్కల మాదిరిగానే ప్రణాళికతో, ప్రతి వైపు ఒక జత సమాంతర స్ట్రట్‌ల ద్వారా క్రింద నుండి కలుపుతారు మరియు విమానంలో సర్దుబాటు చేయవచ్చు. ఇది ఎలిరాన్ల మాదిరిగానే ఏరోడైనమిక్‌గా సమతుల్యం చేయబడిన ఎలివేటర్లను"&amp;" తీసుకువెళ్ళింది. [1] [4] [5] సిబ్బందిని క్యాబిన్ పైన ఒక ప్రత్యేక నిర్మాణంలో ఉంచారు, ఇది రెక్క మరియు ఫ్యూజ్‌లేజ్ మధ్య కేంద్ర సంబంధాన్ని కూడా ఏర్పరుస్తుంది. ఇది ప్రముఖ అంచుకి బాగా ముందుకు ప్రారంభమైంది మరియు వెనుకంజలో ఉన్న అంచు యొక్క వెనుకకు ముగిసింది. ముంద"&amp;"ు భాగంలో ఉన్న పైలట్ యొక్క ఓపెన్ కాక్‌పిట్ ద్వంద్వ నియంత్రణలతో ఒక జత సైడ్-బై-సైడ్ సీట్లను కలిగి ఉంది. ఇంకా వెనుక, ఫ్లైట్ ఇంజనీర్, నావిగేటర్ మరియు రేడియో ఆపరేటర్ కోసం స్థానాలు ఉన్నాయి, వారిలో ఒకరు కో-పైలట్‌గా పనిచేయగలరు. [1] [4] [5] DO S నాలుగు 347 kW (465 "&amp;"HP) హిస్పానో-సుయిజా 12LBR వాటర్-కూల్డ్ V-12 ఇంజన్లు, [6] [7] పుష్-పుల్ కాన్ఫిగరేషన్ జతలలో రెక్కల పైన అమర్చబడి నాలుగు-బ్లేడెడ్ ప్రొపెల్లర్లను నడుపుతుంది. ఒక జతలోని ప్రతి ఇంజిన్ దీర్ఘచతురస్రాకార విభాగం నాసెల్లె ముందు సగం ముందు రేడియేటర్‌ను కలిగి ఉంది. ప్రతి"&amp;" జత రెండు V- స్ట్రట్స్ మరియు రెండు విస్తృత-వ్యాప్తి చెందిన విలోమ V- స్ట్రట్‌లపై ఫార్వర్డ్ మరియు సెంట్రల్ స్పార్‌లకు అమర్చబడింది. ఎగువ ఇంజిన్ మౌంటులను ఇరుకైన తీగ నిర్మాణం ద్వారా కేంద్రంగా కలుపుతారు, ఇది సహాయక విభాగంగా పనిచేసింది మరియు ప్రధాన వింగ్ బ్రేసింగ"&amp;"్ నిర్మాణంలో భాగం. దాదాపు 9 మీ (29 అడుగుల 6 అంగుళాలు) వ్యవధిలో, ఇది ఇంజిన్లకు మించి చేరుకుంది. [1] [4] DO S యొక్క మొదటి ఫ్లైట్ 23 సెప్టెంబర్ 1931 న బోడెన్సే నుండి తయారు చేయబడింది. ] కానీ పారిస్‌లో ఇంటి లోపల ప్రదర్శించబడుతుంది. [4] ఇది కొత్త సంవత్సరంలో ఫ్ర"&amp;"ీడ్రిచ్‌షాఫెన్‌కు తిరిగి వచ్చింది, ఇది చిన్న ప్రదర్శన విమానాల వరుసలో. [9] డోర్నియర్ ప్రయత్నాలు ఉన్నప్పటికీ. ఎటువంటి ఉత్తర్వులు ఉంచబడలేదు మరియు ఒకటి మాత్రమే నిర్మించబడింది. [2]: 125 దీనిని హైడ్రోడైనమిక్ టెస్ట్ వాహనంగా ఉపయోగించారు [6] 1933 వరకు, ఇది రవాణా మ"&amp;"ంత్రిత్వ శాఖలో డ్యూయిష్ వెర్కెహ్ర్స్‌ఫ్లీగెర్స్‌చ్యూల్ (డివిఎస్) ఫ్లయింగ్ స్కూల్ కు రవాణా చేసిన అభ్యర్థన మేరకు బదిలీ చేయబడింది జాబితా AUF SYLT వద్ద. [2]: 125 ఇది 1935 లో బాల్టిక్‌లో పోయింది. [6] లెస్ ఐల్స్, జనవరి 1931 నుండి డేటా [1] సాధారణ లక్షణాల పనితీరు")</f>
        <v>డోర్నియర్ డో లు 1930 లో జర్మనీలో ఎగిరిన పెద్ద, 22-ప్రయాణీకుల ఎగిరే పడవ విమానాలు. ఒకటి మాత్రమే నిర్మించబడింది. ఆల్-మెటల్ డోర్నియర్ డో ఎస్ డోర్నియర్ డో ఆర్ 4 సూపర్‌వాల్ స్థానంలో నాలుగు సంవత్సరాల క్రితం నాలుగు ఇంజిన్, 19-ప్రయాణీకుల ఎగిరే పడవ. రెండూ అధిక-వింగ్ మోనోప్లేన్లు, కానీ DO లు విస్తరించి, బరువు మరియు బరువు రెండింటిలోనూ పెద్దవి (సుమారు 7-8%), మరియు గణనీయంగా మెరుగైన పొట్టును కలిగి ఉంది, ఇది 22 మంది ప్రయాణీకులను కూర్చుంది. [1] ప్రభావవంతమైన వింగ్ ప్రాంతంలో పెద్ద పెరుగుదల, ఇందులో స్పాన్సన్లు మరియు సహాయక వింగ్లెట్ ఉన్నాయి, వింగ్ లోడింగ్ సుమారు 30% మరియు ల్యాండింగ్ వేగాన్ని 25 కిమీ/గం (16 mph; 13 kn) తగ్గించింది. [1] [2]: 105 [ 3] డోర్నియర్ ఎస్ యొక్క ప్రధాన విభాగం మూడు భాగాలలో ఉంది, ప్రధాన ఫ్యూజ్‌లేజ్ పైన సిబ్బంది యొక్క కంపార్ట్‌మెంట్‌కు సెంట్రల్ ప్యానెల్ జతచేయబడింది మరియు రెండు బాహ్య ప్యానెల్లు ఉన్నాయి. ఇది ప్రణాళికలో దీర్ఘచతురస్రాకారంగా ఉంది, కొద్దిగా మొద్దుబారిన చిట్కాలు కాకుండా, 8.8 మీ (28 అడుగుల 10 అంగుళాలు) తీగతో. రెక్కలు మూడు డ్యూరాలిమిన్ ట్రెల్లిస్ స్పార్స్ చుట్టూ నిర్మించబడ్డాయి, డ్యూరల్ పక్కటెముకలు మరియు చర్మం ఉన్నాయి. లోపలి ప్యానెల్‌కు స్పాన్సన్‌ల నుండి రెండు నిలువు స్ట్రట్‌లు మద్దతు ఇచ్చాయి. ప్రతి వైపు ప్రధాన బయటి బ్రేసింగ్ లోపలి స్పాన్సన్ నుండి బయటి ప్యానెల్ యొక్క సెంట్రల్ స్పార్ వరకు ఒకే స్ట్రట్ ద్వారా సగం-స్పాన్ వద్ద అందించబడింది. దిగువ నుండి, ఫార్వర్డ్ మరియు రియర్ స్పార్స్ మరియు స్పాన్సన్‌ల మధ్య, మరియు పై నుండి పెరిగిన ఇంజిన్ మౌంటు మరియు వాటి క్రాస్ బ్రేసింగ్ సహాయక రెక్కల నుండి, ఫార్వర్డ్ స్పార్‌కు వీటికి స్టీల్ ఫ్లయింగ్ వైర్లు అందించబడ్డాయి. అధిక కారక నిష్పత్తి ఐలెరాన్స్ బయటి ప్యానెళ్ల యొక్క అన్ని వెనుకంజలో ఉన్న అంచుని ఆక్రమించింది, చిన్న సహాయక ఉపరితలాల ద్వారా ఏరోడైనమిక్‌గా సమతుల్యతతో ముందుకు మరియు కీలు రేఖకు పైన అమర్చబడి ఉంటుంది. [1] [4] ఫ్యూజ్‌లేజ్ యొక్క దిగువ భాగం డోర్నియర్ యొక్క సాధారణ అభ్యాసాన్ని అనుసరించింది, ఇరుకైన-V క్రాస్-సెక్షన్ ఫార్వర్డ్ ఒక ఫ్లాట్ బాటమ్‌కు మారుతుంది, లోతైన మధ్య ప్రాంతంతో, ఒకే దశకు సమీపంలో మరియు v- సెక్షన్ వెనుక నీటి చుక్కాతో ముగుస్తుంది. రెండు ప్యాసింజర్ క్యాబిన్లు ఉన్నాయి, ఒక లాబీకి ఒక పన్నెండు ముందుకు స్టార్‌బోర్డ్ సైడ్ డోర్ యాక్సెస్ చేసి, క్లోక్‌రూమ్, టాయిలెట్, లైబ్రరీ మరియు మెడిసిన్ క్యాబినెట్ ఉన్నాయి. దాని వెనుక పదికి రెండవ ప్రయాణీకుల కంపార్ట్మెంట్ ఉంది, వంటగది వెనుక ఉంది. దృ est మైన వద్ద ఎంపెనేజ్ సాంప్రదాయకంగా ఉంది, ఒక ఫిన్‌తో, తుడిచిపెట్టే ప్రముఖ అంచు మరియు మొద్దుబారిన పైభాగం ఉంది, ఒక చుక్కాని మోసుకెళ్ళింది, ఇది ఫ్యూజ్‌లేజ్ పైభాగానికి చేరుకుంది. దాని టెయిల్‌ప్లేన్, రెక్కల మాదిరిగానే ప్రణాళికతో, ప్రతి వైపు ఒక జత సమాంతర స్ట్రట్‌ల ద్వారా క్రింద నుండి కలుపుతారు మరియు విమానంలో సర్దుబాటు చేయవచ్చు. ఇది ఎలిరాన్ల మాదిరిగానే ఏరోడైనమిక్‌గా సమతుల్యం చేయబడిన ఎలివేటర్లను తీసుకువెళ్ళింది. [1] [4] [5] సిబ్బందిని క్యాబిన్ పైన ఒక ప్రత్యేక నిర్మాణంలో ఉంచారు, ఇది రెక్క మరియు ఫ్యూజ్‌లేజ్ మధ్య కేంద్ర సంబంధాన్ని కూడా ఏర్పరుస్తుంది. ఇది ప్రముఖ అంచుకి బాగా ముందుకు ప్రారంభమైంది మరియు వెనుకంజలో ఉన్న అంచు యొక్క వెనుకకు ముగిసింది. ముందు భాగంలో ఉన్న పైలట్ యొక్క ఓపెన్ కాక్‌పిట్ ద్వంద్వ నియంత్రణలతో ఒక జత సైడ్-బై-సైడ్ సీట్లను కలిగి ఉంది. ఇంకా వెనుక, ఫ్లైట్ ఇంజనీర్, నావిగేటర్ మరియు రేడియో ఆపరేటర్ కోసం స్థానాలు ఉన్నాయి, వారిలో ఒకరు కో-పైలట్‌గా పనిచేయగలరు. [1] [4] [5] DO S నాలుగు 347 kW (465 HP) హిస్పానో-సుయిజా 12LBR వాటర్-కూల్డ్ V-12 ఇంజన్లు, [6] [7] పుష్-పుల్ కాన్ఫిగరేషన్ జతలలో రెక్కల పైన అమర్చబడి నాలుగు-బ్లేడెడ్ ప్రొపెల్లర్లను నడుపుతుంది. ఒక జతలోని ప్రతి ఇంజిన్ దీర్ఘచతురస్రాకార విభాగం నాసెల్లె ముందు సగం ముందు రేడియేటర్‌ను కలిగి ఉంది. ప్రతి జత రెండు V- స్ట్రట్స్ మరియు రెండు విస్తృత-వ్యాప్తి చెందిన విలోమ V- స్ట్రట్‌లపై ఫార్వర్డ్ మరియు సెంట్రల్ స్పార్‌లకు అమర్చబడింది. ఎగువ ఇంజిన్ మౌంటులను ఇరుకైన తీగ నిర్మాణం ద్వారా కేంద్రంగా కలుపుతారు, ఇది సహాయక విభాగంగా పనిచేసింది మరియు ప్రధాన వింగ్ బ్రేసింగ్ నిర్మాణంలో భాగం. దాదాపు 9 మీ (29 అడుగుల 6 అంగుళాలు) వ్యవధిలో, ఇది ఇంజిన్లకు మించి చేరుకుంది. [1] [4] DO S యొక్క మొదటి ఫ్లైట్ 23 సెప్టెంబర్ 1931 న బోడెన్సే నుండి తయారు చేయబడింది. ] కానీ పారిస్‌లో ఇంటి లోపల ప్రదర్శించబడుతుంది. [4] ఇది కొత్త సంవత్సరంలో ఫ్రీడ్రిచ్‌షాఫెన్‌కు తిరిగి వచ్చింది, ఇది చిన్న ప్రదర్శన విమానాల వరుసలో. [9] డోర్నియర్ ప్రయత్నాలు ఉన్నప్పటికీ. ఎటువంటి ఉత్తర్వులు ఉంచబడలేదు మరియు ఒకటి మాత్రమే నిర్మించబడింది. [2]: 125 దీనిని హైడ్రోడైనమిక్ టెస్ట్ వాహనంగా ఉపయోగించారు [6] 1933 వరకు, ఇది రవాణా మంత్రిత్వ శాఖలో డ్యూయిష్ వెర్కెహ్ర్స్‌ఫ్లీగెర్స్‌చ్యూల్ (డివిఎస్) ఫ్లయింగ్ స్కూల్ కు రవాణా చేసిన అభ్యర్థన మేరకు బదిలీ చేయబడింది జాబితా AUF SYLT వద్ద. [2]: 125 ఇది 1935 లో బాల్టిక్‌లో పోయింది. [6] లెస్ ఐల్స్, జనవరి 1931 నుండి డేటా [1] సాధారణ లక్షణాల పనితీరు</v>
      </c>
      <c r="E81" s="1" t="s">
        <v>1104</v>
      </c>
      <c r="F81" s="1" t="s">
        <v>1105</v>
      </c>
      <c r="G81" s="1" t="str">
        <f>IFERROR(__xludf.DUMMYFUNCTION("GOOGLETRANSLATE(F:F, ""en"", ""te"")"),"ప్రయాణీకుల ఎగిరే పడవ")</f>
        <v>ప్రయాణీకుల ఎగిరే పడవ</v>
      </c>
      <c r="H81" s="1" t="s">
        <v>111</v>
      </c>
      <c r="I81" s="1" t="str">
        <f>IFERROR(__xludf.DUMMYFUNCTION("GOOGLETRANSLATE(H:H, ""en"", ""te"")"),"జర్మనీ")</f>
        <v>జర్మనీ</v>
      </c>
      <c r="J81" s="2" t="s">
        <v>112</v>
      </c>
      <c r="K81" s="1" t="s">
        <v>1106</v>
      </c>
      <c r="L81" s="1" t="str">
        <f>IFERROR(__xludf.DUMMYFUNCTION("GOOGLETRANSLATE(K:K, ""en"", ""te"")"),"డోర్నియర్ ఫ్లూగ్జీగ్వెర్కే")</f>
        <v>డోర్నియర్ ఫ్లూగ్జీగ్వెర్కే</v>
      </c>
      <c r="M81" s="1" t="s">
        <v>1107</v>
      </c>
      <c r="N81" s="3">
        <v>11224.0</v>
      </c>
      <c r="O81" s="1">
        <v>1.0</v>
      </c>
      <c r="Q81" s="1" t="s">
        <v>1108</v>
      </c>
      <c r="R81" s="1" t="s">
        <v>1109</v>
      </c>
      <c r="S81" s="1" t="s">
        <v>1110</v>
      </c>
      <c r="T81" s="1" t="s">
        <v>1111</v>
      </c>
      <c r="U81" s="1" t="s">
        <v>1112</v>
      </c>
      <c r="V81" s="1" t="s">
        <v>1113</v>
      </c>
      <c r="X81" s="1" t="s">
        <v>1114</v>
      </c>
      <c r="Y81" s="1" t="s">
        <v>1115</v>
      </c>
      <c r="Z81" s="1" t="s">
        <v>1116</v>
      </c>
      <c r="AA81" s="1" t="s">
        <v>1117</v>
      </c>
      <c r="AF81" s="1" t="s">
        <v>1118</v>
      </c>
      <c r="AI81" s="1" t="s">
        <v>1119</v>
      </c>
      <c r="AJ81" s="1" t="s">
        <v>1120</v>
      </c>
      <c r="AL81" s="1" t="s">
        <v>1121</v>
      </c>
      <c r="AM81" s="1" t="s">
        <v>1122</v>
      </c>
      <c r="AP81" s="1" t="s">
        <v>1123</v>
      </c>
    </row>
    <row r="82">
      <c r="A82" s="1" t="s">
        <v>1124</v>
      </c>
      <c r="B82" s="1" t="str">
        <f>IFERROR(__xludf.DUMMYFUNCTION("GOOGLETRANSLATE(A:A, ""en"", ""te"")"),"Prs ఒకటి")</f>
        <v>Prs ఒకటి</v>
      </c>
      <c r="C82" s="1" t="s">
        <v>1125</v>
      </c>
      <c r="D82" s="1" t="str">
        <f>IFERROR(__xludf.DUMMYFUNCTION("GOOGLETRANSLATE(C:C, ""en"", ""te"")"),"పిఆర్ఎస్ వన్ ఒక జర్మన్ సింగిల్-ప్లేస్ పారాగ్లైడర్, ఇది 2000 నుండి ప్రారంభమయ్యే బ్రాన్నెన్‌బర్గ్ యొక్క పైలట్ల కుడి స్టఫ్ (పిఆర్ఎస్) చేత ఉత్పత్తి చేయబడింది. ఇది బయటి కాంట్రాక్ట్ సహాయంతో రూపొందించబడింది. గ్లైడర్ ఇప్పుడు ఉత్పత్తికి దూరంగా ఉంది. [1] గ్లైడర్‌పై"&amp;" డిజైన్ పనులను బట్టి, దాని స్వంత డిజైన్ విభాగాన్ని స్థాపించకుండా, దాని పరిమిత గ్లైడర్‌ల శ్రేణి పూర్తి గ్లైడర్‌లను అందించడం కంటే, కాంట్రాక్ట్ రూపకల్పనను మరింత ఖర్చుతో కూడుకున్నదిగా చేసింది, ఎందుకంటే దాని పరిమిత గ్లైడర్‌ల గ్లైడర్‌లను నింపడానికి ఉద్దేశించినం"&amp;"దున, గ్లైడర్‌పై డిజైన్ పనులను ఒప్పందం కుదుర్చుకోవాలని కంపెనీ నిర్ణయించింది. . [[1] [2] ఈ విమానం ఒక అనుభవశూన్యుడు మరియు ఇంటర్మీడియట్ గ్లైడర్‌గా రూపొందించబడింది. ఇది పూర్తిగా DHV క్లాస్ 1 గ్లైడర్‌గా ధృవీకరించబడింది, దాని నుండి దాని పేరు పడుతుంది. ఉత్పత్తి చ"&amp;"ేయబడిన నాలుగు మోడల్ పరిమాణాలు వాటి సాపేక్ష పరిమాణానికి పేరు పెట్టబడ్డాయి. [1] ఈ డిజైన్ అధిక-అద్దె, తక్కువ-సారాంశం 49 g/m2 నుండి తయారు చేయబడింది మరియు సాధారణంగా ఉపయోగించే మొత్తం వికర్ణ పక్కటెముకలకు బదులుగా వికర్ణ టేపులను కలిగి ఉంటుంది. టేపులు త్రిభుజాలను ఏ"&amp;"ర్పరుస్తాయి, గ్లైడర్ వింగ్ యొక్క దిగువ ఉపరితలంపై ఉపబల టేపులతో కలిపి మరియు ఎయిర్‌ఫాయిల్ వైకల్యాన్ని నివారిస్తాయి. వింగ్ కూడా వెనుకంజలో ఉన్న ఎడ్జ్ టేప్‌తో నిర్మించబడింది, ఇది పూర్తి వింగ్ యొక్క వ్యవధిలో విస్తరించి ఉంటుంది. ఈ టేప్ పందిరి డోలనాలను తగ్గిస్తుంద"&amp;"ి మరియు విమానంలో రెక్కను గట్టిపరుస్తుంది. చిన్న ఇంటర్మీడియట్ 30 నుండి 40 సెం.మీ (12 నుండి 16 అంగుళాలు) పక్కటెముకలు కూడా స్థిరత్వాన్ని మెరుగుపరచడానికి రెక్క యొక్క వెనుకంజలో ఉన్న అంచులోకి కుట్టినవి. రెక్కలో లైన్ అటాచ్మెంట్ టేపుల యొక్క ""భద్రతా కణాలు"" ఉన్నా"&amp;"యి, ఇవి వింగ్ టాప్ ఉపరితలం వరకు విస్తరించి, ""జిప్పర్"" లైన్ వైఫల్యాల ప్రమాదాన్ని తగ్గిస్తాయి. ఈ డిజైన్ లక్షణాలు అధిక స్థిరత్వంతో మంచి పనితీరును అందించే రెక్కకు దారితీస్తాయి. [1] ఫ్లైట్ టెస్టింగ్ భూమిపై రెక్కల లేఅవుట్‌తో సంబంధం లేకుండా రెక్కలు తేలికగా పెర"&amp;"ిగిందని చూపించాయి. [1] సమీక్షకుడు రైనర్ లోడ్స్ 2000 సమీక్షలో ఒకదాన్ని ""అదే సమయంలో అధిక స్థాయి నిష్క్రియాత్మక భద్రతతో చక్కని, సమన్వయ నిర్వహణ యొక్క వాంఛనీయ సంశ్లేషణను సాధించింది. బాగా సమతుల్య నిర్వహణ చాలా డిమాండ్ ఉన్న పైలట్లను కూడా సంతృప్తి పరచాలి: చిన్నది"&amp;" కూడా నియంత్రణలపై కదలికలు నేరుగా ఆలస్యం లేకుండా నేరుగా మార్చబడతాయి. మీరు ఫ్లాట్ లేదా గట్టిగా మారాలనుకుంటే, ఈ గ్లైడర్ ఎటువంటి కోరికలను సంతృప్తిపరచలేదు. నియంత్రణ శక్తులు క్రమంగా పెరుగుతాయి మరియు సగటు అధికంగా వర్ణించవచ్చు ... ఈ పందిరి పైలట్ ఒక స్పైరల్ డైవ్ ల"&amp;"ేదా హై వింగ్ ఓవర్లను కౌంటర్ బ్రేక్ చేయకుండా వేగంగా విడుదల చేయడం లేదా రెచ్చగొట్టిన 50 శాతం అసమాన ప్రతి ద్రవ్యోల్బణం మరియు కౌంటర్ బ్రేక్ చేయకుండా ఎ-రైజర్‌లను పట్టుకోవడం వంటి పెద్ద తప్పులు చేసినప్పుడు కూడా నమ్మదగిన భద్రతను చూపిస్తుంది. ""[1] ఒకదాన్ని అంచనా వ"&amp;"ేయడంలో, లోడ్స్,"" పనితీరు డేటా ఇకపై క్రాస్ కంట్రీ గ్లైడర్‌లకు దూరంగా లేదు - అద్భుతమైన నిర్వహణ లక్షణాలు మరియు నిజంగా గరిష్ట భద్రతతో కలిపి. ఎటువంటి సందేహం లేకుండా ధోరణి సెట్టర్ అని పిలుస్తారు. ""[1] లోడ్ల నుండి డేటా [1] సాధారణ లక్షణాల పనితీరు")</f>
        <v>పిఆర్ఎస్ వన్ ఒక జర్మన్ సింగిల్-ప్లేస్ పారాగ్లైడర్, ఇది 2000 నుండి ప్రారంభమయ్యే బ్రాన్నెన్‌బర్గ్ యొక్క పైలట్ల కుడి స్టఫ్ (పిఆర్ఎస్) చేత ఉత్పత్తి చేయబడింది. ఇది బయటి కాంట్రాక్ట్ సహాయంతో రూపొందించబడింది. గ్లైడర్ ఇప్పుడు ఉత్పత్తికి దూరంగా ఉంది. [1] గ్లైడర్‌పై డిజైన్ పనులను బట్టి, దాని స్వంత డిజైన్ విభాగాన్ని స్థాపించకుండా, దాని పరిమిత గ్లైడర్‌ల శ్రేణి పూర్తి గ్లైడర్‌లను అందించడం కంటే, కాంట్రాక్ట్ రూపకల్పనను మరింత ఖర్చుతో కూడుకున్నదిగా చేసింది, ఎందుకంటే దాని పరిమిత గ్లైడర్‌ల గ్లైడర్‌లను నింపడానికి ఉద్దేశించినందున, గ్లైడర్‌పై డిజైన్ పనులను ఒప్పందం కుదుర్చుకోవాలని కంపెనీ నిర్ణయించింది. . [[1] [2] ఈ విమానం ఒక అనుభవశూన్యుడు మరియు ఇంటర్మీడియట్ గ్లైడర్‌గా రూపొందించబడింది. ఇది పూర్తిగా DHV క్లాస్ 1 గ్లైడర్‌గా ధృవీకరించబడింది, దాని నుండి దాని పేరు పడుతుంది. ఉత్పత్తి చేయబడిన నాలుగు మోడల్ పరిమాణాలు వాటి సాపేక్ష పరిమాణానికి పేరు పెట్టబడ్డాయి. [1] ఈ డిజైన్ అధిక-అద్దె, తక్కువ-సారాంశం 49 g/m2 నుండి తయారు చేయబడింది మరియు సాధారణంగా ఉపయోగించే మొత్తం వికర్ణ పక్కటెముకలకు బదులుగా వికర్ణ టేపులను కలిగి ఉంటుంది. టేపులు త్రిభుజాలను ఏర్పరుస్తాయి, గ్లైడర్ వింగ్ యొక్క దిగువ ఉపరితలంపై ఉపబల టేపులతో కలిపి మరియు ఎయిర్‌ఫాయిల్ వైకల్యాన్ని నివారిస్తాయి. వింగ్ కూడా వెనుకంజలో ఉన్న ఎడ్జ్ టేప్‌తో నిర్మించబడింది, ఇది పూర్తి వింగ్ యొక్క వ్యవధిలో విస్తరించి ఉంటుంది. ఈ టేప్ పందిరి డోలనాలను తగ్గిస్తుంది మరియు విమానంలో రెక్కను గట్టిపరుస్తుంది. చిన్న ఇంటర్మీడియట్ 30 నుండి 40 సెం.మీ (12 నుండి 16 అంగుళాలు) పక్కటెముకలు కూడా స్థిరత్వాన్ని మెరుగుపరచడానికి రెక్క యొక్క వెనుకంజలో ఉన్న అంచులోకి కుట్టినవి. రెక్కలో లైన్ అటాచ్మెంట్ టేపుల యొక్క "భద్రతా కణాలు" ఉన్నాయి, ఇవి వింగ్ టాప్ ఉపరితలం వరకు విస్తరించి, "జిప్పర్" లైన్ వైఫల్యాల ప్రమాదాన్ని తగ్గిస్తాయి. ఈ డిజైన్ లక్షణాలు అధిక స్థిరత్వంతో మంచి పనితీరును అందించే రెక్కకు దారితీస్తాయి. [1] ఫ్లైట్ టెస్టింగ్ భూమిపై రెక్కల లేఅవుట్‌తో సంబంధం లేకుండా రెక్కలు తేలికగా పెరిగిందని చూపించాయి. [1] సమీక్షకుడు రైనర్ లోడ్స్ 2000 సమీక్షలో ఒకదాన్ని "అదే సమయంలో అధిక స్థాయి నిష్క్రియాత్మక భద్రతతో చక్కని, సమన్వయ నిర్వహణ యొక్క వాంఛనీయ సంశ్లేషణను సాధించింది. బాగా సమతుల్య నిర్వహణ చాలా డిమాండ్ ఉన్న పైలట్లను కూడా సంతృప్తి పరచాలి: చిన్నది కూడా నియంత్రణలపై కదలికలు నేరుగా ఆలస్యం లేకుండా నేరుగా మార్చబడతాయి. మీరు ఫ్లాట్ లేదా గట్టిగా మారాలనుకుంటే, ఈ గ్లైడర్ ఎటువంటి కోరికలను సంతృప్తిపరచలేదు. నియంత్రణ శక్తులు క్రమంగా పెరుగుతాయి మరియు సగటు అధికంగా వర్ణించవచ్చు ... ఈ పందిరి పైలట్ ఒక స్పైరల్ డైవ్ లేదా హై వింగ్ ఓవర్లను కౌంటర్ బ్రేక్ చేయకుండా వేగంగా విడుదల చేయడం లేదా రెచ్చగొట్టిన 50 శాతం అసమాన ప్రతి ద్రవ్యోల్బణం మరియు కౌంటర్ బ్రేక్ చేయకుండా ఎ-రైజర్‌లను పట్టుకోవడం వంటి పెద్ద తప్పులు చేసినప్పుడు కూడా నమ్మదగిన భద్రతను చూపిస్తుంది. "[1] ఒకదాన్ని అంచనా వేయడంలో, లోడ్స్," పనితీరు డేటా ఇకపై క్రాస్ కంట్రీ గ్లైడర్‌లకు దూరంగా లేదు - అద్భుతమైన నిర్వహణ లక్షణాలు మరియు నిజంగా గరిష్ట భద్రతతో కలిపి. ఎటువంటి సందేహం లేకుండా ధోరణి సెట్టర్ అని పిలుస్తారు. "[1] లోడ్ల నుండి డేటా [1] సాధారణ లక్షణాల పనితీరు</v>
      </c>
      <c r="F82" s="1" t="s">
        <v>295</v>
      </c>
      <c r="G82" s="1" t="str">
        <f>IFERROR(__xludf.DUMMYFUNCTION("GOOGLETRANSLATE(F:F, ""en"", ""te"")"),"పారాగ్లైడర్")</f>
        <v>పారాగ్లైడర్</v>
      </c>
      <c r="H82" s="1" t="s">
        <v>111</v>
      </c>
      <c r="I82" s="1" t="str">
        <f>IFERROR(__xludf.DUMMYFUNCTION("GOOGLETRANSLATE(H:H, ""en"", ""te"")"),"జర్మనీ")</f>
        <v>జర్మనీ</v>
      </c>
      <c r="J82" s="2" t="s">
        <v>112</v>
      </c>
      <c r="K82" s="1" t="s">
        <v>1126</v>
      </c>
      <c r="L82" s="1" t="str">
        <f>IFERROR(__xludf.DUMMYFUNCTION("GOOGLETRANSLATE(K:K, ""en"", ""te"")"),"పైలట్లు సరైన అంశాలు")</f>
        <v>పైలట్లు సరైన అంశాలు</v>
      </c>
      <c r="M82" s="1" t="s">
        <v>1127</v>
      </c>
      <c r="P82" s="1" t="s">
        <v>116</v>
      </c>
      <c r="Q82" s="1" t="s">
        <v>233</v>
      </c>
      <c r="T82" s="1" t="s">
        <v>897</v>
      </c>
      <c r="AA82" s="1" t="s">
        <v>1128</v>
      </c>
      <c r="AB82" s="1" t="s">
        <v>1129</v>
      </c>
      <c r="AF82" s="2" t="s">
        <v>301</v>
      </c>
      <c r="AI82" s="1" t="s">
        <v>898</v>
      </c>
      <c r="AK82" s="1" t="s">
        <v>894</v>
      </c>
      <c r="AV82" s="1">
        <v>5.0</v>
      </c>
      <c r="BF82" s="1" t="s">
        <v>1130</v>
      </c>
      <c r="BG82" s="1" t="s">
        <v>305</v>
      </c>
      <c r="BH82" s="1" t="s">
        <v>910</v>
      </c>
    </row>
    <row r="83">
      <c r="A83" s="1" t="s">
        <v>1131</v>
      </c>
      <c r="B83" s="1" t="str">
        <f>IFERROR(__xludf.DUMMYFUNCTION("GOOGLETRANSLATE(A:A, ""en"", ""te"")"),"స్కైవాక్ హైప్")</f>
        <v>స్కైవాక్ హైప్</v>
      </c>
      <c r="C83" s="1" t="s">
        <v>1132</v>
      </c>
      <c r="D83" s="1" t="str">
        <f>IFERROR(__xludf.DUMMYFUNCTION("GOOGLETRANSLATE(C:C, ""en"", ""te"")"),"స్కైవాక్ హైప్ ఒక జర్మన్ సింగిల్-ప్లేస్ పారాగ్లైడర్, దీనిని స్కైవాక్ Gmbh &amp; Co. kg grangau, బవేరియా యొక్క రూపొందించిన మరియు ఉత్పత్తి చేసింది మరియు 2000 ల మధ్యలో పరిచయం చేయబడింది. ఇది ఇప్పుడు ఉత్పత్తికి దూరంగా ఉంది. [1] హైప్ ఇంటర్మీడియట్ గ్లైడర్‌కు అనుభవశూన"&amp;"్యుడుగా రూపొందించబడింది. మోడల్స్ వాటి సాపేక్ష పరిమాణానికి పేరు పెట్టబడ్డాయి. [1] బెర్ట్రాండ్ నుండి డేటా [1] సాధారణ లక్షణాలు")</f>
        <v>స్కైవాక్ హైప్ ఒక జర్మన్ సింగిల్-ప్లేస్ పారాగ్లైడర్, దీనిని స్కైవాక్ Gmbh &amp; Co. kg grangau, బవేరియా యొక్క రూపొందించిన మరియు ఉత్పత్తి చేసింది మరియు 2000 ల మధ్యలో పరిచయం చేయబడింది. ఇది ఇప్పుడు ఉత్పత్తికి దూరంగా ఉంది. [1] హైప్ ఇంటర్మీడియట్ గ్లైడర్‌కు అనుభవశూన్యుడుగా రూపొందించబడింది. మోడల్స్ వాటి సాపేక్ష పరిమాణానికి పేరు పెట్టబడ్డాయి. [1] బెర్ట్రాండ్ నుండి డేటా [1] సాధారణ లక్షణాలు</v>
      </c>
      <c r="F83" s="1" t="s">
        <v>295</v>
      </c>
      <c r="G83" s="1" t="str">
        <f>IFERROR(__xludf.DUMMYFUNCTION("GOOGLETRANSLATE(F:F, ""en"", ""te"")"),"పారాగ్లైడర్")</f>
        <v>పారాగ్లైడర్</v>
      </c>
      <c r="H83" s="1" t="s">
        <v>111</v>
      </c>
      <c r="I83" s="1" t="str">
        <f>IFERROR(__xludf.DUMMYFUNCTION("GOOGLETRANSLATE(H:H, ""en"", ""te"")"),"జర్మనీ")</f>
        <v>జర్మనీ</v>
      </c>
      <c r="J83" s="2" t="s">
        <v>112</v>
      </c>
      <c r="K83" s="1" t="s">
        <v>1007</v>
      </c>
      <c r="L83" s="1" t="str">
        <f>IFERROR(__xludf.DUMMYFUNCTION("GOOGLETRANSLATE(K:K, ""en"", ""te"")"),"స్కైవాక్ GMBH &amp; CO. KG")</f>
        <v>స్కైవాక్ GMBH &amp; CO. KG</v>
      </c>
      <c r="M83" s="1" t="s">
        <v>1008</v>
      </c>
      <c r="P83" s="1" t="s">
        <v>116</v>
      </c>
      <c r="Q83" s="1" t="s">
        <v>233</v>
      </c>
      <c r="T83" s="1" t="s">
        <v>1133</v>
      </c>
      <c r="AF83" s="2" t="s">
        <v>301</v>
      </c>
      <c r="AI83" s="1" t="s">
        <v>718</v>
      </c>
      <c r="AV83" s="1">
        <v>5.01</v>
      </c>
      <c r="BG83" s="1" t="s">
        <v>305</v>
      </c>
      <c r="BV83" s="1" t="s">
        <v>304</v>
      </c>
    </row>
    <row r="84">
      <c r="A84" s="1" t="s">
        <v>1134</v>
      </c>
      <c r="B84" s="1" t="str">
        <f>IFERROR(__xludf.DUMMYFUNCTION("GOOGLETRANSLATE(A:A, ""en"", ""te"")"),"కైగ్ వింగ్ లూంగ్ -10")</f>
        <v>కైగ్ వింగ్ లూంగ్ -10</v>
      </c>
      <c r="C84" s="1" t="s">
        <v>1135</v>
      </c>
      <c r="D84" s="1" t="str">
        <f>IFERROR(__xludf.DUMMYFUNCTION("GOOGLETRANSLATE(C:C, ""en"", ""te"")"),"విండ్ షాడో (చైనీస్: 风影; -10), అధిక ఎత్తులో ఉన్న లాంగ్ ఎండ్యూరెన్స్ (హేల్) రకం యొక్క మానవరహిత వైమానిక వాహనాల శ్రేణి, ఇందులో దొంగతనమైన గాలి-ఫ్రేమ్ ఉంటుంది. 2017 నాటికి [అప్‌డేట్] దీనిని చెంగ్డు ఎయిర్క్రాఫ్ట్ ఇండస్ట్రీ గ్రూప్ రచించిన నిఘా మరియు ఖచ్చితమైన సమ్"&amp;"మె మిషన్ల కోసం అభివృద్ధి చేస్తోంది. . డ్రోన్ బాహ్యంగా జనరల్ అటామిక్స్ అవెంజర్‌తో సమానంగా ఉంటుంది, ఇది ఆ సమయంలో అభివృద్ధిలో ఉంది. [3] తయారీదారు ప్రకారం, డ్రోన్ 15 కిమీ సెలింగ్ మరియు 750 కిమీ/గం వేగం కలిగి ఉంది, మరియు ఓర్పు 6 గంటలు. [4] 2014 లో, స్కై వింగ్ "&amp;"III ను విండ్ షాడోగా జంట-ఇంజిన్, స్టీల్త్ లక్షణాన్ని కలిగి ఉన్న పొడవైన ఓర్పు రూపకల్పనతో పేరు మార్చారు. [3] [5] క్లౌడ్ షాడో [1] అని పిలువబడే ఎగుమతి-ఆధారిత వెర్షన్ 2016 లో జుహై ఎయిర్ షోలో ఆవిష్కరించబడింది. [6] విండ్ షాడో మరియు క్లౌడ్ షాడో మధ్య ప్రాధమిక వ్యత్"&amp;"యాసం ఇంజిన్. విండ్ షాడోలో జంట-ఇంజిన్, స్టీల్త్ నాజిల్ ఉన్నాయి మరియు టర్బోఫాన్ శక్తితో ఉంటుంది. ఏదేమైనా, క్లౌడ్ షాడో నాజిల్ కోసం ఎటువంటి స్టీల్త్ దాచకుండా ఒకే టర్బోజెట్ ఇంజిన్‌ను కలిగి ఉంది. [5] 2018 లో, చైనా వాతావరణ పరిపాలన వాతావరణ పరిశీలన ప్రయోగం అయిన హై"&amp;"యాన్ ప్రాజెక్ట్ను ప్రారంభించింది. తుఫాను కదలికను పర్యవేక్షించడానికి చైనా వాతావరణ పరిపాలన విండ్ షాడోను ఉపయోగిస్తుంది. చెంగ్డు ఎయిర్క్రాఫ్ట్ ఇండస్ట్రీ గ్రూప్ తయారుచేసిన మానవరహిత వైమానిక వాహనం (యుఎవి) ఉత్పత్తి రేఖ అయిన వింగ్ షాడోను వింగ్ లూంగ్ -10 అని కూడా అ"&amp;"ని సైనిక పరిశీలకులు గుర్తించారు, అయితే వింగ్ లూంగ్ సిరీస్‌లో గతంలో టర్బోప్రాప్ యుఎవిలు మాత్రమే ఉన్నాయి. [5] గ్లోబల్‌సెక్యూరిటీ.ఆర్గ్ ప్రకారం, రెండు ఇంజిన్‌లతో కూడిన విండ్ షాడో వేరియంట్ PLA దేశీయ సేవ కోసం రూపొందించబడింది, సింగిల్-ఇంజిన్ క్లౌడ్ నీడ ఎగుమతి ఆ"&amp;"ధారితమైనది. [7] ది పీపుల్స్ లిబరేషన్ ఆర్మీ వైమానిక దళంతో చెంగ్డు ఎయిర్‌క్రాఫ్ట్ కార్పొరేషన్ కోసం సేవ కోసం రూపొందించిన మరియు నిర్మించిన విండ్ షాడో, 2014 జుహై ఎయిర్ షోలో ప్రారంభమైంది. UAV యొక్క రెక్కలు, ఫ్యూజ్‌లేజ్ మరియు తోక విభాగాలు మిశ్రమ పదార్థాలను ఉపయోగ"&amp;"ించి నిర్మించబడ్డాయి. బల్బస్ ముక్కు అసెంబ్లీ బాగా స్ట్రీమ్లైన్ చేయబడింది మరియు వెనుక వైపున ఉన్న టేపర్లు, దీనికి డోర్సల్ రేఖపై ఎయిర్ స్కూప్ సెట్ చేయబడింది. స్కూప్ బాహ్యంగా పిలుపునిచ్చే నిలువు రెక్కల ద్వారా అడ్డుకుంటుంది. రాడార్ క్రాస్ సెక్షన్ తగ్గించడానికి"&amp;" రూపొందించబడింది. UAV ను పోరాట మరియు ISR వేరియంట్ అనే రెండు వేరియంట్లలో అందిస్తారు, ఇది తెలివితేటలు, నిఘా మరియు నిఘా. భూ-ఆధారిత లక్ష్యాలపై దాడి చేయడానికి పోరాట సంస్కరణ అనేక రకాల ఆయుధాలతో వస్తుంది, మరోవైపు, ISR వేరియంట్‌కు రికనైసెన్స్, యుద్దభూమి అంచనా, పరి"&amp;"శీలన మరియు పర్యవేక్షణ వంటి మిషన్లలో సాయుధ దళాలకు సహాయపడటానికి పేలోడ్‌లతో అందించబడుతుంది. ప్రతి విండ్ షాడో మానవరహిత విమాన వ్యవస్థలో మూడు మానవరహిత వైమానిక వాహనాలు ఉన్నాయి, ఇవి ఒక గ్రౌండ్ కంట్రోల్ స్టేషన్‌తో అనుసంధానించబడి ఉన్నాయి మరియు పేలోడ్‌లను సమ్మె చేస్"&amp;"తాయి. కాన్ఫిగరేషన్ ద్వారా క్లౌడ్ షాడో యుఎవి గ్రౌండ్ స్టేషన్ ఒకేసారి నిమగ్నమవ్వడానికి మూడు మానవరహిత వైమానిక వాహనాలను నియంత్రించగలదు, డ్రోన్ల వాడకాన్ని వినియోగదారు అవసరాలకు అనుగుణంగా సరళంగా కాన్ఫిగర్ చేయవచ్చు. మాన్యువల్ మోడ్ ఆఫ్ ఆపరేషన్లో, ఆపరేటర్ డేటా లింక"&amp;"్ ద్వారా విమానానికి మిషన్ ఆదేశాలను పంపుతాడు. ఆటో మోడ్‌లో డ్రోన్ ఆన్‌బోర్డ్ ఆటోపైలట్ సిస్టమ్‌ను స్వయంచాలకంగా ఉపయోగిస్తుంది. యుఎవి వింగ్‌లో ఆరు పైలాన్లు ఉన్నారు. 3,200 కిలోల టేకాఫ్ బరువు మరియు 400 కిలోల పేలోడ్ సామర్థ్యం తో, డ్రోన్‌లో 50 కిలోల సిఎస్/బిబిఎం 3"&amp;" (వైఎల్ -12) జిపిఎస్ గైడెడ్ బాంబ్, బ్లూ బాణం ఎయిర్-టు-ఉపరితల క్షిపణి, 100 కిలోల జిబి- కలిగి ఉంటుంది 4 ప్రెసిషన్-గైడెడ్ బాంబ్, మరియు లైట్ క్రూయిజ్ క్షిపణులు. [2] [8] క్లౌడ్ షాడో డ్రోన్ ఒకే WP-11C టర్బోజెట్ ఇంజిన్, [6] లేదా ఒకే 1-టన్నుల తరగతి ZF850 ఇంజిన్, "&amp;"[9] [10] లేదా ఐచ్ఛికంగా రెండు AFE-50E టర్బోఫాన్ ఇంజన్లతో పనిచేస్తుంది. [11] విండ్ షాడోలో రెండు WS-500 టర్బోఫాన్ ఇంజన్లు ఉన్నాయి, మరియు ఇంజిన్ నాజిల్స్ వాహన బాడీ లోపల స్టీల్త్ లక్షణాలతో దాచబడతాయి. అదనంగా, ఇంజిన్ నాజిల్స్ మధ్య ఒక క్షీణత పారాచూట్ అమర్చబడి ఉం"&amp;"టుంది. [6] మిలిటరీ ఫ్యాక్టరీ నుండి డేటా [18] సాధారణ లక్షణాలు పనితీరు సంబంధిత అభివృద్ధి అభివృద్ధి విమానం పోల్చదగిన పాత్ర, కాన్ఫిగరేషన్ మరియు ERA సంబంధిత జాబితాలు")</f>
        <v>విండ్ షాడో (చైనీస్: 风影; -10), అధిక ఎత్తులో ఉన్న లాంగ్ ఎండ్యూరెన్స్ (హేల్) రకం యొక్క మానవరహిత వైమానిక వాహనాల శ్రేణి, ఇందులో దొంగతనమైన గాలి-ఫ్రేమ్ ఉంటుంది. 2017 నాటికి [అప్‌డేట్] దీనిని చెంగ్డు ఎయిర్క్రాఫ్ట్ ఇండస్ట్రీ గ్రూప్ రచించిన నిఘా మరియు ఖచ్చితమైన సమ్మె మిషన్ల కోసం అభివృద్ధి చేస్తోంది. . డ్రోన్ బాహ్యంగా జనరల్ అటామిక్స్ అవెంజర్‌తో సమానంగా ఉంటుంది, ఇది ఆ సమయంలో అభివృద్ధిలో ఉంది. [3] తయారీదారు ప్రకారం, డ్రోన్ 15 కిమీ సెలింగ్ మరియు 750 కిమీ/గం వేగం కలిగి ఉంది, మరియు ఓర్పు 6 గంటలు. [4] 2014 లో, స్కై వింగ్ III ను విండ్ షాడోగా జంట-ఇంజిన్, స్టీల్త్ లక్షణాన్ని కలిగి ఉన్న పొడవైన ఓర్పు రూపకల్పనతో పేరు మార్చారు. [3] [5] క్లౌడ్ షాడో [1] అని పిలువబడే ఎగుమతి-ఆధారిత వెర్షన్ 2016 లో జుహై ఎయిర్ షోలో ఆవిష్కరించబడింది. [6] విండ్ షాడో మరియు క్లౌడ్ షాడో మధ్య ప్రాధమిక వ్యత్యాసం ఇంజిన్. విండ్ షాడోలో జంట-ఇంజిన్, స్టీల్త్ నాజిల్ ఉన్నాయి మరియు టర్బోఫాన్ శక్తితో ఉంటుంది. ఏదేమైనా, క్లౌడ్ షాడో నాజిల్ కోసం ఎటువంటి స్టీల్త్ దాచకుండా ఒకే టర్బోజెట్ ఇంజిన్‌ను కలిగి ఉంది. [5] 2018 లో, చైనా వాతావరణ పరిపాలన వాతావరణ పరిశీలన ప్రయోగం అయిన హైయాన్ ప్రాజెక్ట్ను ప్రారంభించింది. తుఫాను కదలికను పర్యవేక్షించడానికి చైనా వాతావరణ పరిపాలన విండ్ షాడోను ఉపయోగిస్తుంది. చెంగ్డు ఎయిర్క్రాఫ్ట్ ఇండస్ట్రీ గ్రూప్ తయారుచేసిన మానవరహిత వైమానిక వాహనం (యుఎవి) ఉత్పత్తి రేఖ అయిన వింగ్ షాడోను వింగ్ లూంగ్ -10 అని కూడా అని సైనిక పరిశీలకులు గుర్తించారు, అయితే వింగ్ లూంగ్ సిరీస్‌లో గతంలో టర్బోప్రాప్ యుఎవిలు మాత్రమే ఉన్నాయి. [5] గ్లోబల్‌సెక్యూరిటీ.ఆర్గ్ ప్రకారం, రెండు ఇంజిన్‌లతో కూడిన విండ్ షాడో వేరియంట్ PLA దేశీయ సేవ కోసం రూపొందించబడింది, సింగిల్-ఇంజిన్ క్లౌడ్ నీడ ఎగుమతి ఆధారితమైనది. [7] ది పీపుల్స్ లిబరేషన్ ఆర్మీ వైమానిక దళంతో చెంగ్డు ఎయిర్‌క్రాఫ్ట్ కార్పొరేషన్ కోసం సేవ కోసం రూపొందించిన మరియు నిర్మించిన విండ్ షాడో, 2014 జుహై ఎయిర్ షోలో ప్రారంభమైంది. UAV యొక్క రెక్కలు, ఫ్యూజ్‌లేజ్ మరియు తోక విభాగాలు మిశ్రమ పదార్థాలను ఉపయోగించి నిర్మించబడ్డాయి. బల్బస్ ముక్కు అసెంబ్లీ బాగా స్ట్రీమ్లైన్ చేయబడింది మరియు వెనుక వైపున ఉన్న టేపర్లు, దీనికి డోర్సల్ రేఖపై ఎయిర్ స్కూప్ సెట్ చేయబడింది. స్కూప్ బాహ్యంగా పిలుపునిచ్చే నిలువు రెక్కల ద్వారా అడ్డుకుంటుంది. రాడార్ క్రాస్ సెక్షన్ తగ్గించడానికి రూపొందించబడింది. UAV ను పోరాట మరియు ISR వేరియంట్ అనే రెండు వేరియంట్లలో అందిస్తారు, ఇది తెలివితేటలు, నిఘా మరియు నిఘా. భూ-ఆధారిత లక్ష్యాలపై దాడి చేయడానికి పోరాట సంస్కరణ అనేక రకాల ఆయుధాలతో వస్తుంది, మరోవైపు, ISR వేరియంట్‌కు రికనైసెన్స్, యుద్దభూమి అంచనా, పరిశీలన మరియు పర్యవేక్షణ వంటి మిషన్లలో సాయుధ దళాలకు సహాయపడటానికి పేలోడ్‌లతో అందించబడుతుంది. ప్రతి విండ్ షాడో మానవరహిత విమాన వ్యవస్థలో మూడు మానవరహిత వైమానిక వాహనాలు ఉన్నాయి, ఇవి ఒక గ్రౌండ్ కంట్రోల్ స్టేషన్‌తో అనుసంధానించబడి ఉన్నాయి మరియు పేలోడ్‌లను సమ్మె చేస్తాయి. కాన్ఫిగరేషన్ ద్వారా క్లౌడ్ షాడో యుఎవి గ్రౌండ్ స్టేషన్ ఒకేసారి నిమగ్నమవ్వడానికి మూడు మానవరహిత వైమానిక వాహనాలను నియంత్రించగలదు, డ్రోన్ల వాడకాన్ని వినియోగదారు అవసరాలకు అనుగుణంగా సరళంగా కాన్ఫిగర్ చేయవచ్చు. మాన్యువల్ మోడ్ ఆఫ్ ఆపరేషన్లో, ఆపరేటర్ డేటా లింక్ ద్వారా విమానానికి మిషన్ ఆదేశాలను పంపుతాడు. ఆటో మోడ్‌లో డ్రోన్ ఆన్‌బోర్డ్ ఆటోపైలట్ సిస్టమ్‌ను స్వయంచాలకంగా ఉపయోగిస్తుంది. యుఎవి వింగ్‌లో ఆరు పైలాన్లు ఉన్నారు. 3,200 కిలోల టేకాఫ్ బరువు మరియు 400 కిలోల పేలోడ్ సామర్థ్యం తో, డ్రోన్‌లో 50 కిలోల సిఎస్/బిబిఎం 3 (వైఎల్ -12) జిపిఎస్ గైడెడ్ బాంబ్, బ్లూ బాణం ఎయిర్-టు-ఉపరితల క్షిపణి, 100 కిలోల జిబి- కలిగి ఉంటుంది 4 ప్రెసిషన్-గైడెడ్ బాంబ్, మరియు లైట్ క్రూయిజ్ క్షిపణులు. [2] [8] క్లౌడ్ షాడో డ్రోన్ ఒకే WP-11C టర్బోజెట్ ఇంజిన్, [6] లేదా ఒకే 1-టన్నుల తరగతి ZF850 ఇంజిన్, [9] [10] లేదా ఐచ్ఛికంగా రెండు AFE-50E టర్బోఫాన్ ఇంజన్లతో పనిచేస్తుంది. [11] విండ్ షాడోలో రెండు WS-500 టర్బోఫాన్ ఇంజన్లు ఉన్నాయి, మరియు ఇంజిన్ నాజిల్స్ వాహన బాడీ లోపల స్టీల్త్ లక్షణాలతో దాచబడతాయి. అదనంగా, ఇంజిన్ నాజిల్స్ మధ్య ఒక క్షీణత పారాచూట్ అమర్చబడి ఉంటుంది. [6] మిలిటరీ ఫ్యాక్టరీ నుండి డేటా [18] సాధారణ లక్షణాలు పనితీరు సంబంధిత అభివృద్ధి అభివృద్ధి విమానం పోల్చదగిన పాత్ర, కాన్ఫిగరేషన్ మరియు ERA సంబంధిత జాబితాలు</v>
      </c>
      <c r="E84" s="1" t="s">
        <v>1136</v>
      </c>
      <c r="F84" s="1" t="s">
        <v>1137</v>
      </c>
      <c r="G84" s="1" t="str">
        <f>IFERROR(__xludf.DUMMYFUNCTION("GOOGLETRANSLATE(F:F, ""en"", ""te"")"),"మూత చూపిన వైమానిక వాహనం")</f>
        <v>మూత చూపిన వైమానిక వాహనం</v>
      </c>
      <c r="H84" s="1" t="s">
        <v>1138</v>
      </c>
      <c r="I84" s="1" t="str">
        <f>IFERROR(__xludf.DUMMYFUNCTION("GOOGLETRANSLATE(H:H, ""en"", ""te"")"),"పీపుల్స్ రిపబ్లిక్ ఆఫ్ చైనా")</f>
        <v>పీపుల్స్ రిపబ్లిక్ ఆఫ్ చైనా</v>
      </c>
      <c r="J84" s="1" t="s">
        <v>1139</v>
      </c>
      <c r="K84" s="1" t="s">
        <v>1140</v>
      </c>
      <c r="L84" s="1" t="str">
        <f>IFERROR(__xludf.DUMMYFUNCTION("GOOGLETRANSLATE(K:K, ""en"", ""te"")"),"చెంగ్డు ఎయిర్క్రాఫ్ట్ ఇండస్ట్రీ గ్రూప్")</f>
        <v>చెంగ్డు ఎయిర్క్రాఫ్ట్ ఇండస్ట్రీ గ్రూప్</v>
      </c>
      <c r="M84" s="1" t="s">
        <v>1141</v>
      </c>
      <c r="N84" s="1">
        <v>2014.0</v>
      </c>
      <c r="P84" s="1" t="s">
        <v>116</v>
      </c>
      <c r="Q84" s="1" t="s">
        <v>1093</v>
      </c>
      <c r="S84" s="1" t="s">
        <v>575</v>
      </c>
      <c r="T84" s="1" t="s">
        <v>1142</v>
      </c>
      <c r="U84" s="1" t="s">
        <v>1143</v>
      </c>
      <c r="V84" s="1" t="s">
        <v>1144</v>
      </c>
      <c r="W84" s="1" t="s">
        <v>1145</v>
      </c>
      <c r="Y84" s="1" t="s">
        <v>1146</v>
      </c>
      <c r="AA84" s="1" t="s">
        <v>1147</v>
      </c>
      <c r="AD84" s="1" t="s">
        <v>1148</v>
      </c>
      <c r="AG84" s="1" t="s">
        <v>1140</v>
      </c>
      <c r="AH84" s="1" t="s">
        <v>1141</v>
      </c>
      <c r="AM84" s="1" t="s">
        <v>1149</v>
      </c>
      <c r="BC84" s="1" t="s">
        <v>1150</v>
      </c>
      <c r="BD84" s="1" t="s">
        <v>1151</v>
      </c>
      <c r="BF84" s="1">
        <v>2016.0</v>
      </c>
      <c r="BG84" s="1" t="s">
        <v>51</v>
      </c>
    </row>
    <row r="85">
      <c r="A85" s="1" t="s">
        <v>1152</v>
      </c>
      <c r="B85" s="1" t="str">
        <f>IFERROR(__xludf.DUMMYFUNCTION("GOOGLETRANSLATE(A:A, ""en"", ""te"")"),"నోవా ఫోర్")</f>
        <v>నోవా ఫోర్</v>
      </c>
      <c r="C85" s="1" t="s">
        <v>1153</v>
      </c>
      <c r="D85" s="1" t="str">
        <f>IFERROR(__xludf.DUMMYFUNCTION("GOOGLETRANSLATE(C:C, ""en"", ""te"")"),"నోవా ఫోర్ ఒక ఆస్ట్రియన్ రెండు-ప్రదేశాల పారాగ్లైడర్, దీనిని హన్నెస్ పేప్చ్ రూపొందించారు మరియు ఇన్స్బ్రక్ యొక్క నోవా పెర్ఫార్మెన్స్ పారాగ్లైడర్స్ నిర్మించారు. ఇది ఇప్పుడు ఉత్పత్తికి దూరంగా ఉంది. [1] ఈ విమానం విమాన శిక్షణ కోసం టెన్డం గ్లైడర్‌గా రూపొందించబడిం"&amp;"ది మరియు దీనిని ఫోర్ BI గా సూచిస్తారు, దీనిని ""ద్వి-స్థలం"" లేదా రెండు సీటర్లను సూచిస్తుంది. [1] విమానం యొక్క 15 మీ (49.2 అడుగులు) స్పాన్ వింగ్ 53 కణాలు, 37.39 మీ 2 (402.5 చదరపు అడుగులు) రెక్క ప్రాంతం మరియు 5.35: 1 యొక్క కారక నిష్పత్తిని కలిగి ఉంది. సిబ్"&amp;"బంది బరువు పరిధి 130 నుండి 220 కిలోలు (287 నుండి 485 పౌండ్లు). గ్లైడర్ DHV 1-2 బిప్లేస్ ధృవీకరించబడింది. [1] బెర్ట్రాండ్ నుండి డేటా [1] సాధారణ లక్షణాలు")</f>
        <v>నోవా ఫోర్ ఒక ఆస్ట్రియన్ రెండు-ప్రదేశాల పారాగ్లైడర్, దీనిని హన్నెస్ పేప్చ్ రూపొందించారు మరియు ఇన్స్బ్రక్ యొక్క నోవా పెర్ఫార్మెన్స్ పారాగ్లైడర్స్ నిర్మించారు. ఇది ఇప్పుడు ఉత్పత్తికి దూరంగా ఉంది. [1] ఈ విమానం విమాన శిక్షణ కోసం టెన్డం గ్లైడర్‌గా రూపొందించబడింది మరియు దీనిని ఫోర్ BI గా సూచిస్తారు, దీనిని "ద్వి-స్థలం" లేదా రెండు సీటర్లను సూచిస్తుంది. [1] విమానం యొక్క 15 మీ (49.2 అడుగులు) స్పాన్ వింగ్ 53 కణాలు, 37.39 మీ 2 (402.5 చదరపు అడుగులు) రెక్క ప్రాంతం మరియు 5.35: 1 యొక్క కారక నిష్పత్తిని కలిగి ఉంది. సిబ్బంది బరువు పరిధి 130 నుండి 220 కిలోలు (287 నుండి 485 పౌండ్లు). గ్లైడర్ DHV 1-2 బిప్లేస్ ధృవీకరించబడింది. [1] బెర్ట్రాండ్ నుండి డేటా [1] సాధారణ లక్షణాలు</v>
      </c>
      <c r="F85" s="1" t="s">
        <v>295</v>
      </c>
      <c r="G85" s="1" t="str">
        <f>IFERROR(__xludf.DUMMYFUNCTION("GOOGLETRANSLATE(F:F, ""en"", ""te"")"),"పారాగ్లైడర్")</f>
        <v>పారాగ్లైడర్</v>
      </c>
      <c r="H85" s="1" t="s">
        <v>868</v>
      </c>
      <c r="I85" s="1" t="str">
        <f>IFERROR(__xludf.DUMMYFUNCTION("GOOGLETRANSLATE(H:H, ""en"", ""te"")"),"ఆస్ట్రియా")</f>
        <v>ఆస్ట్రియా</v>
      </c>
      <c r="J85" s="2" t="s">
        <v>869</v>
      </c>
      <c r="K85" s="1" t="s">
        <v>870</v>
      </c>
      <c r="L85" s="1" t="str">
        <f>IFERROR(__xludf.DUMMYFUNCTION("GOOGLETRANSLATE(K:K, ""en"", ""te"")"),"నోవా పెర్ఫార్మెన్స్ పారాగ్లైడర్స్")</f>
        <v>నోవా పెర్ఫార్మెన్స్ పారాగ్లైడర్స్</v>
      </c>
      <c r="M85" s="1" t="s">
        <v>871</v>
      </c>
      <c r="Q85" s="1" t="s">
        <v>233</v>
      </c>
      <c r="T85" s="1" t="s">
        <v>712</v>
      </c>
      <c r="AF85" s="2" t="s">
        <v>301</v>
      </c>
      <c r="AG85" s="1" t="s">
        <v>873</v>
      </c>
      <c r="AI85" s="1" t="s">
        <v>1154</v>
      </c>
      <c r="AV85" s="1">
        <v>5.35</v>
      </c>
      <c r="BG85" s="1" t="s">
        <v>305</v>
      </c>
    </row>
    <row r="86">
      <c r="A86" s="1" t="s">
        <v>1155</v>
      </c>
      <c r="B86" s="1" t="str">
        <f>IFERROR(__xludf.DUMMYFUNCTION("GOOGLETRANSLATE(A:A, ""en"", ""te"")"),"జాఫ్నా (విమానం)")</f>
        <v>జాఫ్నా (విమానం)</v>
      </c>
      <c r="C86" s="1" t="s">
        <v>1156</v>
      </c>
      <c r="D86" s="1" t="str">
        <f>IFERROR(__xludf.DUMMYFUNCTION("GOOGLETRANSLATE(C:C, ""en"", ""te"")"),"జాఫ్నా (మలయా నం. 11 (ఫైటర్) జాఫ్నా) రాయల్ ఫ్లయింగ్ కార్ప్స్ యొక్క రాయల్ ఎయిర్క్రాఫ్ట్ ఫ్యాక్టరీ F.E.2 విమానం. [1] మొదటి ప్రపంచ యుద్ధంలో బ్రిటిష్ ప్రభుత్వానికి దీనిని బ్రిటిష్ ప్రభుత్వానికి ఇచ్చారు, వారు 22 డిసెంబర్ 1915 న జాఫ్నా నుండి మలయాకు వలస వచ్చిన సి"&amp;"లోనీస్ తమిళులు. [2] జాఫ్నాను 25 వ స్క్వాడ్రన్‌కు కేటాయించారు. [3] [4] [5] ఈ విమానం శ్రీలంక యొక్క విమానయాన చారిత్రక వాస్తవం మరియు దేశభక్తికి ఉదాహరణగా పరిగణించబడుతుంది. [6] [7]")</f>
        <v>జాఫ్నా (మలయా నం. 11 (ఫైటర్) జాఫ్నా) రాయల్ ఫ్లయింగ్ కార్ప్స్ యొక్క రాయల్ ఎయిర్క్రాఫ్ట్ ఫ్యాక్టరీ F.E.2 విమానం. [1] మొదటి ప్రపంచ యుద్ధంలో బ్రిటిష్ ప్రభుత్వానికి దీనిని బ్రిటిష్ ప్రభుత్వానికి ఇచ్చారు, వారు 22 డిసెంబర్ 1915 న జాఫ్నా నుండి మలయాకు వలస వచ్చిన సిలోనీస్ తమిళులు. [2] జాఫ్నాను 25 వ స్క్వాడ్రన్‌కు కేటాయించారు. [3] [4] [5] ఈ విమానం శ్రీలంక యొక్క విమానయాన చారిత్రక వాస్తవం మరియు దేశభక్తికి ఉదాహరణగా పరిగణించబడుతుంది. [6] [7]</v>
      </c>
      <c r="E86" s="1" t="s">
        <v>1157</v>
      </c>
      <c r="K86" s="1" t="s">
        <v>737</v>
      </c>
      <c r="L86" s="1" t="str">
        <f>IFERROR(__xludf.DUMMYFUNCTION("GOOGLETRANSLATE(K:K, ""en"", ""te"")"),"రాయల్ ఎయిర్క్రాఫ్ట్ ఫ్యాక్టరీ")</f>
        <v>రాయల్ ఎయిర్క్రాఫ్ట్ ఫ్యాక్టరీ</v>
      </c>
      <c r="M86" s="1" t="s">
        <v>738</v>
      </c>
      <c r="N86" s="1" t="s">
        <v>1158</v>
      </c>
      <c r="BE86" s="4">
        <v>5814.0</v>
      </c>
      <c r="BG86" s="1" t="s">
        <v>1158</v>
      </c>
      <c r="CD86" s="1" t="s">
        <v>1159</v>
      </c>
      <c r="CE86" s="1" t="s">
        <v>1160</v>
      </c>
      <c r="CF86" s="1" t="s">
        <v>1161</v>
      </c>
      <c r="CG86" s="1" t="s">
        <v>1162</v>
      </c>
      <c r="CH86" s="1" t="s">
        <v>1163</v>
      </c>
      <c r="CI86" s="1" t="s">
        <v>1158</v>
      </c>
    </row>
    <row r="87">
      <c r="A87" s="1" t="s">
        <v>1164</v>
      </c>
      <c r="B87" s="1" t="str">
        <f>IFERROR(__xludf.DUMMYFUNCTION("GOOGLETRANSLATE(A:A, ""en"", ""te"")"),"స్వాతంత్ర్య వేగం టెన్డం")</f>
        <v>స్వాతంత్ర్య వేగం టెన్డం</v>
      </c>
      <c r="C87" s="1" t="s">
        <v>1165</v>
      </c>
      <c r="D87" s="1" t="str">
        <f>IFERROR(__xludf.DUMMYFUNCTION("GOOGLETRANSLATE(C:C, ""en"", ""te"")"),"ఇండిపెండెన్స్ స్పీడ్ టెన్డం ఒక జర్మన్ సింగిల్ ప్లేస్, పారాగ్లైడర్, దీనిని మైఖేల్ నెస్లర్ రూపొందించారు మరియు తురింగియాలోని ఐసెన్‌బర్గ్ యొక్క స్వాతంత్ర్య పారాగ్లైడింగ్ చేత నిర్మించబడింది. ఇది ఇప్పుడు ఉత్పత్తికి దూరంగా ఉంది. [1] స్పీడ్ టెన్డం విమాన శిక్షణ కో"&amp;"సం టెన్డం గ్లైడర్‌గా రూపొందించబడింది. [1] విమానం యొక్క 14.9 మీ (48.9 అడుగులు) స్పాన్ వింగ్ 48 కణాలు, రెక్క ప్రాంతం 40.6 మీ 2 (437 చదరపు అడుగులు) మరియు 5.4: 1 కారక నిష్పత్తిని కలిగి ఉంది. పైలట్ బరువు పరిధి 140 నుండి 220 కిలోలు (309 నుండి 485 పౌండ్లు). గ్లై"&amp;"డర్ DHV 1-2 ధృవీకరించబడింది. [1] కంపెనీ టెస్ట్ పైలట్ క్రిస్టియన్ అమోన్ కూడా స్పీడ్ టెన్డం యొక్క అభివృద్ధి మరియు విమాన పరీక్షలో పాల్గొన్నాడు. [1] బెర్ట్రాండ్ నుండి డేటా [1] సాధారణ లక్షణాల పనితీరు")</f>
        <v>ఇండిపెండెన్స్ స్పీడ్ టెన్డం ఒక జర్మన్ సింగిల్ ప్లేస్, పారాగ్లైడర్, దీనిని మైఖేల్ నెస్లర్ రూపొందించారు మరియు తురింగియాలోని ఐసెన్‌బర్గ్ యొక్క స్వాతంత్ర్య పారాగ్లైడింగ్ చేత నిర్మించబడింది. ఇది ఇప్పుడు ఉత్పత్తికి దూరంగా ఉంది. [1] స్పీడ్ టెన్డం విమాన శిక్షణ కోసం టెన్డం గ్లైడర్‌గా రూపొందించబడింది. [1] విమానం యొక్క 14.9 మీ (48.9 అడుగులు) స్పాన్ వింగ్ 48 కణాలు, రెక్క ప్రాంతం 40.6 మీ 2 (437 చదరపు అడుగులు) మరియు 5.4: 1 కారక నిష్పత్తిని కలిగి ఉంది. పైలట్ బరువు పరిధి 140 నుండి 220 కిలోలు (309 నుండి 485 పౌండ్లు). గ్లైడర్ DHV 1-2 ధృవీకరించబడింది. [1] కంపెనీ టెస్ట్ పైలట్ క్రిస్టియన్ అమోన్ కూడా స్పీడ్ టెన్డం యొక్క అభివృద్ధి మరియు విమాన పరీక్షలో పాల్గొన్నాడు. [1] బెర్ట్రాండ్ నుండి డేటా [1] సాధారణ లక్షణాల పనితీరు</v>
      </c>
      <c r="F87" s="1" t="s">
        <v>295</v>
      </c>
      <c r="G87" s="1" t="str">
        <f>IFERROR(__xludf.DUMMYFUNCTION("GOOGLETRANSLATE(F:F, ""en"", ""te"")"),"పారాగ్లైడర్")</f>
        <v>పారాగ్లైడర్</v>
      </c>
      <c r="H87" s="1" t="s">
        <v>111</v>
      </c>
      <c r="I87" s="1" t="str">
        <f>IFERROR(__xludf.DUMMYFUNCTION("GOOGLETRANSLATE(H:H, ""en"", ""te"")"),"జర్మనీ")</f>
        <v>జర్మనీ</v>
      </c>
      <c r="J87" s="2" t="s">
        <v>112</v>
      </c>
      <c r="K87" s="1" t="s">
        <v>822</v>
      </c>
      <c r="L87" s="1" t="str">
        <f>IFERROR(__xludf.DUMMYFUNCTION("GOOGLETRANSLATE(K:K, ""en"", ""te"")"),"స్వాతంత్ర్యం పారాగ్లైడింగ్")</f>
        <v>స్వాతంత్ర్యం పారాగ్లైడింగ్</v>
      </c>
      <c r="M87" s="1" t="s">
        <v>823</v>
      </c>
      <c r="Q87" s="1" t="s">
        <v>233</v>
      </c>
      <c r="R87" s="1" t="s">
        <v>779</v>
      </c>
      <c r="T87" s="1" t="s">
        <v>1166</v>
      </c>
      <c r="AF87" s="2" t="s">
        <v>301</v>
      </c>
      <c r="AG87" s="1" t="s">
        <v>825</v>
      </c>
      <c r="AI87" s="1" t="s">
        <v>1167</v>
      </c>
      <c r="AK87" s="1" t="s">
        <v>837</v>
      </c>
      <c r="AV87" s="1">
        <v>5.4</v>
      </c>
      <c r="BG87" s="1" t="s">
        <v>305</v>
      </c>
      <c r="BV87" s="1" t="s">
        <v>1168</v>
      </c>
    </row>
    <row r="88">
      <c r="A88" s="1" t="s">
        <v>1169</v>
      </c>
      <c r="B88" s="1" t="str">
        <f>IFERROR(__xludf.DUMMYFUNCTION("GOOGLETRANSLATE(A:A, ""en"", ""te"")"),"స్వింగ్ జ్యోతిష్య")</f>
        <v>స్వింగ్ జ్యోతిష్య</v>
      </c>
      <c r="C88" s="1" t="s">
        <v>1170</v>
      </c>
      <c r="D88" s="1" t="str">
        <f>IFERROR(__xludf.DUMMYFUNCTION("GOOGLETRANSLATE(C:C, ""en"", ""te"")"),"జ్యోతిష్య అనేది జర్మన్ సింగిల్-ప్లేస్ పారాగ్లైడర్, దీనిని ల్యాండ్‌బెర్ చేసిన స్వింగ్ ఫ్లగ్‌స్పోర్టెగరేట్ చేత రూపొందించబడింది మరియు ఉత్పత్తి చేయబడింది. ఇది ఇప్పుడు ఉత్పత్తికి దూరంగా ఉంది. [1] జ్యోతిష్యను ఇంటర్మీడియట్ గ్లైడర్‌గా రూపొందించారు. విమాన శిక్షణ, "&amp;"జ్యోతిష్య జంట కోసం రెండు-సీట్ల టెన్డం వెర్షన్ కూడా అభివృద్ధి చేయబడింది. [1] డిజైన్ ఏడు తరాల మోడళ్ల ద్వారా అభివృద్ధి చెందింది, ప్రతి ఒక్కటి చివరిగా మెరుగుపడుతుంది. మోడల్స్ ప్రతి ఒక్కటి చదరపు మీటర్లలో వారి సుమారుగా అంచనా వేసిన రెక్కల ప్రాంతానికి పేరు పెట్టబ"&amp;"డ్డాయి. [1] సమీక్షకుడు నోయెల్ బెర్ట్రాండ్ 2003 సమీక్షలో జ్యోతిష్యను ""చాలా మంచి DHV 2 [గ్లైడర్]"" గా అభివర్ణించారు. [1] బెర్ట్రాండ్ నుండి డేటా [1] సాధారణ లక్షణాల పనితీరు")</f>
        <v>జ్యోతిష్య అనేది జర్మన్ సింగిల్-ప్లేస్ పారాగ్లైడర్, దీనిని ల్యాండ్‌బెర్ చేసిన స్వింగ్ ఫ్లగ్‌స్పోర్టెగరేట్ చేత రూపొందించబడింది మరియు ఉత్పత్తి చేయబడింది. ఇది ఇప్పుడు ఉత్పత్తికి దూరంగా ఉంది. [1] జ్యోతిష్యను ఇంటర్మీడియట్ గ్లైడర్‌గా రూపొందించారు. విమాన శిక్షణ, జ్యోతిష్య జంట కోసం రెండు-సీట్ల టెన్డం వెర్షన్ కూడా అభివృద్ధి చేయబడింది. [1] డిజైన్ ఏడు తరాల మోడళ్ల ద్వారా అభివృద్ధి చెందింది, ప్రతి ఒక్కటి చివరిగా మెరుగుపడుతుంది. మోడల్స్ ప్రతి ఒక్కటి చదరపు మీటర్లలో వారి సుమారుగా అంచనా వేసిన రెక్కల ప్రాంతానికి పేరు పెట్టబడ్డాయి. [1] సమీక్షకుడు నోయెల్ బెర్ట్రాండ్ 2003 సమీక్షలో జ్యోతిష్యను "చాలా మంచి DHV 2 [గ్లైడర్]" గా అభివర్ణించారు. [1] బెర్ట్రాండ్ నుండి డేటా [1] సాధారణ లక్షణాల పనితీరు</v>
      </c>
      <c r="F88" s="1" t="s">
        <v>295</v>
      </c>
      <c r="G88" s="1" t="str">
        <f>IFERROR(__xludf.DUMMYFUNCTION("GOOGLETRANSLATE(F:F, ""en"", ""te"")"),"పారాగ్లైడర్")</f>
        <v>పారాగ్లైడర్</v>
      </c>
      <c r="H88" s="1" t="s">
        <v>111</v>
      </c>
      <c r="I88" s="1" t="str">
        <f>IFERROR(__xludf.DUMMYFUNCTION("GOOGLETRANSLATE(H:H, ""en"", ""te"")"),"జర్మనీ")</f>
        <v>జర్మనీ</v>
      </c>
      <c r="J88" s="2" t="s">
        <v>112</v>
      </c>
      <c r="K88" s="1" t="s">
        <v>913</v>
      </c>
      <c r="L88" s="1" t="str">
        <f>IFERROR(__xludf.DUMMYFUNCTION("GOOGLETRANSLATE(K:K, ""en"", ""te"")"),"స్వింగ్ ఫ్లగ్స్పోర్ట్జెరేట్")</f>
        <v>స్వింగ్ ఫ్లగ్స్పోర్ట్జెరేట్</v>
      </c>
      <c r="M88" s="1" t="s">
        <v>914</v>
      </c>
      <c r="Q88" s="1" t="s">
        <v>233</v>
      </c>
      <c r="T88" s="1" t="s">
        <v>1171</v>
      </c>
      <c r="AF88" s="2" t="s">
        <v>301</v>
      </c>
      <c r="AI88" s="1" t="s">
        <v>1172</v>
      </c>
      <c r="AK88" s="1" t="s">
        <v>1001</v>
      </c>
      <c r="AV88" s="1">
        <v>5.5</v>
      </c>
      <c r="BG88" s="1" t="s">
        <v>305</v>
      </c>
      <c r="BH88" s="1" t="s">
        <v>772</v>
      </c>
      <c r="BV88" s="1" t="s">
        <v>1058</v>
      </c>
    </row>
    <row r="89">
      <c r="A89" s="1" t="s">
        <v>1173</v>
      </c>
      <c r="B89" s="1" t="str">
        <f>IFERROR(__xludf.DUMMYFUNCTION("GOOGLETRANSLATE(A:A, ""en"", ""te"")"),"ట్రాంగో అప్")</f>
        <v>ట్రాంగో అప్</v>
      </c>
      <c r="C89" s="1" t="s">
        <v>1174</v>
      </c>
      <c r="D89" s="1" t="str">
        <f>IFERROR(__xludf.DUMMYFUNCTION("GOOGLETRANSLATE(C:C, ""en"", ""te"")"),"యుపి ట్రాంగో ఒక జర్మన్ సింగిల్-ప్లేస్ పారాగ్లైడర్, ఇది ఐరోపా కోచెల్ యామ్ సీ చేత రూపొందించబడింది మరియు నిర్మించింది, ఇప్పుడు అంతర్జాతీయంగా గార్మిష్-పార్టెన్‌కిర్చెన్. 2002 లో ప్రవేశపెట్టిన, ట్రాంగో XC3 మోడల్‌తో ఉత్పత్తి 2016 వరకు కొనసాగింది. [1] [2] ట్రాంగ"&amp;"ో ఒక అధునాతన పనితీరు క్రాస్ కంట్రీ మరియు పోటీ గ్లైడర్‌గా రూపొందించబడింది. [1] [3] ఈ డిజైన్ అనేక తరాల మోడల్స్, ట్రాంగో, ట్రాంగో రేస్, ట్రాంగో 2, ట్రాంగో 3, ట్రాంగో ఎక్స్‌సి, ట్రాంగో ఎక్స్‌లైట్, ట్రాంగో ఎక్స్‌సి 2, ట్రాంగో ఎక్స్ లైట్ 2 మరియు ట్రాంగో ఎక్స్‌స"&amp;"ి 3 ద్వారా అభివృద్ధి చెందింది. నమూనాలు వాటి సాపేక్ష పరిమాణానికి పేరు పెట్టబడ్డాయి. [1] [2] [4] [3] [5] [6] [7] [8] [9] [10] అసలు మోడల్ ట్రాంగో యొక్క నౌక పోషర్ మెరైన్ న్యూ స్కైటెక్స్ నుండి తయారైంది మరియు దాని పంక్తులు కజిన్ ఫ్రెరెస్ టెక్నోరా అరామిడ్ నుండి "&amp;"కల్పించబడ్డాయి. [3] ట్రాంగో XC3 యొక్క సెయిల్ టాప్ ఉపరితలం పోర్చర్ స్కైటెక్స్ 38 యూనివర్సల్ మరియు పోర్చర్ స్కైటెక్స్ 27 క్లాసిక్ నుండి తయారవుతుంది, దిగువ ఉపరితలం పోర్చర్ స్కైటెక్స్ 27 క్లాసిక్ కూడా. వింగ్ యొక్క సెల్ గోడలు పోర్చర్ స్కైటెక్స్ 32 హార్డ్, స్కై"&amp;"టెక్స్ 27 హార్డ్. గ్యాలరీ పంక్తులు ఎడెల్రిడ్ 8000U-090/070/050 (అరామిడ్ అన్‌షీథెడ్) నుండి తయారవుతాయి, మధ్య రేఖలు ఎడెల్రిడ్ 8000U-130/070 (అరామిడ్ అన్‌షీథెడ్) నుండి తయారవుతాయి, ప్రధాన పంక్తులు లిరోస్ DC200 (డైనీమా అన్‌షీథెడ్) మరియు ఎడెల్రిడ్ 8000U- 230/10 "&amp;"2002-2004 నుండి ఉత్పత్తి చేయబడింది. [4] 2002-2004 నుండి ఉత్పత్తి చేయబడింది. [4] 2005-2006 నుండి ఉత్పత్తి చేయబడింది. [4] 2007-2009 నుండి ఉత్పత్తి చేయబడింది. [4] 2010-2011 నుండి ఉత్పత్తి చేయబడింది. [4] 2009-2011 నుండి ఉత్పత్తి చేయబడింది. 2009 రెడ్ బుల్ ఎక్స"&amp;"్-ఎల్ప్స్ పోటీ కోసం ప్రత్యేకంగా రూపొందించబడింది అధిక పనితీరు తేలికపాటి వింగ్. [4] 2012-2015 నుండి ఉత్పత్తి చేయబడింది. [4] 2013-2016 నుండి ఉత్పత్తి చేయబడింది. 2013 రెడ్ బుల్ ఎక్స్-ఎల్ప్స్ పోటీ కోసం ప్రత్యేకంగా రూపొందించబడింది అధిక పనితీరు గల తేలికపాటి వింగ"&amp;"్. 2013 నుండి అన్ని ఎక్స్-ఎల్ప్స్ రెక్కలు ధృవీకరించబడాలి. [4] 2015-2016 నుండి ఉత్పత్తి చేయబడింది. [4] 2016 నుండి ఉత్పత్తి చేయబడింది. తయారీదారు నుండి డేటా [10] సాధారణ లక్షణాల పనితీరు")</f>
        <v>యుపి ట్రాంగో ఒక జర్మన్ సింగిల్-ప్లేస్ పారాగ్లైడర్, ఇది ఐరోపా కోచెల్ యామ్ సీ చేత రూపొందించబడింది మరియు నిర్మించింది, ఇప్పుడు అంతర్జాతీయంగా గార్మిష్-పార్టెన్‌కిర్చెన్. 2002 లో ప్రవేశపెట్టిన, ట్రాంగో XC3 మోడల్‌తో ఉత్పత్తి 2016 వరకు కొనసాగింది. [1] [2] ట్రాంగో ఒక అధునాతన పనితీరు క్రాస్ కంట్రీ మరియు పోటీ గ్లైడర్‌గా రూపొందించబడింది. [1] [3] ఈ డిజైన్ అనేక తరాల మోడల్స్, ట్రాంగో, ట్రాంగో రేస్, ట్రాంగో 2, ట్రాంగో 3, ట్రాంగో ఎక్స్‌సి, ట్రాంగో ఎక్స్‌లైట్, ట్రాంగో ఎక్స్‌సి 2, ట్రాంగో ఎక్స్ లైట్ 2 మరియు ట్రాంగో ఎక్స్‌సి 3 ద్వారా అభివృద్ధి చెందింది. నమూనాలు వాటి సాపేక్ష పరిమాణానికి పేరు పెట్టబడ్డాయి. [1] [2] [4] [3] [5] [6] [7] [8] [9] [10] అసలు మోడల్ ట్రాంగో యొక్క నౌక పోషర్ మెరైన్ న్యూ స్కైటెక్స్ నుండి తయారైంది మరియు దాని పంక్తులు కజిన్ ఫ్రెరెస్ టెక్నోరా అరామిడ్ నుండి కల్పించబడ్డాయి. [3] ట్రాంగో XC3 యొక్క సెయిల్ టాప్ ఉపరితలం పోర్చర్ స్కైటెక్స్ 38 యూనివర్సల్ మరియు పోర్చర్ స్కైటెక్స్ 27 క్లాసిక్ నుండి తయారవుతుంది, దిగువ ఉపరితలం పోర్చర్ స్కైటెక్స్ 27 క్లాసిక్ కూడా. వింగ్ యొక్క సెల్ గోడలు పోర్చర్ స్కైటెక్స్ 32 హార్డ్, స్కైటెక్స్ 27 హార్డ్. గ్యాలరీ పంక్తులు ఎడెల్రిడ్ 8000U-090/070/050 (అరామిడ్ అన్‌షీథెడ్) నుండి తయారవుతాయి, మధ్య రేఖలు ఎడెల్రిడ్ 8000U-130/070 (అరామిడ్ అన్‌షీథెడ్) నుండి తయారవుతాయి, ప్రధాన పంక్తులు లిరోస్ DC200 (డైనీమా అన్‌షీథెడ్) మరియు ఎడెల్రిడ్ 8000U- 230/10 2002-2004 నుండి ఉత్పత్తి చేయబడింది. [4] 2002-2004 నుండి ఉత్పత్తి చేయబడింది. [4] 2005-2006 నుండి ఉత్పత్తి చేయబడింది. [4] 2007-2009 నుండి ఉత్పత్తి చేయబడింది. [4] 2010-2011 నుండి ఉత్పత్తి చేయబడింది. [4] 2009-2011 నుండి ఉత్పత్తి చేయబడింది. 2009 రెడ్ బుల్ ఎక్స్-ఎల్ప్స్ పోటీ కోసం ప్రత్యేకంగా రూపొందించబడింది అధిక పనితీరు తేలికపాటి వింగ్. [4] 2012-2015 నుండి ఉత్పత్తి చేయబడింది. [4] 2013-2016 నుండి ఉత్పత్తి చేయబడింది. 2013 రెడ్ బుల్ ఎక్స్-ఎల్ప్స్ పోటీ కోసం ప్రత్యేకంగా రూపొందించబడింది అధిక పనితీరు గల తేలికపాటి వింగ్. 2013 నుండి అన్ని ఎక్స్-ఎల్ప్స్ రెక్కలు ధృవీకరించబడాలి. [4] 2015-2016 నుండి ఉత్పత్తి చేయబడింది. [4] 2016 నుండి ఉత్పత్తి చేయబడింది. తయారీదారు నుండి డేటా [10] సాధారణ లక్షణాల పనితీరు</v>
      </c>
      <c r="F89" s="1" t="s">
        <v>295</v>
      </c>
      <c r="G89" s="1" t="str">
        <f>IFERROR(__xludf.DUMMYFUNCTION("GOOGLETRANSLATE(F:F, ""en"", ""te"")"),"పారాగ్లైడర్")</f>
        <v>పారాగ్లైడర్</v>
      </c>
      <c r="H89" s="1" t="s">
        <v>111</v>
      </c>
      <c r="I89" s="1" t="str">
        <f>IFERROR(__xludf.DUMMYFUNCTION("GOOGLETRANSLATE(H:H, ""en"", ""te"")"),"జర్మనీ")</f>
        <v>జర్మనీ</v>
      </c>
      <c r="J89" s="2" t="s">
        <v>112</v>
      </c>
      <c r="K89" s="1" t="s">
        <v>849</v>
      </c>
      <c r="L89" s="1" t="str">
        <f>IFERROR(__xludf.DUMMYFUNCTION("GOOGLETRANSLATE(K:K, ""en"", ""te"")"),"ఐరోపా")</f>
        <v>ఐరోపా</v>
      </c>
      <c r="M89" s="1" t="s">
        <v>850</v>
      </c>
      <c r="Q89" s="1" t="s">
        <v>233</v>
      </c>
      <c r="T89" s="1" t="s">
        <v>1175</v>
      </c>
      <c r="V89" s="1" t="s">
        <v>1176</v>
      </c>
      <c r="AA89" s="1" t="s">
        <v>243</v>
      </c>
      <c r="AF89" s="2" t="s">
        <v>301</v>
      </c>
      <c r="AI89" s="1" t="s">
        <v>1177</v>
      </c>
      <c r="AJ89" s="1" t="s">
        <v>1178</v>
      </c>
      <c r="AK89" s="1" t="s">
        <v>1179</v>
      </c>
      <c r="AV89" s="1">
        <v>6.8</v>
      </c>
      <c r="BF89" s="1">
        <v>2002.0</v>
      </c>
      <c r="BG89" s="1" t="s">
        <v>1180</v>
      </c>
      <c r="BV89" s="1" t="s">
        <v>1181</v>
      </c>
    </row>
    <row r="90">
      <c r="A90" s="1" t="s">
        <v>1182</v>
      </c>
      <c r="B90" s="1" t="str">
        <f>IFERROR(__xludf.DUMMYFUNCTION("GOOGLETRANSLATE(A:A, ""en"", ""te"")"),"యుగోస్లావ్ సేవలో మెసెర్స్చ్మిట్ బిఎఫ్ 109")</f>
        <v>యుగోస్లావ్ సేవలో మెసెర్స్చ్మిట్ బిఎఫ్ 109</v>
      </c>
      <c r="C90" s="1" t="s">
        <v>1183</v>
      </c>
      <c r="D90" s="1" t="str">
        <f>IFERROR(__xludf.DUMMYFUNCTION("GOOGLETRANSLATE(C:C, ""en"", ""te"")"),"రాయల్ యుగోస్లావ్ ఎయిర్ ఫోర్స్ (వివ్‌కెజె) ఆగష్టు 1939 నుండి ఏప్రిల్ 1941 వరకు జర్మన్ మెసెర్స్‌ష్మిట్ బిఎఫ్ 109 ఇ -3 ఫైటర్ విమానాలను నిర్వహించింది. మోడల్. ఏప్రిల్ 1941 నాటి జర్మన్ నేతృత్వంలోని అక్షం దండయాత్ర ద్వారా రెండవ ప్రపంచ యుద్ధంలో దేశం ఆకర్షించబడినప్"&amp;"పుడు, మొత్తం 46 యుగోస్లావ్ మెసెర్స్‌ష్మిట్ బిఎఫ్ 109 ఇ -3 లు సేవ చేయదగినవి. వారు లుఫ్ట్‌వాఫ్ విమానాలకు వ్యతిరేకంగా కొన్ని విజయాలు సాధించారు, కాని 11 రోజుల దండయాత్రలో యుగోస్లావ్ మెసెర్స్‌ష్మిట్ బిఎఫ్ 109 ఇ -3 లు నాశనం చేయబడ్డాయి లేదా సంగ్రహించబడ్డాయి. రెండ"&amp;"వ ప్రపంచ యుద్ధంలో, యుగోస్లావ్ పక్షపాతాలు పది మెసర్స్‌ష్మిట్ బిఎఫ్ 109 లను స్వాధీనం చేసుకున్నారు. బల్గేరియాతో 1947 ఒప్పందం ద్వారా ఈ చిన్న సంఖ్యలు పెరిగాయి, దీని కింద యుగోస్లేవియా చివరికి 120 గ్రా మరియు కె వేరియంట్ విమానాలను అందుకుంది. విడి భాగాలు లేకపోవడం "&amp;"వల్ల, అన్ని యుగోస్లావ్ బిఎఫ్ 109 లు 1954 లో సేవ నుండి ఉపసంహరించబడ్డాయి. 1938 లో, రాయల్ యుగోస్లావ్ వైమానిక దళం (సెర్బో-క్రోటియన్: వాజ్డుహోప్లోవ్స్ట్వో వోజ్స్కే క్రల్జెవిన్ జుగోస్లావిజే, వివ్‌కెజె) దాని విమాన దృశ్యాలను ఆధునీకరించడం ప్రారంభించింది. దీర్ఘకాలి"&amp;"క చర్చల తరువాత, VVKJ నాజీ జర్మనీ నుండి 50 మెసెర్స్చ్మిట్ BF 109E-3 ఫైటర్ విమానాలను ఆదేశించింది. దీని తరువాత 50 విమానాల మరో ఆర్డర్ ఉంది. [1] ఆగష్టు 1939 మరియు 1940 చివరి మధ్య, [2] ఈ ఒప్పందాల ప్రకారం మొత్తం 73 విమానాలు పంపిణీ చేయబడ్డాయి. స్విట్జర్లాండ్ తరువ"&amp;"ాత, ఫైటర్ యొక్క E వేరియంట్ యొక్క రెండవ అతిపెద్ద విదేశీ కొనుగోలు ఇది. [1] ఒకసారి సేవలో, BF 109E-3 లు KNIć వద్ద ఉన్న 2 వ ఫైటర్ రెజిమెంట్ యొక్క 31 వ ఫైటర్ సమూహాన్ని మరియు ప్రన్జావర్ మరియు జెమున్ వద్ద ఉన్న 6 వ ఫైటర్ రెజిమెంట్ యొక్క 32 వ మరియు 51 వ ఫైటర్ గ్రూప"&amp;"ులను తొలగించడానికి ఉపయోగించబడ్డాయి, రెండూ బెల్గ్రేడ్ అవుట్‌కిర్ట్‌లపై . BF 109E-3 ను జెమున్ వద్ద ఉన్న 1 వ ఫైటర్ బ్రిగేడ్ యొక్క 702 వ అనుసంధాన స్క్వాడ్రన్ మరియు 81 వ బాంబర్ గ్రూప్ మరియు ఎయిర్ ట్రైనింగ్ స్కూల్ యొక్క స్వతంత్ర ఫైటర్ స్క్వాడ్రన్ కూడా మోస్టార్ "&amp;"వద్ద ఉంది. ఈ విమానాలన్నీ ఫైటర్/ఇంటర్‌సెప్టర్ పాత్రలో మోహరించబడ్డాయి. [3] [4] ఏప్రిల్ 1941 లో యుగోస్లేవియాపై జర్మన్ నేతృత్వంలోని అక్షం దండయాత్రకు ముందు, అసలు 73 బిఎఫ్ 109 ఇ -3 లలో 64-65 సేవలు అందించబడ్డాయి. అవి ఈ క్రింది విధంగా కేటాయించబడ్డాయి: [3] [4] [5]"&amp;" ఏప్రిల్ 6 న 06:45 వద్ద ప్రారంభమవుతుంది, లుఫ్ట్‌వాఫ్ఫ్ ఆపరేషన్ ప్రతీకారం తీర్చుకుంది, బెల్గ్రేడ్‌పై కచేరీ బాంబు దాడుల శ్రేణి దేశవ్యాప్తంగా గాలి మరియు భూ దాడులతో సమానంగా ఉంది. జర్మన్ విమానాల యొక్క అనేక తరంగాలు పగటిపూట బెల్గ్రేడ్ వద్దకు వచ్చాయి, ప్రారంభంలో "&amp;"జంకర్లు జు 87 ""స్టుకా"" డైవ్-బాంబర్లు యోధులు ఎస్కార్ట్ చేశారు. 51 వ ఫైటర్ గ్రూప్ యొక్క BF 109E-3 లు అన్నీ మొదటి దాడిని తీర్చడానికి గిలకొట్టాయి, మరియు వారు త్వరలోనే 32 వ ఫైటర్ గ్రూప్ యొక్క మెసర్‌ష్మిట్స్ చేరారు. 51 వ ఫైటర్ గ్రూప్ యొక్క 102 వ స్క్వాడ్రన్ ప"&amp;"ైలట్లు ఏడు దావాలు చేశారు, ప్రతిఫలంగా ఐదు విమానాలను కోల్పోయారు. 32 వ ఫైటర్ గ్రూప్ మెసెర్స్చ్మిట్స్ మరో నాలుగు బాంబర్లను తమ సొంత ఇద్దరు కోల్పోయినందుకు క్లెయిమ్ చేసింది, అయినప్పటికీ మరెన్నో యుగోస్లావ్ యోధులు దెబ్బతిన్నారు మరియు దెబ్బతిన్నారు. [6] ప్రారంభ కొట"&amp;"్లాట సమయంలో, యుగోస్లావ్ యాంటీ-ఎయిర్‌క్రాఫ్ట్ తుపాకులు యుగోస్లావ్ మెసెర్స్‌మిట్స్‌తో పాటు జర్మన్ వద్ద కాల్పులు జరిపాయి, వాటి మధ్య తేడాను గుర్తించలేకపోయాయి. [7]")</f>
        <v>రాయల్ యుగోస్లావ్ ఎయిర్ ఫోర్స్ (వివ్‌కెజె) ఆగష్టు 1939 నుండి ఏప్రిల్ 1941 వరకు జర్మన్ మెసెర్స్‌ష్మిట్ బిఎఫ్ 109 ఇ -3 ఫైటర్ విమానాలను నిర్వహించింది. మోడల్. ఏప్రిల్ 1941 నాటి జర్మన్ నేతృత్వంలోని అక్షం దండయాత్ర ద్వారా రెండవ ప్రపంచ యుద్ధంలో దేశం ఆకర్షించబడినప్పుడు, మొత్తం 46 యుగోస్లావ్ మెసెర్స్‌ష్మిట్ బిఎఫ్ 109 ఇ -3 లు సేవ చేయదగినవి. వారు లుఫ్ట్‌వాఫ్ విమానాలకు వ్యతిరేకంగా కొన్ని విజయాలు సాధించారు, కాని 11 రోజుల దండయాత్రలో యుగోస్లావ్ మెసెర్స్‌ష్మిట్ బిఎఫ్ 109 ఇ -3 లు నాశనం చేయబడ్డాయి లేదా సంగ్రహించబడ్డాయి. రెండవ ప్రపంచ యుద్ధంలో, యుగోస్లావ్ పక్షపాతాలు పది మెసర్స్‌ష్మిట్ బిఎఫ్ 109 లను స్వాధీనం చేసుకున్నారు. బల్గేరియాతో 1947 ఒప్పందం ద్వారా ఈ చిన్న సంఖ్యలు పెరిగాయి, దీని కింద యుగోస్లేవియా చివరికి 120 గ్రా మరియు కె వేరియంట్ విమానాలను అందుకుంది. విడి భాగాలు లేకపోవడం వల్ల, అన్ని యుగోస్లావ్ బిఎఫ్ 109 లు 1954 లో సేవ నుండి ఉపసంహరించబడ్డాయి. 1938 లో, రాయల్ యుగోస్లావ్ వైమానిక దళం (సెర్బో-క్రోటియన్: వాజ్డుహోప్లోవ్స్ట్వో వోజ్స్కే క్రల్జెవిన్ జుగోస్లావిజే, వివ్‌కెజె) దాని విమాన దృశ్యాలను ఆధునీకరించడం ప్రారంభించింది. దీర్ఘకాలిక చర్చల తరువాత, VVKJ నాజీ జర్మనీ నుండి 50 మెసెర్స్చ్మిట్ BF 109E-3 ఫైటర్ విమానాలను ఆదేశించింది. దీని తరువాత 50 విమానాల మరో ఆర్డర్ ఉంది. [1] ఆగష్టు 1939 మరియు 1940 చివరి మధ్య, [2] ఈ ఒప్పందాల ప్రకారం మొత్తం 73 విమానాలు పంపిణీ చేయబడ్డాయి. స్విట్జర్లాండ్ తరువాత, ఫైటర్ యొక్క E వేరియంట్ యొక్క రెండవ అతిపెద్ద విదేశీ కొనుగోలు ఇది. [1] ఒకసారి సేవలో, BF 109E-3 లు KNIć వద్ద ఉన్న 2 వ ఫైటర్ రెజిమెంట్ యొక్క 31 వ ఫైటర్ సమూహాన్ని మరియు ప్రన్జావర్ మరియు జెమున్ వద్ద ఉన్న 6 వ ఫైటర్ రెజిమెంట్ యొక్క 32 వ మరియు 51 వ ఫైటర్ గ్రూపులను తొలగించడానికి ఉపయోగించబడ్డాయి, రెండూ బెల్గ్రేడ్ అవుట్‌కిర్ట్‌లపై . BF 109E-3 ను జెమున్ వద్ద ఉన్న 1 వ ఫైటర్ బ్రిగేడ్ యొక్క 702 వ అనుసంధాన స్క్వాడ్రన్ మరియు 81 వ బాంబర్ గ్రూప్ మరియు ఎయిర్ ట్రైనింగ్ స్కూల్ యొక్క స్వతంత్ర ఫైటర్ స్క్వాడ్రన్ కూడా మోస్టార్ వద్ద ఉంది. ఈ విమానాలన్నీ ఫైటర్/ఇంటర్‌సెప్టర్ పాత్రలో మోహరించబడ్డాయి. [3] [4] ఏప్రిల్ 1941 లో యుగోస్లేవియాపై జర్మన్ నేతృత్వంలోని అక్షం దండయాత్రకు ముందు, అసలు 73 బిఎఫ్ 109 ఇ -3 లలో 64-65 సేవలు అందించబడ్డాయి. అవి ఈ క్రింది విధంగా కేటాయించబడ్డాయి: [3] [4] [5] ఏప్రిల్ 6 న 06:45 వద్ద ప్రారంభమవుతుంది, లుఫ్ట్‌వాఫ్ఫ్ ఆపరేషన్ ప్రతీకారం తీర్చుకుంది, బెల్గ్రేడ్‌పై కచేరీ బాంబు దాడుల శ్రేణి దేశవ్యాప్తంగా గాలి మరియు భూ దాడులతో సమానంగా ఉంది. జర్మన్ విమానాల యొక్క అనేక తరంగాలు పగటిపూట బెల్గ్రేడ్ వద్దకు వచ్చాయి, ప్రారంభంలో జంకర్లు జు 87 "స్టుకా" డైవ్-బాంబర్లు యోధులు ఎస్కార్ట్ చేశారు. 51 వ ఫైటర్ గ్రూప్ యొక్క BF 109E-3 లు అన్నీ మొదటి దాడిని తీర్చడానికి గిలకొట్టాయి, మరియు వారు త్వరలోనే 32 వ ఫైటర్ గ్రూప్ యొక్క మెసర్‌ష్మిట్స్ చేరారు. 51 వ ఫైటర్ గ్రూప్ యొక్క 102 వ స్క్వాడ్రన్ పైలట్లు ఏడు దావాలు చేశారు, ప్రతిఫలంగా ఐదు విమానాలను కోల్పోయారు. 32 వ ఫైటర్ గ్రూప్ మెసెర్స్చ్మిట్స్ మరో నాలుగు బాంబర్లను తమ సొంత ఇద్దరు కోల్పోయినందుకు క్లెయిమ్ చేసింది, అయినప్పటికీ మరెన్నో యుగోస్లావ్ యోధులు దెబ్బతిన్నారు మరియు దెబ్బతిన్నారు. [6] ప్రారంభ కొట్లాట సమయంలో, యుగోస్లావ్ యాంటీ-ఎయిర్‌క్రాఫ్ట్ తుపాకులు యుగోస్లావ్ మెసెర్స్‌మిట్స్‌తో పాటు జర్మన్ వద్ద కాల్పులు జరిపాయి, వాటి మధ్య తేడాను గుర్తించలేకపోయాయి. [7]</v>
      </c>
      <c r="E90" s="1" t="s">
        <v>1184</v>
      </c>
      <c r="F90" s="1" t="s">
        <v>1185</v>
      </c>
      <c r="G90" s="1" t="str">
        <f>IFERROR(__xludf.DUMMYFUNCTION("GOOGLETRANSLATE(F:F, ""en"", ""te"")"),"యుద్ధ")</f>
        <v>యుద్ధ</v>
      </c>
      <c r="K90" s="1" t="s">
        <v>1186</v>
      </c>
      <c r="L90" s="1" t="str">
        <f>IFERROR(__xludf.DUMMYFUNCTION("GOOGLETRANSLATE(K:K, ""en"", ""te"")"),"మెసెర్స్చ్మిట్")</f>
        <v>మెసెర్స్చ్మిట్</v>
      </c>
      <c r="M90" s="2" t="s">
        <v>1187</v>
      </c>
      <c r="AF90" s="2" t="s">
        <v>1188</v>
      </c>
      <c r="BC90" s="1" t="s">
        <v>1189</v>
      </c>
      <c r="BE90" s="1" t="s">
        <v>1190</v>
      </c>
    </row>
    <row r="91">
      <c r="A91" s="1" t="s">
        <v>1191</v>
      </c>
      <c r="B91" s="1" t="str">
        <f>IFERROR(__xludf.DUMMYFUNCTION("GOOGLETRANSLATE(A:A, ""en"", ""te"")"),"నోవా రాడాన్")</f>
        <v>నోవా రాడాన్</v>
      </c>
      <c r="C91" s="1" t="s">
        <v>1192</v>
      </c>
      <c r="D91" s="1" t="str">
        <f>IFERROR(__xludf.DUMMYFUNCTION("GOOGLETRANSLATE(C:C, ""en"", ""te"")"),"నోవా రాడాన్ ఒక ఆస్ట్రియన్ సింగిల్-ప్లేస్ పారాగ్లైడర్, దీనిని హన్నెస్ పేప్చ్ రూపొందించారు మరియు ఇన్స్బ్రక్ యొక్క నోవా పెర్ఫార్మెన్స్ పారాగ్లైడర్స్ నిర్మించారు. ఇది ఇప్పుడు ఉత్పత్తికి దూరంగా ఉంది. [1] ఈ విమానం అధునాతన పనితీరు గ్లైడర్‌గా రూపొందించబడింది. మోడ"&amp;"ల్స్ వాటి సాపేక్ష పరిమాణానికి పేరు పెట్టబడ్డాయి. [1] బెర్ట్రాండ్ నుండి డేటా [1] సాధారణ లక్షణాలు")</f>
        <v>నోవా రాడాన్ ఒక ఆస్ట్రియన్ సింగిల్-ప్లేస్ పారాగ్లైడర్, దీనిని హన్నెస్ పేప్చ్ రూపొందించారు మరియు ఇన్స్బ్రక్ యొక్క నోవా పెర్ఫార్మెన్స్ పారాగ్లైడర్స్ నిర్మించారు. ఇది ఇప్పుడు ఉత్పత్తికి దూరంగా ఉంది. [1] ఈ విమానం అధునాతన పనితీరు గ్లైడర్‌గా రూపొందించబడింది. మోడల్స్ వాటి సాపేక్ష పరిమాణానికి పేరు పెట్టబడ్డాయి. [1] బెర్ట్రాండ్ నుండి డేటా [1] సాధారణ లక్షణాలు</v>
      </c>
      <c r="F91" s="1" t="s">
        <v>295</v>
      </c>
      <c r="G91" s="1" t="str">
        <f>IFERROR(__xludf.DUMMYFUNCTION("GOOGLETRANSLATE(F:F, ""en"", ""te"")"),"పారాగ్లైడర్")</f>
        <v>పారాగ్లైడర్</v>
      </c>
      <c r="H91" s="1" t="s">
        <v>868</v>
      </c>
      <c r="I91" s="1" t="str">
        <f>IFERROR(__xludf.DUMMYFUNCTION("GOOGLETRANSLATE(H:H, ""en"", ""te"")"),"ఆస్ట్రియా")</f>
        <v>ఆస్ట్రియా</v>
      </c>
      <c r="J91" s="2" t="s">
        <v>869</v>
      </c>
      <c r="K91" s="1" t="s">
        <v>870</v>
      </c>
      <c r="L91" s="1" t="str">
        <f>IFERROR(__xludf.DUMMYFUNCTION("GOOGLETRANSLATE(K:K, ""en"", ""te"")"),"నోవా పెర్ఫార్మెన్స్ పారాగ్లైడర్స్")</f>
        <v>నోవా పెర్ఫార్మెన్స్ పారాగ్లైడర్స్</v>
      </c>
      <c r="M91" s="1" t="s">
        <v>871</v>
      </c>
      <c r="P91" s="1" t="s">
        <v>116</v>
      </c>
      <c r="Q91" s="1" t="s">
        <v>233</v>
      </c>
      <c r="T91" s="1" t="s">
        <v>1100</v>
      </c>
      <c r="AF91" s="2" t="s">
        <v>301</v>
      </c>
      <c r="AG91" s="1" t="s">
        <v>873</v>
      </c>
      <c r="AI91" s="1" t="s">
        <v>1101</v>
      </c>
      <c r="AV91" s="1">
        <v>5.66</v>
      </c>
      <c r="BG91" s="1" t="s">
        <v>305</v>
      </c>
    </row>
    <row r="92">
      <c r="A92" s="1" t="s">
        <v>1193</v>
      </c>
      <c r="B92" s="1" t="str">
        <f>IFERROR(__xludf.DUMMYFUNCTION("GOOGLETRANSLATE(A:A, ""en"", ""te"")"),"ప్రో-డిజైన్ జాజ్")</f>
        <v>ప్రో-డిజైన్ జాజ్</v>
      </c>
      <c r="C92" s="1" t="s">
        <v>1194</v>
      </c>
      <c r="D92" s="1" t="str">
        <f>IFERROR(__xludf.DUMMYFUNCTION("GOOGLETRANSLATE(C:C, ""en"", ""te"")"),"ప్రో-డిజైన్ జాజ్ అనేది ఆస్ట్రియన్ సింగిల్-ప్లేస్ పారాగ్లైడర్, ఇది 2003 లో ప్రవేశపెట్టబడిన నాటర్ల అనుకూల రూపకల్పన ద్వారా రూపొందించబడింది మరియు ఉత్పత్తి చేయబడింది. ఇది ఇప్పుడు ఉత్పత్తికి దూరంగా ఉంది. [1] ఈ విమానం ఇంటర్మీడియట్ గ్లైడర్‌గా రూపొందించబడింది. [1]"&amp;" మోడల్స్ వాటి సాపేక్ష పరిమాణానికి పేరు పెట్టబడ్డాయి. [1] బెర్ట్రాండ్ నుండి డేటా [1] సాధారణ లక్షణాల పనితీరు")</f>
        <v>ప్రో-డిజైన్ జాజ్ అనేది ఆస్ట్రియన్ సింగిల్-ప్లేస్ పారాగ్లైడర్, ఇది 2003 లో ప్రవేశపెట్టబడిన నాటర్ల అనుకూల రూపకల్పన ద్వారా రూపొందించబడింది మరియు ఉత్పత్తి చేయబడింది. ఇది ఇప్పుడు ఉత్పత్తికి దూరంగా ఉంది. [1] ఈ విమానం ఇంటర్మీడియట్ గ్లైడర్‌గా రూపొందించబడింది. [1] మోడల్స్ వాటి సాపేక్ష పరిమాణానికి పేరు పెట్టబడ్డాయి. [1] బెర్ట్రాండ్ నుండి డేటా [1] సాధారణ లక్షణాల పనితీరు</v>
      </c>
      <c r="E92" s="1" t="s">
        <v>1195</v>
      </c>
      <c r="F92" s="1" t="s">
        <v>295</v>
      </c>
      <c r="G92" s="1" t="str">
        <f>IFERROR(__xludf.DUMMYFUNCTION("GOOGLETRANSLATE(F:F, ""en"", ""te"")"),"పారాగ్లైడర్")</f>
        <v>పారాగ్లైడర్</v>
      </c>
      <c r="H92" s="1" t="s">
        <v>868</v>
      </c>
      <c r="I92" s="1" t="str">
        <f>IFERROR(__xludf.DUMMYFUNCTION("GOOGLETRANSLATE(H:H, ""en"", ""te"")"),"ఆస్ట్రియా")</f>
        <v>ఆస్ట్రియా</v>
      </c>
      <c r="J92" s="2" t="s">
        <v>869</v>
      </c>
      <c r="K92" s="1" t="s">
        <v>877</v>
      </c>
      <c r="L92" s="1" t="str">
        <f>IFERROR(__xludf.DUMMYFUNCTION("GOOGLETRANSLATE(K:K, ""en"", ""te"")"),"ప్రో-డిజైన్")</f>
        <v>ప్రో-డిజైన్</v>
      </c>
      <c r="M92" s="2" t="s">
        <v>878</v>
      </c>
      <c r="P92" s="1" t="s">
        <v>116</v>
      </c>
      <c r="Q92" s="1" t="s">
        <v>233</v>
      </c>
      <c r="T92" s="1" t="s">
        <v>1196</v>
      </c>
      <c r="AF92" s="2" t="s">
        <v>301</v>
      </c>
      <c r="AI92" s="1" t="s">
        <v>1197</v>
      </c>
      <c r="AK92" s="1" t="s">
        <v>1001</v>
      </c>
      <c r="AV92" s="1">
        <v>5.1</v>
      </c>
      <c r="BF92" s="1">
        <v>2003.0</v>
      </c>
      <c r="BG92" s="1" t="s">
        <v>305</v>
      </c>
      <c r="BV92" s="1" t="s">
        <v>304</v>
      </c>
    </row>
    <row r="93">
      <c r="A93" s="1" t="s">
        <v>1198</v>
      </c>
      <c r="B93" s="1" t="str">
        <f>IFERROR(__xludf.DUMMYFUNCTION("GOOGLETRANSLATE(A:A, ""en"", ""te"")"),"మార్పు యొక్క రెక్కలు సునామీ")</f>
        <v>మార్పు యొక్క రెక్కలు సునామీ</v>
      </c>
      <c r="C93" s="1" t="s">
        <v>1199</v>
      </c>
      <c r="D93" s="1" t="str">
        <f>IFERROR(__xludf.DUMMYFUNCTION("GOOGLETRANSLATE(C:C, ""en"", ""te"")"),"ది రెక్కలు ఆఫ్ చేంజ్ సునామి ఒక ఆస్ట్రియన్ సింగిల్-ప్లేస్ పారాగ్లైడర్, దీనిని మార్కస్ గ్రుంధమ్మర్ రూపొందించారు మరియు ఫుల్‌మెస్ యొక్క వింగ్స్ యొక్క రెక్కల ద్వారా ఉత్పత్తి చేయబడింది. ఇది ఇప్పుడు ఉత్పత్తికి దూరంగా ఉంది. [1] సునామీ పనితీరు గ్లైడర్‌గా రూపొందించ"&amp;"బడింది. గ్రుంధమ్మర్ అతని రూపకల్పనను ""మృదువైన పనితీరు గ్లైడర్‌గా ... [తో] DHV 1 గ్లైడర్ యొక్క ప్రయోగ లక్షణాలు మరియు పోటీ గ్లైడర్ యొక్క విమాన లక్షణాలు"" గురించి వివరించాడు. [1] [2] మోడల్స్ వాటి సాపేక్ష పరిమాణానికి పేరు పెట్టబడ్డాయి. [1] బెర్ట్రాండ్ నుండి డ"&amp;"ేటా [1] మరియు తయారీదారు [2] సాధారణ లక్షణాల పనితీరు")</f>
        <v>ది రెక్కలు ఆఫ్ చేంజ్ సునామి ఒక ఆస్ట్రియన్ సింగిల్-ప్లేస్ పారాగ్లైడర్, దీనిని మార్కస్ గ్రుంధమ్మర్ రూపొందించారు మరియు ఫుల్‌మెస్ యొక్క వింగ్స్ యొక్క రెక్కల ద్వారా ఉత్పత్తి చేయబడింది. ఇది ఇప్పుడు ఉత్పత్తికి దూరంగా ఉంది. [1] సునామీ పనితీరు గ్లైడర్‌గా రూపొందించబడింది. గ్రుంధమ్మర్ అతని రూపకల్పనను "మృదువైన పనితీరు గ్లైడర్‌గా ... [తో] DHV 1 గ్లైడర్ యొక్క ప్రయోగ లక్షణాలు మరియు పోటీ గ్లైడర్ యొక్క విమాన లక్షణాలు" గురించి వివరించాడు. [1] [2] మోడల్స్ వాటి సాపేక్ష పరిమాణానికి పేరు పెట్టబడ్డాయి. [1] బెర్ట్రాండ్ నుండి డేటా [1] మరియు తయారీదారు [2] సాధారణ లక్షణాల పనితీరు</v>
      </c>
      <c r="F93" s="1" t="s">
        <v>295</v>
      </c>
      <c r="G93" s="1" t="str">
        <f>IFERROR(__xludf.DUMMYFUNCTION("GOOGLETRANSLATE(F:F, ""en"", ""te"")"),"పారాగ్లైడర్")</f>
        <v>పారాగ్లైడర్</v>
      </c>
      <c r="H93" s="1" t="s">
        <v>868</v>
      </c>
      <c r="I93" s="1" t="str">
        <f>IFERROR(__xludf.DUMMYFUNCTION("GOOGLETRANSLATE(H:H, ""en"", ""te"")"),"ఆస్ట్రియా")</f>
        <v>ఆస్ట్రియా</v>
      </c>
      <c r="J93" s="2" t="s">
        <v>869</v>
      </c>
      <c r="K93" s="1" t="s">
        <v>1031</v>
      </c>
      <c r="L93" s="1" t="str">
        <f>IFERROR(__xludf.DUMMYFUNCTION("GOOGLETRANSLATE(K:K, ""en"", ""te"")"),"మార్పు యొక్క రెక్కలు")</f>
        <v>మార్పు యొక్క రెక్కలు</v>
      </c>
      <c r="M93" s="1" t="s">
        <v>1032</v>
      </c>
      <c r="P93" s="1" t="s">
        <v>116</v>
      </c>
      <c r="Q93" s="1" t="s">
        <v>233</v>
      </c>
      <c r="T93" s="1" t="s">
        <v>1041</v>
      </c>
      <c r="V93" s="1" t="s">
        <v>1200</v>
      </c>
      <c r="AA93" s="1" t="s">
        <v>1043</v>
      </c>
      <c r="AB93" s="1" t="s">
        <v>1201</v>
      </c>
      <c r="AF93" s="2" t="s">
        <v>301</v>
      </c>
      <c r="AG93" s="1" t="s">
        <v>1036</v>
      </c>
      <c r="AI93" s="1" t="s">
        <v>1202</v>
      </c>
      <c r="AJ93" s="1" t="s">
        <v>1038</v>
      </c>
      <c r="AK93" s="1" t="s">
        <v>1203</v>
      </c>
      <c r="AV93" s="1">
        <v>6.1</v>
      </c>
      <c r="BG93" s="1" t="s">
        <v>305</v>
      </c>
      <c r="BV93" s="1" t="s">
        <v>304</v>
      </c>
    </row>
    <row r="94">
      <c r="A94" s="1" t="s">
        <v>1204</v>
      </c>
      <c r="B94" s="1" t="str">
        <f>IFERROR(__xludf.DUMMYFUNCTION("GOOGLETRANSLATE(A:A, ""en"", ""te"")"),"అల్బేవియేషన్ D24 మ్యాజిక్")</f>
        <v>అల్బేవియేషన్ D24 మ్యాజిక్</v>
      </c>
      <c r="C94" s="1" t="s">
        <v>1205</v>
      </c>
      <c r="D94" s="1" t="str">
        <f>IFERROR(__xludf.DUMMYFUNCTION("GOOGLETRANSLATE(C:C, ""en"", ""te"")"),"అల్బేవియేషన్ D24 మ్యాజిక్న్ అనేది ఇటాలియన్ అల్ట్రాలైట్ విమానం, ఇది అల్బేవియేషన్ చేత రూపొందించబడింది మరియు ఉత్పత్తి చేయబడింది. సంస్థ ఒక సమయంలో కొరోపోలిలో ఉంది, కానీ ఇప్పుడు మాంటెజియోర్గియోలో ఉంది. ఈ విమానం te త్సాహిక నిర్మాణానికి కిట్‌గా సరఫరా చేయబడుతుంది "&amp;"లేదా పూర్తి మరియు రెడీ-ఫ్లై. [1] D24 మ్యాజికోన్ Fédération aéronautique ఇంటర్నేషనల్ మైక్రోలైట్ నిబంధనలకు అనుగుణంగా రూపొందించబడింది. ఇది స్ట్రట్-బ్రేస్డ్ హై-వింగ్, రెండు-సీట్ల-ఇన్-సైడ్-సైడ్ కాన్ఫిగరేషన్‌తో కూడిన పరివేష్టిత క్యాబిన్, తలుపులు యాక్సెస్ చేయబడి"&amp;"ంది, స్థిర ట్రైసైకిల్ ల్యాండింగ్ గేర్ మరియు ట్రాక్టర్ కాన్ఫిగరేషన్‌లో ఒకే ఇంజిన్. [1] విమానం అల్యూమినియం షీట్ నుండి తయారు చేయబడింది. దీని 9.00 మీ (29.5 అడుగులు) స్పాన్ వింగ్ ఫౌలర్ ఫ్లాప్‌లను ఉపయోగిస్తుంది మరియు నిర్ణీత 70% స్పాన్ లీడింగ్ ఎడ్జ్ స్లాట్‌ను క"&amp;"లిగి ఉంది. ప్రామాణిక ఇంజన్లు 100 హెచ్‌పి (75 కిలోవాట్ల) రోటాక్స్ 912లు, 85 హెచ్‌పి (63 కిలోవాట్) జబిరు 2200 మరియు 120 హెచ్‌పి (89 కిలోవాట్) జబిరు 3300 నాలుగు-స్ట్రోక్ పవర్‌ప్లాంట్లు. లామినార్ ఫ్లో ఎయిర్‌ఫాయిల్‌తో డిజైన్ వ్యవస్థాపించిన శక్తికి అధిక క్రూయిజ"&amp;"్ వేగాన్ని కలిగి ఉంది. [1] [2] టాక్ మరియు తయారీదారు నుండి డేటా [1] [2] సాధారణ లక్షణాల పనితీరు")</f>
        <v>అల్బేవియేషన్ D24 మ్యాజిక్న్ అనేది ఇటాలియన్ అల్ట్రాలైట్ విమానం, ఇది అల్బేవియేషన్ చేత రూపొందించబడింది మరియు ఉత్పత్తి చేయబడింది. సంస్థ ఒక సమయంలో కొరోపోలిలో ఉంది, కానీ ఇప్పుడు మాంటెజియోర్గియోలో ఉంది. ఈ విమానం te త్సాహిక నిర్మాణానికి కిట్‌గా సరఫరా చేయబడుతుంది లేదా పూర్తి మరియు రెడీ-ఫ్లై. [1] D24 మ్యాజికోన్ Fédération aéronautique ఇంటర్నేషనల్ మైక్రోలైట్ నిబంధనలకు అనుగుణంగా రూపొందించబడింది. ఇది స్ట్రట్-బ్రేస్డ్ హై-వింగ్, రెండు-సీట్ల-ఇన్-సైడ్-సైడ్ కాన్ఫిగరేషన్‌తో కూడిన పరివేష్టిత క్యాబిన్, తలుపులు యాక్సెస్ చేయబడింది, స్థిర ట్రైసైకిల్ ల్యాండింగ్ గేర్ మరియు ట్రాక్టర్ కాన్ఫిగరేషన్‌లో ఒకే ఇంజిన్. [1] విమానం అల్యూమినియం షీట్ నుండి తయారు చేయబడింది. దీని 9.00 మీ (29.5 అడుగులు) స్పాన్ వింగ్ ఫౌలర్ ఫ్లాప్‌లను ఉపయోగిస్తుంది మరియు నిర్ణీత 70% స్పాన్ లీడింగ్ ఎడ్జ్ స్లాట్‌ను కలిగి ఉంది. ప్రామాణిక ఇంజన్లు 100 హెచ్‌పి (75 కిలోవాట్ల) రోటాక్స్ 912లు, 85 హెచ్‌పి (63 కిలోవాట్) జబిరు 2200 మరియు 120 హెచ్‌పి (89 కిలోవాట్) జబిరు 3300 నాలుగు-స్ట్రోక్ పవర్‌ప్లాంట్లు. లామినార్ ఫ్లో ఎయిర్‌ఫాయిల్‌తో డిజైన్ వ్యవస్థాపించిన శక్తికి అధిక క్రూయిజ్ వేగాన్ని కలిగి ఉంది. [1] [2] టాక్ మరియు తయారీదారు నుండి డేటా [1] [2] సాధారణ లక్షణాల పనితీరు</v>
      </c>
      <c r="F94" s="1" t="s">
        <v>1206</v>
      </c>
      <c r="G94" s="1" t="str">
        <f>IFERROR(__xludf.DUMMYFUNCTION("GOOGLETRANSLATE(F:F, ""en"", ""te"")"),"అల్ట్రాలైట్ విమానం")</f>
        <v>అల్ట్రాలైట్ విమానం</v>
      </c>
      <c r="H94" s="1" t="s">
        <v>400</v>
      </c>
      <c r="I94" s="1" t="str">
        <f>IFERROR(__xludf.DUMMYFUNCTION("GOOGLETRANSLATE(H:H, ""en"", ""te"")"),"ఇటలీ")</f>
        <v>ఇటలీ</v>
      </c>
      <c r="J94" s="2" t="s">
        <v>401</v>
      </c>
      <c r="K94" s="1" t="s">
        <v>1207</v>
      </c>
      <c r="L94" s="1" t="str">
        <f>IFERROR(__xludf.DUMMYFUNCTION("GOOGLETRANSLATE(K:K, ""en"", ""te"")"),"అల్బేవియేషన్")</f>
        <v>అల్బేవియేషన్</v>
      </c>
      <c r="M94" s="2" t="s">
        <v>1208</v>
      </c>
      <c r="Q94" s="1" t="s">
        <v>233</v>
      </c>
      <c r="R94" s="1" t="s">
        <v>779</v>
      </c>
      <c r="S94" s="1" t="s">
        <v>1209</v>
      </c>
      <c r="T94" s="1" t="s">
        <v>120</v>
      </c>
      <c r="U94" s="1" t="s">
        <v>1210</v>
      </c>
      <c r="V94" s="1" t="s">
        <v>1211</v>
      </c>
      <c r="X94" s="1" t="s">
        <v>1212</v>
      </c>
      <c r="Y94" s="1" t="s">
        <v>784</v>
      </c>
      <c r="Z94" s="1" t="s">
        <v>807</v>
      </c>
      <c r="AA94" s="1" t="s">
        <v>1213</v>
      </c>
      <c r="AB94" s="1" t="s">
        <v>1214</v>
      </c>
      <c r="AF94" s="1" t="s">
        <v>1215</v>
      </c>
      <c r="AJ94" s="1" t="s">
        <v>1216</v>
      </c>
      <c r="AK94" s="1" t="s">
        <v>813</v>
      </c>
      <c r="BG94" s="1" t="s">
        <v>818</v>
      </c>
      <c r="BP94" s="1" t="s">
        <v>1217</v>
      </c>
    </row>
    <row r="95">
      <c r="A95" s="1" t="s">
        <v>1218</v>
      </c>
      <c r="B95" s="1" t="str">
        <f>IFERROR(__xludf.DUMMYFUNCTION("GOOGLETRANSLATE(A:A, ""en"", ""te"")"),"అన్ని అమెరికన్ (విమానం)")</f>
        <v>అన్ని అమెరికన్ (విమానం)</v>
      </c>
      <c r="C95" s="1" t="s">
        <v>1219</v>
      </c>
      <c r="D95" s="1" t="str">
        <f>IFERROR(__xludf.DUMMYFUNCTION("GOOGLETRANSLATE(C:C, ""en"", ""te"")"),"ఆల్ అమెరికన్ (పూర్తి పేరు ఆల్ అమెరికన్ III [1]) రెండవ ప్రపంచ యుద్ధం బోయింగ్ బి -17 ఎఫ్ ఫ్లయింగ్ కోట బాంబర్ విమానం, దాని వెనుక ఫ్యూజ్‌లేజ్ దాదాపుగా విమానంలో ఘర్షణ ద్వారా కత్తిరించబడిన తరువాత సురక్షితంగా తిరిగి రాగలిగింది శత్రువు ఆధీనంలో ఉన్న భూభాగంలో జర్మన"&amp;"్ BF-109. బాంబర్ యొక్క ఫ్లైట్ రెండవ ప్రపంచ యుద్ధం యొక్క అత్యంత ప్రసిద్ధ ఛాయాచిత్రాలలో ఒకదాన్ని అందించినట్లు చెప్పబడింది మరియు మరియు ఒక వింగ్ మరియు ప్రార్థనపై ""కామిన్"" అనే పదబంధంతో ముడిపడి ఉంది. ఇది 414 వ బాంబు. ఆల్ అమెరికన్ 97 వ బాంబు సమూహంలో, 414 వ బాం"&amp;"బు స్క్వాడ్రన్, B-17F-5-BO, సీరియల్ నంబర్ 41-24406. [1] ఫిబ్రవరి 1, 1943 న, 414 వ బాంబును స్క్వాడ్రన్ యొక్క బాంబర్లు అల్జీరియాలోని బిస్క్రా సమీపంలో తమ స్థావరాన్ని విడిచిపెట్టారు, జర్మన్-నియంత్రిత ఓడరేవులు, బిజెర్టే మరియు ట్యూనిస్, ట్యునీషియాపై దాడి చేయడాన"&amp;"ికి. [3] వారి బామ్‌బ్లోడ్‌లను వదిలివేసి, బేస్ వైపు తిరిగి వచ్చిన తరువాత, బాంబర్లను జర్మన్ యోధులు దాడి చేశారు, [3] మెసెర్స్‌మిట్ బిఎఫ్ 109 లు అని నమ్ముతారు. [4] ఇద్దరు యోధులు సీసం బి -17 మరియు దాని పక్కన ఎగురుతున్న ఆల్ అమెరికన్లపై దాడి చేశారు. [3] బాంబర్స్"&amp;" మెషిన్ గన్ ఫైర్ మొదటి పోరాట యోధుడిని తగ్గించింది, కాని రెండవది ఆల్ అమెరికన్ పై దాడిని నొక్కింది. [3] మెషిన్ గన్ ఫైర్ ద్వారా స్పష్టంగా, రెండవ ఫైటర్ ఆల్ అమెరికన్ నుండి క్రిందికి మరియు దూరంగా లాగడానికి దాని రోల్ పూర్తి చేయలేకపోయింది, పైలట్ చంపబడ్డాడు లేదా వ"&amp;"ికలాంగుడు. [3] [5] జర్మన్ పైలట్ I/JAGDGESCHWADER 53 యొక్క 16-విక్టరీ ఏస్ ఎరిక్ పాక్జియా అని నివేదించబడింది. [6] ఫైటర్ యొక్క రెక్క ఆల్ అమెరికన్ యొక్క ఎగువ వెనుక ఫ్యూజ్‌లేజ్‌తో ided ీకొట్టింది, బాంబర్ యొక్క తోక విభాగాన్ని దాదాపుగా విడదీసి, ఆల్ అమెరికన్ తోక "&amp;"యొక్క బేస్ నుండి పెద్ద వికర్ణ గాష్‌ను వదిలివేసి, విమానం నుండి ఎడమ క్షితిజ సమాంతర స్టెబిలైజర్‌ను విడదీసింది. [3] కుడి టెయిల్‌ప్లేన్ దగ్గర ఉన్న ఎయిర్‌ఫ్రేమ్‌లోని మెటల్ తోక విభాగాన్ని ఉంచడం, వెనుక గన్నర్‌ను ఉంచడం, విమానానికి అనుసంధానించబడి ఉంది. [3] [7] ఫైటర"&amp;"్ విడిపోయాడు, బాంబర్ యొక్క ఫ్యూజ్‌లేజ్‌లో కొన్ని ముక్కలు వదిలివేసాడు. [7] బాంబర్ స్క్వాడ్రన్ అన్ని అమెరికన్లను శత్రు యోధుల పరిధికి మించిన వరకు రక్షించడానికి ఏర్పడటానికి ఏర్పడింది, సిబ్బంది బెయిల్ ఇవ్వాలనే ఆశతో పారాచూట్లు ధరిస్తున్నారు. [3] [4] [5] ఏదేమైనా"&amp;", ఈ విమానం దాని స్థావరం వద్ద సురక్షితమైన ల్యాండింగ్‌కు పైలట్ చేయబడింది, మరియు నష్టం ఉన్నప్పటికీ, సిబ్బంది ఎవరూ గాయపడలేదు. [3] ఆల్ అమెరికన్ మరమ్మతులు చేయబడ్డాడు మరియు 352 వ బాంబు దాడుల స్క్వాడ్రన్ (హెవీ), 301 వ బాంబు దాడి గ్రూప్ (హెవీ) తో హాక్ [4] గా తిరిగ"&amp;"ి సేవకు తిరిగి వచ్చారు, మరియు మార్చి 1945 వరకు విడదీయడం వరకు ప్రయాణించారు. [2] ఆల్ అమెరికన్ ఈ పదబంధానికి మూలం, ""ఒక రెక్క మరియు ప్రార్థనపై"" ""[3] [4] [5] మరియు 414 వ బాంబు దాడి స్క్వాడ్రన్ యొక్క చిహ్నాన్ని ప్రేరేపించింది. [3] వెనుక ఫ్యూజ్‌లేజ్ పైన ప్రార్"&amp;"థన చేసే కుక్కపిల్ల యొక్క చిత్రం యూనిట్ బ్యాడ్జ్‌ను ఏర్పాటు చేసింది. [4] [5] ఈ విమానం రెండవ ప్రపంచ యుద్ధం యొక్క అత్యంత ప్రసిద్ధ ఛాయాచిత్రాలలో ఒకటిగా పిలువబడింది. [5] [7] ఆల్ అమెరికన్ యొక్క లోర్లో అనేక తప్పుడు అపోహలు వచ్చాయి, [8] వీటిలో కొన్ని ఆమె బొంబార్డి"&amp;"యర్ రాల్ఫ్ బర్బ్రిడ్జ్ యొక్క 2012 ఇంటర్వ్యూలో తిరస్కరించబడ్డాయి. [5] ఈ విమానం ఉత్తర ఆఫ్రికాలోని ఆమె స్థావరానికి తిరిగి వచ్చిందని, మరియు విస్తృతంగా వివరించబడినట్లుగా ఇంగ్లాండ్‌కు తిరిగి వెళ్ళే సుదీర్ఘ యాత్ర చేయలేదని బర్బ్రిడ్జ్ వివరించారు. [5] అల్జీరియాలోన"&amp;"ి బిస్క్రా సమీపంలో ఉన్న బేస్ బాంబు లక్ష్యం నుండి 300 మైళ్ళ దూరంలో ఉంది. [8] బాంబర్ గ్రూప్ తన బాంబులను లక్ష్యంగా చేసుకున్న తరువాత బేస్ వద్దకు తిరిగి వస్తున్నప్పుడు ఘర్షణ జరిగిందని బర్బ్రిడ్జ్ చెప్పారు, తద్వారా విమానం తప్పుగా వివరించబడినట్లుగా దెబ్బతిన్న తర"&amp;"ువాత బాంబు పరుగులు పూర్తి చేయలేదు. [5] పది మంది సిబ్బంది తమ పారాచూట్లను ధరించారని బర్బ్రిడ్జ్ ఖాతా ధృవీకరిస్తుంది, విమానంలో ఉంచడానికి సిబ్బంది వారి పారాచూట్లలో కొన్నింటిని త్యాగం చేశారని లేదా వివిక్త తోక విభాగం నుండి సిబ్బందిని విమానంలో రక్షించడానికి. [5]"&amp;" హెరాల్డ్ ఆడమ్సన్ మరియు జిమ్మీ మెక్‌హగ్ 1943 పాట ""కామిన్ ఆన్ ఎ వింగ్ అండ్ ఎ ప్రార్థన"" అన్ని అమెరికన్ల గురించి కొన్నిసార్లు నివేదించబడలేదు, కానీ మరో 97 వ బాంబ్ గ్రూప్ B-17, థండర్బర్డ్ గురించి. [8] నావిగేటర్ హ్యారీ సి. నుయెస్ల్ తన ఫిబ్రవరి 1, 1943 విమానంల"&amp;"ో ఆల్ అమెరికన్ సిబ్బందిని జాబితా చేసింది: [4] [7] [9]")</f>
        <v>ఆల్ అమెరికన్ (పూర్తి పేరు ఆల్ అమెరికన్ III [1]) రెండవ ప్రపంచ యుద్ధం బోయింగ్ బి -17 ఎఫ్ ఫ్లయింగ్ కోట బాంబర్ విమానం, దాని వెనుక ఫ్యూజ్‌లేజ్ దాదాపుగా విమానంలో ఘర్షణ ద్వారా కత్తిరించబడిన తరువాత సురక్షితంగా తిరిగి రాగలిగింది శత్రువు ఆధీనంలో ఉన్న భూభాగంలో జర్మన్ BF-109. బాంబర్ యొక్క ఫ్లైట్ రెండవ ప్రపంచ యుద్ధం యొక్క అత్యంత ప్రసిద్ధ ఛాయాచిత్రాలలో ఒకదాన్ని అందించినట్లు చెప్పబడింది మరియు మరియు ఒక వింగ్ మరియు ప్రార్థనపై "కామిన్" అనే పదబంధంతో ముడిపడి ఉంది. ఇది 414 వ బాంబు. ఆల్ అమెరికన్ 97 వ బాంబు సమూహంలో, 414 వ బాంబు స్క్వాడ్రన్, B-17F-5-BO, సీరియల్ నంబర్ 41-24406. [1] ఫిబ్రవరి 1, 1943 న, 414 వ బాంబును స్క్వాడ్రన్ యొక్క బాంబర్లు అల్జీరియాలోని బిస్క్రా సమీపంలో తమ స్థావరాన్ని విడిచిపెట్టారు, జర్మన్-నియంత్రిత ఓడరేవులు, బిజెర్టే మరియు ట్యూనిస్, ట్యునీషియాపై దాడి చేయడానికి. [3] వారి బామ్‌బ్లోడ్‌లను వదిలివేసి, బేస్ వైపు తిరిగి వచ్చిన తరువాత, బాంబర్లను జర్మన్ యోధులు దాడి చేశారు, [3] మెసెర్స్‌మిట్ బిఎఫ్ 109 లు అని నమ్ముతారు. [4] ఇద్దరు యోధులు సీసం బి -17 మరియు దాని పక్కన ఎగురుతున్న ఆల్ అమెరికన్లపై దాడి చేశారు. [3] బాంబర్స్ మెషిన్ గన్ ఫైర్ మొదటి పోరాట యోధుడిని తగ్గించింది, కాని రెండవది ఆల్ అమెరికన్ పై దాడిని నొక్కింది. [3] మెషిన్ గన్ ఫైర్ ద్వారా స్పష్టంగా, రెండవ ఫైటర్ ఆల్ అమెరికన్ నుండి క్రిందికి మరియు దూరంగా లాగడానికి దాని రోల్ పూర్తి చేయలేకపోయింది, పైలట్ చంపబడ్డాడు లేదా వికలాంగుడు. [3] [5] జర్మన్ పైలట్ I/JAGDGESCHWADER 53 యొక్క 16-విక్టరీ ఏస్ ఎరిక్ పాక్జియా అని నివేదించబడింది. [6] ఫైటర్ యొక్క రెక్క ఆల్ అమెరికన్ యొక్క ఎగువ వెనుక ఫ్యూజ్‌లేజ్‌తో ided ీకొట్టింది, బాంబర్ యొక్క తోక విభాగాన్ని దాదాపుగా విడదీసి, ఆల్ అమెరికన్ తోక యొక్క బేస్ నుండి పెద్ద వికర్ణ గాష్‌ను వదిలివేసి, విమానం నుండి ఎడమ క్షితిజ సమాంతర స్టెబిలైజర్‌ను విడదీసింది. [3] కుడి టెయిల్‌ప్లేన్ దగ్గర ఉన్న ఎయిర్‌ఫ్రేమ్‌లోని మెటల్ తోక విభాగాన్ని ఉంచడం, వెనుక గన్నర్‌ను ఉంచడం, విమానానికి అనుసంధానించబడి ఉంది. [3] [7] ఫైటర్ విడిపోయాడు, బాంబర్ యొక్క ఫ్యూజ్‌లేజ్‌లో కొన్ని ముక్కలు వదిలివేసాడు. [7] బాంబర్ స్క్వాడ్రన్ అన్ని అమెరికన్లను శత్రు యోధుల పరిధికి మించిన వరకు రక్షించడానికి ఏర్పడటానికి ఏర్పడింది, సిబ్బంది బెయిల్ ఇవ్వాలనే ఆశతో పారాచూట్లు ధరిస్తున్నారు. [3] [4] [5] ఏదేమైనా, ఈ విమానం దాని స్థావరం వద్ద సురక్షితమైన ల్యాండింగ్‌కు పైలట్ చేయబడింది, మరియు నష్టం ఉన్నప్పటికీ, సిబ్బంది ఎవరూ గాయపడలేదు. [3] ఆల్ అమెరికన్ మరమ్మతులు చేయబడ్డాడు మరియు 352 వ బాంబు దాడుల స్క్వాడ్రన్ (హెవీ), 301 వ బాంబు దాడి గ్రూప్ (హెవీ) తో హాక్ [4] గా తిరిగి సేవకు తిరిగి వచ్చారు, మరియు మార్చి 1945 వరకు విడదీయడం వరకు ప్రయాణించారు. [2] ఆల్ అమెరికన్ ఈ పదబంధానికి మూలం, "ఒక రెక్క మరియు ప్రార్థనపై" "[3] [4] [5] మరియు 414 వ బాంబు దాడి స్క్వాడ్రన్ యొక్క చిహ్నాన్ని ప్రేరేపించింది. [3] వెనుక ఫ్యూజ్‌లేజ్ పైన ప్రార్థన చేసే కుక్కపిల్ల యొక్క చిత్రం యూనిట్ బ్యాడ్జ్‌ను ఏర్పాటు చేసింది. [4] [5] ఈ విమానం రెండవ ప్రపంచ యుద్ధం యొక్క అత్యంత ప్రసిద్ధ ఛాయాచిత్రాలలో ఒకటిగా పిలువబడింది. [5] [7] ఆల్ అమెరికన్ యొక్క లోర్లో అనేక తప్పుడు అపోహలు వచ్చాయి, [8] వీటిలో కొన్ని ఆమె బొంబార్డియర్ రాల్ఫ్ బర్బ్రిడ్జ్ యొక్క 2012 ఇంటర్వ్యూలో తిరస్కరించబడ్డాయి. [5] ఈ విమానం ఉత్తర ఆఫ్రికాలోని ఆమె స్థావరానికి తిరిగి వచ్చిందని, మరియు విస్తృతంగా వివరించబడినట్లుగా ఇంగ్లాండ్‌కు తిరిగి వెళ్ళే సుదీర్ఘ యాత్ర చేయలేదని బర్బ్రిడ్జ్ వివరించారు. [5] అల్జీరియాలోని బిస్క్రా సమీపంలో ఉన్న బేస్ బాంబు లక్ష్యం నుండి 300 మైళ్ళ దూరంలో ఉంది. [8] బాంబర్ గ్రూప్ తన బాంబులను లక్ష్యంగా చేసుకున్న తరువాత బేస్ వద్దకు తిరిగి వస్తున్నప్పుడు ఘర్షణ జరిగిందని బర్బ్రిడ్జ్ చెప్పారు, తద్వారా విమానం తప్పుగా వివరించబడినట్లుగా దెబ్బతిన్న తరువాత బాంబు పరుగులు పూర్తి చేయలేదు. [5] పది మంది సిబ్బంది తమ పారాచూట్లను ధరించారని బర్బ్రిడ్జ్ ఖాతా ధృవీకరిస్తుంది, విమానంలో ఉంచడానికి సిబ్బంది వారి పారాచూట్లలో కొన్నింటిని త్యాగం చేశారని లేదా వివిక్త తోక విభాగం నుండి సిబ్బందిని విమానంలో రక్షించడానికి. [5] హెరాల్డ్ ఆడమ్సన్ మరియు జిమ్మీ మెక్‌హగ్ 1943 పాట "కామిన్ ఆన్ ఎ వింగ్ అండ్ ఎ ప్రార్థన" అన్ని అమెరికన్ల గురించి కొన్నిసార్లు నివేదించబడలేదు, కానీ మరో 97 వ బాంబ్ గ్రూప్ B-17, థండర్బర్డ్ గురించి. [8] నావిగేటర్ హ్యారీ సి. నుయెస్ల్ తన ఫిబ్రవరి 1, 1943 విమానంలో ఆల్ అమెరికన్ సిబ్బందిని జాబితా చేసింది: [4] [7] [9]</v>
      </c>
      <c r="E95" s="1" t="s">
        <v>1220</v>
      </c>
      <c r="K95" s="1" t="s">
        <v>1221</v>
      </c>
      <c r="L95" s="1" t="str">
        <f>IFERROR(__xludf.DUMMYFUNCTION("GOOGLETRANSLATE(K:K, ""en"", ""te"")"),"బోయింగ్")</f>
        <v>బోయింగ్</v>
      </c>
      <c r="M95" s="2" t="s">
        <v>1222</v>
      </c>
      <c r="CD95" s="1" t="s">
        <v>1223</v>
      </c>
      <c r="CE95" s="1" t="s">
        <v>1224</v>
      </c>
      <c r="CF95" s="1" t="s">
        <v>1225</v>
      </c>
      <c r="CJ95" s="1" t="s">
        <v>1226</v>
      </c>
      <c r="CK95" s="1" t="s">
        <v>1227</v>
      </c>
    </row>
    <row r="96">
      <c r="A96" s="1" t="s">
        <v>1228</v>
      </c>
      <c r="B96" s="1" t="str">
        <f>IFERROR(__xludf.DUMMYFUNCTION("GOOGLETRANSLATE(A:A, ""en"", ""te"")"),"నోవా ఫోరస్")</f>
        <v>నోవా ఫోరస్</v>
      </c>
      <c r="C96" s="1" t="s">
        <v>1229</v>
      </c>
      <c r="D96" s="1" t="str">
        <f>IFERROR(__xludf.DUMMYFUNCTION("GOOGLETRANSLATE(C:C, ""en"", ""te"")"),"నోవా ఫోరస్ ఒక ఆస్ట్రియన్ సింగిల్-ప్లేస్ పారాగ్లైడర్, దీనిని హన్నెస్ పాపెస్చ్ రూపొందించారు మరియు ఇన్స్బ్రక్ యొక్క నోవా పెర్ఫార్మెన్స్ పారాగ్లైడర్స్ నిర్మించారు. ఇది ఇప్పుడు ఉత్పత్తికి దూరంగా ఉంది. [1] ఈ విమానం ఒక అనుభవశూన్యుడు గ్లైడర్‌గా రూపొందించబడింది. మ"&amp;"ోడల్స్ వాటి సాపేక్ష పరిమాణానికి పేరు పెట్టబడ్డాయి. [1] బెర్ట్రాండ్ నుండి డేటా [1] సాధారణ లక్షణాలు")</f>
        <v>నోవా ఫోరస్ ఒక ఆస్ట్రియన్ సింగిల్-ప్లేస్ పారాగ్లైడర్, దీనిని హన్నెస్ పాపెస్చ్ రూపొందించారు మరియు ఇన్స్బ్రక్ యొక్క నోవా పెర్ఫార్మెన్స్ పారాగ్లైడర్స్ నిర్మించారు. ఇది ఇప్పుడు ఉత్పత్తికి దూరంగా ఉంది. [1] ఈ విమానం ఒక అనుభవశూన్యుడు గ్లైడర్‌గా రూపొందించబడింది. మోడల్స్ వాటి సాపేక్ష పరిమాణానికి పేరు పెట్టబడ్డాయి. [1] బెర్ట్రాండ్ నుండి డేటా [1] సాధారణ లక్షణాలు</v>
      </c>
      <c r="F96" s="1" t="s">
        <v>295</v>
      </c>
      <c r="G96" s="1" t="str">
        <f>IFERROR(__xludf.DUMMYFUNCTION("GOOGLETRANSLATE(F:F, ""en"", ""te"")"),"పారాగ్లైడర్")</f>
        <v>పారాగ్లైడర్</v>
      </c>
      <c r="H96" s="1" t="s">
        <v>868</v>
      </c>
      <c r="I96" s="1" t="str">
        <f>IFERROR(__xludf.DUMMYFUNCTION("GOOGLETRANSLATE(H:H, ""en"", ""te"")"),"ఆస్ట్రియా")</f>
        <v>ఆస్ట్రియా</v>
      </c>
      <c r="J96" s="2" t="s">
        <v>869</v>
      </c>
      <c r="K96" s="1" t="s">
        <v>870</v>
      </c>
      <c r="L96" s="1" t="str">
        <f>IFERROR(__xludf.DUMMYFUNCTION("GOOGLETRANSLATE(K:K, ""en"", ""te"")"),"నోవా పెర్ఫార్మెన్స్ పారాగ్లైడర్స్")</f>
        <v>నోవా పెర్ఫార్మెన్స్ పారాగ్లైడర్స్</v>
      </c>
      <c r="M96" s="1" t="s">
        <v>871</v>
      </c>
      <c r="P96" s="1" t="s">
        <v>116</v>
      </c>
      <c r="Q96" s="1" t="s">
        <v>233</v>
      </c>
      <c r="T96" s="1" t="s">
        <v>1230</v>
      </c>
      <c r="AF96" s="2" t="s">
        <v>301</v>
      </c>
      <c r="AG96" s="1" t="s">
        <v>873</v>
      </c>
      <c r="AI96" s="1" t="s">
        <v>1231</v>
      </c>
      <c r="AV96" s="1">
        <v>4.77</v>
      </c>
      <c r="BG96" s="1" t="s">
        <v>305</v>
      </c>
    </row>
    <row r="97">
      <c r="A97" s="1" t="s">
        <v>1232</v>
      </c>
      <c r="B97" s="1" t="str">
        <f>IFERROR(__xludf.DUMMYFUNCTION("GOOGLETRANSLATE(A:A, ""en"", ""te"")"),"మార్పు యొక్క రెక్కలు చిన్హూక్ బి")</f>
        <v>మార్పు యొక్క రెక్కలు చిన్హూక్ బి</v>
      </c>
      <c r="C97" s="1" t="s">
        <v>1233</v>
      </c>
      <c r="D97" s="1" t="str">
        <f>IFERROR(__xludf.DUMMYFUNCTION("GOOGLETRANSLATE(C:C, ""en"", ""te"")"),"ది వింగ్స్ ఆఫ్ చేంజ్ చిన్హూక్ బి (ఇంగ్లీష్: చినూక్) ఒక ఆస్ట్రియన్ రెండు-ప్రదేశాల పారాగ్లైడర్, దీనిని మార్కస్ గ్రుంధ్మర్ రూపొందించారు మరియు ఫుల్‌మెస్ యొక్క వింగ్స్ యొక్క రెక్కల ద్వారా ఉత్పత్తి చేయబడింది. ఇది ఇప్పుడు ఉత్పత్తికి దూరంగా ఉంది. [1] ఈ విమానం విమ"&amp;"ాన శిక్షణ కోసం టెన్డం గ్లైడర్‌గా రూపొందించబడింది మరియు దీనిని చిన్హూక్ బిఐ అని పిలుస్తారు, ఇది ""ద్వి-స్థలం"" లేదా రెండు సీటర్లను సూచిస్తుంది. [1] విమానం యొక్క 14.9 మీ (48.9 అడుగులు) స్పాన్ వింగ్ 44 కణాలు, రెక్క ప్రాంతం 40.9 మీ 2 (440 చదరపు అడుగులు) మరియు"&amp;" 5.44: 1 కారక నిష్పత్తిని కలిగి ఉంది. టేకాఫ్ బరువు పరిధి 140 నుండి 210 కిలోలు (309 నుండి 463 పౌండ్లు). గ్లైడర్ DHV 1-2 మరియు en/ltf a ధృవీకరించబడింది. [1] [2] బెర్ట్రాండ్ నుండి డేటా [1] మరియు తయారీదారు [2] సాధారణ లక్షణాల పనితీరు")</f>
        <v>ది వింగ్స్ ఆఫ్ చేంజ్ చిన్హూక్ బి (ఇంగ్లీష్: చినూక్) ఒక ఆస్ట్రియన్ రెండు-ప్రదేశాల పారాగ్లైడర్, దీనిని మార్కస్ గ్రుంధ్మర్ రూపొందించారు మరియు ఫుల్‌మెస్ యొక్క వింగ్స్ యొక్క రెక్కల ద్వారా ఉత్పత్తి చేయబడింది. ఇది ఇప్పుడు ఉత్పత్తికి దూరంగా ఉంది. [1] ఈ విమానం విమాన శిక్షణ కోసం టెన్డం గ్లైడర్‌గా రూపొందించబడింది మరియు దీనిని చిన్హూక్ బిఐ అని పిలుస్తారు, ఇది "ద్వి-స్థలం" లేదా రెండు సీటర్లను సూచిస్తుంది. [1] విమానం యొక్క 14.9 మీ (48.9 అడుగులు) స్పాన్ వింగ్ 44 కణాలు, రెక్క ప్రాంతం 40.9 మీ 2 (440 చదరపు అడుగులు) మరియు 5.44: 1 కారక నిష్పత్తిని కలిగి ఉంది. టేకాఫ్ బరువు పరిధి 140 నుండి 210 కిలోలు (309 నుండి 463 పౌండ్లు). గ్లైడర్ DHV 1-2 మరియు en/ltf a ధృవీకరించబడింది. [1] [2] బెర్ట్రాండ్ నుండి డేటా [1] మరియు తయారీదారు [2] సాధారణ లక్షణాల పనితీరు</v>
      </c>
      <c r="F97" s="1" t="s">
        <v>295</v>
      </c>
      <c r="G97" s="1" t="str">
        <f>IFERROR(__xludf.DUMMYFUNCTION("GOOGLETRANSLATE(F:F, ""en"", ""te"")"),"పారాగ్లైడర్")</f>
        <v>పారాగ్లైడర్</v>
      </c>
      <c r="H97" s="1" t="s">
        <v>868</v>
      </c>
      <c r="I97" s="1" t="str">
        <f>IFERROR(__xludf.DUMMYFUNCTION("GOOGLETRANSLATE(H:H, ""en"", ""te"")"),"ఆస్ట్రియా")</f>
        <v>ఆస్ట్రియా</v>
      </c>
      <c r="J97" s="2" t="s">
        <v>869</v>
      </c>
      <c r="K97" s="1" t="s">
        <v>1031</v>
      </c>
      <c r="L97" s="1" t="str">
        <f>IFERROR(__xludf.DUMMYFUNCTION("GOOGLETRANSLATE(K:K, ""en"", ""te"")"),"మార్పు యొక్క రెక్కలు")</f>
        <v>మార్పు యొక్క రెక్కలు</v>
      </c>
      <c r="M97" s="1" t="s">
        <v>1032</v>
      </c>
      <c r="Q97" s="1" t="s">
        <v>233</v>
      </c>
      <c r="T97" s="1" t="s">
        <v>1166</v>
      </c>
      <c r="V97" s="1" t="s">
        <v>1234</v>
      </c>
      <c r="AA97" s="1" t="s">
        <v>1043</v>
      </c>
      <c r="AB97" s="1" t="s">
        <v>1235</v>
      </c>
      <c r="AF97" s="2" t="s">
        <v>301</v>
      </c>
      <c r="AG97" s="1" t="s">
        <v>1036</v>
      </c>
      <c r="AI97" s="1" t="s">
        <v>1236</v>
      </c>
      <c r="AJ97" s="1" t="s">
        <v>1237</v>
      </c>
      <c r="AK97" s="1" t="s">
        <v>1238</v>
      </c>
      <c r="AV97" s="1">
        <v>5.44</v>
      </c>
      <c r="BG97" s="1" t="s">
        <v>305</v>
      </c>
      <c r="BV97" s="1" t="s">
        <v>304</v>
      </c>
    </row>
    <row r="98">
      <c r="A98" s="1" t="s">
        <v>1239</v>
      </c>
      <c r="B98" s="1" t="str">
        <f>IFERROR(__xludf.DUMMYFUNCTION("GOOGLETRANSLATE(A:A, ""en"", ""te"")"),"లాపన్ ఎల్‌ఎస్‌యు -03")</f>
        <v>లాపన్ ఎల్‌ఎస్‌యు -03</v>
      </c>
      <c r="C98" s="1" t="s">
        <v>1240</v>
      </c>
      <c r="D98" s="1" t="str">
        <f>IFERROR(__xludf.DUMMYFUNCTION("GOOGLETRANSLATE(C:C, ""en"", ""te"")"),"లాపన్ ఎల్‌ఎస్‌యు -03 (లాపాన్ నిఘా యుఎవి -03) ఇండోనేషియాకు చెందిన లెంబాగా పెనెలిటియన్ డాన్ పెనెర్బాంగన్ నేషనల్ (లాపాన్) అభివృద్ధి చేసిన ఒక (మానవరహిత వైమానిక వాహనం). ఇది లాపన్ LSU-02 యొక్క మరింత అభివృద్ధి, మరియు రెండూ వ్యూహాత్మక UAV గా వర్గీకరించబడ్డాయి. ఇద"&amp;"ి ప్రాథమికంగా LSU-02 యొక్క మరింత అభివృద్ధి అయితే, LSU-03 దాని పూర్వీకులలో 133% గరిష్ట పరిధిని సాధించగలదు (450 కిలోమీటర్ల LSU-02 తో పోలిస్తే 600 కిమీ) మరియు గణనీయంగా ఎక్కువ పేలోడ్. పిటి ఎం 3 (మండిరి మిత్రా ముహిబ్బా) ఎల్‌ఎస్‌యు -03 ఎల్‌ఎస్‌యు -03 అభివృద్ధి "&amp;"ప్రారంభమైంది. ప్రీ-ప్రొడక్షన్ మోడల్ యొక్క స్థిరత్వాన్ని పరీక్షించడానికి మొదటి ఫ్లైట్ 25 జనవరి 2014 న జరుగుతుంది. ఈ ప్రీ-ప్రొడక్షన్ మోడల్ 350 కిమీ మరియు 10 కిలోల పేలోడ్ యొక్క సైద్ధాంతిక పరిధిని కలిగి ఉంది. సాంకేతికంగా LSU-03 గంటకు 100 కిమీ క్రూజింగ్ వేగం మ"&amp;"రియు గరిష్ట వేగం 150 కిమీ/గం. ఇది 2-సిలిండర్ 100 సిసి పిస్టన్ ఇంజిన్, 24x12 పషర్ ప్రొపెల్లర్, 7 లీటర్ పెర్టామాక్స్ ప్లస్ ఇంధనం మరియు లిప్పో బ్యాటరీని ఉపయోగిస్తుంది. [1] 2015–2016 కాలంలో, లాపన్ అధిక పనితీరు గల LSU-03 ను అభివృద్ధి చేశాడు, దీనిని LSU-03 NG ("&amp;"తరువాతి తరం) గా పిలిచారు. మునుపటి సంస్కరణలో 350 కిమీ మరియు 10 కిలోల పేలోడ్ ఉన్నప్పటికీ, ఈ వెర్షన్‌లో 600 కిమీ పరిధి మరియు 24 కిలోల పేలోడ్ ఉన్నాయి. బరువు తగ్గడం వల్ల ఈ మెరుగుదల నమ్ముతారు. కొత్త వెర్షన్ సెమీ మోనోకోక్ కాన్సెప్ట్‌లో మద్దతుగా ప్లైవుడ్‌తో జిఎఫ్"&amp;"‌ఆర్‌పి మెటీరియల్ (గ్లాస్ ఫైబర్ రీన్ఫోర్స్డ్ పాలిమర్) ను స్వీకరించింది. ఎల్‌ఎస్‌యు -05 డ్రోన్‌లో ఇలాంటి మెటీరియల్ టెక్నాలజీ ఉపయోగించబడింది. LSU-03 యొక్క పేలోడ్‌లో FLIR కెమెరా, లిప్పో బ్యాటరీ మరియు ఇతర ఎలక్ట్రానిక్స్ ఉంటాయి. దీనిని రేడియో ఉపయోగించి లేదా GC"&amp;"S నుండి మిషన్ ప్లానర్‌ను ఉపయోగించి స్వయంచాలకంగా నియంత్రించవచ్చు. ఇది యాంటీ జామింగ్ టెక్నాలజీని వ్యవస్థాపించింది, ఇది జామ్ చేయబడినప్పటికీ, అది స్వయంచాలకంగా దాని పూర్వపు టేకాఫ్ ప్రాంతానికి తిరిగి వస్తుంది. [2] నవంబర్ 2015 లో, ఎల్‌ఎస్‌యు -03 సిలాకాప్‌లోని పమ"&amp;"ేంగ్‌పీక్ నుండి పెలాబుహాన్ రతుకు ఫోటోగ్రాఫింగ్ మిషన్ కోసం విమానంలో ప్రయాణించి పదుంగ్‌పీక్‌కు తిరిగి వచ్చింది. 3 గంటల 39 నిమిషాల్లో 340 కి.మీ. మునుపటి రికార్డ్ హోల్డర్ LSU-02, ఇది 2 గంటల 37 నిమిషాల్లో 200 కి.మీ. తయారీదారు నుండి డేటా [4] సాధారణ లక్షణాల పనిత"&amp;"ీరు")</f>
        <v>లాపన్ ఎల్‌ఎస్‌యు -03 (లాపాన్ నిఘా యుఎవి -03) ఇండోనేషియాకు చెందిన లెంబాగా పెనెలిటియన్ డాన్ పెనెర్బాంగన్ నేషనల్ (లాపాన్) అభివృద్ధి చేసిన ఒక (మానవరహిత వైమానిక వాహనం). ఇది లాపన్ LSU-02 యొక్క మరింత అభివృద్ధి, మరియు రెండూ వ్యూహాత్మక UAV గా వర్గీకరించబడ్డాయి. ఇది ప్రాథమికంగా LSU-02 యొక్క మరింత అభివృద్ధి అయితే, LSU-03 దాని పూర్వీకులలో 133% గరిష్ట పరిధిని సాధించగలదు (450 కిలోమీటర్ల LSU-02 తో పోలిస్తే 600 కిమీ) మరియు గణనీయంగా ఎక్కువ పేలోడ్. పిటి ఎం 3 (మండిరి మిత్రా ముహిబ్బా) ఎల్‌ఎస్‌యు -03 ఎల్‌ఎస్‌యు -03 అభివృద్ధి ప్రారంభమైంది. ప్రీ-ప్రొడక్షన్ మోడల్ యొక్క స్థిరత్వాన్ని పరీక్షించడానికి మొదటి ఫ్లైట్ 25 జనవరి 2014 న జరుగుతుంది. ఈ ప్రీ-ప్రొడక్షన్ మోడల్ 350 కిమీ మరియు 10 కిలోల పేలోడ్ యొక్క సైద్ధాంతిక పరిధిని కలిగి ఉంది. సాంకేతికంగా LSU-03 గంటకు 100 కిమీ క్రూజింగ్ వేగం మరియు గరిష్ట వేగం 150 కిమీ/గం. ఇది 2-సిలిండర్ 100 సిసి పిస్టన్ ఇంజిన్, 24x12 పషర్ ప్రొపెల్లర్, 7 లీటర్ పెర్టామాక్స్ ప్లస్ ఇంధనం మరియు లిప్పో బ్యాటరీని ఉపయోగిస్తుంది. [1] 2015–2016 కాలంలో, లాపన్ అధిక పనితీరు గల LSU-03 ను అభివృద్ధి చేశాడు, దీనిని LSU-03 NG (తరువాతి తరం) గా పిలిచారు. మునుపటి సంస్కరణలో 350 కిమీ మరియు 10 కిలోల పేలోడ్ ఉన్నప్పటికీ, ఈ వెర్షన్‌లో 600 కిమీ పరిధి మరియు 24 కిలోల పేలోడ్ ఉన్నాయి. బరువు తగ్గడం వల్ల ఈ మెరుగుదల నమ్ముతారు. కొత్త వెర్షన్ సెమీ మోనోకోక్ కాన్సెప్ట్‌లో మద్దతుగా ప్లైవుడ్‌తో జిఎఫ్‌ఆర్‌పి మెటీరియల్ (గ్లాస్ ఫైబర్ రీన్ఫోర్స్డ్ పాలిమర్) ను స్వీకరించింది. ఎల్‌ఎస్‌యు -05 డ్రోన్‌లో ఇలాంటి మెటీరియల్ టెక్నాలజీ ఉపయోగించబడింది. LSU-03 యొక్క పేలోడ్‌లో FLIR కెమెరా, లిప్పో బ్యాటరీ మరియు ఇతర ఎలక్ట్రానిక్స్ ఉంటాయి. దీనిని రేడియో ఉపయోగించి లేదా GCS నుండి మిషన్ ప్లానర్‌ను ఉపయోగించి స్వయంచాలకంగా నియంత్రించవచ్చు. ఇది యాంటీ జామింగ్ టెక్నాలజీని వ్యవస్థాపించింది, ఇది జామ్ చేయబడినప్పటికీ, అది స్వయంచాలకంగా దాని పూర్వపు టేకాఫ్ ప్రాంతానికి తిరిగి వస్తుంది. [2] నవంబర్ 2015 లో, ఎల్‌ఎస్‌యు -03 సిలాకాప్‌లోని పమేంగ్‌పీక్ నుండి పెలాబుహాన్ రతుకు ఫోటోగ్రాఫింగ్ మిషన్ కోసం విమానంలో ప్రయాణించి పదుంగ్‌పీక్‌కు తిరిగి వచ్చింది. 3 గంటల 39 నిమిషాల్లో 340 కి.మీ. మునుపటి రికార్డ్ హోల్డర్ LSU-02, ఇది 2 గంటల 37 నిమిషాల్లో 200 కి.మీ. తయారీదారు నుండి డేటా [4] సాధారణ లక్షణాల పనితీరు</v>
      </c>
      <c r="E98" s="1" t="s">
        <v>1241</v>
      </c>
      <c r="F98" s="1" t="s">
        <v>1242</v>
      </c>
      <c r="G98" s="1" t="str">
        <f>IFERROR(__xludf.DUMMYFUNCTION("GOOGLETRANSLATE(F:F, ""en"", ""te"")"),"నిఘా ఉవ్")</f>
        <v>నిఘా ఉవ్</v>
      </c>
      <c r="H98" s="1" t="s">
        <v>1243</v>
      </c>
      <c r="I98" s="1" t="str">
        <f>IFERROR(__xludf.DUMMYFUNCTION("GOOGLETRANSLATE(H:H, ""en"", ""te"")"),"ఇండోనేషియా")</f>
        <v>ఇండోనేషియా</v>
      </c>
      <c r="J98" s="2" t="s">
        <v>1244</v>
      </c>
      <c r="K98" s="1" t="s">
        <v>1245</v>
      </c>
      <c r="L98" s="1" t="str">
        <f>IFERROR(__xludf.DUMMYFUNCTION("GOOGLETRANSLATE(K:K, ""en"", ""te"")"),"లాపన్ (లెంబాగా పెనెలిటియన్ డాన్ పెనర్‌బంగన్ నేషనల్ - నేషనల్ ఇన్స్టిట్యూట్ ఆఫ్ ఏరోనాటిక్స్ అండ్ స్పేస్) పిటి ఎం 3 (మందిరి మిత్రా ముహిబ్బా)")</f>
        <v>లాపన్ (లెంబాగా పెనెలిటియన్ డాన్ పెనర్‌బంగన్ నేషనల్ - నేషనల్ ఇన్స్టిట్యూట్ ఆఫ్ ఏరోనాటిక్స్ అండ్ స్పేస్) పిటి ఎం 3 (మందిరి మిత్రా ముహిబ్బా)</v>
      </c>
      <c r="M98" s="1" t="s">
        <v>1246</v>
      </c>
      <c r="N98" s="4">
        <v>41640.0</v>
      </c>
      <c r="Q98" s="1" t="s">
        <v>1247</v>
      </c>
      <c r="R98" s="1" t="s">
        <v>1248</v>
      </c>
      <c r="S98" s="1" t="s">
        <v>1249</v>
      </c>
      <c r="T98" s="1" t="s">
        <v>1250</v>
      </c>
      <c r="V98" s="1" t="s">
        <v>1248</v>
      </c>
      <c r="W98" s="1" t="s">
        <v>1251</v>
      </c>
      <c r="X98" s="1" t="s">
        <v>1252</v>
      </c>
      <c r="Y98" s="1" t="s">
        <v>1253</v>
      </c>
      <c r="AA98" s="1" t="s">
        <v>1254</v>
      </c>
      <c r="AD98" s="1" t="s">
        <v>1255</v>
      </c>
      <c r="AG98" s="1" t="s">
        <v>1256</v>
      </c>
      <c r="AK98" s="1" t="s">
        <v>222</v>
      </c>
      <c r="AL98" s="1" t="s">
        <v>1257</v>
      </c>
      <c r="AQ98" s="1" t="s">
        <v>1258</v>
      </c>
      <c r="AR98" s="1" t="s">
        <v>1259</v>
      </c>
      <c r="BC98" s="1" t="s">
        <v>1260</v>
      </c>
      <c r="BD98" s="1" t="s">
        <v>1261</v>
      </c>
      <c r="BV98" s="1" t="s">
        <v>1262</v>
      </c>
    </row>
    <row r="99">
      <c r="A99" s="1" t="s">
        <v>1263</v>
      </c>
      <c r="B99" s="1" t="str">
        <f>IFERROR(__xludf.DUMMYFUNCTION("GOOGLETRANSLATE(A:A, ""en"", ""te"")"),"హన్సా-బ్రాండెన్‌బర్గ్ ఎల్ .16")</f>
        <v>హన్సా-బ్రాండెన్‌బర్గ్ ఎల్ .16</v>
      </c>
      <c r="C99" s="1" t="s">
        <v>1264</v>
      </c>
      <c r="D99" s="1" t="str">
        <f>IFERROR(__xludf.DUMMYFUNCTION("GOOGLETRANSLATE(C:C, ""en"", ""te"")"),"హన్సా-బ్రాండెన్‌బర్గ్ ఎల్. [1] సాధారణ లక్షణాల నుండి డేటా పనితీరు ఆయుధాలు")</f>
        <v>హన్సా-బ్రాండెన్‌బర్గ్ ఎల్. [1] సాధారణ లక్షణాల నుండి డేటా పనితీరు ఆయుధాలు</v>
      </c>
      <c r="E99" s="1" t="s">
        <v>1265</v>
      </c>
      <c r="F99" s="1" t="s">
        <v>1185</v>
      </c>
      <c r="G99" s="1" t="str">
        <f>IFERROR(__xludf.DUMMYFUNCTION("GOOGLETRANSLATE(F:F, ""en"", ""te"")"),"యుద్ధ")</f>
        <v>యుద్ధ</v>
      </c>
      <c r="K99" s="1" t="s">
        <v>1266</v>
      </c>
      <c r="L99" s="1" t="str">
        <f>IFERROR(__xludf.DUMMYFUNCTION("GOOGLETRANSLATE(K:K, ""en"", ""te"")"),"హన్సా-బ్రాండెన్‌బర్గ్")</f>
        <v>హన్సా-బ్రాండెన్‌బర్గ్</v>
      </c>
      <c r="M99" s="2" t="s">
        <v>1267</v>
      </c>
      <c r="N99" s="1">
        <v>1917.0</v>
      </c>
      <c r="O99" s="1">
        <v>1.0</v>
      </c>
      <c r="Q99" s="1">
        <v>1.0</v>
      </c>
      <c r="S99" s="1" t="s">
        <v>1268</v>
      </c>
      <c r="U99" s="1" t="s">
        <v>1269</v>
      </c>
      <c r="V99" s="1" t="s">
        <v>1270</v>
      </c>
      <c r="Y99" s="1" t="s">
        <v>1271</v>
      </c>
      <c r="AF99" s="2" t="s">
        <v>1188</v>
      </c>
      <c r="AI99" s="1" t="s">
        <v>1272</v>
      </c>
      <c r="AJ99" s="1" t="s">
        <v>1273</v>
      </c>
      <c r="AK99" s="1" t="s">
        <v>192</v>
      </c>
      <c r="AY99" s="1" t="s">
        <v>575</v>
      </c>
      <c r="AZ99" s="1" t="s">
        <v>575</v>
      </c>
      <c r="BB99" s="1" t="s">
        <v>1274</v>
      </c>
      <c r="BC99" s="1" t="s">
        <v>1275</v>
      </c>
      <c r="BG99" s="1" t="s">
        <v>1276</v>
      </c>
      <c r="BL99" s="1" t="s">
        <v>1277</v>
      </c>
      <c r="BV99" s="1" t="s">
        <v>1278</v>
      </c>
      <c r="CL99" s="1" t="s">
        <v>575</v>
      </c>
    </row>
    <row r="100">
      <c r="A100" s="1" t="s">
        <v>1279</v>
      </c>
      <c r="B100" s="1" t="str">
        <f>IFERROR(__xludf.DUMMYFUNCTION("GOOGLETRANSLATE(A:A, ""en"", ""te"")"),"స్వాతంత్ర్యం అక్రోన్")</f>
        <v>స్వాతంత్ర్యం అక్రోన్</v>
      </c>
      <c r="C100" s="1" t="s">
        <v>1280</v>
      </c>
      <c r="D100" s="1" t="str">
        <f>IFERROR(__xludf.DUMMYFUNCTION("GOOGLETRANSLATE(C:C, ""en"", ""te"")"),"స్వాతంత్ర్యం అక్రోన్ ఒక జర్మన్ సింగిల్ ప్లేస్, పారాగ్లైడర్, దీనిని మైఖేల్ నెస్లర్ రూపొందించారు మరియు తురింగియాలోని ఐసెన్‌బర్గ్ యొక్క స్వాతంత్ర్య పారాగ్లైడింగ్ ద్వారా నిర్మించబడింది. ఇది ఇప్పుడు ఉత్పత్తికి దూరంగా ఉంది. [1] అక్రోన్ ఇంటర్మీడియట్ గ్లైడర్‌గా ర"&amp;"ూపొందించబడింది. మోడల్స్ వాటి సాపేక్ష పరిమాణానికి పేరు పెట్టబడ్డాయి. [1] కంపెనీ టెస్ట్ పైలట్ క్రిస్టియన్ అమోన్ కూడా అక్రోన్ యొక్క అభివృద్ధి మరియు విమాన పరీక్షలో పాల్గొన్నాడు. [1] బెర్ట్రాండ్ నుండి డేటా [1] సాధారణ లక్షణాలు")</f>
        <v>స్వాతంత్ర్యం అక్రోన్ ఒక జర్మన్ సింగిల్ ప్లేస్, పారాగ్లైడర్, దీనిని మైఖేల్ నెస్లర్ రూపొందించారు మరియు తురింగియాలోని ఐసెన్‌బర్గ్ యొక్క స్వాతంత్ర్య పారాగ్లైడింగ్ ద్వారా నిర్మించబడింది. ఇది ఇప్పుడు ఉత్పత్తికి దూరంగా ఉంది. [1] అక్రోన్ ఇంటర్మీడియట్ గ్లైడర్‌గా రూపొందించబడింది. మోడల్స్ వాటి సాపేక్ష పరిమాణానికి పేరు పెట్టబడ్డాయి. [1] కంపెనీ టెస్ట్ పైలట్ క్రిస్టియన్ అమోన్ కూడా అక్రోన్ యొక్క అభివృద్ధి మరియు విమాన పరీక్షలో పాల్గొన్నాడు. [1] బెర్ట్రాండ్ నుండి డేటా [1] సాధారణ లక్షణాలు</v>
      </c>
      <c r="F100" s="1" t="s">
        <v>295</v>
      </c>
      <c r="G100" s="1" t="str">
        <f>IFERROR(__xludf.DUMMYFUNCTION("GOOGLETRANSLATE(F:F, ""en"", ""te"")"),"పారాగ్లైడర్")</f>
        <v>పారాగ్లైడర్</v>
      </c>
      <c r="H100" s="1" t="s">
        <v>111</v>
      </c>
      <c r="I100" s="1" t="str">
        <f>IFERROR(__xludf.DUMMYFUNCTION("GOOGLETRANSLATE(H:H, ""en"", ""te"")"),"జర్మనీ")</f>
        <v>జర్మనీ</v>
      </c>
      <c r="J100" s="2" t="s">
        <v>112</v>
      </c>
      <c r="K100" s="1" t="s">
        <v>822</v>
      </c>
      <c r="L100" s="1" t="str">
        <f>IFERROR(__xludf.DUMMYFUNCTION("GOOGLETRANSLATE(K:K, ""en"", ""te"")"),"స్వాతంత్ర్యం పారాగ్లైడింగ్")</f>
        <v>స్వాతంత్ర్యం పారాగ్లైడింగ్</v>
      </c>
      <c r="M100" s="1" t="s">
        <v>823</v>
      </c>
      <c r="P100" s="1" t="s">
        <v>116</v>
      </c>
      <c r="Q100" s="1" t="s">
        <v>233</v>
      </c>
      <c r="T100" s="1" t="s">
        <v>1281</v>
      </c>
      <c r="AF100" s="2" t="s">
        <v>301</v>
      </c>
      <c r="AG100" s="1" t="s">
        <v>825</v>
      </c>
      <c r="AI100" s="1" t="s">
        <v>1282</v>
      </c>
      <c r="AV100" s="1">
        <v>6.0</v>
      </c>
      <c r="BG100" s="1" t="s">
        <v>305</v>
      </c>
      <c r="BV100" s="1" t="s">
        <v>827</v>
      </c>
    </row>
    <row r="101">
      <c r="A101" s="1" t="s">
        <v>1283</v>
      </c>
      <c r="B101" s="1" t="str">
        <f>IFERROR(__xludf.DUMMYFUNCTION("GOOGLETRANSLATE(A:A, ""en"", ""te"")"),"పారాడెల్టా బిబ్రేక్")</f>
        <v>పారాడెల్టా బిబ్రేక్</v>
      </c>
      <c r="C101" s="1" t="s">
        <v>1284</v>
      </c>
      <c r="D101" s="1" t="str">
        <f>IFERROR(__xludf.DUMMYFUNCTION("GOOGLETRANSLATE(C:C, ""en"", ""te"")"),"పారాడెల్టా బిబ్రేక్ (లేదా బ్రేక్ బిపో) ఒక ఇటాలియన్ రెండు-ప్రదేశాల పారాగ్లైడర్, ఇది పర్మా యొక్క పరాడెల్టా పర్మా చేత రూపొందించబడింది మరియు ఉత్పత్తి చేయబడింది. ఇది 2016 లో ఉత్పత్తిలో ఉంది. [1] [2] ఈ విమానం విమాన శిక్షణ కోసం టెన్డం గ్లైడర్‌గా రూపొందించబడింది "&amp;"మరియు దీనిని బిబ్రేక్ అని పిలుస్తారు, ఇది పారాడెల్టా విరామం ఆధారంగా రెండు-పేజీల రూపకల్పన. ""BI"" అనే పదం, ""ద్వి-స్థలం"" లేదా రెండు సీటర్లను సూచిస్తుంది. [1] విమానం యొక్క 12.3 మీ (40.4 అడుగులు) స్పాన్ వింగ్‌లో 47 కణాలు మరియు రెక్క ప్రాంతం 39 మీ 2 (420 చదర"&amp;"పు అడుగులు) ఉన్నాయి. సిబ్బంది బరువు పరిధి 92 నుండి 118 కిలోలు (203 నుండి 260 పౌండ్లు). గ్లైడర్ AFNOR ధృవీకరించబడింది. [1] బెర్ట్రాండ్ నుండి డేటా [1] సాధారణ లక్షణాలు")</f>
        <v>పారాడెల్టా బిబ్రేక్ (లేదా బ్రేక్ బిపో) ఒక ఇటాలియన్ రెండు-ప్రదేశాల పారాగ్లైడర్, ఇది పర్మా యొక్క పరాడెల్టా పర్మా చేత రూపొందించబడింది మరియు ఉత్పత్తి చేయబడింది. ఇది 2016 లో ఉత్పత్తిలో ఉంది. [1] [2] ఈ విమానం విమాన శిక్షణ కోసం టెన్డం గ్లైడర్‌గా రూపొందించబడింది మరియు దీనిని బిబ్రేక్ అని పిలుస్తారు, ఇది పారాడెల్టా విరామం ఆధారంగా రెండు-పేజీల రూపకల్పన. "BI" అనే పదం, "ద్వి-స్థలం" లేదా రెండు సీటర్లను సూచిస్తుంది. [1] విమానం యొక్క 12.3 మీ (40.4 అడుగులు) స్పాన్ వింగ్‌లో 47 కణాలు మరియు రెక్క ప్రాంతం 39 మీ 2 (420 చదరపు అడుగులు) ఉన్నాయి. సిబ్బంది బరువు పరిధి 92 నుండి 118 కిలోలు (203 నుండి 260 పౌండ్లు). గ్లైడర్ AFNOR ధృవీకరించబడింది. [1] బెర్ట్రాండ్ నుండి డేటా [1] సాధారణ లక్షణాలు</v>
      </c>
      <c r="F101" s="1" t="s">
        <v>295</v>
      </c>
      <c r="G101" s="1" t="str">
        <f>IFERROR(__xludf.DUMMYFUNCTION("GOOGLETRANSLATE(F:F, ""en"", ""te"")"),"పారాగ్లైడర్")</f>
        <v>పారాగ్లైడర్</v>
      </c>
      <c r="H101" s="1" t="s">
        <v>400</v>
      </c>
      <c r="I101" s="1" t="str">
        <f>IFERROR(__xludf.DUMMYFUNCTION("GOOGLETRANSLATE(H:H, ""en"", ""te"")"),"ఇటలీ")</f>
        <v>ఇటలీ</v>
      </c>
      <c r="J101" s="2" t="s">
        <v>401</v>
      </c>
      <c r="K101" s="1" t="s">
        <v>883</v>
      </c>
      <c r="L101" s="1" t="str">
        <f>IFERROR(__xludf.DUMMYFUNCTION("GOOGLETRANSLATE(K:K, ""en"", ""te"")"),"పారాడెల్టా పర్మా")</f>
        <v>పారాడెల్టా పర్మా</v>
      </c>
      <c r="M101" s="1" t="s">
        <v>884</v>
      </c>
      <c r="Q101" s="1" t="s">
        <v>233</v>
      </c>
      <c r="R101" s="1" t="s">
        <v>779</v>
      </c>
      <c r="T101" s="1" t="s">
        <v>1285</v>
      </c>
      <c r="AF101" s="2" t="s">
        <v>301</v>
      </c>
      <c r="AI101" s="1" t="s">
        <v>1286</v>
      </c>
      <c r="AQ101" s="1" t="s">
        <v>1045</v>
      </c>
      <c r="AR101" s="1" t="s">
        <v>1287</v>
      </c>
      <c r="BG101" s="1" t="s">
        <v>886</v>
      </c>
      <c r="BV101" s="1" t="s">
        <v>887</v>
      </c>
    </row>
    <row r="102">
      <c r="A102" s="1" t="s">
        <v>1288</v>
      </c>
      <c r="B102" s="1" t="str">
        <f>IFERROR(__xludf.DUMMYFUNCTION("GOOGLETRANSLATE(A:A, ""en"", ""te"")"),"ఎస్సీ స్కార్పియన్")</f>
        <v>ఎస్సీ స్కార్పియన్</v>
      </c>
      <c r="C102" s="1" t="s">
        <v>1289</v>
      </c>
      <c r="D102" s="1" t="str">
        <f>IFERROR(__xludf.DUMMYFUNCTION("GOOGLETRANSLATE(C:C, ""en"", ""te"")"),"ఎస్సీ స్కార్పియన్ ఉక్రేనియన్ సింగిల్-ప్లేస్ పారాగ్లైడర్, దీనిని ఖార్కివ్ యొక్క ఎస్సీ పారాగ్లైడింగ్ రూపొందించారు మరియు నిర్మించారు. ఇది ఇప్పుడు ఉత్పత్తికి దూరంగా ఉంది. [1] స్కార్పియన్ అధునాతన క్రాస్ కంట్రీ గ్లైడర్‌గా రూపొందించబడింది. మోడల్స్ ప్రతి ఒక్కటి చ"&amp;"దరపు మీటర్లలో వారి వింగ్ ప్రాంతానికి పేరు పెట్టబడ్డాయి. [1] బెర్ట్రాండ్ నుండి డేటా [1] సాధారణ లక్షణాల పనితీరు")</f>
        <v>ఎస్సీ స్కార్పియన్ ఉక్రేనియన్ సింగిల్-ప్లేస్ పారాగ్లైడర్, దీనిని ఖార్కివ్ యొక్క ఎస్సీ పారాగ్లైడింగ్ రూపొందించారు మరియు నిర్మించారు. ఇది ఇప్పుడు ఉత్పత్తికి దూరంగా ఉంది. [1] స్కార్పియన్ అధునాతన క్రాస్ కంట్రీ గ్లైడర్‌గా రూపొందించబడింది. మోడల్స్ ప్రతి ఒక్కటి చదరపు మీటర్లలో వారి వింగ్ ప్రాంతానికి పేరు పెట్టబడ్డాయి. [1] బెర్ట్రాండ్ నుండి డేటా [1] సాధారణ లక్షణాల పనితీరు</v>
      </c>
      <c r="F102" s="1" t="s">
        <v>295</v>
      </c>
      <c r="G102" s="1" t="str">
        <f>IFERROR(__xludf.DUMMYFUNCTION("GOOGLETRANSLATE(F:F, ""en"", ""te"")"),"పారాగ్లైడర్")</f>
        <v>పారాగ్లైడర్</v>
      </c>
      <c r="H102" s="1" t="s">
        <v>902</v>
      </c>
      <c r="I102" s="1" t="str">
        <f>IFERROR(__xludf.DUMMYFUNCTION("GOOGLETRANSLATE(H:H, ""en"", ""te"")"),"ఉక్రెయిన్")</f>
        <v>ఉక్రెయిన్</v>
      </c>
      <c r="J102" s="2" t="s">
        <v>903</v>
      </c>
      <c r="K102" s="1" t="s">
        <v>994</v>
      </c>
      <c r="L102" s="1" t="str">
        <f>IFERROR(__xludf.DUMMYFUNCTION("GOOGLETRANSLATE(K:K, ""en"", ""te"")"),"ఎస్సీ పారాగ్లైడింగ్")</f>
        <v>ఎస్సీ పారాగ్లైడింగ్</v>
      </c>
      <c r="M102" s="1" t="s">
        <v>995</v>
      </c>
      <c r="P102" s="1" t="s">
        <v>116</v>
      </c>
      <c r="Q102" s="1" t="s">
        <v>233</v>
      </c>
      <c r="AF102" s="2" t="s">
        <v>301</v>
      </c>
      <c r="AI102" s="1" t="s">
        <v>996</v>
      </c>
      <c r="AK102" s="1" t="s">
        <v>844</v>
      </c>
      <c r="AV102" s="1">
        <v>5.5</v>
      </c>
      <c r="BG102" s="1" t="s">
        <v>305</v>
      </c>
      <c r="BH102" s="1" t="s">
        <v>997</v>
      </c>
    </row>
    <row r="103">
      <c r="A103" s="1" t="s">
        <v>1290</v>
      </c>
      <c r="B103" s="1" t="str">
        <f>IFERROR(__xludf.DUMMYFUNCTION("GOOGLETRANSLATE(A:A, ""en"", ""te"")"),"అప్ శిఖరం")</f>
        <v>అప్ శిఖరం</v>
      </c>
      <c r="C103" s="1" t="s">
        <v>1291</v>
      </c>
      <c r="D103" s="1" t="str">
        <f>IFERROR(__xludf.DUMMYFUNCTION("GOOGLETRANSLATE(C:C, ""en"", ""te"")"),"యుపి సమ్మిట్ ఒక జర్మన్ సింగిల్-ప్లేస్ పారాగ్లైడర్, ఇది యూరప్ ఆఫ్ కోచెల్ యామ్ సీ చేత రూపొందించబడింది మరియు నిర్మించింది, ఇప్పుడు గార్మిష్-పార్టెన్‌కిర్చెన్ యొక్క అంతర్జాతీయంగా ఉంది. 2001 లో ప్రవేశపెట్టిన, సమ్మిట్ XC4 మోడల్‌తో ఉత్పత్తి 2016 వరకు కొనసాగింది."&amp;" [1] శిఖరం పనితీరు ఇంటర్మీడియట్ క్రాస్ కంట్రీ గ్లైడర్‌గా రూపొందించబడింది. [1] [2] ఈ డిజైన్ అనేక తరాల మోడల్స్, ది సమ్మిట్, సమ్మిట్ 2, సమ్మిట్ 3, సమ్మిట్ ఎక్స్‌సి, సమ్మిట్ ఎక్స్‌సి 2 మరియు సమ్మిట్ ఎక్స్‌సి 4 ద్వారా అభివృద్ధి చెందింది. నమూనాలు వాటి సాపేక్ష ప"&amp;"రిమాణానికి పేరు పెట్టబడ్డాయి. [1] [3] [2] [4] [5] [6] [7] [8] అప్ ట్రాంగో 2 మరియు టార్గా 2 వింగ్ డిజైన్ల ఆధారంగా సమ్మిట్ 3 సరికొత్త డిజైన్. [5] అసలు మోడల్ సమ్మిట్ యొక్క నౌక పోషర్ మెరైన్ న్యూ స్కైటెక్స్ నుండి తయారు చేయబడింది మరియు దాని పంక్తులు కజిన్ ట్రెస"&amp;"్టెక్ సూపర్ అరామిడ్ నుండి కల్పించబడ్డాయి. [2] సమ్మిట్ XC4 యొక్క సెయిల్ టాప్ ఉపరితలం పోర్చర్ స్కైటెక్స్ 38 యూనివర్సల్ నుండి తయారవుతుంది, దిగువ ఉపరితలం డొమెనికా 30DMF. వింగ్ యొక్క సెల్ గోడలు పోర్చర్ స్కోయిటెక్స్ 40 హార్డ్. గ్యాలరీ పంక్తులు ఎడెల్రిడ్ 8000U-1"&amp;"30/090/070/050 (అరామిడ్ అన్‌షీథెడ్) నుండి తయారవుతాయి, మధ్య రేఖలు ఎడెల్రిడ్ 8000U-200/130/090 (అరామిడ్ అన్‌షీట్ చేయనివి)/లిరోస్ DC200 (డైనెమా అన్‌షీట్ చేయనివి) నుండి తయారవుతాయి, ప్రధాన పంక్తులు లిరోస్ DC300/DC200 (డైనెమా అన్‌షీట్ చేయబడలేదు), ఎడెల్రిడ్ 8000"&amp;"U-230 (అరామిడ్ అన్‌షీథెడ్), బ్రేక్ లైన్లు కజిన్ 989-1,5 (డైనీమా అన్‌షీథెడ్)/ఎడెల్రిడ్ 8000U-090/050 (అరామిడ్ అన్‌షీథెడ్). [8] 2001-2002 నుండి ఉత్పత్తి చేయబడింది. [3] 2003-2005 నుండి ఉత్పత్తి చేయబడింది. [3] 2006-2007 నుండి ఉత్పత్తి చేయబడింది. [3] 2008-2010"&amp;" నుండి ఉత్పత్తి చేయబడింది. [3] 2011-2014 నుండి ఉత్పత్తి చేయబడింది. [3] 2015 నుండి ఉత్పత్తి చేయబడింది -ప్రాతినిధ్యం. [3] బెర్ట్రాండ్ నుండి డేటా [1] సాధారణ లక్షణాలు")</f>
        <v>యుపి సమ్మిట్ ఒక జర్మన్ సింగిల్-ప్లేస్ పారాగ్లైడర్, ఇది యూరప్ ఆఫ్ కోచెల్ యామ్ సీ చేత రూపొందించబడింది మరియు నిర్మించింది, ఇప్పుడు గార్మిష్-పార్టెన్‌కిర్చెన్ యొక్క అంతర్జాతీయంగా ఉంది. 2001 లో ప్రవేశపెట్టిన, సమ్మిట్ XC4 మోడల్‌తో ఉత్పత్తి 2016 వరకు కొనసాగింది. [1] శిఖరం పనితీరు ఇంటర్మీడియట్ క్రాస్ కంట్రీ గ్లైడర్‌గా రూపొందించబడింది. [1] [2] ఈ డిజైన్ అనేక తరాల మోడల్స్, ది సమ్మిట్, సమ్మిట్ 2, సమ్మిట్ 3, సమ్మిట్ ఎక్స్‌సి, సమ్మిట్ ఎక్స్‌సి 2 మరియు సమ్మిట్ ఎక్స్‌సి 4 ద్వారా అభివృద్ధి చెందింది. నమూనాలు వాటి సాపేక్ష పరిమాణానికి పేరు పెట్టబడ్డాయి. [1] [3] [2] [4] [5] [6] [7] [8] అప్ ట్రాంగో 2 మరియు టార్గా 2 వింగ్ డిజైన్ల ఆధారంగా సమ్మిట్ 3 సరికొత్త డిజైన్. [5] అసలు మోడల్ సమ్మిట్ యొక్క నౌక పోషర్ మెరైన్ న్యూ స్కైటెక్స్ నుండి తయారు చేయబడింది మరియు దాని పంక్తులు కజిన్ ట్రెస్టెక్ సూపర్ అరామిడ్ నుండి కల్పించబడ్డాయి. [2] సమ్మిట్ XC4 యొక్క సెయిల్ టాప్ ఉపరితలం పోర్చర్ స్కైటెక్స్ 38 యూనివర్సల్ నుండి తయారవుతుంది, దిగువ ఉపరితలం డొమెనికా 30DMF. వింగ్ యొక్క సెల్ గోడలు పోర్చర్ స్కోయిటెక్స్ 40 హార్డ్. గ్యాలరీ పంక్తులు ఎడెల్రిడ్ 8000U-130/090/070/050 (అరామిడ్ అన్‌షీథెడ్) నుండి తయారవుతాయి, మధ్య రేఖలు ఎడెల్రిడ్ 8000U-200/130/090 (అరామిడ్ అన్‌షీట్ చేయనివి)/లిరోస్ DC200 (డైనెమా అన్‌షీట్ చేయనివి) నుండి తయారవుతాయి, ప్రధాన పంక్తులు లిరోస్ DC300/DC200 (డైనెమా అన్‌షీట్ చేయబడలేదు), ఎడెల్రిడ్ 8000U-230 (అరామిడ్ అన్‌షీథెడ్), బ్రేక్ లైన్లు కజిన్ 989-1,5 (డైనీమా అన్‌షీథెడ్)/ఎడెల్రిడ్ 8000U-090/050 (అరామిడ్ అన్‌షీథెడ్). [8] 2001-2002 నుండి ఉత్పత్తి చేయబడింది. [3] 2003-2005 నుండి ఉత్పత్తి చేయబడింది. [3] 2006-2007 నుండి ఉత్పత్తి చేయబడింది. [3] 2008-2010 నుండి ఉత్పత్తి చేయబడింది. [3] 2011-2014 నుండి ఉత్పత్తి చేయబడింది. [3] 2015 నుండి ఉత్పత్తి చేయబడింది -ప్రాతినిధ్యం. [3] బెర్ట్రాండ్ నుండి డేటా [1] సాధారణ లక్షణాలు</v>
      </c>
      <c r="F103" s="1" t="s">
        <v>295</v>
      </c>
      <c r="G103" s="1" t="str">
        <f>IFERROR(__xludf.DUMMYFUNCTION("GOOGLETRANSLATE(F:F, ""en"", ""te"")"),"పారాగ్లైడర్")</f>
        <v>పారాగ్లైడర్</v>
      </c>
      <c r="H103" s="1" t="s">
        <v>111</v>
      </c>
      <c r="I103" s="1" t="str">
        <f>IFERROR(__xludf.DUMMYFUNCTION("GOOGLETRANSLATE(H:H, ""en"", ""te"")"),"జర్మనీ")</f>
        <v>జర్మనీ</v>
      </c>
      <c r="J103" s="2" t="s">
        <v>112</v>
      </c>
      <c r="K103" s="1" t="s">
        <v>849</v>
      </c>
      <c r="L103" s="1" t="str">
        <f>IFERROR(__xludf.DUMMYFUNCTION("GOOGLETRANSLATE(K:K, ""en"", ""te"")"),"ఐరోపా")</f>
        <v>ఐరోపా</v>
      </c>
      <c r="M103" s="1" t="s">
        <v>850</v>
      </c>
      <c r="Q103" s="1" t="s">
        <v>233</v>
      </c>
      <c r="T103" s="1" t="s">
        <v>1171</v>
      </c>
      <c r="AF103" s="2" t="s">
        <v>301</v>
      </c>
      <c r="AI103" s="1" t="s">
        <v>1172</v>
      </c>
      <c r="AV103" s="1">
        <v>5.3</v>
      </c>
      <c r="BF103" s="1">
        <v>2001.0</v>
      </c>
      <c r="BG103" s="1" t="s">
        <v>1292</v>
      </c>
      <c r="BV103" s="1" t="s">
        <v>1293</v>
      </c>
    </row>
    <row r="104">
      <c r="A104" s="1" t="s">
        <v>1294</v>
      </c>
      <c r="B104" s="1" t="str">
        <f>IFERROR(__xludf.DUMMYFUNCTION("GOOGLETRANSLATE(A:A, ""en"", ""te"")"),"ఆస్ట్రా-șeșefschi")</f>
        <v>ఆస్ట్రా-șeșefschi</v>
      </c>
      <c r="C104" s="1" t="s">
        <v>1295</v>
      </c>
      <c r="D104" s="1" t="str">
        <f>IFERROR(__xludf.DUMMYFUNCTION("GOOGLETRANSLATE(C:C, ""en"", ""te"")"),"ఆస్ట్రా- ఫ్యాక్టరీ. [1] [2] ఆస్ట్రా-șeefschi, దాని డిజైనర్ పేరు పెట్టబడింది, దాని ఇంజిన్ కాకుండా పూర్తిగా రొమేనియన్ రూపకల్పన చేసిన విమానం. [3] Șeefschi 1920 లలో చాలా మందిలాగే ఆల్-వుడ్ మెషీన్, ఎందుకంటే కలప అప్పుడు ఒక ముఖ్యమైన రొమేనియన్ ఎగుమతి. ఇది రెండు-స్"&amp;"పార్ [4] రెక్కలతో కూడిన సింగిల్ బే బైప్‌లేన్, ఇది గుర్తించదగిన అస్థిరంగా అమర్చబడి, ప్రతి వైపు ఒకే, విశాలమైన, ఫార్వర్డ్-లీనింగ్ ఇంటర్‌ప్లేన్ స్ట్రట్‌తో కలుపుతారు, వైర్ క్రాస్ బ్రేసింగ్ సహాయంతో. ఎగువ వింగ్ రెండు విలోమ, విలోమ-వి క్యాబనే స్ట్రట్‌లపై ఫ్యూజ్‌లే"&amp;"జ్‌పై కలుపుతారు మరియు దిగువ ఒకటి దిగువ ఫ్యూజ్‌లేజ్ లాంగన్స్‌పై అమర్చబడింది. రెండు రెక్కలు మొద్దుబారిన చిట్కాలు కాకుండా ప్రణాళికలో రెక్టాంగులర్ దగ్గర ఉన్నాయి, కానీ అవి వేర్వేరు పరిమాణంలో ఉన్నాయి, స్పాన్ మరియు తీగ రెండింటిలోనూ తక్కువ చిన్నవి 15%. ఎగువ వింగ్"&amp;" మాదిరిగా కాకుండా, దిగువ ఒకటి స్వల్ప డైహెడ్రల్ కలిగి ఉంది. ఎగువ వింగ్ మాత్రమే ఐలెరాన్‌లను మాత్రమే తీసుకువెళ్ళింది, అవి చిన్నవిగా, వింగ్‌టిప్స్‌కు చేరుకున్నాయి మరియు వారు అలా చేసినట్లుగా విస్తరించారు. [5] ఈ బిప్‌లేన్ 190 కిలోవాట్ల (250 హెచ్‌పి) 250 హెచ్‌పి"&amp;" మార్టా బెంజ్ ఇంజిన్, ఆరు సిలిండర్, వాటర్-కూల్డ్, ఆస్ట్రా వద్ద నిర్మించిన నిటారుగా ఉండే ఇన్లైన్. ఇది అండర్ క్యారేజ్ కాళ్ళకు అనుసంధానించబడిన ఒక జత స్థూపాకార లాంబ్లిన్ రేడియేటర్లతో చల్లబడింది. పొడవైన ఇంజిన్ కౌలింగ్ ముక్కును లోతుగా చేసింది, కాని ఇది దీర్ఘచతు"&amp;"రస్రాకార విభాగం నిర్మాణంపై వెనుక వైపుకు గుండ్రని డెక్కింగ్‌లోకి తగ్గడంతో ఫ్యూజ్‌లేజ్ మరింత సన్నగా మారింది. దాని పైలట్ యొక్క కాక్‌పిట్ రెక్క వెనుకంజలో ఉన్న అంచు వెనుక ఉంది, ఇది అతని పైకి మరియు ఫార్వర్డ్ వీక్షణ క్షేత్రాన్ని మెరుగుపరచడానికి దానిలో విస్తృత కట"&amp;"ౌట్ కలిగి ఉంది. వెనుకకు దగ్గరగా పరిశీలకుడికి రెండవ కాక్‌పిట్ ఉంది. పైలట్ ప్రొపెల్లర్ డిస్క్ ద్వారా ఒకే, స్థిర మెషిన్ గన్ కాల్పులను నియంత్రించాడు మరియు పరిశీలకుడు సౌకర్యవంతమైన మౌంట్‌లో ఒక జత తుపాకులను కలిగి ఉన్నాడు. అతనికి రేడియో మరియు కెమెరా కూడా ఉంది. [5"&amp;"] వెనుక భాగంలో ప్లైవుడ్‌తో నిర్మించిన త్రిభుజాకార ఫిన్, ఫ్యూజ్‌లేజ్‌లో అంతర్భాగం మరియు ఉదార, లోతైన, గుండ్రని చుక్కానిని తీసుకువెళ్ళింది. Șeșefschi యొక్క క్షితిజ సమాంతర తోక ఫ్యూజ్‌లేజ్ పైన అమర్చబడింది. దాని త్రిభుజాకార ప్రణాళిక టెయిల్ ప్లేన్ యొక్క కోణాన్ని"&amp;" భూమిపై సర్దుబాటు చేయవచ్చు మరియు స్ప్లిట్ ఎలివేటర్లు చుక్కాని కదలికను అనుమతించడానికి ఒక చిన్న, కేంద్ర గ్యాప్ కలిగి ఉంటాయి. ఇది సింగిల్ ఇరుసుపై దాని మెయిన్‌వీల్స్‌తో సరళమైన, తోక అండర్‌కార్యేజ్‌ను కలిగి ఉంది, ప్రతి చివర దిగువ లాంగన్‌పై అమర్చిన V- స్ట్రట్ ను"&amp;"ండి స్థితిస్థాపకంగా పుట్టుకొస్తుంది. టెయిల్‌స్కిడ్‌కు దాని స్వంత షాక్ అబ్జార్బర్ ఉంది. [5] Șeșefschi యొక్క మొదటి ఫ్లైట్ యొక్క ఖచ్చితమైన తేదీ తెలియదు కాని ఇది సెప్టెంబర్ 1923 లో ""ఇప్పుడే సంతృప్తికరమైన పరీక్షలు చేసినట్లు"" నివేదించబడింది. [4] ఫ్లైట్ నుండి "&amp;"డేటా, జనవరి 1924 [5] సాధారణ లక్షణాలు పనితీరు ఆయుధాలు")</f>
        <v>ఆస్ట్రా- ఫ్యాక్టరీ. [1] [2] ఆస్ట్రా-șeefschi, దాని డిజైనర్ పేరు పెట్టబడింది, దాని ఇంజిన్ కాకుండా పూర్తిగా రొమేనియన్ రూపకల్పన చేసిన విమానం. [3] Șeefschi 1920 లలో చాలా మందిలాగే ఆల్-వుడ్ మెషీన్, ఎందుకంటే కలప అప్పుడు ఒక ముఖ్యమైన రొమేనియన్ ఎగుమతి. ఇది రెండు-స్పార్ [4] రెక్కలతో కూడిన సింగిల్ బే బైప్‌లేన్, ఇది గుర్తించదగిన అస్థిరంగా అమర్చబడి, ప్రతి వైపు ఒకే, విశాలమైన, ఫార్వర్డ్-లీనింగ్ ఇంటర్‌ప్లేన్ స్ట్రట్‌తో కలుపుతారు, వైర్ క్రాస్ బ్రేసింగ్ సహాయంతో. ఎగువ వింగ్ రెండు విలోమ, విలోమ-వి క్యాబనే స్ట్రట్‌లపై ఫ్యూజ్‌లేజ్‌పై కలుపుతారు మరియు దిగువ ఒకటి దిగువ ఫ్యూజ్‌లేజ్ లాంగన్స్‌పై అమర్చబడింది. రెండు రెక్కలు మొద్దుబారిన చిట్కాలు కాకుండా ప్రణాళికలో రెక్టాంగులర్ దగ్గర ఉన్నాయి, కానీ అవి వేర్వేరు పరిమాణంలో ఉన్నాయి, స్పాన్ మరియు తీగ రెండింటిలోనూ తక్కువ చిన్నవి 15%. ఎగువ వింగ్ మాదిరిగా కాకుండా, దిగువ ఒకటి స్వల్ప డైహెడ్రల్ కలిగి ఉంది. ఎగువ వింగ్ మాత్రమే ఐలెరాన్‌లను మాత్రమే తీసుకువెళ్ళింది, అవి చిన్నవిగా, వింగ్‌టిప్స్‌కు చేరుకున్నాయి మరియు వారు అలా చేసినట్లుగా విస్తరించారు. [5] ఈ బిప్‌లేన్ 190 కిలోవాట్ల (250 హెచ్‌పి) 250 హెచ్‌పి మార్టా బెంజ్ ఇంజిన్, ఆరు సిలిండర్, వాటర్-కూల్డ్, ఆస్ట్రా వద్ద నిర్మించిన నిటారుగా ఉండే ఇన్లైన్. ఇది అండర్ క్యారేజ్ కాళ్ళకు అనుసంధానించబడిన ఒక జత స్థూపాకార లాంబ్లిన్ రేడియేటర్లతో చల్లబడింది. పొడవైన ఇంజిన్ కౌలింగ్ ముక్కును లోతుగా చేసింది, కాని ఇది దీర్ఘచతురస్రాకార విభాగం నిర్మాణంపై వెనుక వైపుకు గుండ్రని డెక్కింగ్‌లోకి తగ్గడంతో ఫ్యూజ్‌లేజ్ మరింత సన్నగా మారింది. దాని పైలట్ యొక్క కాక్‌పిట్ రెక్క వెనుకంజలో ఉన్న అంచు వెనుక ఉంది, ఇది అతని పైకి మరియు ఫార్వర్డ్ వీక్షణ క్షేత్రాన్ని మెరుగుపరచడానికి దానిలో విస్తృత కటౌట్ కలిగి ఉంది. వెనుకకు దగ్గరగా పరిశీలకుడికి రెండవ కాక్‌పిట్ ఉంది. పైలట్ ప్రొపెల్లర్ డిస్క్ ద్వారా ఒకే, స్థిర మెషిన్ గన్ కాల్పులను నియంత్రించాడు మరియు పరిశీలకుడు సౌకర్యవంతమైన మౌంట్‌లో ఒక జత తుపాకులను కలిగి ఉన్నాడు. అతనికి రేడియో మరియు కెమెరా కూడా ఉంది. [5] వెనుక భాగంలో ప్లైవుడ్‌తో నిర్మించిన త్రిభుజాకార ఫిన్, ఫ్యూజ్‌లేజ్‌లో అంతర్భాగం మరియు ఉదార, లోతైన, గుండ్రని చుక్కానిని తీసుకువెళ్ళింది. Șeșefschi యొక్క క్షితిజ సమాంతర తోక ఫ్యూజ్‌లేజ్ పైన అమర్చబడింది. దాని త్రిభుజాకార ప్రణాళిక టెయిల్ ప్లేన్ యొక్క కోణాన్ని భూమిపై సర్దుబాటు చేయవచ్చు మరియు స్ప్లిట్ ఎలివేటర్లు చుక్కాని కదలికను అనుమతించడానికి ఒక చిన్న, కేంద్ర గ్యాప్ కలిగి ఉంటాయి. ఇది సింగిల్ ఇరుసుపై దాని మెయిన్‌వీల్స్‌తో సరళమైన, తోక అండర్‌కార్యేజ్‌ను కలిగి ఉంది, ప్రతి చివర దిగువ లాంగన్‌పై అమర్చిన V- స్ట్రట్ నుండి స్థితిస్థాపకంగా పుట్టుకొస్తుంది. టెయిల్‌స్కిడ్‌కు దాని స్వంత షాక్ అబ్జార్బర్ ఉంది. [5] Șeșefschi యొక్క మొదటి ఫ్లైట్ యొక్క ఖచ్చితమైన తేదీ తెలియదు కాని ఇది సెప్టెంబర్ 1923 లో "ఇప్పుడే సంతృప్తికరమైన పరీక్షలు చేసినట్లు" నివేదించబడింది. [4] ఫ్లైట్ నుండి డేటా, జనవరి 1924 [5] సాధారణ లక్షణాలు పనితీరు ఆయుధాలు</v>
      </c>
      <c r="E104" s="1" t="s">
        <v>1296</v>
      </c>
      <c r="F104" s="1" t="s">
        <v>1297</v>
      </c>
      <c r="G104" s="1" t="str">
        <f>IFERROR(__xludf.DUMMYFUNCTION("GOOGLETRANSLATE(F:F, ""en"", ""te"")"),"సైనిక నిఘా విమానం")</f>
        <v>సైనిక నిఘా విమానం</v>
      </c>
      <c r="H104" s="1" t="s">
        <v>1298</v>
      </c>
      <c r="I104" s="1" t="str">
        <f>IFERROR(__xludf.DUMMYFUNCTION("GOOGLETRANSLATE(H:H, ""en"", ""te"")"),"రొమేనియా")</f>
        <v>రొమేనియా</v>
      </c>
      <c r="J104" s="2" t="s">
        <v>1299</v>
      </c>
      <c r="K104" s="1" t="s">
        <v>1300</v>
      </c>
      <c r="L104" s="1" t="str">
        <f>IFERROR(__xludf.DUMMYFUNCTION("GOOGLETRANSLATE(K:K, ""en"", ""te"")"),"ఆస్ట్రా ఎయిర్క్రాఫ్ట్ ఫ్యాక్టరీ")</f>
        <v>ఆస్ట్రా ఎయిర్క్రాఫ్ట్ ఫ్యాక్టరీ</v>
      </c>
      <c r="M104" s="1" t="s">
        <v>1301</v>
      </c>
      <c r="N104" s="1" t="s">
        <v>1302</v>
      </c>
      <c r="O104" s="1">
        <v>1.0</v>
      </c>
      <c r="Q104" s="1" t="s">
        <v>139</v>
      </c>
      <c r="S104" s="1" t="s">
        <v>1303</v>
      </c>
      <c r="T104" s="1" t="s">
        <v>164</v>
      </c>
      <c r="U104" s="1" t="s">
        <v>1304</v>
      </c>
      <c r="V104" s="1" t="s">
        <v>1305</v>
      </c>
      <c r="Y104" s="1" t="s">
        <v>1306</v>
      </c>
      <c r="Z104" s="1" t="s">
        <v>1307</v>
      </c>
      <c r="AF104" s="1" t="s">
        <v>1308</v>
      </c>
      <c r="AG104" s="1" t="s">
        <v>1309</v>
      </c>
      <c r="AI104" s="1" t="s">
        <v>1310</v>
      </c>
      <c r="AJ104" s="1" t="s">
        <v>1311</v>
      </c>
      <c r="AK104" s="1" t="s">
        <v>1312</v>
      </c>
      <c r="AM104" s="1" t="s">
        <v>1313</v>
      </c>
      <c r="AP104" s="1" t="s">
        <v>1314</v>
      </c>
      <c r="AU104" s="1">
        <v>8.0</v>
      </c>
      <c r="BB104" s="1" t="s">
        <v>1315</v>
      </c>
    </row>
    <row r="105">
      <c r="A105" s="1" t="s">
        <v>1316</v>
      </c>
      <c r="B105" s="1" t="str">
        <f>IFERROR(__xludf.DUMMYFUNCTION("GOOGLETRANSLATE(A:A, ""en"", ""te"")"),"అవిబ్రాస్ A-80 ఫాల్కో")</f>
        <v>అవిబ్రాస్ A-80 ఫాల్కో</v>
      </c>
      <c r="C105" s="1" t="s">
        <v>1317</v>
      </c>
      <c r="D105" s="1" t="str">
        <f>IFERROR(__xludf.DUMMYFUNCTION("GOOGLETRANSLATE(C:C, ""en"", ""te"")"),"అవిబ్రాస్ A-80 ఫాల్కో బ్రెజిలియన్ తయారీదారు అవిబ్రాస్ నుండి ఒక శిక్షణా విమానం. [1] A-80 ఫాల్కోను బ్రెజిలియన్ వైమానిక దళం కోసం ఒక అనుభవశూన్యుడు ట్రైనర్ విమానంగా అభివృద్ధి చేశారు, కాని తరువాతి ఏరోటెక్ A-122 ఉరాపురును ఎంచుకున్నారు, కాబట్టి ఒక నమూనా మాత్రమే న"&amp;"ిర్మించబడింది. [2] ఈ విమానం సాంప్రదాయిక టెయిల్‌ప్లేన్‌తో తక్కువ-వింగ్ మోనోప్లేన్‌గా రూపొందించబడింది మరియు రిట్రాకబుల్ చేయలేని ముక్కు చక్రాల ల్యాండింగ్ గేర్‌ను కలిగి ఉంది. ఈ విమానం సింథటిక్ ఫాబ్రిక్‌తో కప్పబడిన చెక్క ఫ్రేమ్ నిర్మాణంతో ఉంది. బోధకుడు మరియు వ"&amp;"ిద్యార్థి పైలట్లు పరివేష్టిత కాక్‌పిట్‌లో కూర్చున్నారు, దీని పందిరి ప్రవేశం కోసం వెనుకకు జారిపోతుంది. [2] ప్రపంచ విమానాల నుండి డేటా 1965 [3] సాధారణ లక్షణాల పనితీరు 1960 ల విమానంలో ఈ వ్యాసం ఒక స్టబ్. వికీపీడియా విస్తరించడం ద్వారా మీరు సహాయపడవచ్చు.")</f>
        <v>అవిబ్రాస్ A-80 ఫాల్కో బ్రెజిలియన్ తయారీదారు అవిబ్రాస్ నుండి ఒక శిక్షణా విమానం. [1] A-80 ఫాల్కోను బ్రెజిలియన్ వైమానిక దళం కోసం ఒక అనుభవశూన్యుడు ట్రైనర్ విమానంగా అభివృద్ధి చేశారు, కాని తరువాతి ఏరోటెక్ A-122 ఉరాపురును ఎంచుకున్నారు, కాబట్టి ఒక నమూనా మాత్రమే నిర్మించబడింది. [2] ఈ విమానం సాంప్రదాయిక టెయిల్‌ప్లేన్‌తో తక్కువ-వింగ్ మోనోప్లేన్‌గా రూపొందించబడింది మరియు రిట్రాకబుల్ చేయలేని ముక్కు చక్రాల ల్యాండింగ్ గేర్‌ను కలిగి ఉంది. ఈ విమానం సింథటిక్ ఫాబ్రిక్‌తో కప్పబడిన చెక్క ఫ్రేమ్ నిర్మాణంతో ఉంది. బోధకుడు మరియు విద్యార్థి పైలట్లు పరివేష్టిత కాక్‌పిట్‌లో కూర్చున్నారు, దీని పందిరి ప్రవేశం కోసం వెనుకకు జారిపోతుంది. [2] ప్రపంచ విమానాల నుండి డేటా 1965 [3] సాధారణ లక్షణాల పనితీరు 1960 ల విమానంలో ఈ వ్యాసం ఒక స్టబ్. వికీపీడియా విస్తరించడం ద్వారా మీరు సహాయపడవచ్చు.</v>
      </c>
      <c r="E105" s="1" t="s">
        <v>1318</v>
      </c>
      <c r="F105" s="1" t="s">
        <v>671</v>
      </c>
      <c r="G105" s="1" t="str">
        <f>IFERROR(__xludf.DUMMYFUNCTION("GOOGLETRANSLATE(F:F, ""en"", ""te"")"),"తేలికపాటి విమానం")</f>
        <v>తేలికపాటి విమానం</v>
      </c>
      <c r="K105" s="1" t="s">
        <v>1319</v>
      </c>
      <c r="L105" s="1" t="str">
        <f>IFERROR(__xludf.DUMMYFUNCTION("GOOGLETRANSLATE(K:K, ""en"", ""te"")"),"అవిబ్రాస్")</f>
        <v>అవిబ్రాస్</v>
      </c>
      <c r="M105" s="2" t="s">
        <v>1320</v>
      </c>
      <c r="N105" s="3">
        <v>23307.0</v>
      </c>
      <c r="O105" s="1">
        <v>1.0</v>
      </c>
      <c r="Q105" s="1" t="s">
        <v>315</v>
      </c>
      <c r="R105" s="1" t="s">
        <v>315</v>
      </c>
      <c r="S105" s="1" t="s">
        <v>1321</v>
      </c>
      <c r="T105" s="1" t="s">
        <v>1322</v>
      </c>
      <c r="V105" s="1" t="s">
        <v>1323</v>
      </c>
      <c r="Y105" s="1" t="s">
        <v>1324</v>
      </c>
      <c r="Z105" s="1" t="s">
        <v>144</v>
      </c>
      <c r="AA105" s="1" t="s">
        <v>1325</v>
      </c>
      <c r="AF105" s="1" t="s">
        <v>686</v>
      </c>
      <c r="AG105" s="1" t="s">
        <v>1326</v>
      </c>
      <c r="AI105" s="1" t="s">
        <v>811</v>
      </c>
      <c r="AJ105" s="1" t="s">
        <v>1327</v>
      </c>
      <c r="AK105" s="1" t="s">
        <v>173</v>
      </c>
      <c r="AL105" s="1" t="s">
        <v>1328</v>
      </c>
      <c r="BY105" s="1" t="s">
        <v>1329</v>
      </c>
    </row>
    <row r="106">
      <c r="A106" s="1" t="s">
        <v>1330</v>
      </c>
      <c r="B106" s="1" t="str">
        <f>IFERROR(__xludf.DUMMYFUNCTION("GOOGLETRANSLATE(A:A, ""en"", ""te"")"),"షహేద్ సయెఘే")</f>
        <v>షహేద్ సయెఘే</v>
      </c>
      <c r="C106" s="1" t="s">
        <v>1331</v>
      </c>
      <c r="D106" s="1" t="str">
        <f>IFERROR(__xludf.DUMMYFUNCTION("GOOGLETRANSLATE(C:C, ""en"", ""te"")"),"సయెఘే -2 (ఇంగ్లీష్: ""థండర్ బోల్ట్"") ఇరానియన్ టర్బోఫాన్/పిస్టన్-శక్తితో కూడిన ఫ్లయింగ్ వింగ్ మానవరహిత పోరాట వైమానిక వాహనం (యుసిఎవి), ఇది షాహెడ్ ఏవియేషన్ ఇండస్ట్రీస్ చేత ఉత్పత్తి చేయబడింది. [2] ఇది లాక్‌హీడ్ మార్టిన్ RQ-170 సెంటినెల్ UAV కంటే చిన్నది మరియ"&amp;"ు గణనీయంగా భిన్నంగా ఉంటుంది, ఇది ఇరాన్ చేత బంధించబడింది మరియు రివర్స్-ఇంజనీరింగ్ చేయబడింది. [5] RQ-170 ఆధారంగా రెండు ఇరానియన్ ఫ్లయింగ్ వింగ్ యుఎవిలలో ఇది ఒకటి, షహెడ్ 171 సిమోర్గ్‌తో పాటు. సయెఘే అక్టోబర్ 2016 లో వెల్లడైంది. [6] సీఘేహ్ ఆయుధాల సామర్థ్యం ఉన్న"&amp;"ాయని అనేక వనరులు సందేహాన్ని వ్యక్తం చేశాయి మరియు ఇది కేవలం ISR వేదిక అని చెప్తుంది. [7] [8] 2017 నాటికి, 10 మంది సాగే డ్రోన్లు ఉత్పత్తిలో ఉన్నాయి, మరియు ఇరాన్ 2025 నాటికి కనీసం 50 సేకరించాలని యోచిస్తోంది. [2] సయెఘే యొక్క లక్షణాలు తెలియదు, కాని దీనికి 6-7 "&amp;"మీటర్ల చుట్టూ రెక్కలు ఉన్నాయని నమ్ముతారు. [9] సయెఘే -1 ను మొట్టమొదట 2016 లో ఇరానియన్ ఆర్మ్స్ ఎక్స్‌పోలో ప్రదర్శించారు. ఇరాన్ స్టేట్ న్యూస్ సయెఘే -1 నాలుగు సాడిడ్ -1 ప్రెసిషన్-గైడెడ్ యాంటీ-ట్యాంక్ గైడెడ్ క్షిపణులను మోయగలదని పేర్కొంది. ఇరాన్ ప్రభుత్వం యుఎవి"&amp;" ఫ్లయింగ్ యొక్క ప్రదర్శనను ఇవ్వలేదు, లేదా దాని పరిధి ఏమిటో పేర్కొంది. [10] సయెఘే -1 కి స్పష్టమైన లక్ష్యం/ఆప్టికల్ వ్యవస్థ లేదు. [1] సయెఘే యొక్క మొదటి మోడళ్లకు సిమోర్గ్/RQ-170 యొక్క ఫ్రంటల్ గాలి తీసుకోవడం లేదు. ఈ నమూనాను షాహెడ్ 191 అని కూడా పిలుస్తారు. [11"&amp;"] తరువాత చూపిన నమూనాలు ఫ్రంటల్ ఎయిర్ తీసుకోవడం కలిగి ఉంటాయి. సంభావ్యత ఏమిటంటే పిస్టన్ ఇంజిన్ మోడళ్లకు మాత్రమే ఫ్రంటల్ తీసుకోవడం లేదు. రన్‌వే (బహుశా టయోటా హిలక్స్ ట్రక్కులు) నుండి వేగవంతం చేసే వాహనంపై అమర్చిన ప్రత్యేకమైన రాక్‌ల నుండి UAV బయలుదేరింది మరియు "&amp;"ముడుచుకునే ల్యాండింగ్ స్కిడ్‌లతో రన్‌వేపై తిరిగి పొందబడుతుంది. [12] షహెడ్ 191 రెండు సాడిడ్ -1 క్షిపణులను అంతర్గతంగా కలిగి ఉంది మరియు ముడుచుకునే ల్యాండింగ్ స్కిడ్లలోకి వస్తుంది. [12] షహెడ్ 191 లో గంటకు 300 కిమీ క్రూజింగ్ వేగం, 4.5 గంటల ఓర్పు, 450 కిమీ పరిధ"&amp;"ి మరియు 50 కిలోల పేలోడ్ ఉన్నాయి. [13] పైకప్పు 25,000 అడుగులు. [సైటేషన్ అవసరం] ఫార్స్ ఫార్స్ న్యూస్ ఏజెన్సీ సిరియాలో పోరాటంలో సయెఘే -2 ఉపయోగించబడిందని, [1] ఇస్లామిక్ స్టేట్ ఉగ్రవాదులకు వ్యతిరేకంగా క్షిపణులను ఉపయోగించడం. [14] 2019 లో జరిగిన వార్‌గేమ్స్‌లో ఇ"&amp;"రాన్ ఒక ప్రొపెల్లర్‌తో నడిచే ఒక సయెఘే వేరియంట్‌ను చూపించింది. ఇది దాని సాడిడ్ -1 ఆయుధాలను బాహ్యంగా కలిగి ఉంటుంది మరియు స్థిర ల్యాండింగ్ స్కిడ్లలోకి వస్తుంది. [11] ఇది షాహెడ్ 191 వేరియంట్ మాదిరిగానే ఉంటుంది. [11] 1 అక్టోబర్ 2018 న, ఐఆర్జిసి ఏరోస్పేస్ ఫోర్స"&amp;"్ తూర్పు సిరియాలోని అబూ కమల్ ప్రాంతంలో లక్ష్యాలపై దాడి చేయడానికి సాగే యుఎవిలతో సహా బాలిస్టిక్ క్షిపణులు మరియు డ్రోన్లను ఉపయోగించింది. [15] ఇరాన్ మొదట సయెఘేను శరీరంలో నాలుగు సాడిడ్ -1 క్షిపణులతో చూపించినప్పటికీ, ఈ సంఘటనలో వారు వీడియోను విడుదల చేశారు, వారు "&amp;"ఒక సాగేహ్ యుఎవి దాని అంతర్గత బాంబు బేల నుండి ఒకే సాడిడ్ -1 బాంబును విడుదల చేయడాన్ని చూపించారని చెప్పారు. [16] ఫిబ్రవరి 2018 ఇజ్రాయెల్ -సిరియా సంఘటనలో ఇజ్రాయెల్ ఒక సయెఘేను కాల్చివేసింది. టైమ్స్ ఆఫ్ ఇజ్రాయెల్ UAV యొక్క రూపకల్పన ఎక్కువగా సంగ్రహించిన RQ-170 ప"&amp;"ై ఆధారపడి ఉందని నివేదించింది; IAF బ్రిగేడియర్ జనరల్ టోమర్ బార్ మాట్లాడుతూ డ్రోన్ చాలా అభివృద్ధి చెందింది మరియు పాశ్చాత్య సాంకేతిక పరిజ్ఞానాన్ని అనుకరించింది. [17] అక్టోబర్ 2021 లో, ఇరాన్ మరియు అజర్‌బైజాన్ల మధ్య పెరుగుతున్న ఉద్రిక్తతల కారణంగా, ఇజ్రాయెల్ మర"&amp;"ియు అజర్‌బైజాన్ మధ్య పెరిగిన సహకారం కారణంగా, నలుగురు తరంగం తరువాత మూడు షాహెడ్ -191 డ్రోన్‌ల తరంగం బాకుకు వ్యతిరేకంగా సమ్మెలు చేసింది అజర్‌బైజాన్ చేత ఇరాన్ నుండి అర్మేనియాకు హైవేని నిరోధించడం. [18] సాధారణ లక్షణాల పనితీరు ఈ సైనిక విమానయాన వ్యాసం ఒక స్టబ్. మ"&amp;"ీరు వికీపీడియాను విస్తరించడం ద్వారా సహాయపడవచ్చు. ఇరాన్ సాయుధ దళాలకు సంబంధించిన ఈ వ్యాసం ఒక స్టబ్. వికీపీడియా విస్తరించడం ద్వారా మీరు సహాయపడవచ్చు.")</f>
        <v>సయెఘే -2 (ఇంగ్లీష్: "థండర్ బోల్ట్") ఇరానియన్ టర్బోఫాన్/పిస్టన్-శక్తితో కూడిన ఫ్లయింగ్ వింగ్ మానవరహిత పోరాట వైమానిక వాహనం (యుసిఎవి), ఇది షాహెడ్ ఏవియేషన్ ఇండస్ట్రీస్ చేత ఉత్పత్తి చేయబడింది. [2] ఇది లాక్‌హీడ్ మార్టిన్ RQ-170 సెంటినెల్ UAV కంటే చిన్నది మరియు గణనీయంగా భిన్నంగా ఉంటుంది, ఇది ఇరాన్ చేత బంధించబడింది మరియు రివర్స్-ఇంజనీరింగ్ చేయబడింది. [5] RQ-170 ఆధారంగా రెండు ఇరానియన్ ఫ్లయింగ్ వింగ్ యుఎవిలలో ఇది ఒకటి, షహెడ్ 171 సిమోర్గ్‌తో పాటు. సయెఘే అక్టోబర్ 2016 లో వెల్లడైంది. [6] సీఘేహ్ ఆయుధాల సామర్థ్యం ఉన్నాయని అనేక వనరులు సందేహాన్ని వ్యక్తం చేశాయి మరియు ఇది కేవలం ISR వేదిక అని చెప్తుంది. [7] [8] 2017 నాటికి, 10 మంది సాగే డ్రోన్లు ఉత్పత్తిలో ఉన్నాయి, మరియు ఇరాన్ 2025 నాటికి కనీసం 50 సేకరించాలని యోచిస్తోంది. [2] సయెఘే యొక్క లక్షణాలు తెలియదు, కాని దీనికి 6-7 మీటర్ల చుట్టూ రెక్కలు ఉన్నాయని నమ్ముతారు. [9] సయెఘే -1 ను మొట్టమొదట 2016 లో ఇరానియన్ ఆర్మ్స్ ఎక్స్‌పోలో ప్రదర్శించారు. ఇరాన్ స్టేట్ న్యూస్ సయెఘే -1 నాలుగు సాడిడ్ -1 ప్రెసిషన్-గైడెడ్ యాంటీ-ట్యాంక్ గైడెడ్ క్షిపణులను మోయగలదని పేర్కొంది. ఇరాన్ ప్రభుత్వం యుఎవి ఫ్లయింగ్ యొక్క ప్రదర్శనను ఇవ్వలేదు, లేదా దాని పరిధి ఏమిటో పేర్కొంది. [10] సయెఘే -1 కి స్పష్టమైన లక్ష్యం/ఆప్టికల్ వ్యవస్థ లేదు. [1] సయెఘే యొక్క మొదటి మోడళ్లకు సిమోర్గ్/RQ-170 యొక్క ఫ్రంటల్ గాలి తీసుకోవడం లేదు. ఈ నమూనాను షాహెడ్ 191 అని కూడా పిలుస్తారు. [11] తరువాత చూపిన నమూనాలు ఫ్రంటల్ ఎయిర్ తీసుకోవడం కలిగి ఉంటాయి. సంభావ్యత ఏమిటంటే పిస్టన్ ఇంజిన్ మోడళ్లకు మాత్రమే ఫ్రంటల్ తీసుకోవడం లేదు. రన్‌వే (బహుశా టయోటా హిలక్స్ ట్రక్కులు) నుండి వేగవంతం చేసే వాహనంపై అమర్చిన ప్రత్యేకమైన రాక్‌ల నుండి UAV బయలుదేరింది మరియు ముడుచుకునే ల్యాండింగ్ స్కిడ్‌లతో రన్‌వేపై తిరిగి పొందబడుతుంది. [12] షహెడ్ 191 రెండు సాడిడ్ -1 క్షిపణులను అంతర్గతంగా కలిగి ఉంది మరియు ముడుచుకునే ల్యాండింగ్ స్కిడ్లలోకి వస్తుంది. [12] షహెడ్ 191 లో గంటకు 300 కిమీ క్రూజింగ్ వేగం, 4.5 గంటల ఓర్పు, 450 కిమీ పరిధి మరియు 50 కిలోల పేలోడ్ ఉన్నాయి. [13] పైకప్పు 25,000 అడుగులు. [సైటేషన్ అవసరం] ఫార్స్ ఫార్స్ న్యూస్ ఏజెన్సీ సిరియాలో పోరాటంలో సయెఘే -2 ఉపయోగించబడిందని, [1] ఇస్లామిక్ స్టేట్ ఉగ్రవాదులకు వ్యతిరేకంగా క్షిపణులను ఉపయోగించడం. [14] 2019 లో జరిగిన వార్‌గేమ్స్‌లో ఇరాన్ ఒక ప్రొపెల్లర్‌తో నడిచే ఒక సయెఘే వేరియంట్‌ను చూపించింది. ఇది దాని సాడిడ్ -1 ఆయుధాలను బాహ్యంగా కలిగి ఉంటుంది మరియు స్థిర ల్యాండింగ్ స్కిడ్లలోకి వస్తుంది. [11] ఇది షాహెడ్ 191 వేరియంట్ మాదిరిగానే ఉంటుంది. [11] 1 అక్టోబర్ 2018 న, ఐఆర్జిసి ఏరోస్పేస్ ఫోర్స్ తూర్పు సిరియాలోని అబూ కమల్ ప్రాంతంలో లక్ష్యాలపై దాడి చేయడానికి సాగే యుఎవిలతో సహా బాలిస్టిక్ క్షిపణులు మరియు డ్రోన్లను ఉపయోగించింది. [15] ఇరాన్ మొదట సయెఘేను శరీరంలో నాలుగు సాడిడ్ -1 క్షిపణులతో చూపించినప్పటికీ, ఈ సంఘటనలో వారు వీడియోను విడుదల చేశారు, వారు ఒక సాగేహ్ యుఎవి దాని అంతర్గత బాంబు బేల నుండి ఒకే సాడిడ్ -1 బాంబును విడుదల చేయడాన్ని చూపించారని చెప్పారు. [16] ఫిబ్రవరి 2018 ఇజ్రాయెల్ -సిరియా సంఘటనలో ఇజ్రాయెల్ ఒక సయెఘేను కాల్చివేసింది. టైమ్స్ ఆఫ్ ఇజ్రాయెల్ UAV యొక్క రూపకల్పన ఎక్కువగా సంగ్రహించిన RQ-170 పై ఆధారపడి ఉందని నివేదించింది; IAF బ్రిగేడియర్ జనరల్ టోమర్ బార్ మాట్లాడుతూ డ్రోన్ చాలా అభివృద్ధి చెందింది మరియు పాశ్చాత్య సాంకేతిక పరిజ్ఞానాన్ని అనుకరించింది. [17] అక్టోబర్ 2021 లో, ఇరాన్ మరియు అజర్‌బైజాన్ల మధ్య పెరుగుతున్న ఉద్రిక్తతల కారణంగా, ఇజ్రాయెల్ మరియు అజర్‌బైజాన్ మధ్య పెరిగిన సహకారం కారణంగా, నలుగురు తరంగం తరువాత మూడు షాహెడ్ -191 డ్రోన్‌ల తరంగం బాకుకు వ్యతిరేకంగా సమ్మెలు చేసింది అజర్‌బైజాన్ చేత ఇరాన్ నుండి అర్మేనియాకు హైవేని నిరోధించడం. [18] సాధారణ లక్షణాల పనితీరు ఈ సైనిక విమానయాన వ్యాసం ఒక స్టబ్. మీరు వికీపీడియాను విస్తరించడం ద్వారా సహాయపడవచ్చు. ఇరాన్ సాయుధ దళాలకు సంబంధించిన ఈ వ్యాసం ఒక స్టబ్. వికీపీడియా విస్తరించడం ద్వారా మీరు సహాయపడవచ్చు.</v>
      </c>
      <c r="E106" s="1" t="s">
        <v>1332</v>
      </c>
      <c r="F106" s="1" t="s">
        <v>1333</v>
      </c>
      <c r="G106" s="1" t="str">
        <f>IFERROR(__xludf.DUMMYFUNCTION("GOOGLETRANSLATE(F:F, ""en"", ""te"")"),"మల్టీరోల్ యుఎవి")</f>
        <v>మల్టీరోల్ యుఎవి</v>
      </c>
      <c r="H106" s="1" t="s">
        <v>1334</v>
      </c>
      <c r="I106" s="1" t="str">
        <f>IFERROR(__xludf.DUMMYFUNCTION("GOOGLETRANSLATE(H:H, ""en"", ""te"")"),"ఇరాన్")</f>
        <v>ఇరాన్</v>
      </c>
      <c r="J106" s="2" t="s">
        <v>1335</v>
      </c>
      <c r="K106" s="1" t="s">
        <v>1336</v>
      </c>
      <c r="L106" s="1" t="str">
        <f>IFERROR(__xludf.DUMMYFUNCTION("GOOGLETRANSLATE(K:K, ""en"", ""te"")"),"షాహెడ్ ఏవియేషన్ ఇండస్ట్రీస్ [2]")</f>
        <v>షాహెడ్ ఏవియేషన్ ఇండస్ట్రీస్ [2]</v>
      </c>
      <c r="M106" s="1" t="s">
        <v>1337</v>
      </c>
      <c r="N106" s="1" t="s">
        <v>1338</v>
      </c>
      <c r="O106" s="1" t="s">
        <v>1339</v>
      </c>
      <c r="P106" s="1" t="s">
        <v>116</v>
      </c>
      <c r="Q106" s="1" t="s">
        <v>1247</v>
      </c>
      <c r="AD106" s="1" t="s">
        <v>1340</v>
      </c>
      <c r="AF106" s="1" t="s">
        <v>1341</v>
      </c>
      <c r="BC106" s="1" t="s">
        <v>1342</v>
      </c>
      <c r="BD106" s="1" t="s">
        <v>1343</v>
      </c>
      <c r="BF106" s="4">
        <v>42644.0</v>
      </c>
      <c r="BG106" s="1" t="s">
        <v>51</v>
      </c>
      <c r="BV106" s="1" t="s">
        <v>1344</v>
      </c>
    </row>
    <row r="107">
      <c r="A107" s="1" t="s">
        <v>1345</v>
      </c>
      <c r="B107" s="1" t="str">
        <f>IFERROR(__xludf.DUMMYFUNCTION("GOOGLETRANSLATE(A:A, ""en"", ""te"")"),"Tupolev tu-125")</f>
        <v>Tupolev tu-125</v>
      </c>
      <c r="C107" s="1" t="s">
        <v>1346</v>
      </c>
      <c r="D107" s="1" t="str">
        <f>IFERROR(__xludf.DUMMYFUNCTION("GOOGLETRANSLATE(C:C, ""en"", ""te"")"),"టుపోలెవ్ తు -125 అనేది సోవియట్ వైమానిక దళం కోసం కొత్త దీర్ఘ-శ్రేణి సూపర్సోనిక్ బాంబర్‌ను అభివృద్ధి చేయడానికి అవాస్తవిక ప్రాజెక్ట్. [1] సరికొత్త TU-22 స్థానంలో 1958 లో అభివృద్ధి ప్రారంభమైంది. ""TU-125"" హోదా టుపోలెవ్ డిజైన్ బ్యూరో ఉపయోగించే అంతర్గతది. విమా"&amp;"నం ఎప్పుడూ నిర్మించబడలేదు కాబట్టి, దీనికి ఎప్పుడూ సైనిక హోదా రాలేదు. [2] విమానం కోసం ఒక కానార్డ్ డిజైన్ ఎంపిక చేయబడింది, ఇందులో వింగ్ మరియు స్టెబిలైజర్ కోసం డెల్టా ప్లాన్‌ఫార్మ్ ఉంటుంది. రెండు టర్బోజెట్స్ (కుజ్నెట్సోవ్ ఎన్‌కె -6 లేదా ఎన్‌కె -10 (230–240 క"&amp;"ెఎన్)) రెక్కల క్రింద నాసెల్లస్‌లో వ్యవస్థాపించాల్సి ఉంది. రెండు నాసెల్ల్స్‌లో తుమన్స్కీ R-15B-300 లతో నడిచే నాలుగు-టర్బోజెట్ వెర్షన్ కూడా పరిగణించబడింది. టైటానియం మరియు అల్యూమినియం మిశ్రమాల నుండి తయారైన ఫ్యూజ్‌లేజ్ మరియు రెక్కలు. [2] సెప్టెంబర్ 1962 లో, స"&amp;"ోవియట్ వైమానిక దళం ఈ ప్రాజెక్టును తిరస్కరించింది మరియు అది ఆగిపోయింది. విమానం నిర్మించబడలేదు. [2] సాధారణ లక్షణాలు పనితీరు ఆయుధాల విమానం పోల్చదగిన పాత్ర, కాన్ఫిగరేషన్ మరియు యుగం బాంబర్ విమానంపై ఈ వ్యాసం ఒక స్టబ్. వికీపీడియా విస్తరించడం ద్వారా మీరు సహాయపడవచ"&amp;"్చు.")</f>
        <v>టుపోలెవ్ తు -125 అనేది సోవియట్ వైమానిక దళం కోసం కొత్త దీర్ఘ-శ్రేణి సూపర్సోనిక్ బాంబర్‌ను అభివృద్ధి చేయడానికి అవాస్తవిక ప్రాజెక్ట్. [1] సరికొత్త TU-22 స్థానంలో 1958 లో అభివృద్ధి ప్రారంభమైంది. "TU-125" హోదా టుపోలెవ్ డిజైన్ బ్యూరో ఉపయోగించే అంతర్గతది. విమానం ఎప్పుడూ నిర్మించబడలేదు కాబట్టి, దీనికి ఎప్పుడూ సైనిక హోదా రాలేదు. [2] విమానం కోసం ఒక కానార్డ్ డిజైన్ ఎంపిక చేయబడింది, ఇందులో వింగ్ మరియు స్టెబిలైజర్ కోసం డెల్టా ప్లాన్‌ఫార్మ్ ఉంటుంది. రెండు టర్బోజెట్స్ (కుజ్నెట్సోవ్ ఎన్‌కె -6 లేదా ఎన్‌కె -10 (230–240 కెఎన్)) రెక్కల క్రింద నాసెల్లస్‌లో వ్యవస్థాపించాల్సి ఉంది. రెండు నాసెల్ల్స్‌లో తుమన్స్కీ R-15B-300 లతో నడిచే నాలుగు-టర్బోజెట్ వెర్షన్ కూడా పరిగణించబడింది. టైటానియం మరియు అల్యూమినియం మిశ్రమాల నుండి తయారైన ఫ్యూజ్‌లేజ్ మరియు రెక్కలు. [2] సెప్టెంబర్ 1962 లో, సోవియట్ వైమానిక దళం ఈ ప్రాజెక్టును తిరస్కరించింది మరియు అది ఆగిపోయింది. విమానం నిర్మించబడలేదు. [2] సాధారణ లక్షణాలు పనితీరు ఆయుధాల విమానం పోల్చదగిన పాత్ర, కాన్ఫిగరేషన్ మరియు యుగం బాంబర్ విమానంపై ఈ వ్యాసం ఒక స్టబ్. వికీపీడియా విస్తరించడం ద్వారా మీరు సహాయపడవచ్చు.</v>
      </c>
      <c r="F107" s="1" t="s">
        <v>1347</v>
      </c>
      <c r="G107" s="1" t="str">
        <f>IFERROR(__xludf.DUMMYFUNCTION("GOOGLETRANSLATE(F:F, ""en"", ""te"")"),"సూపర్సోనిక్ మీడియం బాంబర్")</f>
        <v>సూపర్సోనిక్ మీడియం బాంబర్</v>
      </c>
      <c r="H107" s="1" t="s">
        <v>1348</v>
      </c>
      <c r="I107" s="1" t="str">
        <f>IFERROR(__xludf.DUMMYFUNCTION("GOOGLETRANSLATE(H:H, ""en"", ""te"")"),"USSR")</f>
        <v>USSR</v>
      </c>
      <c r="J107" s="2" t="s">
        <v>1349</v>
      </c>
      <c r="K107" s="1" t="s">
        <v>1350</v>
      </c>
      <c r="L107" s="1" t="str">
        <f>IFERROR(__xludf.DUMMYFUNCTION("GOOGLETRANSLATE(K:K, ""en"", ""te"")"),"Tupolev")</f>
        <v>Tupolev</v>
      </c>
      <c r="S107" s="1" t="s">
        <v>1351</v>
      </c>
      <c r="T107" s="1" t="s">
        <v>1352</v>
      </c>
      <c r="U107" s="1" t="s">
        <v>1353</v>
      </c>
      <c r="Y107" s="1" t="s">
        <v>1354</v>
      </c>
      <c r="AF107" s="1" t="s">
        <v>1355</v>
      </c>
      <c r="AI107" s="1" t="s">
        <v>1356</v>
      </c>
      <c r="AJ107" s="1" t="s">
        <v>1357</v>
      </c>
      <c r="AK107" s="1" t="s">
        <v>1358</v>
      </c>
      <c r="AL107" s="1" t="s">
        <v>1359</v>
      </c>
      <c r="AM107" s="1" t="s">
        <v>1360</v>
      </c>
      <c r="AX107" s="1" t="s">
        <v>1361</v>
      </c>
      <c r="CM107" s="1">
        <v>0.4076</v>
      </c>
      <c r="CN107" s="1" t="s">
        <v>1362</v>
      </c>
    </row>
    <row r="108">
      <c r="A108" s="1" t="s">
        <v>1363</v>
      </c>
      <c r="B108" s="1" t="str">
        <f>IFERROR(__xludf.DUMMYFUNCTION("GOOGLETRANSLATE(A:A, ""en"", ""te"")"),"యుటియాస్ ఆర్నిథోప్టర్ నెం .1")</f>
        <v>యుటియాస్ ఆర్నిథోప్టర్ నెం .1</v>
      </c>
      <c r="C108" s="1" t="s">
        <v>1364</v>
      </c>
      <c r="D108" s="1" t="str">
        <f>IFERROR(__xludf.DUMMYFUNCTION("GOOGLETRANSLATE(C:C, ""en"", ""te"")"),"యుటియాస్ ఆర్నిథోప్టర్ నెం .1 (రిజిస్ట్రేషన్ సి-జిపిటిఆర్) ఒక ఆర్నిథోప్టర్, ఇది 1990 ల చివరలో కెనడాలో నిర్మించబడింది. 8 జూలై 2006 న, ఇది టర్బైన్ జెట్ ఇంజిన్ సహకారంతో దాని స్వంత శక్తితో బయలుదేరింది, సుమారు 300 మీటర్ల ఫ్లైట్ 14 సెకన్ల పాటు కొనసాగింది. [1] సా"&amp;"ధారణ లక్షణాల పనితీరు")</f>
        <v>యుటియాస్ ఆర్నిథోప్టర్ నెం .1 (రిజిస్ట్రేషన్ సి-జిపిటిఆర్) ఒక ఆర్నిథోప్టర్, ఇది 1990 ల చివరలో కెనడాలో నిర్మించబడింది. 8 జూలై 2006 న, ఇది టర్బైన్ జెట్ ఇంజిన్ సహకారంతో దాని స్వంత శక్తితో బయలుదేరింది, సుమారు 300 మీటర్ల ఫ్లైట్ 14 సెకన్ల పాటు కొనసాగింది. [1] సాధారణ లక్షణాల పనితీరు</v>
      </c>
      <c r="F108" s="1" t="s">
        <v>1365</v>
      </c>
      <c r="G108" s="1" t="str">
        <f>IFERROR(__xludf.DUMMYFUNCTION("GOOGLETRANSLATE(F:F, ""en"", ""te"")"),"ప్రయోగాత్మక ఆర్నిథోప్టర్")</f>
        <v>ప్రయోగాత్మక ఆర్నిథోప్టర్</v>
      </c>
      <c r="K108" s="1" t="s">
        <v>1366</v>
      </c>
      <c r="L108" s="1" t="str">
        <f>IFERROR(__xludf.DUMMYFUNCTION("GOOGLETRANSLATE(K:K, ""en"", ""te"")"),"యూనివర్శిటీ ఆఫ్ టొరంటో ఇన్స్టిట్యూట్ ఫర్ ఏరోస్పేస్ స్టడీస్")</f>
        <v>యూనివర్శిటీ ఆఫ్ టొరంటో ఇన్స్టిట్యూట్ ఫర్ ఏరోస్పేస్ స్టడీస్</v>
      </c>
      <c r="M108" s="1" t="s">
        <v>1367</v>
      </c>
      <c r="N108" s="3">
        <v>38906.0</v>
      </c>
      <c r="O108" s="1">
        <v>1.0</v>
      </c>
      <c r="Q108" s="1" t="s">
        <v>117</v>
      </c>
      <c r="S108" s="1" t="s">
        <v>1368</v>
      </c>
      <c r="T108" s="1" t="s">
        <v>300</v>
      </c>
      <c r="Y108" s="1" t="s">
        <v>1369</v>
      </c>
      <c r="AA108" s="1" t="s">
        <v>1370</v>
      </c>
      <c r="AG108" s="1" t="s">
        <v>1371</v>
      </c>
      <c r="AH108" s="1" t="s">
        <v>1372</v>
      </c>
      <c r="AJ108" s="1" t="s">
        <v>1373</v>
      </c>
      <c r="BY108" s="1" t="s">
        <v>1374</v>
      </c>
    </row>
    <row r="109">
      <c r="A109" s="1" t="s">
        <v>1375</v>
      </c>
      <c r="B109" s="1" t="str">
        <f>IFERROR(__xludf.DUMMYFUNCTION("GOOGLETRANSLATE(A:A, ""en"", ""te"")"),"విక్కర్స్ రకం 143")</f>
        <v>విక్కర్స్ రకం 143</v>
      </c>
      <c r="C109" s="1" t="s">
        <v>1376</v>
      </c>
      <c r="D109" s="1" t="str">
        <f>IFERROR(__xludf.DUMMYFUNCTION("GOOGLETRANSLATE(C:C, ""en"", ""te"")"),"విక్కర్స్ టైప్ 143 లేదా బొలీవియన్ స్కౌట్ 1929-1930లో విక్కర్స్ రూపొందించిన మరియు నిర్మించిన బ్రిటిష్ సింగిల్-సీట్ ఫైటర్ బిప్‌లేన్. 1930 లో ఆరు బొలీవియా కోసం నిర్మించబడ్డాయి, ఇది పరాగ్వేకు వ్యతిరేకంగా చాకో యుద్ధంలో ప్రాణాలతో బయటపడిన వారిని ఉపయోగించింది. 19"&amp;"29 ప్రారంభంలో, బోలివియా, గ్రాన్ చాకో ప్రాంతంపై పరాగ్వేతో సరిహద్దు వివాదాలలో నిమగ్నమై ఉంది మరియు దాని వైమానిక దళాన్ని నిర్మించడానికి ప్రయత్నిస్తోంది, [1] ఆరు ఫైటర్ విమానాల కోసం విక్కర్స్‌తో ఒక ఆర్డర్‌ను ఉంచింది, విక్కర్స్ టైప్ 143. రకం రకం. 143, లేదా బొలీవ"&amp;"ియన్ స్కౌట్, మునుపటి విక్కర్స్ టైప్ 141 ఫైటర్ యొక్క అభివృద్ధి, టైప్ 141 యొక్క రోల్స్ రాయిస్ కెస్ట్రెల్ ఇంజిన్ స్థానంలో బ్రిస్టల్ బృహస్పతి ద్వారా భర్తీ చేయబడింది, ఇప్పటికే బొలీవియన్ వైమానిక దళం ఉపయోగించే ఇతర విమానాలను శక్తివంతం చేస్తుంది మరియు ఎదుర్కోవటాని"&amp;"కి బలమైన తక్కువ క్యారేజ్ బొలీవియాలో కఠినమైన ఎయిర్ఫీల్డ్ ఉపరితలాలతో. [2] ఇది ఆల్-మెటల్, సింగిల్-సీట్, బిప్‌లేన్ విమానం, సింగిల్-బే రెక్కలతో. టైప్ 143 మొదటిసారి 11 జూన్ 1929 న ప్రయాణించింది మరియు అన్ని పనితీరు ప్రమాణాలను విజయవంతంగా కలుసుకుంది. [2] ఆరు విమాన"&amp;"ాలలో ఒకటి బొలీవియాకు పంపిణీ చేయడానికి ముందు మార్ట్లెషామ్ హీత్ [2] వద్ద విమానం మరియు ఆయుధ ప్రయోగాత్మక స్థాపన (A &amp; AEE) ద్వారా అంచనా వేయబడింది. ఏడవ విమానం, విక్కర్స్ టైప్ 177 ఒక నావికాదళ ఫైటర్ కోసం వాయు మంత్రిత్వ శాఖ స్పెసిఫికేషన్ N.21/26 యొక్క అవసరాలను తీర"&amp;"్చడానికి ఒక ప్రైవేట్ వెంచర్‌గా నిర్మించబడింది, ఇది బృహస్పతి XF ఇంజిన్‌తో అమర్చబడి, ఆన్-డెక్ మనోహకానికి సహాయపడటానికి స్టీరబుల్ వీల్ బ్రేకింగ్. టైప్ 177 మొదట 26 నవంబర్ 1929 న ఎగిరింది, [3] మరియు ఇది గరిష్టంగా 190 mph (310 కిమీ/గం) వేగం కలిగి ఉన్నట్లు చూపబడి"&amp;"ంది, [4] ఈ స్పెసిఫికేషన్‌కు వ్యతిరేకంగా రూపొందించబడని హాకర్ నిమ్రోడ్, బదులుగా ఎంపిక చేయబడింది ఫైటర్ కోసం ఫ్లీట్ ఎయిర్ ఆర్మ్ యొక్క అవసరాన్ని తీర్చండి. [4] బొలీవియాకు ఆరు టైప్ 143 ల డెలివరీ జనవరి 1930 లో ప్రారంభమైంది. [5] బొలీవియన్ సేవలో ఈ రకం ప్రాచుర్యం పొ"&amp;"ందింది, [2] ఆరుగురిలో మూడు బొలీవియా మరియు పరాగ్వే మధ్య సరిహద్దు వివాదాలు చాకో యుద్ధంలోకి వచ్చే సమయానికి వ్రాయబడ్డాయి. మిగిలిన మూడు టైప్ 143 లు కర్టిస్ హాక్స్ చేత అధిగమించే వరకు చాకో యుద్ధంలో పనిచేస్తూనే ఉన్నాయి, [2] గాలి నుండి గాలికి పోరాటంలో కనీసం ఒక పరా"&amp;"గ్వేయన్ విబాల్ట్ 73 ను దెబ్బతీస్తుంది. [6] పూర్తి బుక్ ఆఫ్ ఫైటర్స్ నుండి డేటా [5] సాధారణ లక్షణాలు పనితీరు ఆయుధ సంబంధిత అభివృద్ధి")</f>
        <v>విక్కర్స్ టైప్ 143 లేదా బొలీవియన్ స్కౌట్ 1929-1930లో విక్కర్స్ రూపొందించిన మరియు నిర్మించిన బ్రిటిష్ సింగిల్-సీట్ ఫైటర్ బిప్‌లేన్. 1930 లో ఆరు బొలీవియా కోసం నిర్మించబడ్డాయి, ఇది పరాగ్వేకు వ్యతిరేకంగా చాకో యుద్ధంలో ప్రాణాలతో బయటపడిన వారిని ఉపయోగించింది. 1929 ప్రారంభంలో, బోలివియా, గ్రాన్ చాకో ప్రాంతంపై పరాగ్వేతో సరిహద్దు వివాదాలలో నిమగ్నమై ఉంది మరియు దాని వైమానిక దళాన్ని నిర్మించడానికి ప్రయత్నిస్తోంది, [1] ఆరు ఫైటర్ విమానాల కోసం విక్కర్స్‌తో ఒక ఆర్డర్‌ను ఉంచింది, విక్కర్స్ టైప్ 143. రకం రకం. 143, లేదా బొలీవియన్ స్కౌట్, మునుపటి విక్కర్స్ టైప్ 141 ఫైటర్ యొక్క అభివృద్ధి, టైప్ 141 యొక్క రోల్స్ రాయిస్ కెస్ట్రెల్ ఇంజిన్ స్థానంలో బ్రిస్టల్ బృహస్పతి ద్వారా భర్తీ చేయబడింది, ఇప్పటికే బొలీవియన్ వైమానిక దళం ఉపయోగించే ఇతర విమానాలను శక్తివంతం చేస్తుంది మరియు ఎదుర్కోవటానికి బలమైన తక్కువ క్యారేజ్ బొలీవియాలో కఠినమైన ఎయిర్ఫీల్డ్ ఉపరితలాలతో. [2] ఇది ఆల్-మెటల్, సింగిల్-సీట్, బిప్‌లేన్ విమానం, సింగిల్-బే రెక్కలతో. టైప్ 143 మొదటిసారి 11 జూన్ 1929 న ప్రయాణించింది మరియు అన్ని పనితీరు ప్రమాణాలను విజయవంతంగా కలుసుకుంది. [2] ఆరు విమానాలలో ఒకటి బొలీవియాకు పంపిణీ చేయడానికి ముందు మార్ట్లెషామ్ హీత్ [2] వద్ద విమానం మరియు ఆయుధ ప్రయోగాత్మక స్థాపన (A &amp; AEE) ద్వారా అంచనా వేయబడింది. ఏడవ విమానం, విక్కర్స్ టైప్ 177 ఒక నావికాదళ ఫైటర్ కోసం వాయు మంత్రిత్వ శాఖ స్పెసిఫికేషన్ N.21/26 యొక్క అవసరాలను తీర్చడానికి ఒక ప్రైవేట్ వెంచర్‌గా నిర్మించబడింది, ఇది బృహస్పతి XF ఇంజిన్‌తో అమర్చబడి, ఆన్-డెక్ మనోహకానికి సహాయపడటానికి స్టీరబుల్ వీల్ బ్రేకింగ్. టైప్ 177 మొదట 26 నవంబర్ 1929 న ఎగిరింది, [3] మరియు ఇది గరిష్టంగా 190 mph (310 కిమీ/గం) వేగం కలిగి ఉన్నట్లు చూపబడింది, [4] ఈ స్పెసిఫికేషన్‌కు వ్యతిరేకంగా రూపొందించబడని హాకర్ నిమ్రోడ్, బదులుగా ఎంపిక చేయబడింది ఫైటర్ కోసం ఫ్లీట్ ఎయిర్ ఆర్మ్ యొక్క అవసరాన్ని తీర్చండి. [4] బొలీవియాకు ఆరు టైప్ 143 ల డెలివరీ జనవరి 1930 లో ప్రారంభమైంది. [5] బొలీవియన్ సేవలో ఈ రకం ప్రాచుర్యం పొందింది, [2] ఆరుగురిలో మూడు బొలీవియా మరియు పరాగ్వే మధ్య సరిహద్దు వివాదాలు చాకో యుద్ధంలోకి వచ్చే సమయానికి వ్రాయబడ్డాయి. మిగిలిన మూడు టైప్ 143 లు కర్టిస్ హాక్స్ చేత అధిగమించే వరకు చాకో యుద్ధంలో పనిచేస్తూనే ఉన్నాయి, [2] గాలి నుండి గాలికి పోరాటంలో కనీసం ఒక పరాగ్వేయన్ విబాల్ట్ 73 ను దెబ్బతీస్తుంది. [6] పూర్తి బుక్ ఆఫ్ ఫైటర్స్ నుండి డేటా [5] సాధారణ లక్షణాలు పనితీరు ఆయుధ సంబంధిత అభివృద్ధి</v>
      </c>
      <c r="E109" s="1" t="s">
        <v>1377</v>
      </c>
      <c r="F109" s="1" t="s">
        <v>1185</v>
      </c>
      <c r="G109" s="1" t="str">
        <f>IFERROR(__xludf.DUMMYFUNCTION("GOOGLETRANSLATE(F:F, ""en"", ""te"")"),"యుద్ధ")</f>
        <v>యుద్ధ</v>
      </c>
      <c r="K109" s="1" t="s">
        <v>1378</v>
      </c>
      <c r="L109" s="1" t="str">
        <f>IFERROR(__xludf.DUMMYFUNCTION("GOOGLETRANSLATE(K:K, ""en"", ""te"")"),"విక్కర్స్")</f>
        <v>విక్కర్స్</v>
      </c>
      <c r="M109" s="2" t="s">
        <v>1379</v>
      </c>
      <c r="N109" s="3">
        <v>10923.0</v>
      </c>
      <c r="O109" s="1" t="s">
        <v>1380</v>
      </c>
      <c r="P109" s="1" t="s">
        <v>116</v>
      </c>
      <c r="S109" s="1" t="s">
        <v>1381</v>
      </c>
      <c r="T109" s="1" t="s">
        <v>597</v>
      </c>
      <c r="U109" s="1" t="s">
        <v>1382</v>
      </c>
      <c r="V109" s="1" t="s">
        <v>1383</v>
      </c>
      <c r="Y109" s="1" t="s">
        <v>1384</v>
      </c>
      <c r="AI109" s="1" t="s">
        <v>1385</v>
      </c>
      <c r="AJ109" s="1" t="s">
        <v>1386</v>
      </c>
      <c r="AK109" s="1" t="s">
        <v>1387</v>
      </c>
      <c r="AM109" s="1" t="s">
        <v>1388</v>
      </c>
      <c r="AQ109" s="1" t="s">
        <v>1389</v>
      </c>
      <c r="AR109" s="1" t="s">
        <v>1390</v>
      </c>
      <c r="BB109" s="1" t="s">
        <v>1391</v>
      </c>
      <c r="BC109" s="1" t="s">
        <v>1392</v>
      </c>
      <c r="BD109" s="2" t="s">
        <v>1393</v>
      </c>
      <c r="BF109" s="1">
        <v>1930.0</v>
      </c>
      <c r="BL109" s="1" t="s">
        <v>1394</v>
      </c>
    </row>
    <row r="110">
      <c r="A110" s="1" t="s">
        <v>1395</v>
      </c>
      <c r="B110" s="1" t="str">
        <f>IFERROR(__xludf.DUMMYFUNCTION("GOOGLETRANSLATE(A:A, ""en"", ""te"")"),"సూపర్ మెరైన్ సీ లయన్ II")</f>
        <v>సూపర్ మెరైన్ సీ లయన్ II</v>
      </c>
      <c r="C110" s="1" t="s">
        <v>1396</v>
      </c>
      <c r="D110" s="1" t="str">
        <f>IFERROR(__xludf.DUMMYFUNCTION("GOOGLETRANSLATE(C:C, ""en"", ""te"")"),"సూపర్ మేరిన్ సీ లయన్ II అనేది సూపర్ మేరిన్ ఏవియేషన్ వర్క్స్ నిర్మించిన బ్రిటిష్ రేసింగ్ ఫ్లయింగ్ బోట్. రెజినాల్డ్ మిచెల్ చేత రూపకల్పన చేయబడినది, ఇది సూపర్ మేరిన్ యొక్క సీ కింగ్ II యొక్క మార్పు. సీ లయన్ II 450 హెచ్‌పి (340 కిలోవాట్) నేపియర్ లయన్ ఇంజిన్ ద్వ"&amp;"ారా శక్తినిచ్చింది. నేపుల్స్ వద్ద 1922 ష్నైడర్ ట్రోఫీ రేసులో ప్రవేశించిన సీ లయన్ II గంటకు 160 మైళ్ల (గంటకు 260 కిమీ) వేగాన్ని సాధించగలదని ప్రణాళిక చేయబడింది. ఇది రెండు ఇటాలియన్ విమానాలతో పోటీ పడింది. హెన్రీ బియార్డ్ ఈ విమానాన్ని సగటున 145.7 mph (234.5 కిమ"&amp;"ీ/గం) వేగంతో విజయం సాధించాడు-అంతర్జాతీయ పోటీలో బ్రిటిష్ విమానం చేసిన మొదటి ప్రపంచ యుద్ధానంతర యుద్ధం I విజయం. తరువాతి సంవత్సరం రేసు కోసం, విమానం యొక్క రూపకల్పనను మిచెల్ సవరించారు మరియు తిరిగి ఇంజిన్ చేశారు. సూపర్ మేరిన్ సీ లయన్ III గా పేరు మార్చబడింది, ఇది"&amp;" మూడవ స్థానాన్ని నిర్వహించింది, ఇది 151.16 mph (243.27 కిమీ/గం) వేగంతో చేరుకుంది. ఈ వైఫల్యం తరువాత, సూపర్మారైన్ రేసుగా ఎగురుతున్న పడవలకు బదులుగా సీప్లేన్లను రూపొందించడం ప్రారంభించింది .. 1920 లో సీప్లాన్లు మరియు ఫ్లయింగ్ బోట్ల కోసం ష్నైడర్ ట్రోఫీ రేసు ఇటల"&amp;"ీ చేత గెలిచింది (సావోయా S.19 ఫ్లయింగ్ బోట్ ద్వారా, పాల్గొనే ఏకైక విమానం సమావేశం) మరియు మళ్ళీ 1921 లో మక్చి M.7 చేత, మరొక నిరంతరాయ రేసులో. వరుసగా మూడవ ఇటాలియన్ విజయం ఫలితంగా ట్రోఫీని ఇటలీ శాశ్వతంగా నిలుపుకుంది, కాబట్టి సూపర్మారైన్ 1922 పోటీలో ప్రవేశించాలని"&amp;" నిర్ణయించుకుంది, స్వీయ-నిధుల ప్రవేశంతో (ఇటాలియన్ మరియు ఫ్రెంచ్ ఎంట్రీలు ఆయా ప్రభుత్వాలచే నిధులు సమకూర్చాయి). [1] పోటీ చేయడానికి, సౌతాంప్టన్లోని వూల్స్టన్ వద్ద ఉన్న సూపర్మారైన్, వారి సీ కింగ్ II ఫైటర్ యొక్క సవరణగా రేసింగ్ ఫ్లయింగ్ పడవను అభివృద్ధి చేసింది."&amp;" [2] సీ కింగ్ 1921 లో మొట్టమొదట ఎగిరిన పషర్ కాన్ఫిగరేషన్‌లో 300 హెచ్‌పి (220 కిలోవాట్ ఇది 1919 ష్నైడర్ ట్రోఫీ రేసులో పోటీ చేసిన సూపర్ మేరిన్ సీ లయన్ I కి సమానమైన లేఅవుట్, సీ లయన్ I తో మొదటి ప్రపంచ యుద్ధం యొక్క ఎగిరే పడవ ఫైటర్ విమానం అయిన మునుపటి సూపర్ మేర"&amp;"ిన్ బేబీ యొక్క సవరించిన సంస్కరణ. [3] ఈ విమానం సూపర్మారిన్ యొక్క చీఫ్ డిజైనర్ మరియు చీఫ్ ఇంజనీర్, రెజినాల్డ్ మిచెల్, [4] 450 హెచ్‌పి (340 కిలోవాట్) నేపియర్ లయన్ ఇంజిన్‌తో ఎగిరే పడవగా సవరించబడింది, [2] నేపియర్ చేత రుణం చేయబడింది. [5] కొత్త ఇంజిన్ ఫలితంగా 50"&amp;" శాతం శక్తి పెరిగింది; [6] మిచెల్ ఈ విమానం గంటకు 160 మైళ్ల వేగంతో (260 కిమీ/గం) చేరుకోగలదని భావించారు, ఇది సాధించినట్లయితే ఇది బ్రిటన్లో వేగంగా చేస్తుంది ఆ సమయంలో. [7] చుక్కాని మరియు ఫిన్‌కు అతని మార్పులు పొట్టును బలోపేతం చేయవలసి వచ్చింది, ఇది నిర్మాణం చు"&amp;"ట్టూ వార్నిష్డ్ ఫాబ్రిక్ యొక్క అదనపు పొర ద్వారా సాధించబడింది. [6] సీ లయన్ II జి-ఎబాగా నమోదు చేయబడింది. [2] సీ లయన్ II 1922 ష్నైడర్ ట్రోఫీ రేసులో ప్రవేశించింది, [2] ఇది ఆగస్టు 12 న నేపుల్స్ వద్ద జరిగింది, ఇటాలియన్లు రేసు కోసం ప్రారంభ తేదీని రెండు వారాల ముం"&amp;"దుకు తీసుకువచ్చిన తరువాత. [4] [7] అధిక గాలులు విమానం ఇంగ్లాండ్‌లో విమానంలో పరీక్షించడానికి అందుబాటులో ఉన్న సమయాన్ని పరిమితం చేశాయి. [7] ఈ విమానం డబ్బాలలో ఉంచడానికి ముందు కూల్చివేయబడింది మరియు ఎస్ఎస్ ఫిలోమెల్ బోర్డులో నేపుల్స్కు రవాణా చేయబడింది. [6] [7] సీ"&amp;" లయన్ II రెండు ఇటాలియన్ విమానాలతో పోటీ పడ్డారు, మాచీ S.7 మరియు సావియో S.19, ఇద్దరు ఫ్రెంచ్ ప్రవేశకులు రేసును ప్రారంభించడంలో విఫలమయ్యారు. [8] [9] కోర్సులో 13 ల్యాప్‌లు ఉన్నాయి, ప్రతి పొడవు 17.7 మైళ్ళు (28.5 కిమీ). [4] రేసు కనిపెట్టబడలేదు; [6] సీ లయన్ II ను"&amp;" హెన్రీ బియర్డ్ ఎగురవేసాడు, అతను రేసును సగటున 145.7 mph (234.5 కిమీ/గం), [2] వేగంతో గెలుచుకున్నాడు మరియు పూర్తి చేయడానికి ఒకటిన్నర నిమిషాల తక్కువ సమయం తీసుకున్నాడు అలెశాండ్రో పాసలేవా చేత ఎగిరిన రెండవ స్థానంలో ఉన్న విమానం కంటే కోర్సు. [9] ఈ విజయం అంతర్జాతీ"&amp;"య పోటీలో బ్రిటిష్ విమానం విజయవంతం చేసిన మొదటి ప్రపంచ యుద్ధానంతర యుద్ధం, మరియు సూపర్ మేరైన్ కోసం పెద్ద మొత్తంలో ప్రచారం సృష్టించింది. [6] 1923 ష్నైడర్ రేస్ కోసం (ఐల్ ఆఫ్ వైట్ పై కౌవ్స్ వద్ద జరిగింది) ఈ విమానం 550 హెచ్‌పి (410 కిలోవాట్) నేపియర్ సింహంతో తిరి"&amp;"గి ఇంజిన్ చేయబడింది మరియు సీ లయన్ III గా పేరు మార్చబడింది. [2] డ్రాగ్ శక్తులను తగ్గించడానికి పొట్టు మిచెల్ చేత సవరించబడింది, [10] మరియు అతను దానికి రెండు బే రెక్కలు మరియు పెద్ద చుక్కాని ప్రాంతాన్ని ఇచ్చాడు. [2] సముద్ర సింహం III గంటకు 160 మైళ్ళ కంటే ఎక్కువ"&amp;" వేగాన్ని సాధిస్తుందని మిచెల్ expected హించారు (260 కిమీ/గం); [10] విమానం అమెరికన్ కర్టిస్ సిఆర్ -3 సీప్లేన్ల వెనుక మూడవ స్థానాన్ని నిర్వహించింది, ఇది 151.16 mph (243.27 కిమీ/ h). [2] సూపర్ మేరిన్ మేనేజింగ్ డైరెక్టర్ హుబెర్ట్ స్కాట్-పెయిన్ మాట్లాడుతూ, ట్ర"&amp;"ోఫీని అమెరికన్లు గెలుచుకున్న తరువాత: [11] మా డ్రాయింగ్ ఆఫీస్ ప్రజలు వారు యంత్రం నుండి బయటపడగలిగే వేగాన్ని పొందారు. మేము చేయగలిగినంత ఉత్తమంగా చేసాము మరియు విచారం లేదు. సీ లయన్ III సీ లయన్ II కన్నా 11 mph వేగంగా ఉంది, మరియు ఈ చక్కటి పనితీరుకు క్రెడిట్ చాలా "&amp;"మంది ప్రజలు, వారిలో ఒకరు మిస్టర్ R.J. రెండు యంత్రాలను రూపొందించిన మిచెల్, బ్రిటిష్ ఓటమి సూపర్ మేరిన్ సీప్లాన్లకు అనుకూలంగా, ఫ్లయింగ్ బోట్లను రేసర్లుగా ఎగిరే పడవలను ఉపయోగించుకోవటానికి కారణమైంది. [11] సీ లయన్ III 1923 లో రాయల్ వైమానిక దళానికి బదిలీ చేయబడింద"&amp;"ి. [2] 1914 నుండి సూపర్ మెరైన్ విమానాల నుండి డేటా [12] సాధారణ లక్షణాలు పనితీరు సంబంధిత జాబితాలు")</f>
        <v>సూపర్ మేరిన్ సీ లయన్ II అనేది సూపర్ మేరిన్ ఏవియేషన్ వర్క్స్ నిర్మించిన బ్రిటిష్ రేసింగ్ ఫ్లయింగ్ బోట్. రెజినాల్డ్ మిచెల్ చేత రూపకల్పన చేయబడినది, ఇది సూపర్ మేరిన్ యొక్క సీ కింగ్ II యొక్క మార్పు. సీ లయన్ II 450 హెచ్‌పి (340 కిలోవాట్) నేపియర్ లయన్ ఇంజిన్ ద్వారా శక్తినిచ్చింది. నేపుల్స్ వద్ద 1922 ష్నైడర్ ట్రోఫీ రేసులో ప్రవేశించిన సీ లయన్ II గంటకు 160 మైళ్ల (గంటకు 260 కిమీ) వేగాన్ని సాధించగలదని ప్రణాళిక చేయబడింది. ఇది రెండు ఇటాలియన్ విమానాలతో పోటీ పడింది. హెన్రీ బియార్డ్ ఈ విమానాన్ని సగటున 145.7 mph (234.5 కిమీ/గం) వేగంతో విజయం సాధించాడు-అంతర్జాతీయ పోటీలో బ్రిటిష్ విమానం చేసిన మొదటి ప్రపంచ యుద్ధానంతర యుద్ధం I విజయం. తరువాతి సంవత్సరం రేసు కోసం, విమానం యొక్క రూపకల్పనను మిచెల్ సవరించారు మరియు తిరిగి ఇంజిన్ చేశారు. సూపర్ మేరిన్ సీ లయన్ III గా పేరు మార్చబడింది, ఇది మూడవ స్థానాన్ని నిర్వహించింది, ఇది 151.16 mph (243.27 కిమీ/గం) వేగంతో చేరుకుంది. ఈ వైఫల్యం తరువాత, సూపర్మారైన్ రేసుగా ఎగురుతున్న పడవలకు బదులుగా సీప్లేన్లను రూపొందించడం ప్రారంభించింది .. 1920 లో సీప్లాన్లు మరియు ఫ్లయింగ్ బోట్ల కోసం ష్నైడర్ ట్రోఫీ రేసు ఇటలీ చేత గెలిచింది (సావోయా S.19 ఫ్లయింగ్ బోట్ ద్వారా, పాల్గొనే ఏకైక విమానం సమావేశం) మరియు మళ్ళీ 1921 లో మక్చి M.7 చేత, మరొక నిరంతరాయ రేసులో. వరుసగా మూడవ ఇటాలియన్ విజయం ఫలితంగా ట్రోఫీని ఇటలీ శాశ్వతంగా నిలుపుకుంది, కాబట్టి సూపర్మారైన్ 1922 పోటీలో ప్రవేశించాలని నిర్ణయించుకుంది, స్వీయ-నిధుల ప్రవేశంతో (ఇటాలియన్ మరియు ఫ్రెంచ్ ఎంట్రీలు ఆయా ప్రభుత్వాలచే నిధులు సమకూర్చాయి). [1] పోటీ చేయడానికి, సౌతాంప్టన్లోని వూల్స్టన్ వద్ద ఉన్న సూపర్మారైన్, వారి సీ కింగ్ II ఫైటర్ యొక్క సవరణగా రేసింగ్ ఫ్లయింగ్ పడవను అభివృద్ధి చేసింది. [2] సీ కింగ్ 1921 లో మొట్టమొదట ఎగిరిన పషర్ కాన్ఫిగరేషన్‌లో 300 హెచ్‌పి (220 కిలోవాట్ ఇది 1919 ష్నైడర్ ట్రోఫీ రేసులో పోటీ చేసిన సూపర్ మేరిన్ సీ లయన్ I కి సమానమైన లేఅవుట్, సీ లయన్ I తో మొదటి ప్రపంచ యుద్ధం యొక్క ఎగిరే పడవ ఫైటర్ విమానం అయిన మునుపటి సూపర్ మేరిన్ బేబీ యొక్క సవరించిన సంస్కరణ. [3] ఈ విమానం సూపర్మారిన్ యొక్క చీఫ్ డిజైనర్ మరియు చీఫ్ ఇంజనీర్, రెజినాల్డ్ మిచెల్, [4] 450 హెచ్‌పి (340 కిలోవాట్) నేపియర్ లయన్ ఇంజిన్‌తో ఎగిరే పడవగా సవరించబడింది, [2] నేపియర్ చేత రుణం చేయబడింది. [5] కొత్త ఇంజిన్ ఫలితంగా 50 శాతం శక్తి పెరిగింది; [6] మిచెల్ ఈ విమానం గంటకు 160 మైళ్ల వేగంతో (260 కిమీ/గం) చేరుకోగలదని భావించారు, ఇది సాధించినట్లయితే ఇది బ్రిటన్లో వేగంగా చేస్తుంది ఆ సమయంలో. [7] చుక్కాని మరియు ఫిన్‌కు అతని మార్పులు పొట్టును బలోపేతం చేయవలసి వచ్చింది, ఇది నిర్మాణం చుట్టూ వార్నిష్డ్ ఫాబ్రిక్ యొక్క అదనపు పొర ద్వారా సాధించబడింది. [6] సీ లయన్ II జి-ఎబాగా నమోదు చేయబడింది. [2] సీ లయన్ II 1922 ష్నైడర్ ట్రోఫీ రేసులో ప్రవేశించింది, [2] ఇది ఆగస్టు 12 న నేపుల్స్ వద్ద జరిగింది, ఇటాలియన్లు రేసు కోసం ప్రారంభ తేదీని రెండు వారాల ముందుకు తీసుకువచ్చిన తరువాత. [4] [7] అధిక గాలులు విమానం ఇంగ్లాండ్‌లో విమానంలో పరీక్షించడానికి అందుబాటులో ఉన్న సమయాన్ని పరిమితం చేశాయి. [7] ఈ విమానం డబ్బాలలో ఉంచడానికి ముందు కూల్చివేయబడింది మరియు ఎస్ఎస్ ఫిలోమెల్ బోర్డులో నేపుల్స్కు రవాణా చేయబడింది. [6] [7] సీ లయన్ II రెండు ఇటాలియన్ విమానాలతో పోటీ పడ్డారు, మాచీ S.7 మరియు సావియో S.19, ఇద్దరు ఫ్రెంచ్ ప్రవేశకులు రేసును ప్రారంభించడంలో విఫలమయ్యారు. [8] [9] కోర్సులో 13 ల్యాప్‌లు ఉన్నాయి, ప్రతి పొడవు 17.7 మైళ్ళు (28.5 కిమీ). [4] రేసు కనిపెట్టబడలేదు; [6] సీ లయన్ II ను హెన్రీ బియర్డ్ ఎగురవేసాడు, అతను రేసును సగటున 145.7 mph (234.5 కిమీ/గం), [2] వేగంతో గెలుచుకున్నాడు మరియు పూర్తి చేయడానికి ఒకటిన్నర నిమిషాల తక్కువ సమయం తీసుకున్నాడు అలెశాండ్రో పాసలేవా చేత ఎగిరిన రెండవ స్థానంలో ఉన్న విమానం కంటే కోర్సు. [9] ఈ విజయం అంతర్జాతీయ పోటీలో బ్రిటిష్ విమానం విజయవంతం చేసిన మొదటి ప్రపంచ యుద్ధానంతర యుద్ధం, మరియు సూపర్ మేరైన్ కోసం పెద్ద మొత్తంలో ప్రచారం సృష్టించింది. [6] 1923 ష్నైడర్ రేస్ కోసం (ఐల్ ఆఫ్ వైట్ పై కౌవ్స్ వద్ద జరిగింది) ఈ విమానం 550 హెచ్‌పి (410 కిలోవాట్) నేపియర్ సింహంతో తిరిగి ఇంజిన్ చేయబడింది మరియు సీ లయన్ III గా పేరు మార్చబడింది. [2] డ్రాగ్ శక్తులను తగ్గించడానికి పొట్టు మిచెల్ చేత సవరించబడింది, [10] మరియు అతను దానికి రెండు బే రెక్కలు మరియు పెద్ద చుక్కాని ప్రాంతాన్ని ఇచ్చాడు. [2] సముద్ర సింహం III గంటకు 160 మైళ్ళ కంటే ఎక్కువ వేగాన్ని సాధిస్తుందని మిచెల్ expected హించారు (260 కిమీ/గం); [10] విమానం అమెరికన్ కర్టిస్ సిఆర్ -3 సీప్లేన్ల వెనుక మూడవ స్థానాన్ని నిర్వహించింది, ఇది 151.16 mph (243.27 కిమీ/ h). [2] సూపర్ మేరిన్ మేనేజింగ్ డైరెక్టర్ హుబెర్ట్ స్కాట్-పెయిన్ మాట్లాడుతూ, ట్రోఫీని అమెరికన్లు గెలుచుకున్న తరువాత: [11] మా డ్రాయింగ్ ఆఫీస్ ప్రజలు వారు యంత్రం నుండి బయటపడగలిగే వేగాన్ని పొందారు. మేము చేయగలిగినంత ఉత్తమంగా చేసాము మరియు విచారం లేదు. సీ లయన్ III సీ లయన్ II కన్నా 11 mph వేగంగా ఉంది, మరియు ఈ చక్కటి పనితీరుకు క్రెడిట్ చాలా మంది ప్రజలు, వారిలో ఒకరు మిస్టర్ R.J. రెండు యంత్రాలను రూపొందించిన మిచెల్, బ్రిటిష్ ఓటమి సూపర్ మేరిన్ సీప్లాన్లకు అనుకూలంగా, ఫ్లయింగ్ బోట్లను రేసర్లుగా ఎగిరే పడవలను ఉపయోగించుకోవటానికి కారణమైంది. [11] సీ లయన్ III 1923 లో రాయల్ వైమానిక దళానికి బదిలీ చేయబడింది. [2] 1914 నుండి సూపర్ మెరైన్ విమానాల నుండి డేటా [12] సాధారణ లక్షణాలు పనితీరు సంబంధిత జాబితాలు</v>
      </c>
      <c r="E110" s="1" t="s">
        <v>1397</v>
      </c>
      <c r="F110" s="1" t="s">
        <v>1398</v>
      </c>
      <c r="G110" s="1" t="str">
        <f>IFERROR(__xludf.DUMMYFUNCTION("GOOGLETRANSLATE(F:F, ""en"", ""te"")"),"రేసింగ్ ఫ్లయింగ్-బోట్")</f>
        <v>రేసింగ్ ఫ్లయింగ్-బోట్</v>
      </c>
      <c r="H110" s="1" t="s">
        <v>1399</v>
      </c>
      <c r="I110" s="1" t="str">
        <f>IFERROR(__xludf.DUMMYFUNCTION("GOOGLETRANSLATE(H:H, ""en"", ""te"")"),"యుకె")</f>
        <v>యుకె</v>
      </c>
      <c r="K110" s="1" t="s">
        <v>1400</v>
      </c>
      <c r="L110" s="1" t="str">
        <f>IFERROR(__xludf.DUMMYFUNCTION("GOOGLETRANSLATE(K:K, ""en"", ""te"")"),"సూపర్ మేరిన్ ఏవియేషన్ వర్క్స్")</f>
        <v>సూపర్ మేరిన్ ఏవియేషన్ వర్క్స్</v>
      </c>
      <c r="M110" s="1" t="s">
        <v>1401</v>
      </c>
      <c r="N110" s="1">
        <v>1922.0</v>
      </c>
      <c r="O110" s="1">
        <v>1.0</v>
      </c>
      <c r="P110" s="1" t="s">
        <v>1402</v>
      </c>
      <c r="Q110" s="1">
        <v>1.0</v>
      </c>
      <c r="S110" s="1" t="s">
        <v>1403</v>
      </c>
      <c r="T110" s="1" t="s">
        <v>1404</v>
      </c>
      <c r="V110" s="1" t="s">
        <v>1405</v>
      </c>
      <c r="Y110" s="1" t="s">
        <v>1406</v>
      </c>
      <c r="Z110" s="1" t="s">
        <v>1407</v>
      </c>
      <c r="AD110" s="1" t="s">
        <v>1408</v>
      </c>
      <c r="AF110" s="1" t="s">
        <v>1409</v>
      </c>
      <c r="AG110" s="1" t="s">
        <v>1410</v>
      </c>
      <c r="AH110" s="1" t="s">
        <v>1411</v>
      </c>
      <c r="AI110" s="1" t="s">
        <v>1412</v>
      </c>
      <c r="AJ110" s="1" t="s">
        <v>1413</v>
      </c>
      <c r="AK110" s="1" t="s">
        <v>1414</v>
      </c>
      <c r="BY110" s="2" t="s">
        <v>618</v>
      </c>
    </row>
    <row r="111">
      <c r="A111" s="1" t="s">
        <v>1415</v>
      </c>
      <c r="B111" s="1" t="str">
        <f>IFERROR(__xludf.DUMMYFUNCTION("GOOGLETRANSLATE(A:A, ""en"", ""te"")"),"టుపోలెవ్ వోరాన్")</f>
        <v>టుపోలెవ్ వోరాన్</v>
      </c>
      <c r="C111" s="1" t="s">
        <v>1416</v>
      </c>
      <c r="D111" s="1" t="str">
        <f>IFERROR(__xludf.DUMMYFUNCTION("GOOGLETRANSLATE(C:C, ""en"", ""te"")"),"టుపోలెవ్ వోరన్ (రష్యన్: воророн; ఇంగ్లీష్: రావెన్) అనేది తుపోలెవ్ సంస్థ చేత తయారు చేయబడిన సోవియట్ యూనియన్ యొక్క ప్రణాళికాబద్ధమైన సూపర్సోనిక్ మానవరహిత నిఘా విమానం, ఇది ఎక్కువగా లాక్‌హీడ్ డి -21 తో పోటీ పడటానికి రూపొందించబడింది. 9 నవంబర్ 1969 న లాక్‌హీడ్ డి"&amp;" -21 యొక్క మొదటి మిషన్‌లో, డ్రోన్ తన లక్ష్య ప్రాంతానికి చేరుకుంది మరియు అణ్వాయుధ పరీక్షా సైట్ LOP లో లేదా పీపుల్స్ రిపబ్లిక్ ఆఫ్ చైనాలో ఫోటో తీయగలిగింది, కాని యొక్క పనిచేయకపోవడం వల్ల తిరగలేదు నావిగేషన్ సిస్టమ్ మరియు చివరికి సోవియట్ యూనియన్‌లో క్రాష్ అయ్యి"&amp;"ంది. క్రాష్ అయిన డ్రోన్ యొక్క అవశేషాలను సోవియట్ విమాన పరిశ్రమ స్వాధీనం చేసుకుంది మరియు విశ్లేషించింది. దశాబ్దాల తరువాత, 1980 లలో [1] వారు లాక్‌హీడ్ కోసం ఏరోనాటిక్స్ ఇంజనీర్ అయిన బెన్ రిచ్‌కు ఇచ్చారు. [2] సోవియట్ యూనియన్ యొక్క మంత్రుల మంత్రుల మండలి సోవియట్"&amp;" పదార్థాలు, ఇంజన్లు మరియు పరికరాలను ఉపయోగించి D-21 ను పునర్నిర్మించడానికి టుపోలెవ్ OKB (టుపోలెవ్ ప్రయోగాత్మక డిజైన్ బ్యూరో) ను నియమించింది. మాస్కో సమీపంలోని MMZ OPYT సౌకర్యం వద్ద పనులు ప్రారంభమయ్యాయి, ఇది ఇప్పటికే జాస్ట్రెబ్ -1, జాస్ట్రెబ్ -2, రేస్ మరియు "&amp;"స్ట్రిజ్‌లతో డ్రోన్స్ తో అనుభవం కలిగి ఉంది. ఈ ప్రాజెక్టుకు వోరన్ (ఇంగ్లీష్: రావెన్) అని పేరు పెట్టారు. దీనికి ఆండ్రీ టుపోలెవ్ కుమారుడు అలెక్సీ టుపోలేవ్ నేతృత్వంలో ఉన్నారు. వోరాన్ ఒక నిఘా వేదికగా ప్రణాళిక చేయబడింది, ఇది ఇతర వాయుమార్గాన మరియు భూ-ఆధారిత నిఘా"&amp;" సాధనాలతో కలిసి, సోవియట్ యూనియన్ కోసం మొత్తం వ్యూహాత్మక నిఘాకు దోహదం చేస్తుంది. వే-పాయింట్లతో ముందే ప్రోగ్రామ్ చేయబడిన మార్గం వెంట విమానానికి మార్గనిర్దేశం చేయడం ఆటోపైలట్. నావిగేషన్ జడత్వ నావిగేషన్ వ్యవస్థపై ఆధారపడింది. నిఘా కోసం, అండర్ సైడ్కు జతచేయబడిన అ"&amp;"ధిక-రిజల్యూషన్ కెమెరా మాత్రమే పేలోడ్ గా లభిస్తుంది. ఈ డ్రోన్ టుపోలెవ్ టియు -95 స్ట్రాటజిక్ బాంబర్ నుండి ప్రారంభించటానికి ఉద్దేశించబడింది. ఇది D-21 యొక్క మార్పుకు సమానంగా ఉంటుంది, ఇది బోయింగ్ B-52 స్ట్రాటోఫోర్ట్రెస్ యొక్క వింగ్ స్టేషన్ నుండి ప్రారంభించవచ్చ"&amp;"ు, అయినప్పటికీ B-52 ప్రతి రెక్క కింద D-21 ను తీసుకెళ్లగలదు, అయితే TU-95 మాత్రమే తీసుకువెళుతుంది ఒక వోరాన్ తెరిచిన బాంబు బే లోపల పాక్షికంగా పట్టుకున్నాడు. లాక్‌హీడ్ M-21 / D-21 కలయికకు ప్రతిరూపంగా, టుపోలెవ్ TU-144 యొక్క బాంబర్ వెర్షన్ నుండి వోరాన్‌ను ఉపయోగ"&amp;"ించాలని కూడా ప్రణాళిక చేయబడింది మరియు తరువాత బాంబర్ టుపోలెవ్ TU-160 గా ఉత్పత్తి చేయబడింది. కొన్ని వనరులు వోరాన్ 1,350 kgf (13.2 kn; 3,000 lbf) థ్రస్ట్‌తో RD-012 ఇంజిన్‌తో అమర్చబడిందని పేర్కొంది; ఇతర వనరులు మైఖేల్ బొండార్జుక్ యొక్క OKB-670 నుండి 3TS4 (RD-0"&amp;"7K) ఇంజిన్ గురించి మాట్లాడుతున్నాయి. OKB-670 D-21 యొక్క సాపేక్షంగా బాగా సంరక్షించబడిన మార్క్వర్డ్ RJ43-MA-11 ఇంజిన్‌ను కూడా ఉపయోగించింది. క్యారియర్ విమానం నుండి విడదీయబడిన తరువాత, వోరాన్ 47,500 కిలోల (466 kN; 105,000 LBF) ఉత్పత్తితో జెట్టిసన్-సామర్థ్యం గల"&amp;" బూస్టర్ ద్వారా సూపర్సోనిక్ వేగంతో వేగవంతం చేయాల్సి ఉంది. వోరాన్ ఒకే మిషన్ కోసం మాత్రమే ఉద్దేశించబడింది. మిషన్ పూర్తి చేసిన తరువాత, సేకరించిన డేటా మిగిలిన డ్రోన్ నుండి పునర్వినియోగ పరికరాలను కలిగి ఉన్న పునర్వినియోగ విభాగంలో వేరు చేయబడుతుంది మరియు జాస్ట్రె"&amp;"బ్ -1 డ్రోన్ మాదిరిగానే పారాచూట్ మీద గ్లైడ్ అవుతుంది. పెద్ద బూస్టర్ రాకెట్‌తో ట్రైలర్‌ను ఉపయోగించి వోరాన్ యొక్క భూమి ఆధారిత ప్రయోగం కూడా ప్రణాళిక చేయబడింది. ఈ ప్రాజెక్ట్ త్వరలో తిరస్కరించబడింది ఎందుకంటే విస్తరణ పరిధి క్యారియర్-విమానయాతో ప్రయోగం కంటే చాలా "&amp;"తక్కువగా ఉండేది. వోరాన్‌లోని పని చాలా సంవత్సరాలు కొనసాగింది మరియు ఈ ప్రాజెక్ట్ భవిష్యత్ సూపర్సోనిక్ క్షిపణుల కోసం విలువైన అంతర్దృష్టులు మరియు ఉపయోగకరమైన పదార్థాలను ఇచ్చింది. సోవియట్ ప్రభుత్వం డ్రోన్ల కంటే నిఘా ఉపగ్రహాలు మరింత ప్రభావవంతంగా ఉంటాయని నమ్ముతున"&amp;"్నందున వోరాన్ నిర్మించబడలేదు. సాధారణ లక్షణాల పనితీరు")</f>
        <v>టుపోలెవ్ వోరన్ (రష్యన్: воророн; ఇంగ్లీష్: రావెన్) అనేది తుపోలెవ్ సంస్థ చేత తయారు చేయబడిన సోవియట్ యూనియన్ యొక్క ప్రణాళికాబద్ధమైన సూపర్సోనిక్ మానవరహిత నిఘా విమానం, ఇది ఎక్కువగా లాక్‌హీడ్ డి -21 తో పోటీ పడటానికి రూపొందించబడింది. 9 నవంబర్ 1969 న లాక్‌హీడ్ డి -21 యొక్క మొదటి మిషన్‌లో, డ్రోన్ తన లక్ష్య ప్రాంతానికి చేరుకుంది మరియు అణ్వాయుధ పరీక్షా సైట్ LOP లో లేదా పీపుల్స్ రిపబ్లిక్ ఆఫ్ చైనాలో ఫోటో తీయగలిగింది, కాని యొక్క పనిచేయకపోవడం వల్ల తిరగలేదు నావిగేషన్ సిస్టమ్ మరియు చివరికి సోవియట్ యూనియన్‌లో క్రాష్ అయ్యింది. క్రాష్ అయిన డ్రోన్ యొక్క అవశేషాలను సోవియట్ విమాన పరిశ్రమ స్వాధీనం చేసుకుంది మరియు విశ్లేషించింది. దశాబ్దాల తరువాత, 1980 లలో [1] వారు లాక్‌హీడ్ కోసం ఏరోనాటిక్స్ ఇంజనీర్ అయిన బెన్ రిచ్‌కు ఇచ్చారు. [2] సోవియట్ యూనియన్ యొక్క మంత్రుల మంత్రుల మండలి సోవియట్ పదార్థాలు, ఇంజన్లు మరియు పరికరాలను ఉపయోగించి D-21 ను పునర్నిర్మించడానికి టుపోలెవ్ OKB (టుపోలెవ్ ప్రయోగాత్మక డిజైన్ బ్యూరో) ను నియమించింది. మాస్కో సమీపంలోని MMZ OPYT సౌకర్యం వద్ద పనులు ప్రారంభమయ్యాయి, ఇది ఇప్పటికే జాస్ట్రెబ్ -1, జాస్ట్రెబ్ -2, రేస్ మరియు స్ట్రిజ్‌లతో డ్రోన్స్ తో అనుభవం కలిగి ఉంది. ఈ ప్రాజెక్టుకు వోరన్ (ఇంగ్లీష్: రావెన్) అని పేరు పెట్టారు. దీనికి ఆండ్రీ టుపోలెవ్ కుమారుడు అలెక్సీ టుపోలేవ్ నేతృత్వంలో ఉన్నారు. వోరాన్ ఒక నిఘా వేదికగా ప్రణాళిక చేయబడింది, ఇది ఇతర వాయుమార్గాన మరియు భూ-ఆధారిత నిఘా సాధనాలతో కలిసి, సోవియట్ యూనియన్ కోసం మొత్తం వ్యూహాత్మక నిఘాకు దోహదం చేస్తుంది. వే-పాయింట్లతో ముందే ప్రోగ్రామ్ చేయబడిన మార్గం వెంట విమానానికి మార్గనిర్దేశం చేయడం ఆటోపైలట్. నావిగేషన్ జడత్వ నావిగేషన్ వ్యవస్థపై ఆధారపడింది. నిఘా కోసం, అండర్ సైడ్కు జతచేయబడిన అధిక-రిజల్యూషన్ కెమెరా మాత్రమే పేలోడ్ గా లభిస్తుంది. ఈ డ్రోన్ టుపోలెవ్ టియు -95 స్ట్రాటజిక్ బాంబర్ నుండి ప్రారంభించటానికి ఉద్దేశించబడింది. ఇది D-21 యొక్క మార్పుకు సమానంగా ఉంటుంది, ఇది బోయింగ్ B-52 స్ట్రాటోఫోర్ట్రెస్ యొక్క వింగ్ స్టేషన్ నుండి ప్రారంభించవచ్చు, అయినప్పటికీ B-52 ప్రతి రెక్క కింద D-21 ను తీసుకెళ్లగలదు, అయితే TU-95 మాత్రమే తీసుకువెళుతుంది ఒక వోరాన్ తెరిచిన బాంబు బే లోపల పాక్షికంగా పట్టుకున్నాడు. లాక్‌హీడ్ M-21 / D-21 కలయికకు ప్రతిరూపంగా, టుపోలెవ్ TU-144 యొక్క బాంబర్ వెర్షన్ నుండి వోరాన్‌ను ఉపయోగించాలని కూడా ప్రణాళిక చేయబడింది మరియు తరువాత బాంబర్ టుపోలెవ్ TU-160 గా ఉత్పత్తి చేయబడింది. కొన్ని వనరులు వోరాన్ 1,350 kgf (13.2 kn; 3,000 lbf) థ్రస్ట్‌తో RD-012 ఇంజిన్‌తో అమర్చబడిందని పేర్కొంది; ఇతర వనరులు మైఖేల్ బొండార్జుక్ యొక్క OKB-670 నుండి 3TS4 (RD-07K) ఇంజిన్ గురించి మాట్లాడుతున్నాయి. OKB-670 D-21 యొక్క సాపేక్షంగా బాగా సంరక్షించబడిన మార్క్వర్డ్ RJ43-MA-11 ఇంజిన్‌ను కూడా ఉపయోగించింది. క్యారియర్ విమానం నుండి విడదీయబడిన తరువాత, వోరాన్ 47,500 కిలోల (466 kN; 105,000 LBF) ఉత్పత్తితో జెట్టిసన్-సామర్థ్యం గల బూస్టర్ ద్వారా సూపర్సోనిక్ వేగంతో వేగవంతం చేయాల్సి ఉంది. వోరాన్ ఒకే మిషన్ కోసం మాత్రమే ఉద్దేశించబడింది. మిషన్ పూర్తి చేసిన తరువాత, సేకరించిన డేటా మిగిలిన డ్రోన్ నుండి పునర్వినియోగ పరికరాలను కలిగి ఉన్న పునర్వినియోగ విభాగంలో వేరు చేయబడుతుంది మరియు జాస్ట్రెబ్ -1 డ్రోన్ మాదిరిగానే పారాచూట్ మీద గ్లైడ్ అవుతుంది. పెద్ద బూస్టర్ రాకెట్‌తో ట్రైలర్‌ను ఉపయోగించి వోరాన్ యొక్క భూమి ఆధారిత ప్రయోగం కూడా ప్రణాళిక చేయబడింది. ఈ ప్రాజెక్ట్ త్వరలో తిరస్కరించబడింది ఎందుకంటే విస్తరణ పరిధి క్యారియర్-విమానయాతో ప్రయోగం కంటే చాలా తక్కువగా ఉండేది. వోరాన్‌లోని పని చాలా సంవత్సరాలు కొనసాగింది మరియు ఈ ప్రాజెక్ట్ భవిష్యత్ సూపర్సోనిక్ క్షిపణుల కోసం విలువైన అంతర్దృష్టులు మరియు ఉపయోగకరమైన పదార్థాలను ఇచ్చింది. సోవియట్ ప్రభుత్వం డ్రోన్ల కంటే నిఘా ఉపగ్రహాలు మరింత ప్రభావవంతంగా ఉంటాయని నమ్ముతున్నందున వోరాన్ నిర్మించబడలేదు. సాధారణ లక్షణాల పనితీరు</v>
      </c>
      <c r="F111" s="1" t="s">
        <v>1417</v>
      </c>
      <c r="G111" s="1" t="str">
        <f>IFERROR(__xludf.DUMMYFUNCTION("GOOGLETRANSLATE(F:F, ""en"", ""te"")"),"అధిక స్పీడ్ నిఘా మరియు అధిక స్పీడ్")</f>
        <v>అధిక స్పీడ్ నిఘా మరియు అధిక స్పీడ్</v>
      </c>
      <c r="H111" s="1" t="s">
        <v>1418</v>
      </c>
      <c r="I111" s="1" t="str">
        <f>IFERROR(__xludf.DUMMYFUNCTION("GOOGLETRANSLATE(H:H, ""en"", ""te"")"),"సోవియట్ యూనియన్")</f>
        <v>సోవియట్ యూనియన్</v>
      </c>
      <c r="J111" s="1" t="s">
        <v>1419</v>
      </c>
      <c r="O111" s="1">
        <v>0.0</v>
      </c>
      <c r="S111" s="1" t="s">
        <v>1420</v>
      </c>
      <c r="T111" s="1" t="s">
        <v>1421</v>
      </c>
      <c r="U111" s="1" t="s">
        <v>1422</v>
      </c>
      <c r="V111" s="1" t="s">
        <v>1078</v>
      </c>
      <c r="AF111" s="1" t="s">
        <v>1423</v>
      </c>
      <c r="AI111" s="1" t="s">
        <v>1424</v>
      </c>
      <c r="AK111" s="1" t="s">
        <v>1425</v>
      </c>
      <c r="AL111" s="1" t="s">
        <v>1426</v>
      </c>
      <c r="AM111" s="1" t="s">
        <v>1427</v>
      </c>
      <c r="AQ111" s="1" t="s">
        <v>1428</v>
      </c>
      <c r="AR111" s="1" t="s">
        <v>1429</v>
      </c>
      <c r="BG111" s="1" t="s">
        <v>1430</v>
      </c>
      <c r="CO111" s="1" t="s">
        <v>1350</v>
      </c>
      <c r="CP111" s="2" t="s">
        <v>1431</v>
      </c>
    </row>
    <row r="112">
      <c r="A112" s="1" t="s">
        <v>1432</v>
      </c>
      <c r="B112" s="1" t="str">
        <f>IFERROR(__xludf.DUMMYFUNCTION("GOOGLETRANSLATE(A:A, ""en"", ""te"")"),"టేలర్ జె -2")</f>
        <v>టేలర్ జె -2</v>
      </c>
      <c r="C112" s="1" t="s">
        <v>1433</v>
      </c>
      <c r="D112" s="1" t="str">
        <f>IFERROR(__xludf.DUMMYFUNCTION("GOOGLETRANSLATE(C:C, ""en"", ""te"")"),"టేలర్ జె -2 కబ్ (తరువాత పైపర్ జె -2 కబ్ అని కూడా పిలుస్తారు) ఒక అమెరికన్ రెండు-సీట్ల లైట్ విమానం, దీనిని టేలర్ ఎయిర్క్రాఫ్ట్ కంపెనీ రూపొందించి నిర్మించింది. ఈ సంస్థ పైపర్ ఎయిర్క్రాఫ్ట్ కంపెనీగా మారింది మరియు J-2 సంబంధిత పైపర్ కబ్ డిజైన్ల యొక్క సుదీర్ఘ శ్ర"&amp;"ేణిలో మొదటిది. J-2 కబ్ మునుపటి టేలర్ పిల్ల అభివృద్ధి. 1935 లో టేలర్ ఎయిర్క్రాఫ్ట్ కంపెనీ వారి కబ్ లైన్ విమానాలను మెరుగుపరచాలని నిర్ణయించింది, ఇవి కోణీయ మరియు కఠినంగా కనిపించేవి మరియు ప్రారంభంలో మెరుస్తున్న క్యాబిన్ ప్రాంతాన్ని కలిగి ఉన్నాయి. కొత్త J-2 లో "&amp;"రౌండ్-ఆఫ్ వింగ్ చిట్కాలను కలిగి ఉంది, అదేవిధంగా ""గుండ్రని"" ఫిన్ మరియు చుక్కాని ఫ్రేమ్డ్ మరియు ఫాబ్రిక్ కప్పబడి ఫ్యూజ్‌లేజ్ నిర్మాణం, పరివేష్టిత క్యాబిన్ మరియు విస్తృత గుడ్‌ఇయర్ ""ఎయిర్‌వీల్"" టైర్లు, ప్రత్యేకమైన తక్కువ-పీడన విమానాలు ల్యాండింగ్ గేర్ టైర్"&amp;" 1929 లో ఆల్విన్ ముస్సెల్మాన్ యు.ఎస్. పేటెంట్ 1,877,360 చేత ప్రారంభమైంది, ఇది సాధారణ ప్రదర్శన మరియు నిష్పత్తిలో తరువాత టండ్రా టైర్‌ను పోలి ఉంటుంది. 37 హెచ్‌పి కాంటినెంటల్ ఎ -40-3 పిస్టన్ ఇంజిన్ చేత నడిచే ఈ విమానం అక్టోబర్ 1935 లో కనిపించింది మరియు టైప్ సర"&amp;"్టిఫికేట్ 14 ఫిబ్రవరి 1936 న జారీ చేయబడింది. సెప్టెంబర్ 1936 నుండి ఇంజిన్ 40 హెచ్‌పి కాంటినెంటల్ ఎ -40-4 కు మార్చబడింది. ఒక ఉప-రకం ఉత్పత్తి చేయబడింది, ఇది J-2S ఫ్లోట్-అమర్చిన వెర్షన్. 1935 లో క్లారెన్స్ గిల్బర్ట్ టేలర్ మరొక విమాన తయారీదారుని ప్రారంభించడాన"&amp;"ికి సంస్థను విడిచిపెట్టాడు, అది టేలర్ క్రాఫ్ట్ అవుతుంది. విలియం టి. పైపర్ సంస్థలో టేలర్ షేర్లను కొనుగోలు చేశాడు. 1936 మరియు 1937 లో కాలిఫోర్నియాలోని ఎయిర్క్రాఫ్ట్ అసోసియేట్స్ చేత కొన్ని విమానాలు పూర్తయ్యాయి మరియు వీటిని వెస్ట్రన్ కబ్ అని పిలుస్తారు. 1937 "&amp;"లో, బ్రాడ్‌ఫోర్డ్, పిఎలో పునర్నిర్మించిన మాజీ సిల్క్ మిల్ అయిన అసలు పైపర్ ఫ్యాక్టరీ అగ్నిప్రమాదం ద్వారా నాశనం చేయబడింది మరియు కంపెనీ లాక్ హెవెన్, పిఎ మరియు ఉత్పత్తి మే 1937 లో పున ar ప్రారంభించబడింది మరియు కంపెనీకి నవంబర్ 1937 లో పైపర్ ఎయిర్‌క్రాఫ్ట్ కార్"&amp;"పొరేషన్ అని పేరు మార్చారు. J-3 పిల్ల ఉత్పత్తి ప్రారంభమైనందున 1938 లో 1,207 J-2 లలో చివరిది. యునైటెడ్ కింగ్‌డమ్‌తో సహా J-2 పిల్లల సంఖ్య ఐరోపాకు ఎగుమతి చేయబడింది. ఈ రకాన్ని ప్రధానంగా ప్రైవేట్ పైలట్ యజమానులు ఎగురవేశారు. 100 కి పైగా టేలర్ మరియు పైపర్ జె -2 లు"&amp;" 2009 లో యు.ఎస్. సివిల్ ఎయిర్క్రాఫ్ట్ రిజిస్టర్‌లో ఉన్నాయి. అమెరికన్ విమానాల స్పెసిఫికేషన్ల నుండి డేటా [1] సాధారణ లక్షణాల పనితీరు")</f>
        <v>టేలర్ జె -2 కబ్ (తరువాత పైపర్ జె -2 కబ్ అని కూడా పిలుస్తారు) ఒక అమెరికన్ రెండు-సీట్ల లైట్ విమానం, దీనిని టేలర్ ఎయిర్క్రాఫ్ట్ కంపెనీ రూపొందించి నిర్మించింది. ఈ సంస్థ పైపర్ ఎయిర్క్రాఫ్ట్ కంపెనీగా మారింది మరియు J-2 సంబంధిత పైపర్ కబ్ డిజైన్ల యొక్క సుదీర్ఘ శ్రేణిలో మొదటిది. J-2 కబ్ మునుపటి టేలర్ పిల్ల అభివృద్ధి. 1935 లో టేలర్ ఎయిర్క్రాఫ్ట్ కంపెనీ వారి కబ్ లైన్ విమానాలను మెరుగుపరచాలని నిర్ణయించింది, ఇవి కోణీయ మరియు కఠినంగా కనిపించేవి మరియు ప్రారంభంలో మెరుస్తున్న క్యాబిన్ ప్రాంతాన్ని కలిగి ఉన్నాయి. కొత్త J-2 లో రౌండ్-ఆఫ్ వింగ్ చిట్కాలను కలిగి ఉంది, అదేవిధంగా "గుండ్రని" ఫిన్ మరియు చుక్కాని ఫ్రేమ్డ్ మరియు ఫాబ్రిక్ కప్పబడి ఫ్యూజ్‌లేజ్ నిర్మాణం, పరివేష్టిత క్యాబిన్ మరియు విస్తృత గుడ్‌ఇయర్ "ఎయిర్‌వీల్" టైర్లు, ప్రత్యేకమైన తక్కువ-పీడన విమానాలు ల్యాండింగ్ గేర్ టైర్ 1929 లో ఆల్విన్ ముస్సెల్మాన్ యు.ఎస్. పేటెంట్ 1,877,360 చేత ప్రారంభమైంది, ఇది సాధారణ ప్రదర్శన మరియు నిష్పత్తిలో తరువాత టండ్రా టైర్‌ను పోలి ఉంటుంది. 37 హెచ్‌పి కాంటినెంటల్ ఎ -40-3 పిస్టన్ ఇంజిన్ చేత నడిచే ఈ విమానం అక్టోబర్ 1935 లో కనిపించింది మరియు టైప్ సర్టిఫికేట్ 14 ఫిబ్రవరి 1936 న జారీ చేయబడింది. సెప్టెంబర్ 1936 నుండి ఇంజిన్ 40 హెచ్‌పి కాంటినెంటల్ ఎ -40-4 కు మార్చబడింది. ఒక ఉప-రకం ఉత్పత్తి చేయబడింది, ఇది J-2S ఫ్లోట్-అమర్చిన వెర్షన్. 1935 లో క్లారెన్స్ గిల్బర్ట్ టేలర్ మరొక విమాన తయారీదారుని ప్రారంభించడానికి సంస్థను విడిచిపెట్టాడు, అది టేలర్ క్రాఫ్ట్ అవుతుంది. విలియం టి. పైపర్ సంస్థలో టేలర్ షేర్లను కొనుగోలు చేశాడు. 1936 మరియు 1937 లో కాలిఫోర్నియాలోని ఎయిర్క్రాఫ్ట్ అసోసియేట్స్ చేత కొన్ని విమానాలు పూర్తయ్యాయి మరియు వీటిని వెస్ట్రన్ కబ్ అని పిలుస్తారు. 1937 లో, బ్రాడ్‌ఫోర్డ్, పిఎలో పునర్నిర్మించిన మాజీ సిల్క్ మిల్ అయిన అసలు పైపర్ ఫ్యాక్టరీ అగ్నిప్రమాదం ద్వారా నాశనం చేయబడింది మరియు కంపెనీ లాక్ హెవెన్, పిఎ మరియు ఉత్పత్తి మే 1937 లో పున ar ప్రారంభించబడింది మరియు కంపెనీకి నవంబర్ 1937 లో పైపర్ ఎయిర్‌క్రాఫ్ట్ కార్పొరేషన్ అని పేరు మార్చారు. J-3 పిల్ల ఉత్పత్తి ప్రారంభమైనందున 1938 లో 1,207 J-2 లలో చివరిది. యునైటెడ్ కింగ్‌డమ్‌తో సహా J-2 పిల్లల సంఖ్య ఐరోపాకు ఎగుమతి చేయబడింది. ఈ రకాన్ని ప్రధానంగా ప్రైవేట్ పైలట్ యజమానులు ఎగురవేశారు. 100 కి పైగా టేలర్ మరియు పైపర్ జె -2 లు 2009 లో యు.ఎస్. సివిల్ ఎయిర్క్రాఫ్ట్ రిజిస్టర్‌లో ఉన్నాయి. అమెరికన్ విమానాల స్పెసిఫికేషన్ల నుండి డేటా [1] సాధారణ లక్షణాల పనితీరు</v>
      </c>
      <c r="E112" s="1" t="s">
        <v>1434</v>
      </c>
      <c r="F112" s="1" t="s">
        <v>671</v>
      </c>
      <c r="G112" s="1" t="str">
        <f>IFERROR(__xludf.DUMMYFUNCTION("GOOGLETRANSLATE(F:F, ""en"", ""te"")"),"తేలికపాటి విమానం")</f>
        <v>తేలికపాటి విమానం</v>
      </c>
      <c r="K112" s="1" t="s">
        <v>1435</v>
      </c>
      <c r="L112" s="1" t="str">
        <f>IFERROR(__xludf.DUMMYFUNCTION("GOOGLETRANSLATE(K:K, ""en"", ""te"")"),"టేలర్ ఎయిర్క్రాఫ్ట్‌పైపర్ విమానం")</f>
        <v>టేలర్ ఎయిర్క్రాఫ్ట్‌పైపర్ విమానం</v>
      </c>
      <c r="M112" s="1" t="s">
        <v>1436</v>
      </c>
      <c r="N112" s="1">
        <v>1935.0</v>
      </c>
      <c r="O112" s="7">
        <v>1207.0</v>
      </c>
      <c r="P112" s="1" t="s">
        <v>116</v>
      </c>
      <c r="Q112" s="1">
        <v>2.0</v>
      </c>
      <c r="S112" s="1" t="s">
        <v>1437</v>
      </c>
      <c r="T112" s="1" t="s">
        <v>1438</v>
      </c>
      <c r="U112" s="1" t="s">
        <v>679</v>
      </c>
      <c r="V112" s="1" t="s">
        <v>1439</v>
      </c>
      <c r="X112" s="1" t="s">
        <v>1440</v>
      </c>
      <c r="Y112" s="1" t="s">
        <v>1441</v>
      </c>
      <c r="AA112" s="1" t="s">
        <v>1442</v>
      </c>
      <c r="AG112" s="1" t="s">
        <v>1443</v>
      </c>
      <c r="AH112" s="1" t="s">
        <v>1444</v>
      </c>
      <c r="AI112" s="1" t="s">
        <v>1445</v>
      </c>
      <c r="AJ112" s="1" t="s">
        <v>1446</v>
      </c>
      <c r="AK112" s="1" t="s">
        <v>1447</v>
      </c>
      <c r="AL112" s="1" t="s">
        <v>1448</v>
      </c>
      <c r="AM112" s="1" t="s">
        <v>1449</v>
      </c>
      <c r="AQ112" s="1" t="s">
        <v>1450</v>
      </c>
      <c r="AR112" s="1" t="s">
        <v>1451</v>
      </c>
      <c r="BP112" s="1" t="s">
        <v>1452</v>
      </c>
      <c r="BV112" s="1" t="s">
        <v>1453</v>
      </c>
      <c r="BY112" s="2" t="s">
        <v>1454</v>
      </c>
      <c r="CA112" s="1" t="s">
        <v>1455</v>
      </c>
    </row>
    <row r="113">
      <c r="A113" s="1" t="s">
        <v>1456</v>
      </c>
      <c r="B113" s="1" t="str">
        <f>IFERROR(__xludf.DUMMYFUNCTION("GOOGLETRANSLATE(A:A, ""en"", ""te"")"),"విక్కర్స్ 131 వాలియంట్")</f>
        <v>విక్కర్స్ 131 వాలియంట్</v>
      </c>
      <c r="C113" s="1" t="s">
        <v>1457</v>
      </c>
      <c r="D113" s="1" t="str">
        <f>IFERROR(__xludf.DUMMYFUNCTION("GOOGLETRANSLATE(C:C, ""en"", ""te"")"),"విక్కర్స్ టైప్ 131 వాలియంట్ 1927 లో విక్కర్స్ చేత ఉత్పత్తి చేయబడిన బ్రిటిష్ జనరల్-పర్పస్ బైప్‌లేన్, [1] రాయల్ ఎయిర్ ఫోర్స్ యొక్క ఎయిర్కో DH.9AS ను భర్తీ చేయాలనే ఉద్దేశ్యంతో, కానీ విజయవంతం కాలేదు, ఒకే ఉదాహరణ మాత్రమే నిర్మించబడింది, ఇది నిర్మించబడింది, ఇది "&amp;"విక్రయించబడింది చిలీ. 1926 లో, చెక్క-రెక్కల విక్కర్స్ విక్సెన్ బిప్‌లేన్‌తో అనుభవం ఆధారంగా, ఇక్కడ రెక్కలు ఉష్ణోగ్రత మరియు తేమ యొక్క తీవ్రతలకు గురవుతున్నాయని నిరూపించారు, విక్సెన్ కోసం లోహ రెక్కల సమితిని రూపొందించారు, దానితో ఇది విక్కర్‌లుగా మరియు సమాంతరంగ"&amp;"ా, రూపకల్పన చేయబడింది ఆల్-మెటల్ జనరల్ పర్పస్ బిప్‌లేన్, విక్కర్స్ టైప్ 131, ఆ పాత్రలో dh.9a ని భర్తీ చేయాలని ఆశించారు. [2] 1927 లో, బ్రిటిష్ వైమానిక మంత్రిత్వ శాఖ DH.9A పున ment స్థాపన కోసం స్పెసిఫికేషన్ 26/27 ను జారీ చేసింది, ఇది డబ్బు ఆదా చేయడానికి, వీల"&amp;"ైనంత ఎక్కువ భాగాలను ఉపయోగించాల్సి వచ్చింది, ఎందుకంటే RAF DH.9A విడిభాగాల యొక్క పెద్ద నిల్వలను కలిగి ఉంది. విక్కర్స్ టైప్ 131 డిజైన్‌ను మంత్రిత్వ శాఖకు సమర్పించారు, అయితే, ఇది అవసరమైన DH9A భాగాలను ఉపయోగించుకోనందున, ప్రోటోటైప్ కోసం కాంట్రాక్టును అందుకోలేదు."&amp;" అయినప్పటికీ విక్కర్స్ స్పెసిఫికేషన్‌కు వ్యతిరేకంగా మూల్యాంకనం కోసం ఒకే నమూనాను ప్రైవేట్ వెంచర్‌గా నిర్మించాలని నిర్ణయించుకున్నారు. [3] విక్కర్స్ 131 వాలియంట్ ఆల్-మెటల్ నిర్మాణం యొక్క సింగిల్-బే బైప్లేన్, ఇది చాలా నిర్మాణాన్ని స్పష్టంగా పంచుకుంటుంది. ఇది "&amp;"492 హెచ్‌పి (367 కిలోవాట్ల) బ్రిస్టల్ బృహస్పతి ఇంజిన్ ద్వారా శక్తిని పొందింది, మరియు ఇద్దరు సిబ్బంది వేరు కాని ప్రక్కనే ఉన్న కాక్‌పిట్స్‌లో కూర్చుని, పైలట్ మరియు పరిశీలకుడి మధ్య మంచి కమ్యూనికేషన్ ఇచ్చారు. ఇది రెక్క కింద 500 ఎల్బి (230 కిలోల) బాంబులను తీసు"&amp;"కువెళ్ళవచ్చు, పైలట్ కోసం స్థిర విక్కర్స్ మెషిన్ గన్ మరియు పరిశీలకుడికి కండువా రింగ్ మీద లూయిస్ గన్. [4] [5] ఈ నమూనా 5 మార్చి 1927 నాటికి మొదటి విమానంలో ఉంది, [6] మరియు బ్రిస్టల్ (ది బీవర్), ఫైరీ (ది ఫెయిరీ ఫెర్రెట్ మరియు IIIF), గ్లోస్టర్ (గోరల్) మరియు వెస"&amp;"్ట్‌ల్యాండ్ (ది వాపిటి) నుండి వచ్చిన డిజైన్లకు వ్యతిరేకంగా అధికారిక మూల్యాంకనం చేసింది. దీని ప్రారంభ పరీక్షలు మంచి నిర్వహణను కలిగి ఉన్నాయని చూపించాయి, [7] మరియు ఫెర్రేట్, IIIF మరియు వాపిటిలతో పాటు స్క్వాడ్రన్ ట్రయల్స్ కోసం ముందుకు తీసుకువెళ్లారు. [8] ఈ ప్"&amp;"రయత్నాల తరువాత, వాపిటిని విజేతగా ఎన్నుకున్నాడు, వాలియంట్‌తో, ఇది వాపిటి కంటే 30% ఎక్కువ ఖరీదైనది, [9] తిరస్కరించబడింది ఎందుకంటే ఇది పేలవమైన బాంబు వేదిక, తగినంత స్థిరంగా లేదు. [8] చిలీ వైమానిక దళానికి ప్రదర్శన కోసం 1928 లో వాలియంట్ చిలీకి రవాణా చేయబడింది, "&amp;"అది వారి విక్సెన్స్‌కు ప్రత్యామ్నాయాన్ని కోరుకుంది. ఎటువంటి ఉత్పత్తి తరువాత, చిలీ ప్రోటోటైప్‌ను కొనుగోలు చేశాడు, [1] ఇది స్కూల్ ఆఫ్ ఏవియేషన్‌తో సేవలోకి ప్రవేశించింది, ఇది 29 మార్చి 1929 న జరిగిన ప్రమాదంలో నాశనం చేయబడింది. [8] పరిమిత సంచికల నుండి డేటా పార్"&amp;"ట్ 7: విక్కర్స్ వాలియంట్ బిప్‌లేన్ [8] సాధారణ లక్షణాలు పనితీరు ఆయుధ సంబంధిత అభివృద్ధి సంబంధిత జాబితాలు")</f>
        <v>విక్కర్స్ టైప్ 131 వాలియంట్ 1927 లో విక్కర్స్ చేత ఉత్పత్తి చేయబడిన బ్రిటిష్ జనరల్-పర్పస్ బైప్‌లేన్, [1] రాయల్ ఎయిర్ ఫోర్స్ యొక్క ఎయిర్కో DH.9AS ను భర్తీ చేయాలనే ఉద్దేశ్యంతో, కానీ విజయవంతం కాలేదు, ఒకే ఉదాహరణ మాత్రమే నిర్మించబడింది, ఇది నిర్మించబడింది, ఇది విక్రయించబడింది చిలీ. 1926 లో, చెక్క-రెక్కల విక్కర్స్ విక్సెన్ బిప్‌లేన్‌తో అనుభవం ఆధారంగా, ఇక్కడ రెక్కలు ఉష్ణోగ్రత మరియు తేమ యొక్క తీవ్రతలకు గురవుతున్నాయని నిరూపించారు, విక్సెన్ కోసం లోహ రెక్కల సమితిని రూపొందించారు, దానితో ఇది విక్కర్‌లుగా మరియు సమాంతరంగా, రూపకల్పన చేయబడింది ఆల్-మెటల్ జనరల్ పర్పస్ బిప్‌లేన్, విక్కర్స్ టైప్ 131, ఆ పాత్రలో dh.9a ని భర్తీ చేయాలని ఆశించారు. [2] 1927 లో, బ్రిటిష్ వైమానిక మంత్రిత్వ శాఖ DH.9A పున ment స్థాపన కోసం స్పెసిఫికేషన్ 26/27 ను జారీ చేసింది, ఇది డబ్బు ఆదా చేయడానికి, వీలైనంత ఎక్కువ భాగాలను ఉపయోగించాల్సి వచ్చింది, ఎందుకంటే RAF DH.9A విడిభాగాల యొక్క పెద్ద నిల్వలను కలిగి ఉంది. విక్కర్స్ టైప్ 131 డిజైన్‌ను మంత్రిత్వ శాఖకు సమర్పించారు, అయితే, ఇది అవసరమైన DH9A భాగాలను ఉపయోగించుకోనందున, ప్రోటోటైప్ కోసం కాంట్రాక్టును అందుకోలేదు. అయినప్పటికీ విక్కర్స్ స్పెసిఫికేషన్‌కు వ్యతిరేకంగా మూల్యాంకనం కోసం ఒకే నమూనాను ప్రైవేట్ వెంచర్‌గా నిర్మించాలని నిర్ణయించుకున్నారు. [3] విక్కర్స్ 131 వాలియంట్ ఆల్-మెటల్ నిర్మాణం యొక్క సింగిల్-బే బైప్లేన్, ఇది చాలా నిర్మాణాన్ని స్పష్టంగా పంచుకుంటుంది. ఇది 492 హెచ్‌పి (367 కిలోవాట్ల) బ్రిస్టల్ బృహస్పతి ఇంజిన్ ద్వారా శక్తిని పొందింది, మరియు ఇద్దరు సిబ్బంది వేరు కాని ప్రక్కనే ఉన్న కాక్‌పిట్స్‌లో కూర్చుని, పైలట్ మరియు పరిశీలకుడి మధ్య మంచి కమ్యూనికేషన్ ఇచ్చారు. ఇది రెక్క కింద 500 ఎల్బి (230 కిలోల) బాంబులను తీసుకువెళ్ళవచ్చు, పైలట్ కోసం స్థిర విక్కర్స్ మెషిన్ గన్ మరియు పరిశీలకుడికి కండువా రింగ్ మీద లూయిస్ గన్. [4] [5] ఈ నమూనా 5 మార్చి 1927 నాటికి మొదటి విమానంలో ఉంది, [6] మరియు బ్రిస్టల్ (ది బీవర్), ఫైరీ (ది ఫెయిరీ ఫెర్రెట్ మరియు IIIF), గ్లోస్టర్ (గోరల్) మరియు వెస్ట్‌ల్యాండ్ (ది వాపిటి) నుండి వచ్చిన డిజైన్లకు వ్యతిరేకంగా అధికారిక మూల్యాంకనం చేసింది. దీని ప్రారంభ పరీక్షలు మంచి నిర్వహణను కలిగి ఉన్నాయని చూపించాయి, [7] మరియు ఫెర్రేట్, IIIF మరియు వాపిటిలతో పాటు స్క్వాడ్రన్ ట్రయల్స్ కోసం ముందుకు తీసుకువెళ్లారు. [8] ఈ ప్రయత్నాల తరువాత, వాపిటిని విజేతగా ఎన్నుకున్నాడు, వాలియంట్‌తో, ఇది వాపిటి కంటే 30% ఎక్కువ ఖరీదైనది, [9] తిరస్కరించబడింది ఎందుకంటే ఇది పేలవమైన బాంబు వేదిక, తగినంత స్థిరంగా లేదు. [8] చిలీ వైమానిక దళానికి ప్రదర్శన కోసం 1928 లో వాలియంట్ చిలీకి రవాణా చేయబడింది, అది వారి విక్సెన్స్‌కు ప్రత్యామ్నాయాన్ని కోరుకుంది. ఎటువంటి ఉత్పత్తి తరువాత, చిలీ ప్రోటోటైప్‌ను కొనుగోలు చేశాడు, [1] ఇది స్కూల్ ఆఫ్ ఏవియేషన్‌తో సేవలోకి ప్రవేశించింది, ఇది 29 మార్చి 1929 న జరిగిన ప్రమాదంలో నాశనం చేయబడింది. [8] పరిమిత సంచికల నుండి డేటా పార్ట్ 7: విక్కర్స్ వాలియంట్ బిప్‌లేన్ [8] సాధారణ లక్షణాలు పనితీరు ఆయుధ సంబంధిత అభివృద్ధి సంబంధిత జాబితాలు</v>
      </c>
      <c r="E113" s="1" t="s">
        <v>1458</v>
      </c>
      <c r="F113" s="1" t="s">
        <v>1459</v>
      </c>
      <c r="G113" s="1" t="str">
        <f>IFERROR(__xludf.DUMMYFUNCTION("GOOGLETRANSLATE(F:F, ""en"", ""te"")"),"సాధారణ ప్రయోజనం బిప్‌లేన్")</f>
        <v>సాధారణ ప్రయోజనం బిప్‌లేన్</v>
      </c>
      <c r="H113" s="1" t="s">
        <v>1460</v>
      </c>
      <c r="I113" s="1" t="str">
        <f>IFERROR(__xludf.DUMMYFUNCTION("GOOGLETRANSLATE(H:H, ""en"", ""te"")"),"యునైటెడ్ కింగ్‌డమ్")</f>
        <v>యునైటెడ్ కింగ్‌డమ్</v>
      </c>
      <c r="K113" s="1" t="s">
        <v>1461</v>
      </c>
      <c r="L113" s="1" t="str">
        <f>IFERROR(__xludf.DUMMYFUNCTION("GOOGLETRANSLATE(K:K, ""en"", ""te"")"),"విక్కర్స్ లిమిటెడ్")</f>
        <v>విక్కర్స్ లిమిటెడ్</v>
      </c>
      <c r="M113" s="1" t="s">
        <v>1462</v>
      </c>
      <c r="N113" s="1">
        <v>1927.0</v>
      </c>
      <c r="O113" s="1">
        <v>1.0</v>
      </c>
      <c r="Q113" s="1" t="s">
        <v>1463</v>
      </c>
      <c r="S113" s="1" t="s">
        <v>1464</v>
      </c>
      <c r="T113" s="1" t="s">
        <v>1465</v>
      </c>
      <c r="U113" s="1" t="s">
        <v>1466</v>
      </c>
      <c r="V113" s="1" t="s">
        <v>1467</v>
      </c>
      <c r="Y113" s="1" t="s">
        <v>1468</v>
      </c>
      <c r="AI113" s="1" t="s">
        <v>1469</v>
      </c>
      <c r="AJ113" s="1" t="s">
        <v>1470</v>
      </c>
      <c r="AK113" s="1" t="s">
        <v>1471</v>
      </c>
      <c r="AM113" s="1" t="s">
        <v>1472</v>
      </c>
      <c r="BC113" s="1" t="s">
        <v>1473</v>
      </c>
      <c r="BF113" s="1">
        <v>1928.0</v>
      </c>
      <c r="BL113" s="1" t="s">
        <v>1474</v>
      </c>
      <c r="BM113" s="1" t="s">
        <v>1475</v>
      </c>
      <c r="BP113" s="1" t="s">
        <v>1476</v>
      </c>
      <c r="BS113" s="1">
        <v>1929.0</v>
      </c>
    </row>
    <row r="114">
      <c r="A114" s="1" t="s">
        <v>1477</v>
      </c>
      <c r="B114" s="1" t="str">
        <f>IFERROR(__xludf.DUMMYFUNCTION("GOOGLETRANSLATE(A:A, ""en"", ""te"")"),"విక్కర్స్ రకం 207")</f>
        <v>విక్కర్స్ రకం 207</v>
      </c>
      <c r="C114" s="1" t="s">
        <v>1478</v>
      </c>
      <c r="D114" s="1" t="str">
        <f>IFERROR(__xludf.DUMMYFUNCTION("GOOGLETRANSLATE(C:C, ""en"", ""te"")"),"విక్కర్స్ టైప్ 207 అనేది 1930 ల ప్రారంభంలో స్పెసిఫికేషన్ వరకు ఓడరేవు టార్పెడో బాంబర్‌గా రూపొందించిన సింగిల్-ఇంజిన్ రెండు-సీట్ల బిప్‌లేన్. నిర్మాణాత్మకంగా వినూత్నమైనది, ఒకటి మాత్రమే నిర్మించబడింది. విక్కర్స్ టైప్ 207 ను తరచుగా విక్కర్స్ M.1/30 అని పిలుస్తా"&amp;"రు, ఎందుకంటే ఇది బ్లాక్బర్న్ రిపోన్ స్థానంలో క్యారియర్-ఆధారిత టార్పెడో బాంబర్ కోసం వాయు మంత్రిత్వ శాఖ స్పెసిఫికేషన్‌కు నిర్మించబడింది. వాయు మంత్రిత్వ శాఖ ఒకే నమూనా కోసం విక్కర్లను చెల్లించింది; దీని పోటీదారులు బ్లాక్బర్న్ M.1/30 మరియు హ్యాండ్లీ పేజ్ H.P.4"&amp;"6. [1] బ్లాక్బర్న్ మాదిరిగా, విక్కర్స్ 825 హెచ్‌పి (615 కిలోవాట్ల) రోల్స్ రాయిస్ హెచ్ 10 ఇంజిన్‌ను ఎంచుకున్నాడు, తరువాత బజార్డ్ IIIMS అని పిలుస్తారు, ఇది వారి విమానాలను శక్తివంతం చేయడానికి ద్రవ చల్లబడిన V-12. టైప్ 207 సింగిల్-బే బిప్‌లేన్, స్వీప్ లేదా అస్"&amp;"థిరత లేకుండా మరియు దాదాపు సమానమైన రెక్కలతో. ఎగువ వింగ్ హ్యాండ్లీ పేజీ స్లాట్లు మరియు ఫ్రైజ్ ఐలెరాన్‌లను కలిగి ఉంది; దిగువ వింగ్ మాత్రమే డైహెడ్రల్ కలిగి ఉంది. రెండు రెక్కలు సాపేక్షంగా మందపాటి మరియు ఇప్పటికీ నవల RAF34 ఎయిర్‌ఫాయిల్ విభాగాన్ని ఉపయోగించాయి; వా"&amp;"రు నిల్వ కోసం ముడుచుకున్నారు. చుక్కాని సమతుల్యతతో ఉంది మరియు బ్రేస్డ్ టెయిల్‌ప్లేన్ ఏరోడైనమిక్ సర్వో-అసిస్టెడ్ ఎలివేటర్లను వెనుకంజలో ఉన్న ఎడ్జ్ ట్యాబ్‌ల ద్వారా పనిచేసింది. బర్న్స్ వాలిస్ ఇటీవల విక్కర్స్ విమానాల కోసం చీఫ్ స్ట్రక్చరల్ ఇంజనీర్‌గా నియమించబడ్డ"&amp;"ాడు మరియు అతను ఎయిర్‌షిప్‌లపై తన మునుపటి పని నుండి రెక్కలు మరియు ఫ్యూజ్‌లేజ్ రెండింటిలోనూ డ్యూరాలిమిన్ నిర్మాణం యొక్క టైప్ 207 కొత్త పద్ధతులను తీసుకువచ్చాడు. సాధారణంగా, ఈ నిర్మాణాలు సంక్లిష్టంగా ఉంటాయి కాని తేలికగా ఉంటాయి. విమానం అంతటా ఫాబ్రిక్ కప్పబడి ఉం"&amp;"ది. [1] ఎగువ వింగ్ ఫ్యూజ్‌లేజ్ పైన ఉంది, దీనికి రెండు జతల వి-ఫారమ్ స్ట్రట్‌ల ద్వారా ఇరువైపులా ఉంటుంది; ఎగువ ఫ్యూజ్‌లేజ్‌పై ఒకే పాయింట్ల నుండి రెండు సింగిల్ స్ట్రట్‌లు ప్రతి దిగువ వింగ్‌ను బ్రేస్ చేస్తాయి. పైలట్ వింగ్ లీడింగ్ ఎడ్జ్ క్రింద కూర్చున్నాడు మరియ"&amp;"ు లూయిస్ తుపాకీతో కూడిన పరిశీలకుడు బాగా వెనుకబడి ఉన్నాడు. స్ప్లిట్-యాక్సిల్ అండర్ క్యారేజ్ టార్పెడోను విమానం కింద నుండి పడటానికి అనుమతించింది మరియు వీల్ బ్రేక్‌లతో అమర్చారు, దాని షిప్బోర్న్ పాత్ర అవసరం, అరెస్టర్ హుక్ మరియు టెయిల్‌వీల్‌తో పాటు. బజార్డ్ యొక"&amp;"్క అండర్లంగ్ రేడియేటర్ ఫార్వర్డ్ అండర్ క్యారేజ్ కాళ్ళ మధ్య ఉంచబడింది. [1] టైప్ 207 11 జనవరి 1933 న మొదటిసారిగా ప్రయాణించింది, నియంత్రణల వద్ద మట్ సమ్మర్స్. గతంలో ఫ్లాట్ అప్పర్ వింగ్‌కు 2o డిహెడ్రల్ యొక్క 2o చేర్చడం మాత్రమే గుర్తించదగిన మార్పు. 23 నవంబర్ 19"&amp;"33 న జరిగిన మొదటి ఫాస్ట్ డైవింగ్ పరీక్షలో ఈ విమానం కోల్పోయింది, నిర్మాణాత్మక విడిపోవడం టెయిల్‌ప్లేన్ వైఫల్యం ద్వారా ప్రారంభించబడింది. సిబ్బంది బయటపడ్డారు. చివరికి M.1/30 మంది ప్రవేశించినవారికి ఎటువంటి ఆదేశాలు లేవు. [1] [2] సాధారణ లక్షణాల నుండి డేటా పనితీర"&amp;"ు ఆయుధాలు")</f>
        <v>విక్కర్స్ టైప్ 207 అనేది 1930 ల ప్రారంభంలో స్పెసిఫికేషన్ వరకు ఓడరేవు టార్పెడో బాంబర్‌గా రూపొందించిన సింగిల్-ఇంజిన్ రెండు-సీట్ల బిప్‌లేన్. నిర్మాణాత్మకంగా వినూత్నమైనది, ఒకటి మాత్రమే నిర్మించబడింది. విక్కర్స్ టైప్ 207 ను తరచుగా విక్కర్స్ M.1/30 అని పిలుస్తారు, ఎందుకంటే ఇది బ్లాక్బర్న్ రిపోన్ స్థానంలో క్యారియర్-ఆధారిత టార్పెడో బాంబర్ కోసం వాయు మంత్రిత్వ శాఖ స్పెసిఫికేషన్‌కు నిర్మించబడింది. వాయు మంత్రిత్వ శాఖ ఒకే నమూనా కోసం విక్కర్లను చెల్లించింది; దీని పోటీదారులు బ్లాక్బర్న్ M.1/30 మరియు హ్యాండ్లీ పేజ్ H.P.46. [1] బ్లాక్బర్న్ మాదిరిగా, విక్కర్స్ 825 హెచ్‌పి (615 కిలోవాట్ల) రోల్స్ రాయిస్ హెచ్ 10 ఇంజిన్‌ను ఎంచుకున్నాడు, తరువాత బజార్డ్ IIIMS అని పిలుస్తారు, ఇది వారి విమానాలను శక్తివంతం చేయడానికి ద్రవ చల్లబడిన V-12. టైప్ 207 సింగిల్-బే బిప్‌లేన్, స్వీప్ లేదా అస్థిరత లేకుండా మరియు దాదాపు సమానమైన రెక్కలతో. ఎగువ వింగ్ హ్యాండ్లీ పేజీ స్లాట్లు మరియు ఫ్రైజ్ ఐలెరాన్‌లను కలిగి ఉంది; దిగువ వింగ్ మాత్రమే డైహెడ్రల్ కలిగి ఉంది. రెండు రెక్కలు సాపేక్షంగా మందపాటి మరియు ఇప్పటికీ నవల RAF34 ఎయిర్‌ఫాయిల్ విభాగాన్ని ఉపయోగించాయి; వారు నిల్వ కోసం ముడుచుకున్నారు. చుక్కాని సమతుల్యతతో ఉంది మరియు బ్రేస్డ్ టెయిల్‌ప్లేన్ ఏరోడైనమిక్ సర్వో-అసిస్టెడ్ ఎలివేటర్లను వెనుకంజలో ఉన్న ఎడ్జ్ ట్యాబ్‌ల ద్వారా పనిచేసింది. బర్న్స్ వాలిస్ ఇటీవల విక్కర్స్ విమానాల కోసం చీఫ్ స్ట్రక్చరల్ ఇంజనీర్‌గా నియమించబడ్డాడు మరియు అతను ఎయిర్‌షిప్‌లపై తన మునుపటి పని నుండి రెక్కలు మరియు ఫ్యూజ్‌లేజ్ రెండింటిలోనూ డ్యూరాలిమిన్ నిర్మాణం యొక్క టైప్ 207 కొత్త పద్ధతులను తీసుకువచ్చాడు. సాధారణంగా, ఈ నిర్మాణాలు సంక్లిష్టంగా ఉంటాయి కాని తేలికగా ఉంటాయి. విమానం అంతటా ఫాబ్రిక్ కప్పబడి ఉంది. [1] ఎగువ వింగ్ ఫ్యూజ్‌లేజ్ పైన ఉంది, దీనికి రెండు జతల వి-ఫారమ్ స్ట్రట్‌ల ద్వారా ఇరువైపులా ఉంటుంది; ఎగువ ఫ్యూజ్‌లేజ్‌పై ఒకే పాయింట్ల నుండి రెండు సింగిల్ స్ట్రట్‌లు ప్రతి దిగువ వింగ్‌ను బ్రేస్ చేస్తాయి. పైలట్ వింగ్ లీడింగ్ ఎడ్జ్ క్రింద కూర్చున్నాడు మరియు లూయిస్ తుపాకీతో కూడిన పరిశీలకుడు బాగా వెనుకబడి ఉన్నాడు. స్ప్లిట్-యాక్సిల్ అండర్ క్యారేజ్ టార్పెడోను విమానం కింద నుండి పడటానికి అనుమతించింది మరియు వీల్ బ్రేక్‌లతో అమర్చారు, దాని షిప్బోర్న్ పాత్ర అవసరం, అరెస్టర్ హుక్ మరియు టెయిల్‌వీల్‌తో పాటు. బజార్డ్ యొక్క అండర్లంగ్ రేడియేటర్ ఫార్వర్డ్ అండర్ క్యారేజ్ కాళ్ళ మధ్య ఉంచబడింది. [1] టైప్ 207 11 జనవరి 1933 న మొదటిసారిగా ప్రయాణించింది, నియంత్రణల వద్ద మట్ సమ్మర్స్. గతంలో ఫ్లాట్ అప్పర్ వింగ్‌కు 2o డిహెడ్రల్ యొక్క 2o చేర్చడం మాత్రమే గుర్తించదగిన మార్పు. 23 నవంబర్ 1933 న జరిగిన మొదటి ఫాస్ట్ డైవింగ్ పరీక్షలో ఈ విమానం కోల్పోయింది, నిర్మాణాత్మక విడిపోవడం టెయిల్‌ప్లేన్ వైఫల్యం ద్వారా ప్రారంభించబడింది. సిబ్బంది బయటపడ్డారు. చివరికి M.1/30 మంది ప్రవేశించినవారికి ఎటువంటి ఆదేశాలు లేవు. [1] [2] సాధారణ లక్షణాల నుండి డేటా పనితీరు ఆయుధాలు</v>
      </c>
      <c r="E114" s="1" t="s">
        <v>1479</v>
      </c>
      <c r="F114" s="1" t="s">
        <v>1480</v>
      </c>
      <c r="G114" s="1" t="str">
        <f>IFERROR(__xludf.DUMMYFUNCTION("GOOGLETRANSLATE(F:F, ""en"", ""te"")"),"ఓడ ఆధారిత టార్పెడో బాంబర్")</f>
        <v>ఓడ ఆధారిత టార్పెడో బాంబర్</v>
      </c>
      <c r="H114" s="1" t="s">
        <v>1460</v>
      </c>
      <c r="I114" s="1" t="str">
        <f>IFERROR(__xludf.DUMMYFUNCTION("GOOGLETRANSLATE(H:H, ""en"", ""te"")"),"యునైటెడ్ కింగ్‌డమ్")</f>
        <v>యునైటెడ్ కింగ్‌డమ్</v>
      </c>
      <c r="K114" s="1" t="s">
        <v>1481</v>
      </c>
      <c r="L114" s="1" t="str">
        <f>IFERROR(__xludf.DUMMYFUNCTION("GOOGLETRANSLATE(K:K, ""en"", ""te"")"),"విక్కర్స్-ఆర్మ్స్ట్రాంగ్స్")</f>
        <v>విక్కర్స్-ఆర్మ్స్ట్రాంగ్స్</v>
      </c>
      <c r="M114" s="2" t="s">
        <v>1482</v>
      </c>
      <c r="N114" s="3">
        <v>12065.0</v>
      </c>
      <c r="O114" s="1">
        <v>1.0</v>
      </c>
      <c r="Q114" s="1" t="s">
        <v>1483</v>
      </c>
      <c r="S114" s="1" t="s">
        <v>1484</v>
      </c>
      <c r="T114" s="1" t="s">
        <v>1485</v>
      </c>
      <c r="U114" s="1" t="s">
        <v>1486</v>
      </c>
      <c r="V114" s="1" t="s">
        <v>1487</v>
      </c>
      <c r="Y114" s="1" t="s">
        <v>1488</v>
      </c>
      <c r="AG114" s="1" t="s">
        <v>1489</v>
      </c>
      <c r="AH114" s="1" t="s">
        <v>1490</v>
      </c>
      <c r="AI114" s="1" t="s">
        <v>1491</v>
      </c>
      <c r="AJ114" s="1" t="s">
        <v>1492</v>
      </c>
      <c r="AK114" s="1" t="s">
        <v>1493</v>
      </c>
      <c r="AM114" s="1" t="s">
        <v>1494</v>
      </c>
      <c r="BB114" s="1" t="s">
        <v>1495</v>
      </c>
      <c r="BL114" s="1" t="s">
        <v>1496</v>
      </c>
      <c r="BM114" s="1" t="s">
        <v>1497</v>
      </c>
    </row>
    <row r="115">
      <c r="A115" s="1" t="s">
        <v>1498</v>
      </c>
      <c r="B115" s="1" t="str">
        <f>IFERROR(__xludf.DUMMYFUNCTION("GOOGLETRANSLATE(A:A, ""en"", ""te"")"),"రైట్ మోడల్ b")</f>
        <v>రైట్ మోడల్ b</v>
      </c>
      <c r="C115" s="1" t="s">
        <v>1499</v>
      </c>
      <c r="D115" s="1" t="str">
        <f>IFERROR(__xludf.DUMMYFUNCTION("GOOGLETRANSLATE(C:C, ""en"", ""te"")"),"రైట్ మోడల్ బి 1910 లో అమెరికాలో రైట్ బ్రదర్స్ రూపొందించిన ప్రారంభ పషర్ బైప్‌లేన్. ఇది పరిమాణంలో నిర్మించిన వారి డిజైన్లలో ఇది మొదటిది. మోడల్ A మాదిరిగా కాకుండా, ఇది ముందు భాగంలో కాకుండా తోక వద్ద తీసుకువెళ్ళిన నిజమైన ఎలివేటర్‌ను కలిగి ఉంది. ఓపెన్-ఫ్రేమ్ తో"&amp;"కను కలిగి ఉన్న చివరి రైట్ మోడల్ ఇది. మోడల్ B పైలట్‌తో అంకితమైన రెండు-సీట్ల మరియు దిగువ వింగ్ యొక్క ప్రముఖ అంచున పక్కపక్కనే కూర్చున్న ప్రయాణీకుడు. వారి పౌర మార్కెట్‌తో పాటు, రైట్స్ విమానాలను ఏరోనాటికల్ డివిజన్, యు.ఎస్. సిగ్నల్ కార్ప్స్ (S.C. 3, 4, మరియు 5 "&amp;"[1]) కు మరియు అమెరికా నేవీకి హైడ్రోప్లేన్స్ (AH -4, -5-, మరియు -అమ్మగలిగారు. 6), ఏ సేవల్లో వారు శిక్షకులుగా ఉపయోగించారు. ఇంకా, రైట్స్ దేశీయంగా విమానాలను ఉత్పత్తి చేయడానికి లైసెన్సులను విక్రయించగలిగారు (బర్గెస్ కంపెనీ మరియు కర్టిస్, ఇది మోడల్ ఎఫ్ ను నియమిం"&amp;"చింది), అలాగే జర్మనీలో. బర్గెస్‌తో ఒప్పందం అమెరికాలో చేపట్టిన విమానాల యొక్క మొట్టమొదటి లైసెన్స్-ఉత్పత్తి మరియు సుమారు వంద మోడల్ BS లో ఎక్కువ భాగం బర్గెస్ నిర్మించబడింది. సవరించిన మోడల్ బి, పున es రూపకల్పన చేసిన మోడల్ ఎక్స్ (ఎగ్జిబిషన్ కోసం) కీర్తిని విన్ "&amp;"ఫిజ్ ఫ్లైయర్‌గా సాధించింది, ఇది అమెరికాను దాటిన మొదటి విమానం. బర్గెస్ మోడల్ జిగా శుద్ధి చేసిన సంస్కరణను కూడా ప్లాన్ చేశాడు, కానీ ఇది ఎప్పుడూ నిర్మించబడలేదు. 2007 లో కనీసం రెండు ఒరిజినల్ మోడల్ BS ఉంది. సాధారణ లక్షణాలు పనితీరు సంబంధిత అభివృద్ధి")</f>
        <v>రైట్ మోడల్ బి 1910 లో అమెరికాలో రైట్ బ్రదర్స్ రూపొందించిన ప్రారంభ పషర్ బైప్‌లేన్. ఇది పరిమాణంలో నిర్మించిన వారి డిజైన్లలో ఇది మొదటిది. మోడల్ A మాదిరిగా కాకుండా, ఇది ముందు భాగంలో కాకుండా తోక వద్ద తీసుకువెళ్ళిన నిజమైన ఎలివేటర్‌ను కలిగి ఉంది. ఓపెన్-ఫ్రేమ్ తోకను కలిగి ఉన్న చివరి రైట్ మోడల్ ఇది. మోడల్ B పైలట్‌తో అంకితమైన రెండు-సీట్ల మరియు దిగువ వింగ్ యొక్క ప్రముఖ అంచున పక్కపక్కనే కూర్చున్న ప్రయాణీకుడు. వారి పౌర మార్కెట్‌తో పాటు, రైట్స్ విమానాలను ఏరోనాటికల్ డివిజన్, యు.ఎస్. సిగ్నల్ కార్ప్స్ (S.C. 3, 4, మరియు 5 [1]) కు మరియు అమెరికా నేవీకి హైడ్రోప్లేన్స్ (AH -4, -5-, మరియు -అమ్మగలిగారు. 6), ఏ సేవల్లో వారు శిక్షకులుగా ఉపయోగించారు. ఇంకా, రైట్స్ దేశీయంగా విమానాలను ఉత్పత్తి చేయడానికి లైసెన్సులను విక్రయించగలిగారు (బర్గెస్ కంపెనీ మరియు కర్టిస్, ఇది మోడల్ ఎఫ్ ను నియమించింది), అలాగే జర్మనీలో. బర్గెస్‌తో ఒప్పందం అమెరికాలో చేపట్టిన విమానాల యొక్క మొట్టమొదటి లైసెన్స్-ఉత్పత్తి మరియు సుమారు వంద మోడల్ BS లో ఎక్కువ భాగం బర్గెస్ నిర్మించబడింది. సవరించిన మోడల్ బి, పున es రూపకల్పన చేసిన మోడల్ ఎక్స్ (ఎగ్జిబిషన్ కోసం) కీర్తిని విన్ ఫిజ్ ఫ్లైయర్‌గా సాధించింది, ఇది అమెరికాను దాటిన మొదటి విమానం. బర్గెస్ మోడల్ జిగా శుద్ధి చేసిన సంస్కరణను కూడా ప్లాన్ చేశాడు, కానీ ఇది ఎప్పుడూ నిర్మించబడలేదు. 2007 లో కనీసం రెండు ఒరిజినల్ మోడల్ BS ఉంది. సాధారణ లక్షణాలు పనితీరు సంబంధిత అభివృద్ధి</v>
      </c>
      <c r="E115" s="1" t="s">
        <v>1500</v>
      </c>
      <c r="F115" s="1" t="s">
        <v>1501</v>
      </c>
      <c r="G115" s="1" t="str">
        <f>IFERROR(__xludf.DUMMYFUNCTION("GOOGLETRANSLATE(F:F, ""en"", ""te"")"),"స్పోర్ట్స్ ప్లేన్")</f>
        <v>స్పోర్ట్స్ ప్లేన్</v>
      </c>
      <c r="K115" s="1" t="s">
        <v>1502</v>
      </c>
      <c r="L115" s="1" t="str">
        <f>IFERROR(__xludf.DUMMYFUNCTION("GOOGLETRANSLATE(K:K, ""en"", ""te"")"),"రైట్ కంపెనీ")</f>
        <v>రైట్ కంపెనీ</v>
      </c>
      <c r="M115" s="1" t="s">
        <v>1503</v>
      </c>
      <c r="N115" s="1">
        <v>1910.0</v>
      </c>
      <c r="O115" s="1" t="s">
        <v>1504</v>
      </c>
      <c r="P115" s="1" t="s">
        <v>116</v>
      </c>
      <c r="Q115" s="1" t="s">
        <v>117</v>
      </c>
      <c r="R115" s="1" t="s">
        <v>779</v>
      </c>
      <c r="S115" s="1" t="s">
        <v>1505</v>
      </c>
      <c r="T115" s="1" t="s">
        <v>1506</v>
      </c>
      <c r="U115" s="1" t="s">
        <v>1507</v>
      </c>
      <c r="V115" s="1" t="s">
        <v>1508</v>
      </c>
      <c r="Y115" s="1" t="s">
        <v>1509</v>
      </c>
      <c r="AA115" s="1" t="s">
        <v>1510</v>
      </c>
      <c r="AI115" s="1" t="s">
        <v>1511</v>
      </c>
      <c r="AJ115" s="1" t="s">
        <v>1512</v>
      </c>
      <c r="AK115" s="1" t="s">
        <v>1513</v>
      </c>
      <c r="AL115" s="1" t="s">
        <v>1514</v>
      </c>
      <c r="BT115" s="1" t="s">
        <v>1515</v>
      </c>
      <c r="BU115" s="1" t="s">
        <v>1516</v>
      </c>
      <c r="BY115" s="2" t="s">
        <v>1517</v>
      </c>
    </row>
    <row r="116">
      <c r="A116" s="1" t="s">
        <v>1518</v>
      </c>
      <c r="B116" s="1" t="str">
        <f>IFERROR(__xludf.DUMMYFUNCTION("GOOGLETRANSLATE(A:A, ""en"", ""te"")"),"యోకోసుకా E6Y")</f>
        <v>యోకోసుకా E6Y</v>
      </c>
      <c r="C116" s="1" t="s">
        <v>1519</v>
      </c>
      <c r="D116" s="1" t="str">
        <f>IFERROR(__xludf.DUMMYFUNCTION("GOOGLETRANSLATE(C:C, ""en"", ""te"")"),"యోకోసుకా E6Y (లాంగ్ హోదా: ​​యోకోసుకా నేవీ టైప్ 91-1 నిఘా సీప్లేన్ (水上 偵察機 偵察機 偵察機 偵察機 偵察機)) 1920 లలో ఇంపీరియల్ జపనీస్ నావికాదళానికి యోకోసుకా నావికాదళం సాంకేతిక ఆర్సెనల్ వద్ద అభివృద్ధి చేయబడిన జపనీస్ జలాంతర్గామి ఆధారిత నిఘా సీప్లేన్. 1929 లో ప్రోటోటైప్ మొద"&amp;"ట యోకోషో 2-గో (లాంగ్ హోదా: ​​యోకోసుకా ఆర్సెనల్ నం. తద్వారా దీనిని జలాంతర్గామిలో నిల్వ చేయవచ్చు. విద్యుత్ ప్లాంట్ మరియు డిజైన్ వివరాలలో విభిన్నమైన రెండు ప్రోటోటైప్‌లు నిర్మించబడ్డాయి. ఎనిమిది ఉత్పత్తి యంత్రాలు 1930 లలో కవానిషి నిర్మించిన E6Y హోదాను అనుసరిం"&amp;"చి జపనీస్ జలాంతర్గామి విమాన వాహక నౌక I-5, I-6, I-7 మరియు I-8 లతో పనిచేశాయి. జనవరి 28 సంఘటన మరియు రెండవ చైనా-జపనీస్ యుద్ధంలో వారు పరిమిత చర్యలను చూశారు, చివరి ఉదాహరణ 1943 లో పదవీ విరమణ చేశారు. ఇంపీరియల్ జపనీస్ నావికాదళం నావికాదళ విమానయానంలో ఒక మార్గదర్శకుడ"&amp;"ు, 1912 లోనే బ్రిటన్ మరియు నుండి రెండు ఫ్లోట్‌ప్లేన్‌లను కొనుగోలు చేయడంతో ప్రారంభమైంది అమెరికా నుండి ఒకటి. [1] డిసెంబర్ 1922 నాటికి, జపాన్ హెషోను పూర్తి చేసింది, ఇది విమాన కార్యకలాపాల కోసం రూపొందించిన మొదటి ఓడ ఉద్దేశ్యంతో హీర్మేస్‌తో పోటీపడుతుంది. [2] ఆ అ"&amp;"భివృద్ధితో పాటు, నేవీ వారి పెద్ద జలాంతర్గామి శక్తి యొక్క కార్యాచరణ పరిధిని విస్తరించే మార్గంగా విమానాలను కూడా చూసింది. పసిఫిక్ మహాసముద్రం యొక్క పెద్ద విస్తరణలో కార్యకలాపాల సవాలు గురించి తెలుసు, నేవీ ముఖ్యంగా వారి నిఘా సామర్థ్యాన్ని మెరుగుపరిచే మార్గాలను ప"&amp;"రిశీలిస్తోంది మరియు జలాంతర్గామి ఆధారిత విమానాలను భూమి-ఆధారిత పెట్రోలింగ్‌కు పూరకంగా చూసింది. [3] వారు అమెరికా నుండి జర్మన్ కాస్పర్ U.1 మరియు బ్రిటన్ నుండి పార్నాల్ పెటోను పొందారు, ప్రారంభ జలాంతర్గామి ఆధారిత నిఘా విమానం. [4] ఈ రెండు విమానాలు జలాంతర్గామి-ఆధ"&amp;"ారిత నిఘా కోసం నిర్మించిన రెండు ప్రోటోటైప్ జపనీస్ విమానాలకు ఆధారాన్ని ఏర్పరుస్తాయి, 1-GO మునుపటి ఆధారంగా, రెండోది 2-గోలను ఎక్కువగా ప్రభావితం చేసింది. [5] యోకోషోకు సంక్షిప్తీకరించబడిన యోకోసుకా నావికాదళ ఎయిర్ టెక్నికల్ ఆర్సెనల్ (海軍 航空 技術廠 技術廠 技術廠 技術廠 技術廠 技術"&amp;"廠 技術廠 技術廠 技術廠 技術廠 技術廠 技術廠 技術廠 技術廠 技術廠 技術廠 技術廠 技術廠 技術廠 技術廠, యోకోసుకా కైగున్ కోషె), 2-గోలను పెటోను ఒక చిన్న విమానంగా అభివృద్ధి చేసింది. ఇది మిశ్రమ నిర్మాణం యొక్క బిప్‌లేన్, స్టీల్ ఫ్రేమ్ మరియు చెక్కతో కూడిన రెక్కలు, కాన్వాస్‌లో కప్పబడి ఉంటుంది. [6] రెక్కలు "&amp;"నిల్వ కోసం వేరు చేయడానికి రూపొందించబడ్డాయి, ట్విన్ ఫ్లోట్ అసెంబ్లీ వలె, ఇది కూడా చెక్కతో ఉంది. మొదటి ప్రోటోటైప్ ఆర్మ్‌స్ట్రాంగ్ సిడ్లీ మంగూస్ ఫైవ్-సిలిండర్ రేడియల్ ఇంజిన్ అయిన పెటో వలె అదే ఇంజిన్ ద్వారా శక్తిని పొందింది, ఇది 130 హెచ్‌పి (97 కిలోవాట్) గా ర"&amp;"ేట్ చేయబడింది, కాని మిత్సుబిషి చేత లైసెన్స్ కింద తయారు చేయబడింది. [6] రెండవ ప్రోటోటైప్, 2-గో కైగా నియమించబడినది, అనేక వివరాలతో విభిన్నంగా ఉంది. తోక ఫిన్ మరియు చుక్కాని పెంచడం ద్వారా పార్శ్వ స్థిరత్వ సమస్యలు పరిష్కరించబడ్డాయి, వాటిని పైకి విస్తరించాయి. [6]"&amp;" ఈ విమానం మరింత శక్తివంతమైన జపనీస్ గరుడెన్ జింపు [JA] ఏడు-సిలిండర్ రేడియల్‌తో అమర్చబడింది, ఇది 160 హెచ్‌పి (120 కిలోవాట్) వద్ద రేట్ చేయబడింది, ఇది గరిష్టంగా 169 కిమీ/గం (105 mph) మరియు నాలుగున్నర గంటల ఓర్పును ఇచ్చింది. [[(చేర్చుట 1931 లో, కవానిషి ఎయిర్క్ర"&amp;"ాఫ్ట్ కంపెనీని ఎనిమిది ఉత్పత్తి యంత్రాలను ఉత్పత్తి చేయడానికి నియమించారు, 2-గో కై ఆధారంగా E6Y1 ను నియమించారు, ఇవి 1932 మరియు 1934 మధ్య నిర్మించబడ్డాయి. [6] నేవీ మే 1929 లో 2-గో యొక్క డెలివరీని తీసుకుంది మరియు మొదట్లో జలాంతర్గామి I-51 లో పరీక్షించారు. [7] ప"&amp;"రీక్ష సెప్టెంబర్ 1931 నాటికి పరీక్ష పూర్తయింది. [6] 2-గో కై 1931 లో ప్రారంభంలో I-51 బోర్డులో కూడా పరీక్షను ప్రారంభించింది మరియు తరువాత జున్సెన్ I మోడ్ టైప్ జలాంతర్గామి I-5. I-5 ఒక హ్యాంగర్‌తో అమర్చబడలేదు, కానీ విమానం విడదీయబడింది మరియు రెండు స్థూపాకార కంట"&amp;"ైనర్లలో నిల్వ చేయబడింది, ఒకటి ఫ్యూజ్‌లేజ్ కోసం మరియు మరొకటి రెక్కల కోసం, డెక్ మీద నిల్వ చేయబడుతుంది. [7] ప్రయోగం మొదట్లో నీటి నుండి వచ్చింది, కాని 1933 లో కాటాపుల్ట్ I-5 కు అమర్చబడింది మరియు ఇది మరింత సంతృప్తికరంగా ఉంది. అన్ని తరువాతి జపనీస్ విమానం మోసే జ"&amp;"లాంతర్గాములు కాటాపుల్ట్‌లను ఉపయోగించాయి. [3] మొట్టమొదటి ఉత్పత్తి E6Y 1933 లో సేవలోకి ప్రవేశించింది, మరియు ఎనిమిది విమానాలను మూడు జున్సెన్ II మరియు III జలాంతర్గాములు, I-6, I-7 మరియు I-8 లకు నియమించారు. [7] విమానం ఉపరితల ఓడ వాడకాన్ని కూడా చూసింది. [4] 1932 "&amp;"లో జనవరి 28 న వారు పరిమిత సేవలను చూశారు, నిఘా కల్పిస్తున్నారు, తదనంతరం వారు రెండవ చైనా-జపనీస్ యుద్ధంలో పనిచేసే జలాంతర్గాములపై ​​పనిచేసినట్లు నివేదికలు ఉన్నాయి. [7] 1937 మరియు 1938 మధ్య, జలాంతర్గాములు I-5 మరియు I-6 ను హాంకాంగ్ వద్ద ఉన్న మూడవ విమానాల (చైనా "&amp;"థియేటర్ ఫ్లీట్) కు కేటాయించారు మరియు మధ్య మరియు దక్షిణ చైనీస్ తీరాలను దిగజార్చడానికి. [8] జపనీస్ నావికాదళం జలాంతర్గాములను మోస్తున్న పెద్ద విమానాలను ప్రవేశపెట్టినప్పుడు, E6Y ను వతనాబే E9W చేత అధిగమించబడింది. [5] చివరి ఉదాహరణ 1943 లో పదవీ విరమణ చేసింది. [7]"&amp;" మైకేష్ &amp; అబే, 1990 నుండి డేటా [6] సాధారణ లక్షణాలు పనితీరు ఆయుధాలు పోల్చదగిన పాత్ర, కాన్ఫిగరేషన్, మరియు ERA సంబంధిత జాబితాల విమానం 2 హైఫనేటెడ్ వెనుకంజలో ఉన్న లేఖ (-J, -K, -L, -N లేదా -S) సెకండరీ కోసం సవరించిన డిజైన్‌ను సూచిస్తుంది పాత్ర")</f>
        <v>యోకోసుకా E6Y (లాంగ్ హోదా: ​​యోకోసుకా నేవీ టైప్ 91-1 నిఘా సీప్లేన్ (水上 偵察機 偵察機 偵察機 偵察機 偵察機)) 1920 లలో ఇంపీరియల్ జపనీస్ నావికాదళానికి యోకోసుకా నావికాదళం సాంకేతిక ఆర్సెనల్ వద్ద అభివృద్ధి చేయబడిన జపనీస్ జలాంతర్గామి ఆధారిత నిఘా సీప్లేన్. 1929 లో ప్రోటోటైప్ మొదట యోకోషో 2-గో (లాంగ్ హోదా: ​​యోకోసుకా ఆర్సెనల్ నం. తద్వారా దీనిని జలాంతర్గామిలో నిల్వ చేయవచ్చు. విద్యుత్ ప్లాంట్ మరియు డిజైన్ వివరాలలో విభిన్నమైన రెండు ప్రోటోటైప్‌లు నిర్మించబడ్డాయి. ఎనిమిది ఉత్పత్తి యంత్రాలు 1930 లలో కవానిషి నిర్మించిన E6Y హోదాను అనుసరించి జపనీస్ జలాంతర్గామి విమాన వాహక నౌక I-5, I-6, I-7 మరియు I-8 లతో పనిచేశాయి. జనవరి 28 సంఘటన మరియు రెండవ చైనా-జపనీస్ యుద్ధంలో వారు పరిమిత చర్యలను చూశారు, చివరి ఉదాహరణ 1943 లో పదవీ విరమణ చేశారు. ఇంపీరియల్ జపనీస్ నావికాదళం నావికాదళ విమానయానంలో ఒక మార్గదర్శకుడు, 1912 లోనే బ్రిటన్ మరియు నుండి రెండు ఫ్లోట్‌ప్లేన్‌లను కొనుగోలు చేయడంతో ప్రారంభమైంది అమెరికా నుండి ఒకటి. [1] డిసెంబర్ 1922 నాటికి, జపాన్ హెషోను పూర్తి చేసింది, ఇది విమాన కార్యకలాపాల కోసం రూపొందించిన మొదటి ఓడ ఉద్దేశ్యంతో హీర్మేస్‌తో పోటీపడుతుంది. [2] ఆ అభివృద్ధితో పాటు, నేవీ వారి పెద్ద జలాంతర్గామి శక్తి యొక్క కార్యాచరణ పరిధిని విస్తరించే మార్గంగా విమానాలను కూడా చూసింది. పసిఫిక్ మహాసముద్రం యొక్క పెద్ద విస్తరణలో కార్యకలాపాల సవాలు గురించి తెలుసు, నేవీ ముఖ్యంగా వారి నిఘా సామర్థ్యాన్ని మెరుగుపరిచే మార్గాలను పరిశీలిస్తోంది మరియు జలాంతర్గామి ఆధారిత విమానాలను భూమి-ఆధారిత పెట్రోలింగ్‌కు పూరకంగా చూసింది. [3] వారు అమెరికా నుండి జర్మన్ కాస్పర్ U.1 మరియు బ్రిటన్ నుండి పార్నాల్ పెటోను పొందారు, ప్రారంభ జలాంతర్గామి ఆధారిత నిఘా విమానం. [4] ఈ రెండు విమానాలు జలాంతర్గామి-ఆధారిత నిఘా కోసం నిర్మించిన రెండు ప్రోటోటైప్ జపనీస్ విమానాలకు ఆధారాన్ని ఏర్పరుస్తాయి, 1-GO మునుపటి ఆధారంగా, రెండోది 2-గోలను ఎక్కువగా ప్రభావితం చేసింది. [5] యోకోషోకు సంక్షిప్తీకరించబడిన యోకోసుకా నావికాదళ ఎయిర్ టెక్నికల్ ఆర్సెనల్ (海軍 航空 技術廠 技術廠 技術廠 技術廠 技術廠 技術廠 技術廠 技術廠 技術廠 技術廠 技術廠 技術廠 技術廠 技術廠 技術廠 技術廠 技術廠 技術廠 技術廠 技術廠, యోకోసుకా కైగున్ కోషె), 2-గోలను పెటోను ఒక చిన్న విమానంగా అభివృద్ధి చేసింది. ఇది మిశ్రమ నిర్మాణం యొక్క బిప్‌లేన్, స్టీల్ ఫ్రేమ్ మరియు చెక్కతో కూడిన రెక్కలు, కాన్వాస్‌లో కప్పబడి ఉంటుంది. [6] రెక్కలు నిల్వ కోసం వేరు చేయడానికి రూపొందించబడ్డాయి, ట్విన్ ఫ్లోట్ అసెంబ్లీ వలె, ఇది కూడా చెక్కతో ఉంది. మొదటి ప్రోటోటైప్ ఆర్మ్‌స్ట్రాంగ్ సిడ్లీ మంగూస్ ఫైవ్-సిలిండర్ రేడియల్ ఇంజిన్ అయిన పెటో వలె అదే ఇంజిన్ ద్వారా శక్తిని పొందింది, ఇది 130 హెచ్‌పి (97 కిలోవాట్) గా రేట్ చేయబడింది, కాని మిత్సుబిషి చేత లైసెన్స్ కింద తయారు చేయబడింది. [6] రెండవ ప్రోటోటైప్, 2-గో కైగా నియమించబడినది, అనేక వివరాలతో విభిన్నంగా ఉంది. తోక ఫిన్ మరియు చుక్కాని పెంచడం ద్వారా పార్శ్వ స్థిరత్వ సమస్యలు పరిష్కరించబడ్డాయి, వాటిని పైకి విస్తరించాయి. [6] ఈ విమానం మరింత శక్తివంతమైన జపనీస్ గరుడెన్ జింపు [JA] ఏడు-సిలిండర్ రేడియల్‌తో అమర్చబడింది, ఇది 160 హెచ్‌పి (120 కిలోవాట్) వద్ద రేట్ చేయబడింది, ఇది గరిష్టంగా 169 కిమీ/గం (105 mph) మరియు నాలుగున్నర గంటల ఓర్పును ఇచ్చింది. [[(చేర్చుట 1931 లో, కవానిషి ఎయిర్క్రాఫ్ట్ కంపెనీని ఎనిమిది ఉత్పత్తి యంత్రాలను ఉత్పత్తి చేయడానికి నియమించారు, 2-గో కై ఆధారంగా E6Y1 ను నియమించారు, ఇవి 1932 మరియు 1934 మధ్య నిర్మించబడ్డాయి. [6] నేవీ మే 1929 లో 2-గో యొక్క డెలివరీని తీసుకుంది మరియు మొదట్లో జలాంతర్గామి I-51 లో పరీక్షించారు. [7] పరీక్ష సెప్టెంబర్ 1931 నాటికి పరీక్ష పూర్తయింది. [6] 2-గో కై 1931 లో ప్రారంభంలో I-51 బోర్డులో కూడా పరీక్షను ప్రారంభించింది మరియు తరువాత జున్సెన్ I మోడ్ టైప్ జలాంతర్గామి I-5. I-5 ఒక హ్యాంగర్‌తో అమర్చబడలేదు, కానీ విమానం విడదీయబడింది మరియు రెండు స్థూపాకార కంటైనర్లలో నిల్వ చేయబడింది, ఒకటి ఫ్యూజ్‌లేజ్ కోసం మరియు మరొకటి రెక్కల కోసం, డెక్ మీద నిల్వ చేయబడుతుంది. [7] ప్రయోగం మొదట్లో నీటి నుండి వచ్చింది, కాని 1933 లో కాటాపుల్ట్ I-5 కు అమర్చబడింది మరియు ఇది మరింత సంతృప్తికరంగా ఉంది. అన్ని తరువాతి జపనీస్ విమానం మోసే జలాంతర్గాములు కాటాపుల్ట్‌లను ఉపయోగించాయి. [3] మొట్టమొదటి ఉత్పత్తి E6Y 1933 లో సేవలోకి ప్రవేశించింది, మరియు ఎనిమిది విమానాలను మూడు జున్సెన్ II మరియు III జలాంతర్గాములు, I-6, I-7 మరియు I-8 లకు నియమించారు. [7] విమానం ఉపరితల ఓడ వాడకాన్ని కూడా చూసింది. [4] 1932 లో జనవరి 28 న వారు పరిమిత సేవలను చూశారు, నిఘా కల్పిస్తున్నారు, తదనంతరం వారు రెండవ చైనా-జపనీస్ యుద్ధంలో పనిచేసే జలాంతర్గాములపై ​​పనిచేసినట్లు నివేదికలు ఉన్నాయి. [7] 1937 మరియు 1938 మధ్య, జలాంతర్గాములు I-5 మరియు I-6 ను హాంకాంగ్ వద్ద ఉన్న మూడవ విమానాల (చైనా థియేటర్ ఫ్లీట్) కు కేటాయించారు మరియు మధ్య మరియు దక్షిణ చైనీస్ తీరాలను దిగజార్చడానికి. [8] జపనీస్ నావికాదళం జలాంతర్గాములను మోస్తున్న పెద్ద విమానాలను ప్రవేశపెట్టినప్పుడు, E6Y ను వతనాబే E9W చేత అధిగమించబడింది. [5] చివరి ఉదాహరణ 1943 లో పదవీ విరమణ చేసింది. [7] మైకేష్ &amp; అబే, 1990 నుండి డేటా [6] సాధారణ లక్షణాలు పనితీరు ఆయుధాలు పోల్చదగిన పాత్ర, కాన్ఫిగరేషన్, మరియు ERA సంబంధిత జాబితాల విమానం 2 హైఫనేటెడ్ వెనుకంజలో ఉన్న లేఖ (-J, -K, -L, -N లేదా -S) సెకండరీ కోసం సవరించిన డిజైన్‌ను సూచిస్తుంది పాత్ర</v>
      </c>
      <c r="F116" s="1" t="s">
        <v>1520</v>
      </c>
      <c r="G116" s="1" t="str">
        <f>IFERROR(__xludf.DUMMYFUNCTION("GOOGLETRANSLATE(F:F, ""en"", ""te"")"),"జలాంతర్గామి ఆధారిత నిఘా విమానం")</f>
        <v>జలాంతర్గామి ఆధారిత నిఘా విమానం</v>
      </c>
      <c r="H116" s="1" t="s">
        <v>1521</v>
      </c>
      <c r="I116" s="1" t="str">
        <f>IFERROR(__xludf.DUMMYFUNCTION("GOOGLETRANSLATE(H:H, ""en"", ""te"")"),"జపాన్")</f>
        <v>జపాన్</v>
      </c>
      <c r="K116" s="1" t="s">
        <v>1522</v>
      </c>
      <c r="L116" s="1" t="str">
        <f>IFERROR(__xludf.DUMMYFUNCTION("GOOGLETRANSLATE(K:K, ""en"", ""te"")"),"యోకోసుకా నావల్ ఎయిర్ టెక్నికల్ ఆర్సెనల్")</f>
        <v>యోకోసుకా నావల్ ఎయిర్ టెక్నికల్ ఆర్సెనల్</v>
      </c>
      <c r="M116" s="1" t="s">
        <v>1523</v>
      </c>
      <c r="N116" s="1">
        <v>1929.0</v>
      </c>
      <c r="O116" s="1">
        <v>10.0</v>
      </c>
      <c r="P116" s="1" t="s">
        <v>116</v>
      </c>
      <c r="Q116" s="1">
        <v>1.0</v>
      </c>
      <c r="S116" s="1" t="s">
        <v>1524</v>
      </c>
      <c r="T116" s="1" t="s">
        <v>1525</v>
      </c>
      <c r="U116" s="1" t="s">
        <v>1526</v>
      </c>
      <c r="V116" s="1" t="s">
        <v>1527</v>
      </c>
      <c r="W116" s="1" t="s">
        <v>1528</v>
      </c>
      <c r="Y116" s="1" t="s">
        <v>1529</v>
      </c>
      <c r="AD116" s="1" t="s">
        <v>1530</v>
      </c>
      <c r="AI116" s="1" t="s">
        <v>1531</v>
      </c>
      <c r="AK116" s="1" t="s">
        <v>1532</v>
      </c>
      <c r="AL116" s="1" t="s">
        <v>1257</v>
      </c>
      <c r="AM116" s="1" t="s">
        <v>1533</v>
      </c>
      <c r="BB116" s="1" t="s">
        <v>1534</v>
      </c>
      <c r="BC116" s="1" t="s">
        <v>1535</v>
      </c>
      <c r="BD116" s="1" t="s">
        <v>1536</v>
      </c>
      <c r="BF116" s="1">
        <v>1933.0</v>
      </c>
      <c r="BG116" s="1" t="s">
        <v>65</v>
      </c>
      <c r="BS116" s="1">
        <v>1943.0</v>
      </c>
      <c r="BW116" s="1" t="s">
        <v>1537</v>
      </c>
    </row>
    <row r="117">
      <c r="A117" s="1" t="s">
        <v>1538</v>
      </c>
      <c r="B117" s="1" t="str">
        <f>IFERROR(__xludf.DUMMYFUNCTION("GOOGLETRANSLATE(A:A, ""en"", ""te"")"),"Tupolev tu-121")</f>
        <v>Tupolev tu-121</v>
      </c>
      <c r="C117" s="1" t="s">
        <v>1539</v>
      </c>
      <c r="D117" s="1" t="str">
        <f>IFERROR(__xludf.DUMMYFUNCTION("GOOGLETRANSLATE(C:C, ""en"", ""te"")"),"టుపోలేవ్ తు -121 ఒక మానవరహిత విమానం, ఇది క్రూయిజ్ క్షిపణిగా ఉపయోగించటానికి ఉద్దేశించబడింది, దీనిని ప్రచ్ఛన్న యుద్ధ సమయంలో సోవియట్ యూనియన్‌లో తుపోలేవ్ రూపొందించారు. 1957 లో, టుపోలెవ్ డిజైన్ బ్యూరో చాలా మంచి స్థితిలో ఉంది. వారి TU-95 ను వైమానిక దళానికి చురు"&amp;"కుగా పరిచయం చేస్తున్నారు, వారి TU-16 మూడు మొక్కలలో ఉత్పత్తి చేయబడుతోంది. అయితే, తుపోలేవ్, నికితా క్రుష్చెవ్ రాకెట్ ఆయుధాలపై పెరుగుతున్న ఆసక్తి గురించి ఆందోళన చెందాడు. యుఎస్ఎస్ఆర్ రాకెట్ సైన్స్లో గణనీయమైన పురోగతి సాధించింది మరియు వారి మొదటి రాకెట్-R-7 ను ప"&amp;"్రారంభించడానికి సిద్ధమవుతోంది. ఇప్పటికే ఉన్న మరియు భవిష్యత్తులో విమాన వ్యతిరేక వ్యవస్థల కోసం రాకెట్లు అజేయంగా అనిపించింది. సోవియట్ బాంబర్లు అంత అదృష్టవంతులు కాదు, చాలా హాని కలిగి ఉన్నారు. ఆ సమయంలో అమెరికా చేత అభివృద్ధి చేయబడుతున్న మరియు మోహరిస్తున్న నోరాడ"&amp;"్ వ్యవస్థ ఆ యుగం యొక్క వ్యూహాత్మక బాంబర్లకు ఆచరణాత్మకంగా అగమ్యగోచరంగా ఉంది. [1] TU-95 లను క్షిపణులతో ఆర్మ్ చేయడానికి వివిధ ప్రయత్నాలు తీవ్రమైన లోపాన్ని కలిగి ఉన్నాయి-బాంబర్ ఇంటర్‌సెప్టర్లు మరియు గ్రౌండ్-టు-ఎయిర్ క్షిపణులకు హాని కలిగిస్తుంది. TU-121 గంటకు "&amp;"2,000 కిమీ వేగంతో మరియు 50 కిలోమీటర్ల విమాన ఎత్తుకు చేరుకోగల విమానంగా భావించబడింది, ఇది అమెరికన్ వాయు మరియు క్షిపణి రక్షణ వ్యవస్థలను సులభంగా చొచ్చుకుపోయేలా చేస్తుంది. ఏదేమైనా, ప్రారంభ దశలో కూడా, తుపోలెవ్ తన బ్యూరో అటువంటి విమానాన్ని అభివృద్ధి చేయలేకపోయాడన"&amp;"ి గ్రహించాడు. అతిపెద్ద సమస్య అపారమైన వేడి. హీట్-షీల్డ్‌ను నిర్మించడానికి అవసరమైన పదార్థాలు 1980 లలో బురాన్ ప్రోగ్రామ్ కోసం మాత్రమే అభివృద్ధి చేయబడ్డాయి. ఈ విమానం నిర్మించబడింది మరియు అనేక పరీక్షా ప్రయోగాలు జరిగాయి. అయితే, ఇది ప్రోటోటైప్ దశకు మించి వెళ్ళలే"&amp;"దు. మిఖాయిల్ యాంగెల్ అభివృద్ధి చేసిన R-12 రాకెట్ మంచి పరిధి మరియు ఖచ్చితత్వాన్ని కలిగి ఉంది. 5 ఫిబ్రవరి 1960 న, ఈ ప్రాజెక్ట్ అధికారికంగా రద్దు చేయబడింది. ఈ విమానం పూర్తి-లోహ మోనోప్లేన్, ఇది పూర్తిగా సాంప్రదాయ పదార్థాలతో తయారు చేయబడింది. రెక్కకు హై-లిఫ్ట్ "&amp;"పరికరాలు లేవు. ఈ విమానం నిలువు మరియు క్షితిజ సమాంతర స్టెబిలైజర్లను ఉపయోగించి పైలట్ చేయబడింది. ఫ్యూజ్‌లేజ్‌లో ఎక్కువ భాగం ఇంధన ట్యాంకులను కలిగి ఉంది. Http://www.airwar.ru/enc/bpla/tu121.htmlgeneral లక్షణాల నుండి డేటా పోల్చదగిన పాత్ర, కాన్ఫిగరేషన్ మరియు యుగ"&amp;"ం యొక్క పనితీరు విమానం")</f>
        <v>టుపోలేవ్ తు -121 ఒక మానవరహిత విమానం, ఇది క్రూయిజ్ క్షిపణిగా ఉపయోగించటానికి ఉద్దేశించబడింది, దీనిని ప్రచ్ఛన్న యుద్ధ సమయంలో సోవియట్ యూనియన్‌లో తుపోలేవ్ రూపొందించారు. 1957 లో, టుపోలెవ్ డిజైన్ బ్యూరో చాలా మంచి స్థితిలో ఉంది. వారి TU-95 ను వైమానిక దళానికి చురుకుగా పరిచయం చేస్తున్నారు, వారి TU-16 మూడు మొక్కలలో ఉత్పత్తి చేయబడుతోంది. అయితే, తుపోలేవ్, నికితా క్రుష్చెవ్ రాకెట్ ఆయుధాలపై పెరుగుతున్న ఆసక్తి గురించి ఆందోళన చెందాడు. యుఎస్ఎస్ఆర్ రాకెట్ సైన్స్లో గణనీయమైన పురోగతి సాధించింది మరియు వారి మొదటి రాకెట్-R-7 ను ప్రారంభించడానికి సిద్ధమవుతోంది. ఇప్పటికే ఉన్న మరియు భవిష్యత్తులో విమాన వ్యతిరేక వ్యవస్థల కోసం రాకెట్లు అజేయంగా అనిపించింది. సోవియట్ బాంబర్లు అంత అదృష్టవంతులు కాదు, చాలా హాని కలిగి ఉన్నారు. ఆ సమయంలో అమెరికా చేత అభివృద్ధి చేయబడుతున్న మరియు మోహరిస్తున్న నోరాడ్ వ్యవస్థ ఆ యుగం యొక్క వ్యూహాత్మక బాంబర్లకు ఆచరణాత్మకంగా అగమ్యగోచరంగా ఉంది. [1] TU-95 లను క్షిపణులతో ఆర్మ్ చేయడానికి వివిధ ప్రయత్నాలు తీవ్రమైన లోపాన్ని కలిగి ఉన్నాయి-బాంబర్ ఇంటర్‌సెప్టర్లు మరియు గ్రౌండ్-టు-ఎయిర్ క్షిపణులకు హాని కలిగిస్తుంది. TU-121 గంటకు 2,000 కిమీ వేగంతో మరియు 50 కిలోమీటర్ల విమాన ఎత్తుకు చేరుకోగల విమానంగా భావించబడింది, ఇది అమెరికన్ వాయు మరియు క్షిపణి రక్షణ వ్యవస్థలను సులభంగా చొచ్చుకుపోయేలా చేస్తుంది. ఏదేమైనా, ప్రారంభ దశలో కూడా, తుపోలెవ్ తన బ్యూరో అటువంటి విమానాన్ని అభివృద్ధి చేయలేకపోయాడని గ్రహించాడు. అతిపెద్ద సమస్య అపారమైన వేడి. హీట్-షీల్డ్‌ను నిర్మించడానికి అవసరమైన పదార్థాలు 1980 లలో బురాన్ ప్రోగ్రామ్ కోసం మాత్రమే అభివృద్ధి చేయబడ్డాయి. ఈ విమానం నిర్మించబడింది మరియు అనేక పరీక్షా ప్రయోగాలు జరిగాయి. అయితే, ఇది ప్రోటోటైప్ దశకు మించి వెళ్ళలేదు. మిఖాయిల్ యాంగెల్ అభివృద్ధి చేసిన R-12 రాకెట్ మంచి పరిధి మరియు ఖచ్చితత్వాన్ని కలిగి ఉంది. 5 ఫిబ్రవరి 1960 న, ఈ ప్రాజెక్ట్ అధికారికంగా రద్దు చేయబడింది. ఈ విమానం పూర్తి-లోహ మోనోప్లేన్, ఇది పూర్తిగా సాంప్రదాయ పదార్థాలతో తయారు చేయబడింది. రెక్కకు హై-లిఫ్ట్ పరికరాలు లేవు. ఈ విమానం నిలువు మరియు క్షితిజ సమాంతర స్టెబిలైజర్లను ఉపయోగించి పైలట్ చేయబడింది. ఫ్యూజ్‌లేజ్‌లో ఎక్కువ భాగం ఇంధన ట్యాంకులను కలిగి ఉంది. Http://www.airwar.ru/enc/bpla/tu121.htmlgeneral లక్షణాల నుండి డేటా పోల్చదగిన పాత్ర, కాన్ఫిగరేషన్ మరియు యుగం యొక్క పనితీరు విమానం</v>
      </c>
      <c r="F117" s="1" t="s">
        <v>961</v>
      </c>
      <c r="G117" s="1" t="str">
        <f>IFERROR(__xludf.DUMMYFUNCTION("GOOGLETRANSLATE(F:F, ""en"", ""te"")"),"మానవరహిత వైమానిక వాహనం")</f>
        <v>మానవరహిత వైమానిక వాహనం</v>
      </c>
      <c r="H117" s="1" t="s">
        <v>1348</v>
      </c>
      <c r="I117" s="1" t="str">
        <f>IFERROR(__xludf.DUMMYFUNCTION("GOOGLETRANSLATE(H:H, ""en"", ""te"")"),"USSR")</f>
        <v>USSR</v>
      </c>
      <c r="K117" s="1" t="s">
        <v>1350</v>
      </c>
      <c r="L117" s="1" t="str">
        <f>IFERROR(__xludf.DUMMYFUNCTION("GOOGLETRANSLATE(K:K, ""en"", ""te"")"),"Tupolev")</f>
        <v>Tupolev</v>
      </c>
      <c r="N117" s="1">
        <v>1959.0</v>
      </c>
      <c r="O117" s="1" t="s">
        <v>1073</v>
      </c>
      <c r="Q117" s="1" t="s">
        <v>1540</v>
      </c>
      <c r="S117" s="1" t="s">
        <v>1541</v>
      </c>
      <c r="T117" s="1" t="s">
        <v>1542</v>
      </c>
      <c r="V117" s="1" t="s">
        <v>1543</v>
      </c>
      <c r="W117" s="1" t="s">
        <v>1544</v>
      </c>
      <c r="X117" s="1" t="s">
        <v>1545</v>
      </c>
      <c r="AG117" s="1" t="s">
        <v>1546</v>
      </c>
      <c r="AK117" s="1" t="s">
        <v>1547</v>
      </c>
      <c r="BG117" s="1" t="s">
        <v>1276</v>
      </c>
    </row>
    <row r="118">
      <c r="A118" s="1" t="s">
        <v>1548</v>
      </c>
      <c r="B118" s="1" t="str">
        <f>IFERROR(__xludf.DUMMYFUNCTION("GOOGLETRANSLATE(A:A, ""en"", ""te"")"),"రైట్ మోడల్ r")</f>
        <v>రైట్ మోడల్ r</v>
      </c>
      <c r="C118" s="1" t="s">
        <v>1549</v>
      </c>
      <c r="D118" s="1" t="str">
        <f>IFERROR(__xludf.DUMMYFUNCTION("GOOGLETRANSLATE(C:C, ""en"", ""te"")"),"రైట్ మోడల్ R అనేది 1910 లో ఒహియోలోని డేటన్లో రైట్ కంపెనీ నిర్మించిన సింగిల్-సీట్ బైప్‌లేన్. రోడ్‌స్టర్ లేదా బేబీ రైట్ అని కూడా పిలుస్తారు, ఇది వేగం మరియు ఎత్తు పోటీల కోసం రూపొందించబడింది. రైట్ మోడల్ R రైట్ మోడల్ B నుండి ఉద్భవించింది, మరియు ఇది రెండు-బే బై"&amp;"ప్‌లేన్, ఇది వెనుక-మౌంటెడ్ ట్విన్ రడ్డర్‌లతో ఒకే ఎలివేటర్ ముందు అమర్చబడి, రెక్క వెనుక వైర్-బ్రేస్డ్ కలప బూమ్‌లపై తీసుకువెళ్ళబడింది. ఇది 30 హెచ్‌పి (22 కిలోవాట్ నవంబర్ 1910 లో బెల్మాంట్ పార్క్‌లోని ఇంటర్నేషనల్ ఏవియేషన్ టోర్నమెంట్‌లో రెండు ఉదాహరణలు ఎగురవేయబ"&amp;"డ్డాయి, ఒకటి అలెక్ ఓగిల్వీ చేత ఎగిరిన ప్రామాణిక మోడల్ మరియు మరొకటి బేబీ గ్రాండ్ అని పిలువబడే ప్రత్యేక పోటీ మోడల్, ఇది 60 హెచ్‌పి (45 కిలోవాట్) v- 8 ఇంజిన్ మరియు తగ్గిన రెక్కలు 21 అడుగుల 5 (6.53 మీ). ఓర్విల్లే రైట్ బేబీ గ్రాండ్‌ను దాదాపు 70 mph (గంటకు 110 "&amp;"కిమీ) వేగంతో ఎగురుతూ విజయం సాధించాడు. ఈ సమావేశంలో జరిగిన రెండవ గోర్డాన్ బెన్నెట్ ట్రోఫీ పోటీ కోసం రెండు విమానాలు ప్రవేశించబడ్డాయి, కాని వాల్టర్ బ్రూకిన్స్ ఎగిరిన బేబీ గ్రాండ్ రేసు రోజున ట్రయల్ ఫ్లైట్ సమయంలో ఇంజిన్ వైఫల్యానికి గురై భారీగా క్రాష్ అయ్యింది. "&amp;"ఓగిల్వీ యొక్క విమానం కూడా ఇంజిన్ సమస్యలను కలిగి ఉంది, మరమ్మతులు చేయడానికి దాదాపు ఒక గంట ఆగిపోవలసి వచ్చింది, అయితే మూడవ స్థానంలో నిలిచింది. [2] ఓగిల్వీ 1912 గోర్డాన్ బెన్నెట్ పోటీలో తన విమానాలను కూడా ప్రయాణించారు, 50 HP (37 kW) N.E.C. ఇంజిన్. .MW-PARSER- అ"&amp;"వుట్పుట్ CITE.CITATION {FONT- శైలి: వారసత్వం; పదం-RRAP: బ్రేక్-వర్డ్} .MW-PARSER- అవుట్పుట్ .citation q {quots: ""\"" """" \ """" """" """" ' లాక్-ఫ్రీ A {నేపథ్యం: లీనియర్-గ్రేడియంట్ (పారదర్శక, పారదర్శక), URL (""// అప్‌లోడ్ } .mw-Parser- అవుట్పుట్ .ID-LOC"&amp;"K- పరిమితం చేయబడిన A, .MW- పార్సర్-అవుట్పుట్ .ID-LOCK- రిజిస్ట్రేషన్ A, .MW-PARSER- అవుట్పుట్ .cs1 -ట్పుట్ .సిటేషన్ .cs1- లాక్-రిజిస్ట్రేషన్ A {నేపథ్యం: లీనియర్-గ్రేడియంట్ (పారదర్శక, పారదర్శక), URL (""// అప్‌లోడ్ SVG "") కుడి 0.1EM సెంటర్/9 పిఎక్స్ నో-రిప"&amp;"ీట్} .mw- పార్సర్-అవుట్పుట్ .ఐడి-లాక్-సబ్‌స్క్రిప్షన్ a, .mw-Parser- అవుట్పుట్ .cs1- లాక్-సబ్‌స్క్రిప్షన్ A {నేపథ్యం: లీనియర్-గ్రేడియంట్ (పారదర్శక . . . పార్సర్-అవుట్పుట్ .సిఎస్ 1-హిడెన్-ఎర్రర్ {డిస్ప్లే: ఏదీ లేదు; రంగు:#D33} .MW-PARSER-OUTPUT .CS1-SISIBL"&amp;"E-ERROR {COLOR ఏదీ లేదు; EM} .MW-PARSER-అవుట్పుట్ .cs1-kern-right {పాడింగ్-రైట్: 0.2EM} .MW-PARSER- అవుట్పుట్ .citation .mw-selflink {font-weight: weritit} ""1910 రైట్ మోడల్ R"". సేకరణ తేదీ 20 మే 2012. జనరల్ లక్షణాల పనితీరు")</f>
        <v>రైట్ మోడల్ R అనేది 1910 లో ఒహియోలోని డేటన్లో రైట్ కంపెనీ నిర్మించిన సింగిల్-సీట్ బైప్‌లేన్. రోడ్‌స్టర్ లేదా బేబీ రైట్ అని కూడా పిలుస్తారు, ఇది వేగం మరియు ఎత్తు పోటీల కోసం రూపొందించబడింది. రైట్ మోడల్ R రైట్ మోడల్ B నుండి ఉద్భవించింది, మరియు ఇది రెండు-బే బైప్‌లేన్, ఇది వెనుక-మౌంటెడ్ ట్విన్ రడ్డర్‌లతో ఒకే ఎలివేటర్ ముందు అమర్చబడి, రెక్క వెనుక వైర్-బ్రేస్డ్ కలప బూమ్‌లపై తీసుకువెళ్ళబడింది. ఇది 30 హెచ్‌పి (22 కిలోవాట్ నవంబర్ 1910 లో బెల్మాంట్ పార్క్‌లోని ఇంటర్నేషనల్ ఏవియేషన్ టోర్నమెంట్‌లో రెండు ఉదాహరణలు ఎగురవేయబడ్డాయి, ఒకటి అలెక్ ఓగిల్వీ చేత ఎగిరిన ప్రామాణిక మోడల్ మరియు మరొకటి బేబీ గ్రాండ్ అని పిలువబడే ప్రత్యేక పోటీ మోడల్, ఇది 60 హెచ్‌పి (45 కిలోవాట్) v- 8 ఇంజిన్ మరియు తగ్గిన రెక్కలు 21 అడుగుల 5 (6.53 మీ). ఓర్విల్లే రైట్ బేబీ గ్రాండ్‌ను దాదాపు 70 mph (గంటకు 110 కిమీ) వేగంతో ఎగురుతూ విజయం సాధించాడు. ఈ సమావేశంలో జరిగిన రెండవ గోర్డాన్ బెన్నెట్ ట్రోఫీ పోటీ కోసం రెండు విమానాలు ప్రవేశించబడ్డాయి, కాని వాల్టర్ బ్రూకిన్స్ ఎగిరిన బేబీ గ్రాండ్ రేసు రోజున ట్రయల్ ఫ్లైట్ సమయంలో ఇంజిన్ వైఫల్యానికి గురై భారీగా క్రాష్ అయ్యింది. ఓగిల్వీ యొక్క విమానం కూడా ఇంజిన్ సమస్యలను కలిగి ఉంది, మరమ్మతులు చేయడానికి దాదాపు ఒక గంట ఆగిపోవలసి వచ్చింది, అయితే మూడవ స్థానంలో నిలిచింది. [2] ఓగిల్వీ 1912 గోర్డాన్ బెన్నెట్ పోటీలో తన విమానాలను కూడా ప్రయాణించారు, 50 HP (37 kW) N.E.C. ఇంజిన్. .MW-PARSER- అవుట్పుట్ CITE.CITATION {FONT- శైలి: వారసత్వం; పదం-RRAP: బ్రేక్-వర్డ్} .MW-PARSER- అవుట్పుట్ .citation q {quots: "\" "" \ "" "" "" ' లాక్-ఫ్రీ A {నేపథ్యం: లీనియర్-గ్రేడియంట్ (పారదర్శక, పారదర్శక), URL ("// అప్‌లోడ్ } .mw-Parser- అవుట్పుట్ .ID-LOCK- పరిమితం చేయబడిన A, .MW- పార్సర్-అవుట్పుట్ .ID-LOCK- రిజిస్ట్రేషన్ A, .MW-PARSER- అవుట్పుట్ .cs1 -ట్పుట్ .సిటేషన్ .cs1- లాక్-రిజిస్ట్రేషన్ A {నేపథ్యం: లీనియర్-గ్రేడియంట్ (పారదర్శక, పారదర్శక), URL ("// అప్‌లోడ్ SVG ") కుడి 0.1EM సెంటర్/9 పిఎక్స్ నో-రిపీట్} .mw- పార్సర్-అవుట్పుట్ .ఐడి-లాక్-సబ్‌స్క్రిప్షన్ a, .mw-Parser- అవుట్పుట్ .cs1- లాక్-సబ్‌స్క్రిప్షన్ A {నేపథ్యం: లీనియర్-గ్రేడియంట్ (పారదర్శక . . . పార్సర్-అవుట్పుట్ .సిఎస్ 1-హిడెన్-ఎర్రర్ {డిస్ప్లే: ఏదీ లేదు; రంగు:#D33} .MW-PARSER-OUTPUT .CS1-SISIBLE-ERROR {COLOR ఏదీ లేదు; EM} .MW-PARSER-అవుట్పుట్ .cs1-kern-right {పాడింగ్-రైట్: 0.2EM} .MW-PARSER- అవుట్పుట్ .citation .mw-selflink {font-weight: weritit} "1910 రైట్ మోడల్ R". సేకరణ తేదీ 20 మే 2012. జనరల్ లక్షణాల పనితీరు</v>
      </c>
      <c r="E118" s="1" t="s">
        <v>1550</v>
      </c>
      <c r="F118" s="1" t="s">
        <v>1551</v>
      </c>
      <c r="G118" s="1" t="str">
        <f>IFERROR(__xludf.DUMMYFUNCTION("GOOGLETRANSLATE(F:F, ""en"", ""te"")"),"రేసింగ్ విమానం")</f>
        <v>రేసింగ్ విమానం</v>
      </c>
      <c r="H118" s="1" t="s">
        <v>612</v>
      </c>
      <c r="I118" s="1" t="str">
        <f>IFERROR(__xludf.DUMMYFUNCTION("GOOGLETRANSLATE(H:H, ""en"", ""te"")"),"అమెరికా")</f>
        <v>అమెరికా</v>
      </c>
      <c r="J118" s="2" t="s">
        <v>1552</v>
      </c>
      <c r="K118" s="1" t="s">
        <v>1502</v>
      </c>
      <c r="L118" s="1" t="str">
        <f>IFERROR(__xludf.DUMMYFUNCTION("GOOGLETRANSLATE(K:K, ""en"", ""te"")"),"రైట్ కంపెనీ")</f>
        <v>రైట్ కంపెనీ</v>
      </c>
      <c r="M118" s="1" t="s">
        <v>1503</v>
      </c>
      <c r="N118" s="1">
        <v>1910.0</v>
      </c>
      <c r="Q118" s="1">
        <v>1.0</v>
      </c>
      <c r="S118" s="1" t="s">
        <v>1553</v>
      </c>
      <c r="T118" s="1" t="s">
        <v>1554</v>
      </c>
      <c r="Y118" s="1" t="s">
        <v>1555</v>
      </c>
      <c r="Z118" s="1" t="s">
        <v>1556</v>
      </c>
      <c r="AI118" s="1" t="s">
        <v>1557</v>
      </c>
      <c r="AQ118" s="1" t="s">
        <v>1498</v>
      </c>
      <c r="AR118" s="1" t="s">
        <v>1558</v>
      </c>
    </row>
    <row r="119">
      <c r="A119" s="1" t="s">
        <v>1559</v>
      </c>
      <c r="B119" s="1" t="str">
        <f>IFERROR(__xludf.DUMMYFUNCTION("GOOGLETRANSLATE(A:A, ""en"", ""te"")"),"WS-125")</f>
        <v>WS-125</v>
      </c>
      <c r="C119" s="1" t="s">
        <v>1560</v>
      </c>
      <c r="D119" s="1" t="str">
        <f>IFERROR(__xludf.DUMMYFUNCTION("GOOGLETRANSLATE(C:C, ""en"", ""te"")"),"అణు-శక్తితో కూడిన విమానాన్ని అభివృద్ధి చేయడానికి ప్రచ్ఛన్న యుద్ధ సమయంలో WS-125 ఒక అమెరికన్ సూపర్ లాంగ్-రేంజ్ స్ట్రాటజిక్ బాంబర్ ప్రాజెక్ట్. 1954 లో, అమెరికా వైమానిక దళం (యుఎస్ఎఎఫ్) అణుశక్తితో పనిచేసే బాంబర్ కోసం ఆయుధ వ్యవస్థ అవసరాన్ని జారీ చేసింది, ఇది WS"&amp;"-125 గా నియమించబడింది. 1956 లో, జనరల్ ఎలక్ట్రిక్ కాన్వెయిర్ (ఎక్స్ 211 ప్రోగ్రామ్) మరియు ప్రాట్ &amp; విట్నీలతో కలిసి లాక్‌హీడ్‌తో పోటీ ఇంజిన్/ఎయిర్‌ఫ్రేమ్ డెవలప్‌మెంట్‌లో అవసరాన్ని పరిష్కరించడానికి. [1] 1956 లో, USAF ప్రతిపాదిత WS-125 బాంబర్ కార్యాచరణ వ్యూహా"&amp;"త్మక విమానంగా సాధ్యం కాదని నిర్ణయించింది. చివరగా, billion 1 బిలియన్ కంటే ఎక్కువ ఖర్చు చేసిన తరువాత, ఈ ప్రాజెక్ట్ మార్చి 28, 1961 న రద్దు చేయబడింది. రియాక్టర్ వ్యవస్థలతో పూర్తి చేసిన రెండు ప్రయోగాత్మక ఇంజన్లు (HTRE-3 మరియు HTRE-1, ఇది సవరించబడింది మరియు HT"&amp;"RE-2 గా పేరు మార్చబడింది) ఇడాహో నేషనల్ లాబొరేటరీకి దక్షిణంగా EBR-1 సౌకర్యం .MW- పార్సర్-అవుట్పుట్ .జియో-డిఫాల్ట్, .mw-Parser-output .geo-dms, .mw-Parser- అవుట్పుట్ .జియో-డెక్ {display ప్రదర్శన: ఏదీ లేదు. W / 43.5117278; -113.00500. 2022 నాటికి రియాక్టర్లు"&amp;" ఇప్పటికీ అక్కడ ప్రదర్శనలో ఉన్నాయి. [సైటేషన్ అవసరం] ఈ సైనిక విమానయాన వ్యాసం ఒక స్టబ్. వికీపీడియా విస్తరించడం ద్వారా మీరు సహాయపడవచ్చు.")</f>
        <v>అణు-శక్తితో కూడిన విమానాన్ని అభివృద్ధి చేయడానికి ప్రచ్ఛన్న యుద్ధ సమయంలో WS-125 ఒక అమెరికన్ సూపర్ లాంగ్-రేంజ్ స్ట్రాటజిక్ బాంబర్ ప్రాజెక్ట్. 1954 లో, అమెరికా వైమానిక దళం (యుఎస్ఎఎఫ్) అణుశక్తితో పనిచేసే బాంబర్ కోసం ఆయుధ వ్యవస్థ అవసరాన్ని జారీ చేసింది, ఇది WS-125 గా నియమించబడింది. 1956 లో, జనరల్ ఎలక్ట్రిక్ కాన్వెయిర్ (ఎక్స్ 211 ప్రోగ్రామ్) మరియు ప్రాట్ &amp; విట్నీలతో కలిసి లాక్‌హీడ్‌తో పోటీ ఇంజిన్/ఎయిర్‌ఫ్రేమ్ డెవలప్‌మెంట్‌లో అవసరాన్ని పరిష్కరించడానికి. [1] 1956 లో, USAF ప్రతిపాదిత WS-125 బాంబర్ కార్యాచరణ వ్యూహాత్మక విమానంగా సాధ్యం కాదని నిర్ణయించింది. చివరగా, billion 1 బిలియన్ కంటే ఎక్కువ ఖర్చు చేసిన తరువాత, ఈ ప్రాజెక్ట్ మార్చి 28, 1961 న రద్దు చేయబడింది. రియాక్టర్ వ్యవస్థలతో పూర్తి చేసిన రెండు ప్రయోగాత్మక ఇంజన్లు (HTRE-3 మరియు HTRE-1, ఇది సవరించబడింది మరియు HTRE-2 గా పేరు మార్చబడింది) ఇడాహో నేషనల్ లాబొరేటరీకి దక్షిణంగా EBR-1 సౌకర్యం .MW- పార్సర్-అవుట్పుట్ .జియో-డిఫాల్ట్, .mw-Parser-output .geo-dms, .mw-Parser- అవుట్పుట్ .జియో-డెక్ {display ప్రదర్శన: ఏదీ లేదు. W / 43.5117278; -113.00500. 2022 నాటికి రియాక్టర్లు ఇప్పటికీ అక్కడ ప్రదర్శనలో ఉన్నాయి. [సైటేషన్ అవసరం] ఈ సైనిక విమానయాన వ్యాసం ఒక స్టబ్. వికీపీడియా విస్తరించడం ద్వారా మీరు సహాయపడవచ్చు.</v>
      </c>
      <c r="CQ119" s="1" t="s">
        <v>1561</v>
      </c>
      <c r="CR119" s="1" t="s">
        <v>1562</v>
      </c>
      <c r="CS119" s="1" t="s">
        <v>1559</v>
      </c>
      <c r="CT119" s="1" t="s">
        <v>1563</v>
      </c>
      <c r="CU119" s="1" t="s">
        <v>1564</v>
      </c>
    </row>
    <row r="120">
      <c r="A120" s="1" t="s">
        <v>1565</v>
      </c>
      <c r="B120" s="1" t="str">
        <f>IFERROR(__xludf.DUMMYFUNCTION("GOOGLETRANSLATE(A:A, ""en"", ""te"")"),"యాకోవ్లెవ్ ఎయిర్ -12")</f>
        <v>యాకోవ్లెవ్ ఎయిర్ -12</v>
      </c>
      <c r="C120" s="1" t="s">
        <v>1566</v>
      </c>
      <c r="D120" s="1" t="str">
        <f>IFERROR(__xludf.DUMMYFUNCTION("GOOGLETRANSLATE(C:C, ""en"", ""te"")"),"యాకోవ్లెవ్ ఎయిర్ -12 1930 ల చివరలో సోవియట్ యూనియన్‌లో రూపొందించిన మరియు నిర్మించిన సుదూర క్రీడా విమానం. 1936 లో యాకోవ్లెవ్ సుదూర క్రీడా విమానాలను రూపొందించాడు, ఇది రికార్డు స్థాయిలో సుదూర విమానాలను నిర్వహించడానికి ఉద్దేశించబడింది. అతని స్థాపించబడిన డిజైన్"&amp;" పద్ధతులకు కట్టుబడి, ఎయిర్ -12 లో ముక్కు వద్ద తొలగించగల అల్యూమినియం ప్యానెల్స్‌తో కప్పబడిన వెల్డెడ్ స్టీల్ ట్యూబ్ ఉంది, ప్లైవుడ్ రెక్కల వెనుకంజలో ఉన్న ఎడ్జ్ మరియు ఫాబ్రిక్ ఫాబ్రిక్-కప్పబడిన వెనుక ఫ్యూజ్‌లేజ్‌కు తిరిగి స్కిన్నింగ్ చేస్తుంది. ప్లైవుడ్ స్కిన"&amp;"్డ్ చెక్క రెక్కలు అధిక కారక నిష్పత్తిని కలిగి ఉన్నాయి మరియు ప్రముఖ-అంచు స్వీప్ మరియు నేరుగా వెనుకంజలో ఉన్న అంచులతో తీవ్రంగా దెబ్బతిన్నాయి. నియంత్రణ ఉపరితలాలు మరియు తోక యూనిట్ D1 (డ్యూరాలిమిన్) తో నిర్మించబడ్డాయి మరియు ఫాబ్రిక్‌తో కప్పబడి ఉన్నాయి. [1] రెండ"&amp;"ు క్లోజ్డ్ కాక్‌పిట్స్‌లో పైలట్ మరియు ప్రయాణీకుల/నావిగేటర్ కోసం వసతి కల్పించబడింది. పైలట్ ఒక చిన్న ఫార్వర్డ్-స్లైడింగ్ పందిరి మరియు ఫ్లిప్-ఓపెన్ సైడ్ ప్యానెళ్ల కింద రెక్క వెనుకభాగం యొక్క వెనుక కాక్‌పిట్ వెనుక కూర్చున్నాడు. ప్రయాణీకుడు/నావిగేటర్ యొక్క కాక్"&amp;"‌పిట్ ఫ్లష్ మెరుస్తున్న పైకప్పును కలిగి ఉంది మరియు ఇది సెంటర్-సెక్షన్ మీదుగా ఉంది. [1] సర్వవ్యాప్త 100 హెచ్‌పి (75 కిలోవాట్ల) ష్వేట్సోవ్ ఎం -11 5-సిలిండర్ ఎయిర్-కూల్డ్ రేడియల్ ఇంజిన్ ద్వారా శక్తిని సరఫరా చేసింది, రెండు బ్లేడెడ్ చెక్క స్థిర పిచ్ ప్రొపెల్లర"&amp;"్‌ను నడుపుతుంది. ఫ్రంట్ కాక్‌పిట్ యొక్క ఫ్యూజ్‌లేజ్‌లోని ఒకే పెద్ద ట్యాంక్‌లో ఇంధనాన్ని తీసుకువెళ్లారు మరియు ఫ్రంట్ కాక్‌పిట్‌లో సహాయక ట్యాంక్‌ను కూడా అమర్చవచ్చు. [1] ఎయిర్ -12 ను ముడుచుకునే తోక-చక్రాల అండర్ క్యారేజీతో అమర్చారు, ప్రధాన చక్రాలు లోపలికి ఉపస"&amp;"ంహరించుకుంటాయి, పైలట్ల కాక్‌పిట్‌లో కేబుల్స్, టార్క్ షాఫ్ట్ మరియు హ్యాండ్ క్రాంక్ చేత నిర్వహించబడతాయి. [1] సెప్టెంబర్ 1936 లో ప్రారంభ విమాన పరీక్ష మరియు పియోంటోవ్స్కీ యొక్క సుదూర విమాన విమాన ప్రయాణం తరువాత, ఎయిర్ -12 ను 150 హెచ్‌పి (110 కిలోవాట్) ఎం -11YE"&amp;" తో తిరిగి ఇంజిన్ చేశారు. [1] ఎయిర్ -12 యొక్క విమాన పరీక్ష ఆగస్టు 1936 లో ప్రారంభమైంది, వీటిలో సుదూర నాన్-స్టాప్ ఫ్లైట్, యులియన్ I. 21 సెప్టెంబర్ 1936 న మాస్కో నుండి ఖార్కివ్ నుండి సెవాస్టాపోల్ వరకు పియోంట్కోవ్స్కీ చేత ఎగిరింది, 10 గంటల సమయంలో ఖార్కివ్‌కు"&amp;" తిరిగి వచ్చింది 45 నిమిషాలు, 2,000 కిమీ (1,200 మైళ్ళు) కప్పబడి ఉంటుంది. 24 అక్టోబర్ 1937 న, ఎయిర్ -12, వాలెంటినా గ్రిజోడూబోవా (పైలట్) మరియు మెరీనా రోస్కోవా (నావిగేటర్) చేత ఎగిరింది, మాస్కో నుండి అఖూబిన్స్క్ వరకు 1,444 కిమీ (897 మైళ్ళు) ఎగిరింది, కాని అధి"&amp;"కారిక పరిశీలకుడు లేనందున ఈ విమానాన్ని FAI గుర్తించలేదు. . [[ 1924 నుండి OKB యాకోవ్లెవ్, [1] యాకోవ్లెవ్ విమానం నుండి డేటా [2] సాధారణ లక్షణాల పనితీరు")</f>
        <v>యాకోవ్లెవ్ ఎయిర్ -12 1930 ల చివరలో సోవియట్ యూనియన్‌లో రూపొందించిన మరియు నిర్మించిన సుదూర క్రీడా విమానం. 1936 లో యాకోవ్లెవ్ సుదూర క్రీడా విమానాలను రూపొందించాడు, ఇది రికార్డు స్థాయిలో సుదూర విమానాలను నిర్వహించడానికి ఉద్దేశించబడింది. అతని స్థాపించబడిన డిజైన్ పద్ధతులకు కట్టుబడి, ఎయిర్ -12 లో ముక్కు వద్ద తొలగించగల అల్యూమినియం ప్యానెల్స్‌తో కప్పబడిన వెల్డెడ్ స్టీల్ ట్యూబ్ ఉంది, ప్లైవుడ్ రెక్కల వెనుకంజలో ఉన్న ఎడ్జ్ మరియు ఫాబ్రిక్ ఫాబ్రిక్-కప్పబడిన వెనుక ఫ్యూజ్‌లేజ్‌కు తిరిగి స్కిన్నింగ్ చేస్తుంది. ప్లైవుడ్ స్కిన్డ్ చెక్క రెక్కలు అధిక కారక నిష్పత్తిని కలిగి ఉన్నాయి మరియు ప్రముఖ-అంచు స్వీప్ మరియు నేరుగా వెనుకంజలో ఉన్న అంచులతో తీవ్రంగా దెబ్బతిన్నాయి. నియంత్రణ ఉపరితలాలు మరియు తోక యూనిట్ D1 (డ్యూరాలిమిన్) తో నిర్మించబడ్డాయి మరియు ఫాబ్రిక్‌తో కప్పబడి ఉన్నాయి. [1] రెండు క్లోజ్డ్ కాక్‌పిట్స్‌లో పైలట్ మరియు ప్రయాణీకుల/నావిగేటర్ కోసం వసతి కల్పించబడింది. పైలట్ ఒక చిన్న ఫార్వర్డ్-స్లైడింగ్ పందిరి మరియు ఫ్లిప్-ఓపెన్ సైడ్ ప్యానెళ్ల కింద రెక్క వెనుకభాగం యొక్క వెనుక కాక్‌పిట్ వెనుక కూర్చున్నాడు. ప్రయాణీకుడు/నావిగేటర్ యొక్క కాక్‌పిట్ ఫ్లష్ మెరుస్తున్న పైకప్పును కలిగి ఉంది మరియు ఇది సెంటర్-సెక్షన్ మీదుగా ఉంది. [1] సర్వవ్యాప్త 100 హెచ్‌పి (75 కిలోవాట్ల) ష్వేట్సోవ్ ఎం -11 5-సిలిండర్ ఎయిర్-కూల్డ్ రేడియల్ ఇంజిన్ ద్వారా శక్తిని సరఫరా చేసింది, రెండు బ్లేడెడ్ చెక్క స్థిర పిచ్ ప్రొపెల్లర్‌ను నడుపుతుంది. ఫ్రంట్ కాక్‌పిట్ యొక్క ఫ్యూజ్‌లేజ్‌లోని ఒకే పెద్ద ట్యాంక్‌లో ఇంధనాన్ని తీసుకువెళ్లారు మరియు ఫ్రంట్ కాక్‌పిట్‌లో సహాయక ట్యాంక్‌ను కూడా అమర్చవచ్చు. [1] ఎయిర్ -12 ను ముడుచుకునే తోక-చక్రాల అండర్ క్యారేజీతో అమర్చారు, ప్రధాన చక్రాలు లోపలికి ఉపసంహరించుకుంటాయి, పైలట్ల కాక్‌పిట్‌లో కేబుల్స్, టార్క్ షాఫ్ట్ మరియు హ్యాండ్ క్రాంక్ చేత నిర్వహించబడతాయి. [1] సెప్టెంబర్ 1936 లో ప్రారంభ విమాన పరీక్ష మరియు పియోంటోవ్స్కీ యొక్క సుదూర విమాన విమాన ప్రయాణం తరువాత, ఎయిర్ -12 ను 150 హెచ్‌పి (110 కిలోవాట్) ఎం -11YE తో తిరిగి ఇంజిన్ చేశారు. [1] ఎయిర్ -12 యొక్క విమాన పరీక్ష ఆగస్టు 1936 లో ప్రారంభమైంది, వీటిలో సుదూర నాన్-స్టాప్ ఫ్లైట్, యులియన్ I. 21 సెప్టెంబర్ 1936 న మాస్కో నుండి ఖార్కివ్ నుండి సెవాస్టాపోల్ వరకు పియోంట్కోవ్స్కీ చేత ఎగిరింది, 10 గంటల సమయంలో ఖార్కివ్‌కు తిరిగి వచ్చింది 45 నిమిషాలు, 2,000 కిమీ (1,200 మైళ్ళు) కప్పబడి ఉంటుంది. 24 అక్టోబర్ 1937 న, ఎయిర్ -12, వాలెంటినా గ్రిజోడూబోవా (పైలట్) మరియు మెరీనా రోస్కోవా (నావిగేటర్) చేత ఎగిరింది, మాస్కో నుండి అఖూబిన్స్క్ వరకు 1,444 కిమీ (897 మైళ్ళు) ఎగిరింది, కాని అధికారిక పరిశీలకుడు లేనందున ఈ విమానాన్ని FAI గుర్తించలేదు. . [[ 1924 నుండి OKB యాకోవ్లెవ్, [1] యాకోవ్లెవ్ విమానం నుండి డేటా [2] సాధారణ లక్షణాల పనితీరు</v>
      </c>
      <c r="E120" s="1" t="s">
        <v>1567</v>
      </c>
      <c r="F120" s="1" t="s">
        <v>1568</v>
      </c>
      <c r="G120" s="1" t="str">
        <f>IFERROR(__xludf.DUMMYFUNCTION("GOOGLETRANSLATE(F:F, ""en"", ""te"")"),"దీర్ఘ-శ్రేణి రికార్డ్ సెట్టింగ్ విమానం")</f>
        <v>దీర్ఘ-శ్రేణి రికార్డ్ సెట్టింగ్ విమానం</v>
      </c>
      <c r="H120" s="1" t="s">
        <v>1418</v>
      </c>
      <c r="I120" s="1" t="str">
        <f>IFERROR(__xludf.DUMMYFUNCTION("GOOGLETRANSLATE(H:H, ""en"", ""te"")"),"సోవియట్ యూనియన్")</f>
        <v>సోవియట్ యూనియన్</v>
      </c>
      <c r="J120" s="1" t="s">
        <v>1419</v>
      </c>
      <c r="N120" s="4">
        <v>13363.0</v>
      </c>
      <c r="O120" s="1">
        <v>1.0</v>
      </c>
      <c r="Q120" s="1">
        <v>2.0</v>
      </c>
      <c r="S120" s="1" t="s">
        <v>1268</v>
      </c>
      <c r="T120" s="1" t="s">
        <v>1569</v>
      </c>
      <c r="V120" s="1" t="s">
        <v>1570</v>
      </c>
      <c r="W120" s="1" t="s">
        <v>1571</v>
      </c>
      <c r="X120" s="1" t="s">
        <v>1572</v>
      </c>
      <c r="Y120" s="1" t="s">
        <v>1573</v>
      </c>
      <c r="Z120" s="1" t="s">
        <v>1574</v>
      </c>
      <c r="AG120" s="1" t="s">
        <v>1575</v>
      </c>
      <c r="AI120" s="1" t="s">
        <v>1576</v>
      </c>
      <c r="AK120" s="1" t="s">
        <v>1577</v>
      </c>
      <c r="AL120" s="1" t="s">
        <v>1578</v>
      </c>
      <c r="AS120" s="1" t="s">
        <v>1579</v>
      </c>
    </row>
    <row r="121">
      <c r="A121" s="1" t="s">
        <v>1580</v>
      </c>
      <c r="B121" s="1" t="str">
        <f>IFERROR(__xludf.DUMMYFUNCTION("GOOGLETRANSLATE(A:A, ""en"", ""te"")"),"విక్కర్స్ రకం 161")</f>
        <v>విక్కర్స్ రకం 161</v>
      </c>
      <c r="C121" s="1" t="s">
        <v>1581</v>
      </c>
      <c r="D121" s="1" t="str">
        <f>IFERROR(__xludf.DUMMYFUNCTION("GOOGLETRANSLATE(C:C, ""en"", ""te"")"),"విక్కర్స్ టైప్ 161 అసాధారణమైన 1930 ల పషర్ బిప్‌లేన్ ఇంటర్‌సెప్టర్, ఇది దిగువ నుండి విమానాలను ఒకే పైకి-కోణ పెద్ద క్యాలిబర్ గన్‌తో దాడి చేయడానికి రూపొందించబడింది. విమానం బాగా ఎగిరింది, కాని భావన వదిలివేయబడింది మరియు ఒకటి మాత్రమే నిర్మించబడింది. విక్కర్స్ 16"&amp;"1 [1] వాయు మంత్రిత్వ శాఖ స్పెసిఫికేషన్ F.29/27 కు ప్రతిస్పందనగా రూపొందించబడింది. 23 oz (0.65 కిలోల) షెల్స్‌ను కాల్చిన కోవెంట్రీ ఆర్డినెన్స్ వర్క్స్ (ఆవు) చేత ఉత్పత్తి చేయబడిన ఆవు 37 మిమీ తుపాకీకి స్థిరమైన తుపాకీ వేదికగా పనిచేసే ఇంటర్‌సెప్టర్ ఫైటర్ కోసం ఇద"&amp;"ి పిలుపునిచ్చింది. తుపాకీని 45 డిగ్రీల లేదా అంతకంటే ఎక్కువ క్షితిజ సమాంతర పైన అమర్చాలి, తద్వారా విమానం లక్ష్య బాంబర్ లేదా ఎయిర్‌షిప్ క్రింద ఎగురుతుంది మరియు దానిలోకి పైకి కాల్పులు జరపవచ్చు. రెండవ ప్రపంచ యుద్ధంలో లుఫ్ట్‌వాఫ్ఫే ష్రాగే మ్యూజిక్‌గా పేరు పెట్ట"&amp;"బడిన ఇలాంటి విధానాన్ని ఉపయోగించారు. ఈ స్పెసిఫికేషన్ ఒక సాధారణ బాంబర్ యొక్క క్రూయిజింగ్ వేగం మరియు ఎక్కడానికి మంచి రేటు కంటే ఎక్కువ వేగంతో పిలుపునిచ్చింది. విక్కర్స్ విధానం గన్‌బస్ కుటుంబంతో వారి మొదటి ప్రపంచ యుద్ధం అనుభవించినట్లు తెలుస్తోంది. వాటిలాగే, టై"&amp;"ప్ 161 [2] సింగిల్-ఇంజిన్ పషర్ బిప్‌లేన్. రెక్కలు అసమాన విస్తీర్ణం మరియు సమాంతర తీగ, భారీ అస్థిరమైనవి మరియు రెండు-బే పద్ధతిలో ఒక పెద్ద గ్యాప్ స్ట్రీమ్లైన్డ్ ఐ ఫారం, బాహ్యంగా లీనింగ్ ఇంటర్‌ప్లేన్ స్ట్రట్‌ల ద్వారా కలుపుతారు. సమాంతర బూమ్‌లు, ప్రతి వైపు ఒక జత"&amp;" గొట్టపు సభ్యులచే ఏర్పడతాయి, లోపలి ఇంటర్‌ప్లేన్ ఎగువ మరియు దిగువ నుండి తోకపైకి కలుస్తాయి. మరొక జత గొట్టాలు ఇంటర్‌ప్లేన్ స్ట్రట్‌ల దిగువ భాగంలో మిడ్‌పాయింట్ వద్ద ఎగువ బూమ్‌కు చేరాయి. టెయిల్‌ప్లేన్ విస్తృత వ్యవధిని కలిగి ఉంది, ఇది విజృంభణలను దాటింది; ఫిన్ మ"&amp;"రియు చుక్కాని సాంప్రదాయిక మరియు మధ్య-బూమ్ వరకు తేలికైన బ్రేసింగ్‌తో గట్టిపడింది. ఎగిరే ఉపరితలాలు ఫాబ్రిక్ కప్పబడి ఉన్నాయి. పైలట్ మరియు తుపాకీని ఒక మెటల్ మోనోకోక్ నాసెల్లెలో ఎగువ రెక్క యొక్క దిగువ భాగంలో అమర్చారు, క్రింద ఒక అంతరాన్ని వదిలివేసింది. పైలట్ యొ"&amp;"క్క కాక్‌పిట్ తుపాకీతో తన కుడి వైపున ఉన్న తుపాకీతో పోర్ట్ చేయడానికి ఆఫ్‌సెట్ చేయబడింది, దాని బ్రీచ్ యాక్సెస్ అవుతుంది. బ్రిస్టల్ బృహస్పతి VIIF దాని సిలిండర్లతో ఎగువ వింగ్ యొక్క వెనుక అంచుకు అనుగుణంగా వ్యవస్థాపించబడింది, దీనికి రెండు జతల స్ట్రట్‌ల ద్వారా ద"&amp;"ిగువ వింగ్ స్పార్‌లకు మద్దతు ఉంది మరియు నాలుగు-బ్లేడ్ ప్రొపెల్లర్‌ను నడుపుతుంది. ఇది అసాధారణమైన రింగ్ ఫెయిరింగ్ కలిగి ఉంది, అది దానితో తిరుగుతుంది మరియు ఇంజిన్ కౌలింగ్‌తో వ్యాసంలో సరిపోలింది. వెనుక, మరియు విరామం లేకుండా, ఫ్యూజ్‌లేజ్ లాంటి ఫెయిరింగ్ వెనుక "&amp;"వైపుకు నడిచి, తోకకు ఇరుకైనది. ఈ నిర్మాణం ప్రతి వైపు ఎగువ మరియు దిగువ విజృంభణలకు ఒక జత స్ట్రట్స్ ద్వారా స్థిరీకరించబడింది. స్ప్లిట్-యాక్సిల్ అండర్ క్యారేజ్ ఫ్యూజ్‌లేజ్‌కు కాళ్ళు మరియు వెనుకకు, ఫార్వర్డ్ వింగ్ స్పార్‌కు, వాటి ఎగువ కీళ్ళ మధ్య స్ట్రట్‌తో ఉంది"&amp;". 21 జనవరి 1931 న టైప్ 161 ఎగిరింది [3]. మరింత విమాన పరీక్షలు కొన్ని మార్పులను ఉత్పత్తి చేశాయి, ఎక్కువగా YAW స్థిరత్వాన్ని మెరుగుపరచడానికి. చుక్కాని విస్తరించి, పైభాగంలో గుండ్రంగా ఉంది, మరియు చిన్న రెక్కలను బూమ్ మౌంటు పాయింట్ వద్ద టెయిల్‌ప్లేన్ పైన మరియు "&amp;"క్రింద చేర్చారు. ఎలివేటర్ ట్రిమ్ ట్యాబ్‌ల యొక్క జ్యామితి మరియు గేరింగ్‌కు మార్పులు కూడా ఉన్నాయి: టైప్ 161 ఇన్‌ఫ్లైట్ సర్దుబాటు ఎలివేటర్ ట్రిమ్‌లను కలిగి ఉన్న మొదటి విమానం అని సూచించబడింది. [4] సెప్టెంబర్ 1931 లో, ఇది ట్రయల్స్ కోసం RAF మార్టెల్షామ్ హీత్ వద"&amp;"్దకు వెళ్ళింది, అక్కడ తీవ్రమైన సమస్యలు లేవు మరియు పైలట్ యొక్క నివేదికలు సానుకూలంగా ఉన్నాయి. ఎయిర్ఫ్రేమ్ లేదా పనితీరుకు హానికరం లేకుండా తుపాకీ కాల్చే పరీక్షలు బాగా జరిగాయి. అయినప్పటికీ, టైప్ 161 లేదా దాని పోటీదారు వెస్ట్‌ల్యాండ్ C.O.W. గన్ ఫైటర్‌ను ఆదేశించ"&amp;"ారు మరియు ఏరియల్ ఆవు తుపాకీ గురించి ఇక వినబడలేదు. [5] సాధారణ లక్షణాల నుండి డేటా పోల్చదగిన పాత్ర, కాన్ఫిగరేషన్ మరియు ERA యొక్క ఆయుధ విమానం పనితీరు")</f>
        <v>విక్కర్స్ టైప్ 161 అసాధారణమైన 1930 ల పషర్ బిప్‌లేన్ ఇంటర్‌సెప్టర్, ఇది దిగువ నుండి విమానాలను ఒకే పైకి-కోణ పెద్ద క్యాలిబర్ గన్‌తో దాడి చేయడానికి రూపొందించబడింది. విమానం బాగా ఎగిరింది, కాని భావన వదిలివేయబడింది మరియు ఒకటి మాత్రమే నిర్మించబడింది. విక్కర్స్ 161 [1] వాయు మంత్రిత్వ శాఖ స్పెసిఫికేషన్ F.29/27 కు ప్రతిస్పందనగా రూపొందించబడింది. 23 oz (0.65 కిలోల) షెల్స్‌ను కాల్చిన కోవెంట్రీ ఆర్డినెన్స్ వర్క్స్ (ఆవు) చేత ఉత్పత్తి చేయబడిన ఆవు 37 మిమీ తుపాకీకి స్థిరమైన తుపాకీ వేదికగా పనిచేసే ఇంటర్‌సెప్టర్ ఫైటర్ కోసం ఇది పిలుపునిచ్చింది. తుపాకీని 45 డిగ్రీల లేదా అంతకంటే ఎక్కువ క్షితిజ సమాంతర పైన అమర్చాలి, తద్వారా విమానం లక్ష్య బాంబర్ లేదా ఎయిర్‌షిప్ క్రింద ఎగురుతుంది మరియు దానిలోకి పైకి కాల్పులు జరపవచ్చు. రెండవ ప్రపంచ యుద్ధంలో లుఫ్ట్‌వాఫ్ఫే ష్రాగే మ్యూజిక్‌గా పేరు పెట్టబడిన ఇలాంటి విధానాన్ని ఉపయోగించారు. ఈ స్పెసిఫికేషన్ ఒక సాధారణ బాంబర్ యొక్క క్రూయిజింగ్ వేగం మరియు ఎక్కడానికి మంచి రేటు కంటే ఎక్కువ వేగంతో పిలుపునిచ్చింది. విక్కర్స్ విధానం గన్‌బస్ కుటుంబంతో వారి మొదటి ప్రపంచ యుద్ధం అనుభవించినట్లు తెలుస్తోంది. వాటిలాగే, టైప్ 161 [2] సింగిల్-ఇంజిన్ పషర్ బిప్‌లేన్. రెక్కలు అసమాన విస్తీర్ణం మరియు సమాంతర తీగ, భారీ అస్థిరమైనవి మరియు రెండు-బే పద్ధతిలో ఒక పెద్ద గ్యాప్ స్ట్రీమ్లైన్డ్ ఐ ఫారం, బాహ్యంగా లీనింగ్ ఇంటర్‌ప్లేన్ స్ట్రట్‌ల ద్వారా కలుపుతారు. సమాంతర బూమ్‌లు, ప్రతి వైపు ఒక జత గొట్టపు సభ్యులచే ఏర్పడతాయి, లోపలి ఇంటర్‌ప్లేన్ ఎగువ మరియు దిగువ నుండి తోకపైకి కలుస్తాయి. మరొక జత గొట్టాలు ఇంటర్‌ప్లేన్ స్ట్రట్‌ల దిగువ భాగంలో మిడ్‌పాయింట్ వద్ద ఎగువ బూమ్‌కు చేరాయి. టెయిల్‌ప్లేన్ విస్తృత వ్యవధిని కలిగి ఉంది, ఇది విజృంభణలను దాటింది; ఫిన్ మరియు చుక్కాని సాంప్రదాయిక మరియు మధ్య-బూమ్ వరకు తేలికైన బ్రేసింగ్‌తో గట్టిపడింది. ఎగిరే ఉపరితలాలు ఫాబ్రిక్ కప్పబడి ఉన్నాయి. పైలట్ మరియు తుపాకీని ఒక మెటల్ మోనోకోక్ నాసెల్లెలో ఎగువ రెక్క యొక్క దిగువ భాగంలో అమర్చారు, క్రింద ఒక అంతరాన్ని వదిలివేసింది. పైలట్ యొక్క కాక్‌పిట్ తుపాకీతో తన కుడి వైపున ఉన్న తుపాకీతో పోర్ట్ చేయడానికి ఆఫ్‌సెట్ చేయబడింది, దాని బ్రీచ్ యాక్సెస్ అవుతుంది. బ్రిస్టల్ బృహస్పతి VIIF దాని సిలిండర్లతో ఎగువ వింగ్ యొక్క వెనుక అంచుకు అనుగుణంగా వ్యవస్థాపించబడింది, దీనికి రెండు జతల స్ట్రట్‌ల ద్వారా దిగువ వింగ్ స్పార్‌లకు మద్దతు ఉంది మరియు నాలుగు-బ్లేడ్ ప్రొపెల్లర్‌ను నడుపుతుంది. ఇది అసాధారణమైన రింగ్ ఫెయిరింగ్ కలిగి ఉంది, అది దానితో తిరుగుతుంది మరియు ఇంజిన్ కౌలింగ్‌తో వ్యాసంలో సరిపోలింది. వెనుక, మరియు విరామం లేకుండా, ఫ్యూజ్‌లేజ్ లాంటి ఫెయిరింగ్ వెనుక వైపుకు నడిచి, తోకకు ఇరుకైనది. ఈ నిర్మాణం ప్రతి వైపు ఎగువ మరియు దిగువ విజృంభణలకు ఒక జత స్ట్రట్స్ ద్వారా స్థిరీకరించబడింది. స్ప్లిట్-యాక్సిల్ అండర్ క్యారేజ్ ఫ్యూజ్‌లేజ్‌కు కాళ్ళు మరియు వెనుకకు, ఫార్వర్డ్ వింగ్ స్పార్‌కు, వాటి ఎగువ కీళ్ళ మధ్య స్ట్రట్‌తో ఉంది. 21 జనవరి 1931 న టైప్ 161 ఎగిరింది [3]. మరింత విమాన పరీక్షలు కొన్ని మార్పులను ఉత్పత్తి చేశాయి, ఎక్కువగా YAW స్థిరత్వాన్ని మెరుగుపరచడానికి. చుక్కాని విస్తరించి, పైభాగంలో గుండ్రంగా ఉంది, మరియు చిన్న రెక్కలను బూమ్ మౌంటు పాయింట్ వద్ద టెయిల్‌ప్లేన్ పైన మరియు క్రింద చేర్చారు. ఎలివేటర్ ట్రిమ్ ట్యాబ్‌ల యొక్క జ్యామితి మరియు గేరింగ్‌కు మార్పులు కూడా ఉన్నాయి: టైప్ 161 ఇన్‌ఫ్లైట్ సర్దుబాటు ఎలివేటర్ ట్రిమ్‌లను కలిగి ఉన్న మొదటి విమానం అని సూచించబడింది. [4] సెప్టెంబర్ 1931 లో, ఇది ట్రయల్స్ కోసం RAF మార్టెల్షామ్ హీత్ వద్దకు వెళ్ళింది, అక్కడ తీవ్రమైన సమస్యలు లేవు మరియు పైలట్ యొక్క నివేదికలు సానుకూలంగా ఉన్నాయి. ఎయిర్ఫ్రేమ్ లేదా పనితీరుకు హానికరం లేకుండా తుపాకీ కాల్చే పరీక్షలు బాగా జరిగాయి. అయినప్పటికీ, టైప్ 161 లేదా దాని పోటీదారు వెస్ట్‌ల్యాండ్ C.O.W. గన్ ఫైటర్‌ను ఆదేశించారు మరియు ఏరియల్ ఆవు తుపాకీ గురించి ఇక వినబడలేదు. [5] సాధారణ లక్షణాల నుండి డేటా పోల్చదగిన పాత్ర, కాన్ఫిగరేషన్ మరియు ERA యొక్క ఆయుధ విమానం పనితీరు</v>
      </c>
      <c r="E121" s="1" t="s">
        <v>1582</v>
      </c>
      <c r="F121" s="1" t="s">
        <v>1583</v>
      </c>
      <c r="G121" s="1" t="str">
        <f>IFERROR(__xludf.DUMMYFUNCTION("GOOGLETRANSLATE(F:F, ""en"", ""te"")"),"ఇంటర్‌సెప్టర్ ఫైటర్")</f>
        <v>ఇంటర్‌సెప్టర్ ఫైటర్</v>
      </c>
      <c r="H121" s="1" t="s">
        <v>1460</v>
      </c>
      <c r="I121" s="1" t="str">
        <f>IFERROR(__xludf.DUMMYFUNCTION("GOOGLETRANSLATE(H:H, ""en"", ""te"")"),"యునైటెడ్ కింగ్‌డమ్")</f>
        <v>యునైటెడ్ కింగ్‌డమ్</v>
      </c>
      <c r="K121" s="1" t="s">
        <v>1584</v>
      </c>
      <c r="L121" s="1" t="str">
        <f>IFERROR(__xludf.DUMMYFUNCTION("GOOGLETRANSLATE(K:K, ""en"", ""te"")"),"విక్కర్స్ లిమిటెడ్.")</f>
        <v>విక్కర్స్ లిమిటెడ్.</v>
      </c>
      <c r="N121" s="3">
        <v>11344.0</v>
      </c>
      <c r="O121" s="1">
        <v>1.0</v>
      </c>
      <c r="Q121" s="1">
        <v>1.0</v>
      </c>
      <c r="S121" s="1" t="s">
        <v>1585</v>
      </c>
      <c r="T121" s="1" t="s">
        <v>1404</v>
      </c>
      <c r="U121" s="1" t="s">
        <v>1586</v>
      </c>
      <c r="V121" s="1" t="s">
        <v>1587</v>
      </c>
      <c r="Y121" s="1" t="s">
        <v>1588</v>
      </c>
      <c r="AI121" s="1" t="s">
        <v>1589</v>
      </c>
      <c r="AJ121" s="1" t="s">
        <v>1590</v>
      </c>
      <c r="AK121" s="1" t="s">
        <v>1591</v>
      </c>
      <c r="BB121" s="1" t="s">
        <v>1592</v>
      </c>
      <c r="BL121" s="1" t="s">
        <v>1593</v>
      </c>
    </row>
    <row r="122">
      <c r="A122" s="1" t="s">
        <v>1594</v>
      </c>
      <c r="B122" s="1" t="str">
        <f>IFERROR(__xludf.DUMMYFUNCTION("GOOGLETRANSLATE(A:A, ""en"", ""te"")"),"రైట్ మోడల్ h")</f>
        <v>రైట్ మోడల్ h</v>
      </c>
      <c r="C122" s="1" t="s">
        <v>1595</v>
      </c>
      <c r="D122" s="1" t="str">
        <f>IFERROR(__xludf.DUMMYFUNCTION("GOOGLETRANSLATE(C:C, ""en"", ""te"")"),"రైట్ మోడల్ హెచ్ మరియు రైట్ మోడల్ హెచ్ఎస్ రైట్ కంపెనీ నిర్మించిన ఫ్యూజ్‌లేజ్ విమానాలను కలిగి ఉంది [1] మోడల్ ఎఫ్ యొక్క ప్రత్యక్ష అభివృద్ధి, మోడల్ హెచ్ ఇద్దరు పైలట్లకు సైడ్ సీటింగ్ ద్వారా, మోడల్ మాదిరిగానే లాంగ్-స్పాన్ రెక్కలతో పరిచయం చేయబడింది F. ఒక చిన్న-స"&amp;"్పాన్ వెర్షన్ మోడల్ HS గా కూడా ఉత్పత్తి చేయబడింది, ఇది పరివేష్టిత ఫ్యూజ్‌లేజ్ మరియు ద్వంద్వ నియంత్రణల మెరుగుదలతో ""మిలిటరీ ఫ్లైయర్"" గా విక్రయించబడింది. [2] పెరిగిన వేగం కోసం దాని రెక్కలు మోడల్ H కంటే తక్కువగా ఉన్నాయి. [3] మోడల్ హెచ్ రెండు ప్రదేశం, సైడ్-బ"&amp;"ై-సైడ్ కాన్ఫిగరేషన్ సీటింగ్, ఓపెన్ కాక్‌పిట్, ట్విన్ రడ్డర్‌లతో బిప్‌లేన్, ఒకే ఇంజిన్‌తో శక్తితో, రెండు గొలుసు నడిచే పషర్ ప్రొపెల్లర్లచే ప్రేరేపించబడింది. ఇంజిన్ పూర్తిగా విమానం యొక్క ముక్కులో డ్రైవ్‌షాఫ్ట్ వెనుక వైపుకు ప్రొపెల్లర్ డ్రైవ్ గొలుసులకు నడుస్త"&amp;"ుంది. [4] హోవార్డ్ రీన్హార్ట్ పాంచో విల్లా కోసం రైట్ మోడల్ హెచ్ఎస్ ను కొనుగోలు చేశాడు, అతను అతని తిరుగుబాటు శక్తికి మద్దతుగా అతనిని నియమించుకున్నాడు. [5] ఇది అతని చిన్న వైమానిక దళంలో మూడు విమానాలలో ఒకటి. [6] 2003 లో, మోడల్ హెచ్ఎస్ స్పెసిఫికేషన్లకు సరిపోయే"&amp;" రైట్ ప్రొపెల్లర్ US $ 25,000 కు వేలం వేయబడింది. ప్రొపెల్లర్ నిర్మాణం చేతితో చెక్కిన కలపను నార కవరింగ్, మెటల్ చిట్కాలు మరియు కస్టమ్ ఫినిషింగ్. [7] ఫ్లయింగ్ నుండి డేటా [2] సాధారణ లక్షణాల పనితీరు")</f>
        <v>రైట్ మోడల్ హెచ్ మరియు రైట్ మోడల్ హెచ్ఎస్ రైట్ కంపెనీ నిర్మించిన ఫ్యూజ్‌లేజ్ విమానాలను కలిగి ఉంది [1] మోడల్ ఎఫ్ యొక్క ప్రత్యక్ష అభివృద్ధి, మోడల్ హెచ్ ఇద్దరు పైలట్లకు సైడ్ సీటింగ్ ద్వారా, మోడల్ మాదిరిగానే లాంగ్-స్పాన్ రెక్కలతో పరిచయం చేయబడింది F. ఒక చిన్న-స్పాన్ వెర్షన్ మోడల్ HS గా కూడా ఉత్పత్తి చేయబడింది, ఇది పరివేష్టిత ఫ్యూజ్‌లేజ్ మరియు ద్వంద్వ నియంత్రణల మెరుగుదలతో "మిలిటరీ ఫ్లైయర్" గా విక్రయించబడింది. [2] పెరిగిన వేగం కోసం దాని రెక్కలు మోడల్ H కంటే తక్కువగా ఉన్నాయి. [3] మోడల్ హెచ్ రెండు ప్రదేశం, సైడ్-బై-సైడ్ కాన్ఫిగరేషన్ సీటింగ్, ఓపెన్ కాక్‌పిట్, ట్విన్ రడ్డర్‌లతో బిప్‌లేన్, ఒకే ఇంజిన్‌తో శక్తితో, రెండు గొలుసు నడిచే పషర్ ప్రొపెల్లర్లచే ప్రేరేపించబడింది. ఇంజిన్ పూర్తిగా విమానం యొక్క ముక్కులో డ్రైవ్‌షాఫ్ట్ వెనుక వైపుకు ప్రొపెల్లర్ డ్రైవ్ గొలుసులకు నడుస్తుంది. [4] హోవార్డ్ రీన్హార్ట్ పాంచో విల్లా కోసం రైట్ మోడల్ హెచ్ఎస్ ను కొనుగోలు చేశాడు, అతను అతని తిరుగుబాటు శక్తికి మద్దతుగా అతనిని నియమించుకున్నాడు. [5] ఇది అతని చిన్న వైమానిక దళంలో మూడు విమానాలలో ఒకటి. [6] 2003 లో, మోడల్ హెచ్ఎస్ స్పెసిఫికేషన్లకు సరిపోయే రైట్ ప్రొపెల్లర్ US $ 25,000 కు వేలం వేయబడింది. ప్రొపెల్లర్ నిర్మాణం చేతితో చెక్కిన కలపను నార కవరింగ్, మెటల్ చిట్కాలు మరియు కస్టమ్ ఫినిషింగ్. [7] ఫ్లయింగ్ నుండి డేటా [2] సాధారణ లక్షణాల పనితీరు</v>
      </c>
      <c r="E122" s="1" t="s">
        <v>1596</v>
      </c>
      <c r="F122" s="1" t="s">
        <v>1597</v>
      </c>
      <c r="G122" s="1" t="str">
        <f>IFERROR(__xludf.DUMMYFUNCTION("GOOGLETRANSLATE(F:F, ""en"", ""te"")"),"మార్గదర్శక విమానం")</f>
        <v>మార్గదర్శక విమానం</v>
      </c>
      <c r="H122" s="1" t="s">
        <v>612</v>
      </c>
      <c r="I122" s="1" t="str">
        <f>IFERROR(__xludf.DUMMYFUNCTION("GOOGLETRANSLATE(H:H, ""en"", ""te"")"),"అమెరికా")</f>
        <v>అమెరికా</v>
      </c>
      <c r="J122" s="2" t="s">
        <v>1552</v>
      </c>
      <c r="K122" s="1" t="s">
        <v>1598</v>
      </c>
      <c r="L122" s="1" t="str">
        <f>IFERROR(__xludf.DUMMYFUNCTION("GOOGLETRANSLATE(K:K, ""en"", ""te"")"),"రైట్ కంపెనీ")</f>
        <v>రైట్ కంపెనీ</v>
      </c>
      <c r="M122" s="1" t="s">
        <v>1599</v>
      </c>
      <c r="N122" s="1">
        <v>1914.0</v>
      </c>
      <c r="O122" s="1">
        <v>5.0</v>
      </c>
      <c r="P122" s="1" t="s">
        <v>116</v>
      </c>
      <c r="Q122" s="1">
        <v>2.0</v>
      </c>
      <c r="S122" s="1" t="s">
        <v>1554</v>
      </c>
      <c r="T122" s="1" t="s">
        <v>1600</v>
      </c>
      <c r="U122" s="1" t="s">
        <v>1601</v>
      </c>
      <c r="Y122" s="1" t="s">
        <v>1602</v>
      </c>
      <c r="Z122" s="1" t="s">
        <v>1603</v>
      </c>
      <c r="AB122" s="1" t="s">
        <v>1604</v>
      </c>
      <c r="AI122" s="1" t="s">
        <v>1605</v>
      </c>
      <c r="AK122" s="1" t="s">
        <v>1442</v>
      </c>
      <c r="AQ122" s="1" t="s">
        <v>1594</v>
      </c>
      <c r="BC122" s="1" t="s">
        <v>1606</v>
      </c>
      <c r="BD122" s="1" t="s">
        <v>1607</v>
      </c>
      <c r="BP122" s="1" t="s">
        <v>1608</v>
      </c>
    </row>
    <row r="123">
      <c r="A123" s="1" t="s">
        <v>1609</v>
      </c>
      <c r="B123" s="1" t="str">
        <f>IFERROR(__xludf.DUMMYFUNCTION("GOOGLETRANSLATE(A:A, ""en"", ""te"")"),"పైపర్ జె -4")</f>
        <v>పైపర్ జె -4</v>
      </c>
      <c r="C123" s="1" t="s">
        <v>1610</v>
      </c>
      <c r="D123" s="1" t="str">
        <f>IFERROR(__xludf.DUMMYFUNCTION("GOOGLETRANSLATE(C:C, ""en"", ""te"")"),"పైపర్ జె -4 కబ్ కూపే అనేది పైపర్ జె -3 యొక్క రెండు ప్రదేశాల నుండి వెర్షన్, దీనిని 1938 మరియు 1942 మధ్య పైపర్ విమానం నిర్మించింది. ఇది సైడ్-బై-సైడ్ సీటింగ్‌తో పైపర్ యొక్క మొదటి మోడల్; నిశ్శబ్ద తక్కువ-స్పీడ్ హ్యాండ్లింగ్‌తో కలిపి, ఇది మంచి శిక్షకుడిగా మారిం"&amp;"ది. J-4 యొక్క ఫ్యూజ్‌లేజ్ J-3 కన్నా విస్తృతంగా ఉంది మరియు విమానం ఫ్యూజ్‌లేజ్ టాప్ కు పూర్తిగా జతచేయబడిన వెనుక డెక్కింగ్ కలిగి ఉంది. [1] మొదటి J-4 లలో కాంటినెంటల్ 50 HP A50 ఇంజిన్ పైకి ఎదురుగా ఉన్న ఎగ్జాస్ట్ పోర్టులు, ఓపెన్ కౌల్, ఆయిల్ మరియు స్ప్రింగ్ ల్యా"&amp;"ండింగ్ గేర్, సవరించిన టెయిల్ వీల్ సిస్టమ్ మరియు అనేక ఇతర మార్పులతో ఉన్నాయి. ప్రారంభ J-4 లో సౌకర్యవంతమైన కాక్‌పిట్ ఉంది, కాని రోజు యొక్క సైడ్ విమానాల కంటే చాలా నెమ్మదిగా ఉంది. 1940 J-4A పూర్తిగా పరివేష్టిత కౌలింగ్, ఖండాంతర 65 HP A65 ఇంజిన్ మరియు AFT సహాయక "&amp;"ఇంధనాన్ని పొందింది. J-4B 60 HP ఫ్రాంక్లిన్ 4AC-171 ఇంజిన్‌తో అమర్చారు. [2] చివరి వెర్షన్ 1941 J-4E, ఇది 75 HP కాంటినెంటల్ ఇంజిన్‌ను కలిగి ఉంది మరియు ఇంటీరియర్‌ను పున es రూపకల్పన చేసింది. ప్రధాన ఇంధన ట్యాంక్‌ను హెడర్ ట్యాంక్‌తో పాటు రెక్కకు తరలించారు. పనిత"&amp;"ీరు ఇప్పుడు ఇలాంటి సమకాలీన రకాలతో సమానంగా ఉంది, కాని పెర్ల్ హార్బర్‌పై దాడి దాని విధిని మూసివేసింది, ఎందుకంటే అన్ని పౌర విమానాల తయారీ రెండవ ప్రపంచ యుద్ధంలో అమెరికా ప్రవేశంతో ఆగిపోయింది. [3] కొన్ని J-4 లు తోక నిర్మాణంలో మరొక ప్రత్యేక లక్షణాన్ని కలిగి ఉన్నా"&amp;"యి: స్టెబిలైజర్ స్టెయిన్లెస్ స్టీల్ గొట్టాలతో తయారు చేయబడింది, ఇది గుస్సెట్స్‌తో కలిసి రివర్ట్ చేయబడింది. సాధారణ లక్షణాలు సింప్సన్ నుండి పనితీరు డేటా, 2001, పే. 430. జనరల్ లక్షణాలు పనితీరు సంబంధిత అభివృద్ధి సంబంధిత జాబితాలు వికీమీడియా కామన్స్ వద్ద పైపర్ జ"&amp;"ె -4 కి సంబంధించిన మీడియా")</f>
        <v>పైపర్ జె -4 కబ్ కూపే అనేది పైపర్ జె -3 యొక్క రెండు ప్రదేశాల నుండి వెర్షన్, దీనిని 1938 మరియు 1942 మధ్య పైపర్ విమానం నిర్మించింది. ఇది సైడ్-బై-సైడ్ సీటింగ్‌తో పైపర్ యొక్క మొదటి మోడల్; నిశ్శబ్ద తక్కువ-స్పీడ్ హ్యాండ్లింగ్‌తో కలిపి, ఇది మంచి శిక్షకుడిగా మారింది. J-4 యొక్క ఫ్యూజ్‌లేజ్ J-3 కన్నా విస్తృతంగా ఉంది మరియు విమానం ఫ్యూజ్‌లేజ్ టాప్ కు పూర్తిగా జతచేయబడిన వెనుక డెక్కింగ్ కలిగి ఉంది. [1] మొదటి J-4 లలో కాంటినెంటల్ 50 HP A50 ఇంజిన్ పైకి ఎదురుగా ఉన్న ఎగ్జాస్ట్ పోర్టులు, ఓపెన్ కౌల్, ఆయిల్ మరియు స్ప్రింగ్ ల్యాండింగ్ గేర్, సవరించిన టెయిల్ వీల్ సిస్టమ్ మరియు అనేక ఇతర మార్పులతో ఉన్నాయి. ప్రారంభ J-4 లో సౌకర్యవంతమైన కాక్‌పిట్ ఉంది, కాని రోజు యొక్క సైడ్ విమానాల కంటే చాలా నెమ్మదిగా ఉంది. 1940 J-4A పూర్తిగా పరివేష్టిత కౌలింగ్, ఖండాంతర 65 HP A65 ఇంజిన్ మరియు AFT సహాయక ఇంధనాన్ని పొందింది. J-4B 60 HP ఫ్రాంక్లిన్ 4AC-171 ఇంజిన్‌తో అమర్చారు. [2] చివరి వెర్షన్ 1941 J-4E, ఇది 75 HP కాంటినెంటల్ ఇంజిన్‌ను కలిగి ఉంది మరియు ఇంటీరియర్‌ను పున es రూపకల్పన చేసింది. ప్రధాన ఇంధన ట్యాంక్‌ను హెడర్ ట్యాంక్‌తో పాటు రెక్కకు తరలించారు. పనితీరు ఇప్పుడు ఇలాంటి సమకాలీన రకాలతో సమానంగా ఉంది, కాని పెర్ల్ హార్బర్‌పై దాడి దాని విధిని మూసివేసింది, ఎందుకంటే అన్ని పౌర విమానాల తయారీ రెండవ ప్రపంచ యుద్ధంలో అమెరికా ప్రవేశంతో ఆగిపోయింది. [3] కొన్ని J-4 లు తోక నిర్మాణంలో మరొక ప్రత్యేక లక్షణాన్ని కలిగి ఉన్నాయి: స్టెబిలైజర్ స్టెయిన్లెస్ స్టీల్ గొట్టాలతో తయారు చేయబడింది, ఇది గుస్సెట్స్‌తో కలిసి రివర్ట్ చేయబడింది. సాధారణ లక్షణాలు సింప్సన్ నుండి పనితీరు డేటా, 2001, పే. 430. జనరల్ లక్షణాలు పనితీరు సంబంధిత అభివృద్ధి సంబంధిత జాబితాలు వికీమీడియా కామన్స్ వద్ద పైపర్ జె -4 కి సంబంధించిన మీడియా</v>
      </c>
      <c r="E123" s="1" t="s">
        <v>1611</v>
      </c>
      <c r="F123" s="1" t="s">
        <v>1612</v>
      </c>
      <c r="G123" s="1" t="str">
        <f>IFERROR(__xludf.DUMMYFUNCTION("GOOGLETRANSLATE(F:F, ""en"", ""te"")"),"శిక్షకుడు మరియు ప్రైవేట్ యజమాని విమానం")</f>
        <v>శిక్షకుడు మరియు ప్రైవేట్ యజమాని విమానం</v>
      </c>
      <c r="K123" s="1" t="s">
        <v>1613</v>
      </c>
      <c r="L123" s="1" t="str">
        <f>IFERROR(__xludf.DUMMYFUNCTION("GOOGLETRANSLATE(K:K, ""en"", ""te"")"),"పైపర్")</f>
        <v>పైపర్</v>
      </c>
      <c r="M123" s="2" t="s">
        <v>1614</v>
      </c>
      <c r="N123" s="4">
        <v>14001.0</v>
      </c>
      <c r="O123" s="7">
        <v>1251.0</v>
      </c>
      <c r="P123" s="1" t="s">
        <v>116</v>
      </c>
      <c r="S123" s="1" t="s">
        <v>1615</v>
      </c>
      <c r="T123" s="1" t="s">
        <v>1616</v>
      </c>
      <c r="U123" s="1" t="s">
        <v>1617</v>
      </c>
      <c r="Y123" s="1" t="s">
        <v>1618</v>
      </c>
      <c r="AA123" s="1" t="s">
        <v>1619</v>
      </c>
      <c r="AJ123" s="1" t="s">
        <v>1620</v>
      </c>
      <c r="AK123" s="1" t="s">
        <v>1621</v>
      </c>
      <c r="AL123" s="1" t="s">
        <v>1622</v>
      </c>
      <c r="AM123" s="1" t="s">
        <v>1623</v>
      </c>
      <c r="BF123" s="1">
        <v>1938.0</v>
      </c>
      <c r="BG123" s="1" t="s">
        <v>1624</v>
      </c>
      <c r="BP123" s="1" t="s">
        <v>1625</v>
      </c>
      <c r="BV123" s="1" t="s">
        <v>1626</v>
      </c>
    </row>
    <row r="124">
      <c r="A124" s="1" t="s">
        <v>1627</v>
      </c>
      <c r="B124" s="1" t="str">
        <f>IFERROR(__xludf.DUMMYFUNCTION("GOOGLETRANSLATE(A:A, ""en"", ""te"")"),"పైపర్ PA-16 క్లిప్పర్")</f>
        <v>పైపర్ PA-16 క్లిప్పర్</v>
      </c>
      <c r="C124" s="1" t="s">
        <v>1628</v>
      </c>
      <c r="D124" s="1" t="str">
        <f>IFERROR(__xludf.DUMMYFUNCTION("GOOGLETRANSLATE(C:C, ""en"", ""te"")"),"పైపర్ PA-16 క్లిప్పర్ PA-15 వాగబాండ్ యొక్క విస్తరించిన ఫ్యూజ్‌లేజ్ మోడల్. [1] రెండు నమూనాలు అదే కారణంతో 1947 లో రూపొందించబడ్డాయి - పైపర్ విమానం భయంకరమైన ఆర్థిక ఇబ్బందుల్లో కనిపించింది మరియు ఇప్పటికే ఉన్న భాగాలు మరియు సాధనాన్ని ఉపయోగించి కొత్త, పోటీ నమూనాల"&amp;"ను రూపొందించడానికి అవసరం. ఫలితం వాగబాండ్, ముఖ్యంగా టెన్డం J-3 కబ్ యొక్క సైడ్-బై-సైడ్ వెర్షన్ సంస్థను రక్షించడం ఘనత. [2] PA-16 క్లిప్పర్ అనేది నలుగురు వ్యక్తులకు కూర్చునే ఉద్దేశ్యంతో ఉన్న వాగబాండ్ యొక్క విస్తరించిన మరియు శుద్ధి చేసిన సంస్కరణ [1] (లేదా ""రె"&amp;"ండున్నర-సగం నుండి మూడు"" క్లిప్పర్ పైలట్లు తరచూ చెప్పినట్లు). ఇది అదనపు వింగ్ ట్యాంక్ కలిగి ఉంది, కొత్త సీటింగ్‌కు అనుగుణంగా తలుపులు జోడించబడింది మరియు లైమింగ్ O-235, అదే ఇంజిన్ తరువాత సెస్నా 152 కు శక్తినిస్తుంది. PA-16 క్లిప్పర్ అప్పటి వరకు ఉన్న నియంత్ర"&amp;"ణ కర్రలను నిలుపుకుంది. ""కబ్"" కుటుంబం నుండి పొందిన విమానంలో సాధారణం. 1949 లో, క్లిప్పర్ 95 2995 కు అమ్ముడైంది. ఆ సమయంలో మార్కెట్లో సగటున నాలుగు-స్థాన విమానం $ 5000 కంటే ఎక్కువ ఖర్చు అవుతుంది. పైపర్ పైపర్ పైపర్ PA-20 పేజర్‌గా మార్చడానికి ముందు ఉత్పత్తి యొ"&amp;"క్క ఒక సంవత్సరంలో 736 క్లిప్పర్‌లు మాత్రమే నిర్మించబడ్డాయి. [3] పాన్ యామ్ ఎయిర్‌లైన్స్, సాంప్రదాయకంగా దాని ప్రసిద్ధ లగ్జరీ విమానాలు ""క్లిప్పర్స్"" అని పిలుస్తారు, పైపర్‌లో దాని తేలికపాటి విమానాల పేరును ఉపయోగించి నేరం చేసింది. ఈ ప్రెజర్ పైపర్ ఫలితంగా మోడల"&amp;"్‌ను మరింత మెరుగుపరిచింది, రెక్కల ఫ్లాప్‌లను జోడించి, మరింత ఇంధన ట్యాంకులను జోడించి, నియంత్రణ కర్రలను యోక్స్‌తో భర్తీ చేసింది. మరింత శక్తివంతమైన లైమింగ్ O-290 125 HP ఇంజిన్ వ్యవస్థాపించబడింది మరియు ఈ మోడల్ పైపర్ PA-20 పేసర్‌గా మారింది. [1] [2] తక్కువ సంఖ్"&amp;"యలో విమానాలు నిర్మించినప్పటికీ, ఫెడరల్ ఏవియేషన్ అడ్మినిస్ట్రేషన్ ప్రకారం, ఏప్రిల్ 2018 లో అమెరికాలో 303 ఉదాహరణలు ఉన్నాయి. [4] విమానం మరియు పైలట్ నుండి డేటా: 1978 ఎయిర్క్రాఫ్ట్ డైరెక్టరీ మరియు ఫోండెన్ డాన్మార్క్స్ ఫ్లైముసియం. [1] [2] సాధారణ లక్షణాలు పనితీర"&amp;"ు ఏవియానిక్స్ మొదట ఏదీ అమర్చబడలేదు. ఇప్పుడు చాలా మందికి VHF NAV-COM రేడియోలు, GPS మరియు ట్రాన్స్‌పాండర్‌లు వ్యవస్థాపించబడ్డాయి. పోల్చదగిన పాత్ర, కాన్ఫిగరేషన్ మరియు యుగం యొక్క సంబంధిత అభివృద్ధి విమానం")</f>
        <v>పైపర్ PA-16 క్లిప్పర్ PA-15 వాగబాండ్ యొక్క విస్తరించిన ఫ్యూజ్‌లేజ్ మోడల్. [1] రెండు నమూనాలు అదే కారణంతో 1947 లో రూపొందించబడ్డాయి - పైపర్ విమానం భయంకరమైన ఆర్థిక ఇబ్బందుల్లో కనిపించింది మరియు ఇప్పటికే ఉన్న భాగాలు మరియు సాధనాన్ని ఉపయోగించి కొత్త, పోటీ నమూనాలను రూపొందించడానికి అవసరం. ఫలితం వాగబాండ్, ముఖ్యంగా టెన్డం J-3 కబ్ యొక్క సైడ్-బై-సైడ్ వెర్షన్ సంస్థను రక్షించడం ఘనత. [2] PA-16 క్లిప్పర్ అనేది నలుగురు వ్యక్తులకు కూర్చునే ఉద్దేశ్యంతో ఉన్న వాగబాండ్ యొక్క విస్తరించిన మరియు శుద్ధి చేసిన సంస్కరణ [1] (లేదా "రెండున్నర-సగం నుండి మూడు" క్లిప్పర్ పైలట్లు తరచూ చెప్పినట్లు). ఇది అదనపు వింగ్ ట్యాంక్ కలిగి ఉంది, కొత్త సీటింగ్‌కు అనుగుణంగా తలుపులు జోడించబడింది మరియు లైమింగ్ O-235, అదే ఇంజిన్ తరువాత సెస్నా 152 కు శక్తినిస్తుంది. PA-16 క్లిప్పర్ అప్పటి వరకు ఉన్న నియంత్రణ కర్రలను నిలుపుకుంది. "కబ్" కుటుంబం నుండి పొందిన విమానంలో సాధారణం. 1949 లో, క్లిప్పర్ 95 2995 కు అమ్ముడైంది. ఆ సమయంలో మార్కెట్లో సగటున నాలుగు-స్థాన విమానం $ 5000 కంటే ఎక్కువ ఖర్చు అవుతుంది. పైపర్ పైపర్ పైపర్ PA-20 పేజర్‌గా మార్చడానికి ముందు ఉత్పత్తి యొక్క ఒక సంవత్సరంలో 736 క్లిప్పర్‌లు మాత్రమే నిర్మించబడ్డాయి. [3] పాన్ యామ్ ఎయిర్‌లైన్స్, సాంప్రదాయకంగా దాని ప్రసిద్ధ లగ్జరీ విమానాలు "క్లిప్పర్స్" అని పిలుస్తారు, పైపర్‌లో దాని తేలికపాటి విమానాల పేరును ఉపయోగించి నేరం చేసింది. ఈ ప్రెజర్ పైపర్ ఫలితంగా మోడల్‌ను మరింత మెరుగుపరిచింది, రెక్కల ఫ్లాప్‌లను జోడించి, మరింత ఇంధన ట్యాంకులను జోడించి, నియంత్రణ కర్రలను యోక్స్‌తో భర్తీ చేసింది. మరింత శక్తివంతమైన లైమింగ్ O-290 125 HP ఇంజిన్ వ్యవస్థాపించబడింది మరియు ఈ మోడల్ పైపర్ PA-20 పేసర్‌గా మారింది. [1] [2] తక్కువ సంఖ్యలో విమానాలు నిర్మించినప్పటికీ, ఫెడరల్ ఏవియేషన్ అడ్మినిస్ట్రేషన్ ప్రకారం, ఏప్రిల్ 2018 లో అమెరికాలో 303 ఉదాహరణలు ఉన్నాయి. [4] విమానం మరియు పైలట్ నుండి డేటా: 1978 ఎయిర్క్రాఫ్ట్ డైరెక్టరీ మరియు ఫోండెన్ డాన్మార్క్స్ ఫ్లైముసియం. [1] [2] సాధారణ లక్షణాలు పనితీరు ఏవియానిక్స్ మొదట ఏదీ అమర్చబడలేదు. ఇప్పుడు చాలా మందికి VHF NAV-COM రేడియోలు, GPS మరియు ట్రాన్స్‌పాండర్‌లు వ్యవస్థాపించబడ్డాయి. పోల్చదగిన పాత్ర, కాన్ఫిగరేషన్ మరియు యుగం యొక్క సంబంధిత అభివృద్ధి విమానం</v>
      </c>
      <c r="E124" s="1" t="s">
        <v>1629</v>
      </c>
      <c r="F124" s="1" t="s">
        <v>1630</v>
      </c>
      <c r="G124" s="1" t="str">
        <f>IFERROR(__xludf.DUMMYFUNCTION("GOOGLETRANSLATE(F:F, ""en"", ""te"")"),"PA-16 క్లిప్పర్")</f>
        <v>PA-16 క్లిప్పర్</v>
      </c>
      <c r="K124" s="1" t="s">
        <v>672</v>
      </c>
      <c r="L124" s="1" t="str">
        <f>IFERROR(__xludf.DUMMYFUNCTION("GOOGLETRANSLATE(K:K, ""en"", ""te"")"),"పైపర్ విమానం")</f>
        <v>పైపర్ విమానం</v>
      </c>
      <c r="M124" s="1" t="s">
        <v>673</v>
      </c>
      <c r="N124" s="1">
        <v>1947.0</v>
      </c>
      <c r="O124" s="1">
        <v>736.0</v>
      </c>
      <c r="P124" s="1" t="s">
        <v>1631</v>
      </c>
      <c r="Q124" s="1" t="s">
        <v>233</v>
      </c>
      <c r="R124" s="1" t="s">
        <v>1632</v>
      </c>
      <c r="S124" s="1" t="s">
        <v>1633</v>
      </c>
      <c r="T124" s="1" t="s">
        <v>1634</v>
      </c>
      <c r="U124" s="1" t="s">
        <v>1635</v>
      </c>
      <c r="V124" s="1" t="s">
        <v>1636</v>
      </c>
      <c r="W124" s="1" t="s">
        <v>1637</v>
      </c>
      <c r="Y124" s="1" t="s">
        <v>1638</v>
      </c>
      <c r="AA124" s="1" t="s">
        <v>1639</v>
      </c>
      <c r="AB124" s="1" t="s">
        <v>1640</v>
      </c>
      <c r="AC124" s="1" t="s">
        <v>1641</v>
      </c>
      <c r="AJ124" s="1" t="s">
        <v>1642</v>
      </c>
      <c r="AK124" s="1" t="s">
        <v>1643</v>
      </c>
      <c r="AL124" s="1" t="s">
        <v>1644</v>
      </c>
      <c r="AM124" s="1" t="s">
        <v>1645</v>
      </c>
      <c r="BF124" s="1">
        <v>1949.0</v>
      </c>
      <c r="BP124" s="1" t="s">
        <v>1646</v>
      </c>
      <c r="BV124" s="1" t="s">
        <v>1647</v>
      </c>
      <c r="BW124" s="1" t="s">
        <v>1648</v>
      </c>
      <c r="CA124" s="1" t="s">
        <v>1649</v>
      </c>
    </row>
    <row r="125">
      <c r="A125" s="1" t="s">
        <v>1650</v>
      </c>
      <c r="B125" s="1" t="str">
        <f>IFERROR(__xludf.DUMMYFUNCTION("GOOGLETRANSLATE(A:A, ""en"", ""te"")"),"అన్బో II")</f>
        <v>అన్బో II</v>
      </c>
      <c r="C125" s="1" t="s">
        <v>1651</v>
      </c>
      <c r="D125" s="1" t="str">
        <f>IFERROR(__xludf.DUMMYFUNCTION("GOOGLETRANSLATE(C:C, ""en"", ""te"")"),"అన్బో II అనేది 1927 లో లిథువేనియాలో ఆర్మీకి పైలట్ ట్రైనర్‌గా నిర్మించిన పారాసోల్-వింగ్ మోనోప్లేన్ విమానం. ఇది చివరికి 1934 లో జరిగిన ప్రమాదంలో వ్రాయడానికి ముందు 1931 లో ఏరో క్లబ్ ఆఫ్ లిథువేనియా కోసం మరింత శక్తివంతమైన ఇంజిన్‌తో తిరిగి అమర్చబడింది. 2012-201"&amp;"6లో పూర్తి పరిమాణ ఎగిరే ప్రతిరూపాన్ని రోలాండాస్ కాలినాస్కాస్ మరియు ఆర్విడాస్ ఎబ్రిన్స్కాస్ పునరుద్ధరించారు. ఒరిజినల్ వాల్టర్ ఇంజిన్ పొందడంలో ఇబ్బందుల కారణంగా, రష్యన్ నిర్మిత Shvetesov M-11 ఇంజిన్, ఇలాంటి పారామితులను కలిగి ఉంది. పునరుద్ధరించబడిన అన్బో II య"&amp;"ొక్క టెస్ట్ ఫ్లైట్ 18 అక్టోబర్ 2016 న జరిగింది. ఈ విమానం లిథువేనియాలోని పోసియనై ఎయిర్‌ఫీల్డ్‌లో ఉంది మరియు ఎక్కువగా ఎయిర్ షోలకు ఉపయోగిస్తారు, ఇది 1920 -1930 లలో లిథువేనియన్ ఎయిర్ ఫోర్స్ యూనిఫామ్‌లలో రెండు కన్స్ట్రక్టర్లు దుస్తులు ధరించడంతో. [1] 2021-08-08"&amp;" ఆర్విడాస్ అబ్రిన్స్కాస్ అన్బో II ను సెసిస్ ఎయిర్ఫీల్డ్, ప్రికుయుయి, లాట్వియాలో ఎగురుతున్నప్పుడు క్రాష్ చేసి మరణించాడు. 20-30 మీటర్ల ఎత్తులో, అతని ఇంజిన్ ఆగిపోయింది. కొంతకాలం తర్వాత, విమానం కూలిపోయింది. సాధారణ లక్షణాల పనితీరు")</f>
        <v>అన్బో II అనేది 1927 లో లిథువేనియాలో ఆర్మీకి పైలట్ ట్రైనర్‌గా నిర్మించిన పారాసోల్-వింగ్ మోనోప్లేన్ విమానం. ఇది చివరికి 1934 లో జరిగిన ప్రమాదంలో వ్రాయడానికి ముందు 1931 లో ఏరో క్లబ్ ఆఫ్ లిథువేనియా కోసం మరింత శక్తివంతమైన ఇంజిన్‌తో తిరిగి అమర్చబడింది. 2012-2016లో పూర్తి పరిమాణ ఎగిరే ప్రతిరూపాన్ని రోలాండాస్ కాలినాస్కాస్ మరియు ఆర్విడాస్ ఎబ్రిన్స్కాస్ పునరుద్ధరించారు. ఒరిజినల్ వాల్టర్ ఇంజిన్ పొందడంలో ఇబ్బందుల కారణంగా, రష్యన్ నిర్మిత Shvetesov M-11 ఇంజిన్, ఇలాంటి పారామితులను కలిగి ఉంది. పునరుద్ధరించబడిన అన్బో II యొక్క టెస్ట్ ఫ్లైట్ 18 అక్టోబర్ 2016 న జరిగింది. ఈ విమానం లిథువేనియాలోని పోసియనై ఎయిర్‌ఫీల్డ్‌లో ఉంది మరియు ఎక్కువగా ఎయిర్ షోలకు ఉపయోగిస్తారు, ఇది 1920 -1930 లలో లిథువేనియన్ ఎయిర్ ఫోర్స్ యూనిఫామ్‌లలో రెండు కన్స్ట్రక్టర్లు దుస్తులు ధరించడంతో. [1] 2021-08-08 ఆర్విడాస్ అబ్రిన్స్కాస్ అన్బో II ను సెసిస్ ఎయిర్ఫీల్డ్, ప్రికుయుయి, లాట్వియాలో ఎగురుతున్నప్పుడు క్రాష్ చేసి మరణించాడు. 20-30 మీటర్ల ఎత్తులో, అతని ఇంజిన్ ఆగిపోయింది. కొంతకాలం తర్వాత, విమానం కూలిపోయింది. సాధారణ లక్షణాల పనితీరు</v>
      </c>
      <c r="E125" s="1" t="s">
        <v>1652</v>
      </c>
      <c r="F125" s="1" t="s">
        <v>1653</v>
      </c>
      <c r="G125" s="1" t="str">
        <f>IFERROR(__xludf.DUMMYFUNCTION("GOOGLETRANSLATE(F:F, ""en"", ""te"")"),"మిలిటరీ ట్రైనర్")</f>
        <v>మిలిటరీ ట్రైనర్</v>
      </c>
      <c r="K125" s="1" t="s">
        <v>1654</v>
      </c>
      <c r="L125" s="1" t="str">
        <f>IFERROR(__xludf.DUMMYFUNCTION("GOOGLETRANSLATE(K:K, ""en"", ""te"")"),"కరో ఏవియాసిజోస్ టైకిమో స్కైయస్")</f>
        <v>కరో ఏవియాసిజోస్ టైకిమో స్కైయస్</v>
      </c>
      <c r="M125" s="1" t="s">
        <v>1655</v>
      </c>
      <c r="N125" s="3">
        <v>10193.0</v>
      </c>
      <c r="O125" s="1" t="s">
        <v>1656</v>
      </c>
      <c r="Q125" s="1" t="s">
        <v>1657</v>
      </c>
      <c r="S125" s="1" t="s">
        <v>1658</v>
      </c>
      <c r="T125" s="1" t="s">
        <v>1659</v>
      </c>
      <c r="V125" s="1" t="s">
        <v>1660</v>
      </c>
      <c r="Y125" s="1" t="s">
        <v>1661</v>
      </c>
      <c r="AG125" s="1" t="s">
        <v>1662</v>
      </c>
      <c r="AH125" s="1" t="s">
        <v>1663</v>
      </c>
      <c r="AI125" s="1" t="s">
        <v>1664</v>
      </c>
      <c r="AJ125" s="1" t="s">
        <v>1665</v>
      </c>
      <c r="AK125" s="1" t="s">
        <v>1666</v>
      </c>
      <c r="AM125" s="1" t="s">
        <v>152</v>
      </c>
      <c r="AQ125" s="1" t="s">
        <v>1667</v>
      </c>
      <c r="AR125" s="1" t="s">
        <v>1668</v>
      </c>
      <c r="BN125" s="1" t="s">
        <v>1669</v>
      </c>
      <c r="BO125" s="1" t="s">
        <v>1670</v>
      </c>
      <c r="BP125" s="1" t="s">
        <v>1671</v>
      </c>
      <c r="BS125" s="3">
        <v>12596.0</v>
      </c>
      <c r="BY125" s="1" t="s">
        <v>1672</v>
      </c>
      <c r="CV125" s="1" t="s">
        <v>1673</v>
      </c>
    </row>
    <row r="126">
      <c r="A126" s="1" t="s">
        <v>1674</v>
      </c>
      <c r="B126" s="1" t="str">
        <f>IFERROR(__xludf.DUMMYFUNCTION("GOOGLETRANSLATE(A:A, ""en"", ""te"")"),"ఫెయిర్‌చైల్డ్ 22")</f>
        <v>ఫెయిర్‌చైల్డ్ 22</v>
      </c>
      <c r="C126" s="1" t="s">
        <v>1675</v>
      </c>
      <c r="D126" s="1" t="str">
        <f>IFERROR(__xludf.DUMMYFUNCTION("GOOGLETRANSLATE(C:C, ""en"", ""te"")"),"ఫెయిర్‌చైల్డ్ 22 మోడల్ సి 7 అనేది ఒక అమెరికన్ రెండు-సీట్ల పర్యటన లేదా శిక్షణ మోనోప్లేన్, మేరీల్యాండ్‌లోని హాగర్‌స్టౌన్‌లోని ఫెయిర్‌చైల్డ్ ఎయిర్‌క్రాఫ్ట్ కార్పొరేషన్ యొక్క క్రెయిడర్-రీస్నర్ డివిజన్ రూపొందించిన మరియు నిర్మించిన మోనోప్లేన్. సంస్థలో పెద్ద వాట"&amp;"ా తీసుకోవడానికి షెర్మాన్ ఫెయిర్‌చైల్డ్ చేసిన చర్చల సందర్భంగా ఈ విమానం క్రెయిడర్-రీస్నర్ రూపొందించారు. ఫెయిర్‌చైల్డ్ 22 మోడల్ సి 7 గా విక్రయించబడింది, ఈ విమానం మార్చి 1931 లో ధృవీకరించబడింది. ఫెయిర్‌చైల్డ్ 22 మిశ్రమ-నిర్మాణం, బ్రేస్డ్ పారాసోల్-వింగ్ మోనోప్"&amp;"లేన్, స్థిర టెయిల్‌వీల్ ల్యాండింగ్ గేర్ మరియు బ్రేస్డ్ టెయిల్ యూనిట్‌తో. ఇది రెండు టెన్డం ఓపెన్ కాక్‌పిట్‌లను కలిగి ఉంది మరియు ప్రారంభంలో 80 హెచ్‌పి (60 కిలోవాట్ల) ఆర్మ్‌స్ట్రాంగ్ సిడ్లీ జెనెట్ రేడియల్ ఇంజిన్‌తో పనిచేస్తుంది. టెస్ట్ ఎగురుతున్న తరువాత ప్రో"&amp;"టోటైప్ ఫస్ట్ ప్రొడక్షన్ విమానాన్ని 75 హెచ్‌పి (56 కిలోవాట్) మిచిగాన్ రోవర్ విలోమ ఇన్లైన్ ఇంజిన్‌తో తిరిగి ఇంజిన్ చేశారు. ఈ విమానం ఇన్లైన్ మరియు రేడియల్ పిస్టన్ ఇంజన్లతో అమర్చారు. ఇలస్ట్రేటెడ్ ఎన్సైక్లోపీడియా ఆఫ్ ఎయిర్క్రాఫ్ట్ (పార్ట్ వర్క్ 1982-1985), 198"&amp;"5, ఓర్బిస్ ​​పబ్లిషింగ్, పేజీ 1640 జనరల్ క్యారెక్టరిస్టిక్స్ పనితీరు కొలంబియా మీడియా వికీమీడియా కామన్స్ వద్ద ఫెయిర్‌చైల్డ్ 22 కు సంబంధించినది")</f>
        <v>ఫెయిర్‌చైల్డ్ 22 మోడల్ సి 7 అనేది ఒక అమెరికన్ రెండు-సీట్ల పర్యటన లేదా శిక్షణ మోనోప్లేన్, మేరీల్యాండ్‌లోని హాగర్‌స్టౌన్‌లోని ఫెయిర్‌చైల్డ్ ఎయిర్‌క్రాఫ్ట్ కార్పొరేషన్ యొక్క క్రెయిడర్-రీస్నర్ డివిజన్ రూపొందించిన మరియు నిర్మించిన మోనోప్లేన్. సంస్థలో పెద్ద వాటా తీసుకోవడానికి షెర్మాన్ ఫెయిర్‌చైల్డ్ చేసిన చర్చల సందర్భంగా ఈ విమానం క్రెయిడర్-రీస్నర్ రూపొందించారు. ఫెయిర్‌చైల్డ్ 22 మోడల్ సి 7 గా విక్రయించబడింది, ఈ విమానం మార్చి 1931 లో ధృవీకరించబడింది. ఫెయిర్‌చైల్డ్ 22 మిశ్రమ-నిర్మాణం, బ్రేస్డ్ పారాసోల్-వింగ్ మోనోప్లేన్, స్థిర టెయిల్‌వీల్ ల్యాండింగ్ గేర్ మరియు బ్రేస్డ్ టెయిల్ యూనిట్‌తో. ఇది రెండు టెన్డం ఓపెన్ కాక్‌పిట్‌లను కలిగి ఉంది మరియు ప్రారంభంలో 80 హెచ్‌పి (60 కిలోవాట్ల) ఆర్మ్‌స్ట్రాంగ్ సిడ్లీ జెనెట్ రేడియల్ ఇంజిన్‌తో పనిచేస్తుంది. టెస్ట్ ఎగురుతున్న తరువాత ప్రోటోటైప్ ఫస్ట్ ప్రొడక్షన్ విమానాన్ని 75 హెచ్‌పి (56 కిలోవాట్) మిచిగాన్ రోవర్ విలోమ ఇన్లైన్ ఇంజిన్‌తో తిరిగి ఇంజిన్ చేశారు. ఈ విమానం ఇన్లైన్ మరియు రేడియల్ పిస్టన్ ఇంజన్లతో అమర్చారు. ఇలస్ట్రేటెడ్ ఎన్సైక్లోపీడియా ఆఫ్ ఎయిర్క్రాఫ్ట్ (పార్ట్ వర్క్ 1982-1985), 1985, ఓర్బిస్ ​​పబ్లిషింగ్, పేజీ 1640 జనరల్ క్యారెక్టరిస్టిక్స్ పనితీరు కొలంబియా మీడియా వికీమీడియా కామన్స్ వద్ద ఫెయిర్‌చైల్డ్ 22 కు సంబంధించినది</v>
      </c>
      <c r="E126" s="1" t="s">
        <v>1676</v>
      </c>
      <c r="F126" s="1" t="s">
        <v>1677</v>
      </c>
      <c r="G126" s="1" t="str">
        <f>IFERROR(__xludf.DUMMYFUNCTION("GOOGLETRANSLATE(F:F, ""en"", ""te"")"),"రెండు-సీట్ల లైట్ టూరింగ్ లేదా ట్రైనింగ్ మోనోప్లేన్")</f>
        <v>రెండు-సీట్ల లైట్ టూరింగ్ లేదా ట్రైనింగ్ మోనోప్లేన్</v>
      </c>
      <c r="K126" s="1" t="s">
        <v>1678</v>
      </c>
      <c r="L126" s="1" t="str">
        <f>IFERROR(__xludf.DUMMYFUNCTION("GOOGLETRANSLATE(K:K, ""en"", ""te"")"),"ఫెయిర్‌చైల్డ్ ఎయిర్‌క్రాఫ్ట్ కార్పొరేషన్")</f>
        <v>ఫెయిర్‌చైల్డ్ ఎయిర్‌క్రాఫ్ట్ కార్పొరేషన్</v>
      </c>
      <c r="M126" s="1" t="s">
        <v>1679</v>
      </c>
      <c r="N126" s="1">
        <v>1931.0</v>
      </c>
      <c r="O126" s="1">
        <v>127.0</v>
      </c>
      <c r="P126" s="1" t="s">
        <v>1680</v>
      </c>
      <c r="Q126" s="1" t="s">
        <v>1681</v>
      </c>
      <c r="S126" s="1" t="s">
        <v>1682</v>
      </c>
      <c r="T126" s="1" t="s">
        <v>732</v>
      </c>
      <c r="U126" s="1" t="s">
        <v>598</v>
      </c>
      <c r="V126" s="1" t="s">
        <v>1683</v>
      </c>
      <c r="Y126" s="1" t="s">
        <v>1684</v>
      </c>
      <c r="AI126" s="1" t="s">
        <v>1685</v>
      </c>
      <c r="AJ126" s="1" t="s">
        <v>1686</v>
      </c>
      <c r="AK126" s="1" t="s">
        <v>1687</v>
      </c>
      <c r="AL126" s="1" t="s">
        <v>1688</v>
      </c>
      <c r="AM126" s="1" t="s">
        <v>1689</v>
      </c>
      <c r="BV126" s="1" t="s">
        <v>1690</v>
      </c>
      <c r="BY126" s="2" t="s">
        <v>1691</v>
      </c>
      <c r="BZ126" s="2" t="s">
        <v>1692</v>
      </c>
    </row>
    <row r="127">
      <c r="A127" s="1" t="s">
        <v>1693</v>
      </c>
      <c r="B127" s="1" t="str">
        <f>IFERROR(__xludf.DUMMYFUNCTION("GOOGLETRANSLATE(A:A, ""en"", ""te"")"),"మెసెర్స్చ్మిట్ నాకు 323 గిగాంట్")</f>
        <v>మెసెర్స్చ్మిట్ నాకు 323 గిగాంట్</v>
      </c>
      <c r="C127" s="1" t="s">
        <v>1694</v>
      </c>
      <c r="D127" s="1" t="str">
        <f>IFERROR(__xludf.DUMMYFUNCTION("GOOGLETRANSLATE(C:C, ""en"", ""te"")"),"మెసెర్స్చ్మిట్ ME 323 గిగాంట్ (""జెయింట్"") రెండవ ప్రపంచ యుద్ధం యొక్క జర్మన్ సైనిక రవాణా విమానం. ఇది ME 321 మిలిటరీ గ్లైడర్ యొక్క శక్తితో కూడిన వేరియంట్ మరియు యుద్ధ సమయంలో ప్రయాణించే అతిపెద్ద భూమి ఆధారిత రవాణా విమానం. మొత్తం 213 తయారు చేయబడినట్లు నమోదు చే"&amp;"యబడింది, 15 ME 321 నుండి మార్చబడ్డాయి. ME 323 ఆపరేషన్ సీ లయన్ కోసం ఒక పెద్ద దాడి గ్లైడర్ కోసం 1940 జర్మన్ అవసరం యొక్క ఫలితం, గ్రేట్ బ్రిటన్ యొక్క దండయాత్ర. DFS 230 లైట్ గ్లైడర్ బెల్జియంలోని ఫోర్ట్ ఎబెన్-ఎమెయెల్ యుద్ధంలో (గ్లైడర్‌బోర్న్ దళాలు మొట్టమొదటి దా"&amp;"డి) అప్పటికే దాని విలువను నిరూపించింది, తరువాత 1941 లో క్రీట్ దండయాత్రలో విజయవంతంగా ఉపయోగించబడుతుంది. అయినప్పటికీ, మౌంట్ చేయడానికి. ఇంగ్లీష్ ఛానల్ అంతటా దండయాత్ర, జర్మన్లు ​​ప్రారంభ దాడి తరంగంలో భాగంగా వాహనాలు మరియు ఇతర భారీ పరికరాలను విమానయానంగా మార్చగలగ"&amp;"ాలి. ఆపరేషన్ సీ లయన్ రద్దు చేయబడినప్పటికీ, భారీ వాయు రవాణా సామర్ధ్యం యొక్క అవసరం ఇంకా ఉంది, ఇప్పుడు సోవియట్ యూనియన్ దాడి అయిన రాబోయే ఆపరేషన్ బార్బరోస్సాపై దృష్టి కేంద్రీకరించబడింది. 18 అక్టోబర్ 1940 న, పెద్ద రవాణా గ్లైడర్ కోసం ప్రతిపాదనను సమర్పించడానికి జ"&amp;"ంకర్స్ మరియు మెసెర్స్చ్మిట్లకు కేవలం 14 రోజులు మాత్రమే ఇవ్వబడ్డాయి. దాడి పాత్రపై ఇంకా చాలా ప్రాధాన్యత ఉంది: ప్రతిష్టాత్మక అవసరం 88 మిమీ తుపాకీ మరియు దాని సగం ట్రాక్ ట్రాక్టర్ లేదా పంజెర్ IV మీడియం ట్యాంక్‌ను మోయగలదు. జంకర్స్ జు 322 మమ్మట్ ప్రోటోటైప్ ఫారమ్"&amp;"‌కు చేరుకుంది, కాని చివరికి దాని అన్ని-కలప నిర్మాణానికి అవసరమైన హై-గ్రేడ్ కలపను సేకరించడంలో ఇబ్బందులు మరియు మమ్మట్ యొక్క ఏకైక టెస్ట్ ఫ్లైట్ సమయంలో కనుగొనబడినట్లుగా, ఆమోదయోగ్యం కాని అధిక స్థాయి అస్థిరతలో స్వాభావికమైనది డిజైన్. [[1] ప్రతిపాదిత మెసెర్స్చ్మిట"&amp;"్ విమానం మొదట నన్ను 261W గా నియమించింది-పాపంగా దీర్ఘ-శ్రేణి మెసెర్స్చ్మిట్ ME 261 యొక్క హోదాను అరువుగా తీసుకుంది-తరువాత నన్ను 263 గా మార్చారు (తరువాత మెసర్‌ష్మిట్ యొక్క మెరుగైన రాకెట్ ఫైటర్ డిజైన్ కోసం తిరిగి ఉపయోగించబడింది), మరియు చివరికి ME గా మారింది 3"&amp;"21. అయినప్పటికీ. అయినప్పటికీ. ME 321 తూర్పు ఫ్రంట్‌లో రవాణాగా గణనీయమైన సేవను చూసింది, ఇది అస్సాల్ట్ గ్లైడర్‌గా ఉద్దేశించిన పాత్ర కోసం ఎప్పుడూ ఉపయోగించబడలేదు. 1941 ప్రారంభంలో, రష్యాలో ట్రాన్స్పోర్ట్ కమాండ్ పైలట్ల నుండి వచ్చిన ఫీడ్‌బ్యాక్ ఫలితంగా, ME 321 యొ"&amp;"క్క మోటరైజ్డ్ వేరియంట్‌ను ఉత్పత్తి చేయాలని నిర్ణయం తీసుకున్నారు, ఇది నన్ను 323 గా నియమించాలి. టేకాఫ్ కోసం 1,180 పిఎస్ (1,164 హెచ్‌పి, 868 కిలోవాట్) బ్లోచ్ ఎంబి .175 విమానాలలో ఉపయోగించినట్లు; ఫ్రెంచ్ ఇంజిన్లను ఉపయోగించడం జర్మనీ యొక్క అధిక పరిశ్రమపై ఎటువంటి"&amp;" భారం లేదని భావించారు. [2] బలోపేతం చేసిన ME 321 వింగ్‌తో జతచేయబడిన నాలుగు గ్నోమ్ ఇంజిన్లను ఉపయోగించి ప్రారంభ పరీక్షలు జరిగాయి, ఇది 210 కిమీ/గం (130 mph) - JU 52 రవాణా విమానాల కంటే నెమ్మదిగా 210 కిమీ (130 mph) - 80 కిమీ/గం (50 mph) నిరాడంబరమైన వేగాన్ని ఇచ్"&amp;"చింది. ఒక స్థిరమైన అండర్ క్యారేజ్ అమర్చబడింది, దీనిలో విమానం ముందు భాగంలో ఒక బోగీలో నాలుగు చిన్న చక్రాలు ఉన్నాయి, ఫ్యూజ్‌లేజ్ యొక్క ప్రతి వైపు మూడు పంక్తులలో ఆరు పెద్ద చక్రాలతో, పాక్షికంగా ఏరోడైనమిక్ ఫెయిరింగ్ ద్వారా కప్పబడి ఉంటుంది. వెనుక చక్రాలు న్యూమాట"&amp;"ిక్ బ్రేక్‌లతో అమర్చబడ్డాయి మరియు 200 మీ (660 అడుగులు) లోపల విమానం ఆపవచ్చు. నాలుగు-ఇంజిన్డ్ మి 323 సి ఆరు ఇంజిన్ డి సిరీస్‌కు కేవలం మెట్టుగా పరిగణించబడింది; దీనికి ఇప్పటికీ ఐదు ఇంజిన్ హీంకెల్ అతను 111z జ్విల్లింగ్ లేదా ముగ్గురు మెసర్‌ష్మిట్ బిఎఫ్ 110 హెవీ"&amp;" ఫైటర్స్ మరియు అండర్ వింగ్-మౌంటెడ్ వాల్టర్ హెచ్‌డబ్ల్యుకె 109-500 స్టార్‌హైల్ఫ్ రాకెట్ రాకెట్ యూనిట్‌ల యొక్క మూడు మెసెర్స్‌ష్మిట్ బిఎఫ్ 110 హెవీ ఫైటర్స్ యొక్క అత్యంత ప్రమాదకరమైన ""విక్-స్టైల్"" ట్రోయికా-ష్లెప్ నిర్మాణం పూర్తిగా అవసరం. లోడ్ చేయబడింది, కానీ"&amp;" అది ఖాళీగా ఉన్నప్పుడు దాని స్వంత శక్తితో బేస్ కు తిరిగి రావచ్చు. ఇది ME 321 కన్నా స్పష్టంగా చాలా మంచిది కాదు, కాబట్టి V2 ప్రోటోటైప్ ఆరు ఇంజన్లను కలిగి ఉన్న మొదటి వ్యక్తిగా నిలిచింది మరియు 1942 ప్రారంభంలో మొదటిసారిగా ఎగిరింది, ఇది D సిరీస్ విమానానికి నమూన"&amp;"ాగా మారింది. ఆరు ఇంజిన్ల ఎంపిక, మరియు రెక్క యొక్క ప్రముఖ అంచున ఉన్న వాటి నిర్దిష్ట ప్లేస్‌మెంట్, టార్క్ తగ్గించడానికి అమర్చబడి ఉన్నాయి -పోర్ట్ వింగ్‌లో అమర్చిన అపసవ్య దిశలో ఉన్న భ్రమణ ఇంజన్లు మరియు స్టార్‌బోర్డ్ వింగ్‌లో సవ్యదిశలో భ్రమణ ఇంజన్ల ముగ్గురూ ఎద"&amp;"ురుచూస్తున్నట్లు కనిపిస్తోంది ప్రతి ఇంజిన్ వెనుక నుండి -వారి ఆర్క్ల పైభాగాల వద్ద ఒకదానికొకటి ""దూరంగా"" తిరిగే ఆధారాలను తొలగించడం. ME 321 ప్రకారం, ME 323 లో భారీ, సెమీ-కాంటిలివర్, అధిక-మౌంటెడ్ రెక్కలు ఉన్నాయి, వీటిని ఫ్యూజ్‌లేజ్ నుండి రెక్క మధ్య వరకు కలుప"&amp;"ుతారు. బరువును తగ్గించడానికి మరియు అల్యూమినియంపై ఆదా చేయడానికి, చాలా రెక్కలు ప్లైవుడ్ మరియు ఫాబ్రిక్‌తో తయారు చేయబడ్డాయి, అయితే ఫ్యూజ్‌లేజ్ చెక్క స్పార్‌లతో మెటల్ ట్యూబ్ నిర్మాణంతో మరియు డోప్డ్ ఫాబ్రిక్‌తో కప్పబడి ఉంటుంది, పేలోడ్‌కు మద్దతుగా నేలమీద భారీ బ"&amp;"్రేసింగ్ ఉంది. ""డి"" సిరీస్‌లో ఐదుగురు సిబ్బంది ఉన్నారు: ఇద్దరు పైలట్లు, ఇద్దరు ఫ్లైట్ ఇంజనీర్లు మరియు రేడియో ఆపరేటర్. ఇద్దరు గన్నర్లను కూడా తీసుకెళ్లవచ్చు. ఫ్లైట్ ఇంజనీర్లు రెండు చిన్న క్యాబిన్లను ఆక్రమించారు, ప్రతి రెక్కలో ఒకటి ఇన్బోర్డ్ మరియు సెంటర్ ఇ"&amp;"ంజిన్ల మధ్య. ఇంజనీర్లు ఇంజిన్ సమకాలీకరణను పర్యవేక్షించడానికి మరియు పైలట్ ఇంజిన్ స్థితి గురించి చింతించకుండా ఎగరడానికి అనుమతించారు, అయినప్పటికీ పైలట్ ఇంజిన్ మరియు ప్రొపెల్లర్ నియంత్రణపై ఇంజనీర్ల నిర్ణయాలను భర్తీ చేయగలడు. గరిష్ట పేలోడ్ సుమారు 12 టన్నులు, అయ"&amp;"ినప్పటికీ ఆ బరువు వద్ద వాల్టర్ హెచ్‌డబ్ల్యుకె 109-500 స్టార్‌టిల్ఫ్ రాకెట్ రాకెట్ అసిస్టెడ్ టేకాఫ్ యూనిట్లు టేక్-ఆఫ్ కోసం అవసరం. ఇవి ఇంజిన్ల రెక్కల వెలుపల అమర్చబడ్డాయి, రెక్కలు మొత్తం నాలుగు యూనిట్ల వరకు తీసుకోవడానికి అండర్ సైడ్ అమరికలను కలిగి ఉన్నాయి. కా"&amp;"ర్గో హోల్డ్ 11 మీ (36 అడుగులు) పొడవు, 3 మీ (10 అడుగులు) వెడల్పు మరియు 3.4 మీ (11 అడుగులు) ఎత్తు. ఇది తీసుకువెళ్ళిన సాధారణ లోడ్లు: ఒక 15 సెం.మీ SFH 18 హెవీ ఫీల్డ్ హోవిట్జర్ (5.5 టన్నులు) దాని SD.KFZ తో పాటు. 7 హాఫ్-ట్రాక్ ఆర్టిలరీ ట్రాక్టర్ వెహికల్ (11 టన్"&amp;"ను), రెండు 3.6 టన్నులు (4 టన్నులు) ట్రక్కులు, 8,700 రొట్టెలు, 88 మిమీ ఫ్లాక్ గన్ మరియు ఉపకరణాలు, 52 డ్రమ్స్ ఇంధనం (252 ఎల్/45 యుఎస్ గాల్), 130 మంది పురుషులు, లేదా 60 స్ట్రెచర్లు. కొన్ని ME 321 లు ME 323 లగా మార్చబడ్డాయి, కాని మెజారిటీని మొదటి నుండి ఆరు-ఇం"&amp;"జిన్ విమానాలుగా నిర్మించారు; ప్రారంభ నమూనాలు చెక్క రెండు-బ్లేడ్ ప్రొపెల్లర్లతో అమర్చబడ్డాయి, తరువాత వీటిని లోహ, మూడు-బ్లేడ్ వేరియబుల్-పిచ్ వెర్షన్లతో భర్తీ చేశారు. ME 323 సముద్ర మట్టంలో గరిష్టంగా 219 కిమీ/గం (136 mph) మాత్రమే వేగం కలిగి ఉంది మరియు వేగం ఎత"&amp;"్తుతో పడిపోయింది. డిఫెన్సివ్ ఆయుధాల కోసం, ఇది ఐదు 13 మిమీ (.51 అంగుళాలు) ఎంజి 131 మెషిన్ గన్స్ రెక్కల వెనుక మరియు ఫ్యూజ్‌లేజ్ నుండి ఒక డోర్సల్ స్థానం నుండి కాల్పులు జరిపింది. వారు అదనపు గన్నర్స్, రేడియో ఆపరేటర్ మరియు ఇంజనీర్లచే నిర్వహించబడ్డారు. [3] సెప్ట"&amp;"ెంబర్ 1942 నాటికి, ME 323 లు ట్యునీషియా ప్రచారంలో ఉపయోగం కోసం పంపిణీ చేయబడుతున్నాయి మరియు నవంబర్ 1942 లో మధ్యధరా థియేటర్‌లో సేవలో ప్రవేశించాయి. రోమెల్ యొక్క ఆఫ్రికాను ఉంచడానికి యాక్సిస్ షిప్పింగ్‌లో అధిక నష్టం రేటు మధ్యధరా అంతటా భారీ విమాన పరికరాలను చేసిం"&amp;"ది. కోర్ప్స్ సరఫరా. 22 ఏప్రిల్ 1943 న, 27 మంది నన్ను పూర్తిగా లోడ్ చేసిన 323 ల నిర్మాణం సిసిలియన్ స్ట్రెయిట్స్ మీదుగా మెసెర్స్చ్మిట్ బిఎఫ్ 109 లు జగ్డ్‌జెస్చ్వాడర్ 27 యొక్క ఏడు స్క్వాడ్రన్లు-సుపర్‌మరైన్ స్పిట్‌ఫైర్స్ (నం 1 స్క్వాడ్రాన్ సాఫ్) మరియు కర్టిస్"&amp;" పి -40 కిటిహావ్స్ చేత అడ్డగించబడినప్పుడు ఎస్కార్ట్ చేయబడుతున్నాయి. (నం 7 దక్షిణాఫ్రికా వింగ్). [4] 27 రవాణాలో, ఆరు మాత్రమే వారి గమ్యస్థానానికి చేరుకున్నాయి; ME 323 లలో మిగిలిన 21 మంది పోయాయి, పి -40 లలో మూడు ఎస్కార్ట్‌లచే కాల్చబడ్డాయి. [5] [6] ఏప్రిల్ 19"&amp;"44 లో ఉత్పత్తి ఆగిపోయే ముందు మొత్తం 198 ME 323 లు నిర్మించబడ్డాయి. [7] [8] D-1 తో ప్రారంభమయ్యే అనేక ఉత్పత్తి సంస్కరణలు ఉన్నాయి. తరువాత D- మరియు ఇ-వెర్షన్లు విద్యుత్ ప్లాంట్ ఎంపికలో మరియు రక్షణాత్మక ఆయుధాలలో విభిన్నంగా ఉన్నాయి, నిర్మాణ బలం, మొత్తం కార్గో ల"&amp;"ోడ్ మరియు ఇంధన సామర్థ్యం కూడా అమలు చేయబడుతున్నాయి. ఏదేమైనా, ME 323 గణనీయంగా బలహీనంగా ఉంది. ఆరు BMW 801 రేడియల్‌లను వ్యవస్థాపించే ప్రతిపాదన ఉంది, కానీ ఇది జరగలేదు. ME 323 కూడా స్వల్ప-శ్రేణి విమానం, సాధారణ పరిధి (లోడ్) 1,000–1,200 కిమీ (620–750 మైళ్ళు). అయి"&amp;"నప్పటికీ, నా 323 లలో పరిమిత సంఖ్యలు జర్మన్లకు ఒక ఆస్తి, మరియు విస్తృతమైన ఉపయోగం చూశాయి. పూర్తి విమానాలు మనుగడ సాగించలేదు, కాని బెర్లిన్‌లోని లుఫ్ట్‌వాఫెన్‌ముసియం డెర్ బుండెస్వేహర్ (జర్మన్ ఫెడరల్ ఆర్మ్డ్ ఫోర్సెస్ యొక్క ఎయిర్ ఫోర్స్ మ్యూజియం) దాని సేకరణలో M"&amp;"E 323 మెయిన్ వింగ్ స్పార్ ఉంది. [12] ఇటలీలోని సార్డినియాకు సమీపంలో ఉన్న లా మాడాలెనా అనే ద్వీపం సమీపంలో ఉన్న సముద్రంలో 2012 లో శిధిలమైన కానీ పూర్తి శిధిలాలు కనుగొనబడ్డాయి. ఈ విమానం తీరం నుండి 8 నాటికల్ మైళ్ళు (15 కి.మీ) సుమారు 60 మీ (200 అడుగులు) నీటిలో ఉం"&amp;"ది. దీనిని 26 జూలై 1943 న బ్రిటిష్ బ్రిస్టల్ బ్యూఫైటర్ లాంగ్ -రేంజ్ ఫైటర్ కాల్చి చంపారు, అదే సమయంలో సార్డినియా నుండి ఇటలీలోని పిస్టోయాకు వెళ్ళే మార్గంలో. [13] బ్రిటానికా బుక్ ఆఫ్ ది ఇయర్ 1944;")</f>
        <v>మెసెర్స్చ్మిట్ ME 323 గిగాంట్ ("జెయింట్") రెండవ ప్రపంచ యుద్ధం యొక్క జర్మన్ సైనిక రవాణా విమానం. ఇది ME 321 మిలిటరీ గ్లైడర్ యొక్క శక్తితో కూడిన వేరియంట్ మరియు యుద్ధ సమయంలో ప్రయాణించే అతిపెద్ద భూమి ఆధారిత రవాణా విమానం. మొత్తం 213 తయారు చేయబడినట్లు నమోదు చేయబడింది, 15 ME 321 నుండి మార్చబడ్డాయి. ME 323 ఆపరేషన్ సీ లయన్ కోసం ఒక పెద్ద దాడి గ్లైడర్ కోసం 1940 జర్మన్ అవసరం యొక్క ఫలితం, గ్రేట్ బ్రిటన్ యొక్క దండయాత్ర. DFS 230 లైట్ గ్లైడర్ బెల్జియంలోని ఫోర్ట్ ఎబెన్-ఎమెయెల్ యుద్ధంలో (గ్లైడర్‌బోర్న్ దళాలు మొట్టమొదటి దాడి) అప్పటికే దాని విలువను నిరూపించింది, తరువాత 1941 లో క్రీట్ దండయాత్రలో విజయవంతంగా ఉపయోగించబడుతుంది. అయినప్పటికీ, మౌంట్ చేయడానికి. ఇంగ్లీష్ ఛానల్ అంతటా దండయాత్ర, జర్మన్లు ​​ప్రారంభ దాడి తరంగంలో భాగంగా వాహనాలు మరియు ఇతర భారీ పరికరాలను విమానయానంగా మార్చగలగాలి. ఆపరేషన్ సీ లయన్ రద్దు చేయబడినప్పటికీ, భారీ వాయు రవాణా సామర్ధ్యం యొక్క అవసరం ఇంకా ఉంది, ఇప్పుడు సోవియట్ యూనియన్ దాడి అయిన రాబోయే ఆపరేషన్ బార్బరోస్సాపై దృష్టి కేంద్రీకరించబడింది. 18 అక్టోబర్ 1940 న, పెద్ద రవాణా గ్లైడర్ కోసం ప్రతిపాదనను సమర్పించడానికి జంకర్స్ మరియు మెసెర్స్చ్మిట్లకు కేవలం 14 రోజులు మాత్రమే ఇవ్వబడ్డాయి. దాడి పాత్రపై ఇంకా చాలా ప్రాధాన్యత ఉంది: ప్రతిష్టాత్మక అవసరం 88 మిమీ తుపాకీ మరియు దాని సగం ట్రాక్ ట్రాక్టర్ లేదా పంజెర్ IV మీడియం ట్యాంక్‌ను మోయగలదు. జంకర్స్ జు 322 మమ్మట్ ప్రోటోటైప్ ఫారమ్‌కు చేరుకుంది, కాని చివరికి దాని అన్ని-కలప నిర్మాణానికి అవసరమైన హై-గ్రేడ్ కలపను సేకరించడంలో ఇబ్బందులు మరియు మమ్మట్ యొక్క ఏకైక టెస్ట్ ఫ్లైట్ సమయంలో కనుగొనబడినట్లుగా, ఆమోదయోగ్యం కాని అధిక స్థాయి అస్థిరతలో స్వాభావికమైనది డిజైన్. [[1] ప్రతిపాదిత మెసెర్స్చ్మిట్ విమానం మొదట నన్ను 261W గా నియమించింది-పాపంగా దీర్ఘ-శ్రేణి మెసెర్స్చ్మిట్ ME 261 యొక్క హోదాను అరువుగా తీసుకుంది-తరువాత నన్ను 263 గా మార్చారు (తరువాత మెసర్‌ష్మిట్ యొక్క మెరుగైన రాకెట్ ఫైటర్ డిజైన్ కోసం తిరిగి ఉపయోగించబడింది), మరియు చివరికి ME గా మారింది 321. అయినప్పటికీ. అయినప్పటికీ. ME 321 తూర్పు ఫ్రంట్‌లో రవాణాగా గణనీయమైన సేవను చూసింది, ఇది అస్సాల్ట్ గ్లైడర్‌గా ఉద్దేశించిన పాత్ర కోసం ఎప్పుడూ ఉపయోగించబడలేదు. 1941 ప్రారంభంలో, రష్యాలో ట్రాన్స్పోర్ట్ కమాండ్ పైలట్ల నుండి వచ్చిన ఫీడ్‌బ్యాక్ ఫలితంగా, ME 321 యొక్క మోటరైజ్డ్ వేరియంట్‌ను ఉత్పత్తి చేయాలని నిర్ణయం తీసుకున్నారు, ఇది నన్ను 323 గా నియమించాలి. టేకాఫ్ కోసం 1,180 పిఎస్ (1,164 హెచ్‌పి, 868 కిలోవాట్) బ్లోచ్ ఎంబి .175 విమానాలలో ఉపయోగించినట్లు; ఫ్రెంచ్ ఇంజిన్లను ఉపయోగించడం జర్మనీ యొక్క అధిక పరిశ్రమపై ఎటువంటి భారం లేదని భావించారు. [2] బలోపేతం చేసిన ME 321 వింగ్‌తో జతచేయబడిన నాలుగు గ్నోమ్ ఇంజిన్లను ఉపయోగించి ప్రారంభ పరీక్షలు జరిగాయి, ఇది 210 కిమీ/గం (130 mph) - JU 52 రవాణా విమానాల కంటే నెమ్మదిగా 210 కిమీ (130 mph) - 80 కిమీ/గం (50 mph) నిరాడంబరమైన వేగాన్ని ఇచ్చింది. ఒక స్థిరమైన అండర్ క్యారేజ్ అమర్చబడింది, దీనిలో విమానం ముందు భాగంలో ఒక బోగీలో నాలుగు చిన్న చక్రాలు ఉన్నాయి, ఫ్యూజ్‌లేజ్ యొక్క ప్రతి వైపు మూడు పంక్తులలో ఆరు పెద్ద చక్రాలతో, పాక్షికంగా ఏరోడైనమిక్ ఫెయిరింగ్ ద్వారా కప్పబడి ఉంటుంది. వెనుక చక్రాలు న్యూమాటిక్ బ్రేక్‌లతో అమర్చబడ్డాయి మరియు 200 మీ (660 అడుగులు) లోపల విమానం ఆపవచ్చు. నాలుగు-ఇంజిన్డ్ మి 323 సి ఆరు ఇంజిన్ డి సిరీస్‌కు కేవలం మెట్టుగా పరిగణించబడింది; దీనికి ఇప్పటికీ ఐదు ఇంజిన్ హీంకెల్ అతను 111z జ్విల్లింగ్ లేదా ముగ్గురు మెసర్‌ష్మిట్ బిఎఫ్ 110 హెవీ ఫైటర్స్ మరియు అండర్ వింగ్-మౌంటెడ్ వాల్టర్ హెచ్‌డబ్ల్యుకె 109-500 స్టార్‌హైల్ఫ్ రాకెట్ రాకెట్ యూనిట్‌ల యొక్క మూడు మెసెర్స్‌ష్మిట్ బిఎఫ్ 110 హెవీ ఫైటర్స్ యొక్క అత్యంత ప్రమాదకరమైన "విక్-స్టైల్" ట్రోయికా-ష్లెప్ నిర్మాణం పూర్తిగా అవసరం. లోడ్ చేయబడింది, కానీ అది ఖాళీగా ఉన్నప్పుడు దాని స్వంత శక్తితో బేస్ కు తిరిగి రావచ్చు. ఇది ME 321 కన్నా స్పష్టంగా చాలా మంచిది కాదు, కాబట్టి V2 ప్రోటోటైప్ ఆరు ఇంజన్లను కలిగి ఉన్న మొదటి వ్యక్తిగా నిలిచింది మరియు 1942 ప్రారంభంలో మొదటిసారిగా ఎగిరింది, ఇది D సిరీస్ విమానానికి నమూనాగా మారింది. ఆరు ఇంజిన్ల ఎంపిక, మరియు రెక్క యొక్క ప్రముఖ అంచున ఉన్న వాటి నిర్దిష్ట ప్లేస్‌మెంట్, టార్క్ తగ్గించడానికి అమర్చబడి ఉన్నాయి -పోర్ట్ వింగ్‌లో అమర్చిన అపసవ్య దిశలో ఉన్న భ్రమణ ఇంజన్లు మరియు స్టార్‌బోర్డ్ వింగ్‌లో సవ్యదిశలో భ్రమణ ఇంజన్ల ముగ్గురూ ఎదురుచూస్తున్నట్లు కనిపిస్తోంది ప్రతి ఇంజిన్ వెనుక నుండి -వారి ఆర్క్ల పైభాగాల వద్ద ఒకదానికొకటి "దూరంగా" తిరిగే ఆధారాలను తొలగించడం. ME 321 ప్రకారం, ME 323 లో భారీ, సెమీ-కాంటిలివర్, అధిక-మౌంటెడ్ రెక్కలు ఉన్నాయి, వీటిని ఫ్యూజ్‌లేజ్ నుండి రెక్క మధ్య వరకు కలుపుతారు. బరువును తగ్గించడానికి మరియు అల్యూమినియంపై ఆదా చేయడానికి, చాలా రెక్కలు ప్లైవుడ్ మరియు ఫాబ్రిక్‌తో తయారు చేయబడ్డాయి, అయితే ఫ్యూజ్‌లేజ్ చెక్క స్పార్‌లతో మెటల్ ట్యూబ్ నిర్మాణంతో మరియు డోప్డ్ ఫాబ్రిక్‌తో కప్పబడి ఉంటుంది, పేలోడ్‌కు మద్దతుగా నేలమీద భారీ బ్రేసింగ్ ఉంది. "డి" సిరీస్‌లో ఐదుగురు సిబ్బంది ఉన్నారు: ఇద్దరు పైలట్లు, ఇద్దరు ఫ్లైట్ ఇంజనీర్లు మరియు రేడియో ఆపరేటర్. ఇద్దరు గన్నర్లను కూడా తీసుకెళ్లవచ్చు. ఫ్లైట్ ఇంజనీర్లు రెండు చిన్న క్యాబిన్లను ఆక్రమించారు, ప్రతి రెక్కలో ఒకటి ఇన్బోర్డ్ మరియు సెంటర్ ఇంజిన్ల మధ్య. ఇంజనీర్లు ఇంజిన్ సమకాలీకరణను పర్యవేక్షించడానికి మరియు పైలట్ ఇంజిన్ స్థితి గురించి చింతించకుండా ఎగరడానికి అనుమతించారు, అయినప్పటికీ పైలట్ ఇంజిన్ మరియు ప్రొపెల్లర్ నియంత్రణపై ఇంజనీర్ల నిర్ణయాలను భర్తీ చేయగలడు. గరిష్ట పేలోడ్ సుమారు 12 టన్నులు, అయినప్పటికీ ఆ బరువు వద్ద వాల్టర్ హెచ్‌డబ్ల్యుకె 109-500 స్టార్‌టిల్ఫ్ రాకెట్ రాకెట్ అసిస్టెడ్ టేకాఫ్ యూనిట్లు టేక్-ఆఫ్ కోసం అవసరం. ఇవి ఇంజిన్ల రెక్కల వెలుపల అమర్చబడ్డాయి, రెక్కలు మొత్తం నాలుగు యూనిట్ల వరకు తీసుకోవడానికి అండర్ సైడ్ అమరికలను కలిగి ఉన్నాయి. కార్గో హోల్డ్ 11 మీ (36 అడుగులు) పొడవు, 3 మీ (10 అడుగులు) వెడల్పు మరియు 3.4 మీ (11 అడుగులు) ఎత్తు. ఇది తీసుకువెళ్ళిన సాధారణ లోడ్లు: ఒక 15 సెం.మీ SFH 18 హెవీ ఫీల్డ్ హోవిట్జర్ (5.5 టన్నులు) దాని SD.KFZ తో పాటు. 7 హాఫ్-ట్రాక్ ఆర్టిలరీ ట్రాక్టర్ వెహికల్ (11 టన్ను), రెండు 3.6 టన్నులు (4 టన్నులు) ట్రక్కులు, 8,700 రొట్టెలు, 88 మిమీ ఫ్లాక్ గన్ మరియు ఉపకరణాలు, 52 డ్రమ్స్ ఇంధనం (252 ఎల్/45 యుఎస్ గాల్), 130 మంది పురుషులు, లేదా 60 స్ట్రెచర్లు. కొన్ని ME 321 లు ME 323 లగా మార్చబడ్డాయి, కాని మెజారిటీని మొదటి నుండి ఆరు-ఇంజిన్ విమానాలుగా నిర్మించారు; ప్రారంభ నమూనాలు చెక్క రెండు-బ్లేడ్ ప్రొపెల్లర్లతో అమర్చబడ్డాయి, తరువాత వీటిని లోహ, మూడు-బ్లేడ్ వేరియబుల్-పిచ్ వెర్షన్లతో భర్తీ చేశారు. ME 323 సముద్ర మట్టంలో గరిష్టంగా 219 కిమీ/గం (136 mph) మాత్రమే వేగం కలిగి ఉంది మరియు వేగం ఎత్తుతో పడిపోయింది. డిఫెన్సివ్ ఆయుధాల కోసం, ఇది ఐదు 13 మిమీ (.51 అంగుళాలు) ఎంజి 131 మెషిన్ గన్స్ రెక్కల వెనుక మరియు ఫ్యూజ్‌లేజ్ నుండి ఒక డోర్సల్ స్థానం నుండి కాల్పులు జరిపింది. వారు అదనపు గన్నర్స్, రేడియో ఆపరేటర్ మరియు ఇంజనీర్లచే నిర్వహించబడ్డారు. [3] సెప్టెంబర్ 1942 నాటికి, ME 323 లు ట్యునీషియా ప్రచారంలో ఉపయోగం కోసం పంపిణీ చేయబడుతున్నాయి మరియు నవంబర్ 1942 లో మధ్యధరా థియేటర్‌లో సేవలో ప్రవేశించాయి. రోమెల్ యొక్క ఆఫ్రికాను ఉంచడానికి యాక్సిస్ షిప్పింగ్‌లో అధిక నష్టం రేటు మధ్యధరా అంతటా భారీ విమాన పరికరాలను చేసింది. కోర్ప్స్ సరఫరా. 22 ఏప్రిల్ 1943 న, 27 మంది నన్ను పూర్తిగా లోడ్ చేసిన 323 ల నిర్మాణం సిసిలియన్ స్ట్రెయిట్స్ మీదుగా మెసెర్స్చ్మిట్ బిఎఫ్ 109 లు జగ్డ్‌జెస్చ్వాడర్ 27 యొక్క ఏడు స్క్వాడ్రన్లు-సుపర్‌మరైన్ స్పిట్‌ఫైర్స్ (నం 1 స్క్వాడ్రాన్ సాఫ్) మరియు కర్టిస్ పి -40 కిటిహావ్స్ చేత అడ్డగించబడినప్పుడు ఎస్కార్ట్ చేయబడుతున్నాయి. (నం 7 దక్షిణాఫ్రికా వింగ్). [4] 27 రవాణాలో, ఆరు మాత్రమే వారి గమ్యస్థానానికి చేరుకున్నాయి; ME 323 లలో మిగిలిన 21 మంది పోయాయి, పి -40 లలో మూడు ఎస్కార్ట్‌లచే కాల్చబడ్డాయి. [5] [6] ఏప్రిల్ 1944 లో ఉత్పత్తి ఆగిపోయే ముందు మొత్తం 198 ME 323 లు నిర్మించబడ్డాయి. [7] [8] D-1 తో ప్రారంభమయ్యే అనేక ఉత్పత్తి సంస్కరణలు ఉన్నాయి. తరువాత D- మరియు ఇ-వెర్షన్లు విద్యుత్ ప్లాంట్ ఎంపికలో మరియు రక్షణాత్మక ఆయుధాలలో విభిన్నంగా ఉన్నాయి, నిర్మాణ బలం, మొత్తం కార్గో లోడ్ మరియు ఇంధన సామర్థ్యం కూడా అమలు చేయబడుతున్నాయి. ఏదేమైనా, ME 323 గణనీయంగా బలహీనంగా ఉంది. ఆరు BMW 801 రేడియల్‌లను వ్యవస్థాపించే ప్రతిపాదన ఉంది, కానీ ఇది జరగలేదు. ME 323 కూడా స్వల్ప-శ్రేణి విమానం, సాధారణ పరిధి (లోడ్) 1,000–1,200 కిమీ (620–750 మైళ్ళు). అయినప్పటికీ, నా 323 లలో పరిమిత సంఖ్యలు జర్మన్లకు ఒక ఆస్తి, మరియు విస్తృతమైన ఉపయోగం చూశాయి. పూర్తి విమానాలు మనుగడ సాగించలేదు, కాని బెర్లిన్‌లోని లుఫ్ట్‌వాఫెన్‌ముసియం డెర్ బుండెస్వేహర్ (జర్మన్ ఫెడరల్ ఆర్మ్డ్ ఫోర్సెస్ యొక్క ఎయిర్ ఫోర్స్ మ్యూజియం) దాని సేకరణలో ME 323 మెయిన్ వింగ్ స్పార్ ఉంది. [12] ఇటలీలోని సార్డినియాకు సమీపంలో ఉన్న లా మాడాలెనా అనే ద్వీపం సమీపంలో ఉన్న సముద్రంలో 2012 లో శిధిలమైన కానీ పూర్తి శిధిలాలు కనుగొనబడ్డాయి. ఈ విమానం తీరం నుండి 8 నాటికల్ మైళ్ళు (15 కి.మీ) సుమారు 60 మీ (200 అడుగులు) నీటిలో ఉంది. దీనిని 26 జూలై 1943 న బ్రిటిష్ బ్రిస్టల్ బ్యూఫైటర్ లాంగ్ -రేంజ్ ఫైటర్ కాల్చి చంపారు, అదే సమయంలో సార్డినియా నుండి ఇటలీలోని పిస్టోయాకు వెళ్ళే మార్గంలో. [13] బ్రిటానికా బుక్ ఆఫ్ ది ఇయర్ 1944;</v>
      </c>
      <c r="E127" s="1" t="s">
        <v>1695</v>
      </c>
      <c r="F127" s="1" t="s">
        <v>1696</v>
      </c>
      <c r="G127" s="1" t="str">
        <f>IFERROR(__xludf.DUMMYFUNCTION("GOOGLETRANSLATE(F:F, ""en"", ""te"")"),"భారీ రవాణా")</f>
        <v>భారీ రవాణా</v>
      </c>
      <c r="K127" s="1" t="s">
        <v>1186</v>
      </c>
      <c r="L127" s="1" t="str">
        <f>IFERROR(__xludf.DUMMYFUNCTION("GOOGLETRANSLATE(K:K, ""en"", ""te"")"),"మెసెర్స్చ్మిట్")</f>
        <v>మెసెర్స్చ్మిట్</v>
      </c>
      <c r="M127" s="2" t="s">
        <v>1187</v>
      </c>
      <c r="N127" s="8">
        <v>15361.0</v>
      </c>
      <c r="O127" s="1">
        <v>198.0</v>
      </c>
      <c r="AQ127" s="1" t="s">
        <v>1697</v>
      </c>
      <c r="AR127" s="1" t="s">
        <v>1698</v>
      </c>
      <c r="BC127" s="1" t="s">
        <v>1699</v>
      </c>
      <c r="BD127" s="2" t="s">
        <v>1700</v>
      </c>
      <c r="BF127" s="1">
        <v>1943.0</v>
      </c>
      <c r="BS127" s="1">
        <v>1944.0</v>
      </c>
      <c r="BV127" s="1" t="s">
        <v>1701</v>
      </c>
    </row>
    <row r="128">
      <c r="A128" s="1" t="s">
        <v>1702</v>
      </c>
      <c r="B128" s="1" t="str">
        <f>IFERROR(__xludf.DUMMYFUNCTION("GOOGLETRANSLATE(A:A, ""en"", ""te"")"),"ఏరోసెట్ MH-46 గ్రహణం")</f>
        <v>ఏరోసెట్ MH-46 గ్రహణం</v>
      </c>
      <c r="C128" s="1" t="s">
        <v>1703</v>
      </c>
      <c r="D128" s="1" t="str">
        <f>IFERROR(__xludf.DUMMYFUNCTION("GOOGLETRANSLATE(C:C, ""en"", ""te"")"),"ఏరోసెట్ MH-46 ఎక్లిప్స్ అనేది చెక్ అల్ట్రాలైట్ విమానం, ఇది క్రస్టావా యొక్క ఏరోసెట్ చేత రూపొందించబడింది మరియు ఉత్పత్తి అవుతుంది. విమానం పూర్తి రెడీ-టు-ఫ్లై-ఎయిర్‌క్రాఫ్ట్‌గా సరఫరా చేయబడుతుంది. [1] [2] MH-46 Fédération aéronautique ఇంటర్నేషనల్ మైక్రోలైట్ రూ"&amp;"ల్స్ మరియు వ్యక్తిగత ఉపయోగం మరియు విమాన శిక్షణ కోసం ఉద్దేశించిన విధంగా రూపొందించబడింది. ఇది స్ట్రట్-బ్రేస్డ్ హై-వింగ్, రెండు-సీట్ల-సైడ్-సైడ్ కాన్ఫిగరేషన్ పరివేష్టిత కాక్‌పిట్, స్థిర ట్రైసైకిల్ ల్యాండింగ్ గేర్ మరియు ట్రాక్టర్ కాన్ఫిగరేషన్‌లో ఒకే ఇంజిన్ కలి"&amp;"గి ఉంది. [1] [2] విమానం మిశ్రమాల నుండి తయారవుతుంది. దాని 9.71 మీ (31.9 అడుగులు) స్పాన్ వింగ్‌కు ప్రతి వైపు ఒకే స్ట్రట్ మద్దతు ఇస్తుంది. ప్రామాణిక ఇంజన్లు 64 హెచ్‌పి (48 కిలోవాట్ల) రోటాక్స్ 582 టూ-స్ట్రోక్ మరియు 100 హెచ్‌పి (75 కిలోవాట్) రోటాక్స్ 912లు నాల"&amp;"ుగు-స్ట్రోక్ పవర్‌ప్లాంట్. కాక్‌పిట్ సౌకర్యం కోసం రూపొందించబడింది మరియు పైలట్ మోచేయి వద్ద 1.2 మీ (47 అంగుళాలు) వెడల్పుగా ఉంది. [1] [2] బేయర్ల్, టాక్ మరియు ఏరోసెట్ నుండి డేటా [1] [2] [3] సాధారణ లక్షణాల పనితీరు")</f>
        <v>ఏరోసెట్ MH-46 ఎక్లిప్స్ అనేది చెక్ అల్ట్రాలైట్ విమానం, ఇది క్రస్టావా యొక్క ఏరోసెట్ చేత రూపొందించబడింది మరియు ఉత్పత్తి అవుతుంది. విమానం పూర్తి రెడీ-టు-ఫ్లై-ఎయిర్‌క్రాఫ్ట్‌గా సరఫరా చేయబడుతుంది. [1] [2] MH-46 Fédération aéronautique ఇంటర్నేషనల్ మైక్రోలైట్ రూల్స్ మరియు వ్యక్తిగత ఉపయోగం మరియు విమాన శిక్షణ కోసం ఉద్దేశించిన విధంగా రూపొందించబడింది. ఇది స్ట్రట్-బ్రేస్డ్ హై-వింగ్, రెండు-సీట్ల-సైడ్-సైడ్ కాన్ఫిగరేషన్ పరివేష్టిత కాక్‌పిట్, స్థిర ట్రైసైకిల్ ల్యాండింగ్ గేర్ మరియు ట్రాక్టర్ కాన్ఫిగరేషన్‌లో ఒకే ఇంజిన్ కలిగి ఉంది. [1] [2] విమానం మిశ్రమాల నుండి తయారవుతుంది. దాని 9.71 మీ (31.9 అడుగులు) స్పాన్ వింగ్‌కు ప్రతి వైపు ఒకే స్ట్రట్ మద్దతు ఇస్తుంది. ప్రామాణిక ఇంజన్లు 64 హెచ్‌పి (48 కిలోవాట్ల) రోటాక్స్ 582 టూ-స్ట్రోక్ మరియు 100 హెచ్‌పి (75 కిలోవాట్) రోటాక్స్ 912లు నాలుగు-స్ట్రోక్ పవర్‌ప్లాంట్. కాక్‌పిట్ సౌకర్యం కోసం రూపొందించబడింది మరియు పైలట్ మోచేయి వద్ద 1.2 మీ (47 అంగుళాలు) వెడల్పుగా ఉంది. [1] [2] బేయర్ల్, టాక్ మరియు ఏరోసెట్ నుండి డేటా [1] [2] [3] సాధారణ లక్షణాల పనితీరు</v>
      </c>
      <c r="F128" s="1" t="s">
        <v>1206</v>
      </c>
      <c r="G128" s="1" t="str">
        <f>IFERROR(__xludf.DUMMYFUNCTION("GOOGLETRANSLATE(F:F, ""en"", ""te"")"),"అల్ట్రాలైట్ విమానం")</f>
        <v>అల్ట్రాలైట్ విమానం</v>
      </c>
      <c r="H128" s="1" t="s">
        <v>764</v>
      </c>
      <c r="I128" s="1" t="str">
        <f>IFERROR(__xludf.DUMMYFUNCTION("GOOGLETRANSLATE(H:H, ""en"", ""te"")"),"చెక్ రిపబ్లిక్")</f>
        <v>చెక్ రిపబ్లిక్</v>
      </c>
      <c r="J128" s="1" t="s">
        <v>765</v>
      </c>
      <c r="K128" s="1" t="s">
        <v>1704</v>
      </c>
      <c r="L128" s="1" t="str">
        <f>IFERROR(__xludf.DUMMYFUNCTION("GOOGLETRANSLATE(K:K, ""en"", ""te"")"),"ఏరోసెట్")</f>
        <v>ఏరోసెట్</v>
      </c>
      <c r="M128" s="2" t="s">
        <v>1705</v>
      </c>
      <c r="Q128" s="1" t="s">
        <v>233</v>
      </c>
      <c r="R128" s="1" t="s">
        <v>779</v>
      </c>
      <c r="S128" s="1" t="s">
        <v>1706</v>
      </c>
      <c r="T128" s="1" t="s">
        <v>1707</v>
      </c>
      <c r="U128" s="1" t="s">
        <v>1708</v>
      </c>
      <c r="V128" s="1" t="s">
        <v>1709</v>
      </c>
      <c r="X128" s="1" t="s">
        <v>1710</v>
      </c>
      <c r="Y128" s="1" t="s">
        <v>1711</v>
      </c>
      <c r="AA128" s="1" t="s">
        <v>808</v>
      </c>
      <c r="AB128" s="1" t="s">
        <v>1712</v>
      </c>
      <c r="AC128" s="1" t="s">
        <v>1713</v>
      </c>
      <c r="AE128" s="1" t="s">
        <v>131</v>
      </c>
      <c r="AF128" s="1" t="s">
        <v>1215</v>
      </c>
      <c r="AI128" s="1" t="s">
        <v>1714</v>
      </c>
      <c r="AJ128" s="1" t="s">
        <v>1715</v>
      </c>
      <c r="AK128" s="1" t="s">
        <v>129</v>
      </c>
      <c r="BF128" s="1">
        <v>2002.0</v>
      </c>
      <c r="BG128" s="1" t="s">
        <v>1716</v>
      </c>
      <c r="BP128" s="1" t="s">
        <v>1717</v>
      </c>
    </row>
    <row r="129">
      <c r="A129" s="1" t="s">
        <v>1667</v>
      </c>
      <c r="B129" s="1" t="str">
        <f>IFERROR(__xludf.DUMMYFUNCTION("GOOGLETRANSLATE(A:A, ""en"", ""te"")"),"అన్బో i")</f>
        <v>అన్బో i</v>
      </c>
      <c r="C129" s="1" t="s">
        <v>1718</v>
      </c>
      <c r="D129" s="1" t="str">
        <f>IFERROR(__xludf.DUMMYFUNCTION("GOOGLETRANSLATE(C:C, ""en"", ""te"")"),"అన్బో నేను లిథువేనియాలో అభివృద్ధి చేయబడిన సింగిల్-సీట్ల విమానం, సైన్యానికి శిక్షకుడిగా ప్రతిపాదించబడింది, ఇది సాంప్రదాయిక టెయిల్‌వీల్ కాన్ఫిగరేషన్ యొక్క తక్కువ-వింగ్, కలుపు మోనోప్లేన్. ఫ్యూజ్‌లేజ్ నిర్మాణం ఫాబ్రిక్-కప్పబడిన వెల్డెడ్ స్టీల్ ట్యూబ్, రెక్కలో"&amp;" ఒక చెక్క, రెండు-స్పేర్ నిర్మాణాన్ని కలిగి ఉంది మరియు ఫాబ్రిక్ కప్పబడి ఉంది, కానీ ఫ్యూజ్‌లేజ్, ఫాబ్రిక్ కప్పబడి, వెల్డెడ్ స్టీల్ ట్యూబ్ నిర్మాణాన్ని కలిగి ఉంది. [1] మొదటి ఫ్లైట్ 1925 లో జరిగింది. పది సంవత్సరాల తరువాత ఈ విమానం కౌనాస్‌లోని లిథువేనియన్ ఏవియే"&amp;"షన్ మ్యూజియంకు విక్రయించబడింది, అక్కడ ఈ రోజు ప్రదర్శించబడింది. [2] [3] లెస్ ఐల్స్, నవంబర్ 1925 నుండి డేటా [1] సాధారణ లక్షణాల పనితీరు")</f>
        <v>అన్బో నేను లిథువేనియాలో అభివృద్ధి చేయబడిన సింగిల్-సీట్ల విమానం, సైన్యానికి శిక్షకుడిగా ప్రతిపాదించబడింది, ఇది సాంప్రదాయిక టెయిల్‌వీల్ కాన్ఫిగరేషన్ యొక్క తక్కువ-వింగ్, కలుపు మోనోప్లేన్. ఫ్యూజ్‌లేజ్ నిర్మాణం ఫాబ్రిక్-కప్పబడిన వెల్డెడ్ స్టీల్ ట్యూబ్, రెక్కలో ఒక చెక్క, రెండు-స్పేర్ నిర్మాణాన్ని కలిగి ఉంది మరియు ఫాబ్రిక్ కప్పబడి ఉంది, కానీ ఫ్యూజ్‌లేజ్, ఫాబ్రిక్ కప్పబడి, వెల్డెడ్ స్టీల్ ట్యూబ్ నిర్మాణాన్ని కలిగి ఉంది. [1] మొదటి ఫ్లైట్ 1925 లో జరిగింది. పది సంవత్సరాల తరువాత ఈ విమానం కౌనాస్‌లోని లిథువేనియన్ ఏవియేషన్ మ్యూజియంకు విక్రయించబడింది, అక్కడ ఈ రోజు ప్రదర్శించబడింది. [2] [3] లెస్ ఐల్స్, నవంబర్ 1925 నుండి డేటా [1] సాధారణ లక్షణాల పనితీరు</v>
      </c>
      <c r="E129" s="1" t="s">
        <v>1719</v>
      </c>
      <c r="F129" s="1" t="s">
        <v>1720</v>
      </c>
      <c r="G129" s="1" t="str">
        <f>IFERROR(__xludf.DUMMYFUNCTION("GOOGLETRANSLATE(F:F, ""en"", ""te"")"),"ప్రోటోటైప్ ట్రైనర్ విమానం")</f>
        <v>ప్రోటోటైప్ ట్రైనర్ విమానం</v>
      </c>
      <c r="K129" s="1" t="s">
        <v>1654</v>
      </c>
      <c r="L129" s="1" t="str">
        <f>IFERROR(__xludf.DUMMYFUNCTION("GOOGLETRANSLATE(K:K, ""en"", ""te"")"),"కరో ఏవియాసిజోస్ టైకిమో స్కైయస్")</f>
        <v>కరో ఏవియాసిజోస్ టైకిమో స్కైయస్</v>
      </c>
      <c r="M129" s="1" t="s">
        <v>1655</v>
      </c>
      <c r="N129" s="3">
        <v>9327.0</v>
      </c>
      <c r="O129" s="1">
        <v>1.0</v>
      </c>
      <c r="Q129" s="1" t="s">
        <v>315</v>
      </c>
      <c r="S129" s="1" t="s">
        <v>1721</v>
      </c>
      <c r="T129" s="1" t="s">
        <v>1722</v>
      </c>
      <c r="U129" s="1" t="s">
        <v>1723</v>
      </c>
      <c r="V129" s="1" t="s">
        <v>1724</v>
      </c>
      <c r="X129" s="1" t="s">
        <v>1725</v>
      </c>
      <c r="Y129" s="1" t="s">
        <v>1726</v>
      </c>
      <c r="Z129" s="1" t="s">
        <v>1727</v>
      </c>
      <c r="AD129" s="1" t="s">
        <v>1728</v>
      </c>
      <c r="AG129" s="1" t="s">
        <v>1662</v>
      </c>
      <c r="AH129" s="1" t="s">
        <v>1663</v>
      </c>
      <c r="AI129" s="1" t="s">
        <v>1729</v>
      </c>
      <c r="AJ129" s="1" t="s">
        <v>1730</v>
      </c>
      <c r="AK129" s="1" t="s">
        <v>1731</v>
      </c>
      <c r="AM129" s="1" t="s">
        <v>1732</v>
      </c>
      <c r="AN129" s="1" t="s">
        <v>1733</v>
      </c>
      <c r="BB129" s="1" t="s">
        <v>1734</v>
      </c>
      <c r="BN129" s="1" t="s">
        <v>1650</v>
      </c>
      <c r="BO129" s="1" t="s">
        <v>1735</v>
      </c>
      <c r="BS129" s="1">
        <v>1935.0</v>
      </c>
      <c r="BY129" s="1" t="s">
        <v>1736</v>
      </c>
      <c r="CV129" s="2" t="s">
        <v>1454</v>
      </c>
      <c r="CW129" s="1" t="s">
        <v>1737</v>
      </c>
    </row>
    <row r="130">
      <c r="A130" s="1" t="s">
        <v>1738</v>
      </c>
      <c r="B130" s="1" t="str">
        <f>IFERROR(__xludf.DUMMYFUNCTION("GOOGLETRANSLATE(A:A, ""en"", ""te"")"),"థేల్స్ ఫుల్మార్")</f>
        <v>థేల్స్ ఫుల్మార్</v>
      </c>
      <c r="C130" s="1" t="s">
        <v>1739</v>
      </c>
      <c r="D130" s="1" t="str">
        <f>IFERROR(__xludf.DUMMYFUNCTION("GOOGLETRANSLATE(C:C, ""en"", ""te"")"),"యుఎవి ఫుల్మార్ అనేది ప్రైవేటుగా అభివృద్ధి చెందిన మానవరహిత వైమానిక వాహన వ్యవస్థ, ఇది సముద్ర-ల్యాండింగ్ చేయగల సామర్థ్యం కారణంగా మత్స్యకారులకు ట్యూనా బ్యాంకులను కనుగొనడంలో సహాయపడుతుంది. ప్రత్యామ్నాయ సంస్కరణ ఉంది, దీనిని భూమి నుండి నిర్వహించవచ్చు. ఇది కాటాపుల"&amp;"్ట్ ద్వారా ప్రారంభించబడుతుంది మరియు నెట్ ద్వారా కోలుకుంటుంది, ఆపరేషన్ సడలించడం మరియు ఖర్చులను తగ్గించడం. మానవరహిత వైమానిక వాహనంపై ఈ వ్యాసం ఒక స్టబ్. వికీపీడియా విస్తరించడం ద్వారా మీరు సహాయపడవచ్చు.")</f>
        <v>యుఎవి ఫుల్మార్ అనేది ప్రైవేటుగా అభివృద్ధి చెందిన మానవరహిత వైమానిక వాహన వ్యవస్థ, ఇది సముద్ర-ల్యాండింగ్ చేయగల సామర్థ్యం కారణంగా మత్స్యకారులకు ట్యూనా బ్యాంకులను కనుగొనడంలో సహాయపడుతుంది. ప్రత్యామ్నాయ సంస్కరణ ఉంది, దీనిని భూమి నుండి నిర్వహించవచ్చు. ఇది కాటాపుల్ట్ ద్వారా ప్రారంభించబడుతుంది మరియు నెట్ ద్వారా కోలుకుంటుంది, ఆపరేషన్ సడలించడం మరియు ఖర్చులను తగ్గించడం. మానవరహిత వైమానిక వాహనంపై ఈ వ్యాసం ఒక స్టబ్. వికీపీడియా విస్తరించడం ద్వారా మీరు సహాయపడవచ్చు.</v>
      </c>
      <c r="E130" s="1" t="s">
        <v>1740</v>
      </c>
      <c r="F130" s="1" t="s">
        <v>1741</v>
      </c>
      <c r="G130" s="1" t="str">
        <f>IFERROR(__xludf.DUMMYFUNCTION("GOOGLETRANSLATE(F:F, ""en"", ""te"")"),"ఫిషరీ రికనైసెన్స్ యుఎవి, సముద్ర నిఘా")</f>
        <v>ఫిషరీ రికనైసెన్స్ యుఎవి, సముద్ర నిఘా</v>
      </c>
      <c r="H130" s="1" t="s">
        <v>1742</v>
      </c>
      <c r="I130" s="1" t="str">
        <f>IFERROR(__xludf.DUMMYFUNCTION("GOOGLETRANSLATE(H:H, ""en"", ""te"")"),"స్పెయిన్")</f>
        <v>స్పెయిన్</v>
      </c>
      <c r="J130" s="2" t="s">
        <v>1743</v>
      </c>
      <c r="K130" s="1" t="s">
        <v>1744</v>
      </c>
      <c r="L130" s="1" t="str">
        <f>IFERROR(__xludf.DUMMYFUNCTION("GOOGLETRANSLATE(K:K, ""en"", ""te"")"),"థేల్స్ స్పెయిన్")</f>
        <v>థేల్స్ స్పెయిన్</v>
      </c>
      <c r="M130" s="1" t="s">
        <v>1745</v>
      </c>
      <c r="BC130" s="1" t="s">
        <v>1746</v>
      </c>
      <c r="BD130" s="1" t="s">
        <v>1747</v>
      </c>
      <c r="BG130" s="1" t="s">
        <v>51</v>
      </c>
    </row>
    <row r="131">
      <c r="A131" s="1" t="s">
        <v>1748</v>
      </c>
      <c r="B131" s="1" t="str">
        <f>IFERROR(__xludf.DUMMYFUNCTION("GOOGLETRANSLATE(A:A, ""en"", ""te"")"),"అంతరాష్ట్ర XBDR")</f>
        <v>అంతరాష్ట్ర XBDR</v>
      </c>
      <c r="C131" s="1" t="s">
        <v>1749</v>
      </c>
      <c r="D131" s="1" t="str">
        <f>IFERROR(__xludf.DUMMYFUNCTION("GOOGLETRANSLATE(C:C, ""en"", ""te"")"),"ఇంటర్ స్టేట్ XBDR ఒక దాడి డ్రోన్ కోసం ఒక రూపకల్పన - ప్రారంభ టెలివిజన్ -గైడెడ్ క్షిపణి - రెండు జెట్ ఇంజిన్లతో నడిచేది, దీనిని అమెరికా నేవీ ఉపయోగం కోసం రెండవ ప్రపంచ యుద్ధం యొక్క తరువాతి దశలలో ఇంటర్ స్టేట్ ఎయిర్క్రాఫ్ట్ మరియు ఇంజనీరింగ్ కార్పొరేషన్ రూపొందించ"&amp;"ింది. స్కేల్ మోడల్ యొక్క విండ్ టన్నెల్ పరీక్షలు నిర్వహించబడలేదు, అయితే ప్రాజెక్ట్ రద్దు చేయబడటానికి ముందే విమానం యొక్క పూర్తి స్థాయి ఉదాహరణలు నిర్మించబడలేదు. ఆ సమయంలో ""అస్సాల్ట్ డ్రోన్"" గా సూచించబడింది మరియు 'BD' సిరీస్‌లో ఇప్పటివరకు నియమించబడిన ఏకైక వి"&amp;"మానం, [1] XBDR-1 ను 1943 చివరలో మరియు 1944 ప్రారంభంలో నేవీ అవసరానికి ప్రతిస్పందనగా అంతరాష్ట్రం రూపొందించింది. విమానం టైలెస్ డిజైన్‌ను కలిగి ఉంది, [2] మరియు ఇది తప్పనిసరిగా చిన్న నిలువు స్టెబిలైజర్‌తో ఎగిరే వింగ్. XBDR-1 రెండు వెస్టింగ్‌హౌస్ 19 బి యాక్సియల"&amp;"్-ఫ్లో టర్బోజెట్ ఇంజిన్‌ల ద్వారా శక్తినివ్వడానికి ఉద్దేశించబడింది, [3] వీటిని రెక్కల దగ్గర రెక్కలో ఖననం చేయవలసి ఉంది. [2] ప్రణాళికాబద్ధమైన వార్‌లోడ్ వివరించబడలేదు, అయినప్పటికీ దాడి డ్రోన్ టెలివిజన్ లింక్ ద్వారా దాని లక్ష్యానికి మార్గనిర్దేశం చేయబడుతుందని "&amp;"ప్రణాళిక చేయబడింది. [1] రెండు ప్రోటోటైప్‌లు (BUNOS 37635 మరియు 37636) ఆదేశించబడ్డాయి, [4] మరియు XBDR యొక్క 1/17-స్కేల్ మోడల్ యొక్క పరీక్షలు 1944 లో లాంగ్లీ ఫీల్డ్ వద్ద నాకా గస్ట్ టన్నెల్‌లో నిర్వహించబడ్డాయి. బ్యూరో ఆఫ్ ఏరోనాటిక్స్ కోరింది. అసాధారణంగా కాన్"&amp;"ఫిగర్ చేయబడిన విమానం యొక్క లోడ్ కారకాలను నిర్ణయించండి, [5] ఈ పరీక్షలు ప్రారంభంలో మోడల్ యొక్క గురుత్వాకర్షణ కేంద్రంతో ఇబ్బందులను ఎదుర్కొన్నాయి, అయితే ఇది పరిష్కరించబడిన తర్వాత పరీక్షలు విజయవంతంగా జరిగాయి, మరియు 1.22 యొక్క గస్ట్ కారకం ఉపయోగం కోసం సిఫార్సు చ"&amp;"ేయబడింది డిజైన్. [5] విజయవంతమైన పరీక్ష ఉన్నప్పటికీ, నేవీ విమానం యొక్క పూర్తి స్థాయి అభివృద్ధిని కొనసాగించకూడదని నిర్ణయించుకుంది, మరియు రెండు ప్రోటోటైప్‌ల ఆర్డర్ రద్దు చేయబడింది. [4] [3] [5] నుండి వచ్చిన డేటా సాధారణ లక్షణాల పనితీరు విమానం పోల్చదగిన పాత్ర, "&amp;"కాన్ఫిగరేషన్ మరియు ERA సంబంధిత జాబితాలు వికీమీడియా కామన్స్ వద్ద అంతరాష్ట్ర XBDR కి సంబంధించిన మీడియా")</f>
        <v>ఇంటర్ స్టేట్ XBDR ఒక దాడి డ్రోన్ కోసం ఒక రూపకల్పన - ప్రారంభ టెలివిజన్ -గైడెడ్ క్షిపణి - రెండు జెట్ ఇంజిన్లతో నడిచేది, దీనిని అమెరికా నేవీ ఉపయోగం కోసం రెండవ ప్రపంచ యుద్ధం యొక్క తరువాతి దశలలో ఇంటర్ స్టేట్ ఎయిర్క్రాఫ్ట్ మరియు ఇంజనీరింగ్ కార్పొరేషన్ రూపొందించింది. స్కేల్ మోడల్ యొక్క విండ్ టన్నెల్ పరీక్షలు నిర్వహించబడలేదు, అయితే ప్రాజెక్ట్ రద్దు చేయబడటానికి ముందే విమానం యొక్క పూర్తి స్థాయి ఉదాహరణలు నిర్మించబడలేదు. ఆ సమయంలో "అస్సాల్ట్ డ్రోన్" గా సూచించబడింది మరియు 'BD' సిరీస్‌లో ఇప్పటివరకు నియమించబడిన ఏకైక విమానం, [1] XBDR-1 ను 1943 చివరలో మరియు 1944 ప్రారంభంలో నేవీ అవసరానికి ప్రతిస్పందనగా అంతరాష్ట్రం రూపొందించింది. విమానం టైలెస్ డిజైన్‌ను కలిగి ఉంది, [2] మరియు ఇది తప్పనిసరిగా చిన్న నిలువు స్టెబిలైజర్‌తో ఎగిరే వింగ్. XBDR-1 రెండు వెస్టింగ్‌హౌస్ 19 బి యాక్సియల్-ఫ్లో టర్బోజెట్ ఇంజిన్‌ల ద్వారా శక్తినివ్వడానికి ఉద్దేశించబడింది, [3] వీటిని రెక్కల దగ్గర రెక్కలో ఖననం చేయవలసి ఉంది. [2] ప్రణాళికాబద్ధమైన వార్‌లోడ్ వివరించబడలేదు, అయినప్పటికీ దాడి డ్రోన్ టెలివిజన్ లింక్ ద్వారా దాని లక్ష్యానికి మార్గనిర్దేశం చేయబడుతుందని ప్రణాళిక చేయబడింది. [1] రెండు ప్రోటోటైప్‌లు (BUNOS 37635 మరియు 37636) ఆదేశించబడ్డాయి, [4] మరియు XBDR యొక్క 1/17-స్కేల్ మోడల్ యొక్క పరీక్షలు 1944 లో లాంగ్లీ ఫీల్డ్ వద్ద నాకా గస్ట్ టన్నెల్‌లో నిర్వహించబడ్డాయి. బ్యూరో ఆఫ్ ఏరోనాటిక్స్ కోరింది. అసాధారణంగా కాన్ఫిగర్ చేయబడిన విమానం యొక్క లోడ్ కారకాలను నిర్ణయించండి, [5] ఈ పరీక్షలు ప్రారంభంలో మోడల్ యొక్క గురుత్వాకర్షణ కేంద్రంతో ఇబ్బందులను ఎదుర్కొన్నాయి, అయితే ఇది పరిష్కరించబడిన తర్వాత పరీక్షలు విజయవంతంగా జరిగాయి, మరియు 1.22 యొక్క గస్ట్ కారకం ఉపయోగం కోసం సిఫార్సు చేయబడింది డిజైన్. [5] విజయవంతమైన పరీక్ష ఉన్నప్పటికీ, నేవీ విమానం యొక్క పూర్తి స్థాయి అభివృద్ధిని కొనసాగించకూడదని నిర్ణయించుకుంది, మరియు రెండు ప్రోటోటైప్‌ల ఆర్డర్ రద్దు చేయబడింది. [4] [3] [5] నుండి వచ్చిన డేటా సాధారణ లక్షణాల పనితీరు విమానం పోల్చదగిన పాత్ర, కాన్ఫిగరేషన్ మరియు ERA సంబంధిత జాబితాలు వికీమీడియా కామన్స్ వద్ద అంతరాష్ట్ర XBDR కి సంబంధించిన మీడియా</v>
      </c>
      <c r="E131" s="1" t="s">
        <v>1750</v>
      </c>
      <c r="F131" s="1" t="s">
        <v>1751</v>
      </c>
      <c r="G131" s="1" t="str">
        <f>IFERROR(__xludf.DUMMYFUNCTION("GOOGLETRANSLATE(F:F, ""en"", ""te"")"),"దాడి డ్రోన్")</f>
        <v>దాడి డ్రోన్</v>
      </c>
      <c r="H131" s="1" t="s">
        <v>612</v>
      </c>
      <c r="I131" s="1" t="str">
        <f>IFERROR(__xludf.DUMMYFUNCTION("GOOGLETRANSLATE(H:H, ""en"", ""te"")"),"అమెరికా")</f>
        <v>అమెరికా</v>
      </c>
      <c r="K131" s="1" t="s">
        <v>1752</v>
      </c>
      <c r="L131" s="1" t="str">
        <f>IFERROR(__xludf.DUMMYFUNCTION("GOOGLETRANSLATE(K:K, ""en"", ""te"")"),"అంతరాష్ట్ర విమానం")</f>
        <v>అంతరాష్ట్ర విమానం</v>
      </c>
      <c r="M131" s="1" t="s">
        <v>1753</v>
      </c>
      <c r="O131" s="1">
        <v>0.0</v>
      </c>
      <c r="Q131" s="1" t="s">
        <v>1754</v>
      </c>
      <c r="T131" s="1" t="s">
        <v>1755</v>
      </c>
      <c r="Y131" s="1" t="s">
        <v>1756</v>
      </c>
      <c r="AI131" s="1" t="s">
        <v>1757</v>
      </c>
      <c r="AJ131" s="1" t="s">
        <v>1758</v>
      </c>
      <c r="AX131" s="1" t="s">
        <v>1759</v>
      </c>
      <c r="BC131" s="1" t="s">
        <v>1760</v>
      </c>
      <c r="BD131" s="1" t="s">
        <v>1761</v>
      </c>
    </row>
    <row r="132">
      <c r="A132" s="1" t="s">
        <v>1762</v>
      </c>
      <c r="B132" s="1" t="str">
        <f>IFERROR(__xludf.DUMMYFUNCTION("GOOGLETRANSLATE(A:A, ""en"", ""te"")"),"లాంగ్లీ ఏరోడ్రోమ్")</f>
        <v>లాంగ్లీ ఏరోడ్రోమ్</v>
      </c>
      <c r="C132" s="1" t="s">
        <v>1763</v>
      </c>
      <c r="D132" s="1" t="str">
        <f>IFERROR(__xludf.DUMMYFUNCTION("GOOGLETRANSLATE(C:C, ""en"", ""te"")"),"లాంగ్లీ ఏరోడ్రోమ్ ఒక మార్గదర్శక కానీ విజయవంతం కాని సిబ్బంది, టెన్డం వింగ్-కాన్ఫిగరేషన్ శక్తితో కూడిన ఫ్లయింగ్ మెషిన్; 19 వ శతాబ్దం ముగింపులో స్మిత్సోనియన్ ఇన్స్టిట్యూషన్ సెక్రటరీ శామ్యూల్ లాంగ్లీ రూపొందించారు. రెండు సంవత్సరాల క్రితం చిన్న-స్థాయి అన్‌స్క్ర"&amp;"ూడ్ మోడళ్లతో లాంగ్లీ విజయవంతమైన విమానాల తరువాత 1898 లో యు.ఎస్. ఆర్మీ ఈ ప్రాజెక్ట్ కోసం $ 50,000 చెల్లించింది. [1] లాంగ్లీ ""ఏరోడ్రోమ్"" అనే పదాన్ని రూపొందించాడు మరియు 1890 మరియు 1900 ల ప్రారంభంలో స్మిత్సోనియన్ సిబ్బంది అతని పర్యవేక్షణలో నిర్మించిన ఇంజిన్-"&amp;"నడిచే మరియు సిబ్బందితో కూడిన టాండమ్ వింగ్ విమానాల శ్రేణికి దీనిని వర్తింపజేసాడు. ఈ పదం గ్రీకు పదాల నుండి ""ఎయిర్ రన్నర్"" అని అర్ధం. 1894 లో ప్రారంభమైన వరుస విజయవంతం కాని పరీక్షల తరువాత, లాంగ్లీ యొక్క అన్‌స్క్రూడ్ ఆవిరితో నడిచే మోడల్ ""నంబర్ 5"" 90 సెకన్ల"&amp;" విజయవంతమైన ఫ్లైట్‌ను 0.5 మైళ్ళు (0.80 కిమీ) గంటకు 25 మైళ్ళు (40 కిమీ) వద్ద 80 ఎత్తులో చేసింది. మే 6, 1896 న అడుగులు (24 మీ) నుండి 100 అడుగుల (30 మీ) వరకు. నవంబర్లో, మోడల్ ""సంఖ్య 6"" దాదాపు 1 మైలు (1.6 కిమీ) ప్రయాణించింది. వాషింగ్టన్, డి.సి.కి దక్షిణాన వ"&amp;"ర్జీనియాలోని క్వాంటికోకు సమీపంలో ఉన్న పోటోమాక్ నదిలోని ఒక హౌస్‌బోట్ నుండి కాటాపుల్ట్ రెండు విమానాలను ప్రారంభించారు. ఈ విమానాలు నేవీ థియోడర్ రూజ్‌వెల్ట్‌ను ఆకట్టుకున్నాయి, ""యంత్రం పనిచేసింది"" అని నొక్కి చెప్పడానికి మరియు పిలవడానికి పిలుపునిచ్చారు. అమెరిక"&amp;"ా నేవీ మార్చి 1898 లో లాంగ్లీ యొక్క ""ఫ్లయింగ్ మెషిన్"" యొక్క ప్రయోజనాన్ని అధ్యయనం చేయడానికి నాలుగు-అధికారి బోర్డును రూపొందించడానికి, యు.ఎస్. నేవీ విమానయానంలో ఆసక్తిని కలిగించిన మొదటి డాక్యుమెంట్. [2] నేవీ ఈ ప్రాజెక్టును తీసుకోనప్పటికీ, ఈ ఆలోచనను ఈ బృందం "&amp;"ఆమోదించింది. బదులుగా, యు.ఎస్. యుద్ధ విభాగం యొక్క బోర్డు ఆర్డినెన్స్ మరియు కోట సిఫారసుపై పనిచేసింది మరియు పూర్తి స్థాయి మనిషి మోసే సంస్కరణను నిర్మించడానికి స్మిత్సోనియన్‌కు $ 50,000 గ్రాంట్లు సంపాదించింది. లాంగ్లీ యొక్క సాంకేతిక బృందం గ్యాసోలిన్-శక్తితో కూ"&amp;"డిన క్వార్టర్-స్కేల్ అన్‌స్క్రూడ్ మోడల్‌ను కూడా నిర్మించింది, ఇది జూన్ 18, 1901 న రెండుసార్లు విజయవంతంగా ప్రయాణించింది, మరియు మళ్ళీ ఆగస్టు 8, 1903 న మెరుగైన ఇంజిన్‌తో. [3] పూర్తి-స్థాయి ఏరోడ్రోమ్ యొక్క అంతర్గత దహన యంత్రం 53 హార్స్‌పవర్‌ను ఉత్పత్తి చేసింది"&amp;", 1903 నాటి రైట్ బ్రదర్స్ గ్యాసోలిన్ ఇంజిన్ కంటే నాలుగు రెట్లు ఎక్కువ. ఏరోడోమ్ యొక్క ఇతర లక్షణాలు, ముఖ్యంగా నిర్మాణం మరియు నియంత్రణ, చాలా కోరుకునేవి. ఏరోడ్రోమ్‌లో ఒక ఆదిమ నియంత్రణ వ్యవస్థ ఉంది, ఇందులో క్రూసిఫార్మ్ తోక మరియు కేంద్ర-మౌంటెడ్ చుక్కాని ఉన్నాయి"&amp;". [3] లాంగ్లీ మళ్ళీ ప్రయోగం కోసం హౌస్‌బోట్ కాటాపుల్ట్‌ను ఉపయోగించాడు. అతను తన చీఫ్ ఇంజనీర్ చార్లెస్ ఎం. మొదటి విమాన ప్రయత్నంలో, అక్టోబర్ 7, 1903, క్రాఫ్ట్ ఎగరడంలో విఫలమైంది మరియు ప్రారంభించిన వెంటనే పోటోమాక్ నదిలోకి పడిపోయింది. రెండవ ప్రయత్నంలో, డిసెంబర్ "&amp;"8 న, క్రాఫ్ట్ ప్రయోగం తర్వాత కూలిపోయింది మరియు మళ్ళీ నదిలో పడింది. రక్షకులు ప్రతిసారీ నీటి నుండి గాయపడలేదు. లాంగ్లీ విమానంతో కాకుండా ప్రయోగ యంత్రాంగాన్ని సమస్యపై విపత్తులను నిందించాడు. ఎయిర్‌ఫ్రేమ్‌పై ఒత్తిడిని లెక్కించడం మరియు విమానం యొక్క సరైన నియంత్రణన"&amp;"ు పరిగణనలోకి తీసుకోవడంలో అతని వైఫల్యంలో అసలు సమస్య ఉంది. అతను తదుపరి పరీక్షలు చేయలేదు, మరియు అతని ప్రయోగాలు వార్తాపత్రికలు మరియు యు.ఎస్. కాంగ్రెస్‌లో అపహాస్యం చేసే వస్తువుగా మారాయి. [3] డిసెంబర్ 8, 1903 తర్వాత తొమ్మిది రోజుల తరువాత, వైఫల్యం, రైట్ బ్రదర్స్"&amp;" నార్త్ కరోలినాలోని కిట్టి హాక్ సమీపంలో నాలుగు విజయవంతమైన విమానాలను నిర్వహించారు. స్మిత్సోనియన్ ఆమోదంతో, గ్లెన్ కర్టిస్ ఏరోడ్రోమ్‌ను విస్తృతంగా సవరించాడు మరియు 1914 లో కొన్ని చిన్న విమానాలను తయారుచేశాడు, విమానంలో రైట్ బ్రదర్స్ పేటెంట్‌ను దాటవేయడానికి మరియ"&amp;"ు లాంగ్లీని నిరూపించడానికి విఫల ప్రయత్నంలో భాగంగా. ఈ విమానాల ఆధారంగా, స్మిత్సోనియన్ తన మ్యూజియంలో ఏరోడ్రోమ్‌ను ప్రదర్శించింది, ఇది ఎయిర్-ఎయిర్-ఎయిర్ క్రూడ్, శక్తితో కూడిన విమానం ""ఫ్లైట్ సామర్థ్యం కలిగి ఉంది."" ఈ చర్య ఓర్విల్లే రైట్‌తో ఒక వైరాన్ని ప్రేరేప"&amp;"ించింది (విల్బర్ రైట్ 1912 లో మరణించాడు), అతను స్మిత్సోనియన్ ఎగిరే యంత్ర చరిత్రను తప్పుగా సూచిస్తున్నాడని ఆరోపించారు. అసలు 1903 కిట్టి హాక్ ఫ్లైయర్‌ను స్మిత్సోనియన్‌కు విరాళంగా ఇవ్వడానికి నిరాకరించడం ద్వారా ఓర్విల్లే తన నిరసనను బ్యాకప్ చేశాడు, బదులుగా దీన"&amp;"ిని 1928 లో సైన్స్ మ్యూజియం ఆఫ్ లండన్ యొక్క విస్తృతమైన సేకరణలకు విరాళంగా ఇచ్చాడు. ఈ వివాదం చివరకు 1942 లో స్మిత్సోనియన్ కర్టిస్ సవరణల వివరాలను ప్రచురించినప్పుడు ముగిసింది. ఏరోడ్రోమ్ మరియు విమానం కోసం దాని వాదనలను తిరిగి ఇచ్చింది. కర్టిస్ సన్నాహాలను ""పునర"&amp;"ుద్ధరణ"" అని పిలిచాడు, డిజైన్‌కు మాత్రమే అదనంగా సరస్సుపై పరీక్షకు మద్దతు ఇవ్వడానికి పాంటూన్లు మాత్రమే ఉన్నాయి, కాని పేటెంట్ అటార్నీ గ్రిఫిత్ బ్రూవర్‌తో సహా విమర్శకులు వాటిని అసలు డిజైన్ యొక్క మార్పులు అని పిలిచారు. జూన్ 22, 1914 లో, న్యూయార్క్ టైమ్స్ బ్రూ"&amp;"వర్‌కు రాసిన లేఖ ""ఎందుకు, లాంగ్లీ ఫ్లయింగ్ మెషిన్ ఒక ప్రాక్టికల్ ఫ్లయింగ్ మెషిన్ అయితే, యంత్రానికి బాధ్యత వహించేవారు మార్పు లేకుండా ఎగరడానికి ప్రయత్నించలేదా?"" పేటెంట్ ఉల్లంఘనకు పాల్పడిన వ్యక్తిని పరీక్షల కోసం చారిత్రాత్మక విమానాలను సిద్ధం చేయడానికి ఎన్న"&amp;"ుకోవటానికి పేటెంట్ ఉల్లంఘనకు అనుమతించే నిర్ణయాన్ని బ్రూవర్ ప్రశ్నించాడు. [4] [5] కర్టిస్ న్యూయార్క్‌లోని క్యూకా సరస్సు నుండి సవరించిన ఏరోడ్రోమ్‌ను ఎగురవేసాడు, నీటి ఉపరితలం నుండి కొన్ని అడుగుల దూరంలో ఒకేసారి ఐదు సెకన్ల కంటే ఎక్కువ కాలం ఉండలేదు. కొన్ని రోజు"&amp;"ల తరువాత తీరానికి దగ్గరగా నిర్వహించిన అదనపు పరీక్షలో తీసిన పాంటూన్ల క్రింద పగటిపూట ఫోటోలు మీడియా ప్రచురించింది. [6] లాంగ్లీ యొక్క స్కేల్ మోడల్ ఏరోడ్రోమ్స్ రెండు ఈ రోజు వరకు మనుగడలో ఉన్నాయి. ఏరోడ్రోమ్ నంబర్ 5, ఫ్లై టు ఎగరడానికి మొట్టమొదటి లాంగ్లీ-ఎయిర్ క్ర"&amp;"ాఫ్ట్, వాషింగ్టన్, డి.సి.లోని స్మిత్సోనియన్ యొక్క నేషనల్ ఎయిర్ అండ్ స్పేస్ మ్యూజియంలో ప్రదర్శనలో ఉంది. ఏరోడ్రోమ్ నం 6 పిట్స్బర్గ్ విశ్వవిద్యాలయం, వెస్లీ డబ్ల్యూ. ఇంజనీరింగ్ విద్యార్థులు కొంతవరకు పునరుద్ధరించారు. రెక్కలు మరియు తోకపై ఫాబ్రిక్ మాత్రమే కొత్త "&amp;"పదార్థం, అయినప్పటికీ తోక మరియు అనేక రెక్కల పక్కటెముకలు స్మిత్సోనియన్ అందించిన అదే కాల వ్యవధి నుండి పాతకాలపు కలపను ఉపయోగించి పునర్నిర్మించబడ్డాయి. [7] లాంగ్లీ స్మిత్సోనియన్ యొక్క అగ్ర ఉద్యోగానికి ఎక్కే ముందు విశ్వవిద్యాలయంలో ఖగోళ శాస్త్ర ప్రొఫెసర్‌గా పనిచే"&amp;"శాడు. మ్యాన్ మోసే ఏరోడ్రోమ్ కర్టిస్ చేత పునర్నిర్మించబడిన మరియు పరీక్షించిన తరువాత బయటపడింది మరియు లాంగ్లీ యొక్క అసలు 1903 కాన్ఫిగరేషన్‌కు స్మిత్సోనియన్ సిబ్బంది తిరిగి మార్చబడింది. ఇది స్మిత్సోనియన్ మ్యూజియంలో 1948 వరకు గౌరవ స్థానాన్ని ఆక్రమించింది, ఈ సం"&amp;"స్థ UK నుండి అసలు 1903 రైట్ ఫ్లైయర్‌ను ఇంటికి స్వాగతించింది. తరువాత, మేరీల్యాండ్‌లోని సూట్‌ల్యాండ్‌లోని పాల్ గార్బెర్ సదుపాయంలో ఏరోడ్రోమ్ చాలా సంవత్సరాలు ప్రజల దృష్టిలో నివసించింది. ఈ రోజు ఇది వర్జీనియాలోని చాంటిల్లీలోని నేషనల్ ఎయిర్ అండ్ స్పేస్ మ్యూజియం "&amp;"యొక్క స్టీవెన్ ఎఫ్. ఉడ్వర్-హేజీ సెంటర్‌లో ప్రదర్శించబడుతుంది")</f>
        <v>లాంగ్లీ ఏరోడ్రోమ్ ఒక మార్గదర్శక కానీ విజయవంతం కాని సిబ్బంది, టెన్డం వింగ్-కాన్ఫిగరేషన్ శక్తితో కూడిన ఫ్లయింగ్ మెషిన్; 19 వ శతాబ్దం ముగింపులో స్మిత్సోనియన్ ఇన్స్టిట్యూషన్ సెక్రటరీ శామ్యూల్ లాంగ్లీ రూపొందించారు. రెండు సంవత్సరాల క్రితం చిన్న-స్థాయి అన్‌స్క్రూడ్ మోడళ్లతో లాంగ్లీ విజయవంతమైన విమానాల తరువాత 1898 లో యు.ఎస్. ఆర్మీ ఈ ప్రాజెక్ట్ కోసం $ 50,000 చెల్లించింది. [1] లాంగ్లీ "ఏరోడ్రోమ్" అనే పదాన్ని రూపొందించాడు మరియు 1890 మరియు 1900 ల ప్రారంభంలో స్మిత్సోనియన్ సిబ్బంది అతని పర్యవేక్షణలో నిర్మించిన ఇంజిన్-నడిచే మరియు సిబ్బందితో కూడిన టాండమ్ వింగ్ విమానాల శ్రేణికి దీనిని వర్తింపజేసాడు. ఈ పదం గ్రీకు పదాల నుండి "ఎయిర్ రన్నర్" అని అర్ధం. 1894 లో ప్రారంభమైన వరుస విజయవంతం కాని పరీక్షల తరువాత, లాంగ్లీ యొక్క అన్‌స్క్రూడ్ ఆవిరితో నడిచే మోడల్ "నంబర్ 5" 90 సెకన్ల విజయవంతమైన ఫ్లైట్‌ను 0.5 మైళ్ళు (0.80 కిమీ) గంటకు 25 మైళ్ళు (40 కిమీ) వద్ద 80 ఎత్తులో చేసింది. మే 6, 1896 న అడుగులు (24 మీ) నుండి 100 అడుగుల (30 మీ) వరకు. నవంబర్లో, మోడల్ "సంఖ్య 6" దాదాపు 1 మైలు (1.6 కిమీ) ప్రయాణించింది. వాషింగ్టన్, డి.సి.కి దక్షిణాన వర్జీనియాలోని క్వాంటికోకు సమీపంలో ఉన్న పోటోమాక్ నదిలోని ఒక హౌస్‌బోట్ నుండి కాటాపుల్ట్ రెండు విమానాలను ప్రారంభించారు. ఈ విమానాలు నేవీ థియోడర్ రూజ్‌వెల్ట్‌ను ఆకట్టుకున్నాయి, "యంత్రం పనిచేసింది" అని నొక్కి చెప్పడానికి మరియు పిలవడానికి పిలుపునిచ్చారు. అమెరికా నేవీ మార్చి 1898 లో లాంగ్లీ యొక్క "ఫ్లయింగ్ మెషిన్" యొక్క ప్రయోజనాన్ని అధ్యయనం చేయడానికి నాలుగు-అధికారి బోర్డును రూపొందించడానికి, యు.ఎస్. నేవీ విమానయానంలో ఆసక్తిని కలిగించిన మొదటి డాక్యుమెంట్. [2] నేవీ ఈ ప్రాజెక్టును తీసుకోనప్పటికీ, ఈ ఆలోచనను ఈ బృందం ఆమోదించింది. బదులుగా, యు.ఎస్. యుద్ధ విభాగం యొక్క బోర్డు ఆర్డినెన్స్ మరియు కోట సిఫారసుపై పనిచేసింది మరియు పూర్తి స్థాయి మనిషి మోసే సంస్కరణను నిర్మించడానికి స్మిత్సోనియన్‌కు $ 50,000 గ్రాంట్లు సంపాదించింది. లాంగ్లీ యొక్క సాంకేతిక బృందం గ్యాసోలిన్-శక్తితో కూడిన క్వార్టర్-స్కేల్ అన్‌స్క్రూడ్ మోడల్‌ను కూడా నిర్మించింది, ఇది జూన్ 18, 1901 న రెండుసార్లు విజయవంతంగా ప్రయాణించింది, మరియు మళ్ళీ ఆగస్టు 8, 1903 న మెరుగైన ఇంజిన్‌తో. [3] పూర్తి-స్థాయి ఏరోడ్రోమ్ యొక్క అంతర్గత దహన యంత్రం 53 హార్స్‌పవర్‌ను ఉత్పత్తి చేసింది, 1903 నాటి రైట్ బ్రదర్స్ గ్యాసోలిన్ ఇంజిన్ కంటే నాలుగు రెట్లు ఎక్కువ. ఏరోడోమ్ యొక్క ఇతర లక్షణాలు, ముఖ్యంగా నిర్మాణం మరియు నియంత్రణ, చాలా కోరుకునేవి. ఏరోడ్రోమ్‌లో ఒక ఆదిమ నియంత్రణ వ్యవస్థ ఉంది, ఇందులో క్రూసిఫార్మ్ తోక మరియు కేంద్ర-మౌంటెడ్ చుక్కాని ఉన్నాయి. [3] లాంగ్లీ మళ్ళీ ప్రయోగం కోసం హౌస్‌బోట్ కాటాపుల్ట్‌ను ఉపయోగించాడు. అతను తన చీఫ్ ఇంజనీర్ చార్లెస్ ఎం. మొదటి విమాన ప్రయత్నంలో, అక్టోబర్ 7, 1903, క్రాఫ్ట్ ఎగరడంలో విఫలమైంది మరియు ప్రారంభించిన వెంటనే పోటోమాక్ నదిలోకి పడిపోయింది. రెండవ ప్రయత్నంలో, డిసెంబర్ 8 న, క్రాఫ్ట్ ప్రయోగం తర్వాత కూలిపోయింది మరియు మళ్ళీ నదిలో పడింది. రక్షకులు ప్రతిసారీ నీటి నుండి గాయపడలేదు. లాంగ్లీ విమానంతో కాకుండా ప్రయోగ యంత్రాంగాన్ని సమస్యపై విపత్తులను నిందించాడు. ఎయిర్‌ఫ్రేమ్‌పై ఒత్తిడిని లెక్కించడం మరియు విమానం యొక్క సరైన నియంత్రణను పరిగణనలోకి తీసుకోవడంలో అతని వైఫల్యంలో అసలు సమస్య ఉంది. అతను తదుపరి పరీక్షలు చేయలేదు, మరియు అతని ప్రయోగాలు వార్తాపత్రికలు మరియు యు.ఎస్. కాంగ్రెస్‌లో అపహాస్యం చేసే వస్తువుగా మారాయి. [3] డిసెంబర్ 8, 1903 తర్వాత తొమ్మిది రోజుల తరువాత, వైఫల్యం, రైట్ బ్రదర్స్ నార్త్ కరోలినాలోని కిట్టి హాక్ సమీపంలో నాలుగు విజయవంతమైన విమానాలను నిర్వహించారు. స్మిత్సోనియన్ ఆమోదంతో, గ్లెన్ కర్టిస్ ఏరోడ్రోమ్‌ను విస్తృతంగా సవరించాడు మరియు 1914 లో కొన్ని చిన్న విమానాలను తయారుచేశాడు, విమానంలో రైట్ బ్రదర్స్ పేటెంట్‌ను దాటవేయడానికి మరియు లాంగ్లీని నిరూపించడానికి విఫల ప్రయత్నంలో భాగంగా. ఈ విమానాల ఆధారంగా, స్మిత్సోనియన్ తన మ్యూజియంలో ఏరోడ్రోమ్‌ను ప్రదర్శించింది, ఇది ఎయిర్-ఎయిర్-ఎయిర్ క్రూడ్, శక్తితో కూడిన విమానం "ఫ్లైట్ సామర్థ్యం కలిగి ఉంది." ఈ చర్య ఓర్విల్లే రైట్‌తో ఒక వైరాన్ని ప్రేరేపించింది (విల్బర్ రైట్ 1912 లో మరణించాడు), అతను స్మిత్సోనియన్ ఎగిరే యంత్ర చరిత్రను తప్పుగా సూచిస్తున్నాడని ఆరోపించారు. అసలు 1903 కిట్టి హాక్ ఫ్లైయర్‌ను స్మిత్సోనియన్‌కు విరాళంగా ఇవ్వడానికి నిరాకరించడం ద్వారా ఓర్విల్లే తన నిరసనను బ్యాకప్ చేశాడు, బదులుగా దీనిని 1928 లో సైన్స్ మ్యూజియం ఆఫ్ లండన్ యొక్క విస్తృతమైన సేకరణలకు విరాళంగా ఇచ్చాడు. ఈ వివాదం చివరకు 1942 లో స్మిత్సోనియన్ కర్టిస్ సవరణల వివరాలను ప్రచురించినప్పుడు ముగిసింది. ఏరోడ్రోమ్ మరియు విమానం కోసం దాని వాదనలను తిరిగి ఇచ్చింది. కర్టిస్ సన్నాహాలను "పునరుద్ధరణ" అని పిలిచాడు, డిజైన్‌కు మాత్రమే అదనంగా సరస్సుపై పరీక్షకు మద్దతు ఇవ్వడానికి పాంటూన్లు మాత్రమే ఉన్నాయి, కాని పేటెంట్ అటార్నీ గ్రిఫిత్ బ్రూవర్‌తో సహా విమర్శకులు వాటిని అసలు డిజైన్ యొక్క మార్పులు అని పిలిచారు. జూన్ 22, 1914 లో, న్యూయార్క్ టైమ్స్ బ్రూవర్‌కు రాసిన లేఖ "ఎందుకు, లాంగ్లీ ఫ్లయింగ్ మెషిన్ ఒక ప్రాక్టికల్ ఫ్లయింగ్ మెషిన్ అయితే, యంత్రానికి బాధ్యత వహించేవారు మార్పు లేకుండా ఎగరడానికి ప్రయత్నించలేదా?" పేటెంట్ ఉల్లంఘనకు పాల్పడిన వ్యక్తిని పరీక్షల కోసం చారిత్రాత్మక విమానాలను సిద్ధం చేయడానికి ఎన్నుకోవటానికి పేటెంట్ ఉల్లంఘనకు అనుమతించే నిర్ణయాన్ని బ్రూవర్ ప్రశ్నించాడు. [4] [5] కర్టిస్ న్యూయార్క్‌లోని క్యూకా సరస్సు నుండి సవరించిన ఏరోడ్రోమ్‌ను ఎగురవేసాడు, నీటి ఉపరితలం నుండి కొన్ని అడుగుల దూరంలో ఒకేసారి ఐదు సెకన్ల కంటే ఎక్కువ కాలం ఉండలేదు. కొన్ని రోజుల తరువాత తీరానికి దగ్గరగా నిర్వహించిన అదనపు పరీక్షలో తీసిన పాంటూన్ల క్రింద పగటిపూట ఫోటోలు మీడియా ప్రచురించింది. [6] లాంగ్లీ యొక్క స్కేల్ మోడల్ ఏరోడ్రోమ్స్ రెండు ఈ రోజు వరకు మనుగడలో ఉన్నాయి. ఏరోడ్రోమ్ నంబర్ 5, ఫ్లై టు ఎగరడానికి మొట్టమొదటి లాంగ్లీ-ఎయిర్ క్రాఫ్ట్, వాషింగ్టన్, డి.సి.లోని స్మిత్సోనియన్ యొక్క నేషనల్ ఎయిర్ అండ్ స్పేస్ మ్యూజియంలో ప్రదర్శనలో ఉంది. ఏరోడ్రోమ్ నం 6 పిట్స్బర్గ్ విశ్వవిద్యాలయం, వెస్లీ డబ్ల్యూ. ఇంజనీరింగ్ విద్యార్థులు కొంతవరకు పునరుద్ధరించారు. రెక్కలు మరియు తోకపై ఫాబ్రిక్ మాత్రమే కొత్త పదార్థం, అయినప్పటికీ తోక మరియు అనేక రెక్కల పక్కటెముకలు స్మిత్సోనియన్ అందించిన అదే కాల వ్యవధి నుండి పాతకాలపు కలపను ఉపయోగించి పునర్నిర్మించబడ్డాయి. [7] లాంగ్లీ స్మిత్సోనియన్ యొక్క అగ్ర ఉద్యోగానికి ఎక్కే ముందు విశ్వవిద్యాలయంలో ఖగోళ శాస్త్ర ప్రొఫెసర్‌గా పనిచేశాడు. మ్యాన్ మోసే ఏరోడ్రోమ్ కర్టిస్ చేత పునర్నిర్మించబడిన మరియు పరీక్షించిన తరువాత బయటపడింది మరియు లాంగ్లీ యొక్క అసలు 1903 కాన్ఫిగరేషన్‌కు స్మిత్సోనియన్ సిబ్బంది తిరిగి మార్చబడింది. ఇది స్మిత్సోనియన్ మ్యూజియంలో 1948 వరకు గౌరవ స్థానాన్ని ఆక్రమించింది, ఈ సంస్థ UK నుండి అసలు 1903 రైట్ ఫ్లైయర్‌ను ఇంటికి స్వాగతించింది. తరువాత, మేరీల్యాండ్‌లోని సూట్‌ల్యాండ్‌లోని పాల్ గార్బెర్ సదుపాయంలో ఏరోడ్రోమ్ చాలా సంవత్సరాలు ప్రజల దృష్టిలో నివసించింది. ఈ రోజు ఇది వర్జీనియాలోని చాంటిల్లీలోని నేషనల్ ఎయిర్ అండ్ స్పేస్ మ్యూజియం యొక్క స్టీవెన్ ఎఫ్. ఉడ్వర్-హేజీ సెంటర్‌లో ప్రదర్శించబడుతుంది</v>
      </c>
      <c r="E132" s="1" t="s">
        <v>1764</v>
      </c>
      <c r="F132" s="1" t="s">
        <v>1765</v>
      </c>
      <c r="G132" s="1" t="str">
        <f>IFERROR(__xludf.DUMMYFUNCTION("GOOGLETRANSLATE(F:F, ""en"", ""te"")"),"ప్రయోగాత్మక, పయనీర్ స్థిర-వింగ్ విమానం")</f>
        <v>ప్రయోగాత్మక, పయనీర్ స్థిర-వింగ్ విమానం</v>
      </c>
      <c r="H132" s="1" t="s">
        <v>612</v>
      </c>
      <c r="I132" s="1" t="str">
        <f>IFERROR(__xludf.DUMMYFUNCTION("GOOGLETRANSLATE(H:H, ""en"", ""te"")"),"అమెరికా")</f>
        <v>అమెరికా</v>
      </c>
      <c r="AF132" s="1" t="s">
        <v>1766</v>
      </c>
      <c r="AG132" s="1" t="s">
        <v>1767</v>
      </c>
      <c r="AH132" s="1" t="s">
        <v>1768</v>
      </c>
    </row>
    <row r="133">
      <c r="A133" s="1" t="s">
        <v>1769</v>
      </c>
      <c r="B133" s="1" t="str">
        <f>IFERROR(__xludf.DUMMYFUNCTION("GOOGLETRANSLATE(A:A, ""en"", ""te"")"),"కెనడైర్ CL-227 సెంటినెల్")</f>
        <v>కెనడైర్ CL-227 సెంటినెల్</v>
      </c>
      <c r="C133" s="1" t="s">
        <v>1770</v>
      </c>
      <c r="D133" s="1" t="str">
        <f>IFERROR(__xludf.DUMMYFUNCTION("GOOGLETRANSLATE(C:C, ""en"", ""te"")"),"CL-227 సెంటినెల్ కెనడైర్ చేసిన రిమోట్-కంట్రోల్డ్ మానవరహిత వైమానిక వాహనం (యుఎవి). ఇది విలక్షణమైన అసాధారణమైన బల్బస్ వేరుశెనగ ఆకారపు ప్రొఫైల్‌ను ప్రదర్శిస్తుంది, ఇది ఎగిరే వేరుశెనగకు దాని మారుపేరును ఇచ్చింది. వ్యవస్థ యొక్క నడుము నుండి వెలువడే ఏకాక్షక రోటర్ల "&amp;"సమితి ద్వారా లిఫ్ట్ అందించబడుతుంది. పరారుణ సంతకాన్ని తగ్గించడానికి ఇంజిన్ గాలి పైకి అయిపోతుంది. రాడార్ సంతకాన్ని తగ్గించే ప్రయత్నంలో బ్లేడ్లు మిశ్రమ పదార్థాలతో పాటు అన్ని బాహ్య చర్మం మరియు కాళ్ళతో తయారు చేయబడతాయి. ప్రధాన నిర్మాణం ఎక్కువగా అల్యూమినియంతో తయ"&amp;"ారు చేయబడింది. CL-227 యొక్క 1977 లో రూపొందించబడింది, మరియు ""ఫేజ్ వన్"" ప్రోటోటైప్ 25 ఆగస్టు 1978 న తన మొదటి విమానంలో చేసింది; పెద్ద ఉత్పత్తి ""దశ రెండు"" వాహనం మొదట 14 డిసెంబర్ 1981 న విప్పలేదు. [1] మార్చి 1982 లో నాటో యొక్క మూల్యాంకనం తరువాత, [1] మరియు "&amp;"1980 ల ప్రారంభంలో నాటో అలైడ్ క్లయింట్లకు అందుబాటులో ఉంచబడింది. 1990 ల చివరలో ఇది నవీకరించబడిన సంస్కరణ, CL-327 ద్వారా భర్తీ చేయబడింది. CL-327 CL-227 యొక్క అన్‌గ్రేడ్ మరియు అడ్వాన్స్ వెర్షన్‌గా అభివృద్ధి చేయబడింది. కొత్త యుఎవి ఉత్పత్తి రేఖ 1996 లో బొంబార్డి"&amp;"యర్ ఏరోస్పేస్ ఆధ్వర్యంలో ప్రారంభమైంది, ఇది CL-227 యొక్క అసలు డెవలపర్ కెనడైర్ యొక్క ఆస్తులను కొనుగోలు చేసింది. జేన్ యొక్క 1987-1988 పేజి 816 నుండి డేటా; లేయెస్ అండ్ ఫ్లెమింగ్ 1999, పే .421 జనరల్ క్యారెక్టరిస్టిక్స్ పెర్ఫార్మెన్స్ ఏవియానిక్స్")</f>
        <v>CL-227 సెంటినెల్ కెనడైర్ చేసిన రిమోట్-కంట్రోల్డ్ మానవరహిత వైమానిక వాహనం (యుఎవి). ఇది విలక్షణమైన అసాధారణమైన బల్బస్ వేరుశెనగ ఆకారపు ప్రొఫైల్‌ను ప్రదర్శిస్తుంది, ఇది ఎగిరే వేరుశెనగకు దాని మారుపేరును ఇచ్చింది. వ్యవస్థ యొక్క నడుము నుండి వెలువడే ఏకాక్షక రోటర్ల సమితి ద్వారా లిఫ్ట్ అందించబడుతుంది. పరారుణ సంతకాన్ని తగ్గించడానికి ఇంజిన్ గాలి పైకి అయిపోతుంది. రాడార్ సంతకాన్ని తగ్గించే ప్రయత్నంలో బ్లేడ్లు మిశ్రమ పదార్థాలతో పాటు అన్ని బాహ్య చర్మం మరియు కాళ్ళతో తయారు చేయబడతాయి. ప్రధాన నిర్మాణం ఎక్కువగా అల్యూమినియంతో తయారు చేయబడింది. CL-227 యొక్క 1977 లో రూపొందించబడింది, మరియు "ఫేజ్ వన్" ప్రోటోటైప్ 25 ఆగస్టు 1978 న తన మొదటి విమానంలో చేసింది; పెద్ద ఉత్పత్తి "దశ రెండు" వాహనం మొదట 14 డిసెంబర్ 1981 న విప్పలేదు. [1] మార్చి 1982 లో నాటో యొక్క మూల్యాంకనం తరువాత, [1] మరియు 1980 ల ప్రారంభంలో నాటో అలైడ్ క్లయింట్లకు అందుబాటులో ఉంచబడింది. 1990 ల చివరలో ఇది నవీకరించబడిన సంస్కరణ, CL-327 ద్వారా భర్తీ చేయబడింది. CL-327 CL-227 యొక్క అన్‌గ్రేడ్ మరియు అడ్వాన్స్ వెర్షన్‌గా అభివృద్ధి చేయబడింది. కొత్త యుఎవి ఉత్పత్తి రేఖ 1996 లో బొంబార్డియర్ ఏరోస్పేస్ ఆధ్వర్యంలో ప్రారంభమైంది, ఇది CL-227 యొక్క అసలు డెవలపర్ కెనడైర్ యొక్క ఆస్తులను కొనుగోలు చేసింది. జేన్ యొక్క 1987-1988 పేజి 816 నుండి డేటా; లేయెస్ అండ్ ఫ్లెమింగ్ 1999, పే .421 జనరల్ క్యారెక్టరిస్టిక్స్ పెర్ఫార్మెన్స్ ఏవియానిక్స్</v>
      </c>
      <c r="F133" s="1" t="s">
        <v>1771</v>
      </c>
      <c r="G133" s="1" t="str">
        <f>IFERROR(__xludf.DUMMYFUNCTION("GOOGLETRANSLATE(F:F, ""en"", ""te"")"),"మానవరహిత నిఘా హెలికాప్టర్")</f>
        <v>మానవరహిత నిఘా హెలికాప్టర్</v>
      </c>
      <c r="H133" s="1" t="s">
        <v>1772</v>
      </c>
      <c r="I133" s="1" t="str">
        <f>IFERROR(__xludf.DUMMYFUNCTION("GOOGLETRANSLATE(H:H, ""en"", ""te"")"),"కెనడా")</f>
        <v>కెనడా</v>
      </c>
      <c r="K133" s="1" t="s">
        <v>1773</v>
      </c>
      <c r="L133" s="1" t="str">
        <f>IFERROR(__xludf.DUMMYFUNCTION("GOOGLETRANSLATE(K:K, ""en"", ""te"")"),"కెనడైర్")</f>
        <v>కెనడైర్</v>
      </c>
      <c r="M133" s="2" t="s">
        <v>1774</v>
      </c>
      <c r="N133" s="3">
        <v>28727.0</v>
      </c>
      <c r="O133" s="1">
        <v>1.0</v>
      </c>
      <c r="Q133" s="1" t="s">
        <v>1093</v>
      </c>
      <c r="W133" s="1" t="s">
        <v>1775</v>
      </c>
      <c r="X133" s="1" t="s">
        <v>1776</v>
      </c>
      <c r="Y133" s="1" t="s">
        <v>1777</v>
      </c>
      <c r="AK133" s="1" t="s">
        <v>1778</v>
      </c>
      <c r="BP133" s="1" t="s">
        <v>1779</v>
      </c>
      <c r="CC133" s="1" t="s">
        <v>1780</v>
      </c>
    </row>
    <row r="134">
      <c r="A134" s="1" t="s">
        <v>1781</v>
      </c>
      <c r="B134" s="1" t="str">
        <f>IFERROR(__xludf.DUMMYFUNCTION("GOOGLETRANSLATE(A:A, ""en"", ""te"")"),"జెప్పెలిన్-లిండౌ D.I")</f>
        <v>జెప్పెలిన్-లిండౌ D.I</v>
      </c>
      <c r="C134" s="1" t="s">
        <v>1782</v>
      </c>
      <c r="D134" s="1" t="str">
        <f>IFERROR(__xludf.DUMMYFUNCTION("GOOGLETRANSLATE(C:C, ""en"", ""te"")"),"జెప్పెలిన్ D.I, లేదా జెప్పెలిన్-లిండౌ D.I లేదా జెప్పెలిన్ D.I (DO), జర్మన్ పత్రాలలో పేర్కొన్నట్లుగా, కొన్నిసార్లు పోస్ట్‌వార్‌ను డోర్నియర్ D.I లేదా డోర్నియర్-జెప్పెలిన్ D.I, డిజైనర్ కోసం, [2] ఒకే సైట్ గా సూచిస్తారు. -మెటల్ ఒత్తిడితో కూడిన చర్మం [3] [4] మో"&amp;"నోకోక్ [3] కాంటిలివర్-వింగ్ బిప్‌లేన్ ఫైటర్, [3] [4] క్లాడ్ డోర్నియర్ అభివృద్ధి చేసినప్పుడు వారి లిండౌ సౌకర్యం వద్ద లుఫ్ట్‌చిఫ్బావు జెప్పెలిన్ కోసం పనిచేస్తున్నప్పుడు. [3] మొదటి ప్రపంచ యుద్ధంలో జర్మన్ వైమానిక దళం (లుఫ్ట్‌స్ట్రెయిట్క్రాఫ్టే) తో కార్యాచరణ స"&amp;"ేవను చూడటం చాలా ఆలస్యం అయింది. డోర్నియర్ D.I క్లాడ్ డోర్నియర్ చేసిన అనేక డిజైన్లలో ఒకటి, ఆల్-మెటల్ ఒత్తిడితో కూడిన చర్మం [3] మోనోకోక్ నిర్మాణం, [3] మరియు అటువంటి నిర్మాణాన్ని ప్రదర్శించిన మొట్టమొదటి ఫైటర్ ఇది మరియు ఏదైనా ఉత్పత్తి సంస్కరణలను పూర్తి చేయడాని"&amp;"కి ముందు ఉత్పత్తి నిలిపివేయబడినప్పటికీ, ఈ లక్షణాలతో ఉత్పత్తిలోకి వెళ్ళిన మొదటి విమానం కూడా ఇది. ఇన్ఫ్లైట్ మంటల ప్రమాదాలను తగ్గించడానికి, ఇది బాహ్య ఇంధన ట్యాంక్ కూడా కలిగి ఉంది, ఇది కొన్ని వనరులు [2] [5] మరియు మెరుగైన ఏరోడైనమిక్స్ కోసం మందపాటి-విభాగం కాంటి"&amp;"లివర్ రెక్కల ప్రకారం. డోర్నియర్ డో హెచ్ ఫాల్కే మోనోప్లేన్ దాని నుండి అభివృద్ధి చేయబడింది, దిగువ వింగ్ తొలగించడానికి విస్తరించిన అప్పర్ వింగ్ పరిహారం. అభివృద్ధి కార్యక్రమం కోసం ఏడు ప్రోటోటైప్‌లు నిర్మించబడ్డాయి, అయితే ఇది మొదటి ప్రపంచ యుద్ధం ముగిసినందున ఇద"&amp;"ి ఎప్పుడూ ఉపయోగించబడలేదు. లుఫ్ట్‌స్ట్రెయిట్క్రాఫ్టే (జర్మన్ వైమానిక దళం) పైలట్లు ఈ రకాన్ని మే మరియు జూన్ 1918 లో మరియు మళ్ళీ అక్టోబర్‌లో అంచనా వేశారు. [6] [7] జర్మన్ ఏస్ విల్హెల్మ్ రీన్హార్డ్ 3 జూలై 1918 న నిర్మాణాత్మక వైఫల్యం తరువాత నిర్మాణాత్మక మెరుగుదల"&amp;"ల కోసం గ్రౌన్దేడ్ అయిన తరువాత చంపబడ్డాడు. [6] భారీ ఐలెరాన్ నియంత్రణలు మరియు ఎత్తులో పేలవమైన అధిరోహణ రేట్లు ఉన్నట్లు నివేదికలు ఉన్నాయి. మరింత శక్తివంతమైన BMW IIIA ఇన్లైన్-సిక్స్ లిక్విడ్-కూల్డ్ ఇంజిన్‌తో అమర్చిన తరువాత, ఇది 25 నిమిషాల నుండి 13 నిమిషాల వరకు"&amp;" 5,000 మీ (16,000 అడుగులు) చేరుకోవడానికి అవసరమైన సమయాన్ని తగ్గించింది, అక్టోబర్ లేదా నవంబర్‌లో 50 విమానాలకు ఒక ఆర్డర్ ఉంచబడింది . [[ 1919 ప్రారంభంలో యుద్ధ విరమణ తరువాత ఉత్పత్తిని నిలిపివేసినప్పుడు ఇవి సుమారు 50 శాతం పూర్తయ్యాయి. [7] ఒక ఉదాహరణ యుఎస్ నేవీకి"&amp;" మరియు మరొకటి యుఎస్ ఆర్మీ ఎయిర్ సర్వీస్‌కు వెళ్లి, రెండూ 1921 లో కొనుగోలు చేయబడ్డాయి మరియు 1922 లో పంపిణీ చేయబడ్డాయి, ఉపయోగించిన నవల నిర్మాణ పద్ధతుల అంచనా కోసం. [7] కోస్లర్, 1985, పే.")</f>
        <v>జెప్పెలిన్ D.I, లేదా జెప్పెలిన్-లిండౌ D.I లేదా జెప్పెలిన్ D.I (DO), జర్మన్ పత్రాలలో పేర్కొన్నట్లుగా, కొన్నిసార్లు పోస్ట్‌వార్‌ను డోర్నియర్ D.I లేదా డోర్నియర్-జెప్పెలిన్ D.I, డిజైనర్ కోసం, [2] ఒకే సైట్ గా సూచిస్తారు. -మెటల్ ఒత్తిడితో కూడిన చర్మం [3] [4] మోనోకోక్ [3] కాంటిలివర్-వింగ్ బిప్‌లేన్ ఫైటర్, [3] [4] క్లాడ్ డోర్నియర్ అభివృద్ధి చేసినప్పుడు వారి లిండౌ సౌకర్యం వద్ద లుఫ్ట్‌చిఫ్బావు జెప్పెలిన్ కోసం పనిచేస్తున్నప్పుడు. [3] మొదటి ప్రపంచ యుద్ధంలో జర్మన్ వైమానిక దళం (లుఫ్ట్‌స్ట్రెయిట్క్రాఫ్టే) తో కార్యాచరణ సేవను చూడటం చాలా ఆలస్యం అయింది. డోర్నియర్ D.I క్లాడ్ డోర్నియర్ చేసిన అనేక డిజైన్లలో ఒకటి, ఆల్-మెటల్ ఒత్తిడితో కూడిన చర్మం [3] మోనోకోక్ నిర్మాణం, [3] మరియు అటువంటి నిర్మాణాన్ని ప్రదర్శించిన మొట్టమొదటి ఫైటర్ ఇది మరియు ఏదైనా ఉత్పత్తి సంస్కరణలను పూర్తి చేయడానికి ముందు ఉత్పత్తి నిలిపివేయబడినప్పటికీ, ఈ లక్షణాలతో ఉత్పత్తిలోకి వెళ్ళిన మొదటి విమానం కూడా ఇది. ఇన్ఫ్లైట్ మంటల ప్రమాదాలను తగ్గించడానికి, ఇది బాహ్య ఇంధన ట్యాంక్ కూడా కలిగి ఉంది, ఇది కొన్ని వనరులు [2] [5] మరియు మెరుగైన ఏరోడైనమిక్స్ కోసం మందపాటి-విభాగం కాంటిలివర్ రెక్కల ప్రకారం. డోర్నియర్ డో హెచ్ ఫాల్కే మోనోప్లేన్ దాని నుండి అభివృద్ధి చేయబడింది, దిగువ వింగ్ తొలగించడానికి విస్తరించిన అప్పర్ వింగ్ పరిహారం. అభివృద్ధి కార్యక్రమం కోసం ఏడు ప్రోటోటైప్‌లు నిర్మించబడ్డాయి, అయితే ఇది మొదటి ప్రపంచ యుద్ధం ముగిసినందున ఇది ఎప్పుడూ ఉపయోగించబడలేదు. లుఫ్ట్‌స్ట్రెయిట్క్రాఫ్టే (జర్మన్ వైమానిక దళం) పైలట్లు ఈ రకాన్ని మే మరియు జూన్ 1918 లో మరియు మళ్ళీ అక్టోబర్‌లో అంచనా వేశారు. [6] [7] జర్మన్ ఏస్ విల్హెల్మ్ రీన్హార్డ్ 3 జూలై 1918 న నిర్మాణాత్మక వైఫల్యం తరువాత నిర్మాణాత్మక మెరుగుదలల కోసం గ్రౌన్దేడ్ అయిన తరువాత చంపబడ్డాడు. [6] భారీ ఐలెరాన్ నియంత్రణలు మరియు ఎత్తులో పేలవమైన అధిరోహణ రేట్లు ఉన్నట్లు నివేదికలు ఉన్నాయి. మరింత శక్తివంతమైన BMW IIIA ఇన్లైన్-సిక్స్ లిక్విడ్-కూల్డ్ ఇంజిన్‌తో అమర్చిన తరువాత, ఇది 25 నిమిషాల నుండి 13 నిమిషాల వరకు 5,000 మీ (16,000 అడుగులు) చేరుకోవడానికి అవసరమైన సమయాన్ని తగ్గించింది, అక్టోబర్ లేదా నవంబర్‌లో 50 విమానాలకు ఒక ఆర్డర్ ఉంచబడింది . [[ 1919 ప్రారంభంలో యుద్ధ విరమణ తరువాత ఉత్పత్తిని నిలిపివేసినప్పుడు ఇవి సుమారు 50 శాతం పూర్తయ్యాయి. [7] ఒక ఉదాహరణ యుఎస్ నేవీకి మరియు మరొకటి యుఎస్ ఆర్మీ ఎయిర్ సర్వీస్‌కు వెళ్లి, రెండూ 1921 లో కొనుగోలు చేయబడ్డాయి మరియు 1922 లో పంపిణీ చేయబడ్డాయి, ఉపయోగించిన నవల నిర్మాణ పద్ధతుల అంచనా కోసం. [7] కోస్లర్, 1985, పే.</v>
      </c>
      <c r="E134" s="1" t="s">
        <v>1783</v>
      </c>
      <c r="F134" s="1" t="s">
        <v>1784</v>
      </c>
      <c r="G134" s="1" t="str">
        <f>IFERROR(__xludf.DUMMYFUNCTION("GOOGLETRANSLATE(F:F, ""en"", ""te"")"),"సింగిల్-సీట్ ఫైటర్")</f>
        <v>సింగిల్-సీట్ ఫైటర్</v>
      </c>
      <c r="H134" s="1" t="s">
        <v>111</v>
      </c>
      <c r="I134" s="1" t="str">
        <f>IFERROR(__xludf.DUMMYFUNCTION("GOOGLETRANSLATE(H:H, ""en"", ""te"")"),"జర్మనీ")</f>
        <v>జర్మనీ</v>
      </c>
      <c r="K134" s="1" t="s">
        <v>1785</v>
      </c>
      <c r="L134" s="1" t="str">
        <f>IFERROR(__xludf.DUMMYFUNCTION("GOOGLETRANSLATE(K:K, ""en"", ""te"")"),"జెప్పెలిన్-లిండౌ")</f>
        <v>జెప్పెలిన్-లిండౌ</v>
      </c>
      <c r="M134" s="2" t="s">
        <v>1786</v>
      </c>
      <c r="N134" s="1" t="s">
        <v>1787</v>
      </c>
      <c r="O134" s="1">
        <v>7.0</v>
      </c>
      <c r="Q134" s="1" t="s">
        <v>315</v>
      </c>
      <c r="S134" s="1" t="s">
        <v>1788</v>
      </c>
      <c r="U134" s="1" t="s">
        <v>1789</v>
      </c>
      <c r="V134" s="1" t="s">
        <v>1790</v>
      </c>
      <c r="Y134" s="1" t="s">
        <v>1791</v>
      </c>
      <c r="Z134" s="1" t="s">
        <v>1792</v>
      </c>
      <c r="AG134" s="1" t="s">
        <v>1793</v>
      </c>
      <c r="AI134" s="1" t="s">
        <v>1794</v>
      </c>
      <c r="AJ134" s="1" t="s">
        <v>1795</v>
      </c>
      <c r="AK134" s="1" t="s">
        <v>1796</v>
      </c>
      <c r="AM134" s="1" t="s">
        <v>1797</v>
      </c>
      <c r="AY134" s="1" t="s">
        <v>1798</v>
      </c>
      <c r="AZ134" s="1" t="s">
        <v>1799</v>
      </c>
      <c r="BB134" s="1" t="s">
        <v>1800</v>
      </c>
      <c r="BC134" s="1" t="s">
        <v>1801</v>
      </c>
      <c r="BD134" s="1" t="s">
        <v>1802</v>
      </c>
      <c r="BG134" s="1" t="s">
        <v>1803</v>
      </c>
      <c r="BN134" s="1" t="s">
        <v>1804</v>
      </c>
      <c r="BO134" s="1" t="s">
        <v>1805</v>
      </c>
      <c r="CX134" s="1" t="s">
        <v>1806</v>
      </c>
    </row>
    <row r="135">
      <c r="A135" s="1" t="s">
        <v>1807</v>
      </c>
      <c r="B135" s="1" t="str">
        <f>IFERROR(__xludf.DUMMYFUNCTION("GOOGLETRANSLATE(A:A, ""en"", ""te"")"),"పోటెజ్ 40")</f>
        <v>పోటెజ్ 40</v>
      </c>
      <c r="C135" s="1" t="s">
        <v>1808</v>
      </c>
      <c r="D135" s="1" t="str">
        <f>IFERROR(__xludf.DUMMYFUNCTION("GOOGLETRANSLATE(C:C, ""en"", ""te"")"),"పోటెజ్ 40 ఒక ఫ్రెంచ్ మూడు-ఇంజిన్, వలసరాజ్యాల రవాణా మరియు పోలీసింగ్ విమానాల విధుల కోసం ఒక ఫ్రెంచ్ ప్రభుత్వ కార్యక్రమానికి ప్రతిస్పందనగా రూపొందించిన మరియు నిర్మించిన హై-వింగ్ మోనోప్లేన్. [1] పోటెజ్ 40 అనేది డ్యూరాలిమినియాతో కప్పబడిన ఆల్-మెటల్ విమానం, ఇది సు"&amp;"మారు 100 మిమీ (4 అంగుళాలు) పిచ్ వద్ద రేఖాంశంగా ముడతలు పెట్టింది. [2] రెక్క దాని గుండ్రని చిట్కాలు కాకుండా ప్రణాళికలో దీర్ఘచతురస్రాకారంగా ఉంది మరియు రెండు ఐ-సెక్షన్ స్పార్స్ చుట్టూ నిర్మించబడింది. ప్రతి వైపు ఒక సమాంతర జత ఎయిర్‌ఫాయిల్ విభాగం స్ట్రట్స్ ఫార్వ"&amp;"ర్డ్ మరియు రియర్ స్పార్స్ నుండి వింగ్‌ను దిగువ ఫ్యూజ్‌లేజ్ లాంగ్‌కు కలుపుతారు. [1] ఫ్యూజ్‌లేజ్ మూడు డెమౌంటబుల్ భాగాలలో ఉంది. [3] పైలట్ యొక్క ముక్కు ప్రాంతం మృదువైనది మరియు కొద్దిగా గుండ్రంగా ఉంది, కాని ముడతలు పెట్టిన, ఫ్లాట్ సైడెడ్ మరియు దీర్ఘచతురస్రాకార "&amp;"క్రాస్-సెక్షన్ ఫ్యూజ్‌లేజ్‌లో విలీనం చేయబడింది. సెంట్రల్ సాల్మ్సన్ 9ab 172 kW (230 HP) తొమ్మిది సిలిండర్ రేడియల్ ఇంజిన్ విపరీతమైన ముక్కుపై అమర్చబడి, పూర్తిగా అన్‌కల్ చేయబడలేదు మరియు రెండు బ్లేడెడ్ ప్రొపెల్లర్‌ను నడుపుతుంది. పైలట్ యొక్క కంపార్ట్మెంట్లో రెక"&amp;"్క ప్రముఖ అంచుకి ముందు నిస్సార, ఫ్రేమ్డ్ మరియు కోణాల జత విమాన విండ్‌స్క్రీన్‌లు ఉన్నాయి, ఇది ప్రధాన క్యాబిన్‌కు అంతర్గత తలుపుతో ఉంది, ఇది పొడవైన, నిస్సార వైపు కిటికీల ద్వారా వెలిగిపోయింది మరియు జాలక ద్వారా నిర్వచించబడిన పెద్ద త్రిభుజాకార తలుపు ద్వారా యాక్"&amp;"సెస్ చేయబడింది ఫ్యూజ్‌లేజ్ నిర్మాణం. [1] వింగ్ వెనుకంజలో ఉన్న అంచు వెనుక ఒక ఓపెన్ డోర్సల్ గన్నర్ యొక్క స్థానం ఉంది, ఇది టైప్ 40 యొక్క అభివృద్ధిలో ఏదో ఒక సమయంలో ఒక జత మెషిన్ గన్లను ప్రామాణిక భ్రమణ మౌంటుపై ఉంచింది [1] [4] వేరు చేయగలిగిన వెనుక విభాగం సామ్రాజ"&amp;"్యాన్ని కలిగి ఉంది, ఇది రెక్కల మాదిరిగానే నిర్మించబడింది. ప్రారంభ డ్రాయింగ్లలో ఫిన్ త్రిభుజాకారంగా ఉంది మరియు చుక్కాని అసమతుల్యమైనది [1] అయినప్పటికీ, పోటెజ్ 40 ప్రదర్శించబడే సమయానికి ఇది సవరించబడింది, 1930 పారిస్ సెలూన్లో ఒక పొడవైన నిలువు తోకగా స్పష్టంగా "&amp;"విస్తరించిన చిట్కాతో. [4] క్షితిజ సమాంతర తోకను ఫిన్ యొక్క బేస్ దగ్గర అమర్చారు మరియు సెమీ ఎలిప్టికల్, స్ట్రెయిట్ లీడింగ్ అంచులు మరియు రీసెక్స్డ్ ఎలివేటర్లతో. ఇది రెండు వైపులా ఒక జత స్ట్రట్‌లతో క్రింద నుండి కలుపుతారు [1] రెండు బాహ్య సాల్మ్సన్ ఇంజన్లు ఫార్వర"&amp;"్డ్ వింగ్ బ్రేసింగ్ స్ట్రట్‌లపై అమర్చబడి, అన్‌కౌల్డ్ చేయబడ్డాయి, వాటి వెనుక విస్తరించిన క్రమబద్ధీకరించిన శరీరాలు వెనుక బ్రేసింగ్ స్ట్రట్‌కు అనుసంధానించబడ్డాయి; ఫార్వర్డ్ స్ట్రట్‌లను జ్యూరీ స్ట్రట్స్ వింగ్ మూలాలకు మరియు వెనుక బ్రేసింగ్ స్ట్రట్‌ల ద్వారా నిల"&amp;"ువు జ్యూరీ స్ట్రట్‌ల ద్వారా వెనుక స్పార్‌కు బలోపేతం చేసింది. [1] [4] పోటెజ్ 40 లో టెయిల్ వీల్ అండర్ క్యారేజ్ ఉంది, దాని ప్రధాన కాళ్ళతో రబ్బరు షాక్ అబ్జార్బర్స్ బాహ్య ఇంజిన్ పొడిగింపుల క్రింద నిలువుగా అమర్చబడి ఉన్నాయి; మెయిన్‌వీల్స్ దిగువ ఫ్యూజ్‌లేజ్ [1] న"&amp;"ుండి విస్తృతంగా ఖాళీగా ఉన్న V- స్ట్రట్‌లపై అతుక్కొని ఉన్నాయి మరియు కొన్నిసార్లు స్పాట్స్ కింద కప్పబడి ఉంటాయి. [4] పోటెజ్ 40 ఫిబ్రవరి 1931 [5] చివరిలో మాయాల్టే వద్ద మొదటి విమానంలో ప్రయాణించింది మరియు సంతృప్తికరమైన ప్రారంభ పరీక్షల తరువాత [6] మే 1931 చివరిలో"&amp;" విల్లాకౌబ్లేలోని సైనిక పరీక్షా కేంద్రానికి పంపబడింది. [7] సుదీర్ఘమైన సవరణ తరువాత, ఇది 1932 చివరలో పోటీ పరీక్షల కోసం విల్లాకౌబ్లేకు తిరిగి వచ్చింది. [8] విరామంలో ఇది మరో రెండు తయారీతో పరీక్షించబడింది మరియు వాణిజ్య రవాణాగా ప్రతిపాదించబడింది. [9] ఇది పోటెజ్"&amp;" యొక్క చివరి మూడు-ఇంజిన్ డిజైన్. 1935 నాటికి, పోటెజ్ 40 యొక్క అభివృద్ధిని వదిలివేసింది, మరియు ఎయిర్ఫ్రేమ్ అమ్మకానికి ఇవ్వబడింది. [10] లెస్ ఐల్స్ నుండి డేటా (2 ఏప్రిల్ 1931) [1] సాధారణ లక్షణాల పనితీరు")</f>
        <v>పోటెజ్ 40 ఒక ఫ్రెంచ్ మూడు-ఇంజిన్, వలసరాజ్యాల రవాణా మరియు పోలీసింగ్ విమానాల విధుల కోసం ఒక ఫ్రెంచ్ ప్రభుత్వ కార్యక్రమానికి ప్రతిస్పందనగా రూపొందించిన మరియు నిర్మించిన హై-వింగ్ మోనోప్లేన్. [1] పోటెజ్ 40 అనేది డ్యూరాలిమినియాతో కప్పబడిన ఆల్-మెటల్ విమానం, ఇది సుమారు 100 మిమీ (4 అంగుళాలు) పిచ్ వద్ద రేఖాంశంగా ముడతలు పెట్టింది. [2] రెక్క దాని గుండ్రని చిట్కాలు కాకుండా ప్రణాళికలో దీర్ఘచతురస్రాకారంగా ఉంది మరియు రెండు ఐ-సెక్షన్ స్పార్స్ చుట్టూ నిర్మించబడింది. ప్రతి వైపు ఒక సమాంతర జత ఎయిర్‌ఫాయిల్ విభాగం స్ట్రట్స్ ఫార్వర్డ్ మరియు రియర్ స్పార్స్ నుండి వింగ్‌ను దిగువ ఫ్యూజ్‌లేజ్ లాంగ్‌కు కలుపుతారు. [1] ఫ్యూజ్‌లేజ్ మూడు డెమౌంటబుల్ భాగాలలో ఉంది. [3] పైలట్ యొక్క ముక్కు ప్రాంతం మృదువైనది మరియు కొద్దిగా గుండ్రంగా ఉంది, కాని ముడతలు పెట్టిన, ఫ్లాట్ సైడెడ్ మరియు దీర్ఘచతురస్రాకార క్రాస్-సెక్షన్ ఫ్యూజ్‌లేజ్‌లో విలీనం చేయబడింది. సెంట్రల్ సాల్మ్సన్ 9ab 172 kW (230 HP) తొమ్మిది సిలిండర్ రేడియల్ ఇంజిన్ విపరీతమైన ముక్కుపై అమర్చబడి, పూర్తిగా అన్‌కల్ చేయబడలేదు మరియు రెండు బ్లేడెడ్ ప్రొపెల్లర్‌ను నడుపుతుంది. పైలట్ యొక్క కంపార్ట్మెంట్లో రెక్క ప్రముఖ అంచుకి ముందు నిస్సార, ఫ్రేమ్డ్ మరియు కోణాల జత విమాన విండ్‌స్క్రీన్‌లు ఉన్నాయి, ఇది ప్రధాన క్యాబిన్‌కు అంతర్గత తలుపుతో ఉంది, ఇది పొడవైన, నిస్సార వైపు కిటికీల ద్వారా వెలిగిపోయింది మరియు జాలక ద్వారా నిర్వచించబడిన పెద్ద త్రిభుజాకార తలుపు ద్వారా యాక్సెస్ చేయబడింది ఫ్యూజ్‌లేజ్ నిర్మాణం. [1] వింగ్ వెనుకంజలో ఉన్న అంచు వెనుక ఒక ఓపెన్ డోర్సల్ గన్నర్ యొక్క స్థానం ఉంది, ఇది టైప్ 40 యొక్క అభివృద్ధిలో ఏదో ఒక సమయంలో ఒక జత మెషిన్ గన్లను ప్రామాణిక భ్రమణ మౌంటుపై ఉంచింది [1] [4] వేరు చేయగలిగిన వెనుక విభాగం సామ్రాజ్యాన్ని కలిగి ఉంది, ఇది రెక్కల మాదిరిగానే నిర్మించబడింది. ప్రారంభ డ్రాయింగ్లలో ఫిన్ త్రిభుజాకారంగా ఉంది మరియు చుక్కాని అసమతుల్యమైనది [1] అయినప్పటికీ, పోటెజ్ 40 ప్రదర్శించబడే సమయానికి ఇది సవరించబడింది, 1930 పారిస్ సెలూన్లో ఒక పొడవైన నిలువు తోకగా స్పష్టంగా విస్తరించిన చిట్కాతో. [4] క్షితిజ సమాంతర తోకను ఫిన్ యొక్క బేస్ దగ్గర అమర్చారు మరియు సెమీ ఎలిప్టికల్, స్ట్రెయిట్ లీడింగ్ అంచులు మరియు రీసెక్స్డ్ ఎలివేటర్లతో. ఇది రెండు వైపులా ఒక జత స్ట్రట్‌లతో క్రింద నుండి కలుపుతారు [1] రెండు బాహ్య సాల్మ్సన్ ఇంజన్లు ఫార్వర్డ్ వింగ్ బ్రేసింగ్ స్ట్రట్‌లపై అమర్చబడి, అన్‌కౌల్డ్ చేయబడ్డాయి, వాటి వెనుక విస్తరించిన క్రమబద్ధీకరించిన శరీరాలు వెనుక బ్రేసింగ్ స్ట్రట్‌కు అనుసంధానించబడ్డాయి; ఫార్వర్డ్ స్ట్రట్‌లను జ్యూరీ స్ట్రట్స్ వింగ్ మూలాలకు మరియు వెనుక బ్రేసింగ్ స్ట్రట్‌ల ద్వారా నిలువు జ్యూరీ స్ట్రట్‌ల ద్వారా వెనుక స్పార్‌కు బలోపేతం చేసింది. [1] [4] పోటెజ్ 40 లో టెయిల్ వీల్ అండర్ క్యారేజ్ ఉంది, దాని ప్రధాన కాళ్ళతో రబ్బరు షాక్ అబ్జార్బర్స్ బాహ్య ఇంజిన్ పొడిగింపుల క్రింద నిలువుగా అమర్చబడి ఉన్నాయి; మెయిన్‌వీల్స్ దిగువ ఫ్యూజ్‌లేజ్ [1] నుండి విస్తృతంగా ఖాళీగా ఉన్న V- స్ట్రట్‌లపై అతుక్కొని ఉన్నాయి మరియు కొన్నిసార్లు స్పాట్స్ కింద కప్పబడి ఉంటాయి. [4] పోటెజ్ 40 ఫిబ్రవరి 1931 [5] చివరిలో మాయాల్టే వద్ద మొదటి విమానంలో ప్రయాణించింది మరియు సంతృప్తికరమైన ప్రారంభ పరీక్షల తరువాత [6] మే 1931 చివరిలో విల్లాకౌబ్లేలోని సైనిక పరీక్షా కేంద్రానికి పంపబడింది. [7] సుదీర్ఘమైన సవరణ తరువాత, ఇది 1932 చివరలో పోటీ పరీక్షల కోసం విల్లాకౌబ్లేకు తిరిగి వచ్చింది. [8] విరామంలో ఇది మరో రెండు తయారీతో పరీక్షించబడింది మరియు వాణిజ్య రవాణాగా ప్రతిపాదించబడింది. [9] ఇది పోటెజ్ యొక్క చివరి మూడు-ఇంజిన్ డిజైన్. 1935 నాటికి, పోటెజ్ 40 యొక్క అభివృద్ధిని వదిలివేసింది, మరియు ఎయిర్ఫ్రేమ్ అమ్మకానికి ఇవ్వబడింది. [10] లెస్ ఐల్స్ నుండి డేటా (2 ఏప్రిల్ 1931) [1] సాధారణ లక్షణాల పనితీరు</v>
      </c>
      <c r="E135" s="1" t="s">
        <v>1809</v>
      </c>
      <c r="F135" s="1" t="s">
        <v>1810</v>
      </c>
      <c r="G135" s="1" t="str">
        <f>IFERROR(__xludf.DUMMYFUNCTION("GOOGLETRANSLATE(F:F, ""en"", ""te"")"),"కలోనియల్ పోలీసింగ్ మరియు రవాణా విమానం")</f>
        <v>కలోనియల్ పోలీసింగ్ మరియు రవాణా విమానం</v>
      </c>
      <c r="H135" s="1" t="s">
        <v>159</v>
      </c>
      <c r="I135" s="1" t="str">
        <f>IFERROR(__xludf.DUMMYFUNCTION("GOOGLETRANSLATE(H:H, ""en"", ""te"")"),"ఫ్రాన్స్")</f>
        <v>ఫ్రాన్స్</v>
      </c>
      <c r="J135" s="2" t="s">
        <v>160</v>
      </c>
      <c r="K135" s="1" t="s">
        <v>1811</v>
      </c>
      <c r="L135" s="1" t="str">
        <f>IFERROR(__xludf.DUMMYFUNCTION("GOOGLETRANSLATE(K:K, ""en"", ""te"")"),"సొసైటీ డెస్ ఏవియన్లు హెన్రీ పోటెజ్")</f>
        <v>సొసైటీ డెస్ ఏవియన్లు హెన్రీ పోటెజ్</v>
      </c>
      <c r="M135" s="1" t="s">
        <v>1812</v>
      </c>
      <c r="N135" s="1" t="s">
        <v>1813</v>
      </c>
      <c r="O135" s="1">
        <v>1.0</v>
      </c>
      <c r="P135" s="1" t="s">
        <v>116</v>
      </c>
      <c r="Q135" s="1" t="s">
        <v>117</v>
      </c>
      <c r="R135" s="1" t="s">
        <v>1814</v>
      </c>
      <c r="S135" s="1" t="s">
        <v>1815</v>
      </c>
      <c r="T135" s="1" t="s">
        <v>1816</v>
      </c>
      <c r="U135" s="1" t="s">
        <v>1817</v>
      </c>
      <c r="V135" s="1" t="s">
        <v>1818</v>
      </c>
      <c r="Y135" s="1" t="s">
        <v>1819</v>
      </c>
      <c r="Z135" s="1" t="s">
        <v>144</v>
      </c>
      <c r="AF135" s="1" t="s">
        <v>1820</v>
      </c>
      <c r="AI135" s="1" t="s">
        <v>1821</v>
      </c>
      <c r="AJ135" s="1" t="s">
        <v>1822</v>
      </c>
      <c r="AK135" s="1" t="s">
        <v>1823</v>
      </c>
      <c r="AM135" s="1" t="s">
        <v>1824</v>
      </c>
      <c r="AN135" s="1" t="s">
        <v>1825</v>
      </c>
      <c r="AW135" s="1" t="s">
        <v>1826</v>
      </c>
      <c r="BB135" s="1" t="s">
        <v>1827</v>
      </c>
      <c r="CW135" s="1" t="s">
        <v>1828</v>
      </c>
    </row>
    <row r="136">
      <c r="A136" s="1" t="s">
        <v>1829</v>
      </c>
      <c r="B136" s="1" t="str">
        <f>IFERROR(__xludf.DUMMYFUNCTION("GOOGLETRANSLATE(A:A, ""en"", ""te"")"),"కుకుర్స్ సి .6 బిస్")</f>
        <v>కుకుర్స్ సి .6 బిస్</v>
      </c>
      <c r="C136" s="1" t="s">
        <v>1830</v>
      </c>
      <c r="D136" s="1" t="str">
        <f>IFERROR(__xludf.DUMMYFUNCTION("GOOGLETRANSLATE(C:C, ""en"", ""te"")"),"కుకుర్స్ సి .6 బిస్ 1940 లో హెర్బర్ట్స్ కుకుర్స్ రూపొందించిన లాట్వియన్ ప్రోటోటైప్ డైవ్ బాంబర్ విమానం. [1] ఈ విమానం కుకుర్స్ c.6 ట్రెస్ జైగ్జ్నెస్ (మూడు నక్షత్రాలు) శిక్షకుడు ఆధారంగా ఉంది, ఇది రిగా నుండి రిగా నుండి టోక్యో మరియు తిరిగి రావడానికి 1937 విమానా"&amp;"నికి ప్రసిద్ది చెందింది. [1] సి. 1940 లో లాట్వియా యొక్క సోవియట్ ఆక్రమణకు కేవలం 10 రోజుల ముందు, 7 జూన్ 1940 న టెస్ట్ విమానాలు నిలిపివేయబడ్డాయి. వృత్తి సమయంలో రెడ్ ఆర్మీ C.6BIS పై ఆసక్తిని వ్యక్తం చేసింది మరియు పరీక్ష ఎగిరింది, కాని వారు ఉపయోగం కోసం అనుచితమ"&amp;"ైనదని వారు నిర్ణయించారు. [సైటేషన్ అవసరం] ఒక ఉదాహరణ మాత్రమే నిర్మించబడింది మరియు దాని విధి తెలియదు. [సైటేషన్ అవసరం] ఎయిర్వార్ నుండి డేటా.")</f>
        <v>కుకుర్స్ సి .6 బిస్ 1940 లో హెర్బర్ట్స్ కుకుర్స్ రూపొందించిన లాట్వియన్ ప్రోటోటైప్ డైవ్ బాంబర్ విమానం. [1] ఈ విమానం కుకుర్స్ c.6 ట్రెస్ జైగ్జ్నెస్ (మూడు నక్షత్రాలు) శిక్షకుడు ఆధారంగా ఉంది, ఇది రిగా నుండి రిగా నుండి టోక్యో మరియు తిరిగి రావడానికి 1937 విమానానికి ప్రసిద్ది చెందింది. [1] సి. 1940 లో లాట్వియా యొక్క సోవియట్ ఆక్రమణకు కేవలం 10 రోజుల ముందు, 7 జూన్ 1940 న టెస్ట్ విమానాలు నిలిపివేయబడ్డాయి. వృత్తి సమయంలో రెడ్ ఆర్మీ C.6BIS పై ఆసక్తిని వ్యక్తం చేసింది మరియు పరీక్ష ఎగిరింది, కాని వారు ఉపయోగం కోసం అనుచితమైనదని వారు నిర్ణయించారు. [సైటేషన్ అవసరం] ఒక ఉదాహరణ మాత్రమే నిర్మించబడింది మరియు దాని విధి తెలియదు. [సైటేషన్ అవసరం] ఎయిర్వార్ నుండి డేటా.</v>
      </c>
      <c r="E136" s="1" t="s">
        <v>1831</v>
      </c>
      <c r="F136" s="1" t="s">
        <v>1832</v>
      </c>
      <c r="G136" s="1" t="str">
        <f>IFERROR(__xludf.DUMMYFUNCTION("GOOGLETRANSLATE(F:F, ""en"", ""te"")"),"డైవ్ బాంబర్")</f>
        <v>డైవ్ బాంబర్</v>
      </c>
      <c r="K136" s="1" t="s">
        <v>1833</v>
      </c>
      <c r="L136" s="1" t="str">
        <f>IFERROR(__xludf.DUMMYFUNCTION("GOOGLETRANSLATE(K:K, ""en"", ""te"")"),"హెర్బర్ట్స్ కుకుర్స్")</f>
        <v>హెర్బర్ట్స్ కుకుర్స్</v>
      </c>
      <c r="M136" s="1" t="s">
        <v>1834</v>
      </c>
      <c r="N136" s="1">
        <v>1940.0</v>
      </c>
      <c r="O136" s="1">
        <v>1.0</v>
      </c>
      <c r="Q136" s="1" t="s">
        <v>1681</v>
      </c>
      <c r="S136" s="1" t="s">
        <v>1835</v>
      </c>
      <c r="T136" s="1" t="s">
        <v>1836</v>
      </c>
      <c r="U136" s="1" t="s">
        <v>1837</v>
      </c>
      <c r="V136" s="1" t="s">
        <v>1838</v>
      </c>
      <c r="W136" s="1" t="s">
        <v>1839</v>
      </c>
      <c r="Y136" s="1" t="s">
        <v>1840</v>
      </c>
      <c r="AF136" s="1" t="s">
        <v>1841</v>
      </c>
      <c r="AG136" s="1" t="s">
        <v>1833</v>
      </c>
      <c r="AH136" s="1" t="s">
        <v>1834</v>
      </c>
      <c r="AI136" s="1" t="s">
        <v>1842</v>
      </c>
      <c r="AK136" s="1" t="s">
        <v>1843</v>
      </c>
      <c r="AL136" s="1" t="s">
        <v>1844</v>
      </c>
      <c r="AM136" s="1" t="s">
        <v>1845</v>
      </c>
      <c r="BC136" s="1" t="s">
        <v>1846</v>
      </c>
      <c r="BD136" s="1" t="s">
        <v>1847</v>
      </c>
      <c r="BF136" s="1">
        <v>1940.0</v>
      </c>
      <c r="BM136" s="1" t="s">
        <v>1848</v>
      </c>
    </row>
    <row r="137">
      <c r="A137" s="1" t="s">
        <v>1849</v>
      </c>
      <c r="B137" s="1" t="str">
        <f>IFERROR(__xludf.DUMMYFUNCTION("GOOGLETRANSLATE(A:A, ""en"", ""te"")"),"డైనలి హెచ్ 2 ఎస్")</f>
        <v>డైనలి హెచ్ 2 ఎస్</v>
      </c>
      <c r="C137" s="1" t="s">
        <v>1850</v>
      </c>
      <c r="D137" s="1" t="str">
        <f>IFERROR(__xludf.DUMMYFUNCTION("GOOGLETRANSLATE(C:C, ""en"", ""te"")"),"డైనలి హెచ్ 2 ఎస్ బెల్జియన్ హెలికాప్టర్, ఇది జాకీ టోనెట్ చేత రూపొందించబడింది మరియు థైన్స్ డిస్ట్రిక్ట్ ఆఫ్ నివెల్లెస్ యొక్క డైనలి చేత నిర్మించబడింది. ఇది అందుబాటులో ఉన్నప్పుడు ఈ విమానం te త్సాహిక నిర్మాణానికి కిట్‌గా సరఫరా చేయబడింది [1] లేదా పూర్తిగా సమావే"&amp;"శమైన, రెడీ-టు-ఫ్లైని సరఫరా చేస్తుంది. [2] డిసెంబర్ 2017 నాటికి డిజైన్ ఇకపై కంపెనీ వెబ్‌సైట్‌లో ప్రచారం చేయబడలేదు మరియు ఉత్పత్తి చాలావరకు ముగిసింది. [3] H2 లు te త్సాహిక-నిర్మిత విమాన నియమాలకు అనుగుణంగా రూపొందించబడ్డాయి, అయితే లైట్-స్పోర్ట్ ఎయిర్క్రాఫ్ట్ క"&amp;"ేటగిరీ వెర్షన్ డైనలి హెచ్ 3 కూడా అభివృద్ధి చేయబడుతోంది. ఇది సింగిల్ మెయిన్ రోటర్, విండ్‌షీల్డ్, స్కిడ్-టైప్ ల్యాండింగ్ గేర్ మరియు నాలుగు సిలిండర్, లిక్విడ్ చల్లబడిన నాలుగు-స్ట్రోక్, 165 నుండి 185 హెచ్‌పి (123 నుండి 138 వరకు రెండు-సైడ్-బై-సైడ్ కాన్ఫిగరేషన్"&amp;" పరివేష్టిత కాక్‌పిట్ కలిగి ఉంది kW) సుబారు EJ25 ఆటోమోటివ్ మార్పిడి ఇంజిన్. [1] విమానం ఫ్యూజ్‌లేజ్ అల్యూమినియం గొట్టాలు మరియు వెల్డెడ్ స్టెయిన్‌లెస్ స్టీల్ కలయిక నుండి తయారు చేయబడింది, దీనిని పాలికార్బోనేట్ ఫెయిరింగ్‌తో కప్పారు. దీని 7.22 మీ (23.7 అడుగులు"&amp;") వ్యాసం రెండు-బ్లేడెడ్ రోటర్ 20 సెం.మీ (7.9 అంగుళాలు) తీగను కలిగి ఉంది మరియు మిశ్రమ ప్రధాన రోటర్ బ్లేడ్‌లను ఉపయోగిస్తుంది. తోక రోటర్ ఎనిమిది బ్లేడ్లతో పరివేష్టిత ఫెనెస్ట్రాన్ రకం. ఈ విమానం ఖాళీ బరువు 465 కిలోల (1,025 పౌండ్లు) మరియు స్థూల బరువు 700 కిలోలు"&amp;" (1,543 పౌండ్లు), ఇది 235 కిలోల (518 పౌండ్లు) ఉపయోగకరమైన లోడ్ ఇస్తుంది. 80 లీటర్ల పూర్తి ఇంధనంతో (18 ఇంప్ గల్; 21 యుఎస్ గాల్) పేలోడ్ 177 కిలోలు (390 ఎల్బి). [1] ఫ్రాన్స్ మరియు రష్యాలో రూపొందించిన అనేక హెలికాప్టర్ల మాదిరిగా, ప్రధాన రోటర్ బ్లేడ్లు ఎడమ వైపుక"&amp;"ు వెళ్తాయి. బేయర్ల్ మరియు డైనలి నుండి డేటా [1] [4] పోల్చదగిన పాత్ర, కాన్ఫిగరేషన్ మరియు ERA సంబంధిత జాబితాల సాధారణ లక్షణాల పనితీరు విమానం")</f>
        <v>డైనలి హెచ్ 2 ఎస్ బెల్జియన్ హెలికాప్టర్, ఇది జాకీ టోనెట్ చేత రూపొందించబడింది మరియు థైన్స్ డిస్ట్రిక్ట్ ఆఫ్ నివెల్లెస్ యొక్క డైనలి చేత నిర్మించబడింది. ఇది అందుబాటులో ఉన్నప్పుడు ఈ విమానం te త్సాహిక నిర్మాణానికి కిట్‌గా సరఫరా చేయబడింది [1] లేదా పూర్తిగా సమావేశమైన, రెడీ-టు-ఫ్లైని సరఫరా చేస్తుంది. [2] డిసెంబర్ 2017 నాటికి డిజైన్ ఇకపై కంపెనీ వెబ్‌సైట్‌లో ప్రచారం చేయబడలేదు మరియు ఉత్పత్తి చాలావరకు ముగిసింది. [3] H2 లు te త్సాహిక-నిర్మిత విమాన నియమాలకు అనుగుణంగా రూపొందించబడ్డాయి, అయితే లైట్-స్పోర్ట్ ఎయిర్క్రాఫ్ట్ కేటగిరీ వెర్షన్ డైనలి హెచ్ 3 కూడా అభివృద్ధి చేయబడుతోంది. ఇది సింగిల్ మెయిన్ రోటర్, విండ్‌షీల్డ్, స్కిడ్-టైప్ ల్యాండింగ్ గేర్ మరియు నాలుగు సిలిండర్, లిక్విడ్ చల్లబడిన నాలుగు-స్ట్రోక్, 165 నుండి 185 హెచ్‌పి (123 నుండి 138 వరకు రెండు-సైడ్-బై-సైడ్ కాన్ఫిగరేషన్ పరివేష్టిత కాక్‌పిట్ కలిగి ఉంది kW) సుబారు EJ25 ఆటోమోటివ్ మార్పిడి ఇంజిన్. [1] విమానం ఫ్యూజ్‌లేజ్ అల్యూమినియం గొట్టాలు మరియు వెల్డెడ్ స్టెయిన్‌లెస్ స్టీల్ కలయిక నుండి తయారు చేయబడింది, దీనిని పాలికార్బోనేట్ ఫెయిరింగ్‌తో కప్పారు. దీని 7.22 మీ (23.7 అడుగులు) వ్యాసం రెండు-బ్లేడెడ్ రోటర్ 20 సెం.మీ (7.9 అంగుళాలు) తీగను కలిగి ఉంది మరియు మిశ్రమ ప్రధాన రోటర్ బ్లేడ్‌లను ఉపయోగిస్తుంది. తోక రోటర్ ఎనిమిది బ్లేడ్లతో పరివేష్టిత ఫెనెస్ట్రాన్ రకం. ఈ విమానం ఖాళీ బరువు 465 కిలోల (1,025 పౌండ్లు) మరియు స్థూల బరువు 700 కిలోలు (1,543 పౌండ్లు), ఇది 235 కిలోల (518 పౌండ్లు) ఉపయోగకరమైన లోడ్ ఇస్తుంది. 80 లీటర్ల పూర్తి ఇంధనంతో (18 ఇంప్ గల్; 21 యుఎస్ గాల్) పేలోడ్ 177 కిలోలు (390 ఎల్బి). [1] ఫ్రాన్స్ మరియు రష్యాలో రూపొందించిన అనేక హెలికాప్టర్ల మాదిరిగా, ప్రధాన రోటర్ బ్లేడ్లు ఎడమ వైపుకు వెళ్తాయి. బేయర్ల్ మరియు డైనలి నుండి డేటా [1] [4] పోల్చదగిన పాత్ర, కాన్ఫిగరేషన్ మరియు ERA సంబంధిత జాబితాల సాధారణ లక్షణాల పనితీరు విమానం</v>
      </c>
      <c r="E137" s="1" t="s">
        <v>1851</v>
      </c>
      <c r="F137" s="1" t="s">
        <v>742</v>
      </c>
      <c r="G137" s="1" t="str">
        <f>IFERROR(__xludf.DUMMYFUNCTION("GOOGLETRANSLATE(F:F, ""en"", ""te"")"),"హెలికాప్టర్")</f>
        <v>హెలికాప్టర్</v>
      </c>
      <c r="H137" s="1" t="s">
        <v>487</v>
      </c>
      <c r="I137" s="1" t="str">
        <f>IFERROR(__xludf.DUMMYFUNCTION("GOOGLETRANSLATE(H:H, ""en"", ""te"")"),"బెల్జియం")</f>
        <v>బెల్జియం</v>
      </c>
      <c r="J137" s="2" t="s">
        <v>488</v>
      </c>
      <c r="K137" s="1" t="s">
        <v>1852</v>
      </c>
      <c r="L137" s="1" t="str">
        <f>IFERROR(__xludf.DUMMYFUNCTION("GOOGLETRANSLATE(K:K, ""en"", ""te"")"),"డైనలి హెలికాప్టర్ కంపెనీ")</f>
        <v>డైనలి హెలికాప్టర్ కంపెనీ</v>
      </c>
      <c r="M137" s="1" t="s">
        <v>1853</v>
      </c>
      <c r="P137" s="1" t="s">
        <v>116</v>
      </c>
      <c r="Q137" s="1" t="s">
        <v>233</v>
      </c>
      <c r="R137" s="1" t="s">
        <v>779</v>
      </c>
      <c r="S137" s="1" t="s">
        <v>1854</v>
      </c>
      <c r="V137" s="1" t="s">
        <v>1855</v>
      </c>
      <c r="X137" s="1" t="s">
        <v>806</v>
      </c>
      <c r="Y137" s="1" t="s">
        <v>1856</v>
      </c>
      <c r="AA137" s="1" t="s">
        <v>222</v>
      </c>
      <c r="AF137" s="2" t="s">
        <v>749</v>
      </c>
      <c r="AG137" s="1" t="s">
        <v>1857</v>
      </c>
      <c r="AJ137" s="1" t="s">
        <v>1858</v>
      </c>
      <c r="AK137" s="1" t="s">
        <v>192</v>
      </c>
      <c r="BG137" s="1" t="s">
        <v>1859</v>
      </c>
      <c r="BP137" s="1" t="s">
        <v>819</v>
      </c>
      <c r="BR137" s="1" t="s">
        <v>1860</v>
      </c>
      <c r="CB137" s="1" t="s">
        <v>1861</v>
      </c>
    </row>
    <row r="138">
      <c r="A138" s="1" t="s">
        <v>1862</v>
      </c>
      <c r="B138" s="1" t="str">
        <f>IFERROR(__xludf.DUMMYFUNCTION("GOOGLETRANSLATE(A:A, ""en"", ""te"")"),"Gen H-4")</f>
        <v>Gen H-4</v>
      </c>
      <c r="C138" s="1" t="s">
        <v>1863</v>
      </c>
      <c r="D138" s="1" t="str">
        <f>IFERROR(__xludf.DUMMYFUNCTION("GOOGLETRANSLATE(C:C, ""en"", ""te"")"),"Gen H-4 అనేది జపనీస్ హెలికాప్టర్, ఇది నాగనో యొక్క జనరల్ కార్పొరేషన్ అభివృద్ధి చెందుతుంది. ఈ విమానం te త్సాహిక నిర్మాణానికి కిట్‌గా సరఫరా చేయడానికి ఉద్దేశించబడింది. [1] [2] వర్గం యొక్క గరిష్ట ఖాళీ బరువు 115 కిలోల (254 పౌండ్లు) తో సహా అమెరికా ఫార్ 103 అల్ట్"&amp;"రాలైట్ వెహికల్స్ నిబంధనలను పాటించేలా H-4 రూపొందించబడింది. ఈ విమానం ప్రామాణిక ఖాళీ బరువు 70 కిలోలు (154 పౌండ్లు). ఇది రెండు కాంట్రా-రోటింగ్ మెయిన్ రోటర్లను కలిగి ఉంది, విండ్‌షీల్డ్ లేని సింగిల్-సీట్ల ఓపెన్ కాక్‌పిట్, నాలుగు-చక్రాల ల్యాండింగ్ గేర్ మరియు నాల"&amp;"ుగు ట్విన్-సిలిండర్, ఎయిర్-కూల్డ్, టూ-స్ట్రోక్, 10 హెచ్‌పి (7 కిలోవాట్) జనరల్ 125-ఎఫ్ ఇంజన్లు ఉన్నాయి విద్యుత్ వైఫల్యం సంభవించినప్పుడు విమానం ఆటోరోటేట్ చేయలేనందున కార్యాచరణ పునరావృతం అందించండి. [1] [2] విమానం ఫ్యూజ్‌లేజ్ ఒక సాధారణ ఓపెన్ ఫ్రేమ్, దానిపై సీట"&amp;"ు అమర్చబడి ఉంటుంది. దీని రెండు ఏకాక్షక, కాంట్రా-రొటేటింగ్ రెండు-బ్లేడెడ్ రోటర్లలో 4 మీ (13.1 అడుగులు) వ్యాసాలు ఉన్నాయి. ప్రధాన రోటర్లు రెండూ స్థిర పిచ్ డిజైన్, ఏ అక్షంలోనూ ఎటువంటి ఉచ్చారణ లేకుండా. కంట్రోల్ హ్యాండిల్ ఉపయోగించి రోటర్ హెడ్‌ను గింబాల్‌పై పైవట"&amp;"్ చేయడం ద్వారా స్టీరింగ్ సాధించబడుతుంది, వెయిట్ షిఫ్ట్ హాంగ్ గ్లైడర్‌తో సమానంగా ఉంటుంది. ఆరోహణను పెంచడం మరియు తగ్గించడం ద్వారా ఆరోహణ మరియు సంతతికి నియంత్రించబడుతుంది. విమానంలో టెయిల్ రోటర్ లేదు, ఎందుకంటే ఏకాక్షక, కాంట్రా-రొటేటింగ్ ప్రధాన రోటర్లు సున్నా నె"&amp;"ట్ టార్క్ను ఉత్పత్తి చేస్తాయి. యావింగ్ మోషన్ ప్రధాన రోటర్ల యొక్క ఎలక్ట్రానిక్ గైరోస్కోపికల్-నియంత్రిత అవకలన ఎలక్ట్రిక్ బ్రేకింగ్ ద్వారా ఉత్పత్తి అవుతుంది మరియు నియంత్రించబడుతుంది. 70 కిలోల (154 ఎల్బి) మరియు 220 కిలోల (485 ఎల్బి) స్థూల బరువుతో H-4 ఖాళీ బరు"&amp;"వుతో 150 కిలోల (331 పౌండ్లు) ఉపయోగకరమైన లోడ్ కలిగి ఉంది. 19 లీటర్ల పూర్తి ఇంధనంతో (4.2 ఇంప్ గల్; 5.0 యుఎస్ గాల్) పేలోడ్ 136 కిలోలు (300 ఎల్బి). [1] [2] జపాన్ వెలుపల డీలర్లు లేకపోవడం వల్ల 2012 నాటికి ఉత్పత్తి ప్రణాళికలను నిలిపివేసినట్లు కంపెనీ సూచించింది మ"&amp;"రియు ఒకే హెచ్ -4 ఖర్చును, 500 7,500,000.00 (2013 లో సుమారు US $ 80,887.59) వద్ద ఉంచారు. ఇది విమానం ఆర్థికంగా పది పది, మరియు రాయితీ రేటుతో మాత్రమే వందలో మాత్రమే నిర్మించగలదని కంపెనీ పేర్కొంది. భవిష్యత్ ఉత్పత్తిని సులభతరం చేయడానికి, సంస్థ ""స్పాన్సర్లు, పెట"&amp;"్టుబడిదారులు మరియు భాగస్వాముల కోసం వెతుకుతోంది"" అని సూచించింది. [3] 29 జూన్ 2000 న, రిజిస్టర్డ్ JX0076 అనే ప్రోటోటైప్, నాగనోలోని మాట్సుమోటో-సిటీలోని కంపెనీ ప్లాంట్‌లో పరీక్ష విమానంలో ఉంది. పైలట్ కొట్టుమిట్టాడుతున్నాడు, H-4 ను గాలి గస్ట్ చేత hit ీకొట్టి భ"&amp;"వనం, 40 మీ (131 అడుగులు) వాయువ్య దిశలో సంప్రదించి, ఆపై భూమిని ప్రభావితం చేసింది. పైలట్ గాయపడ్డాడు మరియు ఎయిర్ఫ్రేమ్ దెబ్బతింది. [4] [5] బేయర్ల్ మరియు టాక్ నుండి డేటా [1] [2] సాధారణ లక్షణాల పనితీరు")</f>
        <v>Gen H-4 అనేది జపనీస్ హెలికాప్టర్, ఇది నాగనో యొక్క జనరల్ కార్పొరేషన్ అభివృద్ధి చెందుతుంది. ఈ విమానం te త్సాహిక నిర్మాణానికి కిట్‌గా సరఫరా చేయడానికి ఉద్దేశించబడింది. [1] [2] వర్గం యొక్క గరిష్ట ఖాళీ బరువు 115 కిలోల (254 పౌండ్లు) తో సహా అమెరికా ఫార్ 103 అల్ట్రాలైట్ వెహికల్స్ నిబంధనలను పాటించేలా H-4 రూపొందించబడింది. ఈ విమానం ప్రామాణిక ఖాళీ బరువు 70 కిలోలు (154 పౌండ్లు). ఇది రెండు కాంట్రా-రోటింగ్ మెయిన్ రోటర్లను కలిగి ఉంది, విండ్‌షీల్డ్ లేని సింగిల్-సీట్ల ఓపెన్ కాక్‌పిట్, నాలుగు-చక్రాల ల్యాండింగ్ గేర్ మరియు నాలుగు ట్విన్-సిలిండర్, ఎయిర్-కూల్డ్, టూ-స్ట్రోక్, 10 హెచ్‌పి (7 కిలోవాట్) జనరల్ 125-ఎఫ్ ఇంజన్లు ఉన్నాయి విద్యుత్ వైఫల్యం సంభవించినప్పుడు విమానం ఆటోరోటేట్ చేయలేనందున కార్యాచరణ పునరావృతం అందించండి. [1] [2] విమానం ఫ్యూజ్‌లేజ్ ఒక సాధారణ ఓపెన్ ఫ్రేమ్, దానిపై సీటు అమర్చబడి ఉంటుంది. దీని రెండు ఏకాక్షక, కాంట్రా-రొటేటింగ్ రెండు-బ్లేడెడ్ రోటర్లలో 4 మీ (13.1 అడుగులు) వ్యాసాలు ఉన్నాయి. ప్రధాన రోటర్లు రెండూ స్థిర పిచ్ డిజైన్, ఏ అక్షంలోనూ ఎటువంటి ఉచ్చారణ లేకుండా. కంట్రోల్ హ్యాండిల్ ఉపయోగించి రోటర్ హెడ్‌ను గింబాల్‌పై పైవట్ చేయడం ద్వారా స్టీరింగ్ సాధించబడుతుంది, వెయిట్ షిఫ్ట్ హాంగ్ గ్లైడర్‌తో సమానంగా ఉంటుంది. ఆరోహణను పెంచడం మరియు తగ్గించడం ద్వారా ఆరోహణ మరియు సంతతికి నియంత్రించబడుతుంది. విమానంలో టెయిల్ రోటర్ లేదు, ఎందుకంటే ఏకాక్షక, కాంట్రా-రొటేటింగ్ ప్రధాన రోటర్లు సున్నా నెట్ టార్క్ను ఉత్పత్తి చేస్తాయి. యావింగ్ మోషన్ ప్రధాన రోటర్ల యొక్క ఎలక్ట్రానిక్ గైరోస్కోపికల్-నియంత్రిత అవకలన ఎలక్ట్రిక్ బ్రేకింగ్ ద్వారా ఉత్పత్తి అవుతుంది మరియు నియంత్రించబడుతుంది. 70 కిలోల (154 ఎల్బి) మరియు 220 కిలోల (485 ఎల్బి) స్థూల బరువుతో H-4 ఖాళీ బరువుతో 150 కిలోల (331 పౌండ్లు) ఉపయోగకరమైన లోడ్ కలిగి ఉంది. 19 లీటర్ల పూర్తి ఇంధనంతో (4.2 ఇంప్ గల్; 5.0 యుఎస్ గాల్) పేలోడ్ 136 కిలోలు (300 ఎల్బి). [1] [2] జపాన్ వెలుపల డీలర్లు లేకపోవడం వల్ల 2012 నాటికి ఉత్పత్తి ప్రణాళికలను నిలిపివేసినట్లు కంపెనీ సూచించింది మరియు ఒకే హెచ్ -4 ఖర్చును, 500 7,500,000.00 (2013 లో సుమారు US $ 80,887.59) వద్ద ఉంచారు. ఇది విమానం ఆర్థికంగా పది పది, మరియు రాయితీ రేటుతో మాత్రమే వందలో మాత్రమే నిర్మించగలదని కంపెనీ పేర్కొంది. భవిష్యత్ ఉత్పత్తిని సులభతరం చేయడానికి, సంస్థ "స్పాన్సర్లు, పెట్టుబడిదారులు మరియు భాగస్వాముల కోసం వెతుకుతోంది" అని సూచించింది. [3] 29 జూన్ 2000 న, రిజిస్టర్డ్ JX0076 అనే ప్రోటోటైప్, నాగనోలోని మాట్సుమోటో-సిటీలోని కంపెనీ ప్లాంట్‌లో పరీక్ష విమానంలో ఉంది. పైలట్ కొట్టుమిట్టాడుతున్నాడు, H-4 ను గాలి గస్ట్ చేత hit ీకొట్టి భవనం, 40 మీ (131 అడుగులు) వాయువ్య దిశలో సంప్రదించి, ఆపై భూమిని ప్రభావితం చేసింది. పైలట్ గాయపడ్డాడు మరియు ఎయిర్ఫ్రేమ్ దెబ్బతింది. [4] [5] బేయర్ల్ మరియు టాక్ నుండి డేటా [1] [2] సాధారణ లక్షణాల పనితీరు</v>
      </c>
      <c r="F138" s="1" t="s">
        <v>742</v>
      </c>
      <c r="G138" s="1" t="str">
        <f>IFERROR(__xludf.DUMMYFUNCTION("GOOGLETRANSLATE(F:F, ""en"", ""te"")"),"హెలికాప్టర్")</f>
        <v>హెలికాప్టర్</v>
      </c>
      <c r="H138" s="1" t="s">
        <v>1521</v>
      </c>
      <c r="I138" s="1" t="str">
        <f>IFERROR(__xludf.DUMMYFUNCTION("GOOGLETRANSLATE(H:H, ""en"", ""te"")"),"జపాన్")</f>
        <v>జపాన్</v>
      </c>
      <c r="J138" s="2" t="s">
        <v>1864</v>
      </c>
      <c r="K138" s="1" t="s">
        <v>1865</v>
      </c>
      <c r="L138" s="1" t="str">
        <f>IFERROR(__xludf.DUMMYFUNCTION("GOOGLETRANSLATE(K:K, ""en"", ""te"")"),"జనరల్ కార్పొరేషన్")</f>
        <v>జనరల్ కార్పొరేషన్</v>
      </c>
      <c r="M138" s="1" t="s">
        <v>1866</v>
      </c>
      <c r="O138" s="1" t="s">
        <v>1867</v>
      </c>
      <c r="P138" s="1" t="s">
        <v>116</v>
      </c>
      <c r="Q138" s="1" t="s">
        <v>233</v>
      </c>
      <c r="V138" s="1" t="s">
        <v>1868</v>
      </c>
      <c r="X138" s="1" t="s">
        <v>1869</v>
      </c>
      <c r="Y138" s="1" t="s">
        <v>1870</v>
      </c>
      <c r="AA138" s="1" t="s">
        <v>1254</v>
      </c>
      <c r="AF138" s="2" t="s">
        <v>749</v>
      </c>
      <c r="AJ138" s="1" t="s">
        <v>1871</v>
      </c>
      <c r="AK138" s="1" t="s">
        <v>127</v>
      </c>
      <c r="BG138" s="1" t="s">
        <v>1872</v>
      </c>
      <c r="BP138" s="1" t="s">
        <v>1873</v>
      </c>
      <c r="CB138" s="1" t="s">
        <v>1874</v>
      </c>
    </row>
    <row r="139">
      <c r="A139" s="1" t="s">
        <v>1875</v>
      </c>
      <c r="B139" s="1" t="str">
        <f>IFERROR(__xludf.DUMMYFUNCTION("GOOGLETRANSLATE(A:A, ""en"", ""te"")"),"బెర్నార్డ్ 70")</f>
        <v>బెర్నార్డ్ 70</v>
      </c>
      <c r="C139" s="1" t="s">
        <v>1876</v>
      </c>
      <c r="D139" s="1" t="str">
        <f>IFERROR(__xludf.DUMMYFUNCTION("GOOGLETRANSLATE(C:C, ""en"", ""te"")"),"బెర్నార్డ్ 70 అనేది 1920 లలో ఫ్రెంచ్ సింగిల్-సీట్ల మోనోప్లేన్ ఫైటర్ విమానాల కోసం సొసైటీ డెస్ ఏవియన్స్ బెర్నార్డ్ చేత డిజైన్. ఇది నిర్మించబడలేదు కాని బెర్నార్డ్ ఎస్ -72, (తరువాత బెర్నార్డ్ ఎస్ -73) గా నియమించబడిన రేసింగ్ మోనోప్లేన్‌గా అభివృద్ధి చేయబడింది. "&amp;"ఇది సింగిల్-సీట్ ఫైటర్స్, బెర్నార్డ్ 74-01 మరియు బెర్నార్డ్ 74-02 గా అభివృద్ధి చేయబడింది, అయినప్పటికీ ఇద్దరు యోధులు మాత్రమే నిర్మించబడ్డారు. బెర్నార్డ్ ఎస్ -72 ఒక చెక్క ఒత్తిడితో కూడిన చర్మం గ్నోమ్-రోన్ 5 బిసి [1] రేడియల్ ఇంజిన్ చేత శక్తినిచ్చే కాంటిలివర్"&amp;" లో-వింగ్ మోనోప్లేన్‌ను నిర్మించింది మరియు స్థిర టెయిల్‌స్కిడ్ ల్యాండింగ్ గేర్‌ను కలిగి ఉంది. [2] పైలార్డ్ చేత ఎగిరినప్పుడు, బెర్నార్డ్ ఎస్ -72 1930 కూపే మిచెలిన్ రేసులో పాల్గొంది. జూన్ 29 న, అతను లే బౌర్గెట్ నుండి బయలుదేరాడు, రీమ్స్, నాన్సీ, స్ట్రాస్‌బోర"&amp;"్గ్, డిజోన్ మరియు క్లెర్మాంట్-ఫెర్రాండ్లలో వరుసగా దిగాడు, కానీ దురదృష్టవశాత్తు ఇంజిన్ వైఫల్యం ఫలితంగా లియాన్ సమీపంలో పదవీ విరమణ చేయాల్సి వచ్చింది. [1] S-72 ను గ్నోమ్-రోన్ 7KB [3] తో తిరిగి ఇంజిన్ చేశారు మరియు బెర్నార్డ్ S-73 ను తిరిగి నియమించారు. S-73 అప్"&amp;"పుడు బెర్నార్డ్ 74 సింగిల్-సీట్ల ఫైటర్‌గా అభివృద్ధి చేయబడింది మరియు టైటాన్-మేజర్ ఇంజిన్‌ను నిలుపుకుంది. [2] ఫిబ్రవరి 1931 లో మొదటి ఫ్లయింగ్‌తో రెండు ప్రోటోటైప్‌లు నిర్మించబడ్డాయి, వీటిని 280 హెచ్‌పి (కెడబ్ల్యు) గ్నోమ్-రోన్ 7 కెబిఎస్ రేడియల్ ఇంజన్, [4] 268"&amp;" కిలోవాట్ అక్టోబర్ 1931 లో. [1] మొట్టమొదటి ప్రోటోటైప్ 74 ను గ్నోమ్-రోన్ 9 కెబిఆర్ఎస్ రేడియల్ ఇంజిన్‌తో తిరిగి ఇంజిన్ చేశారు మరియు బెర్నార్డ్ 75 ను తిరిగి రూపొందించారు. తరువాత దీనిని పైలట్-ట్రైనర్‌గా ఉపయోగించారు. [2] తదుపరి విమానాలు నిర్మించబడలేదు. [2] [4]"&amp;" నుండి డేటా సాధారణ లక్షణాల పనితీరు ఆయుధాలు")</f>
        <v>బెర్నార్డ్ 70 అనేది 1920 లలో ఫ్రెంచ్ సింగిల్-సీట్ల మోనోప్లేన్ ఫైటర్ విమానాల కోసం సొసైటీ డెస్ ఏవియన్స్ బెర్నార్డ్ చేత డిజైన్. ఇది నిర్మించబడలేదు కాని బెర్నార్డ్ ఎస్ -72, (తరువాత బెర్నార్డ్ ఎస్ -73) గా నియమించబడిన రేసింగ్ మోనోప్లేన్‌గా అభివృద్ధి చేయబడింది. ఇది సింగిల్-సీట్ ఫైటర్స్, బెర్నార్డ్ 74-01 మరియు బెర్నార్డ్ 74-02 గా అభివృద్ధి చేయబడింది, అయినప్పటికీ ఇద్దరు యోధులు మాత్రమే నిర్మించబడ్డారు. బెర్నార్డ్ ఎస్ -72 ఒక చెక్క ఒత్తిడితో కూడిన చర్మం గ్నోమ్-రోన్ 5 బిసి [1] రేడియల్ ఇంజిన్ చేత శక్తినిచ్చే కాంటిలివర్ లో-వింగ్ మోనోప్లేన్‌ను నిర్మించింది మరియు స్థిర టెయిల్‌స్కిడ్ ల్యాండింగ్ గేర్‌ను కలిగి ఉంది. [2] పైలార్డ్ చేత ఎగిరినప్పుడు, బెర్నార్డ్ ఎస్ -72 1930 కూపే మిచెలిన్ రేసులో పాల్గొంది. జూన్ 29 న, అతను లే బౌర్గెట్ నుండి బయలుదేరాడు, రీమ్స్, నాన్సీ, స్ట్రాస్‌బోర్గ్, డిజోన్ మరియు క్లెర్మాంట్-ఫెర్రాండ్లలో వరుసగా దిగాడు, కానీ దురదృష్టవశాత్తు ఇంజిన్ వైఫల్యం ఫలితంగా లియాన్ సమీపంలో పదవీ విరమణ చేయాల్సి వచ్చింది. [1] S-72 ను గ్నోమ్-రోన్ 7KB [3] తో తిరిగి ఇంజిన్ చేశారు మరియు బెర్నార్డ్ S-73 ను తిరిగి నియమించారు. S-73 అప్పుడు బెర్నార్డ్ 74 సింగిల్-సీట్ల ఫైటర్‌గా అభివృద్ధి చేయబడింది మరియు టైటాన్-మేజర్ ఇంజిన్‌ను నిలుపుకుంది. [2] ఫిబ్రవరి 1931 లో మొదటి ఫ్లయింగ్‌తో రెండు ప్రోటోటైప్‌లు నిర్మించబడ్డాయి, వీటిని 280 హెచ్‌పి (కెడబ్ల్యు) గ్నోమ్-రోన్ 7 కెబిఎస్ రేడియల్ ఇంజన్, [4] 268 కిలోవాట్ అక్టోబర్ 1931 లో. [1] మొట్టమొదటి ప్రోటోటైప్ 74 ను గ్నోమ్-రోన్ 9 కెబిఆర్ఎస్ రేడియల్ ఇంజిన్‌తో తిరిగి ఇంజిన్ చేశారు మరియు బెర్నార్డ్ 75 ను తిరిగి రూపొందించారు. తరువాత దీనిని పైలట్-ట్రైనర్‌గా ఉపయోగించారు. [2] తదుపరి విమానాలు నిర్మించబడలేదు. [2] [4] నుండి డేటా సాధారణ లక్షణాల పనితీరు ఆయుధాలు</v>
      </c>
      <c r="E139" s="1" t="s">
        <v>1877</v>
      </c>
      <c r="F139" s="1" t="s">
        <v>1878</v>
      </c>
      <c r="G139" s="1" t="str">
        <f>IFERROR(__xludf.DUMMYFUNCTION("GOOGLETRANSLATE(F:F, ""en"", ""te"")"),"రేసింగ్ మరియు ఫైటర్ మోనోప్లేన్స్")</f>
        <v>రేసింగ్ మరియు ఫైటర్ మోనోప్లేన్స్</v>
      </c>
      <c r="H139" s="1" t="s">
        <v>159</v>
      </c>
      <c r="I139" s="1" t="str">
        <f>IFERROR(__xludf.DUMMYFUNCTION("GOOGLETRANSLATE(H:H, ""en"", ""te"")"),"ఫ్రాన్స్")</f>
        <v>ఫ్రాన్స్</v>
      </c>
      <c r="K139" s="1" t="s">
        <v>1879</v>
      </c>
      <c r="L139" s="1" t="str">
        <f>IFERROR(__xludf.DUMMYFUNCTION("GOOGLETRANSLATE(K:K, ""en"", ""te"")"),"బెర్నార్డ్")</f>
        <v>బెర్నార్డ్</v>
      </c>
      <c r="M139" s="2" t="s">
        <v>1880</v>
      </c>
      <c r="N139" s="1" t="s">
        <v>1881</v>
      </c>
      <c r="O139" s="1">
        <v>3.0</v>
      </c>
      <c r="P139" s="1" t="s">
        <v>1882</v>
      </c>
      <c r="Q139" s="1">
        <v>1.0</v>
      </c>
      <c r="S139" s="1" t="s">
        <v>1883</v>
      </c>
      <c r="T139" s="1" t="s">
        <v>1884</v>
      </c>
      <c r="U139" s="1" t="s">
        <v>1885</v>
      </c>
      <c r="V139" s="1" t="s">
        <v>1886</v>
      </c>
      <c r="W139" s="1" t="s">
        <v>1887</v>
      </c>
      <c r="Y139" s="1" t="s">
        <v>1888</v>
      </c>
      <c r="Z139" s="1" t="s">
        <v>144</v>
      </c>
      <c r="AI139" s="1" t="s">
        <v>1889</v>
      </c>
      <c r="AK139" s="1" t="s">
        <v>1890</v>
      </c>
      <c r="AM139" s="1" t="s">
        <v>1891</v>
      </c>
      <c r="BL139" s="1" t="s">
        <v>1892</v>
      </c>
    </row>
    <row r="140">
      <c r="A140" s="1" t="s">
        <v>1893</v>
      </c>
      <c r="B140" s="1" t="str">
        <f>IFERROR(__xludf.DUMMYFUNCTION("GOOGLETRANSLATE(A:A, ""en"", ""te"")"),"టెక్నం పి 2002 సియెర్రా")</f>
        <v>టెక్నం పి 2002 సియెర్రా</v>
      </c>
      <c r="C140" s="1" t="s">
        <v>1894</v>
      </c>
      <c r="D140" s="1" t="str">
        <f>IFERROR(__xludf.DUMMYFUNCTION("GOOGLETRANSLATE(C:C, ""en"", ""te"")"),"టెక్నం పి 2002 సియెర్రా రెండు సీట్ల, తక్కువ-వింగ్, తేలికపాటి విమానం, ఇది ఇటాలియన్ విమాన తయారీదారు టెక్నం రూపొందించిన మరియు నిర్మించినది. 2000 ల ప్రారంభంలో ప్రవేశపెట్టిన ఈ విమానం సంస్థ యొక్క ఉత్పత్తి శ్రేణికి త్వరగా ప్రధానమైనదిగా మారింది, ఇందులో కొన్ని సంవ"&amp;"త్సరాలలో అందుబాటులో ఉన్న ఉత్పత్తి సామర్థ్యంలో 70 శాతం ఉన్నాయి. టెక్నామ్ సియెర్రా అభివృద్ధి 2002 లో ప్రారంభమైంది. [1] ఐరోపాలో ఉన్న చాలా తేలికపాటి విమాన (విఎల్‌ఎ) నిబంధనలతో పాటు అమెరికాలో ఉపయోగించిన లైట్ స్పోర్ట్ ఎయిర్‌క్రాఫ్ట్ (ఎల్‌ఎస్‌ఎ) నిబంధనలకు అనుగుణం"&amp;"గా ఇది అభివృద్ధి చేయబడింది. ఈ రెండు జోన్లో పేర్కొన్న నిబంధనల ప్రకారం, విమానానికి రికవరీ పారాచూట్ అందించాల్సిన అవసరం లేదు. ఏదేమైనా, ప్రధానంగా దాని గరిష్ట బరువు (ప్రామాణిక కాన్ఫిగరేషన్‌లో) 580 కిలోల పర్యవసానంగా, సియెర్రాను ఆస్ట్రేలియా లేదా కెనడాలో ఎల్‌ఎస్‌ఎ"&amp;"గా ఆపరేట్ చేయలేము, ఎందుకంటే ఎల్‌ఎస్‌ఎలో 550 కిలోల తక్కువ బరువు పరిమితి. [2] 2005 నాటికి, సియెర్రా టెక్నామ్ యొక్క లైనప్‌లో ముఖ్యంగా ప్రాముఖ్యతను సంతరించుకుంది, సియెర్రాను మాత్రమే తయారు చేయడానికి మొత్తం విమాన ఉత్పత్తి సామర్థ్యంలో 70 శాతం అంకితం చేసింది. [2]"&amp;" ఈ సమయానికి, ఈ విమానం వారానికి ఆరు చొప్పున ఉత్పత్తి చేయబడుతోంది, అయితే తరువాతి ఆరు నెలల్లో విస్తరించి ఉన్న ఆర్డర్ బ్యాక్‌లాగ్ ఉందని కంపెనీ పేర్కొంది. ఇంకా, సియెర్రాను యూరోపియన్ ట్రైనర్ మార్కెట్‌కు సరిపోయే 'రెడీ టు గో' కాన్ఫిగరేషన్‌లో కూడా సరఫరా చేయవచ్చు, "&amp;"ఇది దాని VLA ధృవీకరణ పత్రం యొక్క పర్యవసానంగా నివేదించబడింది. [2] 2005 మధ్య నాటికి, టెక్నం సుమారు 180 సియెర్రాస్ డెలివరీని పూర్తి చేసినట్లు తెలిసింది. [2] అసలు మోడల్ ప్రవేశపెట్టినప్పటి నుండి, టెక్నం సియెర్రాను అభివృద్ధి చేయడం మరియు రకం యొక్క అదనపు ధృవీకరణన"&amp;"ు కొనసాగించింది. 2010 లలో, మరింత విలాసవంతమైన లక్షణాల కోసం కస్టమర్ డిమాండ్‌కు ప్రతిస్పందనగా, సంస్థ మెరుగైన సియెర్రా MK II ను ప్రవేశపెట్టింది; ఇది మూడు శైలులలో లభిస్తుంది: ప్రామాణిక, ప్రీమియం మరియు శక్తి. [1] ఫిబ్రవరి 2020 లో, సియెర్రా MK II ను జర్మనీ అధికా"&amp;"రులు అల్ట్రాలైట్ విమానంగా ధృవీకరించినట్లు ప్రకటించారు, ఐరోపాలో చాలావరకు ఉపయోగం కోసం రకాన్ని క్లియర్ చేసింది. ఈ ధృవీకరణ ప్రకారం పెరిగిన గరిష్ట బరువును అనుమతించడంతో, ఈ విమానం బాలిస్టిక్ రికవరీ సిస్టమ్స్ (BRS) పారాచూట్, కొత్త ఏవియానిక్స్, పెరిగిన ఇంధన సామర్థ"&amp;"్యం మరియు కాక్‌పిట్‌లో వివిధ సౌకర్య మెరుగుదలలు వంటి అదనపు పరికరాలను కలిగి ఉంటుంది. [3] టెక్నం పి 2002 సియెర్రా రెండు సీట్ల, తక్కువ-వింగ్, తేలికపాటి విమానం. [2] సియెర్రాకు ఒక ప్రధాన మార్కెట్ విమాన శిక్షణా రంగం; దీని ప్రకారం, దాని రూపకల్పన మరియు తక్కువ-మౌంట"&amp;"ెడ్ వింగ్ మరియు బబుల్ పందిరిని ఉపయోగించడం వంటి అనేక ప్రధాన లక్షణాలు, విమానం ముఖ్యంగా శిక్షకుడిగా ఉపయోగించడానికి బాగా సరిపోతుంది. దీని నిర్మాణం ప్రధానంగా సాంప్రదాయిక అల్యూమినియంను కలిగి ఉంటుంది మరియు +4/-2 గ్రా యొక్క గరిష్ట లోడ్ పరిమితులను తట్టుకోవటానికి వ"&amp;"ిమానం అనుమతిస్తుంది. [2] సియెర్రా యొక్క విభాగం, సాపేక్షంగా సూటిగా ప్లాన్‌ఫార్మ్‌ను కలిగి ఉంటుంది, అయినప్పటికీ ప్రముఖ అంచులలో స్టాల్ స్ట్రిప్స్ మరియు చిట్కాల వద్ద మెల్లగా పైకి లేచిన ఫెయిరింగ్‌లు, టెక్నం ఇంట్లో రూపొందించబడ్డాయి. వింగ్ ఒక జత సమగ్ర ట్యాంకులను"&amp;" కలిగి ఉంటుంది, ఇది గరిష్టంగా 100 లీటర్ల ఇంధన సామర్థ్యాన్ని అందిస్తుంది. [2] [4] రెక్కలు 0 ° మరియు 40 between మధ్య పూర్తిగా వేరియబుల్ అయిన విద్యుత్ యాక్చుయేటెడ్ ఫ్లాప్‌లతో కూడా అమర్చబడి ఉంటాయి; ఫ్లాప్‌లు ఎడమ చేతి ఇన్స్ట్రుమెంట్ కన్సోల్ యొక్క బేస్ మీద ఉన్న"&amp;" లివర్ ద్వారా నియంత్రించబడతాయి మరియు వాటి స్థానం ఇంజిన్ ఇన్స్ట్రుమెంట్ క్లస్టర్ యొక్క ఎగువ-కుడి భాగంలో అమర్చిన గేజ్‌లో ప్రదర్శించబడుతుంది. [2] ఈ విమానం సాంప్రదాయిక విమాన నియంత్రణలను కలిగి ఉంది, ఐలెరాన్‌లతో అనుసంధానించే పుష్రోడ్‌లు మరియు కేబుల్స్, ఆల్-కదిల"&amp;"ే క్షితిజ సమాంతర స్టెబిలైజర్ మరియు చుక్కానితో. ఈ నియంత్రణలలో విద్యుత్ యాక్చుయేటెడ్ పిచ్ ట్రిమ్ ఫంక్షన్ ఉంటుంది, ఇది పెంచడం మరియు తగ్గించడం కోసం ప్రతి నియంత్రణ కాలమ్ పైన రెండు వేర్వేరు బటన్ల ద్వారా నిర్వహించబడుతుంది. [2] స్టెరబుల్ నోస్‌వీల్ అధిక స్థాయి గ్ర"&amp;"ౌండ్ యుక్తిని అందిస్తుంది, ఇది చుక్కాని పెడల్స్ చేత నియంత్రించబడుతుంది. హైడ్రాలిక్-యాక్చుయేటెడ్ డిస్క్ బ్రేక్‌లు ప్రధాన చక్రాలపై ఉన్నాయి, కాక్‌పిట్ అంతస్తులో నిలువు లివర్ చేత నిర్వహించబడతాయి, ఇది పార్కింగ్ బ్రేక్‌ను కూడా నియంత్రిస్తుంది, తద్వారా లాకింగ్ స"&amp;"్విచ్ ఉంది. [2] ఇంజిన్ నడిచే జనరేటర్ ఫ్లైట్ ఇన్స్ట్రుమెంటేషన్ మరియు GPS నావిగేషన్ సిస్టమ్, VHF రేడియో సెట్, ట్రాన్స్‌పాండర్ వంటి ఇతర ఆన్‌బోర్డ్ పరికరాలకు విద్యుత్ శక్తిని అందిస్తుంది. ఇంజిన్ వంటి కొన్ని పరికరాలు అనలాగ్ గేజ్‌లను ఉపయోగిస్తాయి. ప్రామాణికంగా,"&amp;" ఇన్స్ట్రుమెంట్ కన్సోల్ నాలుగు విమాన పరికరాలను కలిగి ఉంది. [2] ప్రతి విమానం సాధారణంగా ఒకే రోటాక్స్ 912 ఎస్ 2 ఇంజిన్ ద్వారా శక్తినిస్తుంది, ఇది 100 హెచ్‌పి (75 కిలోవాట్) సామర్థ్యం కలిగి ఉంటుంది. [2] ప్రామాణిక కాన్ఫిగరేషన్‌లో, ఇంజిన్ మూడు-బ్లేడ్ ఫిక్స్‌డ్-ప"&amp;"ిచ్ ప్రొపెల్లర్‌ను నడుపుతుంది; రెండు మరియు మూడు-బ్లేడెడ్ మోడళ్లతో పాటు స్థిర-పిచ్ మరియు వేరియబుల్-పిచ్ మోడళ్లతో సహా వివిధ ప్రత్యామ్నాయ ప్రొపెల్లర్లను వ్యవస్థాపించవచ్చు. ఇంజిన్ ఒక జత పుష్/పుల్ థొరెటల్ లివర్ల ద్వారా నియంత్రించబడుతుంది, ఒకటి ఇన్స్ట్రుమెంట్ ప"&amp;"్యానెల్ యొక్క బేస్ వద్ద కేంద్రంగా అమర్చబడి ఉంటుంది మరియు మరొకటి ఇన్స్ట్రుమెంట్ కన్సోల్ యొక్క ఎడమ వైపున, మిశ్రమ నియంత్రణ లేదు. [2] కాక్‌పిట్ యొక్క తాపన ఇంజిన్ నుండి డక్టెడ్ ఎయిర్ ద్వారా అందించబడుతుంది, అయితే శీతలీకరణ మరియు వెంటిలేషన్ బహుళ సైడ్ లౌవర్స్ ద్వా"&amp;"రా అందించబడుతుంది. [2] కాక్‌పిట్ స్లైడింగ్ బబుల్ పందిరితో కప్పబడి ఉంటుంది, కావాలనుకుంటే ఇది మిడ్-ఫ్లైట్ తెరవబడుతుంది, [5] [6] [7] [8] [9] అయినప్పటికీ టాప్ లాక్ మరియు రెండు సైడ్ సేఫ్టీ లాక్స్ రెండింటి ఉనికిని నిరోధిస్తుంది పందిరి అనుకోకుండా తెరవడం. మూసివేస"&amp;"ినప్పుడు కూడా, బబుల్ పందిరి పైలట్‌కు అద్భుతమైన బాహ్య దృశ్యమానత స్థాయిని అందిస్తుంది. [2] సియెర్రా సాపేక్షంగా సున్నితమైన నిర్వహణ లక్షణాలను కలిగి ఉంది, ఇది ప్రాథమిక శిక్షకుల విమానంగా ఉపయోగించడానికి ప్రత్యేకంగా సరిపోతుంది. [2] ప్రీ-స్టాల్ బఫేటింగ్ యొక్క సులభ"&amp;"ంగా గుర్తించదగిన సూచనలు మరియు ఐలెరాన్స్ ద్వారా రోల్‌లో నియంత్రించదగిన పోస్ట్-స్టాల్‌తో సహా నిరపాయమైన స్టాల్ లక్షణాలను కలిగి ఉండటంతో పాటు. మనుగడ పరంగా, విమానం సాపేక్షంగా బలంగా ఉంది మరియు సమకాలీన శిక్షకుల విమానాలకు స్పష్టమైన లోపం ఉన్న అంశాలు లేవు. [2] ఏరోస్"&amp;"పేస్ పీరియాడికల్ ఫ్లైట్ ఇంటర్నేషనల్ ప్రకారం, సియెర్రా ""ప్రతి విమాన పాలనలో పాత సెస్నా 150 ను అధిగమించగలదు"" అని వర్ణించబడింది. [2] సర్టిఫైడ్ మోడళ్లలో హైడ్రాలిక్ గేర్ మరియు ప్రొపెల్లర్ ఉన్నాయని గమనించండి, కిట్ RG మోడల్ న్యూమాటిక్ గేర్ మరియు ఎలక్ట్రిక్ ప్రొ"&amp;"పెల్లర్ కలిగి ఉంది. P2002 ఎక్కువగా ప్రైవేట్ వ్యక్తులు మరియు విమాన పాఠశాలలు నిర్వహిస్తుంది. .")</f>
        <v>టెక్నం పి 2002 సియెర్రా రెండు సీట్ల, తక్కువ-వింగ్, తేలికపాటి విమానం, ఇది ఇటాలియన్ విమాన తయారీదారు టెక్నం రూపొందించిన మరియు నిర్మించినది. 2000 ల ప్రారంభంలో ప్రవేశపెట్టిన ఈ విమానం సంస్థ యొక్క ఉత్పత్తి శ్రేణికి త్వరగా ప్రధానమైనదిగా మారింది, ఇందులో కొన్ని సంవత్సరాలలో అందుబాటులో ఉన్న ఉత్పత్తి సామర్థ్యంలో 70 శాతం ఉన్నాయి. టెక్నామ్ సియెర్రా అభివృద్ధి 2002 లో ప్రారంభమైంది. [1] ఐరోపాలో ఉన్న చాలా తేలికపాటి విమాన (విఎల్‌ఎ) నిబంధనలతో పాటు అమెరికాలో ఉపయోగించిన లైట్ స్పోర్ట్ ఎయిర్‌క్రాఫ్ట్ (ఎల్‌ఎస్‌ఎ) నిబంధనలకు అనుగుణంగా ఇది అభివృద్ధి చేయబడింది. ఈ రెండు జోన్లో పేర్కొన్న నిబంధనల ప్రకారం, విమానానికి రికవరీ పారాచూట్ అందించాల్సిన అవసరం లేదు. ఏదేమైనా, ప్రధానంగా దాని గరిష్ట బరువు (ప్రామాణిక కాన్ఫిగరేషన్‌లో) 580 కిలోల పర్యవసానంగా, సియెర్రాను ఆస్ట్రేలియా లేదా కెనడాలో ఎల్‌ఎస్‌ఎగా ఆపరేట్ చేయలేము, ఎందుకంటే ఎల్‌ఎస్‌ఎలో 550 కిలోల తక్కువ బరువు పరిమితి. [2] 2005 నాటికి, సియెర్రా టెక్నామ్ యొక్క లైనప్‌లో ముఖ్యంగా ప్రాముఖ్యతను సంతరించుకుంది, సియెర్రాను మాత్రమే తయారు చేయడానికి మొత్తం విమాన ఉత్పత్తి సామర్థ్యంలో 70 శాతం అంకితం చేసింది. [2] ఈ సమయానికి, ఈ విమానం వారానికి ఆరు చొప్పున ఉత్పత్తి చేయబడుతోంది, అయితే తరువాతి ఆరు నెలల్లో విస్తరించి ఉన్న ఆర్డర్ బ్యాక్‌లాగ్ ఉందని కంపెనీ పేర్కొంది. ఇంకా, సియెర్రాను యూరోపియన్ ట్రైనర్ మార్కెట్‌కు సరిపోయే 'రెడీ టు గో' కాన్ఫిగరేషన్‌లో కూడా సరఫరా చేయవచ్చు, ఇది దాని VLA ధృవీకరణ పత్రం యొక్క పర్యవసానంగా నివేదించబడింది. [2] 2005 మధ్య నాటికి, టెక్నం సుమారు 180 సియెర్రాస్ డెలివరీని పూర్తి చేసినట్లు తెలిసింది. [2] అసలు మోడల్ ప్రవేశపెట్టినప్పటి నుండి, టెక్నం సియెర్రాను అభివృద్ధి చేయడం మరియు రకం యొక్క అదనపు ధృవీకరణను కొనసాగించింది. 2010 లలో, మరింత విలాసవంతమైన లక్షణాల కోసం కస్టమర్ డిమాండ్‌కు ప్రతిస్పందనగా, సంస్థ మెరుగైన సియెర్రా MK II ను ప్రవేశపెట్టింది; ఇది మూడు శైలులలో లభిస్తుంది: ప్రామాణిక, ప్రీమియం మరియు శక్తి. [1] ఫిబ్రవరి 2020 లో, సియెర్రా MK II ను జర్మనీ అధికారులు అల్ట్రాలైట్ విమానంగా ధృవీకరించినట్లు ప్రకటించారు, ఐరోపాలో చాలావరకు ఉపయోగం కోసం రకాన్ని క్లియర్ చేసింది. ఈ ధృవీకరణ ప్రకారం పెరిగిన గరిష్ట బరువును అనుమతించడంతో, ఈ విమానం బాలిస్టిక్ రికవరీ సిస్టమ్స్ (BRS) పారాచూట్, కొత్త ఏవియానిక్స్, పెరిగిన ఇంధన సామర్థ్యం మరియు కాక్‌పిట్‌లో వివిధ సౌకర్య మెరుగుదలలు వంటి అదనపు పరికరాలను కలిగి ఉంటుంది. [3] టెక్నం పి 2002 సియెర్రా రెండు సీట్ల, తక్కువ-వింగ్, తేలికపాటి విమానం. [2] సియెర్రాకు ఒక ప్రధాన మార్కెట్ విమాన శిక్షణా రంగం; దీని ప్రకారం, దాని రూపకల్పన మరియు తక్కువ-మౌంటెడ్ వింగ్ మరియు బబుల్ పందిరిని ఉపయోగించడం వంటి అనేక ప్రధాన లక్షణాలు, విమానం ముఖ్యంగా శిక్షకుడిగా ఉపయోగించడానికి బాగా సరిపోతుంది. దీని నిర్మాణం ప్రధానంగా సాంప్రదాయిక అల్యూమినియంను కలిగి ఉంటుంది మరియు +4/-2 గ్రా యొక్క గరిష్ట లోడ్ పరిమితులను తట్టుకోవటానికి విమానం అనుమతిస్తుంది. [2] సియెర్రా యొక్క విభాగం, సాపేక్షంగా సూటిగా ప్లాన్‌ఫార్మ్‌ను కలిగి ఉంటుంది, అయినప్పటికీ ప్రముఖ అంచులలో స్టాల్ స్ట్రిప్స్ మరియు చిట్కాల వద్ద మెల్లగా పైకి లేచిన ఫెయిరింగ్‌లు, టెక్నం ఇంట్లో రూపొందించబడ్డాయి. వింగ్ ఒక జత సమగ్ర ట్యాంకులను కలిగి ఉంటుంది, ఇది గరిష్టంగా 100 లీటర్ల ఇంధన సామర్థ్యాన్ని అందిస్తుంది. [2] [4] రెక్కలు 0 ° మరియు 40 between మధ్య పూర్తిగా వేరియబుల్ అయిన విద్యుత్ యాక్చుయేటెడ్ ఫ్లాప్‌లతో కూడా అమర్చబడి ఉంటాయి; ఫ్లాప్‌లు ఎడమ చేతి ఇన్స్ట్రుమెంట్ కన్సోల్ యొక్క బేస్ మీద ఉన్న లివర్ ద్వారా నియంత్రించబడతాయి మరియు వాటి స్థానం ఇంజిన్ ఇన్స్ట్రుమెంట్ క్లస్టర్ యొక్క ఎగువ-కుడి భాగంలో అమర్చిన గేజ్‌లో ప్రదర్శించబడుతుంది. [2] ఈ విమానం సాంప్రదాయిక విమాన నియంత్రణలను కలిగి ఉంది, ఐలెరాన్‌లతో అనుసంధానించే పుష్రోడ్‌లు మరియు కేబుల్స్, ఆల్-కదిలే క్షితిజ సమాంతర స్టెబిలైజర్ మరియు చుక్కానితో. ఈ నియంత్రణలలో విద్యుత్ యాక్చుయేటెడ్ పిచ్ ట్రిమ్ ఫంక్షన్ ఉంటుంది, ఇది పెంచడం మరియు తగ్గించడం కోసం ప్రతి నియంత్రణ కాలమ్ పైన రెండు వేర్వేరు బటన్ల ద్వారా నిర్వహించబడుతుంది. [2] స్టెరబుల్ నోస్‌వీల్ అధిక స్థాయి గ్రౌండ్ యుక్తిని అందిస్తుంది, ఇది చుక్కాని పెడల్స్ చేత నియంత్రించబడుతుంది. హైడ్రాలిక్-యాక్చుయేటెడ్ డిస్క్ బ్రేక్‌లు ప్రధాన చక్రాలపై ఉన్నాయి, కాక్‌పిట్ అంతస్తులో నిలువు లివర్ చేత నిర్వహించబడతాయి, ఇది పార్కింగ్ బ్రేక్‌ను కూడా నియంత్రిస్తుంది, తద్వారా లాకింగ్ స్విచ్ ఉంది. [2] ఇంజిన్ నడిచే జనరేటర్ ఫ్లైట్ ఇన్స్ట్రుమెంటేషన్ మరియు GPS నావిగేషన్ సిస్టమ్, VHF రేడియో సెట్, ట్రాన్స్‌పాండర్ వంటి ఇతర ఆన్‌బోర్డ్ పరికరాలకు విద్యుత్ శక్తిని అందిస్తుంది. ఇంజిన్ వంటి కొన్ని పరికరాలు అనలాగ్ గేజ్‌లను ఉపయోగిస్తాయి. ప్రామాణికంగా, ఇన్స్ట్రుమెంట్ కన్సోల్ నాలుగు విమాన పరికరాలను కలిగి ఉంది. [2] ప్రతి విమానం సాధారణంగా ఒకే రోటాక్స్ 912 ఎస్ 2 ఇంజిన్ ద్వారా శక్తినిస్తుంది, ఇది 100 హెచ్‌పి (75 కిలోవాట్) సామర్థ్యం కలిగి ఉంటుంది. [2] ప్రామాణిక కాన్ఫిగరేషన్‌లో, ఇంజిన్ మూడు-బ్లేడ్ ఫిక్స్‌డ్-పిచ్ ప్రొపెల్లర్‌ను నడుపుతుంది; రెండు మరియు మూడు-బ్లేడెడ్ మోడళ్లతో పాటు స్థిర-పిచ్ మరియు వేరియబుల్-పిచ్ మోడళ్లతో సహా వివిధ ప్రత్యామ్నాయ ప్రొపెల్లర్లను వ్యవస్థాపించవచ్చు. ఇంజిన్ ఒక జత పుష్/పుల్ థొరెటల్ లివర్ల ద్వారా నియంత్రించబడుతుంది, ఒకటి ఇన్స్ట్రుమెంట్ ప్యానెల్ యొక్క బేస్ వద్ద కేంద్రంగా అమర్చబడి ఉంటుంది మరియు మరొకటి ఇన్స్ట్రుమెంట్ కన్సోల్ యొక్క ఎడమ వైపున, మిశ్రమ నియంత్రణ లేదు. [2] కాక్‌పిట్ యొక్క తాపన ఇంజిన్ నుండి డక్టెడ్ ఎయిర్ ద్వారా అందించబడుతుంది, అయితే శీతలీకరణ మరియు వెంటిలేషన్ బహుళ సైడ్ లౌవర్స్ ద్వారా అందించబడుతుంది. [2] కాక్‌పిట్ స్లైడింగ్ బబుల్ పందిరితో కప్పబడి ఉంటుంది, కావాలనుకుంటే ఇది మిడ్-ఫ్లైట్ తెరవబడుతుంది, [5] [6] [7] [8] [9] అయినప్పటికీ టాప్ లాక్ మరియు రెండు సైడ్ సేఫ్టీ లాక్స్ రెండింటి ఉనికిని నిరోధిస్తుంది పందిరి అనుకోకుండా తెరవడం. మూసివేసినప్పుడు కూడా, బబుల్ పందిరి పైలట్‌కు అద్భుతమైన బాహ్య దృశ్యమానత స్థాయిని అందిస్తుంది. [2] సియెర్రా సాపేక్షంగా సున్నితమైన నిర్వహణ లక్షణాలను కలిగి ఉంది, ఇది ప్రాథమిక శిక్షకుల విమానంగా ఉపయోగించడానికి ప్రత్యేకంగా సరిపోతుంది. [2] ప్రీ-స్టాల్ బఫేటింగ్ యొక్క సులభంగా గుర్తించదగిన సూచనలు మరియు ఐలెరాన్స్ ద్వారా రోల్‌లో నియంత్రించదగిన పోస్ట్-స్టాల్‌తో సహా నిరపాయమైన స్టాల్ లక్షణాలను కలిగి ఉండటంతో పాటు. మనుగడ పరంగా, విమానం సాపేక్షంగా బలంగా ఉంది మరియు సమకాలీన శిక్షకుల విమానాలకు స్పష్టమైన లోపం ఉన్న అంశాలు లేవు. [2] ఏరోస్పేస్ పీరియాడికల్ ఫ్లైట్ ఇంటర్నేషనల్ ప్రకారం, సియెర్రా "ప్రతి విమాన పాలనలో పాత సెస్నా 150 ను అధిగమించగలదు" అని వర్ణించబడింది. [2] సర్టిఫైడ్ మోడళ్లలో హైడ్రాలిక్ గేర్ మరియు ప్రొపెల్లర్ ఉన్నాయని గమనించండి, కిట్ RG మోడల్ న్యూమాటిక్ గేర్ మరియు ఎలక్ట్రిక్ ప్రొపెల్లర్ కలిగి ఉంది. P2002 ఎక్కువగా ప్రైవేట్ వ్యక్తులు మరియు విమాన పాఠశాలలు నిర్వహిస్తుంది. .</v>
      </c>
      <c r="E140" s="1" t="s">
        <v>1895</v>
      </c>
      <c r="F140" s="1" t="s">
        <v>1896</v>
      </c>
      <c r="G140" s="1" t="str">
        <f>IFERROR(__xludf.DUMMYFUNCTION("GOOGLETRANSLATE(F:F, ""en"", ""te"")"),"రెండు-సీట్ల లైట్ సింగిల్")</f>
        <v>రెండు-సీట్ల లైట్ సింగిల్</v>
      </c>
      <c r="H140" s="1" t="s">
        <v>400</v>
      </c>
      <c r="I140" s="1" t="str">
        <f>IFERROR(__xludf.DUMMYFUNCTION("GOOGLETRANSLATE(H:H, ""en"", ""te"")"),"ఇటలీ")</f>
        <v>ఇటలీ</v>
      </c>
      <c r="K140" s="1" t="s">
        <v>1897</v>
      </c>
      <c r="L140" s="1" t="str">
        <f>IFERROR(__xludf.DUMMYFUNCTION("GOOGLETRANSLATE(K:K, ""en"", ""te"")"),"టెక్నం")</f>
        <v>టెక్నం</v>
      </c>
      <c r="M140" s="2" t="s">
        <v>1898</v>
      </c>
      <c r="P140" s="1" t="s">
        <v>1899</v>
      </c>
      <c r="Q140" s="1">
        <v>1.0</v>
      </c>
      <c r="R140" s="1" t="s">
        <v>1900</v>
      </c>
      <c r="S140" s="1" t="s">
        <v>1901</v>
      </c>
      <c r="T140" s="1" t="s">
        <v>1902</v>
      </c>
      <c r="U140" s="1" t="s">
        <v>1903</v>
      </c>
      <c r="V140" s="1" t="s">
        <v>1904</v>
      </c>
      <c r="W140" s="1" t="s">
        <v>1905</v>
      </c>
      <c r="Y140" s="1" t="s">
        <v>1906</v>
      </c>
      <c r="Z140" s="1" t="s">
        <v>1907</v>
      </c>
      <c r="AA140" s="1" t="s">
        <v>1641</v>
      </c>
      <c r="AC140" s="1" t="s">
        <v>1908</v>
      </c>
      <c r="AI140" s="1" t="s">
        <v>1909</v>
      </c>
      <c r="CY140" s="1" t="s">
        <v>1910</v>
      </c>
    </row>
    <row r="141">
      <c r="A141" s="1" t="s">
        <v>1911</v>
      </c>
      <c r="B141" s="1" t="str">
        <f>IFERROR(__xludf.DUMMYFUNCTION("GOOGLETRANSLATE(A:A, ""en"", ""te"")"),"బౌల్టన్ పాల్ పార్ట్రిడ్జ్")</f>
        <v>బౌల్టన్ పాల్ పార్ట్రిడ్జ్</v>
      </c>
      <c r="C141" s="1" t="s">
        <v>1912</v>
      </c>
      <c r="D141" s="1" t="str">
        <f>IFERROR(__xludf.DUMMYFUNCTION("GOOGLETRANSLATE(C:C, ""en"", ""te"")"),"బౌల్టన్ &amp; పాల్ పి. ఒక నమూనా 1928 లో ట్రయల్స్ కోసం ఆదేశించబడింది మరియు నిర్మించబడింది, కానీ అది ఉత్పత్తిలో ఉంచబడలేదు. 1926 లో ఎయిర్ మినిస్ట్రీ స్పెసిఫికేషన్ F.9/26 జారీ చేయబడినప్పుడు, RAF యొక్క అనేక మంది సిస్కిన్ మరియు గేమ్‌కాక్ యోధుల స్థానంలో ఉండాలని పిలు"&amp;"పునిచ్చినప్పుడు, చాలా మంది తయారీదారులు స్పందించారు మరియు తొమ్మిది మందికి ప్రోటోటైప్ ఒప్పందాలు ఉన్నాయి. బౌల్టన్ &amp; పాల్, వారి స్వంత డిజైన్ యొక్క ప్రొడక్షన్ ఫైటర్ విమానాలను ఎప్పుడూ నిర్మించలేదు మరియు ముందు ఒకే ఇంజిన్ ఫైటర్‌ను మాత్రమే రూపొందించారు (బోబోలింక్)"&amp;" వారి p.33 పార్ట్రిడ్జ్‌తో విజయవంతమైన టెండరర్లలో ఒకరు. [1] ఈ సంస్థ మెటల్ ఎయిర్ఫ్రేమ్ నిర్మాణాన్ని ప్రారంభంలో స్వీకరించారు మరియు పార్ట్రిడ్జ్ ఈ విధంగా నిర్మించబడింది, RAF యొక్క బౌల్టన్ పాల్ సైడ్‌స్ట్రాండ్ బాంబర్‌కు సాధారణమైన అనేక నిర్మాణ భాగాలు ఉన్నాయి. [1"&amp;"] [2] పార్ట్రిడ్జ్ [1] [2] ఈ సమయంలో బౌల్టన్ &amp; పాల్ యొక్క లక్షణం కలిగిన స్థిరమైన తీగ చదరపు చిట్కాతో కూడిన సింగిల్ బే బిప్‌లేన్. కొంచెం అస్థిరంగా ఉంది మరియు దిగువ వింగ్ మాత్రమే, స్పాన్ మరియు తీగలో చిన్నది, డైహెడ్రల్ కలిగి ఉంది. ఇంటర్‌ప్లేన్ స్ట్రట్స్ గణనీయం"&amp;"గా మొగ్గు చూపాయి మరియు సెంటర్ విభాగం మరింతగా ఉంటుంది. ప్రారంభంలో ఎగువ రెక్కలపై మాత్రమే ఐలెరాన్‌లు ఉన్నాయి, కాని త్వరలో వాటిని దిగువ వింగ్‌కు గుర్తించదగిన నిలువు ఇంటర్‌కనెక్టింగ్ దృ with మైన లింక్‌తో చేర్చారు. మిగిలిన విమానం వలె రెక్కలు బట్టలు కప్పబడి ఉన్న"&amp;"ాయి. [1] ఫ్యూజ్‌లేజ్‌లో ఓవల్ క్రాస్ సెక్షన్ ఉంది. [1] ఒక పెద్ద స్పిన్నర్ ఇంజిన్ కౌలింగ్‌లో సజావుగా మిళితం అయ్యింది, అయినప్పటికీ 440 హెచ్‌పి (328 కిలోవాట్ల) బ్రిస్టల్ బృహస్పతి VII ఇంజిన్ యొక్క తొమ్మిది సిలిండర్ హెడ్స్ మరింత ముసుగు లేకుండా పొడుచుకు వచ్చాయి;"&amp;" టౌనెండ్ రింగ్ చర్చించబడింది కాని అమర్చబడలేదు. రెండు విక్కర్స్ మెషిన్ గన్స్ ఇంజిన్ వెనుక వెంటనే ఫ్యూజ్‌లేజ్‌పై అమర్చబడి, ప్రొపెల్లర్ ద్వారా మరియు సిలిండర్ తలల మధ్య కాల్పులు జరిపారు. గరిష్ట ఫ్యూజ్‌లేజ్ వ్యాసం సింగిల్ కాక్‌పిట్ వద్ద రెక్క వెనుక ఉంది, ఇది వి"&amp;"మానం కొంచెం హంప్డ్ రూపాన్ని ఇస్తుంది. పైలట్ ఎగువ వింగ్ కింద స్పష్టమైన ఫార్వర్డ్ వీక్షణను కలిగి ఉన్నాడు మరియు వెనుకంజలో ఉన్న ఎడ్జ్ కటౌట్ అతని పైకి వీక్షణకు సహాయపడింది. ఫిన్ మరియు స్ట్రట్ బ్రేస్డ్ టెయిల్‌ప్లేన్లు దీర్ఘచతురస్రాకార మరియు తక్కువ కారక నిష్పత్తి"&amp;". చుక్కాని మరియు ఎలివేటర్లు రెండూ కొమ్ము సమతుల్యతతో ఉన్నాయి, రెండోది టెయిల్‌ప్లేన్‌కు మించి విస్తరించి ఉన్న బ్యాలెన్స్ ఉపరితలాలతో. అండర్ క్యారేజ్ ఒకే ఇరుసును కలిగి ఉంది మరియు వీ స్ట్రట్స్ మీద అమర్చబడింది. ఫెయిర్డ్ టెయిల్ స్కిడ్ ఉంది. [1] పార్ట్రిడ్జ్ మొదట"&amp;" 1928 ప్రారంభంలో ప్రయాణించి, ఆ జూలైలో హెండన్ RAF ప్రదర్శనలో కనిపించింది. [1] F.9/26 కొరకు పోటీదారుల మధ్య పోటీ ప్రయత్నాలు జనవరిలో RAF మార్ట్‌హామ్ హీత్ వద్ద ప్రారంభమయ్యాయి. హాకర్ హాఫిన్చ్ మరియు చివరికి విజేత, బ్రిస్టల్ బుల్డాగ్ నిర్వహణ విషయంలో ఇతరుల నుండి న"&amp;"ిలబడ్డాడు. ఈ రెండు మరియు పార్ట్రిడ్జ్ ఇలాంటి పనితీరు గణాంకాలను కలిగి ఉన్నాయి, బుల్డాగ్ 7 mph (11 కిమీ/గం) పార్ట్రిడ్జ్ కంటే వేగంగా కానీ తక్కువ సేవా పైకప్పును కలిగి ఉంది. [1] పార్ట్రిడ్జ్ యొక్క ప్రధాన వైఫల్యం దాని పేలవమైన రేఖాంశ స్థిరత్వం మరియు నియంత్రణ, ఇ"&amp;"ది భారీ కర్ర శక్తులకు దారితీసింది మరియు ఏరోబాటిక్స్ కష్టతరం చేసింది. తదుపరి ఆర్డర్లు ఉంచబడలేదు. ట్రయల్స్ సమయంలో అసలు యంత్రానికి కొన్ని మార్పులు చేయబడ్డాయి, ముఖ్యంగా విస్తరించిన కాక్‌పిట్, పైలట్‌కు సహాయం చేయడానికి సహాయం చేయడానికి మరియు ఈ వైవిధ్యం MK II అని"&amp;" పిలువబడింది. బౌల్టన్ &amp; పాల్ ఎల్లప్పుడూ పార్ట్రిడ్జ్ కొత్త కానీ అందుబాటులో లేని బ్రిస్టల్ మెర్క్యురీ చేత శక్తిని పొందాలని అనుకున్నారు మరియు ఈ నిర్లక్ష్యం లేని సంస్కరణకు MK III హోదా రిజర్వు చేయబడింది. [1] బ్రూ నుండి డేటా. [3] సాధారణ లక్షణాలు పనితీరు ఆయుధాల"&amp;"ు")</f>
        <v>బౌల్టన్ &amp; పాల్ పి. ఒక నమూనా 1928 లో ట్రయల్స్ కోసం ఆదేశించబడింది మరియు నిర్మించబడింది, కానీ అది ఉత్పత్తిలో ఉంచబడలేదు. 1926 లో ఎయిర్ మినిస్ట్రీ స్పెసిఫికేషన్ F.9/26 జారీ చేయబడినప్పుడు, RAF యొక్క అనేక మంది సిస్కిన్ మరియు గేమ్‌కాక్ యోధుల స్థానంలో ఉండాలని పిలుపునిచ్చినప్పుడు, చాలా మంది తయారీదారులు స్పందించారు మరియు తొమ్మిది మందికి ప్రోటోటైప్ ఒప్పందాలు ఉన్నాయి. బౌల్టన్ &amp; పాల్, వారి స్వంత డిజైన్ యొక్క ప్రొడక్షన్ ఫైటర్ విమానాలను ఎప్పుడూ నిర్మించలేదు మరియు ముందు ఒకే ఇంజిన్ ఫైటర్‌ను మాత్రమే రూపొందించారు (బోబోలింక్) వారి p.33 పార్ట్రిడ్జ్‌తో విజయవంతమైన టెండరర్లలో ఒకరు. [1] ఈ సంస్థ మెటల్ ఎయిర్ఫ్రేమ్ నిర్మాణాన్ని ప్రారంభంలో స్వీకరించారు మరియు పార్ట్రిడ్జ్ ఈ విధంగా నిర్మించబడింది, RAF యొక్క బౌల్టన్ పాల్ సైడ్‌స్ట్రాండ్ బాంబర్‌కు సాధారణమైన అనేక నిర్మాణ భాగాలు ఉన్నాయి. [1] [2] పార్ట్రిడ్జ్ [1] [2] ఈ సమయంలో బౌల్టన్ &amp; పాల్ యొక్క లక్షణం కలిగిన స్థిరమైన తీగ చదరపు చిట్కాతో కూడిన సింగిల్ బే బిప్‌లేన్. కొంచెం అస్థిరంగా ఉంది మరియు దిగువ వింగ్ మాత్రమే, స్పాన్ మరియు తీగలో చిన్నది, డైహెడ్రల్ కలిగి ఉంది. ఇంటర్‌ప్లేన్ స్ట్రట్స్ గణనీయంగా మొగ్గు చూపాయి మరియు సెంటర్ విభాగం మరింతగా ఉంటుంది. ప్రారంభంలో ఎగువ రెక్కలపై మాత్రమే ఐలెరాన్‌లు ఉన్నాయి, కాని త్వరలో వాటిని దిగువ వింగ్‌కు గుర్తించదగిన నిలువు ఇంటర్‌కనెక్టింగ్ దృ with మైన లింక్‌తో చేర్చారు. మిగిలిన విమానం వలె రెక్కలు బట్టలు కప్పబడి ఉన్నాయి. [1] ఫ్యూజ్‌లేజ్‌లో ఓవల్ క్రాస్ సెక్షన్ ఉంది. [1] ఒక పెద్ద స్పిన్నర్ ఇంజిన్ కౌలింగ్‌లో సజావుగా మిళితం అయ్యింది, అయినప్పటికీ 440 హెచ్‌పి (328 కిలోవాట్ల) బ్రిస్టల్ బృహస్పతి VII ఇంజిన్ యొక్క తొమ్మిది సిలిండర్ హెడ్స్ మరింత ముసుగు లేకుండా పొడుచుకు వచ్చాయి; టౌనెండ్ రింగ్ చర్చించబడింది కాని అమర్చబడలేదు. రెండు విక్కర్స్ మెషిన్ గన్స్ ఇంజిన్ వెనుక వెంటనే ఫ్యూజ్‌లేజ్‌పై అమర్చబడి, ప్రొపెల్లర్ ద్వారా మరియు సిలిండర్ తలల మధ్య కాల్పులు జరిపారు. గరిష్ట ఫ్యూజ్‌లేజ్ వ్యాసం సింగిల్ కాక్‌పిట్ వద్ద రెక్క వెనుక ఉంది, ఇది విమానం కొంచెం హంప్డ్ రూపాన్ని ఇస్తుంది. పైలట్ ఎగువ వింగ్ కింద స్పష్టమైన ఫార్వర్డ్ వీక్షణను కలిగి ఉన్నాడు మరియు వెనుకంజలో ఉన్న ఎడ్జ్ కటౌట్ అతని పైకి వీక్షణకు సహాయపడింది. ఫిన్ మరియు స్ట్రట్ బ్రేస్డ్ టెయిల్‌ప్లేన్లు దీర్ఘచతురస్రాకార మరియు తక్కువ కారక నిష్పత్తి. చుక్కాని మరియు ఎలివేటర్లు రెండూ కొమ్ము సమతుల్యతతో ఉన్నాయి, రెండోది టెయిల్‌ప్లేన్‌కు మించి విస్తరించి ఉన్న బ్యాలెన్స్ ఉపరితలాలతో. అండర్ క్యారేజ్ ఒకే ఇరుసును కలిగి ఉంది మరియు వీ స్ట్రట్స్ మీద అమర్చబడింది. ఫెయిర్డ్ టెయిల్ స్కిడ్ ఉంది. [1] పార్ట్రిడ్జ్ మొదట 1928 ప్రారంభంలో ప్రయాణించి, ఆ జూలైలో హెండన్ RAF ప్రదర్శనలో కనిపించింది. [1] F.9/26 కొరకు పోటీదారుల మధ్య పోటీ ప్రయత్నాలు జనవరిలో RAF మార్ట్‌హామ్ హీత్ వద్ద ప్రారంభమయ్యాయి. హాకర్ హాఫిన్చ్ మరియు చివరికి విజేత, బ్రిస్టల్ బుల్డాగ్ నిర్వహణ విషయంలో ఇతరుల నుండి నిలబడ్డాడు. ఈ రెండు మరియు పార్ట్రిడ్జ్ ఇలాంటి పనితీరు గణాంకాలను కలిగి ఉన్నాయి, బుల్డాగ్ 7 mph (11 కిమీ/గం) పార్ట్రిడ్జ్ కంటే వేగంగా కానీ తక్కువ సేవా పైకప్పును కలిగి ఉంది. [1] పార్ట్రిడ్జ్ యొక్క ప్రధాన వైఫల్యం దాని పేలవమైన రేఖాంశ స్థిరత్వం మరియు నియంత్రణ, ఇది భారీ కర్ర శక్తులకు దారితీసింది మరియు ఏరోబాటిక్స్ కష్టతరం చేసింది. తదుపరి ఆర్డర్లు ఉంచబడలేదు. ట్రయల్స్ సమయంలో అసలు యంత్రానికి కొన్ని మార్పులు చేయబడ్డాయి, ముఖ్యంగా విస్తరించిన కాక్‌పిట్, పైలట్‌కు సహాయం చేయడానికి సహాయం చేయడానికి మరియు ఈ వైవిధ్యం MK II అని పిలువబడింది. బౌల్టన్ &amp; పాల్ ఎల్లప్పుడూ పార్ట్రిడ్జ్ కొత్త కానీ అందుబాటులో లేని బ్రిస్టల్ మెర్క్యురీ చేత శక్తిని పొందాలని అనుకున్నారు మరియు ఈ నిర్లక్ష్యం లేని సంస్కరణకు MK III హోదా రిజర్వు చేయబడింది. [1] బ్రూ నుండి డేటా. [3] సాధారణ లక్షణాలు పనితీరు ఆయుధాలు</v>
      </c>
      <c r="E141" s="1" t="s">
        <v>1913</v>
      </c>
      <c r="F141" s="1" t="s">
        <v>1914</v>
      </c>
      <c r="G141" s="1" t="str">
        <f>IFERROR(__xludf.DUMMYFUNCTION("GOOGLETRANSLATE(F:F, ""en"", ""te"")"),"సింగిల్ సీట్ ఫైటర్")</f>
        <v>సింగిల్ సీట్ ఫైటర్</v>
      </c>
      <c r="H141" s="1" t="s">
        <v>1460</v>
      </c>
      <c r="I141" s="1" t="str">
        <f>IFERROR(__xludf.DUMMYFUNCTION("GOOGLETRANSLATE(H:H, ""en"", ""te"")"),"యునైటెడ్ కింగ్‌డమ్")</f>
        <v>యునైటెడ్ కింగ్‌డమ్</v>
      </c>
      <c r="J141" s="1" t="s">
        <v>1915</v>
      </c>
      <c r="K141" s="1" t="s">
        <v>1916</v>
      </c>
      <c r="L141" s="1" t="str">
        <f>IFERROR(__xludf.DUMMYFUNCTION("GOOGLETRANSLATE(K:K, ""en"", ""te"")"),"బౌల్టన్ &amp; పాల్ లిమిటెడ్")</f>
        <v>బౌల్టన్ &amp; పాల్ లిమిటెడ్</v>
      </c>
      <c r="M141" s="1" t="s">
        <v>1917</v>
      </c>
      <c r="N141" s="1" t="s">
        <v>1918</v>
      </c>
      <c r="O141" s="1">
        <v>1.0</v>
      </c>
      <c r="Q141" s="1">
        <v>1.0</v>
      </c>
      <c r="S141" s="1" t="s">
        <v>1919</v>
      </c>
      <c r="U141" s="1" t="s">
        <v>1920</v>
      </c>
      <c r="V141" s="1" t="s">
        <v>1921</v>
      </c>
      <c r="Y141" s="1" t="s">
        <v>1922</v>
      </c>
      <c r="AF141" s="1" t="s">
        <v>1923</v>
      </c>
      <c r="AG141" s="1" t="s">
        <v>1924</v>
      </c>
      <c r="AI141" s="1" t="s">
        <v>1925</v>
      </c>
      <c r="AJ141" s="1" t="s">
        <v>1926</v>
      </c>
      <c r="AK141" s="1" t="s">
        <v>1927</v>
      </c>
      <c r="AM141" s="1" t="s">
        <v>1928</v>
      </c>
      <c r="AY141" s="1" t="s">
        <v>759</v>
      </c>
      <c r="AZ141" s="1" t="s">
        <v>1929</v>
      </c>
      <c r="BB141" s="1" t="s">
        <v>1930</v>
      </c>
      <c r="BL141" s="1" t="s">
        <v>1931</v>
      </c>
    </row>
    <row r="142">
      <c r="A142" s="1" t="s">
        <v>1932</v>
      </c>
      <c r="B142" s="1" t="str">
        <f>IFERROR(__xludf.DUMMYFUNCTION("GOOGLETRANSLATE(A:A, ""en"", ""te"")"),"బ్రిస్టల్ బుల్‌ఫిన్చ్")</f>
        <v>బ్రిస్టల్ బుల్‌ఫిన్చ్</v>
      </c>
      <c r="C142" s="1" t="s">
        <v>1933</v>
      </c>
      <c r="D142" s="1" t="str">
        <f>IFERROR(__xludf.DUMMYFUNCTION("GOOGLETRANSLATE(C:C, ""en"", ""te"")"),"బ్రిస్టల్ బుల్‌ఫిన్చ్ 1922 లో మొదట ఎగిరిన ఒక ప్రయోగాత్మక బ్రిటిష్ సైనిక విమానం. వేరియంట్లు పారాసోల్ వింగ్ మోనోప్లేన్స్ మరియు బైప్‌లాన్‌లు రెండింటినీ నిర్మించాయి, అయితే రెండు వెర్షన్లు విజయవంతం కాలేదు, మరియు మూడు ప్రోటోటైప్‌లు మాత్రమే నిర్మించబడ్డాయి. బుల్"&amp;"‌ఫిన్చ్‌ను బ్రిస్టల్ ఎయిర్‌ప్లేన్ కంపెనీ యొక్క చీఫ్ డిజైనర్ ఫ్రాంక్ బార్న్‌వెల్ రూపొందించారు, పారాసోల్-వింగ్ మోనోప్లేన్ సింగిల్-సీట్ ఫైటర్‌గా, ఇది రెండు సీట్ల బిప్‌లేన్‌గా మార్చబడింది, తద్వారా ఒకే రెండింటికీ రాయల్ వైమానిక దళం యొక్క అవసరాలను తీర్చండి -సెట్"&amp;" ఇంటర్‌సెప్టర్ ఫైటర్ మరియు రెండు-సీట్ల నిఘా-ఫైటర్. ఈ భావనతో అనుబంధించబడిన సంభావ్య వ్యయ పొదుపులు, బృహస్పతి ఇంజిన్ చేత శక్తినిచ్చే ప్రణాళిక, బ్రిస్టల్ దివాలా తీసిన కాస్మోస్ ఇంజనీరింగ్ నుండి సంపాదించిన హక్కులు, ఎయిర్ మినిస్ట్రీకి ఆసక్తి కలిగి ఉన్నాయి, అతను ఒ"&amp;"క స్పెసిఫికేషన్ (స్పెసిఫికేషన్ 2/21) రాశాడు (స్పెసిఫికేషన్ 2/21) బార్న్‌వెల్ యొక్క ప్రతిపాదిత రూపకల్పన, మరియు జూన్ 1921 లో మూడు ప్రోటోటైప్‌లను ఆదేశించింది. [1] బుల్‌ఫిన్చ్ మోనోప్లేన్, లేదా టైప్ 52 బుల్‌ఫిన్చ్ ఎమ్‌కె I, వెల్డెడ్ స్టీల్ ట్యూబ్ ఫ్యూజ్‌లేజ్‌త"&amp;"ో కూడిన కాంటిలివర్ పారాసోల్ మోనోప్లేన్. రెక్క రెండు భాగాలలో ఉంది, విమానం సెంట్రెలిన్ వద్ద చేరింది, ప్రతి సగం గరిష్ట మందం నుండి సగం వ్యవధిలో రెక్క రూట్ మరియు చిట్కాల వరకు టేపింగ్ ఉంటుంది. [2] రెక్కలు ప్రోటోటైప్‌లలో చెక్కగా ఉన్నాయి, కానీ తదుపరి ఉత్పత్తి విమ"&amp;"ానాలకు లోహ నిర్మాణంగా ఉండాలని అనుకున్నారు. రెండు-సీట్ల ఫైటర్-పునర్నిర్మాణ సంస్కరణను ఉత్పత్తి చేయడానికి, టైప్ 53 బుల్‌ఫిన్చ్ MK II, అదనపు ఫ్యూజ్‌లేజ్ బేను పరిశీలకుడికి కాక్‌పిట్ కలిగి ఉన్న పైలట్ వెనుక భాగంలో చేర్చబడింది మరియు గురుత్వాకర్షణ మధ్యలో షిఫ్ట్‌కు"&amp;" పరిహారం చెల్లించిన కాంటిలివర్ బాటమ్ వింగ్ జతచేయబడింది పరిశీలకుడి బరువు మరియు పొడవైన ఫ్యూజ్‌లేజ్ ఫలితంగా. మొదటి నమూనా, టైప్ 52 మోనోప్లేన్, 6 నవంబర్ 1922 న, రెండవ నమూనాతో, ఒక మోనోప్లేన్ కూడా మే 1923 లో ఎగురుతుంది. [1] మొట్టమొదటిసారిగా మోనోప్లేన్‌గా ఎగురుతు"&amp;"న్న తరువాత, మూడవ నమూనాను బిప్‌లేన్ కాన్ఫిగరేషన్‌గా మార్చారు, 17 మార్చి 1924 న ఆ కాన్ఫిగరేషన్‌లో ఎగురుతుంది. సింగిల్-సీటర్ సహేతుకమైన ప్రదర్శనను ప్రదర్శించినప్పటికీ, రెండు-సీటర్లు అధిక బరువుతో ఉన్నాయి మరియు అవసరమైన మిలిటరీని మోయడానికి అసమర్థంగా నిరూపించబడ్డ"&amp;"ాయి లోడ్. [2] తదుపరి ఉత్పత్తి జరగలేదు. 1910 నుండి బ్రిస్టల్ విమానాల నుండి డేటా [2] సాధారణ లక్షణాలు పనితీరు ఆయుధాలు")</f>
        <v>బ్రిస్టల్ బుల్‌ఫిన్చ్ 1922 లో మొదట ఎగిరిన ఒక ప్రయోగాత్మక బ్రిటిష్ సైనిక విమానం. వేరియంట్లు పారాసోల్ వింగ్ మోనోప్లేన్స్ మరియు బైప్‌లాన్‌లు రెండింటినీ నిర్మించాయి, అయితే రెండు వెర్షన్లు విజయవంతం కాలేదు, మరియు మూడు ప్రోటోటైప్‌లు మాత్రమే నిర్మించబడ్డాయి. బుల్‌ఫిన్చ్‌ను బ్రిస్టల్ ఎయిర్‌ప్లేన్ కంపెనీ యొక్క చీఫ్ డిజైనర్ ఫ్రాంక్ బార్న్‌వెల్ రూపొందించారు, పారాసోల్-వింగ్ మోనోప్లేన్ సింగిల్-సీట్ ఫైటర్‌గా, ఇది రెండు సీట్ల బిప్‌లేన్‌గా మార్చబడింది, తద్వారా ఒకే రెండింటికీ రాయల్ వైమానిక దళం యొక్క అవసరాలను తీర్చండి -సెట్ ఇంటర్‌సెప్టర్ ఫైటర్ మరియు రెండు-సీట్ల నిఘా-ఫైటర్. ఈ భావనతో అనుబంధించబడిన సంభావ్య వ్యయ పొదుపులు, బృహస్పతి ఇంజిన్ చేత శక్తినిచ్చే ప్రణాళిక, బ్రిస్టల్ దివాలా తీసిన కాస్మోస్ ఇంజనీరింగ్ నుండి సంపాదించిన హక్కులు, ఎయిర్ మినిస్ట్రీకి ఆసక్తి కలిగి ఉన్నాయి, అతను ఒక స్పెసిఫికేషన్ (స్పెసిఫికేషన్ 2/21) రాశాడు (స్పెసిఫికేషన్ 2/21) బార్న్‌వెల్ యొక్క ప్రతిపాదిత రూపకల్పన, మరియు జూన్ 1921 లో మూడు ప్రోటోటైప్‌లను ఆదేశించింది. [1] బుల్‌ఫిన్చ్ మోనోప్లేన్, లేదా టైప్ 52 బుల్‌ఫిన్చ్ ఎమ్‌కె I, వెల్డెడ్ స్టీల్ ట్యూబ్ ఫ్యూజ్‌లేజ్‌తో కూడిన కాంటిలివర్ పారాసోల్ మోనోప్లేన్. రెక్క రెండు భాగాలలో ఉంది, విమానం సెంట్రెలిన్ వద్ద చేరింది, ప్రతి సగం గరిష్ట మందం నుండి సగం వ్యవధిలో రెక్క రూట్ మరియు చిట్కాల వరకు టేపింగ్ ఉంటుంది. [2] రెక్కలు ప్రోటోటైప్‌లలో చెక్కగా ఉన్నాయి, కానీ తదుపరి ఉత్పత్తి విమానాలకు లోహ నిర్మాణంగా ఉండాలని అనుకున్నారు. రెండు-సీట్ల ఫైటర్-పునర్నిర్మాణ సంస్కరణను ఉత్పత్తి చేయడానికి, టైప్ 53 బుల్‌ఫిన్చ్ MK II, అదనపు ఫ్యూజ్‌లేజ్ బేను పరిశీలకుడికి కాక్‌పిట్ కలిగి ఉన్న పైలట్ వెనుక భాగంలో చేర్చబడింది మరియు గురుత్వాకర్షణ మధ్యలో షిఫ్ట్‌కు పరిహారం చెల్లించిన కాంటిలివర్ బాటమ్ వింగ్ జతచేయబడింది పరిశీలకుడి బరువు మరియు పొడవైన ఫ్యూజ్‌లేజ్ ఫలితంగా. మొదటి నమూనా, టైప్ 52 మోనోప్లేన్, 6 నవంబర్ 1922 న, రెండవ నమూనాతో, ఒక మోనోప్లేన్ కూడా మే 1923 లో ఎగురుతుంది. [1] మొట్టమొదటిసారిగా మోనోప్లేన్‌గా ఎగురుతున్న తరువాత, మూడవ నమూనాను బిప్‌లేన్ కాన్ఫిగరేషన్‌గా మార్చారు, 17 మార్చి 1924 న ఆ కాన్ఫిగరేషన్‌లో ఎగురుతుంది. సింగిల్-సీటర్ సహేతుకమైన ప్రదర్శనను ప్రదర్శించినప్పటికీ, రెండు-సీటర్లు అధిక బరువుతో ఉన్నాయి మరియు అవసరమైన మిలిటరీని మోయడానికి అసమర్థంగా నిరూపించబడ్డాయి లోడ్. [2] తదుపరి ఉత్పత్తి జరగలేదు. 1910 నుండి బ్రిస్టల్ విమానాల నుండి డేటా [2] సాధారణ లక్షణాలు పనితీరు ఆయుధాలు</v>
      </c>
      <c r="E142" s="1" t="s">
        <v>1934</v>
      </c>
      <c r="F142" s="1" t="s">
        <v>1935</v>
      </c>
      <c r="G142" s="1" t="str">
        <f>IFERROR(__xludf.DUMMYFUNCTION("GOOGLETRANSLATE(F:F, ""en"", ""te"")"),"ఫైటర్/నిఘా")</f>
        <v>ఫైటర్/నిఘా</v>
      </c>
      <c r="K142" s="1" t="s">
        <v>1936</v>
      </c>
      <c r="L142" s="1" t="str">
        <f>IFERROR(__xludf.DUMMYFUNCTION("GOOGLETRANSLATE(K:K, ""en"", ""te"")"),"బ్రిస్టల్ ఎయిర్‌ప్లేన్ కంపెనీ")</f>
        <v>బ్రిస్టల్ ఎయిర్‌ప్లేన్ కంపెనీ</v>
      </c>
      <c r="M142" s="1" t="s">
        <v>1937</v>
      </c>
      <c r="N142" s="3">
        <v>8346.0</v>
      </c>
      <c r="O142" s="1">
        <v>3.0</v>
      </c>
      <c r="P142" s="1" t="s">
        <v>116</v>
      </c>
      <c r="Q142" s="1" t="s">
        <v>1938</v>
      </c>
      <c r="S142" s="1" t="s">
        <v>1939</v>
      </c>
      <c r="T142" s="1" t="s">
        <v>1940</v>
      </c>
      <c r="U142" s="1" t="s">
        <v>1941</v>
      </c>
      <c r="V142" s="1" t="s">
        <v>1942</v>
      </c>
      <c r="Y142" s="1" t="s">
        <v>1943</v>
      </c>
      <c r="AD142" s="1" t="s">
        <v>1944</v>
      </c>
      <c r="AG142" s="1" t="s">
        <v>1945</v>
      </c>
      <c r="AH142" s="1" t="s">
        <v>1946</v>
      </c>
      <c r="AI142" s="1" t="s">
        <v>1947</v>
      </c>
      <c r="AJ142" s="1" t="s">
        <v>1948</v>
      </c>
      <c r="AK142" s="1" t="s">
        <v>1949</v>
      </c>
      <c r="AM142" s="1" t="s">
        <v>1950</v>
      </c>
      <c r="AX142" s="1" t="s">
        <v>1951</v>
      </c>
      <c r="CZ142" s="1" t="s">
        <v>1952</v>
      </c>
      <c r="DA142" s="1" t="s">
        <v>1952</v>
      </c>
    </row>
    <row r="143">
      <c r="A143" s="1" t="s">
        <v>1953</v>
      </c>
      <c r="B143" s="1" t="str">
        <f>IFERROR(__xludf.DUMMYFUNCTION("GOOGLETRANSLATE(A:A, ""en"", ""te"")"),"బ్రిస్టల్ బుల్‌పప్")</f>
        <v>బ్రిస్టల్ బుల్‌పప్</v>
      </c>
      <c r="C143" s="1" t="s">
        <v>1954</v>
      </c>
      <c r="D143" s="1" t="str">
        <f>IFERROR(__xludf.DUMMYFUNCTION("GOOGLETRANSLATE(C:C, ""en"", ""te"")"),"బ్రిస్టల్ టైప్ 107 బుల్‌పప్ 1920 లలో నిర్మించిన బ్రిటిష్ ఫైటర్ విమానం. ఇది స్క్వాడ్రన్ సేవ కోసం ఎంపిక చేయబడలేదు మరియు సింగిల్ ప్రోటోటైప్ మాత్రమే నిర్మించబడింది, బుల్‌పప్ యొక్క రూపకల్పన 1920 లలో ఫ్రాంక్ బార్న్‌వెల్ చేపట్టిన ఫైటర్ కోసం వరుస డిజైన్ అధ్యయనాల "&amp;"ఫలితం. 1924 లో బార్న్‌వెల్ రోల్స్ రాయిస్ ఫాల్కన్ చేత శక్తినిచ్చే ఫైటర్‌పై పనిని ప్రారంభించాడు, స్పెసిఫికేషన్ F.17/24 యొక్క అవసరాలను తీర్చడానికి. బ్రిస్టల్ వారి స్వంత ఇంజిన్ డిజైన్లను ఉపయోగించడానికి ఇష్టపడినప్పటి నుండి ఈ ప్రాజెక్ట్ నిలిపివేయబడింది, కాని 19"&amp;"26 లో బార్న్‌వెల్ ఒక రూపకల్పనపై పనిని ప్రారంభించినప్పుడు, బ్రిస్టల్ 102 ను నియమించారు, రోజు మరియు రాత్రి ఫైటర్ లేదా N కి F.9/26 ను కలుసుకోవడానికి షిప్బోర్న్ ఫైటర్ కోసం .21/26. తరువాతి ప్రతిపాదన, నియమించబడిన టైప్ 105 మరొక విమానానికి F.9/26 ను కలవడానికి, మె"&amp;"ర్క్యురీ ఇంజిన్ చేత శక్తినిచ్చేది బ్రిస్టల్ వద్ద అభివృద్ధి చెందుతుంది. ఫిబ్రవరి 1927 లో వైమానిక మంత్రిత్వ శాఖ తనిఖీ కోసం ఒక జత మోకాప్‌లను నిర్మించడానికి ఈ ప్రతిపాదనలు సరిపోతాయి. రెండు విమానాలు రూపకల్పనలో సమానంగా ఉన్నాయి, స్పెసిఫికేషన్ F.17/24 డిజైన్ యొక్క"&amp;" ఇంటర్‌సెప్టర్ కొంచెం చిన్నది మరియు తేలికైనది మరియు రేడియోతో లేదు . తత్ఫలితంగా, బ్రిస్టల్ డిజైన్‌ను సవరించమని కోరింది, తద్వారా ఇది తరువాత ఇంటర్‌సెప్టర్ స్పెసిఫికేషన్, F.20/27 ను కలుసుకుంది. తదనంతరం, మూల్యాంకనం కోసం ఒక నమూనాను ఆదేశించారు, కాని ఇతర డిజైన్ అ"&amp;"ధికారిక మద్దతును పొందలేదు. ఏదేమైనా, బ్రిస్టల్ F.9/26 ట్రయల్స్ కోసం ఒక ప్రైవేట్ వెంచర్‌గా ప్రవేశించటానికి ఒక నమూనాను నిర్మించటానికి తగినంత ఆశాజనకంగా భావించాడు, ఇది బ్రిస్టల్ బృహస్పతితో నడిచేది, ఎందుకంటే మెర్క్యురిస్ సరఫరా పరిమితం అవుతుందని భావిస్తున్నారు. "&amp;"ఇది బ్రిస్టల్ బుల్డాగ్ [1] గా మారింది, టైప్ 107 అనేది 480 హెచ్‌పి (360 కిలోవాట్ల) బ్రిస్టల్ మెర్క్యురీ ఎయిర్-కూల్డ్ రేడియల్ ఇంజిన్‌తో నడిచే అసమాన స్పాన్ సింగిల్ బే బిప్‌లేన్ రెండు-బ్లేడెడ్ ప్రొపెల్లర్‌ను నడుపుతుంది. ఈ నిర్మాణం ఫాబ్రిక్ కవరింగ్‌తో ఆల్-మెటల"&amp;"్‌గా ఉంది, రోల్ చేసిన హై-టెన్సైల్ స్టీల్ స్ట్రిప్స్ నుండి నిర్మించిన సభ్యులను ఉపయోగించి. పైలట్ యొక్క వీక్షణ క్షేత్రాన్ని ఆప్టిమైజ్ చేయడానికి, ఎగువ వింగ్ యొక్క వెనుకంజలో ఉన్న అంచులో పెద్ద సెమీ వృత్తాకార కటౌట్ ఉంది మరియు దిగువ వింగ్ యొక్క ఇన్బోర్డ్ విభాగం త"&amp;"గ్గిన తీగ. ఫ్రైజ్ ఐలెరాన్లు టాప్ వింగ్‌కు మాత్రమే అమర్చబడ్డాయి. ఇది కాక్‌పిట్‌కు ఇరువైపులా అమర్చిన (7.7 మిమీ) లూయిస్ తుపాకులలో 0.303 జతతో సాయుధమైంది. ఫ్లైట్-రెడీ మెర్క్యురీ ఇంకా అందుబాటులో లేన తరువాత, బ్రిస్టల్ బృహస్పతి ఇంజిన్ చేత శక్తినిచ్చే ఈ నమూనా మొదట"&amp;" 28 ఏప్రిల్ 1928 న ప్రయాణించింది, మరియు ఈ విమానం మార్చి 1929 వరకు మూల్యాంకనం కోసం మార్టెల్షామ్ హీత్‌కు పంపబడలేదు. [2] బుల్‌పప్ ప్రోటోటైప్‌ను తరువాత పెంట్‌హౌస్ హెడ్‌ల కోసం ట్విన్ కాంపెన్సేటర్ రాడ్‌లతో బృహస్పతి ఎఫ్ టైప్ హెడ్‌తో అమర్చారు. ఈ ఇంజిన్‌తో ట్రయల్స"&amp;"్ 1929 లో మార్టెల్‌షామ్‌లో జరిగాయి. [3] 1929 లో జరిగిన F.20/27 పోటీలో పనితీరు గౌరవప్రదమైనది, కాని ఈ సందర్భంలో పోటీదారులు ఎవరూ సేవలోకి ప్రవేశించలేదు, చివరికి హాకర్ ఫ్యూరీ, హాకర్ ఎఫ్ యొక్క రోల్స్ రాయిస్ కెస్ట్రెల్-ఇంజిన్ అభివృద్ధి. 20/27 పోటీదారు. బ్రిస్టల్"&amp;" అక్విలా డెవలప్‌మెంట్ ప్రోగ్రాం చివరిలో 1935 లో స్క్రాప్ అయ్యే వరకు ఈ నమూనా ఇంజిన్ టెస్ట్ ఎయిర్‌క్రాఫ్ట్‌గా ఉపయోగించబడింది. 1910 జనరల్ లక్షణాల నుండి [4] బ్రిస్టల్ విమానం నుండి డేటా పనితీరు ఆయుధాలు")</f>
        <v>బ్రిస్టల్ టైప్ 107 బుల్‌పప్ 1920 లలో నిర్మించిన బ్రిటిష్ ఫైటర్ విమానం. ఇది స్క్వాడ్రన్ సేవ కోసం ఎంపిక చేయబడలేదు మరియు సింగిల్ ప్రోటోటైప్ మాత్రమే నిర్మించబడింది, బుల్‌పప్ యొక్క రూపకల్పన 1920 లలో ఫ్రాంక్ బార్న్‌వెల్ చేపట్టిన ఫైటర్ కోసం వరుస డిజైన్ అధ్యయనాల ఫలితం. 1924 లో బార్న్‌వెల్ రోల్స్ రాయిస్ ఫాల్కన్ చేత శక్తినిచ్చే ఫైటర్‌పై పనిని ప్రారంభించాడు, స్పెసిఫికేషన్ F.17/24 యొక్క అవసరాలను తీర్చడానికి. బ్రిస్టల్ వారి స్వంత ఇంజిన్ డిజైన్లను ఉపయోగించడానికి ఇష్టపడినప్పటి నుండి ఈ ప్రాజెక్ట్ నిలిపివేయబడింది, కాని 1926 లో బార్న్‌వెల్ ఒక రూపకల్పనపై పనిని ప్రారంభించినప్పుడు, బ్రిస్టల్ 102 ను నియమించారు, రోజు మరియు రాత్రి ఫైటర్ లేదా N కి F.9/26 ను కలుసుకోవడానికి షిప్బోర్న్ ఫైటర్ కోసం .21/26. తరువాతి ప్రతిపాదన, నియమించబడిన టైప్ 105 మరొక విమానానికి F.9/26 ను కలవడానికి, మెర్క్యురీ ఇంజిన్ చేత శక్తినిచ్చేది బ్రిస్టల్ వద్ద అభివృద్ధి చెందుతుంది. ఫిబ్రవరి 1927 లో వైమానిక మంత్రిత్వ శాఖ తనిఖీ కోసం ఒక జత మోకాప్‌లను నిర్మించడానికి ఈ ప్రతిపాదనలు సరిపోతాయి. రెండు విమానాలు రూపకల్పనలో సమానంగా ఉన్నాయి, స్పెసిఫికేషన్ F.17/24 డిజైన్ యొక్క ఇంటర్‌సెప్టర్ కొంచెం చిన్నది మరియు తేలికైనది మరియు రేడియోతో లేదు . తత్ఫలితంగా, బ్రిస్టల్ డిజైన్‌ను సవరించమని కోరింది, తద్వారా ఇది తరువాత ఇంటర్‌సెప్టర్ స్పెసిఫికేషన్, F.20/27 ను కలుసుకుంది. తదనంతరం, మూల్యాంకనం కోసం ఒక నమూనాను ఆదేశించారు, కాని ఇతర డిజైన్ అధికారిక మద్దతును పొందలేదు. ఏదేమైనా, బ్రిస్టల్ F.9/26 ట్రయల్స్ కోసం ఒక ప్రైవేట్ వెంచర్‌గా ప్రవేశించటానికి ఒక నమూనాను నిర్మించటానికి తగినంత ఆశాజనకంగా భావించాడు, ఇది బ్రిస్టల్ బృహస్పతితో నడిచేది, ఎందుకంటే మెర్క్యురిస్ సరఫరా పరిమితం అవుతుందని భావిస్తున్నారు. ఇది బ్రిస్టల్ బుల్డాగ్ [1] గా మారింది, టైప్ 107 అనేది 480 హెచ్‌పి (360 కిలోవాట్ల) బ్రిస్టల్ మెర్క్యురీ ఎయిర్-కూల్డ్ రేడియల్ ఇంజిన్‌తో నడిచే అసమాన స్పాన్ సింగిల్ బే బిప్‌లేన్ రెండు-బ్లేడెడ్ ప్రొపెల్లర్‌ను నడుపుతుంది. ఈ నిర్మాణం ఫాబ్రిక్ కవరింగ్‌తో ఆల్-మెటల్‌గా ఉంది, రోల్ చేసిన హై-టెన్సైల్ స్టీల్ స్ట్రిప్స్ నుండి నిర్మించిన సభ్యులను ఉపయోగించి. పైలట్ యొక్క వీక్షణ క్షేత్రాన్ని ఆప్టిమైజ్ చేయడానికి, ఎగువ వింగ్ యొక్క వెనుకంజలో ఉన్న అంచులో పెద్ద సెమీ వృత్తాకార కటౌట్ ఉంది మరియు దిగువ వింగ్ యొక్క ఇన్బోర్డ్ విభాగం తగ్గిన తీగ. ఫ్రైజ్ ఐలెరాన్లు టాప్ వింగ్‌కు మాత్రమే అమర్చబడ్డాయి. ఇది కాక్‌పిట్‌కు ఇరువైపులా అమర్చిన (7.7 మిమీ) లూయిస్ తుపాకులలో 0.303 జతతో సాయుధమైంది. ఫ్లైట్-రెడీ మెర్క్యురీ ఇంకా అందుబాటులో లేన తరువాత, బ్రిస్టల్ బృహస్పతి ఇంజిన్ చేత శక్తినిచ్చే ఈ నమూనా మొదట 28 ఏప్రిల్ 1928 న ప్రయాణించింది, మరియు ఈ విమానం మార్చి 1929 వరకు మూల్యాంకనం కోసం మార్టెల్షామ్ హీత్‌కు పంపబడలేదు. [2] బుల్‌పప్ ప్రోటోటైప్‌ను తరువాత పెంట్‌హౌస్ హెడ్‌ల కోసం ట్విన్ కాంపెన్సేటర్ రాడ్‌లతో బృహస్పతి ఎఫ్ టైప్ హెడ్‌తో అమర్చారు. ఈ ఇంజిన్‌తో ట్రయల్స్ 1929 లో మార్టెల్‌షామ్‌లో జరిగాయి. [3] 1929 లో జరిగిన F.20/27 పోటీలో పనితీరు గౌరవప్రదమైనది, కాని ఈ సందర్భంలో పోటీదారులు ఎవరూ సేవలోకి ప్రవేశించలేదు, చివరికి హాకర్ ఫ్యూరీ, హాకర్ ఎఫ్ యొక్క రోల్స్ రాయిస్ కెస్ట్రెల్-ఇంజిన్ అభివృద్ధి. 20/27 పోటీదారు. బ్రిస్టల్ అక్విలా డెవలప్‌మెంట్ ప్రోగ్రాం చివరిలో 1935 లో స్క్రాప్ అయ్యే వరకు ఈ నమూనా ఇంజిన్ టెస్ట్ ఎయిర్‌క్రాఫ్ట్‌గా ఉపయోగించబడింది. 1910 జనరల్ లక్షణాల నుండి [4] బ్రిస్టల్ విమానం నుండి డేటా పనితీరు ఆయుధాలు</v>
      </c>
      <c r="E143" s="1" t="s">
        <v>1955</v>
      </c>
      <c r="F143" s="1" t="s">
        <v>1956</v>
      </c>
      <c r="G143" s="1" t="str">
        <f>IFERROR(__xludf.DUMMYFUNCTION("GOOGLETRANSLATE(F:F, ""en"", ""te"")"),"ఇంటర్‌సెప్టర్")</f>
        <v>ఇంటర్‌సెప్టర్</v>
      </c>
      <c r="H143" s="1" t="s">
        <v>1460</v>
      </c>
      <c r="I143" s="1" t="str">
        <f>IFERROR(__xludf.DUMMYFUNCTION("GOOGLETRANSLATE(H:H, ""en"", ""te"")"),"యునైటెడ్ కింగ్‌డమ్")</f>
        <v>యునైటెడ్ కింగ్‌డమ్</v>
      </c>
      <c r="J143" s="1" t="s">
        <v>1915</v>
      </c>
      <c r="K143" s="1" t="s">
        <v>1936</v>
      </c>
      <c r="L143" s="1" t="str">
        <f>IFERROR(__xludf.DUMMYFUNCTION("GOOGLETRANSLATE(K:K, ""en"", ""te"")"),"బ్రిస్టల్ ఎయిర్‌ప్లేన్ కంపెనీ")</f>
        <v>బ్రిస్టల్ ఎయిర్‌ప్లేన్ కంపెనీ</v>
      </c>
      <c r="M143" s="1" t="s">
        <v>1937</v>
      </c>
      <c r="N143" s="3">
        <v>10346.0</v>
      </c>
      <c r="O143" s="1">
        <v>1.0</v>
      </c>
      <c r="Q143" s="1">
        <v>1.0</v>
      </c>
      <c r="S143" s="1" t="s">
        <v>1585</v>
      </c>
      <c r="T143" s="1" t="s">
        <v>1957</v>
      </c>
      <c r="U143" s="1" t="s">
        <v>1958</v>
      </c>
      <c r="V143" s="1" t="s">
        <v>1959</v>
      </c>
      <c r="Y143" s="1" t="s">
        <v>1960</v>
      </c>
      <c r="AG143" s="1" t="s">
        <v>1945</v>
      </c>
      <c r="AH143" s="1" t="s">
        <v>1946</v>
      </c>
      <c r="AI143" s="1" t="s">
        <v>1961</v>
      </c>
      <c r="AJ143" s="1" t="s">
        <v>1413</v>
      </c>
      <c r="AK143" s="1" t="s">
        <v>1962</v>
      </c>
    </row>
    <row r="144">
      <c r="A144" s="1" t="s">
        <v>1963</v>
      </c>
      <c r="B144" s="1" t="str">
        <f>IFERROR(__xludf.DUMMYFUNCTION("GOOGLETRANSLATE(A:A, ""en"", ""te"")"),"రే స్వరపేటిక")</f>
        <v>రే స్వరపేటిక</v>
      </c>
      <c r="C144" s="1" t="s">
        <v>1964</v>
      </c>
      <c r="D144" s="1" t="str">
        <f>IFERROR(__xludf.DUMMYFUNCTION("GOOGLETRANSLATE(C:C, ""en"", ""te"")"),"రాయల్ ఎయిర్క్రాఫ్ట్ స్థాపన స్వరపేటిక (""లాంగ్ రేంజ్ గన్ విత్ లింక్స్ ఇంజిన్"" నుండి) ప్రారంభ బ్రిటిష్ పైలట్‌లెస్ విమానం, ఇది గైడెడ్ యాంటీ-షిప్ ఆయుధంగా ఉపయోగించబడుతుంది. సెప్టెంబర్ 1925 లో ప్రారంభమైన ఇది ఆటోపైలట్ చేత మార్గనిర్దేశం చేయబడిన ప్రారంభ క్రూయిజ్ "&amp;"క్షిపణి. 200 హెచ్‌పి (150 కిలోవాట్ల) ఆర్మ్‌స్ట్రాంగ్ సిడ్లీ లింక్స్ IV ఇంజిన్‌తో నడిచే ఒక చిన్న మోనోప్లేన్, ఇది 200 mph (320 కిమీ/గం) వేగంతో ఉంది; సమకాలీన యోధుల కంటే వేగంగా. [2] ఇది ప్రొఫెసర్ ఆర్కిబాల్డ్ లో అభివృద్ధి చేసిన ఆటోపైలట్ సూత్రాలను ఉపయోగించింది "&amp;"మరియు ఇప్పటికే రస్టన్ ప్రొక్టర్ వద్ద ఉపయోగించబడింది, ఇది రేడియో నియంత్రిత బైప్‌లేన్, ఇది జర్మన్ జెప్పెలిన్ బాంబర్‌లకు వ్యతిరేకంగా ఉపయోగించటానికి ఉద్దేశించబడింది. [2] సాధారణ లక్షణాల పనితీరు నుండి డేటా సెప్టెంబర్ 1925 లో RAF నిజమైన ""ఫ్లయింగ్ బాంబ్"" పై పని"&amp;" ప్రారంభించింది. RAE 1921 టార్గెట్ క్షిపణితో పోలిస్తే, స్వరపేటిక (లింక్స్ ఇంజిన్‌తో లాంగ్ రేంజ్ గన్) చిన్నది, భారీగా మరియు వేగంగా ఉంటుంది. వాస్తవానికి, 200 హెచ్‌పి (150 కిలోవాట్ల) లింక్స్ ఐవి ఇంజిన్ ఈ పరికరానికి సుమారు 200 ఎమ్‌పిహెచ్ (గంటకు 322 కిమీ) వేగం"&amp;"తో ఇచ్చింది, ఇది సమకాలీన యోధుల కంటే వేగంగా చేసింది.")</f>
        <v>రాయల్ ఎయిర్క్రాఫ్ట్ స్థాపన స్వరపేటిక ("లాంగ్ రేంజ్ గన్ విత్ లింక్స్ ఇంజిన్" నుండి) ప్రారంభ బ్రిటిష్ పైలట్‌లెస్ విమానం, ఇది గైడెడ్ యాంటీ-షిప్ ఆయుధంగా ఉపయోగించబడుతుంది. సెప్టెంబర్ 1925 లో ప్రారంభమైన ఇది ఆటోపైలట్ చేత మార్గనిర్దేశం చేయబడిన ప్రారంభ క్రూయిజ్ క్షిపణి. 200 హెచ్‌పి (150 కిలోవాట్ల) ఆర్మ్‌స్ట్రాంగ్ సిడ్లీ లింక్స్ IV ఇంజిన్‌తో నడిచే ఒక చిన్న మోనోప్లేన్, ఇది 200 mph (320 కిమీ/గం) వేగంతో ఉంది; సమకాలీన యోధుల కంటే వేగంగా. [2] ఇది ప్రొఫెసర్ ఆర్కిబాల్డ్ లో అభివృద్ధి చేసిన ఆటోపైలట్ సూత్రాలను ఉపయోగించింది మరియు ఇప్పటికే రస్టన్ ప్రొక్టర్ వద్ద ఉపయోగించబడింది, ఇది రేడియో నియంత్రిత బైప్‌లేన్, ఇది జర్మన్ జెప్పెలిన్ బాంబర్‌లకు వ్యతిరేకంగా ఉపయోగించటానికి ఉద్దేశించబడింది. [2] సాధారణ లక్షణాల పనితీరు నుండి డేటా సెప్టెంబర్ 1925 లో RAF నిజమైన "ఫ్లయింగ్ బాంబ్" పై పని ప్రారంభించింది. RAE 1921 టార్గెట్ క్షిపణితో పోలిస్తే, స్వరపేటిక (లింక్స్ ఇంజిన్‌తో లాంగ్ రేంజ్ గన్) చిన్నది, భారీగా మరియు వేగంగా ఉంటుంది. వాస్తవానికి, 200 హెచ్‌పి (150 కిలోవాట్ల) లింక్స్ ఐవి ఇంజిన్ ఈ పరికరానికి సుమారు 200 ఎమ్‌పిహెచ్ (గంటకు 322 కిమీ) వేగంతో ఇచ్చింది, ఇది సమకాలీన యోధుల కంటే వేగంగా చేసింది.</v>
      </c>
      <c r="Y144" s="1" t="s">
        <v>1965</v>
      </c>
      <c r="Z144" s="1" t="s">
        <v>144</v>
      </c>
      <c r="AK144" s="1" t="s">
        <v>1966</v>
      </c>
    </row>
    <row r="145">
      <c r="A145" s="1" t="s">
        <v>1967</v>
      </c>
      <c r="B145" s="1" t="str">
        <f>IFERROR(__xludf.DUMMYFUNCTION("GOOGLETRANSLATE(A:A, ""en"", ""te"")"),"అరాడో SD III")</f>
        <v>అరాడో SD III</v>
      </c>
      <c r="C145" s="1" t="s">
        <v>1968</v>
      </c>
      <c r="D145" s="1" t="str">
        <f>IFERROR(__xludf.DUMMYFUNCTION("GOOGLETRANSLATE(C:C, ""en"", ""te"")"),"అరాడో SD III 1920 లలో జర్మనీలో అభివృద్ధి చేసిన ఫైటర్ బిప్‌లేన్. ఇది SD II తో సమాంతరంగా అభివృద్ధి చేయబడింది మరియు ఆ విమానం యొక్క ఎయిర్‌ఫ్రేమ్ డిజైన్‌ను చాలావరకు పంచుకుంది. ప్రధాన తేడాలు పవర్‌ప్లాంట్ ఇన్‌స్టాలేషన్‌తో అనుసంధానించబడ్డాయి, దీనికి తక్కువ ఫార్వర"&amp;"్డ్ ఫ్యూజ్‌లేజ్ మరియు పున es రూపకల్పన అండర్ క్యారేజ్ అవసరం. స్టెకెన్, రెష్లిన్ వద్ద మరియు చివరకు లిపెట్స్క్ వద్ద మూల్యాంకనం చేయబడింది, ఇది భారీ ఉత్పత్తికి అనుచితంగా నిర్ణయించబడింది, కాని దాని నుండి నేర్చుకున్న పాఠాలు AR 64 మరియు AR 65 రూపకల్పనలో అరాడోకు అ"&amp;"మూల్యమైనవి.")</f>
        <v>అరాడో SD III 1920 లలో జర్మనీలో అభివృద్ధి చేసిన ఫైటర్ బిప్‌లేన్. ఇది SD II తో సమాంతరంగా అభివృద్ధి చేయబడింది మరియు ఆ విమానం యొక్క ఎయిర్‌ఫ్రేమ్ డిజైన్‌ను చాలావరకు పంచుకుంది. ప్రధాన తేడాలు పవర్‌ప్లాంట్ ఇన్‌స్టాలేషన్‌తో అనుసంధానించబడ్డాయి, దీనికి తక్కువ ఫార్వర్డ్ ఫ్యూజ్‌లేజ్ మరియు పున es రూపకల్పన అండర్ క్యారేజ్ అవసరం. స్టెకెన్, రెష్లిన్ వద్ద మరియు చివరకు లిపెట్స్క్ వద్ద మూల్యాంకనం చేయబడింది, ఇది భారీ ఉత్పత్తికి అనుచితంగా నిర్ణయించబడింది, కాని దాని నుండి నేర్చుకున్న పాఠాలు AR 64 మరియు AR 65 రూపకల్పనలో అరాడోకు అమూల్యమైనవి.</v>
      </c>
      <c r="F145" s="1" t="s">
        <v>1185</v>
      </c>
      <c r="G145" s="1" t="str">
        <f>IFERROR(__xludf.DUMMYFUNCTION("GOOGLETRANSLATE(F:F, ""en"", ""te"")"),"యుద్ధ")</f>
        <v>యుద్ధ</v>
      </c>
      <c r="K145" s="1" t="s">
        <v>1969</v>
      </c>
      <c r="L145" s="1" t="str">
        <f>IFERROR(__xludf.DUMMYFUNCTION("GOOGLETRANSLATE(K:K, ""en"", ""te"")"),"అరాడో ఫ్లూగ్జీగ్వెర్కే")</f>
        <v>అరాడో ఫ్లూగ్జీగ్వెర్కే</v>
      </c>
      <c r="M145" s="1" t="s">
        <v>1970</v>
      </c>
      <c r="N145" s="1">
        <v>1929.0</v>
      </c>
      <c r="O145" s="1">
        <v>1.0</v>
      </c>
      <c r="Q145" s="1" t="s">
        <v>1971</v>
      </c>
      <c r="S145" s="1" t="s">
        <v>1972</v>
      </c>
      <c r="T145" s="1" t="s">
        <v>1973</v>
      </c>
      <c r="U145" s="1" t="s">
        <v>1974</v>
      </c>
      <c r="Y145" s="1" t="s">
        <v>1975</v>
      </c>
      <c r="AF145" s="2" t="s">
        <v>1188</v>
      </c>
      <c r="AG145" s="1" t="s">
        <v>1976</v>
      </c>
      <c r="AH145" s="1" t="s">
        <v>1977</v>
      </c>
      <c r="AI145" s="1" t="s">
        <v>1978</v>
      </c>
      <c r="AK145" s="1" t="s">
        <v>1979</v>
      </c>
      <c r="BP145" s="1" t="s">
        <v>1980</v>
      </c>
      <c r="BY145" s="2" t="s">
        <v>1981</v>
      </c>
    </row>
    <row r="146">
      <c r="A146" s="1" t="s">
        <v>1982</v>
      </c>
      <c r="B146" s="1" t="str">
        <f>IFERROR(__xludf.DUMMYFUNCTION("GOOGLETRANSLATE(A:A, ""en"", ""te"")"),"బెర్నార్డ్ సిమ్బ్ అబ్ 14")</f>
        <v>బెర్నార్డ్ సిమ్బ్ అబ్ 14</v>
      </c>
      <c r="C146" s="1" t="s">
        <v>1983</v>
      </c>
      <c r="D146" s="1" t="str">
        <f>IFERROR(__xludf.DUMMYFUNCTION("GOOGLETRANSLATE(C:C, ""en"", ""te"")"),"బెర్నార్డ్ సిమ్బ్ ఎబి 14 1920 ల ఫ్రెంచ్ సింగిల్-సీట్ సెస్క్విప్లేన్ ఫైటర్ విమానం, ఇది సోషియాట్ ఇండస్ట్రీల్ డెస్ మాటాక్స్ ఎట్ డు బోయిస్ (సిమ్బ్) చేత రూపొందించబడింది మరియు నిర్మించబడింది. [1] [2] మోనోప్లేన్లను కొనుగోలు చేయడానికి ఫ్రెంచ్ అధికారుల అయిష్టతతో బ"&amp;"ెర్నార్డ్ 14 ఒక సెస్క్విప్లేన్‌గా రూపొందించబడింది, ప్రతి వైపు రెక్కలను బ్రేసింగ్ చేసే వై-ఫారమ్ స్ట్రట్‌లతో. [1] ఇది హిస్పానో-సుజా 12 హెచ్‌బి ఇన్లైన్ పిస్టన్ ఇంజిన్ చేత శక్తిని పొందింది మరియు స్థిర టెయిల్స్కిడ్ ల్యాండింగ్ గేర్ కలిగి ఉంది. [1] 22 ఫిబ్రవరి 1"&amp;"926 న ఒక పరీక్ష విమానంలో ఉన్నప్పుడు, ఈ విమానం ఎగువ వింగ్ యొక్క విపత్తు నిర్మాణ వైఫల్యాన్ని ఎదుర్కొంది మరియు ఏకైక బెర్నార్డ్ 14 నాశనం చేయబడింది. [1] [1] సాధారణ లక్షణాల నుండి డేటా పనితీరు ఆయుధాలు")</f>
        <v>బెర్నార్డ్ సిమ్బ్ ఎబి 14 1920 ల ఫ్రెంచ్ సింగిల్-సీట్ సెస్క్విప్లేన్ ఫైటర్ విమానం, ఇది సోషియాట్ ఇండస్ట్రీల్ డెస్ మాటాక్స్ ఎట్ డు బోయిస్ (సిమ్బ్) చేత రూపొందించబడింది మరియు నిర్మించబడింది. [1] [2] మోనోప్లేన్లను కొనుగోలు చేయడానికి ఫ్రెంచ్ అధికారుల అయిష్టతతో బెర్నార్డ్ 14 ఒక సెస్క్విప్లేన్‌గా రూపొందించబడింది, ప్రతి వైపు రెక్కలను బ్రేసింగ్ చేసే వై-ఫారమ్ స్ట్రట్‌లతో. [1] ఇది హిస్పానో-సుజా 12 హెచ్‌బి ఇన్లైన్ పిస్టన్ ఇంజిన్ చేత శక్తిని పొందింది మరియు స్థిర టెయిల్స్కిడ్ ల్యాండింగ్ గేర్ కలిగి ఉంది. [1] 22 ఫిబ్రవరి 1926 న ఒక పరీక్ష విమానంలో ఉన్నప్పుడు, ఈ విమానం ఎగువ వింగ్ యొక్క విపత్తు నిర్మాణ వైఫల్యాన్ని ఎదుర్కొంది మరియు ఏకైక బెర్నార్డ్ 14 నాశనం చేయబడింది. [1] [1] సాధారణ లక్షణాల నుండి డేటా పనితీరు ఆయుధాలు</v>
      </c>
      <c r="E146" s="1" t="s">
        <v>1984</v>
      </c>
      <c r="F146" s="1" t="s">
        <v>1985</v>
      </c>
      <c r="G146" s="1" t="str">
        <f>IFERROR(__xludf.DUMMYFUNCTION("GOOGLETRANSLATE(F:F, ""en"", ""te"")"),"సింగిల్-సీట్ సెస్క్విప్లేన్ ఫైటర్ విమానం")</f>
        <v>సింగిల్-సీట్ సెస్క్విప్లేన్ ఫైటర్ విమానం</v>
      </c>
      <c r="H146" s="1" t="s">
        <v>159</v>
      </c>
      <c r="I146" s="1" t="str">
        <f>IFERROR(__xludf.DUMMYFUNCTION("GOOGLETRANSLATE(H:H, ""en"", ""te"")"),"ఫ్రాన్స్")</f>
        <v>ఫ్రాన్స్</v>
      </c>
      <c r="K146" s="1" t="s">
        <v>1986</v>
      </c>
      <c r="L146" s="1" t="str">
        <f>IFERROR(__xludf.DUMMYFUNCTION("GOOGLETRANSLATE(K:K, ""en"", ""te"")"),"Société Industielle Des métaux et డు బోయిస్ (SIMB), కొన్నిసార్లు దీనిని ఫెర్బోయిస్ అని పిలుస్తారు")</f>
        <v>Société Industielle Des métaux et డు బోయిస్ (SIMB), కొన్నిసార్లు దీనిని ఫెర్బోయిస్ అని పిలుస్తారు</v>
      </c>
      <c r="M146" s="1" t="s">
        <v>1987</v>
      </c>
      <c r="N146" s="1">
        <v>1925.0</v>
      </c>
      <c r="O146" s="1">
        <v>1.0</v>
      </c>
      <c r="P146" s="1" t="s">
        <v>1988</v>
      </c>
      <c r="Q146" s="1">
        <v>1.0</v>
      </c>
      <c r="S146" s="1" t="s">
        <v>780</v>
      </c>
      <c r="T146" s="1" t="s">
        <v>526</v>
      </c>
      <c r="U146" s="1" t="s">
        <v>1304</v>
      </c>
      <c r="V146" s="1" t="s">
        <v>1989</v>
      </c>
      <c r="W146" s="1" t="s">
        <v>1990</v>
      </c>
      <c r="Y146" s="1" t="s">
        <v>1991</v>
      </c>
      <c r="Z146" s="1" t="s">
        <v>144</v>
      </c>
      <c r="AF146" s="1" t="s">
        <v>1992</v>
      </c>
      <c r="AG146" s="1" t="s">
        <v>1993</v>
      </c>
      <c r="AH146" s="1" t="s">
        <v>1994</v>
      </c>
      <c r="AI146" s="1" t="s">
        <v>1995</v>
      </c>
      <c r="AK146" s="1" t="s">
        <v>1996</v>
      </c>
      <c r="BL146" s="1" t="s">
        <v>1997</v>
      </c>
      <c r="BS146" s="1">
        <v>1926.0</v>
      </c>
      <c r="CA146" s="1" t="s">
        <v>1998</v>
      </c>
    </row>
    <row r="147">
      <c r="A147" s="1" t="s">
        <v>1999</v>
      </c>
      <c r="B147" s="1" t="str">
        <f>IFERROR(__xludf.DUMMYFUNCTION("GOOGLETRANSLATE(A:A, ""en"", ""te"")"),"బ్రిస్టల్ రకం 123")</f>
        <v>బ్రిస్టల్ రకం 123</v>
      </c>
      <c r="C147" s="1" t="s">
        <v>2000</v>
      </c>
      <c r="D147" s="1" t="str">
        <f>IFERROR(__xludf.DUMMYFUNCTION("GOOGLETRANSLATE(C:C, ""en"", ""te"")"),"బ్రిస్టల్ టైప్ 123 1930 ల ప్రారంభంలో నాలుగు-గన్ ఫైటర్ కోసం యునైటెడ్ కింగ్‌డమ్ వైమానిక మంత్రిత్వ శాఖ స్పెసిఫికేషన్‌కు నిర్మించిన సింగిల్-సీట్, సింగిల్-ఇంజిన్ బైప్‌లేన్ ఫైటర్. ఒకటి మాత్రమే నిర్మించబడింది. 1931 చివరలో, వైమానిక మంత్రిత్వ శాఖ వైమానిక మంత్రిత్వ"&amp;" శాఖ స్పెసిఫికేషన్ F.7/30 ని విడుదల చేసింది. ఇది ప్రస్తుత యోధుల కంటే మెరుగైన అధిక-ఎత్తు పనితీరు మరియు ఓర్పుతో నాలుగు-గన్ ఫైటర్ కోసం, అత్యుత్తమ ఆరోహణ రేటు, యుక్తి మరియు ఆల్ రౌండ్ దృష్టి తక్కువ ల్యాండింగ్ వేగంతో కలిపి. ఆవిరైపోయే-శీతల రోల్స్ రాయిస్ గోషాక్ ఇష"&amp;"్టపడే ఇంజిన్ అని స్పష్టం చేయబడింది. ఈ స్పెసిఫికేషన్ యొక్క బాగా తెలిసిన ఫలితం ఓపెన్ కాక్‌పిట్‌తో క్రాంక్-వింగ్డ్ సూపర్మారైన్ టైప్ 224 మోనోప్లేన్ మరియు R.J. రూపొందించిన అండర్ క్యారేజ్. మిచెల్. [1] [2] బ్రిస్టల్ అనేక బిప్‌లేన్ డిజైన్లను సమర్పించాడు, వీటిలో ఏ"&amp;"దీ ఒక ప్రోటోటైప్ కోసం ఒక ఆర్డర్‌ను తీసుకురాలేదు, కాని వాటిని ప్రైవేట్-వెంచర్ విమానాలను అందించడానికి ఆహ్వానించబడ్డారు. బ్రిస్టల్ టైప్ 123 ఫలితం. బ్రిస్టల్ యొక్క చివరి బిప్‌లేన్, ఇది కాంపాక్ట్, అద్భుతమైన ప్రదర్శన మరియు వినూత్న నియంత్రణ లక్షణాలను కలిగి ఉంది."&amp;" ఇది [3] సింగిల్-బే బైప్‌లేన్, ఇది స్థిరమైన తీగ రెక్కలతో దాదాపు చిట్కాలు మరియు భారీ అస్థిరమైనది. ఎగువ రెక్కలు తుడిచిపెట్టుకుపోయాయి మరియు డైహెడ్రల్ లేకుండా, కాంటిలివర్ దిగువ రెక్కలు 6 ° డైహెడ్రల్ తో అన్‌వెప్ట్. రెండు రెక్కలు పూర్తి-స్పాన్ ఐలెరాన్లను తీసుకు"&amp;"వెళ్ళాయి. ఎగువ వింగ్ ప్రముఖ అంచున పూర్తి-విస్తరణ స్లాట్లను కూడా తీసుకువెళ్ళింది, లోపలి మరియు బయటి సమూహాలలో అమర్చారు. ఐలెరాన్లు బయటి స్లాట్ల వెనుక ఇంటర్‌సెప్టర్లతో అనుసంధానించబడ్డాయి, ఇది అధిక దాడి కోణాల వద్ద లోపలి స్లాట్లు తెరిచినప్పుడు పెరిగింది. ఇది జరి"&amp;"గినప్పుడు, ఐలెరాన్స్ సుష్టంగా పడిపోయారు. స్లాట్-ప్లస్-ఇంటర్‌సెప్టర్ కలయిక ఒక స్టాల్ స్పిన్‌గా మారకుండా నిరోధించడానికి ఉద్దేశించబడింది మరియు డి హవిలాండ్ చిమ్మటపై హ్యాండ్లీ పేజ్ చేత పరీక్షించబడింది [4] మరియు తరువాత బ్రిస్టల్ బుల్డాగ్‌లో. [5] చుక్కాని మరియు "&amp;"ఎలివేటర్లు కొమ్ము సమతుల్యతను కలిగి ఉన్నాయి, రెండోది ట్రిమ్ ట్యాబ్‌లను కలిగి ఉంది. కాక్‌పిట్ వెనుక రెక్కలు, ఎంపెనేజ్ మరియు ఫ్యూజ్‌లేజ్ అన్నీ లోహ నిర్మాణంతో కప్పబడిన బట్టలు. [3] భారీ అస్థిరత మరియు సన్నని ముక్కు కలయిక 123 టైప్ టైప్ ను కొంచెం హంప్‌బ్యాక్ చేసి"&amp;"న రూపాన్ని ఇచ్చింది, పైలట్ యొక్క ఓపెన్ కాక్‌పిట్ దిగువ వింగ్ మధ్యలో ఎగువన మరియు ఎగువ వింగ్ యొక్క వెనుకంజలో ఉన్న అంచు వెనుక ఉంది. ఇంజిన్ యొక్క ఇరువైపులా జత మెషిన్ గన్స్ ఉన్నాయి. అండర్ క్యారేజ్ స్థిరంగా ఉంది మరియు చక్రాల మధ్య క్రాస్-యాక్సిల్‌తో ఫార్వర్డ్-థ్"&amp;"రస్టింగ్ ఫెయిరింగ్స్‌లో పూర్తిగా జతచేయబడింది. [3] ఈ విమానం ఎయిర్ మినిస్ట్రీ చేత రుణపడి ఉన్న గోషాక్ III చేత శక్తిని పొందింది, ఇది శీతలీకరణ కోసం దిగువ వింగ్ లీడింగ్ అంచులో కండెన్సర్లను ఉపయోగించింది, ఫార్వర్డ్-మౌంటెడ్ వెంట్రల్ కండెన్సర్‌తో పాటు. ఇంజిన్ శీతలీ"&amp;"కరణ సమస్యలు 12 జూన్ 1934 న సిరిల్ ఉవిన్స్ చేత తయారు చేయబడిన మొదటి విమానంలో ఆలస్యం అయ్యాయి. ఫిన్, చుక్కాని మరియు లోపలి స్లాట్‌లకు వరుస మార్పులు నయం చేయడంలో విఫలమయ్యాయని మరియు ఇది నిర్మాణాత్మకంగా ఉండవచ్చు అని పరీక్షా తీవ్రమైన పార్శ్వ అస్థిరతను వెల్లడించింది"&amp;". అందువల్ల అభివృద్ధి వదిలివేయబడింది. [3] బర్న్స్ 1970 నుండి డేటా, పే. 248 జనరల్ లక్షణాల పనితీరు")</f>
        <v>బ్రిస్టల్ టైప్ 123 1930 ల ప్రారంభంలో నాలుగు-గన్ ఫైటర్ కోసం యునైటెడ్ కింగ్‌డమ్ వైమానిక మంత్రిత్వ శాఖ స్పెసిఫికేషన్‌కు నిర్మించిన సింగిల్-సీట్, సింగిల్-ఇంజిన్ బైప్‌లేన్ ఫైటర్. ఒకటి మాత్రమే నిర్మించబడింది. 1931 చివరలో, వైమానిక మంత్రిత్వ శాఖ వైమానిక మంత్రిత్వ శాఖ స్పెసిఫికేషన్ F.7/30 ని విడుదల చేసింది. ఇది ప్రస్తుత యోధుల కంటే మెరుగైన అధిక-ఎత్తు పనితీరు మరియు ఓర్పుతో నాలుగు-గన్ ఫైటర్ కోసం, అత్యుత్తమ ఆరోహణ రేటు, యుక్తి మరియు ఆల్ రౌండ్ దృష్టి తక్కువ ల్యాండింగ్ వేగంతో కలిపి. ఆవిరైపోయే-శీతల రోల్స్ రాయిస్ గోషాక్ ఇష్టపడే ఇంజిన్ అని స్పష్టం చేయబడింది. ఈ స్పెసిఫికేషన్ యొక్క బాగా తెలిసిన ఫలితం ఓపెన్ కాక్‌పిట్‌తో క్రాంక్-వింగ్డ్ సూపర్మారైన్ టైప్ 224 మోనోప్లేన్ మరియు R.J. రూపొందించిన అండర్ క్యారేజ్. మిచెల్. [1] [2] బ్రిస్టల్ అనేక బిప్‌లేన్ డిజైన్లను సమర్పించాడు, వీటిలో ఏదీ ఒక ప్రోటోటైప్ కోసం ఒక ఆర్డర్‌ను తీసుకురాలేదు, కాని వాటిని ప్రైవేట్-వెంచర్ విమానాలను అందించడానికి ఆహ్వానించబడ్డారు. బ్రిస్టల్ టైప్ 123 ఫలితం. బ్రిస్టల్ యొక్క చివరి బిప్‌లేన్, ఇది కాంపాక్ట్, అద్భుతమైన ప్రదర్శన మరియు వినూత్న నియంత్రణ లక్షణాలను కలిగి ఉంది. ఇది [3] సింగిల్-బే బైప్‌లేన్, ఇది స్థిరమైన తీగ రెక్కలతో దాదాపు చిట్కాలు మరియు భారీ అస్థిరమైనది. ఎగువ రెక్కలు తుడిచిపెట్టుకుపోయాయి మరియు డైహెడ్రల్ లేకుండా, కాంటిలివర్ దిగువ రెక్కలు 6 ° డైహెడ్రల్ తో అన్‌వెప్ట్. రెండు రెక్కలు పూర్తి-స్పాన్ ఐలెరాన్లను తీసుకువెళ్ళాయి. ఎగువ వింగ్ ప్రముఖ అంచున పూర్తి-విస్తరణ స్లాట్లను కూడా తీసుకువెళ్ళింది, లోపలి మరియు బయటి సమూహాలలో అమర్చారు. ఐలెరాన్లు బయటి స్లాట్ల వెనుక ఇంటర్‌సెప్టర్లతో అనుసంధానించబడ్డాయి, ఇది అధిక దాడి కోణాల వద్ద లోపలి స్లాట్లు తెరిచినప్పుడు పెరిగింది. ఇది జరిగినప్పుడు, ఐలెరాన్స్ సుష్టంగా పడిపోయారు. స్లాట్-ప్లస్-ఇంటర్‌సెప్టర్ కలయిక ఒక స్టాల్ స్పిన్‌గా మారకుండా నిరోధించడానికి ఉద్దేశించబడింది మరియు డి హవిలాండ్ చిమ్మటపై హ్యాండ్లీ పేజ్ చేత పరీక్షించబడింది [4] మరియు తరువాత బ్రిస్టల్ బుల్డాగ్‌లో. [5] చుక్కాని మరియు ఎలివేటర్లు కొమ్ము సమతుల్యతను కలిగి ఉన్నాయి, రెండోది ట్రిమ్ ట్యాబ్‌లను కలిగి ఉంది. కాక్‌పిట్ వెనుక రెక్కలు, ఎంపెనేజ్ మరియు ఫ్యూజ్‌లేజ్ అన్నీ లోహ నిర్మాణంతో కప్పబడిన బట్టలు. [3] భారీ అస్థిరత మరియు సన్నని ముక్కు కలయిక 123 టైప్ టైప్ ను కొంచెం హంప్‌బ్యాక్ చేసిన రూపాన్ని ఇచ్చింది, పైలట్ యొక్క ఓపెన్ కాక్‌పిట్ దిగువ వింగ్ మధ్యలో ఎగువన మరియు ఎగువ వింగ్ యొక్క వెనుకంజలో ఉన్న అంచు వెనుక ఉంది. ఇంజిన్ యొక్క ఇరువైపులా జత మెషిన్ గన్స్ ఉన్నాయి. అండర్ క్యారేజ్ స్థిరంగా ఉంది మరియు చక్రాల మధ్య క్రాస్-యాక్సిల్‌తో ఫార్వర్డ్-థ్రస్టింగ్ ఫెయిరింగ్స్‌లో పూర్తిగా జతచేయబడింది. [3] ఈ విమానం ఎయిర్ మినిస్ట్రీ చేత రుణపడి ఉన్న గోషాక్ III చేత శక్తిని పొందింది, ఇది శీతలీకరణ కోసం దిగువ వింగ్ లీడింగ్ అంచులో కండెన్సర్లను ఉపయోగించింది, ఫార్వర్డ్-మౌంటెడ్ వెంట్రల్ కండెన్సర్‌తో పాటు. ఇంజిన్ శీతలీకరణ సమస్యలు 12 జూన్ 1934 న సిరిల్ ఉవిన్స్ చేత తయారు చేయబడిన మొదటి విమానంలో ఆలస్యం అయ్యాయి. ఫిన్, చుక్కాని మరియు లోపలి స్లాట్‌లకు వరుస మార్పులు నయం చేయడంలో విఫలమయ్యాయని మరియు ఇది నిర్మాణాత్మకంగా ఉండవచ్చు అని పరీక్షా తీవ్రమైన పార్శ్వ అస్థిరతను వెల్లడించింది. అందువల్ల అభివృద్ధి వదిలివేయబడింది. [3] బర్న్స్ 1970 నుండి డేటా, పే. 248 జనరల్ లక్షణాల పనితీరు</v>
      </c>
      <c r="E147" s="1" t="s">
        <v>2001</v>
      </c>
      <c r="F147" s="1" t="s">
        <v>1784</v>
      </c>
      <c r="G147" s="1" t="str">
        <f>IFERROR(__xludf.DUMMYFUNCTION("GOOGLETRANSLATE(F:F, ""en"", ""te"")"),"సింగిల్-సీట్ ఫైటర్")</f>
        <v>సింగిల్-సీట్ ఫైటర్</v>
      </c>
      <c r="H147" s="1" t="s">
        <v>1460</v>
      </c>
      <c r="I147" s="1" t="str">
        <f>IFERROR(__xludf.DUMMYFUNCTION("GOOGLETRANSLATE(H:H, ""en"", ""te"")"),"యునైటెడ్ కింగ్‌డమ్")</f>
        <v>యునైటెడ్ కింగ్‌డమ్</v>
      </c>
      <c r="K147" s="1" t="s">
        <v>1936</v>
      </c>
      <c r="L147" s="1" t="str">
        <f>IFERROR(__xludf.DUMMYFUNCTION("GOOGLETRANSLATE(K:K, ""en"", ""te"")"),"బ్రిస్టల్ ఎయిర్‌ప్లేన్ కంపెనీ")</f>
        <v>బ్రిస్టల్ ఎయిర్‌ప్లేన్ కంపెనీ</v>
      </c>
      <c r="M147" s="1" t="s">
        <v>1937</v>
      </c>
      <c r="N147" s="3">
        <v>12582.0</v>
      </c>
      <c r="O147" s="1">
        <v>1.0</v>
      </c>
      <c r="Q147" s="1" t="s">
        <v>233</v>
      </c>
      <c r="S147" s="1" t="s">
        <v>2002</v>
      </c>
      <c r="T147" s="1" t="s">
        <v>2003</v>
      </c>
      <c r="U147" s="1" t="s">
        <v>2004</v>
      </c>
      <c r="V147" s="1" t="s">
        <v>2005</v>
      </c>
      <c r="Y147" s="1" t="s">
        <v>2006</v>
      </c>
      <c r="AI147" s="1" t="s">
        <v>2007</v>
      </c>
      <c r="AJ147" s="1" t="s">
        <v>2008</v>
      </c>
      <c r="AK147" s="1" t="s">
        <v>2009</v>
      </c>
    </row>
    <row r="148">
      <c r="A148" s="1" t="s">
        <v>2010</v>
      </c>
      <c r="B148" s="1" t="str">
        <f>IFERROR(__xludf.DUMMYFUNCTION("GOOGLETRANSLATE(A:A, ""en"", ""te"")"),"AMD రాశిచక్రం")</f>
        <v>AMD రాశిచక్రం</v>
      </c>
      <c r="C148" s="1" t="s">
        <v>2011</v>
      </c>
      <c r="D148" s="1" t="str">
        <f>IFERROR(__xludf.DUMMYFUNCTION("GOOGLETRANSLATE(C:C, ""en"", ""te"")"),"రాశిచక్రం కెనడియన్ ఆల్-మెటల్, రెండు-సీట్ల, స్థిర ల్యాండింగ్ గేర్ విమానాల కుటుంబం, ఇది 1984 లో మొదట ఎగిరింది. ఈ విమానం కిట్‌లుగా ఉత్పత్తి చేయబడింది మరియు కెనడాలోని జెనైర్ మరియు యుఎస్‌ఎలోని జెనిత్ ఎయిర్‌క్రాఫ్ట్ కంపెనీ విమానాలను పూర్తి చేసింది. [1] [[(చేర్చ"&amp;"ుట రాశిచక్ర కుటుంబంలో తాజా నమూనాలు విమాన తయారీ మరియు రూపకల్పన ద్వారా ఉత్పత్తి చేయబడిన AMD రాశిచక్ర LS మరియు LSI. [3] డిజైన్ సింగిల్-పీస్ బబుల్ పందిరిని కలిగి ఉంది. రాశిచక్రం 1970 ల ప్రారంభంలో ఏవియన్స్ పియరీ రాబిన్ ఇంజనీర్ క్రిస్ హీంట్జ్ చేత అభివృద్ధి చేయబ"&amp;"డింది. జెనెయిర్ సిహెచ్ 200 కిట్ విమానం హోమ్‌బిల్ట్ విమానంగా అభివృద్ధి చేయబడింది, అనగా వినియోగదారులు విమానం తమను తాము సమీకరించటానికి భాగాలుగా కొనుగోలు చేయవచ్చు. [3] [4] రాశిచక్రం యొక్క వైవిధ్యాలు కెనడా, యూరప్, అమెరికా మరియు దక్షిణ అమెరికాలో ఫ్యాక్టరీ-సమావే"&amp;"శమైన, రెడీ-టు-ఫ్లై విమానంగా తయారు చేయబడ్డాయి. [3] అసలు రాశిచక్ర నమూనా 1200 పౌండ్ల గరిష్ట స్థూల బరువు వద్ద +/- 6g యొక్క లోడ్ కారకం కోసం రూపొందించబడింది; +/- 1050 పౌండ్ల వద్ద 6.9 గ్రా మరియు 875 పౌండ్ల వద్ద 8.3 గ్రా. ప్రోటోటైప్ యొక్క ఖాళీ బరువు 590 పౌండ్లు. "&amp;"[5] హీంట్జ్ కెనడాలోని లైట్-స్పోర్ట్ విమానాల కోసం నిబంధనలను రూపొందించాడు, అతను రాశిచక్రం రూపకల్పన చేశాడు. అమెరికా కోసం ప్రస్తుత లైట్-స్పోర్ట్ ఎయిర్క్రాఫ్ట్ (ఎల్‌ఎస్‌ఎ) నియమాలను రూపొందించడంలో ఆయన ముఖ్యమైన పాత్ర పోషించారు. జెనిత్ ఎయిర్క్రాఫ్ట్ కంపెనీ ఇప్పటిక"&amp;"ీ హోమ్‌బిల్ట్-మార్కెట్ కోసం రాశిచక్ర కిట్ కోసం కిట్లు మరియు శీఘ్ర-నిర్మాణ కిట్‌లను ఉత్పత్తి చేస్తుంది. [6] CH 601 సిరీస్‌లో స్ట్రాటస్ EA 81 ఇంజిన్‌ను మౌంట్ చేయడానికి సంస్థ ఇంజిన్ మౌంట్‌లు మరియు సూచనలను కూడా అందిస్తుంది. [7] చేవ్రొలెట్ కొర్వైర్ ఇంజన్లు కూడ"&amp;"ా ఉపయోగించబడ్డాయి. [8] ప్రపంచవ్యాప్తంగా 1000 రాశిచక్ర విమానాలు ఎగురుతున్నాయి. [3] నెదర్లాండ్స్‌లో, డచ్ ప్రభుత్వం 24 అక్టోబర్ 2008 న 12 డచ్-రిజిస్టర్డ్ సిహెచ్ 601 ఎక్స్‌ఎల్‌ఎస్‌లను ఏర్పాటు చేసింది. డిజైన్ యొక్క యూరోపియన్ వేరియంట్ (రోటాక్స్ శక్తితో మరియు 45"&amp;"0 ఇద్దరు వ్యక్తులను చంపిన kg (992 పౌండ్లు) గరిష్ట టేకాఫ్ బరువు). డచ్ ప్రభుత్వం ప్రకారం, 2005 నుండి ""జెనిత్ CH601 XL లతో కనీసం ఏడు ప్రమాదాలు జరిగాయి, ఇందులో ఒకటి లేదా రెండు రెక్కలు విఫలమయ్యాయి"". [9] జెనెయిర్ యూరప్ ఈ ప్రమాదాలను పరిశోధించింది, [10] డిజైన్ "&amp;"లోపం వల్ల ఎవరూ లేరని తేల్చిచెప్పారు మరియు శిధిలాల యొక్క మొదటి సమీక్ష తరువాత, డచ్ ప్రమాదంలో విమానం నిర్మాణాత్మక వైఫల్యాన్ని అనుభవించిందనే సూచనలను కూడా తిరస్కరించింది. [11] 14 ఏప్రిల్ 2009 న, ఎన్‌టిఎస్‌బి వారు అన్ని రాశిచక్ర సిహెచ్ 601 ఎక్స్‌ఎల్‌ఎస్‌ను గ్రౌ"&amp;"ండ్ చేయాలని సిఫారసు చేస్తూ ఎఫ్‌ఎటిఎకు ఒక అత్యవసర లేఖ రాసింది, ""యు.ఎస్. ప్రమాదాలలో నాలుగు ఏరోడైనమిక్ ఫ్లట్టర్ మరియు కనీసం రెండు విదేశీ ప్రమాదాలకు అవకాశం ఉంది"" అని అన్నారు. నొప్పులు లైట్ స్పోర్ట్ విమానాలకు ప్రమాణాలను అభివృద్ధి చేయడానికి బాధ్యత వహించే శరీర"&amp;"ం అయిన ASTM ఇంటర్నేషనల్‌కు కూడా NTSB రాసింది, దర్యాప్తు వెలుగులో ఆ ప్రమాణాలను మార్చాలని సిఫారసు చేసింది. NTSB ఈ రకం ""2006 నుండి ఆరు-విమాన నిర్మాణాత్మక విడిపోయేటప్పుడు"" పాల్గొన్నట్లు పేర్కొంది. [12] [13] [14] [15] [16] జెనిత్ విమానం NTSB యొక్క తీర్మానాలన"&amp;"ు వివాదం చేసింది మరియు వారి వెబ్‌సైట్‌లోని ప్రతిస్పందనలో పేర్కొంది, ""నియంత్రణ కేబుల్స్ సరిగ్గా సర్దుబాటు చేయబడితే వింగ్ ఫ్లట్టర్ జరగదని నమ్ముతూనే ఉన్నారు. [17] వారు డచ్ ప్రభుత్వంతో యూరప్ యొక్క అసమ్మతిని కూడా ఉదహరించారు. ఆ ప్రమాదం ఫ్లట్టర్ వల్ల జరిగిందని "&amp;"తీర్మానం. AMD అక్టోబర్ 2008 లో ఐలెరాన్ కంట్రోల్ కేబుల్ ఉద్రిక్తతలను తప్పనిసరి చేసిన తనిఖీలను జారీ చేసింది. [18] ఈ సంస్థ స్వతంత్ర కన్సల్టెంట్ డాక్టర్ ఉవే వెల్టిన్‌ను అంతర్జాతీయంగా గుర్తింపు పొందిన ఫ్లట్టర్ అండ్ వైబ్రేషన్స్ స్పెషలిస్ట్ మరియు ఇన్స్టిట్యూట్ హ"&amp;"ెడ్ ఆఫ్ ఇన్స్టిట్యూట్ ఫర్ జువెర్లేసిగ్కీట్‌స్టెక్నిక్‌ను హాంబర్గ్-హార్బర్గ్ యొక్క అధిపతిగా నియమించింది, అతను సిహెచ్ 601 ఎక్స్ఎల్ నిర్మించినప్పుడు మరియు జెనైర్ స్పెసిఫికేషన్లకు నిర్వహించబడుతున్నప్పుడు, అతను తేల్చిచెప్పారు, ""CH 601 XL యొక్క విమాన కవరులో కన"&amp;"ుగొనబడిన ధోరణి లేదా విభేదం లేదు"". Ch 601 XL నిర్మించబడిన మరియు జెనెయిర్ స్పెసిఫికేషన్లకు నిర్వహించబడుతున్నంతవరకు ఫ్లట్టర్-సంబంధిత ఆందోళనల యొక్క రాశిచక్రం యొక్క రాశిచక్రం యొక్క రాశిచక్రం యొక్క రాశిచక్రం యొక్క రాశిచక్రం యొక్క రాశిచక్రం క్లియర్ అవుతుందని కం"&amp;"పెనీ పేర్కొంది. [19] NTSB సిఫారసులకు ప్రతిస్పందించడంలో FAA అడ్మినిస్ట్రేటర్ రాండి బాబిట్ విమానం మరియు 13 జూలై 2009 లేఖలో, ""CH-601XL ఇతర S-LSA కు సమానమైన భద్రతా రికార్డును కలిగి ఉందని మరియు సురక్షితమైన విమాన మరియు కార్యకలాపాల సామర్థ్యాన్ని కలిగి ఉన్నాయని "&amp;"డేటా సూచిస్తుంది. తయారీదారు సిఫారసుల ప్రకారం నిర్వహించబడితే. ""[20] 6 నవంబర్ 2009 న అర్కాన్సాస్‌పై విమానంలో ఒక te త్సాహిక నిర్మించిన CH-601XL విడిపోయింది, ఫలితంగా పైలట్ మరణం సంభవించింది. ప్రమాదం యొక్క ప్రాధమిక దర్యాప్తులో మునుపటి క్రాష్లలో కనిపించే మాదిరి"&amp;"గానే వైఫల్య మోడ్‌ను వెల్లడించింది, ఎందుకంటే రెండు రెక్కలు విమానంలో వేరు చేయబడ్డాయి. ఇది క్రాష్ల సంఖ్యను ఏడు మరియు మరణాలకు 11 కి తీసుకువచ్చింది. [21] [22] FAA 7 నవంబర్ 2009 న ఒక ప్రత్యేక ఎయిర్‌వర్త్ ఇన్ఫర్మేషన్ బులెటిన్‌ను జారీ చేసింది మరియు AMD భద్రతా హెచ"&amp;"్చరికలో వివరించిన మార్పులు జరిగే వరకు విమానం ఎగురవేయవద్దని గట్టిగా సిఫార్సు చేసింది. AMD మరియు జెనిత్ విమానం అదే రోజు పత్రాలను జారీ చేసింది, మార్పులు పూర్తయ్యే వరకు S-LSA వెర్షన్‌ను ఎగురవేయవద్దని మరియు అన్ని విమానాలను సవరించాలని సిఫార్సు చేయాలని ఆదేశించిం"&amp;"ది. ఈ మార్పులలో ప్రధాన మరియు వెనుక వింగ్ స్పార్ క్యారీథ్రూలను బలోపేతం చేయడం మరియు ఐలెరాన్ బ్యాలెన్స్ బరువులను చేర్చడం వంటివి ఉన్నాయి. మార్పులు పూర్తయ్యే వరకు ప్రయోగాత్మక విమాన సంఘం అన్ని ప్రభావిత విమానాలను గ్రౌన్దేడ్ చేయాలని సిఫార్సు చేసింది. [23] [24] [2"&amp;"5] [26] [27] జెనిత్ ఎయిర్క్రాఫ్ట్ జారీ చేసిన ఒక ప్రకటనలో, డిజైనర్ క్రిస్ హీంట్జ్ ""ఈ అప్‌గ్రేడ్ ప్యాకేజీని మీరు ఎందుకు సిఫార్సు చేస్తున్నారు? ఈ"" 180- డిగ్రీ ""షిఫ్ట్‌ను ఏమి ప్రేరేపించింది, CH 601 XL డిజైన్ మంచిది"" అని నొక్కి చెప్పకుండా "", ఇప్పుడు డజనుక"&amp;"ు పైగా మార్పులు అవసరమయ్యే నవీకరణల జాబితాను తప్పనిసరి చేస్తున్నారా?"" పేర్కొన్నారు: ప్రపంచవ్యాప్తంగా CH 601 XL కమ్యూనిటీకి గత రెండు సంవత్సరాలు సవాలుగా ఉన్నాయి. మనందరికీ తెలిసినట్లుగా, కొన్ని సంవత్సరాల వ్యవధిలో అనేక ప్రమాదాలు సంభవించాయి, దీని కోసం సాధారణ కా"&amp;"రణం నిర్ణయించబడలేదు. ఈ ""ధూమపాన తుపాకీ"" లేకపోవడం వల్ల అన్ని రకాల ject హలు మరియు అడవి అంచనాలు సంభావ్య కారణానికి కారణమయ్యాయి, మరియు ప్రతిసారీ కొత్త ""సిద్ధాంతం"" లేదా ""పరిష్కారం"" ప్రతిపాదించబడినప్పుడు, నేను మరియు అనేక మంది ఇంజనీర్లు ధృవీకరించడానికి లేదా "&amp;"మందలించడానికి ఎక్కువ గంటలు గడుపుతారు తాజా రౌండ్ ulation హాగానాలు. ఈ తేదీ వరకు, వేలాది మంది మానవ-గంటల పరిశోధనలు, బహుళ డిజైన్ సమీక్షలు మరియు వినని పరీక్షల తరువాత, ప్రశ్నలోని ప్రమాదాలు ఇప్పటికీ ఒక సాధారణ కారణాన్ని పంచుకోవు. ఈ ""అప్‌గ్రేడ్ ప్యాకేజీ"" ను అందిం"&amp;"చడంలో నేను నా స్వంత వృత్తిపరమైన అభిప్రాయాన్ని (డిజైన్ ధ్వని అని) అలాగే న్యాయ సలహాదారుల సలహాలను కేటాయించాల్సి వచ్చింది. . ఈ నవీకరణలతో (నా ""180 ° షిఫ్ట్""), కీ ఎయిర్‌ఫ్రేమ్ భాగాల యొక్క భద్రతా మార్జిన్లు నాటకీయంగా పెరిగాయి ... [28] నవంబర్ 12, 2009 న FAA వాయ"&amp;"ు యోగ్యత యొక్క కొత్త ధృవీకరణ పత్రాలను జారీ చేయడం మానేసింది, కొత్త రిజిస్ట్రన్ట్‌లు తమకు నిరూపించాల్సిన అవసరం ఉంది. విమానం ఎగరడానికి అనుమతించబడటానికి ముందు మార్పులకు అనుగుణంగా ఉంది. [22] 6 నవంబర్ 2009 ప్రమాదంలో ప్రసంగించడంలో ఎన్‌టిఎస్‌బి చైర్మన్ డెబోరా ఎ.ప"&amp;"ి. హెర్స్‌మన్ 13 నవంబర్ 2009 న చెప్పారు: రాశిచక్ర ప్రత్యేక లైట్ స్పోర్ట్ విమానంతో మేము గుర్తించిన భద్రత-విమాన సమస్యలపై ఎఫ్‌ఎఎ మరియు తయారీదారు చర్య తీసుకున్నందుకు మేము సంతోషిస్తున్నాము. అయితే, te త్సాహిక-నిర్మిత విమానాలలో మార్పులు అవసరం లేదని మేము బాధపడుతు"&amp;"న్నాము. అవసరమైన సమ్మతి లేకపోవడం అర్కాన్సాస్‌లో మరియు మేము ఇప్పటికే చూసిన ఇతరుల వంటి ఎక్కువ ప్రమాదాలకు దారితీస్తుందని మేము చాలా ఆందోళన చెందుతున్నాము. [21] FAA CH601 XL మరియు 650 యొక్క లోతైన సమీక్షను పూర్తి చేసింది మరియు రాశిచక్ర CH601 XL విమానం ప్రత్యేక సమ"&amp;"ీక్ష బృందం నివేదిక జనవరి 2010 పేరుతో ఒక నివేదికను విడుదల చేసింది. FAA ముగిసింది: [29] [30] ఫ్లైట్ వైఫల్యాల యొక్క FAA సమీక్ష లేదు ఒకే మూల కారణాన్ని సూచించండి, కానీ బదులుగా అనేక డిజైన్ మరియు ఆపరేషన్ అంశాల సంభావ్య కలయికను సూచించింది. మా ప్రాథమిక అంచనాలు రెక్"&amp;"కల నిర్మాణం యొక్క బలం మరియు స్థిరత్వంపై దృష్టి సారించాయి. ప్రత్యేక సమీక్షలో మరింత విశ్లేషణలో నిర్మాణాన్ని రూపొందించడానికి ఉపయోగించే తయారీదారు 1,320 ఎల్బి (600 కిలోల) విమానం కోసం డిజైన్ ప్రమాణాలకు అనుగుణంగా లేరని కనుగొన్నారు. స్టాటిక్ లోడ్ పరీక్ష డేటా మా త"&amp;"ీర్మానాన్ని ధృవీకరిస్తుంది. ప్రత్యేక సమీక్ష విమానం యొక్క ఫ్లట్టర్ లక్షణాలు, స్టిక్ ఫోర్స్ ప్రవణతలు, ఎయిర్‌స్పీడ్ క్రమాంకనం మరియు ఆపరేటింగ్ పరిమితులతో సమస్యలను గుర్తించింది. [29] FAA యొక్క నివేదికకు ప్రతిస్పందించడంలో ప్రయోగాత్మక విమాన సంఘం పరిశ్రమ మరియు ని"&amp;"యంత్రణ వ్యవహారాల వైస్ ప్రెసిడెంట్ ఎర్ల్ లారెన్స్, ""FAA ఈ దర్యాప్తుతో అద్భుతమైన పని చేసింది మరియు అన్ని అవకాశాలను పూర్తిగా అన్వేషించడానికి క్రెడిట్ అర్హమైనది. EAA సమగ్ర డేటా కోసం తీవ్రంగా ముందుకు వచ్చింది ఈ ప్రమాదాలు. మేము డేటాను చూడాలనుకుంటున్నాము, కాబట్"&amp;"టి విమాన యజమానులకు ఏ మార్పులు అవసరమో ఖచ్చితంగా తెలుసు మరియు అవి ఎందుకు వెంటనే అవసరమయ్యాయి. ""[31] 20 ఏప్రిల్ 2019 న బల్గేరియాలో మరో వింగ్ వైఫల్యం ప్రమాదం పైలట్ మరియు ప్రయాణీకులను చంపింది. [32] AMD వెబ్‌సైట్ నుండి డేటా [3] సాధారణ లక్షణాలు పనితీరు ఏవియానిక్"&amp;"స్")</f>
        <v>రాశిచక్రం కెనడియన్ ఆల్-మెటల్, రెండు-సీట్ల, స్థిర ల్యాండింగ్ గేర్ విమానాల కుటుంబం, ఇది 1984 లో మొదట ఎగిరింది. ఈ విమానం కిట్‌లుగా ఉత్పత్తి చేయబడింది మరియు కెనడాలోని జెనైర్ మరియు యుఎస్‌ఎలోని జెనిత్ ఎయిర్‌క్రాఫ్ట్ కంపెనీ విమానాలను పూర్తి చేసింది. [1] [[(చేర్చుట రాశిచక్ర కుటుంబంలో తాజా నమూనాలు విమాన తయారీ మరియు రూపకల్పన ద్వారా ఉత్పత్తి చేయబడిన AMD రాశిచక్ర LS మరియు LSI. [3] డిజైన్ సింగిల్-పీస్ బబుల్ పందిరిని కలిగి ఉంది. రాశిచక్రం 1970 ల ప్రారంభంలో ఏవియన్స్ పియరీ రాబిన్ ఇంజనీర్ క్రిస్ హీంట్జ్ చేత అభివృద్ధి చేయబడింది. జెనెయిర్ సిహెచ్ 200 కిట్ విమానం హోమ్‌బిల్ట్ విమానంగా అభివృద్ధి చేయబడింది, అనగా వినియోగదారులు విమానం తమను తాము సమీకరించటానికి భాగాలుగా కొనుగోలు చేయవచ్చు. [3] [4] రాశిచక్రం యొక్క వైవిధ్యాలు కెనడా, యూరప్, అమెరికా మరియు దక్షిణ అమెరికాలో ఫ్యాక్టరీ-సమావేశమైన, రెడీ-టు-ఫ్లై విమానంగా తయారు చేయబడ్డాయి. [3] అసలు రాశిచక్ర నమూనా 1200 పౌండ్ల గరిష్ట స్థూల బరువు వద్ద +/- 6g యొక్క లోడ్ కారకం కోసం రూపొందించబడింది; +/- 1050 పౌండ్ల వద్ద 6.9 గ్రా మరియు 875 పౌండ్ల వద్ద 8.3 గ్రా. ప్రోటోటైప్ యొక్క ఖాళీ బరువు 590 పౌండ్లు. [5] హీంట్జ్ కెనడాలోని లైట్-స్పోర్ట్ విమానాల కోసం నిబంధనలను రూపొందించాడు, అతను రాశిచక్రం రూపకల్పన చేశాడు. అమెరికా కోసం ప్రస్తుత లైట్-స్పోర్ట్ ఎయిర్క్రాఫ్ట్ (ఎల్‌ఎస్‌ఎ) నియమాలను రూపొందించడంలో ఆయన ముఖ్యమైన పాత్ర పోషించారు. జెనిత్ ఎయిర్క్రాఫ్ట్ కంపెనీ ఇప్పటికీ హోమ్‌బిల్ట్-మార్కెట్ కోసం రాశిచక్ర కిట్ కోసం కిట్లు మరియు శీఘ్ర-నిర్మాణ కిట్‌లను ఉత్పత్తి చేస్తుంది. [6] CH 601 సిరీస్‌లో స్ట్రాటస్ EA 81 ఇంజిన్‌ను మౌంట్ చేయడానికి సంస్థ ఇంజిన్ మౌంట్‌లు మరియు సూచనలను కూడా అందిస్తుంది. [7] చేవ్రొలెట్ కొర్వైర్ ఇంజన్లు కూడా ఉపయోగించబడ్డాయి. [8] ప్రపంచవ్యాప్తంగా 1000 రాశిచక్ర విమానాలు ఎగురుతున్నాయి. [3] నెదర్లాండ్స్‌లో, డచ్ ప్రభుత్వం 24 అక్టోబర్ 2008 న 12 డచ్-రిజిస్టర్డ్ సిహెచ్ 601 ఎక్స్‌ఎల్‌ఎస్‌లను ఏర్పాటు చేసింది. డిజైన్ యొక్క యూరోపియన్ వేరియంట్ (రోటాక్స్ శక్తితో మరియు 450 ఇద్దరు వ్యక్తులను చంపిన kg (992 పౌండ్లు) గరిష్ట టేకాఫ్ బరువు). డచ్ ప్రభుత్వం ప్రకారం, 2005 నుండి "జెనిత్ CH601 XL లతో కనీసం ఏడు ప్రమాదాలు జరిగాయి, ఇందులో ఒకటి లేదా రెండు రెక్కలు విఫలమయ్యాయి". [9] జెనెయిర్ యూరప్ ఈ ప్రమాదాలను పరిశోధించింది, [10] డిజైన్ లోపం వల్ల ఎవరూ లేరని తేల్చిచెప్పారు మరియు శిధిలాల యొక్క మొదటి సమీక్ష తరువాత, డచ్ ప్రమాదంలో విమానం నిర్మాణాత్మక వైఫల్యాన్ని అనుభవించిందనే సూచనలను కూడా తిరస్కరించింది. [11] 14 ఏప్రిల్ 2009 న, ఎన్‌టిఎస్‌బి వారు అన్ని రాశిచక్ర సిహెచ్ 601 ఎక్స్‌ఎల్‌ఎస్‌ను గ్రౌండ్ చేయాలని సిఫారసు చేస్తూ ఎఫ్‌ఎటిఎకు ఒక అత్యవసర లేఖ రాసింది, "యు.ఎస్. ప్రమాదాలలో నాలుగు ఏరోడైనమిక్ ఫ్లట్టర్ మరియు కనీసం రెండు విదేశీ ప్రమాదాలకు అవకాశం ఉంది" అని అన్నారు. నొప్పులు లైట్ స్పోర్ట్ విమానాలకు ప్రమాణాలను అభివృద్ధి చేయడానికి బాధ్యత వహించే శరీరం అయిన ASTM ఇంటర్నేషనల్‌కు కూడా NTSB రాసింది, దర్యాప్తు వెలుగులో ఆ ప్రమాణాలను మార్చాలని సిఫారసు చేసింది. NTSB ఈ రకం "2006 నుండి ఆరు-విమాన నిర్మాణాత్మక విడిపోయేటప్పుడు" పాల్గొన్నట్లు పేర్కొంది. [12] [13] [14] [15] [16] జెనిత్ విమానం NTSB యొక్క తీర్మానాలను వివాదం చేసింది మరియు వారి వెబ్‌సైట్‌లోని ప్రతిస్పందనలో పేర్కొంది, "నియంత్రణ కేబుల్స్ సరిగ్గా సర్దుబాటు చేయబడితే వింగ్ ఫ్లట్టర్ జరగదని నమ్ముతూనే ఉన్నారు. [17] వారు డచ్ ప్రభుత్వంతో యూరప్ యొక్క అసమ్మతిని కూడా ఉదహరించారు. ఆ ప్రమాదం ఫ్లట్టర్ వల్ల జరిగిందని తీర్మానం. AMD అక్టోబర్ 2008 లో ఐలెరాన్ కంట్రోల్ కేబుల్ ఉద్రిక్తతలను తప్పనిసరి చేసిన తనిఖీలను జారీ చేసింది. [18] ఈ సంస్థ స్వతంత్ర కన్సల్టెంట్ డాక్టర్ ఉవే వెల్టిన్‌ను అంతర్జాతీయంగా గుర్తింపు పొందిన ఫ్లట్టర్ అండ్ వైబ్రేషన్స్ స్పెషలిస్ట్ మరియు ఇన్స్టిట్యూట్ హెడ్ ఆఫ్ ఇన్స్టిట్యూట్ ఫర్ జువెర్లేసిగ్కీట్‌స్టెక్నిక్‌ను హాంబర్గ్-హార్బర్గ్ యొక్క అధిపతిగా నియమించింది, అతను సిహెచ్ 601 ఎక్స్ఎల్ నిర్మించినప్పుడు మరియు జెనైర్ స్పెసిఫికేషన్లకు నిర్వహించబడుతున్నప్పుడు, అతను తేల్చిచెప్పారు, "CH 601 XL యొక్క విమాన కవరులో కనుగొనబడిన ధోరణి లేదా విభేదం లేదు". Ch 601 XL నిర్మించబడిన మరియు జెనెయిర్ స్పెసిఫికేషన్లకు నిర్వహించబడుతున్నంతవరకు ఫ్లట్టర్-సంబంధిత ఆందోళనల యొక్క రాశిచక్రం యొక్క రాశిచక్రం యొక్క రాశిచక్రం యొక్క రాశిచక్రం యొక్క రాశిచక్రం యొక్క రాశిచక్రం క్లియర్ అవుతుందని కంపెనీ పేర్కొంది. [19] NTSB సిఫారసులకు ప్రతిస్పందించడంలో FAA అడ్మినిస్ట్రేటర్ రాండి బాబిట్ విమానం మరియు 13 జూలై 2009 లేఖలో, "CH-601XL ఇతర S-LSA కు సమానమైన భద్రతా రికార్డును కలిగి ఉందని మరియు సురక్షితమైన విమాన మరియు కార్యకలాపాల సామర్థ్యాన్ని కలిగి ఉన్నాయని డేటా సూచిస్తుంది. తయారీదారు సిఫారసుల ప్రకారం నిర్వహించబడితే. "[20] 6 నవంబర్ 2009 న అర్కాన్సాస్‌పై విమానంలో ఒక te త్సాహిక నిర్మించిన CH-601XL విడిపోయింది, ఫలితంగా పైలట్ మరణం సంభవించింది. ప్రమాదం యొక్క ప్రాధమిక దర్యాప్తులో మునుపటి క్రాష్లలో కనిపించే మాదిరిగానే వైఫల్య మోడ్‌ను వెల్లడించింది, ఎందుకంటే రెండు రెక్కలు విమానంలో వేరు చేయబడ్డాయి. ఇది క్రాష్ల సంఖ్యను ఏడు మరియు మరణాలకు 11 కి తీసుకువచ్చింది. [21] [22] FAA 7 నవంబర్ 2009 న ఒక ప్రత్యేక ఎయిర్‌వర్త్ ఇన్ఫర్మేషన్ బులెటిన్‌ను జారీ చేసింది మరియు AMD భద్రతా హెచ్చరికలో వివరించిన మార్పులు జరిగే వరకు విమానం ఎగురవేయవద్దని గట్టిగా సిఫార్సు చేసింది. AMD మరియు జెనిత్ విమానం అదే రోజు పత్రాలను జారీ చేసింది, మార్పులు పూర్తయ్యే వరకు S-LSA వెర్షన్‌ను ఎగురవేయవద్దని మరియు అన్ని విమానాలను సవరించాలని సిఫార్సు చేయాలని ఆదేశించింది. ఈ మార్పులలో ప్రధాన మరియు వెనుక వింగ్ స్పార్ క్యారీథ్రూలను బలోపేతం చేయడం మరియు ఐలెరాన్ బ్యాలెన్స్ బరువులను చేర్చడం వంటివి ఉన్నాయి. మార్పులు పూర్తయ్యే వరకు ప్రయోగాత్మక విమాన సంఘం అన్ని ప్రభావిత విమానాలను గ్రౌన్దేడ్ చేయాలని సిఫార్సు చేసింది. [23] [24] [25] [26] [27] జెనిత్ ఎయిర్క్రాఫ్ట్ జారీ చేసిన ఒక ప్రకటనలో, డిజైనర్ క్రిస్ హీంట్జ్ "ఈ అప్‌గ్రేడ్ ప్యాకేజీని మీరు ఎందుకు సిఫార్సు చేస్తున్నారు? ఈ" 180- డిగ్రీ "షిఫ్ట్‌ను ఏమి ప్రేరేపించింది, CH 601 XL డిజైన్ మంచిది" అని నొక్కి చెప్పకుండా ", ఇప్పుడు డజనుకు పైగా మార్పులు అవసరమయ్యే నవీకరణల జాబితాను తప్పనిసరి చేస్తున్నారా?" పేర్కొన్నారు: ప్రపంచవ్యాప్తంగా CH 601 XL కమ్యూనిటీకి గత రెండు సంవత్సరాలు సవాలుగా ఉన్నాయి. మనందరికీ తెలిసినట్లుగా, కొన్ని సంవత్సరాల వ్యవధిలో అనేక ప్రమాదాలు సంభవించాయి, దీని కోసం సాధారణ కారణం నిర్ణయించబడలేదు. ఈ "ధూమపాన తుపాకీ" లేకపోవడం వల్ల అన్ని రకాల ject హలు మరియు అడవి అంచనాలు సంభావ్య కారణానికి కారణమయ్యాయి, మరియు ప్రతిసారీ కొత్త "సిద్ధాంతం" లేదా "పరిష్కారం" ప్రతిపాదించబడినప్పుడు, నేను మరియు అనేక మంది ఇంజనీర్లు ధృవీకరించడానికి లేదా మందలించడానికి ఎక్కువ గంటలు గడుపుతారు తాజా రౌండ్ ulation హాగానాలు. ఈ తేదీ వరకు, వేలాది మంది మానవ-గంటల పరిశోధనలు, బహుళ డిజైన్ సమీక్షలు మరియు వినని పరీక్షల తరువాత, ప్రశ్నలోని ప్రమాదాలు ఇప్పటికీ ఒక సాధారణ కారణాన్ని పంచుకోవు. ఈ "అప్‌గ్రేడ్ ప్యాకేజీ" ను అందించడంలో నేను నా స్వంత వృత్తిపరమైన అభిప్రాయాన్ని (డిజైన్ ధ్వని అని) అలాగే న్యాయ సలహాదారుల సలహాలను కేటాయించాల్సి వచ్చింది. . ఈ నవీకరణలతో (నా "180 ° షిఫ్ట్"), కీ ఎయిర్‌ఫ్రేమ్ భాగాల యొక్క భద్రతా మార్జిన్లు నాటకీయంగా పెరిగాయి ... [28] నవంబర్ 12, 2009 న FAA వాయు యోగ్యత యొక్క కొత్త ధృవీకరణ పత్రాలను జారీ చేయడం మానేసింది, కొత్త రిజిస్ట్రన్ట్‌లు తమకు నిరూపించాల్సిన అవసరం ఉంది. విమానం ఎగరడానికి అనుమతించబడటానికి ముందు మార్పులకు అనుగుణంగా ఉంది. [22] 6 నవంబర్ 2009 ప్రమాదంలో ప్రసంగించడంలో ఎన్‌టిఎస్‌బి చైర్మన్ డెబోరా ఎ.పి. హెర్స్‌మన్ 13 నవంబర్ 2009 న చెప్పారు: రాశిచక్ర ప్రత్యేక లైట్ స్పోర్ట్ విమానంతో మేము గుర్తించిన భద్రత-విమాన సమస్యలపై ఎఫ్‌ఎఎ మరియు తయారీదారు చర్య తీసుకున్నందుకు మేము సంతోషిస్తున్నాము. అయితే, te త్సాహిక-నిర్మిత విమానాలలో మార్పులు అవసరం లేదని మేము బాధపడుతున్నాము. అవసరమైన సమ్మతి లేకపోవడం అర్కాన్సాస్‌లో మరియు మేము ఇప్పటికే చూసిన ఇతరుల వంటి ఎక్కువ ప్రమాదాలకు దారితీస్తుందని మేము చాలా ఆందోళన చెందుతున్నాము. [21] FAA CH601 XL మరియు 650 యొక్క లోతైన సమీక్షను పూర్తి చేసింది మరియు రాశిచక్ర CH601 XL విమానం ప్రత్యేక సమీక్ష బృందం నివేదిక జనవరి 2010 పేరుతో ఒక నివేదికను విడుదల చేసింది. FAA ముగిసింది: [29] [30] ఫ్లైట్ వైఫల్యాల యొక్క FAA సమీక్ష లేదు ఒకే మూల కారణాన్ని సూచించండి, కానీ బదులుగా అనేక డిజైన్ మరియు ఆపరేషన్ అంశాల సంభావ్య కలయికను సూచించింది. మా ప్రాథమిక అంచనాలు రెక్కల నిర్మాణం యొక్క బలం మరియు స్థిరత్వంపై దృష్టి సారించాయి. ప్రత్యేక సమీక్షలో మరింత విశ్లేషణలో నిర్మాణాన్ని రూపొందించడానికి ఉపయోగించే తయారీదారు 1,320 ఎల్బి (600 కిలోల) విమానం కోసం డిజైన్ ప్రమాణాలకు అనుగుణంగా లేరని కనుగొన్నారు. స్టాటిక్ లోడ్ పరీక్ష డేటా మా తీర్మానాన్ని ధృవీకరిస్తుంది. ప్రత్యేక సమీక్ష విమానం యొక్క ఫ్లట్టర్ లక్షణాలు, స్టిక్ ఫోర్స్ ప్రవణతలు, ఎయిర్‌స్పీడ్ క్రమాంకనం మరియు ఆపరేటింగ్ పరిమితులతో సమస్యలను గుర్తించింది. [29] FAA యొక్క నివేదికకు ప్రతిస్పందించడంలో ప్రయోగాత్మక విమాన సంఘం పరిశ్రమ మరియు నియంత్రణ వ్యవహారాల వైస్ ప్రెసిడెంట్ ఎర్ల్ లారెన్స్, "FAA ఈ దర్యాప్తుతో అద్భుతమైన పని చేసింది మరియు అన్ని అవకాశాలను పూర్తిగా అన్వేషించడానికి క్రెడిట్ అర్హమైనది. EAA సమగ్ర డేటా కోసం తీవ్రంగా ముందుకు వచ్చింది ఈ ప్రమాదాలు. మేము డేటాను చూడాలనుకుంటున్నాము, కాబట్టి విమాన యజమానులకు ఏ మార్పులు అవసరమో ఖచ్చితంగా తెలుసు మరియు అవి ఎందుకు వెంటనే అవసరమయ్యాయి. "[31] 20 ఏప్రిల్ 2019 న బల్గేరియాలో మరో వింగ్ వైఫల్యం ప్రమాదం పైలట్ మరియు ప్రయాణీకులను చంపింది. [32] AMD వెబ్‌సైట్ నుండి డేటా [3] సాధారణ లక్షణాలు పనితీరు ఏవియానిక్స్</v>
      </c>
      <c r="E148" s="1" t="s">
        <v>2012</v>
      </c>
      <c r="F148" s="1" t="s">
        <v>2013</v>
      </c>
      <c r="G148" s="1" t="str">
        <f>IFERROR(__xludf.DUMMYFUNCTION("GOOGLETRANSLATE(F:F, ""en"", ""te"")"),"కిట్ విమానం")</f>
        <v>కిట్ విమానం</v>
      </c>
      <c r="K148" s="1" t="s">
        <v>2014</v>
      </c>
      <c r="L148" s="1" t="str">
        <f>IFERROR(__xludf.DUMMYFUNCTION("GOOGLETRANSLATE(K:K, ""en"", ""te"")"),"విమాన తయారీ మరియు రూపకల్పన")</f>
        <v>విమాన తయారీ మరియు రూపకల్పన</v>
      </c>
      <c r="M148" s="1" t="s">
        <v>2015</v>
      </c>
      <c r="O148" s="1" t="s">
        <v>2016</v>
      </c>
      <c r="P148" s="1" t="s">
        <v>116</v>
      </c>
      <c r="Q148" s="1" t="s">
        <v>2017</v>
      </c>
      <c r="R148" s="1" t="s">
        <v>2018</v>
      </c>
      <c r="S148" s="1" t="s">
        <v>2019</v>
      </c>
      <c r="T148" s="1" t="s">
        <v>2020</v>
      </c>
      <c r="U148" s="1" t="s">
        <v>2021</v>
      </c>
      <c r="V148" s="1" t="s">
        <v>2022</v>
      </c>
      <c r="W148" s="1" t="s">
        <v>1905</v>
      </c>
      <c r="Y148" s="1" t="s">
        <v>2023</v>
      </c>
      <c r="AA148" s="1" t="s">
        <v>2024</v>
      </c>
      <c r="AB148" s="1" t="s">
        <v>2025</v>
      </c>
      <c r="AC148" s="1" t="s">
        <v>2026</v>
      </c>
      <c r="AF148" s="1" t="s">
        <v>2027</v>
      </c>
      <c r="AG148" s="1" t="s">
        <v>2028</v>
      </c>
      <c r="AH148" s="1" t="s">
        <v>2029</v>
      </c>
      <c r="AI148" s="1" t="s">
        <v>2030</v>
      </c>
      <c r="AK148" s="1" t="s">
        <v>2026</v>
      </c>
      <c r="AL148" s="1" t="s">
        <v>2031</v>
      </c>
      <c r="AM148" s="1" t="s">
        <v>2032</v>
      </c>
      <c r="AW148" s="1" t="s">
        <v>2033</v>
      </c>
      <c r="AX148" s="1" t="s">
        <v>2034</v>
      </c>
      <c r="BF148" s="1">
        <v>1984.0</v>
      </c>
      <c r="BG148" s="1" t="s">
        <v>2035</v>
      </c>
      <c r="BP148" s="1" t="s">
        <v>2036</v>
      </c>
      <c r="BS148" s="1" t="s">
        <v>2037</v>
      </c>
      <c r="BT148" s="1" t="s">
        <v>2038</v>
      </c>
      <c r="BV148" s="1" t="s">
        <v>2039</v>
      </c>
      <c r="BW148" s="1" t="s">
        <v>2040</v>
      </c>
      <c r="BZ148" s="1" t="s">
        <v>2041</v>
      </c>
    </row>
    <row r="149">
      <c r="A149" s="1" t="s">
        <v>2042</v>
      </c>
      <c r="B149" s="1" t="str">
        <f>IFERROR(__xludf.DUMMYFUNCTION("GOOGLETRANSLATE(A:A, ""en"", ""te"")"),"బెరివ్ బీ -112")</f>
        <v>బెరివ్ బీ -112</v>
      </c>
      <c r="C149" s="1" t="s">
        <v>2043</v>
      </c>
      <c r="D149" s="1" t="str">
        <f>IFERROR(__xludf.DUMMYFUNCTION("GOOGLETRANSLATE(C:C, ""en"", ""te"")"),"బెరివ్ బీ -112 అనేది రెండు ప్రొపెల్లర్ ఇంజన్లతో ప్రతిపాదిత ఉభయచర విమానం, ఇది 27 మంది ప్రయాణికులను తీసుకువెళుతుందని అంచనా. బెరివ్ సంస్థకు ఈ పరిమాణంలో ఉత్పత్తి ఉభయచర విమానం లేదు. BE-112 యొక్క ఉద్దేశించిన ప్రయోజనాలు ప్రయాణీకుడు మరియు కార్గో క్యారేజ్, అంబులెన"&amp;"్స్ మిషన్లు, నిఘా మరియు సెర్చ్-అండ్-రెస్క్యూ మిషన్లు. బెరివ్ బెరివ్.కామ్ నుండి వింగ్-మౌంటెడ్ టర్బోప్రాప్ ఇంజన్లతో [1] డేటాతో BEO-112 యొక్క సంస్కరణను కూడా అన్వేషించారు [2] సాధారణ లక్షణాల పనితీరు")</f>
        <v>బెరివ్ బీ -112 అనేది రెండు ప్రొపెల్లర్ ఇంజన్లతో ప్రతిపాదిత ఉభయచర విమానం, ఇది 27 మంది ప్రయాణికులను తీసుకువెళుతుందని అంచనా. బెరివ్ సంస్థకు ఈ పరిమాణంలో ఉత్పత్తి ఉభయచర విమానం లేదు. BE-112 యొక్క ఉద్దేశించిన ప్రయోజనాలు ప్రయాణీకుడు మరియు కార్గో క్యారేజ్, అంబులెన్స్ మిషన్లు, నిఘా మరియు సెర్చ్-అండ్-రెస్క్యూ మిషన్లు. బెరివ్ బెరివ్.కామ్ నుండి వింగ్-మౌంటెడ్ టర్బోప్రాప్ ఇంజన్లతో [1] డేటాతో BEO-112 యొక్క సంస్కరణను కూడా అన్వేషించారు [2] సాధారణ లక్షణాల పనితీరు</v>
      </c>
      <c r="E149" s="1" t="s">
        <v>2044</v>
      </c>
      <c r="F149" s="1" t="s">
        <v>2045</v>
      </c>
      <c r="G149" s="1" t="str">
        <f>IFERROR(__xludf.DUMMYFUNCTION("GOOGLETRANSLATE(F:F, ""en"", ""te"")"),"ఉభయచర విమానం")</f>
        <v>ఉభయచర విమానం</v>
      </c>
      <c r="H149" s="1" t="s">
        <v>2046</v>
      </c>
      <c r="I149" s="1" t="str">
        <f>IFERROR(__xludf.DUMMYFUNCTION("GOOGLETRANSLATE(H:H, ""en"", ""te"")"),"రష్యన్ ఫెడరేషన్")</f>
        <v>రష్యన్ ఫెడరేషన్</v>
      </c>
      <c r="K149" s="1" t="s">
        <v>2047</v>
      </c>
      <c r="L149" s="1" t="str">
        <f>IFERROR(__xludf.DUMMYFUNCTION("GOOGLETRANSLATE(K:K, ""en"", ""te"")"),"బెరెవ్")</f>
        <v>బెరెవ్</v>
      </c>
      <c r="M149" s="2" t="s">
        <v>2048</v>
      </c>
      <c r="O149" s="1" t="s">
        <v>1247</v>
      </c>
      <c r="Q149" s="1">
        <v>2.0</v>
      </c>
      <c r="R149" s="1" t="s">
        <v>2049</v>
      </c>
      <c r="S149" s="1" t="s">
        <v>2050</v>
      </c>
      <c r="T149" s="1" t="s">
        <v>2051</v>
      </c>
      <c r="U149" s="1" t="s">
        <v>2052</v>
      </c>
      <c r="Y149" s="1" t="s">
        <v>2053</v>
      </c>
      <c r="Z149" s="1" t="s">
        <v>2054</v>
      </c>
      <c r="AA149" s="1" t="s">
        <v>2055</v>
      </c>
      <c r="AF149" s="1" t="s">
        <v>2056</v>
      </c>
      <c r="AJ149" s="1" t="s">
        <v>2057</v>
      </c>
      <c r="AK149" s="1" t="s">
        <v>2058</v>
      </c>
      <c r="AL149" s="1" t="s">
        <v>227</v>
      </c>
      <c r="BG149" s="1" t="s">
        <v>2059</v>
      </c>
    </row>
    <row r="150">
      <c r="A150" s="1" t="s">
        <v>2060</v>
      </c>
      <c r="B150" s="1" t="str">
        <f>IFERROR(__xludf.DUMMYFUNCTION("GOOGLETRANSLATE(A:A, ""en"", ""te"")"),"1-ఎయిర్ సెడాన్ గా స్టౌట్")</f>
        <v>1-ఎయిర్ సెడాన్ గా స్టౌట్</v>
      </c>
      <c r="C150" s="1" t="s">
        <v>2061</v>
      </c>
      <c r="D150" s="1" t="str">
        <f>IFERROR(__xludf.DUMMYFUNCTION("GOOGLETRANSLATE(C:C, ""en"", ""te"")"),"స్టౌట్ 1-ఎయిర్ సెడాన్ ఆల్-మెటల్ మోనోప్లేన్, ఇది ఫోర్డ్ ట్రిమోటర్ వంశంలో ప్రారంభ ఉదాహరణ. ఎయిర్ సెడాన్ స్టౌట్ యొక్క స్టౌట్ యొక్క నవీకరించబడిన వెర్షన్. [1] విలియం బుష్నెల్ స్టౌట్, సంస్థ కోసం తన ప్రసిద్ధ లేఖ రచన ఫైనాన్సింగ్ ప్రయత్నాన్ని పూర్తి చేసాడు, ""మందపా"&amp;"టి ఎయిర్‌ఫాయిల్"" బాట్‌వింగ్ డిజైన్‌ను ఉపయోగించి కొత్త విమానాన్ని ప్రారంభించాడు, జంకర్స్ విమానంలో విదేశాలలో పనిచేసే ఆల్-మెటల్ నిర్మాణంతో కలిపి. [2] ఈ విమానం హై వింగ్ సింగిల్ ఇంజిన్ ఆల్-మెటల్ విమానం. పైలట్ మరియు కో-పైలట్ సైడ్-బై సైడ్, ఓపెన్ కాక్‌పిట్‌లో రె"&amp;"క్క యొక్క ప్రముఖ అంచున అమర్చారు. ఎయిర్‌ఫాయిల్ యొక్క తీగ మునుపటి బాట్‌వింగ్ లాగా ఫ్యూజ్‌లేజ్ యొక్క సగం పొడవును విస్తరించింది. సాంప్రదాయిక విమానాలతో పోలిస్తే ఫ్యూజ్‌లేజ్ కొవ్వు మరియు తక్కువ స్లంగ్. ఇతర స్టౌట్ డిజైన్లలో ఉన్న అర్ధ వృత్తాకార కిటికీలు వ్యవస్థాప"&amp;"ించబడ్డాయి. [3] ఎయిర్ సెడాన్ ఫిబ్రవరి 9, 1923 న మిచిగాన్‌లోని మౌంట్ క్లెమెన్స్‌లోని సెల్ఫ్‌రిడ్జ్ ఫీల్డ్‌లో వాల్టర్ ఎడ్విన్ లీస్ చేత పరీక్షించబడింది. [4] విమానం బలహీనంగా పరిగణించబడింది. ఒక పరీక్ష విమానంలో, లీస్ మరియు ప్రధాన ఇంజనీర్ జార్జ్ హెచ్. ప్రుడెన్, "&amp;"ప్రయాణీకుడిగా స్టౌట్‌తో బయలుదేరాడు; వారు కేవలం పైకి ఉండి, పొరుగు రంగంలో దిగారు. [5] తరువాత పవర్‌ప్లాంట్‌ను 150 హెచ్‌పి (112 కిలోవాట్) హిస్పానో-సుయిజా ఇంజిన్ భర్తీ చేసింది. [6] సాధారణ లక్షణాల పనితీరు")</f>
        <v>స్టౌట్ 1-ఎయిర్ సెడాన్ ఆల్-మెటల్ మోనోప్లేన్, ఇది ఫోర్డ్ ట్రిమోటర్ వంశంలో ప్రారంభ ఉదాహరణ. ఎయిర్ సెడాన్ స్టౌట్ యొక్క స్టౌట్ యొక్క నవీకరించబడిన వెర్షన్. [1] విలియం బుష్నెల్ స్టౌట్, సంస్థ కోసం తన ప్రసిద్ధ లేఖ రచన ఫైనాన్సింగ్ ప్రయత్నాన్ని పూర్తి చేసాడు, "మందపాటి ఎయిర్‌ఫాయిల్" బాట్‌వింగ్ డిజైన్‌ను ఉపయోగించి కొత్త విమానాన్ని ప్రారంభించాడు, జంకర్స్ విమానంలో విదేశాలలో పనిచేసే ఆల్-మెటల్ నిర్మాణంతో కలిపి. [2] ఈ విమానం హై వింగ్ సింగిల్ ఇంజిన్ ఆల్-మెటల్ విమానం. పైలట్ మరియు కో-పైలట్ సైడ్-బై సైడ్, ఓపెన్ కాక్‌పిట్‌లో రెక్క యొక్క ప్రముఖ అంచున అమర్చారు. ఎయిర్‌ఫాయిల్ యొక్క తీగ మునుపటి బాట్‌వింగ్ లాగా ఫ్యూజ్‌లేజ్ యొక్క సగం పొడవును విస్తరించింది. సాంప్రదాయిక విమానాలతో పోలిస్తే ఫ్యూజ్‌లేజ్ కొవ్వు మరియు తక్కువ స్లంగ్. ఇతర స్టౌట్ డిజైన్లలో ఉన్న అర్ధ వృత్తాకార కిటికీలు వ్యవస్థాపించబడ్డాయి. [3] ఎయిర్ సెడాన్ ఫిబ్రవరి 9, 1923 న మిచిగాన్‌లోని మౌంట్ క్లెమెన్స్‌లోని సెల్ఫ్‌రిడ్జ్ ఫీల్డ్‌లో వాల్టర్ ఎడ్విన్ లీస్ చేత పరీక్షించబడింది. [4] విమానం బలహీనంగా పరిగణించబడింది. ఒక పరీక్ష విమానంలో, లీస్ మరియు ప్రధాన ఇంజనీర్ జార్జ్ హెచ్. ప్రుడెన్, ప్రయాణీకుడిగా స్టౌట్‌తో బయలుదేరాడు; వారు కేవలం పైకి ఉండి, పొరుగు రంగంలో దిగారు. [5] తరువాత పవర్‌ప్లాంట్‌ను 150 హెచ్‌పి (112 కిలోవాట్) హిస్పానో-సుయిజా ఇంజిన్ భర్తీ చేసింది. [6] సాధారణ లక్షణాల పనితీరు</v>
      </c>
      <c r="F150" s="1" t="s">
        <v>2062</v>
      </c>
      <c r="G150" s="1" t="str">
        <f>IFERROR(__xludf.DUMMYFUNCTION("GOOGLETRANSLATE(F:F, ""en"", ""te"")"),"వాణిజ్య మోనోప్లేన్")</f>
        <v>వాణిజ్య మోనోప్లేన్</v>
      </c>
      <c r="H150" s="1" t="s">
        <v>612</v>
      </c>
      <c r="I150" s="1" t="str">
        <f>IFERROR(__xludf.DUMMYFUNCTION("GOOGLETRANSLATE(H:H, ""en"", ""te"")"),"అమెరికా")</f>
        <v>అమెరికా</v>
      </c>
      <c r="K150" s="1" t="s">
        <v>2063</v>
      </c>
      <c r="L150" s="1" t="str">
        <f>IFERROR(__xludf.DUMMYFUNCTION("GOOGLETRANSLATE(K:K, ""en"", ""te"")"),"స్టౌట్ ఇంజనీరింగ్ కంపెనీ")</f>
        <v>స్టౌట్ ఇంజనీరింగ్ కంపెనీ</v>
      </c>
      <c r="M150" s="1" t="s">
        <v>2064</v>
      </c>
      <c r="N150" s="8">
        <v>8441.0</v>
      </c>
      <c r="R150" s="1">
        <v>4.0</v>
      </c>
      <c r="Y150" s="1" t="s">
        <v>2065</v>
      </c>
      <c r="AG150" s="1" t="s">
        <v>2066</v>
      </c>
      <c r="AH150" s="1" t="s">
        <v>2067</v>
      </c>
    </row>
    <row r="151">
      <c r="A151" s="1" t="s">
        <v>2068</v>
      </c>
      <c r="B151" s="1" t="str">
        <f>IFERROR(__xludf.DUMMYFUNCTION("GOOGLETRANSLATE(A:A, ""en"", ""te"")"),"అర్బన్ ఏరోనాటిక్స్ ఎక్స్-హాక్")</f>
        <v>అర్బన్ ఏరోనాటిక్స్ ఎక్స్-హాక్</v>
      </c>
      <c r="C151" s="1" t="s">
        <v>2069</v>
      </c>
      <c r="D151" s="1" t="str">
        <f>IFERROR(__xludf.DUMMYFUNCTION("GOOGLETRANSLATE(C:C, ""en"", ""te"")"),"అర్బన్ ఏరోనాటిక్స్ ఎక్స్-హాక్ అనేది ఇజ్రాయెల్‌లోని యావ్నేలో రఫీ యోయెలి రూపొందించిన ప్రతిపాదిత ఎగిరే కారు, ఇది యోయెలి యొక్క ప్రైవేటు సంస్థ పట్టణ ఏరోనాటిక్స్ యొక్క అనుబంధ సంస్థ అయిన మెట్రో స్కైవేస్ లిమిటెడ్ చేత నిర్మించబడింది. సంస్థ కారును 90 సెం.మీ (3 అడుగ"&amp;"ులు) ఎత్తుకు ఎగురవేసినట్లు పేర్కొంది, మరియు ఎక్కువ ఎత్తులు సాధ్యమే. [1] ఎక్స్-హాక్ మరియు దాని చిన్న మానవరహిత సంస్కరణ, వ్యూహాత్మక రోబోటిక్స్ కార్మోరెంట్, శోధన మరియు రెస్క్యూ ఆపరేషన్లలో ఉపయోగించబడుతుంది, ఇక్కడ హెలికాప్టర్ పనికిరానిది లేదా కనీసం చాలా ప్రమాదక"&amp;"రమైనది, మండుతున్న భవనాల ఎగువ కథల నుండి ప్రజలను తరలించడం లేదా పంపిణీ చేయడం వంటివి మరియు పోలీసులు మరియు సైనికులను నిర్మాణాలు, ఇరుకైన వీధులు మరియు పరిమిత ప్రదేశాలకు చాలా దగ్గరగా ఉన్నప్పుడు, పెద్ద వ్యాన్ మాదిరిగానే అంచనా వేసిన పరిమాణంతో. అర్బన్ ఏరోనాటిక్స్ లి"&amp;"మిటెడ్ దాని రూపకల్పనను ఫ్యాన్క్రాఫ్ట్ గా పేటెంట్ చేసింది. [2] ఫ్యాన్క్రాఫ్ట్ టెక్నాలజీస్ 37 పేటెంట్లను నమోదు చేసింది, 2013 లో 12 అదనపు పేటెంట్లు పెండింగ్‌లో ఉన్నాయి. [3] అర్బన్ ఏరోనాటిక్స్ లిమిటెడ్ యొక్క అనుబంధ సంస్థ అయిన మెట్రో స్కైవేస్ లిమిటెడ్ (ఎంఎస్‌ఎ"&amp;"ల్), ఎక్స్-హాక్ అభివృద్ధి చేయడంలో నాయకత్వం వహించింది మరియు మనుషుల ఎయిర్-టాక్సీ (సివిల్), ఎయిర్-రెస్క్యూ మరియు మెడికల్ తరలింపు మార్కెట్ల యొక్క ప్రత్యేకమైన లైసెన్స్‌ను ఉపయోగిస్తుంది. మరో అనుబంధ సంస్థ, టాక్టికల్ రోబోటిక్స్ లిమిటెడ్ (టిఆర్ఎల్) కార్మోరెంట్ (గత"&amp;"ంలో ఎయిర్‌మ్యూల్) ను అభివృద్ధి చేయడంలో ముందడుగు వేసింది మరియు మానవరహిత సైనిక మరియు జాతీయ భద్రతా మార్కెట్లలో ప్రత్యేకమైన లైసెన్స్‌లను ఉపయోగిస్తుంది. [4] 2004 లో, అభివృద్ధి మరియు ప్రూఫ్-ఆఫ్-కాన్సెప్ట్ వాహనం సిటీహాక్ ఇజ్రాయెల్‌లోని బెన్ గురియన్ విమానాశ్రయం స"&amp;"మీపంలో 10 గంటలకు పైగా హోవర్ పరీక్షను పూర్తి చేసింది. [5] [6] దాని విజయం కార్మోరెంట్ పేరు మార్చబడినప్పటి నుండి ఎక్స్-హాక్ మరియు మ్యూల్ అభివృద్ధిని ప్రోత్సహించింది. [7] ఎక్స్-హాక్ లే కాన్సెప్ట్ పట్టణ ఏరోనాటిక్స్ ప్రచురించిన కొద్దిసేపటికే. [8] వ్యూహాత్మక రోబ"&amp;"ోటిక్స్ కార్మోరెంట్‌లో ఉంచిన ప్రాధమిక ప్రయత్నానికి సమాంతరంగా అభివృద్ధి జరుగుతోంది. అర్బన్ ఏరోనాటిక్స్ 2021 లో తన సిటీహాక్ ఎవిటోల్‌ను పరీక్షించడం ప్రారంభించాలని యోచిస్తోంది. [9] ఎక్స్-హాక్ అనేది నిలువు టేకాఫ్ మరియు ల్యాండింగ్ (VTOL) విమానం, ఇది బహిర్గతమైన "&amp;"రోటర్లు లేకుండా, టెన్డం-ఫ్యాన్, టర్బైన్-శక్తితో పనిచేసే వాహనంగా కాన్ఫిగర్ చేయబడింది. పైలట్లు ఆటోమేటిక్ స్టెబిలైజేషన్‌తో ఫ్లై-బై-వైర్ మల్టీ-ఛానల్ ఫ్లైట్ కంట్రోల్ సిస్టమ్‌ను ఉపయోగిస్తారు, విమానం నియంత్రించడానికి మరియు స్థాయి విమానాలను నిర్వహించడానికి సహాయపడ"&amp;"ుతుంది. డక్టెడ్ ఫ్యాన్ డిజైన్ కారు హెలికాప్టర్ యొక్క వేగం మరియు యుక్తిని సాధించడానికి అనుమతిస్తుంది. [10] పట్టణ ఏరోనాటిక్స్ అమెరికా (సైన్యం), ఇటలీ, భారతదేశం మరియు ఇతర దేశాల మిలిటరీలతో సంబంధం కలిగి ఉంది, కార్మోరెంట్ అమ్మకం కోసం. [11] మెట్రో స్కైవేస్ నుండి "&amp;"డేటా [14] సాధారణ లక్షణాల పనితీరు")</f>
        <v>అర్బన్ ఏరోనాటిక్స్ ఎక్స్-హాక్ అనేది ఇజ్రాయెల్‌లోని యావ్నేలో రఫీ యోయెలి రూపొందించిన ప్రతిపాదిత ఎగిరే కారు, ఇది యోయెలి యొక్క ప్రైవేటు సంస్థ పట్టణ ఏరోనాటిక్స్ యొక్క అనుబంధ సంస్థ అయిన మెట్రో స్కైవేస్ లిమిటెడ్ చేత నిర్మించబడింది. సంస్థ కారును 90 సెం.మీ (3 అడుగులు) ఎత్తుకు ఎగురవేసినట్లు పేర్కొంది, మరియు ఎక్కువ ఎత్తులు సాధ్యమే. [1] ఎక్స్-హాక్ మరియు దాని చిన్న మానవరహిత సంస్కరణ, వ్యూహాత్మక రోబోటిక్స్ కార్మోరెంట్, శోధన మరియు రెస్క్యూ ఆపరేషన్లలో ఉపయోగించబడుతుంది, ఇక్కడ హెలికాప్టర్ పనికిరానిది లేదా కనీసం చాలా ప్రమాదకరమైనది, మండుతున్న భవనాల ఎగువ కథల నుండి ప్రజలను తరలించడం లేదా పంపిణీ చేయడం వంటివి మరియు పోలీసులు మరియు సైనికులను నిర్మాణాలు, ఇరుకైన వీధులు మరియు పరిమిత ప్రదేశాలకు చాలా దగ్గరగా ఉన్నప్పుడు, పెద్ద వ్యాన్ మాదిరిగానే అంచనా వేసిన పరిమాణంతో. అర్బన్ ఏరోనాటిక్స్ లిమిటెడ్ దాని రూపకల్పనను ఫ్యాన్క్రాఫ్ట్ గా పేటెంట్ చేసింది. [2] ఫ్యాన్క్రాఫ్ట్ టెక్నాలజీస్ 37 పేటెంట్లను నమోదు చేసింది, 2013 లో 12 అదనపు పేటెంట్లు పెండింగ్‌లో ఉన్నాయి. [3] అర్బన్ ఏరోనాటిక్స్ లిమిటెడ్ యొక్క అనుబంధ సంస్థ అయిన మెట్రో స్కైవేస్ లిమిటెడ్ (ఎంఎస్‌ఎల్), ఎక్స్-హాక్ అభివృద్ధి చేయడంలో నాయకత్వం వహించింది మరియు మనుషుల ఎయిర్-టాక్సీ (సివిల్), ఎయిర్-రెస్క్యూ మరియు మెడికల్ తరలింపు మార్కెట్ల యొక్క ప్రత్యేకమైన లైసెన్స్‌ను ఉపయోగిస్తుంది. మరో అనుబంధ సంస్థ, టాక్టికల్ రోబోటిక్స్ లిమిటెడ్ (టిఆర్ఎల్) కార్మోరెంట్ (గతంలో ఎయిర్‌మ్యూల్) ను అభివృద్ధి చేయడంలో ముందడుగు వేసింది మరియు మానవరహిత సైనిక మరియు జాతీయ భద్రతా మార్కెట్లలో ప్రత్యేకమైన లైసెన్స్‌లను ఉపయోగిస్తుంది. [4] 2004 లో, అభివృద్ధి మరియు ప్రూఫ్-ఆఫ్-కాన్సెప్ట్ వాహనం సిటీహాక్ ఇజ్రాయెల్‌లోని బెన్ గురియన్ విమానాశ్రయం సమీపంలో 10 గంటలకు పైగా హోవర్ పరీక్షను పూర్తి చేసింది. [5] [6] దాని విజయం కార్మోరెంట్ పేరు మార్చబడినప్పటి నుండి ఎక్స్-హాక్ మరియు మ్యూల్ అభివృద్ధిని ప్రోత్సహించింది. [7] ఎక్స్-హాక్ లే కాన్సెప్ట్ పట్టణ ఏరోనాటిక్స్ ప్రచురించిన కొద్దిసేపటికే. [8] వ్యూహాత్మక రోబోటిక్స్ కార్మోరెంట్‌లో ఉంచిన ప్రాధమిక ప్రయత్నానికి సమాంతరంగా అభివృద్ధి జరుగుతోంది. అర్బన్ ఏరోనాటిక్స్ 2021 లో తన సిటీహాక్ ఎవిటోల్‌ను పరీక్షించడం ప్రారంభించాలని యోచిస్తోంది. [9] ఎక్స్-హాక్ అనేది నిలువు టేకాఫ్ మరియు ల్యాండింగ్ (VTOL) విమానం, ఇది బహిర్గతమైన రోటర్లు లేకుండా, టెన్డం-ఫ్యాన్, టర్బైన్-శక్తితో పనిచేసే వాహనంగా కాన్ఫిగర్ చేయబడింది. పైలట్లు ఆటోమేటిక్ స్టెబిలైజేషన్‌తో ఫ్లై-బై-వైర్ మల్టీ-ఛానల్ ఫ్లైట్ కంట్రోల్ సిస్టమ్‌ను ఉపయోగిస్తారు, విమానం నియంత్రించడానికి మరియు స్థాయి విమానాలను నిర్వహించడానికి సహాయపడుతుంది. డక్టెడ్ ఫ్యాన్ డిజైన్ కారు హెలికాప్టర్ యొక్క వేగం మరియు యుక్తిని సాధించడానికి అనుమతిస్తుంది. [10] పట్టణ ఏరోనాటిక్స్ అమెరికా (సైన్యం), ఇటలీ, భారతదేశం మరియు ఇతర దేశాల మిలిటరీలతో సంబంధం కలిగి ఉంది, కార్మోరెంట్ అమ్మకం కోసం. [11] మెట్రో స్కైవేస్ నుండి డేటా [14] సాధారణ లక్షణాల పనితీరు</v>
      </c>
      <c r="E151" s="1" t="s">
        <v>2070</v>
      </c>
      <c r="F151" s="1" t="s">
        <v>2071</v>
      </c>
      <c r="G151" s="1" t="str">
        <f>IFERROR(__xludf.DUMMYFUNCTION("GOOGLETRANSLATE(F:F, ""en"", ""te"")"),"ఎగిరే కారు")</f>
        <v>ఎగిరే కారు</v>
      </c>
      <c r="K151" s="1" t="s">
        <v>2072</v>
      </c>
      <c r="L151" s="1" t="str">
        <f>IFERROR(__xludf.DUMMYFUNCTION("GOOGLETRANSLATE(K:K, ""en"", ""te"")"),"మెట్రో స్కైవేస్ లిమిటెడ్.")</f>
        <v>మెట్రో స్కైవేస్ లిమిటెడ్.</v>
      </c>
      <c r="N151" s="1" t="s">
        <v>1093</v>
      </c>
      <c r="P151" s="1" t="s">
        <v>116</v>
      </c>
      <c r="Q151" s="1">
        <v>1.0</v>
      </c>
      <c r="R151" s="1">
        <v>4.0</v>
      </c>
      <c r="S151" s="1" t="s">
        <v>804</v>
      </c>
      <c r="T151" s="1" t="s">
        <v>1249</v>
      </c>
      <c r="U151" s="1" t="s">
        <v>121</v>
      </c>
      <c r="V151" s="1" t="s">
        <v>2073</v>
      </c>
      <c r="W151" s="1" t="s">
        <v>2074</v>
      </c>
      <c r="X151" s="1" t="s">
        <v>2075</v>
      </c>
      <c r="Y151" s="1" t="s">
        <v>2076</v>
      </c>
      <c r="AA151" s="1" t="s">
        <v>2077</v>
      </c>
      <c r="AD151" s="1" t="s">
        <v>2078</v>
      </c>
      <c r="AF151" s="1" t="s">
        <v>2079</v>
      </c>
      <c r="AG151" s="1" t="s">
        <v>2080</v>
      </c>
      <c r="AH151" s="1" t="s">
        <v>2081</v>
      </c>
      <c r="AK151" s="1" t="s">
        <v>2082</v>
      </c>
      <c r="AL151" s="1" t="s">
        <v>2083</v>
      </c>
      <c r="BG151" s="1" t="s">
        <v>2084</v>
      </c>
      <c r="BR151" s="1" t="s">
        <v>1249</v>
      </c>
      <c r="BW151" s="1" t="s">
        <v>2085</v>
      </c>
      <c r="CB151" s="1" t="s">
        <v>2086</v>
      </c>
      <c r="CC151" s="1" t="s">
        <v>2087</v>
      </c>
      <c r="CY151" s="1" t="s">
        <v>2088</v>
      </c>
      <c r="DB151" s="1" t="s">
        <v>2089</v>
      </c>
      <c r="DC151" s="1" t="s">
        <v>2090</v>
      </c>
      <c r="DD151" s="1" t="s">
        <v>2091</v>
      </c>
    </row>
    <row r="152">
      <c r="A152" s="1" t="s">
        <v>2092</v>
      </c>
      <c r="B152" s="1" t="str">
        <f>IFERROR(__xludf.DUMMYFUNCTION("GOOGLETRANSLATE(A:A, ""en"", ""te"")"),"బ్రిస్టల్ T.T.A.")</f>
        <v>బ్రిస్టల్ T.T.A.</v>
      </c>
      <c r="C152" s="1" t="s">
        <v>2093</v>
      </c>
      <c r="D152" s="1" t="str">
        <f>IFERROR(__xludf.DUMMYFUNCTION("GOOGLETRANSLATE(C:C, ""en"", ""te"")"),"బ్రిస్టల్ టైప్ 6 T.T.A ఒక బ్రిటిష్ రెండు-సీట్ల, ట్విన్-ఇంజిన్ బిప్‌లేన్, ఇది 1915 లో డిఫెన్స్ ఫైటర్‌గా రూపొందించబడింది. రెండు ప్రోటోటైప్‌లు నిర్మించబడ్డాయి, కానీ T.T.A. ఉత్పత్తిలోకి వెళ్ళలేదు. బ్రిస్టల్ T.T.A ను 1915 లో స్థానిక రక్షణ విమానానికి యుద్ధ కార్"&amp;"యాలయ అవసరానికి రూపొందించారు. T.T.A రెండు-సీట్ల, జంట-ఇంజిన్ బైప్‌లేన్, T.T. ట్విన్ ట్రాక్టర్ కోసం నిలబడి ఉంది; బ్రిస్టల్ రకం సంఖ్య 6 1923 లో పునరాలోచనలో జోడించబడింది. [1] డిజైన్‌లో మార్గదర్శక సూత్రాలు కాంపాక్ట్‌నెస్ మరియు రెండు కాక్‌పిట్‌ల నుండి విస్తృత అగ"&amp;"్ని క్షేత్రం. T.T.A [2] అనేది స్వల్ప అస్థిర బిప్‌లేన్, రెక్కలు స్థిరమైన తీగను కలిగి ఉంటాయి మరియు ఎగువ విమానాలపై పొడవైన ఐలెరాన్‌లను మోస్తాయి. రెక్కలు మూడు-బే నిర్మాణానికి చెందినవి, రెక్కల మధ్య దీర్ఘచతురస్రాకార నాసెల్స్‌లోని ఇంజిన్‌లకు మద్దతు ఇచ్చే లోపలి ఇం"&amp;"టర్‌ప్లేన్ స్ట్రట్స్. జంట-చక్రాల అండర్ క్యారేజ్ యూనిట్లు ప్రతి ఇంజిన్ క్రింద అమర్చబడ్డాయి, తోయిల్స్కిడ్ మరియు నోసెస్కిడ్ తో ముక్కులు వేయకుండా ఉండటానికి. పెద్ద ప్రాంతం టెయిల్‌ప్లేన్ స్కౌట్ డి మాదిరిగానే ఉంది, అదే అసమతుల్య ఎలివేటర్లతో, కానీ ఫిన్లెస్ చుక్కాన"&amp;"ి సమతుల్యతతో ఉంది. గన్నర్ విమానం యొక్క ముక్కులో ఒక కాక్‌పిట్‌లో కూర్చున్నాడు, (7.7 మిమీ) లూయిస్ తుపాకులలో రెండు ఉచిత-మౌంటెడ్ 0.303 తో సాయుధమయ్యాడు. పైలట్, రెక్క వెనుకంజలో కూర్చున్న, వెనుక వైపున ఉన్న లూయిస్ తుపాకీ ఉంది. [2] అసలు డిజైన్, (బ్రిస్టల్ T.T.), ర"&amp;"ెండు 150 HP (110 kW) R.A.F. 4A ఇంజన్లు, కానీ B.E.12 మరియు R.E.8 విమానాలకు ఈ ఇంజిన్లకు ప్రాధాన్యత ఇవ్వబడింది మరియు బ్రిస్టల్ 120 HP (90 kW) బార్డ్మోర్ ఇంజిన్లను ఉపయోగించమని సూచించారు. ఈ ఇంజిన్‌లతో, ఈ విమానం T.T.A గా నియమించబడింది, రెండు ప్రోటోటైప్‌లు ఆదేశి"&amp;"ంచబడ్డాయి మరియు మొదట 26 ఏప్రిల్ 1916 న పూర్తయ్యాయి. రెండవది మేలో అనుసరించింది, మరియు రెండు విమానాలు సేవా పరీక్షల కోసం ఉపవోన్‌కు ప్రయాణించాయి. T.T. యొక్క అధిక శక్తితో కూడిన కానీ పెద్ద పోటీదారు, F.E.4 కన్నా అగ్ర వేగం మరియు ఆరోహణ రేటు మెరుగ్గా ఉంది, కాని విమ"&amp;"ానం ఇష్టపడలేదు మరియు ఉత్పత్తి ఉత్తర్వులు పొందలేదు. [2] బర్న్స్ 1970 నుండి డేటా, పే. 103 జనరల్ లక్షణాలు పనితీరు ఆయుధాలు")</f>
        <v>బ్రిస్టల్ టైప్ 6 T.T.A ఒక బ్రిటిష్ రెండు-సీట్ల, ట్విన్-ఇంజిన్ బిప్‌లేన్, ఇది 1915 లో డిఫెన్స్ ఫైటర్‌గా రూపొందించబడింది. రెండు ప్రోటోటైప్‌లు నిర్మించబడ్డాయి, కానీ T.T.A. ఉత్పత్తిలోకి వెళ్ళలేదు. బ్రిస్టల్ T.T.A ను 1915 లో స్థానిక రక్షణ విమానానికి యుద్ధ కార్యాలయ అవసరానికి రూపొందించారు. T.T.A రెండు-సీట్ల, జంట-ఇంజిన్ బైప్‌లేన్, T.T. ట్విన్ ట్రాక్టర్ కోసం నిలబడి ఉంది; బ్రిస్టల్ రకం సంఖ్య 6 1923 లో పునరాలోచనలో జోడించబడింది. [1] డిజైన్‌లో మార్గదర్శక సూత్రాలు కాంపాక్ట్‌నెస్ మరియు రెండు కాక్‌పిట్‌ల నుండి విస్తృత అగ్ని క్షేత్రం. T.T.A [2] అనేది స్వల్ప అస్థిర బిప్‌లేన్, రెక్కలు స్థిరమైన తీగను కలిగి ఉంటాయి మరియు ఎగువ విమానాలపై పొడవైన ఐలెరాన్‌లను మోస్తాయి. రెక్కలు మూడు-బే నిర్మాణానికి చెందినవి, రెక్కల మధ్య దీర్ఘచతురస్రాకార నాసెల్స్‌లోని ఇంజిన్‌లకు మద్దతు ఇచ్చే లోపలి ఇంటర్‌ప్లేన్ స్ట్రట్స్. జంట-చక్రాల అండర్ క్యారేజ్ యూనిట్లు ప్రతి ఇంజిన్ క్రింద అమర్చబడ్డాయి, తోయిల్స్కిడ్ మరియు నోసెస్కిడ్ తో ముక్కులు వేయకుండా ఉండటానికి. పెద్ద ప్రాంతం టెయిల్‌ప్లేన్ స్కౌట్ డి మాదిరిగానే ఉంది, అదే అసమతుల్య ఎలివేటర్లతో, కానీ ఫిన్లెస్ చుక్కాని సమతుల్యతతో ఉంది. గన్నర్ విమానం యొక్క ముక్కులో ఒక కాక్‌పిట్‌లో కూర్చున్నాడు, (7.7 మిమీ) లూయిస్ తుపాకులలో రెండు ఉచిత-మౌంటెడ్ 0.303 తో సాయుధమయ్యాడు. పైలట్, రెక్క వెనుకంజలో కూర్చున్న, వెనుక వైపున ఉన్న లూయిస్ తుపాకీ ఉంది. [2] అసలు డిజైన్, (బ్రిస్టల్ T.T.), రెండు 150 HP (110 kW) R.A.F. 4A ఇంజన్లు, కానీ B.E.12 మరియు R.E.8 విమానాలకు ఈ ఇంజిన్లకు ప్రాధాన్యత ఇవ్వబడింది మరియు బ్రిస్టల్ 120 HP (90 kW) బార్డ్మోర్ ఇంజిన్లను ఉపయోగించమని సూచించారు. ఈ ఇంజిన్‌లతో, ఈ విమానం T.T.A గా నియమించబడింది, రెండు ప్రోటోటైప్‌లు ఆదేశించబడ్డాయి మరియు మొదట 26 ఏప్రిల్ 1916 న పూర్తయ్యాయి. రెండవది మేలో అనుసరించింది, మరియు రెండు విమానాలు సేవా పరీక్షల కోసం ఉపవోన్‌కు ప్రయాణించాయి. T.T. యొక్క అధిక శక్తితో కూడిన కానీ పెద్ద పోటీదారు, F.E.4 కన్నా అగ్ర వేగం మరియు ఆరోహణ రేటు మెరుగ్గా ఉంది, కాని విమానం ఇష్టపడలేదు మరియు ఉత్పత్తి ఉత్తర్వులు పొందలేదు. [2] బర్న్స్ 1970 నుండి డేటా, పే. 103 జనరల్ లక్షణాలు పనితీరు ఆయుధాలు</v>
      </c>
      <c r="F152" s="1" t="s">
        <v>2094</v>
      </c>
      <c r="G152" s="1" t="str">
        <f>IFERROR(__xludf.DUMMYFUNCTION("GOOGLETRANSLATE(F:F, ""en"", ""te"")"),"రెండు-సీట్ల ఫైటర్")</f>
        <v>రెండు-సీట్ల ఫైటర్</v>
      </c>
      <c r="H152" s="1" t="s">
        <v>1460</v>
      </c>
      <c r="I152" s="1" t="str">
        <f>IFERROR(__xludf.DUMMYFUNCTION("GOOGLETRANSLATE(H:H, ""en"", ""te"")"),"యునైటెడ్ కింగ్‌డమ్")</f>
        <v>యునైటెడ్ కింగ్‌డమ్</v>
      </c>
      <c r="K152" s="1" t="s">
        <v>2095</v>
      </c>
      <c r="L152" s="1" t="str">
        <f>IFERROR(__xludf.DUMMYFUNCTION("GOOGLETRANSLATE(K:K, ""en"", ""te"")"),"బ్రిటిష్ మరియు వలసరాజ్యాల విమాన సంస్థ")</f>
        <v>బ్రిటిష్ మరియు వలసరాజ్యాల విమాన సంస్థ</v>
      </c>
      <c r="M152" s="1" t="s">
        <v>2096</v>
      </c>
      <c r="N152" s="3">
        <v>5961.0</v>
      </c>
      <c r="O152" s="1">
        <v>2.0</v>
      </c>
      <c r="Q152" s="1" t="s">
        <v>1681</v>
      </c>
      <c r="S152" s="1" t="s">
        <v>2097</v>
      </c>
      <c r="T152" s="1" t="s">
        <v>2098</v>
      </c>
      <c r="U152" s="1" t="s">
        <v>2099</v>
      </c>
      <c r="V152" s="1" t="s">
        <v>2100</v>
      </c>
      <c r="Y152" s="1" t="s">
        <v>2101</v>
      </c>
      <c r="AG152" s="1" t="s">
        <v>2102</v>
      </c>
      <c r="AI152" s="1" t="s">
        <v>2103</v>
      </c>
      <c r="AJ152" s="1" t="s">
        <v>2104</v>
      </c>
      <c r="AK152" s="1" t="s">
        <v>1447</v>
      </c>
      <c r="BP152" s="1" t="s">
        <v>2105</v>
      </c>
    </row>
    <row r="153">
      <c r="A153" s="1" t="s">
        <v>2106</v>
      </c>
      <c r="B153" s="1" t="str">
        <f>IFERROR(__xludf.DUMMYFUNCTION("GOOGLETRANSLATE(A:A, ""en"", ""te"")"),"అర్బన్ ఎయిర్ సాంబా")</f>
        <v>అర్బన్ ఎయిర్ సాంబా</v>
      </c>
      <c r="C153" s="1" t="s">
        <v>2107</v>
      </c>
      <c r="D153" s="1" t="str">
        <f>IFERROR(__xludf.DUMMYFUNCTION("GOOGLETRANSLATE(C:C, ""en"", ""te"")"),"అర్బన్ ఎయిర్ సాంబా అనేది 1990 లలో చెక్ రూపకల్పన మరియు నిర్మించిన తేలికపాటి విమానం, ఇది మిశ్రమ నిర్మాణాన్ని కలిగి ఉంటుంది. ఇది 2017 లో సిరీస్ ఉత్పత్తిలో ఉంది. [1] సాంబాతో సహా అర్బన్ ఎయిర్ యొక్క డిజైన్ల ఉత్పత్తిని 2010 లో చెక్ రిపబ్లిక్, ústí నాడ్ ఓర్లిక్ య"&amp;"ొక్క దూర గాలి ద్వారా తీసుకుంది. [1] [2] అర్బన్ ఎయిర్ స్పో వారి మొదటి మోడల్, రెండు-సైడ్-బై-సైడ్ అర్బన్ ఎయిర్ UFM-13 లాంబాడాను రూపొందించింది మరియు నిర్మించింది, ఇది 1996 లో మొదట ప్రయాణించింది. వారి అసలు మోడల్ నుండి, వారు UFM-10 సాంబాను అభివృద్ధి చేశారు, ఇది"&amp;" ఇలాంటి మొత్తం రూపకల్పన , ఆల్-కాంపోజిట్ నిర్మాణాన్ని ఉపయోగించడం. రెక్కలు వ్యవధిలో తగ్గించబడ్డాయి మరియు లాంబాడా యొక్క 'టి' లేఅవుట్ స్థానంలో సాంప్రదాయిక తోక యూనిట్ చేర్చబడింది. మునుపటి టెయిల్‌వీల్ అండర్ క్యారేజీని స్థిర ట్రైసైకిల్ లేఅవుట్ ద్వారా భర్తీ చేశార"&amp;"ు. SAMBA XXL అనేది మరింత అభివృద్ధి, ఇది 2003 లో ఫెడెరేషన్ Aéronautique ఇంటర్నేషనల్ మైక్రోలైట్ వర్గం కోసం ప్రవేశపెట్టబడింది, సవరించిన ఫ్యూజ్‌లేజ్ పెద్ద మరియు పున osition స్థాపించబడిన కాక్‌పిట్ పందిరి, సవరించిన ఇంజిన్ కౌలింగ్ మరియు మరింత స్ట్రీమ్లైన్డ్ టెయి"&amp;"ల్ యూనిట్‌ను అందిస్తుంది. [1] [3] పైలట్మిక్స్.కామ్ నుండి డేటా పనితీరు పనితీరు")</f>
        <v>అర్బన్ ఎయిర్ సాంబా అనేది 1990 లలో చెక్ రూపకల్పన మరియు నిర్మించిన తేలికపాటి విమానం, ఇది మిశ్రమ నిర్మాణాన్ని కలిగి ఉంటుంది. ఇది 2017 లో సిరీస్ ఉత్పత్తిలో ఉంది. [1] సాంబాతో సహా అర్బన్ ఎయిర్ యొక్క డిజైన్ల ఉత్పత్తిని 2010 లో చెక్ రిపబ్లిక్, ústí నాడ్ ఓర్లిక్ యొక్క దూర గాలి ద్వారా తీసుకుంది. [1] [2] అర్బన్ ఎయిర్ స్పో వారి మొదటి మోడల్, రెండు-సైడ్-బై-సైడ్ అర్బన్ ఎయిర్ UFM-13 లాంబాడాను రూపొందించింది మరియు నిర్మించింది, ఇది 1996 లో మొదట ప్రయాణించింది. వారి అసలు మోడల్ నుండి, వారు UFM-10 సాంబాను అభివృద్ధి చేశారు, ఇది ఇలాంటి మొత్తం రూపకల్పన , ఆల్-కాంపోజిట్ నిర్మాణాన్ని ఉపయోగించడం. రెక్కలు వ్యవధిలో తగ్గించబడ్డాయి మరియు లాంబాడా యొక్క 'టి' లేఅవుట్ స్థానంలో సాంప్రదాయిక తోక యూనిట్ చేర్చబడింది. మునుపటి టెయిల్‌వీల్ అండర్ క్యారేజీని స్థిర ట్రైసైకిల్ లేఅవుట్ ద్వారా భర్తీ చేశారు. SAMBA XXL అనేది మరింత అభివృద్ధి, ఇది 2003 లో ఫెడెరేషన్ Aéronautique ఇంటర్నేషనల్ మైక్రోలైట్ వర్గం కోసం ప్రవేశపెట్టబడింది, సవరించిన ఫ్యూజ్‌లేజ్ పెద్ద మరియు పున osition స్థాపించబడిన కాక్‌పిట్ పందిరి, సవరించిన ఇంజిన్ కౌలింగ్ మరియు మరింత స్ట్రీమ్లైన్డ్ టెయిల్ యూనిట్‌ను అందిస్తుంది. [1] [3] పైలట్మిక్స్.కామ్ నుండి డేటా పనితీరు పనితీరు</v>
      </c>
      <c r="E153" s="1" t="s">
        <v>2108</v>
      </c>
      <c r="F153" s="1" t="s">
        <v>2109</v>
      </c>
      <c r="G153" s="1" t="str">
        <f>IFERROR(__xludf.DUMMYFUNCTION("GOOGLETRANSLATE(F:F, ""en"", ""te"")"),"రెండు సీట్ల మిశ్రమ కాంతి మోనోప్లేన్")</f>
        <v>రెండు సీట్ల మిశ్రమ కాంతి మోనోప్లేన్</v>
      </c>
      <c r="H153" s="1" t="s">
        <v>764</v>
      </c>
      <c r="I153" s="1" t="str">
        <f>IFERROR(__xludf.DUMMYFUNCTION("GOOGLETRANSLATE(H:H, ""en"", ""te"")"),"చెక్ రిపబ్లిక్")</f>
        <v>చెక్ రిపబ్లిక్</v>
      </c>
      <c r="J153" s="1" t="s">
        <v>765</v>
      </c>
      <c r="K153" s="1" t="s">
        <v>2110</v>
      </c>
      <c r="L153" s="1" t="str">
        <f>IFERROR(__xludf.DUMMYFUNCTION("GOOGLETRANSLATE(K:K, ""en"", ""te"")"),"అర్బన్ ఎయిర్ స్పోడిస్టార్ ఎయిర్")</f>
        <v>అర్బన్ ఎయిర్ స్పోడిస్టార్ ఎయిర్</v>
      </c>
      <c r="M153" s="1" t="s">
        <v>2111</v>
      </c>
      <c r="N153" s="1">
        <v>1999.0</v>
      </c>
      <c r="O153" s="1" t="s">
        <v>2112</v>
      </c>
      <c r="P153" s="1" t="s">
        <v>116</v>
      </c>
      <c r="Q153" s="1">
        <v>1.0</v>
      </c>
      <c r="R153" s="1" t="s">
        <v>1900</v>
      </c>
      <c r="V153" s="1" t="s">
        <v>2113</v>
      </c>
      <c r="Y153" s="1" t="s">
        <v>2114</v>
      </c>
      <c r="AA153" s="1" t="s">
        <v>2115</v>
      </c>
      <c r="AB153" s="1" t="s">
        <v>1510</v>
      </c>
      <c r="AG153" s="1" t="s">
        <v>2116</v>
      </c>
      <c r="AJ153" s="1" t="s">
        <v>2117</v>
      </c>
      <c r="AQ153" s="1" t="s">
        <v>2118</v>
      </c>
      <c r="AU153" s="1">
        <v>18.0</v>
      </c>
      <c r="BG153" s="1" t="s">
        <v>1716</v>
      </c>
      <c r="BP153" s="1" t="s">
        <v>2119</v>
      </c>
    </row>
    <row r="154">
      <c r="A154" s="1" t="s">
        <v>2120</v>
      </c>
      <c r="B154" s="1" t="str">
        <f>IFERROR(__xludf.DUMMYFUNCTION("GOOGLETRANSLATE(A:A, ""en"", ""te"")"),"అరాడో ఎస్డి II")</f>
        <v>అరాడో ఎస్డి II</v>
      </c>
      <c r="C154" s="1" t="s">
        <v>2121</v>
      </c>
      <c r="D154" s="1" t="str">
        <f>IFERROR(__xludf.DUMMYFUNCTION("GOOGLETRANSLATE(C:C, ""en"", ""te"")"),"అరాడో ఎస్డి II 1920 లలో జర్మనీలో అభివృద్ధి చేసిన ఫైటర్ బిప్‌లేన్. మునుపటి SD I వలె, జర్మనీ లిపెట్స్క్ వద్ద సమావేశమవుతున్న రహస్య వైమానిక దళాన్ని సన్నద్ధం చేయడానికి ఉద్దేశించబడింది మరియు ఆ రకమైన లోపాలను అధిగమించాలని భావించారు. ఇది అదే ప్రాథమిక కాన్ఫిగరేషన్‌"&amp;"ను పంచుకున్నప్పటికీ, SD II సరికొత్త డిజైన్. చాలా పెద్ద మరియు భారీ విమానం, దీనికి తక్కువ అస్థిరమైన రెక్కలు ఉన్నాయి, సాంప్రదాయిక వైర్లతో కలుపుతారు. ల్యాండింగ్ గేర్ మరియు టెయిల్ ప్లేన్ చాలా బలమైన నిర్మాణానికి చెందినవి. SD II 1929 లో హీంకెల్ HD 37 కు వ్యతిరేక"&amp;"ంగా పోటీగా ఎగిరింది మరియు ఇది చాలా అవాంఛనీయ నిర్వహణ లక్షణాలను కలిగి ఉన్నట్లు కనుగొనబడింది. ఆ సమయంలో అభివృద్ధి ముగిసింది. సాధారణ లక్షణాలు")</f>
        <v>అరాడో ఎస్డి II 1920 లలో జర్మనీలో అభివృద్ధి చేసిన ఫైటర్ బిప్‌లేన్. మునుపటి SD I వలె, జర్మనీ లిపెట్స్క్ వద్ద సమావేశమవుతున్న రహస్య వైమానిక దళాన్ని సన్నద్ధం చేయడానికి ఉద్దేశించబడింది మరియు ఆ రకమైన లోపాలను అధిగమించాలని భావించారు. ఇది అదే ప్రాథమిక కాన్ఫిగరేషన్‌ను పంచుకున్నప్పటికీ, SD II సరికొత్త డిజైన్. చాలా పెద్ద మరియు భారీ విమానం, దీనికి తక్కువ అస్థిరమైన రెక్కలు ఉన్నాయి, సాంప్రదాయిక వైర్లతో కలుపుతారు. ల్యాండింగ్ గేర్ మరియు టెయిల్ ప్లేన్ చాలా బలమైన నిర్మాణానికి చెందినవి. SD II 1929 లో హీంకెల్ HD 37 కు వ్యతిరేకంగా పోటీగా ఎగిరింది మరియు ఇది చాలా అవాంఛనీయ నిర్వహణ లక్షణాలను కలిగి ఉన్నట్లు కనుగొనబడింది. ఆ సమయంలో అభివృద్ధి ముగిసింది. సాధారణ లక్షణాలు</v>
      </c>
      <c r="F154" s="1" t="s">
        <v>1185</v>
      </c>
      <c r="G154" s="1" t="str">
        <f>IFERROR(__xludf.DUMMYFUNCTION("GOOGLETRANSLATE(F:F, ""en"", ""te"")"),"యుద్ధ")</f>
        <v>యుద్ధ</v>
      </c>
      <c r="K154" s="1" t="s">
        <v>1969</v>
      </c>
      <c r="L154" s="1" t="str">
        <f>IFERROR(__xludf.DUMMYFUNCTION("GOOGLETRANSLATE(K:K, ""en"", ""te"")"),"అరాడో ఫ్లూగ్జీగ్వెర్కే")</f>
        <v>అరాడో ఫ్లూగ్జీగ్వెర్కే</v>
      </c>
      <c r="M154" s="1" t="s">
        <v>1970</v>
      </c>
      <c r="N154" s="1">
        <v>1929.0</v>
      </c>
      <c r="O154" s="1">
        <v>1.0</v>
      </c>
      <c r="Q154" s="1" t="s">
        <v>1971</v>
      </c>
      <c r="S154" s="1" t="s">
        <v>2122</v>
      </c>
      <c r="T154" s="1" t="s">
        <v>1973</v>
      </c>
      <c r="U154" s="1" t="s">
        <v>2123</v>
      </c>
      <c r="V154" s="1" t="s">
        <v>2124</v>
      </c>
      <c r="Y154" s="1" t="s">
        <v>2125</v>
      </c>
      <c r="AF154" s="2" t="s">
        <v>1188</v>
      </c>
      <c r="AG154" s="1" t="s">
        <v>1976</v>
      </c>
      <c r="AH154" s="1" t="s">
        <v>1977</v>
      </c>
      <c r="AI154" s="1" t="s">
        <v>1978</v>
      </c>
      <c r="AJ154" s="1" t="s">
        <v>2126</v>
      </c>
      <c r="AK154" s="1" t="s">
        <v>2127</v>
      </c>
      <c r="AM154" s="1" t="s">
        <v>2128</v>
      </c>
      <c r="BP154" s="1" t="s">
        <v>2129</v>
      </c>
      <c r="BY154" s="2" t="s">
        <v>1981</v>
      </c>
    </row>
    <row r="155">
      <c r="A155" s="1" t="s">
        <v>2130</v>
      </c>
      <c r="B155" s="1" t="str">
        <f>IFERROR(__xludf.DUMMYFUNCTION("GOOGLETRANSLATE(A:A, ""en"", ""te"")"),"బ్లాక్బర్న్ టర్కాక్")</f>
        <v>బ్లాక్బర్న్ టర్కాక్</v>
      </c>
      <c r="C155" s="1" t="s">
        <v>2131</v>
      </c>
      <c r="D155" s="1" t="str">
        <f>IFERROR(__xludf.DUMMYFUNCTION("GOOGLETRANSLATE(C:C, ""en"", ""te"")"),"బ్లాక్బర్న్ ఎఫ్. 1926 లో, బ్లాక్‌బర్న్ ఒక ఇంటర్‌సెప్టర్ ఫైటర్‌ను రూపొందించడానికి నావికాదళ విమానాలను నిర్మించే వారి అభ్యాసం నుండి పాక్షికంగా తప్పుకుంది, వాయు మంత్రిత్వ శాఖ స్పెసిఫికేషన్లు F.9/26 (పగలు మరియు రాత్రి ఫైటర్) మరియు N.21/26 (ఫ్లీట్ ఫైటర్) ను కలవ"&amp;"డానికి ఉద్దేశించినవి. వారి కొత్త నంబరింగ్ సిస్టమ్ కింద బ్లాక్బర్న్ నుండి వచ్చిన మొదటి పోరాట యోధుడు, ఇది F.1 గా మారింది; బ్లాక్‌కాక్ అనే పేరు డిజైన్‌కు వర్తించబడింది, కాని ప్రతి వేరియంట్, వేరే ఇంజిన్‌తో శక్తినిచ్చే ఉద్దేశించబడింది, దాని స్వంత పేరు ఉండాలి. "&amp;"బ్లాక్బర్న్ 446 హెచ్‌పి (332 కిలోవాట్ల) ఆర్మ్‌స్ట్రాంగ్ సిడ్లీ జాగ్వార్ వి రేడియల్ ఇంజన్, 585 హెచ్‌పి (436 కిలోవాట్) బ్రిస్టల్ మెర్క్యురీ రేడియల్ మరియు 510 హెచ్‌పి (380 కిలోవాట్ ఈ సంఘటన, జాగ్వార్-శక్తితో పనిచేసే విమానం మాత్రమే పూర్తయింది. [1] F.1 అసమాన వ్"&amp;"యవధిలో తుడిచిపెట్టిన మరియు అస్థిరమైన సింగిల్-బే రెక్కలతో శుభ్రమైన బైప్‌న్‌గా ఉద్భవించింది, ఎగువ వింగ్ ఎక్కువ వ్యవధి మరియు తీగ రెండింటినీ కలిగి ఉంది. ముందు ఫ్యూజ్‌లేజ్ కాకుండా, ఈ విమానం ఫ్యూజ్‌లేజ్ కోసం ఉక్కు చట్రంలో ఫాబ్రిక్-కప్పబడి ఉంది మరియు రెక్కలలో స్"&amp;"టీల్ స్పార్స్ మరియు డ్యూరాలిమిన్ పక్కటెముకల మిశ్రమం. ఫ్యూజ్‌లేజ్ వెనుక వైపుకు ఇరుకైనది, బ్రేస్డ్ టెయిల్‌ప్లేన్ మరియు తక్కువ, వైడ్-టార్డ్ ఫిన్ మరియు చుక్కాని ఫ్లాట్ టాప్ తో మోసుకెళ్ళింది. కింద, ఫెయిర్‌డ్ స్కిడ్ మరింత ఫిన్ ప్రాంతాన్ని అందించింది; చుక్కాని క"&amp;"ూడా ఫ్యూజ్‌లేజ్ క్రింద అంచనా వేసింది. ప్రధాన అండర్ క్యారేజ్ ఒక ప్రామాణిక స్థిర-యాక్సిల్ డిజైన్. పైలట్ యొక్క ఓపెన్ కాక్‌పిట్ రెక్క యొక్క వెనుకంజలో ఉంది, ఇక్కడ ఒక చిన్న కటౌట్ అతని ముందుకు మరియు పైకి దృశ్యాన్ని మెరుగుపరిచింది. [1] నిర్మించిన ఏకైక F.1 లో, బృహ"&amp;"స్పతి ఇంజిన్ అన్‌కౌల్డ్ చేయబడింది. ఫ్యూజ్‌లేజ్‌కు ఇరువైపులా రెండు 0.030 లో (7.7 మిమీ) మెషిన్ గన్స్ ఉద్దేశించిన ఆయుధాలు మరియు రెండు-బ్లేడ్ ప్రొపెల్లర్ ద్వారా కాల్పులు జరపలేదు. [1] బ్లాక్బర్న్ F.1 కోసం వైమానిక మంత్రిత్వ శాఖ ఆదేశాలను గెలుచుకోలేదు మరియు వాస్త"&amp;"వానికి పై మంత్రిత్వ శాఖ ఒప్పందాల ప్రకారం ఏ తయారీదారుకు ఒక ఉత్తర్వు రాలేదు, కాని టర్కిష్ ప్రభుత్వం కోసం ఒక బృహస్పతి-ఇంజిన్ F.1 ఉంది. అందువల్ల ఈ విమానం టర్కాక్ అని పేరు పెట్టారు. దీనిని జనవరి 1928 లో బ్రిటిష్ రిజిస్ట్రేషన్ జి-ఇబివిపి కింద టర్కీకి తరలించారు,"&amp;" కాని ఫిబ్రవరి 13 న జరిగిన ప్రమాదంలో ఓడిపోయింది. [1] [2] జాక్సన్ నుండి డేటా 1968, పే. 239 జనరల్ లక్షణాల పనితీరు")</f>
        <v>బ్లాక్బర్న్ ఎఫ్. 1926 లో, బ్లాక్‌బర్న్ ఒక ఇంటర్‌సెప్టర్ ఫైటర్‌ను రూపొందించడానికి నావికాదళ విమానాలను నిర్మించే వారి అభ్యాసం నుండి పాక్షికంగా తప్పుకుంది, వాయు మంత్రిత్వ శాఖ స్పెసిఫికేషన్లు F.9/26 (పగలు మరియు రాత్రి ఫైటర్) మరియు N.21/26 (ఫ్లీట్ ఫైటర్) ను కలవడానికి ఉద్దేశించినవి. వారి కొత్త నంబరింగ్ సిస్టమ్ కింద బ్లాక్బర్న్ నుండి వచ్చిన మొదటి పోరాట యోధుడు, ఇది F.1 గా మారింది; బ్లాక్‌కాక్ అనే పేరు డిజైన్‌కు వర్తించబడింది, కాని ప్రతి వేరియంట్, వేరే ఇంజిన్‌తో శక్తినిచ్చే ఉద్దేశించబడింది, దాని స్వంత పేరు ఉండాలి. బ్లాక్బర్న్ 446 హెచ్‌పి (332 కిలోవాట్ల) ఆర్మ్‌స్ట్రాంగ్ సిడ్లీ జాగ్వార్ వి రేడియల్ ఇంజన్, 585 హెచ్‌పి (436 కిలోవాట్) బ్రిస్టల్ మెర్క్యురీ రేడియల్ మరియు 510 హెచ్‌పి (380 కిలోవాట్ ఈ సంఘటన, జాగ్వార్-శక్తితో పనిచేసే విమానం మాత్రమే పూర్తయింది. [1] F.1 అసమాన వ్యవధిలో తుడిచిపెట్టిన మరియు అస్థిరమైన సింగిల్-బే రెక్కలతో శుభ్రమైన బైప్‌న్‌గా ఉద్భవించింది, ఎగువ వింగ్ ఎక్కువ వ్యవధి మరియు తీగ రెండింటినీ కలిగి ఉంది. ముందు ఫ్యూజ్‌లేజ్ కాకుండా, ఈ విమానం ఫ్యూజ్‌లేజ్ కోసం ఉక్కు చట్రంలో ఫాబ్రిక్-కప్పబడి ఉంది మరియు రెక్కలలో స్టీల్ స్పార్స్ మరియు డ్యూరాలిమిన్ పక్కటెముకల మిశ్రమం. ఫ్యూజ్‌లేజ్ వెనుక వైపుకు ఇరుకైనది, బ్రేస్డ్ టెయిల్‌ప్లేన్ మరియు తక్కువ, వైడ్-టార్డ్ ఫిన్ మరియు చుక్కాని ఫ్లాట్ టాప్ తో మోసుకెళ్ళింది. కింద, ఫెయిర్‌డ్ స్కిడ్ మరింత ఫిన్ ప్రాంతాన్ని అందించింది; చుక్కాని కూడా ఫ్యూజ్‌లేజ్ క్రింద అంచనా వేసింది. ప్రధాన అండర్ క్యారేజ్ ఒక ప్రామాణిక స్థిర-యాక్సిల్ డిజైన్. పైలట్ యొక్క ఓపెన్ కాక్‌పిట్ రెక్క యొక్క వెనుకంజలో ఉంది, ఇక్కడ ఒక చిన్న కటౌట్ అతని ముందుకు మరియు పైకి దృశ్యాన్ని మెరుగుపరిచింది. [1] నిర్మించిన ఏకైక F.1 లో, బృహస్పతి ఇంజిన్ అన్‌కౌల్డ్ చేయబడింది. ఫ్యూజ్‌లేజ్‌కు ఇరువైపులా రెండు 0.030 లో (7.7 మిమీ) మెషిన్ గన్స్ ఉద్దేశించిన ఆయుధాలు మరియు రెండు-బ్లేడ్ ప్రొపెల్లర్ ద్వారా కాల్పులు జరపలేదు. [1] బ్లాక్బర్న్ F.1 కోసం వైమానిక మంత్రిత్వ శాఖ ఆదేశాలను గెలుచుకోలేదు మరియు వాస్తవానికి పై మంత్రిత్వ శాఖ ఒప్పందాల ప్రకారం ఏ తయారీదారుకు ఒక ఉత్తర్వు రాలేదు, కాని టర్కిష్ ప్రభుత్వం కోసం ఒక బృహస్పతి-ఇంజిన్ F.1 ఉంది. అందువల్ల ఈ విమానం టర్కాక్ అని పేరు పెట్టారు. దీనిని జనవరి 1928 లో బ్రిటిష్ రిజిస్ట్రేషన్ జి-ఇబివిపి కింద టర్కీకి తరలించారు, కాని ఫిబ్రవరి 13 న జరిగిన ప్రమాదంలో ఓడిపోయింది. [1] [2] జాక్సన్ నుండి డేటా 1968, పే. 239 జనరల్ లక్షణాల పనితీరు</v>
      </c>
      <c r="F155" s="1" t="s">
        <v>2132</v>
      </c>
      <c r="G155" s="1" t="str">
        <f>IFERROR(__xludf.DUMMYFUNCTION("GOOGLETRANSLATE(F:F, ""en"", ""te"")"),"యుద్ధ")</f>
        <v>యుద్ధ</v>
      </c>
      <c r="H155" s="1" t="s">
        <v>1460</v>
      </c>
      <c r="I155" s="1" t="str">
        <f>IFERROR(__xludf.DUMMYFUNCTION("GOOGLETRANSLATE(H:H, ""en"", ""te"")"),"యునైటెడ్ కింగ్‌డమ్")</f>
        <v>యునైటెడ్ కింగ్‌డమ్</v>
      </c>
      <c r="K155" s="1" t="s">
        <v>2133</v>
      </c>
      <c r="L155" s="1" t="str">
        <f>IFERROR(__xludf.DUMMYFUNCTION("GOOGLETRANSLATE(K:K, ""en"", ""te"")"),"బ్లాక్బర్న్ విమానం మరియు మోటార్ కో. లిమిటెడ్")</f>
        <v>బ్లాక్బర్న్ విమానం మరియు మోటార్ కో. లిమిటెడ్</v>
      </c>
      <c r="M155" s="1" t="s">
        <v>2134</v>
      </c>
      <c r="N155" s="3">
        <v>10180.0</v>
      </c>
      <c r="O155" s="1">
        <v>1.0</v>
      </c>
      <c r="Q155" s="1" t="s">
        <v>233</v>
      </c>
      <c r="S155" s="1" t="s">
        <v>2135</v>
      </c>
      <c r="T155" s="1" t="s">
        <v>2136</v>
      </c>
      <c r="U155" s="1" t="s">
        <v>2137</v>
      </c>
      <c r="V155" s="1" t="s">
        <v>2138</v>
      </c>
      <c r="Y155" s="1" t="s">
        <v>2139</v>
      </c>
      <c r="AD155" s="1" t="s">
        <v>2140</v>
      </c>
      <c r="AG155" s="1" t="s">
        <v>2141</v>
      </c>
      <c r="AH155" s="1" t="s">
        <v>2142</v>
      </c>
      <c r="AJ155" s="1" t="s">
        <v>2143</v>
      </c>
      <c r="AK155" s="1" t="s">
        <v>2144</v>
      </c>
      <c r="AM155" s="1" t="s">
        <v>2145</v>
      </c>
      <c r="BP155" s="1" t="s">
        <v>2146</v>
      </c>
    </row>
    <row r="156">
      <c r="A156" s="1" t="s">
        <v>2147</v>
      </c>
      <c r="B156" s="1" t="str">
        <f>IFERROR(__xludf.DUMMYFUNCTION("GOOGLETRANSLATE(A:A, ""en"", ""te"")"),"సుఖోయి సూపర్జెట్ 100")</f>
        <v>సుఖోయి సూపర్జెట్ 100</v>
      </c>
      <c r="C156" s="1" t="s">
        <v>2148</v>
      </c>
      <c r="D156" s="1" t="str">
        <f>IFERROR(__xludf.DUMMYFUNCTION("GOOGLETRANSLATE(C:C, ""en"", ""te"")"),"సుఖోయ్ సూపర్జెట్ 100 (రష్యన్: сойой с о сойерджет 100, tr. [5] [6]). అభివృద్ధి 2000 లో ప్రారంభం కావడంతో, ఇది 19 మే 2008 న తొలి విమానంలో మరియు 21 ఏప్రిల్ 2011 న ఆర్మవియాతో దాని మొదటి వాణిజ్య విమానంలో ఉంది. 46–49 టి (101,000–108,000 ఎల్బి) ఎమ్‌టియో విమానం స"&amp;"ాధారణంగా 87 నుండి 98 మంది ప్రయాణికులను కూర్చుంటుంది మరియు ఫ్రెంచ్ సఫ్రాన్ మరియు రష్యన్ ఎన్‌పిఓ సాటర్న్ మధ్య జాయింట్ వెంచర్ అభివృద్ధి చేసిన రెండు 77–79 కెఎన్ (17,000–18,000 ఎల్బిఎఫ్) పవర్‌జెట్ SAM146 టర్బోఫాన్‌లతో పనిచేస్తుంది. మే 2018 నాటికి, 127 సేవలో ఉన"&amp;"్నారు మరియు సెప్టెంబర్ నాటికి ఈ నౌకాదళం 300,000 రెవెన్యూ విమానాలు మరియు 460,000 గంటలు లాగిన్ అయింది. నవంబర్ 2021 నాటికి ఫ్లీట్ కనీసం 2.000.000 గంటలు లాగిన్ అయింది. [7] ఈ విమానం నవంబర్ 2021 నాటికి మూడు పొట్టు నష్ట ప్రమాదాలు మరియు 86 మరణాలను నమోదు చేసింది ["&amp;"నవీకరణ]. సోవియట్ అనంతర రష్యాలో మొట్టమొదటి సరికొత్త వాణిజ్య విమానాలను అభివృద్ధి చేయడానికి జెఎస్సి సుఖోయి మే 2000 లో విలీనం చేయబడింది. [8] రష్యన్ రీజినల్ జెట్ (ఆర్‌ఆర్‌జె) అధ్యయనాలు 2001 లో ప్రారంభమయ్యాయి. రష్యన్ మార్కెట్‌ను విశ్లేషించిన తరువాత, సుఖోయ్ 3,00"&amp;"0 మరియు 4,500 కిమీ (1,900 మరియు 2,800 మైలు) మధ్య ఒక విమానం యొక్క అవసరాన్ని గుర్తించారు, ఇది సాధారణ ప్రాంతీయ జెట్‌ల కంటే ఎక్కువ. మూడు వేరియంట్లు మొదట్లో vas హించబడ్డాయి: RRJ60, RRJ75 మరియు RRJ95, వరుసగా 60, 78 మరియు 98 సీట్లు ఉన్నాయి; ఐదు-అబ్రిస్ట్ లేఅవుట్"&amp;" ఈ పరిమాణ పరిధికి సరైనదిగా ఎంపిక చేయబడింది. టార్గెటెడ్ మార్కెట్ సుమారు 800 విమానాలకు సుఖోయి అంచనా వేసింది, వీటిలో రష్యా మరియు సిఐఎస్ నుండి 250–300 ఉన్నాయి. [9] 15 అక్టోబర్ 2001 న, రష్యా ప్రభుత్వం కొత్త 70-80 సీట్ల ప్రాంతీయ జెట్ అభివృద్ధికి. 46.6 మిలియన్లన"&amp;"ు కేటాయించింది, 2006 లో మొదటి విమానంలో మొదటి విమానాన్ని లక్ష్యంగా చేసుకుంది మరియు 2007 లో సేవలోకి ప్రవేశించింది. [10] సుఖోయి యొక్క RRJ మయాసిష్చెవ్ యొక్క M-60-70 మరియు టుపోలెవ్ యొక్క TU-414 ప్రాజెక్టులతో పోటీ పడుతోంది. [11] ప్రోగ్రామ్ మేనేజ్‌మెంట్, ఇంజనీరి"&amp;"ంగ్, మార్కెటింగ్, ప్రొడక్ట్ డెవలప్‌మెంట్, సర్టిఫికేషన్, సరఫరాదారు నిర్వహణ మరియు కస్టమర్ మద్దతుపై బోయింగ్ సుఖోయి మరియు దాని భాగస్వాములకు సలహాలు ఇచ్చింది. [12] సుఖోయి ఆర్ఆర్జెని మార్చి 2003 లో ప్రభుత్వ ఏవియేషన్ అండ్ స్పేస్ ఏజెన్సీ అయిన రోసావియాకోస్మోస్ ఎంపి"&amp;"క చేసింది. [11] RRJ కార్యక్రమం 2003 మరియు 2015 మధ్య 4–5 టిఎఫ్ (8,800–11,000 ఎల్బిఎఫ్) ఇంజిన్ అభివృద్ధికి .5 63.5 మిలియన్లను కేటాయించింది. నాలుగు ఇంజన్లు మొదట్లో ed హించబడ్డాయి: ప్రాట్ &amp; విట్నీ పిడబ్ల్యు 800, రోల్స్-రాయిస్ BR710, జనరల్ ఎలక్ట్రిక్ CF34- 8, "&amp;"మరియు స్నెక్మా/NPO సాటర్న్ SAM146. [10] [13] BR710 మరియు CF34-8 జూలై 2002 నాటికి తొలగించబడ్డాయి, [14] మరియు PW800 తరువాత దాని గేర్డ్ అభిమానితో సంబంధం ఉన్న సాంకేతిక ప్రమాదం కారణంగా తిరస్కరించబడింది. [15] 29 ఏప్రిల్ 2003 న SNECMA తో ఒక అధికారిక మెమోరాండం సం"&amp;"తకం చేయబడింది, ఇది 14,000–17,000 LBF (62–76 kN) SAM146, [16] యొక్క ఎంపికను నిర్ధారిస్తుంది, SNECMA SPW14 ఆధారంగా NPO సాటర్న్‌తో జాయింట్ వెంచర్‌లో అభివృద్ధి చేయబడుతుంది మరియు స్నెక్మా డెం 21 గ్యాస్ జనరేటర్‌ను ఏవియాడ్విగాటెల్ ""కోల్డ్ సెక్షన్"" తో కలపడం. [1"&amp;"0] కీ సరఫరాదారులను అక్టోబర్ 2003 లో ఎంపిక చేశారు, ఇందులో ఏవియానిక్స్ కోసం థేల్స్, ల్యాండింగ్ గేర్ కోసం మెస్సియర్-బుగటి-డౌటీ, సహాయక విద్యుత్ యూనిట్ కోసం హనీవెల్, విమాన నియంత్రణల కోసం లైబెర్, ఇంధన వ్యవస్థల కోసం ఇంటర్‌టెక్నిక్, హైడ్రాలిక్ సిస్టమ్స్ కోసం పార్"&amp;"కర్ హన్నిఫిన్, బి/ఇ ఏరోస్పేస్ ఇంటీరియర్స్. [8] ఈ సమయంలో, సుఖోయ్ 2020 నాటికి 600 విమానాల కోసం మార్కెట్‌ను ated హించాడు - ప్రాంతీయ జెట్‌లకు ప్రపంచ డిమాండ్‌లో 10% ప్రాతినిధ్యం వహిస్తుంది - మొత్తం అమ్మకాల పరిమాణం 11 బిలియన్ డాలర్లు. విమానం పాశ్చాత్య అవసరాలను "&amp;"తీర్చగలదని నిర్ధారించడానికి ఎయిర్ ఫ్రాన్స్ మరియు స్కైటీమ్ అలయన్స్‌తో చర్చలు జరిగాయి. [11] EASA ధృవీకరణ కోసం ఒక దరఖాస్తు 2004 లో జరిగింది మరియు రష్యన్ ఆమోదం పొందిన ఆరు నెలల తరువాత మంజూరు చేయబడుతుందని భావించారు. [9] కొమ్సోమోల్స్క్-ఆన్-అముర్ ప్లాంట్ ఫిబ్రవరి"&amp;" 2005 లో తుది అసెంబ్లీ కోసం ఎంపిక చేయబడింది, ఇది గాలము-తక్కువ అసెంబ్లీ, ఆటోమేటిక్ కాంపోనెంట్ అలైన్‌మెంట్ మరియు ఆటోమేటిక్ రివర్టింగ్ అమలు చేసింది. RRJ60 మరియు RRJ75 తక్కువ ఖర్చుతో కూడుకున్నవిగా భావించబడ్డాయి, [8] మరియు అభివృద్ధి అతిపెద్ద మోడల్, 98-సీట్ల RR"&amp;"J95 పై దృష్టి పెట్టింది. 78-సీట్ల RRJ75 పరిశీలనలో ఉంది, మరియు భవిష్యత్తులో సాగతీత కూడా expected హించబడింది. [9] RRJ95 జూలై 2005 లో ఫర్న్‌బరో ఎయిర్ షోలో సుఖోయి సూపర్జెట్ 100 గా పేరు మార్చబడింది. మొదటి ఆర్డర్, 30 విమానాల కోసం, డిసెంబర్ 7 న ఏరోఫ్లాట్‌తో సంతక"&amp;"ం చేయబడింది. [8] జూన్ 2007 లో, బోయింగ్ విమాన మరియు నిర్వహణ సిబ్బంది శిక్షణ మరియు మాన్యువల్లు మరియు విడి భాగాల నిర్వహణ మరియు సరఫరాను కవర్ చేయడానికి తన సహాయాన్ని విస్తరించింది. [12] ఆగస్టు 22 న, సుఖోయి మరియు అలెనియా ఏరోనాటికా రష్యా మరియు ఆసియా వెలుపల కస్టమర"&amp;"్ మద్దతు కోసం సూపర్జెట్ ఇంటర్నేషనల్ జాయింట్ వెంచర్‌ను స్థాపించారు. [8] అలెనియా ఏరోనాటికా సుఖోయ్ సివిల్ ఎయిర్క్రాఫ్ట్ కార్పొరేషన్ (SCAC) లో 250 మిలియన్ డాలర్లకు 25% వాటాను తీసుకుంది, దీని విలువ 1 బిలియన్ డాలర్లు. అభివృద్ధి ఖర్చులు మొత్తం billion 1 బిలియన్ల"&amp;"ు, పవర్‌ప్లాంట్‌ను అభివృద్ధి చేయడానికి మరియు కస్టమర్ మద్దతు కోసం మరో billion 1 బిలియన్లు అవసరం. [9] సెంట్రల్ ఏరోహైడ్రోడైనమిక్ ఇన్స్టిట్యూట్ (TSAGI) నిర్వహించిన గ్రౌండ్ టెస్టుల కోసం, మొదటి SSJ ను కొమ్సోమోల్స్క్-ఆన్-అముర్ నుండి మాస్కో, జనవరి 28, 2007 న మాస్"&amp;"కో ఓబ్లాస్ట్‌లోని అంటోనోవ్ 124 లో రవాణా చేశారు. [17] సూపర్జెట్ అధికారికంగా 26 సెప్టెంబర్ 2007 న కొమ్సోమోల్స్క్-ఆన్-ఉర్‌లోని డిజియోమ్‌గి విమానాశ్రయంలో ఆవిష్కరించబడింది. [18] అక్టోబర్ 2007 నాటికి, ప్రారంభ డెలివరీలు 2009 వరకు షెడ్యూల్ చేయబడ్డాయి; 95-98-సీట్ల"&amp;" మోడల్ తరువాత 75–78-సీట్ల కుదించడం మరియు 110-సీట్ల సాగతీత ఉండాలని ప్రణాళికలు పిలుపునిచ్చాయి. [19] SAM146 ఇంజిన్ మొదటిసారి 21 ఫిబ్రవరి 2008 న నడుస్తోంది. [20] గ్రోమోవ్ ఫ్లైట్ రీసెర్చ్ ఇన్స్టిట్యూట్ చేత పరీక్షలు జరిగాయి, ఇలూషిన్ IL-76LL ను ఫ్లయింగ్ టెస్ట్ బ"&amp;"ెడ్ గా ఉపయోగించారు. [21] సూపర్జెట్ 100 తన తొలి విమానంలో 19 మే 2008 న, కొమ్సోమోల్స్క్-ఆన్-అముర్ నుండి బయలుదేరింది. [3] జూలై నాటికి, 2009 మూడవ త్రైమాసికంలో ధృవీకరణ పత్రాన్ని was హించబడింది, అదే త్రైమాసికంలో డెలివరీలను వెనక్కి నెట్టింది. [22] 24 డిసెంబర్ 200"&amp;"8 న, రెండవ SSJ తన తొలి విమానంలో చేసింది. [23] జనవరి 2009 నాటికి, మొదటి రెండు విమానాలు 80 విమానాలను పూర్తి చేశాయి మరియు ఇంజన్లు 2,300 గంటల పరీక్షలను సేకరించాయి. [24] ఏప్రిల్ 2009 లో, రెండు ప్రోటోటైప్‌లు నోవోసిబిర్స్క్ నుండి మాస్కోకు 3,000 కిలోమీటర్ల (1,600"&amp;" ఎన్‌ఎంఐ) ఎగురవేయబడ్డాయి, [25] మరియు ఈసా పైలట్లు అనేక పరిచయ విమానాలను నిర్వహించారు. [26] మూడవ నమూనా జూలై 2009 లో పరీక్షా ప్రచారంలో చేరింది. [27] 2009 పారిస్ ఎయిర్ షోలో SSJ అంతర్జాతీయ అరంగేట్రం చేసింది; ప్రదర్శన సమయంలో, మాలెవ్ హంగేరియన్ ఎయిర్లైన్స్ 30 విమా"&amp;"నాలకు billion 1 బిలియన్ల ఆర్డర్‌ను ఉంచింది. [28] జూన్ 2009 నాటికి, 13 విమానాలు నిర్మాణంలో ఉన్నాయి, మొదటి నాలుగు డిసెంబర్ నుండి ఖాతాదారులకు అప్పగించబడతాయి. [29] అర్మేనియన్ ఆర్మవియా మొదటి రెండింటిని స్వీకరించవలసి ఉంది, తరువాత ఏరోఫ్లోట్, 30 మందికి 30 ఎంపికతో"&amp;" 30 మందికి ఆర్డర్ ఇచ్చారు. ఇతర కస్టమర్లలో రష్యన్ అవైలాసింగ్, స్విస్ AMA అసెట్ మేనేజ్‌మెంట్ అడ్వైజర్ మరియు ఇండోనేషియా కార్తికా ఎయిర్‌లైన్స్ ఉన్నాయి. సుఖోయ్ 2012 నాటికి ఉత్పత్తి సంవత్సరానికి 70 విమానాల రేటుకు చేరుకుంటుందని సుఖోయి expected హించారు. [28] డిసె"&amp;"ంబర్ 2009 లో, ఇంజిన్ లభ్యత సమస్యల ఫలితంగా డెలివరీలు నిరవధికంగా ఆలస్యం అయ్యాయి. [30] 4 ఫిబ్రవరి 2010 న, నాల్గవ ప్రోటోటైప్ మొదటి నమూనా నుండి తొలగించబడిన ఇంజిన్లను ఉపయోగించి తొలి విమానంలో చేసింది, ఇంజిన్ ఉత్పత్తిలో ఆలస్యం అయిన ఫలితంగా, NPO సాటర్న్ నాణ్యత సమస"&amp;"్యలతో సహా. [31] 28 మే 2010 నాటికి, తుది అనుకరణ పక్షి సమ్మెతో సహా ధృవీకరణకు అవసరమైన అన్ని ఇంజిన్ పరీక్షలు పూర్తయ్యాయి. [సైటేషన్ అవసరం] 15 సెప్టెంబర్ 2010 న, విమానం యొక్క ధృవీకరణ కోసం స్టాటిక్ పరీక్షలు త్సాగి చేత పూర్తయ్యాయి. [32] కెనడా యొక్క సిఎంసి ఎలక్ట్ర"&amp;"ానిక్స్ ఫర్ థేల్స్ అభివృద్ధి చేసిన ఫ్లైట్ మేనేజ్‌మెంట్ సిస్టమ్ (ఎఫ్‌ఎంఎస్) యొక్క పరీక్ష 19 నవంబర్ 2010 న పూర్తయింది. [ప్రస్తావన అవసరం] జూన్ 2010 నాటికి, ధృవీకరణ 90% పూర్తయింది, కాని ఎదుర్కోని SAM146 ఇంజిన్ సమస్యల కారణంగా ఆలస్యం అయింది పరీక్ష సమయంలో. [33] "&amp;"ఇంజిన్లు పెరిగిన బరువు మరియు అధిక ఇంధన వినియోగం కలిగి ఉన్నాయి. [సైటేషన్ అవసరం] సెప్టెంబర్ 2010 లో, నవంబర్ వరకు ధృవీకరణ పొందబడింది. [34] అక్టోబర్ 2010 లో, ధృవీకరణ అధికారులు, రష్యన్ IAC మరియు యూరోపియన్ ఈసా కోసం శబ్దం పరీక్షించబడింది. [35] 4 నవంబర్ 2010 న, అ"&amp;"ర్మవియా కోసం ఉద్దేశించిన మొదటి ఉత్పత్తి విమానం మొదట ఎగిరింది. [36] నవంబర్ 2010 నాటికి, SSJ టెస్ట్ ఫ్లీట్ మొత్తం 2,245 గంటలు 948 విమానాలను చేసింది. [37] 21 డిసెంబర్ 2010 నాటికి, అత్యవసర తరలింపు (73 సెకన్లలో పూర్తయింది, 90 లో, 98 వాలంటీర్లు మరియు ఐదుగురు సి"&amp;"బ్బందితో, టేకాఫ్‌ను తిరస్కరించింది, మాస్కో సమీపంలో ఉన్న జుకోవ్స్కీలో గరిష్ట రివర్సల్ లేకుండా గరిష్ట శక్తి వద్ద టైర్లు మరియు బ్రేక్‌లను పరిశీలించడం IAC మరియు EASA ధృవీకరణ. [సైటేషన్ అవసరం] 3 ఫిబ్రవరి 2011 న, IAC ఒక రకం ధృవీకరణ పత్రాన్ని మంజూరు చేసింది. [38]"&amp;" EASA యొక్క రకం సర్టిఫికేట్ 3 ఫిబ్రవరి 2012 న జరిగింది, ఇది యూరోపియన్ దేశాలలో కార్యకలాపాలను అనుమతిస్తుంది. [39] వేసవిలో, బిజినెస్ జెట్ వేరియంట్ యొక్క అదనపు ఇంధన ట్యాంకులు 3,100 కిలోల (6,800 పౌండ్లు) ఎక్కువ ఇంధనాన్ని మోయడానికి ధృవీకరించబడ్డాయి, ఇది 4,420 క"&amp;"ిమీ (2,390 ఎన్ఎమ్ఐ) నుండి 6,000 కిమీ (3,200 ఎన్ఎమ్ఐ) వరకు పెరుగుతుంది. [40] లండన్ సిటీ విమానాశ్రయం ఐరిష్ ఎయిర్లైన్స్ సిటీజెట్ కోసం ఒక ప్రధాన గమ్యం, ఇది 15 SSJ100 లను అందుకోవాలి, అయితే దాని నిటారుగా ఉన్న 5.5 ° విధానానికి కొత్త నియంత్రణ చట్టాలు, వింగ్ ఫ్లాప"&amp;"్ సెట్టింగ్ మరియు సవరించిన బ్రేక్‌లు అవసరం: పరీక్ష విమానాలు 2017 డిసెంబర్‌లో ప్రారంభం కావాల్సి ఉంది, ధృవీకరణ పథకం 2018, మరియు సవరించిన విమానం 2019 లో అందుబాటులో ఉంటుంది. [41] కొత్త ""సబ్రెలెట్"" వింగ్లెట్, టేకాఫ్ మరియు ల్యాండింగ్ పనితీరుకు సహాయపడుతుంది మర"&amp;"ియు 3% మెరుగైన ఇంధన బర్న్ అందించడం, ప్రామాణికంగా ఉంటుంది మరియు రెట్రోఫిట్ కోసం అందుబాటులో ఉంటుంది. [41] సుఖోయి మరియు త్సాగి సిఎఫ్‌డి సాధనాలతో రూపొందించబడిన ""సాబెర్లెట్స్"" 21 డిసెంబర్ 2017 న విమాన పరీక్షలను ప్రారంభించింది. అవి వేడి మరియు అధిక విమానాశ్రయ "&amp;"పనితీరును మెరుగుపరచాలి మరియు సంవత్సరానికి, 000 70,000 వరకు ఖర్చులను తగ్గించాలి. ఏరోడైనమిక్ లోడ్ల పంపిణీ మార్పు కోసం రెక్క యొక్క భాగాలు బలోపేతం చేయబడతాయి. [42] అవి ఇంధన ఖర్చులను 4%తగ్గించాలి, అక్టోబర్ 2019 నాటికి 140 కి పైగా విమానాల తర్వాత ఫ్లైట్-టెస్టింగ్"&amp;" పూర్తయింది. [43] మిశ్రమ వింగ్లెట్స్‌తో మొదటి విమానం డిసెంబర్ 2019 లో రష్యన్ క్యారియర్ సెవెర్స్టల్ ఎయిర్‌కంపనీకి పంపిణీ చేయబడింది. [44] నవంబర్ 2018 నాటికి, నిర్మాణాత్మక బరువును ఆదా చేయడానికి TSAGI రెండు సవరించిన వింగ్ డిజైన్లపై విండ్ టన్నెల్ పరీక్షలను నిర"&amp;"్వహించింది: ఒకటి తక్కువ వింగ్ స్వీప్ మరియు మరొకటి మరింత సాపేక్ష మందంతో, ఏరోడైనమిక్స్ మరియు లోడ్ సామర్థ్యాలను కూడా పెంచుతుంది మరియు ఇంధన సామర్థ్యాన్ని దాదాపు 10%మెరుగుపరుస్తుంది. [[పట్టుదల) ఎంబ్రేర్ ఇ-జెట్ ఇ 2 మరియు ఎయిర్‌బస్ ఎ 220 ద్వారా ప్రాంతీయ జెట్‌లపై"&amp;" ఎయిర్‌బస్-బోయింగ్ డ్యూపోలీ ఒత్తిడిని నిరోధించడానికి, సుఖోయ్ SSJ100 ను SSJ100B కి అప్‌గ్రేడ్ చేస్తాడు మరియు ""రచనీకరించిన"" SSJ100R. [46] పాశ్చాత్య కంటెంట్ అసలు SSJ100 ఖర్చులో 55-60% వాటాను కలిగి ఉంది, కాని రష్యాకు వ్యతిరేకంగా ఆంక్షలు కఠినతరం అవుతున్నాయి."&amp;" [47] డిసెంబర్ 2018 నాటికి, ఇరాన్‌కు ఎగుమతులపై సుఖోయికి అమెరికా అధికారులు ఎటువంటి అభిప్రాయాన్ని పంపలేదు. [48] SSJ100B లో మరింత శక్తివంతమైన SAM146-1S18 ఇంజన్లు, మెరుగైన ఏవియానిక్స్ సాఫ్ట్‌వేర్, మెరుగైన హై-లిఫ్ట్ పరికరాల నియంత్రణలు మరియు రెట్రోఫిట్టబుల్ ""స"&amp;"బ్రెలెట్"" బ్లెండెడ్ వింగ్‌టిప్ పరికరాలు ఉంటాయి. [46] 2021 తరువాత, SSJ100R పాశ్చాత్య భాగాలను ప్రభుత్వ కస్టమర్లు మరియు దేశాల కోసం రష్యన్ చేత భర్తీ చేస్తుంది, ఇరాన్ ఎయిర్ టూర్స్ మరియు ఇరాన్ అసేమాన్ వంటి పాశ్చాత్య ఆంక్షలు [46] [46]. [47] . SSJ100R AVIADVIGAT"&amp;"EL PD-14 ఇంజిన్ యొక్క చిన్న వేరియంట్‌ను కలిగి ఉంటుంది (AVIADVIGATEL PD-8 [47]); థేల్స్ ఏవియానిక్స్ స్థానంలో క్రెట్ ఎలక్ట్రానిక్ యూనిట్లు; హనీవెల్ స్థానంలో రష్యన్ జడత్వ నావిగేషన్ వ్యవస్థ మరియు అపు; మరియు సఫ్రాన్ ఉత్పత్తి చేసిన ఒకదాన్ని భర్తీ చేయడానికి ల్యా"&amp;"ండింగ్ గేర్. [49] కొత్త మిశ్రమ రెక్కతో ఇంధన బర్న్ 5–8% తగ్గించబడుతుంది. [47] యుఎస్ పరిమితులు దాని ఎగుమతి సామర్థ్యాన్ని పరిమితం చేస్తున్నందున రష్యన్ కంటెంట్ రెట్టింపు 30% వరకు ఉండాలి. [50] సుఖోయి 2018 నుండి 2030 వరకు 345 అమ్మకాలను అంచనా వేసింది, ఎక్కువగా స"&amp;"ోవియట్ అనంతర రాష్ట్రాలలో మరియు కొన్ని ఆగ్నేయ ఆసియా మరియు లాటిన్ అమెరికాలో, మెరుగైన రేంజ్ బిజినెస్ జెట్ వెర్షన్‌తో సహా. [50] సీటింగ్ సామర్థ్యాన్ని 110 కి, మరియు వేడి మరియు అధిక కార్యకలాపాలను 4000 మీ మరియు 50 ° C కు పెంచాలి. ఫ్రైటర్ వేరియంట్ కూడా అధ్యయనం చే"&amp;"యబడుతోంది. [50] రష్యా ప్రభుత్వం SSJ యొక్క వైవిధ్యం వైపు ₽3.2 బిలియన్ (million 51 మిలియన్లు) స్వదేశీ చోదక మరియు ఏవియానిక్‌లతో కేటాయించింది, దీనిని అంటాల్యలోని యురేషియా ఎయిర్‌షో 2018 లో SSJ75 తో పాటు ప్రవేశపెట్టారు. [51] మే 2021 లో, రోస్టెక్ పిడి -8 ఇంజిన్ "&amp;"యొక్క మొదటి ప్రయోగాత్మక కోర్ 'హాట్ సెక్షన్' పూర్తి చేసినట్లు ప్రకటించింది. [52] కాంపోజిట్ వింగ్, స్వదేశీ ఏవియానిక్స్ మరియు పిడి -8 ఇంజిన్ తో SSJ యొక్క 'రస్సిఫైడ్' వేరియంట్ తరువాత SSJ-NEW గా పిలువబడింది. [53] జూలై 2021 లో, UEC 2021 మాస్కో ఎయిర్ షోలో కొత్త "&amp;"ఇంజిన్‌ను ప్రదర్శించింది మరియు 2023 నాటికి రకం ధృవీకరణను పొందాలని లక్ష్యంగా పెట్టుకుంది. [54] జనవరి 2022 లో, పిడి -8 ఇంజిన్ కోసం UEC చే అభివృద్ధి చేయబడిన కొత్త నియంత్రణ వ్యవస్థ ఇంజిన్‌తో అనుసంధానం చేయడానికి ముందు పరీక్షించబడుతోంది. [55] నవంబర్ 2018 చివరిల"&amp;"ో, యునైటెడ్ ఎయిర్క్రాఫ్ట్ కార్పొరేషన్ SCAC ని సుఖోయ్ నుండి ఇర్కుట్ కార్పొరేషన్‌కు బదిలీ చేసింది, UAC యొక్క విమానాల విభాగంగా మారింది, ఎందుకంటే సూపర్జెట్ యొక్క ఆర్థిక పనితీరు సరిగా లేనందున లియోనార్డో S.P.A. 2017 ప్రారంభంలో వైదొలిగింది. ఇర్కుట్ సూపర్జెట్ 100"&amp;", MC-21 మరియు రస్సో-చైనీస్ CR929 వైడ్‌బాడీని నిర్వహిస్తుంది, అయితే IL-114 ప్యాసింజర్ టర్బోప్రాప్ మరియు ఆధునికీకరించిన ఇలూషిన్ IL-96-400 వైడ్‌బాడీ ఇలూషిన్‌తో కలిసి ఉంటుంది. కొత్త వాణిజ్య విభాగంలో యాకోవ్లెవ్ డిజైన్ బ్యూరో, ఏవియానిక్స్ స్పెషలిస్ట్ యుఎసి - ఇం"&amp;"ప్రెగ్రేషన్ సెంటర్ మరియు కాంపోజిట్ తయారీదారు ఏరోకంపొజిట్ కూడా ఉంటాయి. [56] ఈ విమానం సూపర్జెట్ 100 అని పిలవబడాలి, సుఖోయ్ పేరును వదులుతుంది. [57] ఐదు-అబ్రిస్ట్ క్రాస్ సెక్షన్ నాలుగు-అబ్రిస్ట్ బొంబార్డియర్ CRJ లు మరియు ఎంబ్రేర్ ఇ-జెట్స్ కంటే 70 సీట్లకు మించి"&amp;" ఆప్టిమైజ్ చేయబడింది, అయితే ఆరు-అబ్రిస్ట్ ఎయిర్‌బస్ A320 మరియు బోయింగ్ 737 కన్నా చిన్నది. [9] SSJ100 సాధారణంగా 87 నుండి 98 మంది ప్రయాణీకులను సీట్లు చేస్తుంది. [58] రష్యాలో, ఇది వృద్ధాప్య టుపోలెవ్ తు -134 మరియు యాకోవ్లెవ్ యాక్ -42 విమానాలను భర్తీ చేస్తుంది"&amp;". [18] ఇది ఆంటోనోవ్ AN-148, ఎంబ్రేర్ E190 మరియు బొంబార్డియర్ CRJ1000 లతో పోటీపడుతుంది. ఇది దాని పోటీదారుల కంటే తక్కువ నిర్వహణ ఖర్చులు -25 మిలియన్ డాలర్లు. [సైటేషన్ అవసరం] సుఖోయ్ ఎంబ్రేర్ 190 కంటే ప్రయాణీకుడికి 6–8% తక్కువ ఖర్చు మరియు విమానానికి తక్కువ ఖర్"&amp;"చును పేర్కొన్నాడు మరియు ఇంధన బర్న్ ఆంటోనోవ్‌తో సమానంగా ఉంటుంది AN-148 కానీ 22 మంది ప్రయాణీకులతో. [59] [విరుద్ధమైన] సుఖోయి నగదు కార్యాచరణ ఖర్చులు పోటీదారుల కంటే 8-10%తక్కువగా ఉన్నాయని పేర్కొన్నాడు, సీటుకు తగ్గిన ఇంధన బర్న్ మరియు ఎక్కువ నిర్వహణ విరామాలు. [6"&amp;"0] ఈ డిజైన్ CIS AP-25, US FAR-25 మరియు EU JAR-25 ఏవియేషన్ రూల్స్ ను కలుస్తుంది మరియు ICAO చాప్టర్ 4 మరియు ఫార్ 36 సెక్షన్ 4 శబ్దం ప్రమాణాలకు 2006 నుండి అనుగుణంగా ఉంటుంది. [61] పవర్‌జెట్ SAM146 టర్బోఫాన్స్ 70–120 సీట్ల విమానాలకు 13,500 నుండి 17,500 ఎల్బిఎఫ"&amp;"్ (60 నుండి 78 కెఎన్) థ్రస్ట్‌ను అందిస్తుంది. [62] రష్యా పరిశ్రమ మరియు వాణిజ్య మంత్రిత్వ శాఖ దీనికి ప్రాధాన్యత ప్రాజెక్టుగా మద్దతు ఇస్తుంది. [63] 2010 లో, అభివృద్ధి ఖర్చులు SAM146 ఇంజిన్‌ను మినహాయించి 1.4 బిలియన్ డాలర్లు, ఫెడరల్ బడ్జెట్ నుండి 25% నిధులు స"&amp;"మకూర్చాయి, [64] 2013 నాటికి 1.5 బిలియన్ డాలర్లకు పెరిగింది. [65] యూనిట్ ఖర్చు 2012 లో US $ 31–35 మిలియన్లు, [60] 2018 లో US $ 50.1 మిలియన్ల మూల ధరకు పెరిగింది. [66] 30 కి పైగా విదేశీ భాగస్వామ్యాలు ఉన్నాయి. SAM146 ఇంజన్లు ఫ్రెంచ్ స్నెక్మా మరియు రష్యా యొక్క"&amp;" NPO సాటర్న్ మధ్య ఉమ్మడి-వెంచర్ అయిన పవర్‌జెట్ చేత అభివృద్ధి చేయబడ్డాయి, తయారు చేయబడ్డాయి మరియు విక్రయించబడ్డాయి. ఐరోపా, అమెరికా, ఆఫ్రికా, జపాన్ మరియు ఓషియానియాలో మార్కెటింగ్‌కు అలెనియా (తరువాత లియోనార్డో S.P.A.) మరియు సూఖోయి, సూపర్జెట్ ఇంటర్నేషనల్ మధ్య జ"&amp;"ాయింట్ వెంచర్, సూపర్జెట్ యొక్క ఆర్థిక పనితీరు మరియు సుఖోయి తిరిగి రావడంతో లియోనార్డో 2017 ప్రారంభంలో ఉపసంహరించుకుంది SCAC లో 100% వాటా. [56] రష్యన్ ఫార్ ఈస్ట్‌లోని కొమ్సోమోల్స్క్-ఆన్-అముర్ ఎయిర్‌క్రాఫ్ట్ ప్లాంట్‌లో అసెంబ్లీ జరుగుతుంది, నోవోసిబిర్స్క్ ఎయిర"&amp;"్‌క్రాఫ్ట్ ప్రొడక్షన్ అసోసియేషన్ భాగాలను ఉత్పత్తి చేస్తుంది; రెండూ వారి సౌకర్యాలను అప్‌గ్రేడ్ చేస్తున్నారు మరియు 2012 నాటికి 70 ఎయిర్‌ఫ్రేమ్‌లను ఉత్పత్తి చేయాలని ఆశిస్తున్నారు. [67] 19 ఏప్రిల్ 2011 న, మొదటి ఉత్పత్తి విమానాన్ని యెరెవాన్ లోని జ్వార్ట్ నోట్స"&amp;"్ విమానాశ్రయంలో అర్మవియాకు అప్పగించారు, మాస్కో మరియు సోచి, అలాగే ఉక్రేనియన్ నగరాలకు కూడా నిర్వహించబడుతుంది. [68] ఈ విమానం యూరి గగారిన్ పేరు పెట్టబడింది. [69] ఏప్రిల్ 21 న, మొదటి వాణిజ్య విమానం మాస్కో షెరెమెటివో వద్ద అడుగుపెట్టింది. [సైటేషన్ అవసరం] ఈ విమాన"&amp;"ంలో 2 గం 55 నిమిషాలు కొనసాగింది; సూపర్జెట్ 100 కి మారడానికి ముందు అర్మవియా ఈ మార్గంలో ఎయిర్‌బస్ A319 ను ఉపయోగించింది. [70] మే 1 న, ఇది సుమారు 4 గంటల్లో వెనిస్ విమానాశ్రయానికి మొట్టమొదటి వాణిజ్య విమానాలను చేసింది, అప్పటికి ఇది 24 విమానాలలో 50 గంటలు సేకరించ"&amp;"ింది. [71] మార్చి 2012 నాటికి, ఏరోఫ్లోట్ చేత నిర్వహించబడుతున్న ఆరు విమానాలు వైఫల్యాలు మరియు భాగాల డెలివరీ ఆలస్యం కారణంగా ప్రామాణిక 8-9 గంటలకు బదులుగా 3.9 గంటలు/రోజుకు ఎగురుతున్నాయి, మరియు వైమానిక సంస్థ పరిహారం కోరింది. [72] ఆగష్టు 2012 లో, అర్మవియా తన రెం"&amp;"డు SSJ100 లను తయారీదారుకు తిరిగి ఇచ్చినట్లు ప్రకటించింది. [73] [74] ఆర్మవియా అప్పుడు మరింత డెలివరీలను నివారించింది. [75] ఫిబ్రవరి 2013 లో, సుఖోయ్ కొత్త విమానాలలో దంతాల సమస్యలు మామూలుగా ఉన్నాయని పేర్కొన్నాడు. [76] SSJ 18 సెప్టెంబర్ 2013 న మెక్సికన్ ఇంటర్‌జ"&amp;"ెట్‌తో సేవలోకి ప్రవేశించింది; వారి మొదటి నాలుగు వారాల్లో, పనిచేసే మొదటి రెండు విమానాలు 600 గంటలకు పైగా 580 సార్లు ఎగురవేయబడ్డాయి, రోజువారీ 9.74 గంటలు మరియు 99.03%పంపక విశ్వసనీయత. [77] జూన్ 2014 నాటికి, ఇంటర్‌జెట్ ఏడు SSJ100 లను పొందింది మరియు పంపకం విశ్వస"&amp;"నీయత 99.7%కి పెరిగింది. [78] 12 సెప్టెంబర్ 2014 న, ఇంటర్‌జెట్ యుఎస్‌కు రెగ్యులర్ ప్యాసింజర్ విమానాలను ప్రారంభించింది, మెక్సికోలోని మోంటెర్రే - శాన్ ఆంటోనియో, టెక్సాస్ రూట్. [79] 3 జూన్ 2016 న, ఐరిష్ క్యారియర్ సిటీజెట్ ఒక SSJ100 ను డెలివరీ చేసిన మొదటి పశ్చ"&amp;"ిమ యూరోపియన్ విమానయాన సంస్థ. [80] 24 డిసెంబర్ 2016 న, రష్యన్ ఫెడరల్ ఎయిర్ ట్రాన్స్పోర్ట్ ఏజెన్సీ ఏడు జెట్లను గ్రౌన్దేడ్ చేసింది, ఇరేరో ఎస్ఎస్జె 100 యొక్క తోక భాగం లోహ అలసటను చూపించింది, సుఖోయ్ మొత్తం విమానాలను పరిశీలించడానికి దారితీసింది. [81] డిసెంబర్ 27"&amp;" నాటికి, అన్ని విమానాలు తనిఖీ చేయబడ్డాయి మరియు లోపం దైహికమైనది కాదని తేలింది, ఎందుకంటే ఇది బహుళ పునరావృత్తులు మరియు భద్రతా మార్జిన్ సాధారణ లోడ్లను రెట్టింపు చేస్తుంది. [82] ఇంటర్‌జెట్ యొక్క అన్ని SSJ100 లు కూడా తనిఖీ చేయబడ్డాయి. [సైటేషన్ అవసరం] జూన్ 2017 "&amp;"లో, డిస్పాచ్ విశ్వసనీయత ఒక సంవత్సరం ముందు 96.94% నుండి 97.85% కి పెరిగింది, అయితే 1,000 విమాన గంటలకు 89.6 లోపాలు 40% తగ్గాయి. [83]. [83] 21 జూలై 2017 న, క్షితిజ సమాంతర స్టెబిలైజర్ వెనుక స్పార్ పగుళ్లను కనుగొన్న తరువాత, EASA తప్పనిసరి తనిఖీలను తప్పనిసరి చే"&amp;"సింది. [84] విమాన శిక్షణ, ఇంజనీరింగ్ మరియు విడి భాగాల సరఫరా కోసం మరింత ప్రతిస్పందన మరియు లభ్యతతో కస్టమర్ మద్దతును మెరుగుపరచాల్సిన అవసరం ఉందని సుఖోయి గుర్తించింది. [41] నవంబర్ 2017 ప్రారంభంలో, రష్యన్ ఫెడరల్ ఎయిర్ ట్రాన్స్పోర్ట్ ఏజెన్సీ మరియు ఇటాలియన్ సివిల"&amp;"్ ఏవియేషన్ అథారిటీ (ENAC) వారి ద్వైపాక్షిక వాయు యోగ్యత ఒప్పందాన్ని సవరించాయి, SSJ ఎగుమతి అమ్మకాలను తాకింది. [40] ఇంటర్జెట్ 10 సూపర్జెట్ల కోసం దాని మూలధన వ్యయం ఒక ఎయిర్ బస్ A320 కోసం ప్రీ-డెలివరీ చెల్లింపుకు సమానం అని పేర్కొంది. [85] ప్రీ-డెలివరీ చెల్లింపు"&amp;" విమాన జాబితా ధరలో 15-30%. [86] A320 జాబితా ధర 2012 లో .3 88.3 మిలియన్లు. [87] జనవరి 2018 లో, బ్లూమ్‌బెర్గ్ ఇంటర్‌జెట్ యొక్క 22 SSJ100 లలో నాలుగు SAM146 నిర్వహణ ఆలస్యం కారణంగా కనీసం ఐదు నెలలు గ్రౌన్దేడ్ అయిన తరువాత ఇతరులను పరిగెత్తడానికి భాగాల కోసం నరమాంస"&amp;"ానికి గురవుతున్నాయని నివేదించారు. [88] తరువాత దీనిని ఇంటర్‌జెట్ తిరస్కరించింది. [89] ఒక గ్రౌన్దేడ్ SSJ100 19 జనవరి 2018 న తిరిగి సేవ చేయవలసి ఉంది మరియు మిగిలిన ముగ్గురు మార్చిలో. [90] ఆగష్టు 2018 లో, రష్యన్ ప్రాంతీయ క్యారియర్ యాకుటియా విమానయాన సంస్థలు తమ "&amp;"ఎస్‌ఎస్‌జెలను ఉపసంహరించుకోవాలని భావించాయి, రెండు గ్రౌన్దేడ్ అయిన తరువాత, 1,500-3,000 చక్రాల తర్వాత వారి ఇంజన్లు తొలగించబడ్డాయి, పేర్కొన్న 7,000 కన్నా తక్కువ, మరియు పున ments స్థాపనలు అందుబాటులో లేవు. ఇంజిన్ మెచ్యూరిటీ మెరుగుపడినందున పవర్‌జెట్ దాని మరమ్మత్"&amp;"తు సామర్థ్యం మరియు లీజు పూల్‌ను విస్తరిస్తోంది, SAM146 ఇంజిన్ 2011 పరిచయం నుండి 99.9% ఆధారపడటాన్ని సాధించిందని పేర్కొంది. [91] సెప్టెంబర్ 2018 లో, ఇంటర్‌జెట్ తన SSJ100 లను ఎయిర్‌బస్ A320NEOS తో భర్తీ చేయడాన్ని పరిశీలిస్తున్నట్లు నివేదించబడింది, దాని స్లాట"&amp;"్‌లను బాగా ఉపయోగించుకోవడానికి, SSJ సాంకేతిక సమస్యలతో కూడా ఒక కారకం. [92] సెప్టెంబర్ 12 న, ఇంటర్‌జెట్ నివేదికను ఖండించారు. [93] ఇంటర్‌జెట్ దాని సూపర్జెట్‌లలో కొన్నింటిని తొలగించి, మరో 20 A320neos తీసుకోవాలని అనుకుంటుందని తరువాత నివేదించబడింది, బహుశా కొత్త "&amp;"సూపర్జెట్ డెలివరీలతో పాటు; ఇది మెక్సికో నగరంలో మెరుగైన SSJ స్పేరేస్ జాబితాకు ప్రాప్యత కలిగి ఉంటుంది మరియు టోలుకాలో ఫ్లైట్ సిమ్యులేటర్‌ను ఏర్పాటు చేస్తోంది. [94] నవీకరించబడిన SSJ లలో వింగ్లెట్స్, అధిక MTOW మరియు మెరుగైన వ్యవస్థలు మరియు ఇంటీరియర్ ఉంటాయి. [9"&amp;"5] పిచ్‌ను 34 నుండి 30 లో (86 నుండి 76 సెం.మీ) తగ్గించడం ద్వారా క్యాబిన్ సాంద్రతను 93 నుండి 108 సీట్లకు పెంచాలని సుఖోయి ప్రతిపాదించింది. [96] అక్టోబర్ 2018 లో, సుఖోయ్ మరియు ఇంజిన్ కాంట్రాక్టర్ యుఇసి రష్యా ప్రభుత్వ మద్దతుతో, డిస్పాచ్ విశ్వసనీయతను మెరుగుపరచ"&amp;"డానికి డెలివరీల కంటే కస్టమర్ మద్దతుపై దృష్టి పెట్టడానికి ఒక ప్రణాళికపై అంగీకరించారు. [97] నవంబర్ 2018 చివరిలో, యునైటెడ్ ఎయిర్క్రాఫ్ట్ కార్పొరేషన్ SCAC ని సుఖోయ్ హోల్డింగ్ నుండి ఇర్కుట్ కార్పొరేషన్‌కు బదిలీ చేసింది, UAC యొక్క విమానాల విభాగంగా మారింది. [56]"&amp;" అప్పటికి, బ్రస్సెల్స్ ఎయిర్‌లైన్స్ సిటీజెట్ నుండి తడి-లీజుకు తీసుకున్న నాలుగు SSJ100 లకు ప్రత్యామ్నాయాలను కోరుతోంది, ఎందుకంటే దంతాల సమస్యలు వారి విశ్వసనీయతను ప్రభావితం చేశాయి. [98] ఫిబ్రవరి 2019 నాటికి, సిటీజెట్ యొక్క మిగిలిన ఐదు SSJ100 లు పనిలేకుండా నిల"&amp;"బడి, స్లోవేనియా యొక్క అడ్రియా ఎయిర్‌వేస్‌కు బదిలీ చేయబడుతుందని భావించారు, ఇది 2018 చివరిలో 15 కి కట్టుబడి ఉంది, [99] అయితే అడ్రియా తరువాత ఏప్రిల్ 2019 లో తన ఉత్తర్వులను రద్దు చేసింది. [100] తక్కువ విశ్వసనీయత, కష్టమైన నిర్వహణ మరియు విడి భాగాల లభ్యత దోహదపడి"&amp;"నట్లు అనుమానిస్తున్నప్పటికీ, సిటీజెట్ లేదా బ్రస్సెల్స్ విమానయాన సంస్థలు ఎస్‌ఎస్‌జెని ఎందుకు వదులుకున్నాయని వ్యాఖ్యానించలేదు. [101] మార్చి 2019 నాటికి [అప్‌డేట్], ఇంటర్‌జెట్ యొక్క 22 SSJ లలో 15 మంది సేవలో లేరు. సుఖోయ్‌తో చర్చలు ప్రతిష్టంభనతో ఉన్నాయి, పవర్‌"&amp;"జెట్ SAM146 ఇంజిన్‌లకు మరమ్మతుల కోసం ఇంటర్‌జెట్ చెల్లించటానికి ఇష్టపడలేదు. [102] SSJ కోసం సేవా సౌకర్యాలు లేకపోవడం వల్ల ఇంటర్‌జెట్ యొక్క విశ్వసనీయత సమస్యలు సమ్మేళనం చేయబడతాయి, ఇది సిటీజెట్ నమోదు చేసిన పేలవమైన విశ్వసనీయతకు కూడా దోహదపడింది. [103] 15 మే 2019 "&amp;"న, ఇంటర్‌జెట్ తన 20 ఎస్‌ఎస్‌జెలను విక్రయించాలని ప్రకటించింది, వీటిలో ఐదు మాత్రమే పనిచేస్తున్నాయి, ఎందుకంటే మెక్సికోలో ఈ పరిమాణం యొక్క విమానాలను ఆపరేట్ చేయడం లాభదాయకం కాదు. [104] మే 2019 నాటికి [అప్‌డేట్], విశ్వసనీయత మరియు సేవా నెట్‌వర్క్ సమస్యల కారణంగా సూ"&amp;"పర్‌జెట్‌ను అమ్మడం మరియు రష్యా వెలుపల లీజింగ్ కాంట్రాక్టులను పునరుద్ధరించడంలో సుఖోయికి సమస్య ఉంది. [105] SSJ యొక్క తక్కువ విశ్వసనీయతతో అసంతృప్తి రష్యన్ ఆపరేటర్లకు కూడా వ్యాపించింది. [106] రెండవ అతిపెద్ద రష్యన్ ఎస్‌ఎస్‌జె ఆపరేటర్ యమల్ ఎయిర్‌లైన్స్, అధిక సర"&amp;"్వీసింగ్ ఖర్చులను పేర్కొంటూ మరో 10 ఎస్‌ఎస్‌జెలకు తన ఆర్డర్‌ను రద్దు చేస్తున్నట్లు ప్రకటించింది. [107] ఏరోఫ్లోట్ యాజమాన్యంలోని 30-40 SSJ లలో, నిర్వహణ సమస్యల కారణంగా 10 మాత్రమే ఒకేసారి ఉపయోగించబడుతుందని నివేదించబడింది. [108] ఫ్లైట్ 1492 ప్రమాదం తరువాత ఏరోఫ్"&amp;"లోట్ వారంలో సుమారు 50 సూపర్జెట్ విమానాలను రద్దు చేసింది. చారిత్రాత్మకంగా విమానయాన విమానాలలో ఎయిర్‌బస్ మరియు బోయింగ్ విమానాల కంటే సూపర్జెట్ 100 తక్కువ పంపక విశ్వసనీయతను కలిగి ఉందని కొమ్మెర్సాంట్ పరిశ్రమ వర్గాలను పేర్కొంది మరియు ప్రమాదం దర్యాప్తు చేస్తున్నప"&amp;"్పుడు ఏరోఫ్లోట్ వద్ద ""పెరిగిన భద్రతా చర్యలకు"" రద్దు చేయటానికి కారణమని పేర్కొంది. [109] జూన్ 4 న, రష్యన్ ఫెడరల్ ఎయిర్ ట్రాన్స్పోర్ట్ ఏజెన్సీ (రోసావియాటియా) క్యారియర్‌లను ఎస్‌ఎస్‌జె యొక్క వన్-టైమ్ తనిఖీలు చేయాలని ఆదేశించింది, విమానం యొక్క పరిస్థితి మరియు "&amp;"విమానం మరియు ఇంజిన్ లాగ్‌ల ధృవీకరణ యొక్క సాధారణ తనిఖీతో సహా, జూన్ 25 నాటికి. [110] నవంబర్ 2021 లో, త్వరగా మరమ్మతు చేయడానికి 40 SAM146 స్పేర్ ఇంజిన్ల కొలను ఏర్పాటు చేయబడింది. [111] [ప్రాముఖ్యత?] [మంచి మూలం అవసరం] సుఖోయ్ 2019 మొదటి భాగంలో మూడు SSJ లను మాత్ర"&amp;"మే పంపిణీ చేశారు; దీని ఆర్థిక ఫలితాలు విమాన అమ్మకాల ఆదాయంలో ఏడు రెట్లు పడిపోవడాన్ని మరియు మొత్తం అమ్మకాల ఆదాయంలో నాలుగు రెట్లు తగ్గుదలని చూపిస్తుంది, దీని ఫలితంగా దాని నికర నష్టంలో 32% పెరుగుదల ఏర్పడుతుంది. 60-120 సీట్ల విభాగంలో రష్యన్ మోడళ్లకు డిమాండ్ 20"&amp;" సంవత్సరాల కాలంలో సంవత్సరానికి 10 విమానాలు మాత్రమే అని అంచనా వేసినప్పటికీ, లాభం పొందడానికి కంపెనీ సంవత్సరానికి 32 నుండి 34 విమానాల ఉత్పత్తి రేటును సాధించాల్సిన అవసరం ఉంది. స్వల్పకాలికంలో, ఏరోఫ్లోట్ తన 2018 ప్రాథమిక ఒప్పందాన్ని 100 SSJ లకు పెడుతుందని కంపెన"&amp;"ీ ప్రధాన ఆశ. [112] మొత్తం 12 జెట్లను 2020 లో కింది ఆపరేటర్లకు పంపిణీ చేశారు: రోసియా ఎయిర్‌లైన్స్, అజిముత్ ఎయిర్‌లైన్స్, రెడ్ వింగ్స్ ఎయిర్‌లైన్స్. [113] విమానయానంపై కోవిడ్ -19 మహమ్మారి ప్రభావం కారణంగా మిగిలి ఉన్న ఏకైక పాశ్చాత్య ఆపరేటర్ ఇంటర్‌జెట్ ఆర్థిక ఇ"&amp;"బ్బందులను ఎదుర్కొంది. [114] నవంబర్ 2020 చివరి నాటికి, క్యారియర్ యొక్క నౌకాదళం కేవలం నాలుగు SSJ100 లకు తగ్గింది. [115] డిసెంబర్ 2020 లో కంపెనీ ఆపరేషన్ నిలిపివేసింది, మరియు దాని అన్ని ఇతర విమానాలను విక్రయించగలిగేటప్పుడు, దాని 22 SSJ100 లను ""డెడ్ వెయిట్"" గ"&amp;"ా మిగిలిపోయింది, దాని ఆర్థిక పునరుద్ధరణ అసాధ్యం. [సైటేషన్ అవసరం] డిసెంబర్ 2020 లో, రోసియా ఎయిర్లైన్స్ దానిని ప్రకటించింది ఇది 2021 చివరి నాటికి 66 సూపర్జెట్లను ఆపరేట్ చేయాలని భావిస్తుంది, దాని మాతృ సంస్థ ఏరోఫ్లోట్ నుండి బదిలీ చేయబడింది, ఇది ప్రస్తుతం 54 S"&amp;"SJ లు కలిగి ఉంది. [116] మూడు వేరియంట్లు మొదట్లో ప్రణాళిక చేయబడ్డాయి, 60, 78 మరియు 98 మంది ప్రయాణికులు: వరుసగా RRJ-60, RRJ-75 మరియు RRJ-95. 2007 నాటికి, 98-సీట్లపై దృష్టి పెట్టడానికి RRJ-60 తొలగించబడింది, 78-సీట్లు అనుసరించాలి. [117] ప్రాథమిక సంస్కరణ 3 ఫిబ"&amp;"్రవరి 2012 న EASA చేత ధృవీకరించబడింది, RRJ-95LR100 MTOW తో 45.88 నుండి 49.45 T (101,100 నుండి 109,000 lb) కు పెరిగింది మరియు RRJ-95B100 SAM146-1S17 నుండి 79 KN17 నుండి పెరిగింది. (17,270 నుండి 17,760 ఎల్బిఎఫ్) -1 ఎస్ 18 లు 7 మార్చి 2017 న జోడించబడ్డాయి. ["&amp;"118] RRJ-95LR100 పరిధిని 4,578 కిమీ (2,472 ఎన్ఎమ్ఐ) కు పెంచారు. [119] RRJ-95B100 టేకాఫ్ దూరం 10%తగ్గించబడుతుంది. [120] 2011 లో, రష్యా పరిశ్రమ మరియు వాణిజ్య మంత్రిత్వ శాఖ విస్తరించిన సూపర్జెట్ 130ng, 130 సీటింగ్ గురించి పేర్కొంది. [121] ఇది అల్యూమినియం ఫ్య"&amp;"ూజ్‌లేజ్ మరియు మిశ్రమ రెక్కలను కలిగి ఉంటుంది. [122] కొత్త పదార్థాలు బరువును 15-20%తగ్గించడానికి, సేవా జీవితాన్ని 20-30%పెంచడానికి మరియు నిర్వహణ ఖర్చులను 10–12%తగ్గించడానికి ఉద్దేశించబడ్డాయి. [121] దీని అభివృద్ధి ఇప్పటికీ ఆగస్టు 2012 లో ప్రతిపాదించబడింది. "&amp;"[సైటేషన్ అవసరం] 130 నుండి 140 సీట్లతో, ఇది 110–115 సీట్ల సూపర్జెట్ మరియు 150–200 సీట్ల ఇర్కట్ MC-21 మధ్య అంతరాన్ని తగ్గించేది. 2019 నుండి 2020 వరకు ఉత్పత్తి కోసం నిధులు 2016 లో ప్రారంభించడానికి ప్రణాళిక చేయబడ్డాయి. ఇది ఇర్కుట్ MC-21 కాంపోజిట్ వింగ్ మరియు "&amp;"ప్రాట్ &amp; విట్నీ PW1000G ఇంజిన్ల ఉత్పన్నాన్ని ఉపయోగించుకుంది. 130-సీట్ల సాగతీత సుఖోయ్ సూపర్జెట్ 130ng అని పిలువబడేది. [123] ఇది ఎయిర్‌బస్ A220 మరియు ఎంబ్రేర్ ఇ-జెట్ ఇ 2 కుటుంబంతో పోటీ పడేది. [124] 2016 లో, పెద్ద రెక్కలను ఉపయోగించి 120 వరకు తక్కువ సాగినది, "&amp;"కానీ అదే ఇంజన్లు మరియు తోకను ఉపయోగించి 2020 లో పరిచయం కోసం ప్రణాళిక చేయబడింది. [125] 2017 లో, 150 విమానాల వ్యాపార ప్రణాళికతో, NG 130-సీట్ల సాగతీత కోసం ఒక గో-ఫార్వెడ్ తగినంత థ్రస్ట్‌తో ఇంజిన్ల లభ్యతపై ఆధారపడి ఉంటుంది మరియు సంవత్సరం చివరినాటికి ఇది జరుగుతుం"&amp;"ది. [126] ఈ విమానం 120 మంది ప్రయాణికులను ఇప్పటికే ఉన్న ఇంజిన్‌లతో మరియు 125 మంది ప్రయాణీకులను ఎయిర్‌ఫ్రేమ్ నిరంతర మెరుగుదలలతో తీసుకువెళుతుంది; పవర్‌జెట్ మూడేళ్లలో 2% పెరుగుదలను ధృవీకరించగలదు. [127] సుఖోయి 2018 మొదటి త్రైమాసికం నాటికి మొదట 75-సీటులను లేదా "&amp;"విస్తరించిన వేరియంట్‌ను అధిక థ్రస్ట్ SAM146 లు లేదా ప్రత్యామ్నాయ ఇంజిన్ అవసరమా అని నిర్ణయించవలసి ఉంది. [41] ఫిబ్రవరి 2018 సింగపూర్ ఎయిర్ షోలో, సుఖోయ్ 2022 లో సేవల్లోకి ప్రవేశించడానికి 75-సీట్ల సంకోచాన్ని ప్రకటించారు. చిన్న, ఆప్టిమైజ్ చేసిన అల్యూమినియం లేద"&amp;"ా మిశ్రమ రెక్కతో, ఇది 17,000 ఎల్బిఎఫ్ (76 కెఎన్ SAM146S లేదా AVIADVIGATEL PD-14 ఉత్పన్నమైన PD-7S. [128] 3–3.5 మీ (9.8–11.5 అడుగులు) తక్కువ ఫ్యూజ్‌లేజ్ 3 టి (6,600 ఎల్బి) తేలికైనది మరియు ఇది యుఎస్ స్కోప్ నిబంధనలలోకి వస్తుంది, కానీ పాశ్చాత్య సేవ మరియు మద్దత"&amp;"ు అనుభవం అవసరం. [129] అటువంటి జెట్‌లకు డిమాండ్ రష్యాలో 200–300 మరియు విదేశాలలో 3,000 వరకు; పరిచయం 2023 ఆరంభం వరకు జారిపోతుంది. సుఖోయి మరియు ఇర్కుట్ యునైటెడ్ విమానంలో ఏకీకృతం కావడంతో, కొన్ని నిర్మాణాలు మరియు ఏవియానిక్స్ సామాన్యత కోసం ఇర్కుట్ MC-21 కి దగ్గర"&amp;"గా ఉండవచ్చు. [130] ఒకేలాంటి నియంత్రణలతో ఏకీకృత వేదిక పైలట్ మార్పిడులను తగ్గిస్తుంది; ఎస్ 7 విమానయాన సంస్థలు 75 విమానాలకు కట్టుబడి ఉన్నాయి. జూలై 2018 లో, మిశ్రమ రెక్కకు ప్రాధాన్యత ఇవ్వబడింది మరియు 3 మీటర్ల పరీక్షా విభాగం తయారు చేయబడి పరీక్షించబడుతుంది. వేర"&amp;"ియంట్ SAM146 ని కలిగి ఉంటుంది మరియు ఖాళీ బరువును 12–15%తగ్గించాలి. [131] 2018 లో, డిజైన్ ఆమోదం పొందిన నాలుగు సంవత్సరాల తరువాత, 2025 కోసం సీరియల్ ఉత్పత్తిని ప్లాన్ చేశారు. 2019 నాటికి, ప్రాధాన్యత పాశ్చాత్య భాగాలను SSJ100 లో భర్తీ చేయడానికి మారింది, తద్వారా"&amp;" ఈ విమానం ఇరాన్ వంటి యుఎస్ మంజూరు చేసిన దేశాలకు అమ్మవచ్చు. సంక్షిప్త విమానంలో 75 కి కట్టుబడి ఉన్న ఎస్ 7 ఎయిర్‌లైన్స్, బొంబార్డియర్ లేదా ఎంబ్రేర్ నుండి ప్రత్యామ్నాయాలను పొందవచ్చు. [132] సెప్టెంబర్ 2019 లో, ఎస్ 7 యజమాని వ్లాడిస్లావ్ ఫైల్వి, ఎస్ఎస్జె 75 ప్రా"&amp;"జెక్ట్ వదిలివేయబడిందని తన అవగాహనను ధృవీకరించారు. పరీక్షా కార్యక్రమంలో తన సొంత నిపుణుల భాగస్వామ్యం కావాలని ఎస్ 7 పట్టుబట్టిందని, మరియు షెరెమెటివో ప్రమాదంలో తగినంత అగ్ని నిరోధకతను చూపించిన మిశ్రమ అంతస్తును మార్చాలని డిమాండ్ చేశారని, వీల్ బావుల పున es రూపకల్"&amp;"పనతో పాటు. [133] ఆగష్టు 2016 నాటికి, 133 SSJ100 లు ఎనిమిది విమానయాన సంస్థలు మరియు ఐదు ప్రభుత్వ మరియు వ్యాపార విమానయాన సంస్థలతో పనిచేస్తున్నాయి. [47] అక్టోబర్ 2017 లో, ప్రపంచవ్యాప్తంగా 105 SSJ100 లు ఉన్నాయి: కొన్ని రాయల్ థాయ్ వైమానిక దళం మరియు కజాఖ్ ప్రభుత"&amp;"్వ సంస్థలు వంటి ప్రభుత్వ సంస్థలు ఉపయోగిస్తున్నారు. ఈ నౌకాదళం 2011 లో వాణిజ్య కార్యకలాపాలు ప్రారంభమైనప్పటి నుండి 340,000 గంటల్లో 230,000 విమానాలను లాగిన్ చేసింది. కనీసం 30 SSJ100 లు 2017 లో పంపిణీ చేయవలసి ఉంది, 38 మరియు 2018 కి 38 ప్రణాళికలు ఉన్నాయి మరియు "&amp;"2019 లో 37. [40] మే 2018 లో, మొదటి విమానంలో పది సంవత్సరాల తరువాత, 127 మంది విమానాలు 275,000 వాణిజ్య విమానాలు మరియు 420,000 గంటలకు పైగా లాగిన్ అయ్యాయి. [130] సెప్టెంబర్ 2018 లో, ఇది 300,000 రెవెన్యూ విమానాలను 460,000 గంటలు కొనసాగించింది. [47] జూన్ 2019 నాట"&amp;"ికి మూడు హల్ నష్ట ప్రమాదాలు మరియు 86 మరణాలు జరిగాయి. పోల్చదగిన పాత్ర, కాన్ఫిగరేషన్ మరియు ERA సంబంధిత జాబితాల విమానం")</f>
        <v>సుఖోయ్ సూపర్జెట్ 100 (రష్యన్: сойой с о сойерджет 100, tr. [5] [6]). అభివృద్ధి 2000 లో ప్రారంభం కావడంతో, ఇది 19 మే 2008 న తొలి విమానంలో మరియు 21 ఏప్రిల్ 2011 న ఆర్మవియాతో దాని మొదటి వాణిజ్య విమానంలో ఉంది. 46–49 టి (101,000–108,000 ఎల్బి) ఎమ్‌టియో విమానం సాధారణంగా 87 నుండి 98 మంది ప్రయాణికులను కూర్చుంటుంది మరియు ఫ్రెంచ్ సఫ్రాన్ మరియు రష్యన్ ఎన్‌పిఓ సాటర్న్ మధ్య జాయింట్ వెంచర్ అభివృద్ధి చేసిన రెండు 77–79 కెఎన్ (17,000–18,000 ఎల్బిఎఫ్) పవర్‌జెట్ SAM146 టర్బోఫాన్‌లతో పనిచేస్తుంది. మే 2018 నాటికి, 127 సేవలో ఉన్నారు మరియు సెప్టెంబర్ నాటికి ఈ నౌకాదళం 300,000 రెవెన్యూ విమానాలు మరియు 460,000 గంటలు లాగిన్ అయింది. నవంబర్ 2021 నాటికి ఫ్లీట్ కనీసం 2.000.000 గంటలు లాగిన్ అయింది. [7] ఈ విమానం నవంబర్ 2021 నాటికి మూడు పొట్టు నష్ట ప్రమాదాలు మరియు 86 మరణాలను నమోదు చేసింది [నవీకరణ]. సోవియట్ అనంతర రష్యాలో మొట్టమొదటి సరికొత్త వాణిజ్య విమానాలను అభివృద్ధి చేయడానికి జెఎస్సి సుఖోయి మే 2000 లో విలీనం చేయబడింది. [8] రష్యన్ రీజినల్ జెట్ (ఆర్‌ఆర్‌జె) అధ్యయనాలు 2001 లో ప్రారంభమయ్యాయి. రష్యన్ మార్కెట్‌ను విశ్లేషించిన తరువాత, సుఖోయ్ 3,000 మరియు 4,500 కిమీ (1,900 మరియు 2,800 మైలు) మధ్య ఒక విమానం యొక్క అవసరాన్ని గుర్తించారు, ఇది సాధారణ ప్రాంతీయ జెట్‌ల కంటే ఎక్కువ. మూడు వేరియంట్లు మొదట్లో vas హించబడ్డాయి: RRJ60, RRJ75 మరియు RRJ95, వరుసగా 60, 78 మరియు 98 సీట్లు ఉన్నాయి; ఐదు-అబ్రిస్ట్ లేఅవుట్ ఈ పరిమాణ పరిధికి సరైనదిగా ఎంపిక చేయబడింది. టార్గెటెడ్ మార్కెట్ సుమారు 800 విమానాలకు సుఖోయి అంచనా వేసింది, వీటిలో రష్యా మరియు సిఐఎస్ నుండి 250–300 ఉన్నాయి. [9] 15 అక్టోబర్ 2001 న, రష్యా ప్రభుత్వం కొత్త 70-80 సీట్ల ప్రాంతీయ జెట్ అభివృద్ధికి. 46.6 మిలియన్లను కేటాయించింది, 2006 లో మొదటి విమానంలో మొదటి విమానాన్ని లక్ష్యంగా చేసుకుంది మరియు 2007 లో సేవలోకి ప్రవేశించింది. [10] సుఖోయి యొక్క RRJ మయాసిష్చెవ్ యొక్క M-60-70 మరియు టుపోలెవ్ యొక్క TU-414 ప్రాజెక్టులతో పోటీ పడుతోంది. [11] ప్రోగ్రామ్ మేనేజ్‌మెంట్, ఇంజనీరింగ్, మార్కెటింగ్, ప్రొడక్ట్ డెవలప్‌మెంట్, సర్టిఫికేషన్, సరఫరాదారు నిర్వహణ మరియు కస్టమర్ మద్దతుపై బోయింగ్ సుఖోయి మరియు దాని భాగస్వాములకు సలహాలు ఇచ్చింది. [12] సుఖోయి ఆర్ఆర్జెని మార్చి 2003 లో ప్రభుత్వ ఏవియేషన్ అండ్ స్పేస్ ఏజెన్సీ అయిన రోసావియాకోస్మోస్ ఎంపిక చేసింది. [11] RRJ కార్యక్రమం 2003 మరియు 2015 మధ్య 4–5 టిఎఫ్ (8,800–11,000 ఎల్బిఎఫ్) ఇంజిన్ అభివృద్ధికి .5 63.5 మిలియన్లను కేటాయించింది. నాలుగు ఇంజన్లు మొదట్లో ed హించబడ్డాయి: ప్రాట్ &amp; విట్నీ పిడబ్ల్యు 800, రోల్స్-రాయిస్ BR710, జనరల్ ఎలక్ట్రిక్ CF34- 8, మరియు స్నెక్మా/NPO సాటర్న్ SAM146. [10] [13] BR710 మరియు CF34-8 జూలై 2002 నాటికి తొలగించబడ్డాయి, [14] మరియు PW800 తరువాత దాని గేర్డ్ అభిమానితో సంబంధం ఉన్న సాంకేతిక ప్రమాదం కారణంగా తిరస్కరించబడింది. [15] 29 ఏప్రిల్ 2003 న SNECMA తో ఒక అధికారిక మెమోరాండం సంతకం చేయబడింది, ఇది 14,000–17,000 LBF (62–76 kN) SAM146, [16] యొక్క ఎంపికను నిర్ధారిస్తుంది, SNECMA SPW14 ఆధారంగా NPO సాటర్న్‌తో జాయింట్ వెంచర్‌లో అభివృద్ధి చేయబడుతుంది మరియు స్నెక్మా డెం 21 గ్యాస్ జనరేటర్‌ను ఏవియాడ్విగాటెల్ "కోల్డ్ సెక్షన్" తో కలపడం. [10] కీ సరఫరాదారులను అక్టోబర్ 2003 లో ఎంపిక చేశారు, ఇందులో ఏవియానిక్స్ కోసం థేల్స్, ల్యాండింగ్ గేర్ కోసం మెస్సియర్-బుగటి-డౌటీ, సహాయక విద్యుత్ యూనిట్ కోసం హనీవెల్, విమాన నియంత్రణల కోసం లైబెర్, ఇంధన వ్యవస్థల కోసం ఇంటర్‌టెక్నిక్, హైడ్రాలిక్ సిస్టమ్స్ కోసం పార్కర్ హన్నిఫిన్, బి/ఇ ఏరోస్పేస్ ఇంటీరియర్స్. [8] ఈ సమయంలో, సుఖోయ్ 2020 నాటికి 600 విమానాల కోసం మార్కెట్‌ను ated హించాడు - ప్రాంతీయ జెట్‌లకు ప్రపంచ డిమాండ్‌లో 10% ప్రాతినిధ్యం వహిస్తుంది - మొత్తం అమ్మకాల పరిమాణం 11 బిలియన్ డాలర్లు. విమానం పాశ్చాత్య అవసరాలను తీర్చగలదని నిర్ధారించడానికి ఎయిర్ ఫ్రాన్స్ మరియు స్కైటీమ్ అలయన్స్‌తో చర్చలు జరిగాయి. [11] EASA ధృవీకరణ కోసం ఒక దరఖాస్తు 2004 లో జరిగింది మరియు రష్యన్ ఆమోదం పొందిన ఆరు నెలల తరువాత మంజూరు చేయబడుతుందని భావించారు. [9] కొమ్సోమోల్స్క్-ఆన్-అముర్ ప్లాంట్ ఫిబ్రవరి 2005 లో తుది అసెంబ్లీ కోసం ఎంపిక చేయబడింది, ఇది గాలము-తక్కువ అసెంబ్లీ, ఆటోమేటిక్ కాంపోనెంట్ అలైన్‌మెంట్ మరియు ఆటోమేటిక్ రివర్టింగ్ అమలు చేసింది. RRJ60 మరియు RRJ75 తక్కువ ఖర్చుతో కూడుకున్నవిగా భావించబడ్డాయి, [8] మరియు అభివృద్ధి అతిపెద్ద మోడల్, 98-సీట్ల RRJ95 పై దృష్టి పెట్టింది. 78-సీట్ల RRJ75 పరిశీలనలో ఉంది, మరియు భవిష్యత్తులో సాగతీత కూడా expected హించబడింది. [9] RRJ95 జూలై 2005 లో ఫర్న్‌బరో ఎయిర్ షోలో సుఖోయి సూపర్జెట్ 100 గా పేరు మార్చబడింది. మొదటి ఆర్డర్, 30 విమానాల కోసం, డిసెంబర్ 7 న ఏరోఫ్లాట్‌తో సంతకం చేయబడింది. [8] జూన్ 2007 లో, బోయింగ్ విమాన మరియు నిర్వహణ సిబ్బంది శిక్షణ మరియు మాన్యువల్లు మరియు విడి భాగాల నిర్వహణ మరియు సరఫరాను కవర్ చేయడానికి తన సహాయాన్ని విస్తరించింది. [12] ఆగస్టు 22 న, సుఖోయి మరియు అలెనియా ఏరోనాటికా రష్యా మరియు ఆసియా వెలుపల కస్టమర్ మద్దతు కోసం సూపర్జెట్ ఇంటర్నేషనల్ జాయింట్ వెంచర్‌ను స్థాపించారు. [8] అలెనియా ఏరోనాటికా సుఖోయ్ సివిల్ ఎయిర్క్రాఫ్ట్ కార్పొరేషన్ (SCAC) లో 250 మిలియన్ డాలర్లకు 25% వాటాను తీసుకుంది, దీని విలువ 1 బిలియన్ డాలర్లు. అభివృద్ధి ఖర్చులు మొత్తం billion 1 బిలియన్లు, పవర్‌ప్లాంట్‌ను అభివృద్ధి చేయడానికి మరియు కస్టమర్ మద్దతు కోసం మరో billion 1 బిలియన్లు అవసరం. [9] సెంట్రల్ ఏరోహైడ్రోడైనమిక్ ఇన్స్టిట్యూట్ (TSAGI) నిర్వహించిన గ్రౌండ్ టెస్టుల కోసం, మొదటి SSJ ను కొమ్సోమోల్స్క్-ఆన్-అముర్ నుండి మాస్కో, జనవరి 28, 2007 న మాస్కో ఓబ్లాస్ట్‌లోని అంటోనోవ్ 124 లో రవాణా చేశారు. [17] సూపర్జెట్ అధికారికంగా 26 సెప్టెంబర్ 2007 న కొమ్సోమోల్స్క్-ఆన్-ఉర్‌లోని డిజియోమ్‌గి విమానాశ్రయంలో ఆవిష్కరించబడింది. [18] అక్టోబర్ 2007 నాటికి, ప్రారంభ డెలివరీలు 2009 వరకు షెడ్యూల్ చేయబడ్డాయి; 95-98-సీట్ల మోడల్ తరువాత 75–78-సీట్ల కుదించడం మరియు 110-సీట్ల సాగతీత ఉండాలని ప్రణాళికలు పిలుపునిచ్చాయి. [19] SAM146 ఇంజిన్ మొదటిసారి 21 ఫిబ్రవరి 2008 న నడుస్తోంది. [20] గ్రోమోవ్ ఫ్లైట్ రీసెర్చ్ ఇన్స్టిట్యూట్ చేత పరీక్షలు జరిగాయి, ఇలూషిన్ IL-76LL ను ఫ్లయింగ్ టెస్ట్ బెడ్ గా ఉపయోగించారు. [21] సూపర్జెట్ 100 తన తొలి విమానంలో 19 మే 2008 న, కొమ్సోమోల్స్క్-ఆన్-అముర్ నుండి బయలుదేరింది. [3] జూలై నాటికి, 2009 మూడవ త్రైమాసికంలో ధృవీకరణ పత్రాన్ని was హించబడింది, అదే త్రైమాసికంలో డెలివరీలను వెనక్కి నెట్టింది. [22] 24 డిసెంబర్ 2008 న, రెండవ SSJ తన తొలి విమానంలో చేసింది. [23] జనవరి 2009 నాటికి, మొదటి రెండు విమానాలు 80 విమానాలను పూర్తి చేశాయి మరియు ఇంజన్లు 2,300 గంటల పరీక్షలను సేకరించాయి. [24] ఏప్రిల్ 2009 లో, రెండు ప్రోటోటైప్‌లు నోవోసిబిర్స్క్ నుండి మాస్కోకు 3,000 కిలోమీటర్ల (1,600 ఎన్‌ఎంఐ) ఎగురవేయబడ్డాయి, [25] మరియు ఈసా పైలట్లు అనేక పరిచయ విమానాలను నిర్వహించారు. [26] మూడవ నమూనా జూలై 2009 లో పరీక్షా ప్రచారంలో చేరింది. [27] 2009 పారిస్ ఎయిర్ షోలో SSJ అంతర్జాతీయ అరంగేట్రం చేసింది; ప్రదర్శన సమయంలో, మాలెవ్ హంగేరియన్ ఎయిర్లైన్స్ 30 విమానాలకు billion 1 బిలియన్ల ఆర్డర్‌ను ఉంచింది. [28] జూన్ 2009 నాటికి, 13 విమానాలు నిర్మాణంలో ఉన్నాయి, మొదటి నాలుగు డిసెంబర్ నుండి ఖాతాదారులకు అప్పగించబడతాయి. [29] అర్మేనియన్ ఆర్మవియా మొదటి రెండింటిని స్వీకరించవలసి ఉంది, తరువాత ఏరోఫ్లోట్, 30 మందికి 30 ఎంపికతో 30 మందికి ఆర్డర్ ఇచ్చారు. ఇతర కస్టమర్లలో రష్యన్ అవైలాసింగ్, స్విస్ AMA అసెట్ మేనేజ్‌మెంట్ అడ్వైజర్ మరియు ఇండోనేషియా కార్తికా ఎయిర్‌లైన్స్ ఉన్నాయి. సుఖోయ్ 2012 నాటికి ఉత్పత్తి సంవత్సరానికి 70 విమానాల రేటుకు చేరుకుంటుందని సుఖోయి expected హించారు. [28] డిసెంబర్ 2009 లో, ఇంజిన్ లభ్యత సమస్యల ఫలితంగా డెలివరీలు నిరవధికంగా ఆలస్యం అయ్యాయి. [30] 4 ఫిబ్రవరి 2010 న, నాల్గవ ప్రోటోటైప్ మొదటి నమూనా నుండి తొలగించబడిన ఇంజిన్లను ఉపయోగించి తొలి విమానంలో చేసింది, ఇంజిన్ ఉత్పత్తిలో ఆలస్యం అయిన ఫలితంగా, NPO సాటర్న్ నాణ్యత సమస్యలతో సహా. [31] 28 మే 2010 నాటికి, తుది అనుకరణ పక్షి సమ్మెతో సహా ధృవీకరణకు అవసరమైన అన్ని ఇంజిన్ పరీక్షలు పూర్తయ్యాయి. [సైటేషన్ అవసరం] 15 సెప్టెంబర్ 2010 న, విమానం యొక్క ధృవీకరణ కోసం స్టాటిక్ పరీక్షలు త్సాగి చేత పూర్తయ్యాయి. [32] కెనడా యొక్క సిఎంసి ఎలక్ట్రానిక్స్ ఫర్ థేల్స్ అభివృద్ధి చేసిన ఫ్లైట్ మేనేజ్‌మెంట్ సిస్టమ్ (ఎఫ్‌ఎంఎస్) యొక్క పరీక్ష 19 నవంబర్ 2010 న పూర్తయింది. [ప్రస్తావన అవసరం] జూన్ 2010 నాటికి, ధృవీకరణ 90% పూర్తయింది, కాని ఎదుర్కోని SAM146 ఇంజిన్ సమస్యల కారణంగా ఆలస్యం అయింది పరీక్ష సమయంలో. [33] ఇంజిన్లు పెరిగిన బరువు మరియు అధిక ఇంధన వినియోగం కలిగి ఉన్నాయి. [సైటేషన్ అవసరం] సెప్టెంబర్ 2010 లో, నవంబర్ వరకు ధృవీకరణ పొందబడింది. [34] అక్టోబర్ 2010 లో, ధృవీకరణ అధికారులు, రష్యన్ IAC మరియు యూరోపియన్ ఈసా కోసం శబ్దం పరీక్షించబడింది. [35] 4 నవంబర్ 2010 న, అర్మవియా కోసం ఉద్దేశించిన మొదటి ఉత్పత్తి విమానం మొదట ఎగిరింది. [36] నవంబర్ 2010 నాటికి, SSJ టెస్ట్ ఫ్లీట్ మొత్తం 2,245 గంటలు 948 విమానాలను చేసింది. [37] 21 డిసెంబర్ 2010 నాటికి, అత్యవసర తరలింపు (73 సెకన్లలో పూర్తయింది, 90 లో, 98 వాలంటీర్లు మరియు ఐదుగురు సిబ్బందితో, టేకాఫ్‌ను తిరస్కరించింది, మాస్కో సమీపంలో ఉన్న జుకోవ్స్కీలో గరిష్ట రివర్సల్ లేకుండా గరిష్ట శక్తి వద్ద టైర్లు మరియు బ్రేక్‌లను పరిశీలించడం IAC మరియు EASA ధృవీకరణ. [సైటేషన్ అవసరం] 3 ఫిబ్రవరి 2011 న, IAC ఒక రకం ధృవీకరణ పత్రాన్ని మంజూరు చేసింది. [38] EASA యొక్క రకం సర్టిఫికేట్ 3 ఫిబ్రవరి 2012 న జరిగింది, ఇది యూరోపియన్ దేశాలలో కార్యకలాపాలను అనుమతిస్తుంది. [39] వేసవిలో, బిజినెస్ జెట్ వేరియంట్ యొక్క అదనపు ఇంధన ట్యాంకులు 3,100 కిలోల (6,800 పౌండ్లు) ఎక్కువ ఇంధనాన్ని మోయడానికి ధృవీకరించబడ్డాయి, ఇది 4,420 కిమీ (2,390 ఎన్ఎమ్ఐ) నుండి 6,000 కిమీ (3,200 ఎన్ఎమ్ఐ) వరకు పెరుగుతుంది. [40] లండన్ సిటీ విమానాశ్రయం ఐరిష్ ఎయిర్లైన్స్ సిటీజెట్ కోసం ఒక ప్రధాన గమ్యం, ఇది 15 SSJ100 లను అందుకోవాలి, అయితే దాని నిటారుగా ఉన్న 5.5 ° విధానానికి కొత్త నియంత్రణ చట్టాలు, వింగ్ ఫ్లాప్ సెట్టింగ్ మరియు సవరించిన బ్రేక్‌లు అవసరం: పరీక్ష విమానాలు 2017 డిసెంబర్‌లో ప్రారంభం కావాల్సి ఉంది, ధృవీకరణ పథకం 2018, మరియు సవరించిన విమానం 2019 లో అందుబాటులో ఉంటుంది. [41] కొత్త "సబ్రెలెట్" వింగ్లెట్, టేకాఫ్ మరియు ల్యాండింగ్ పనితీరుకు సహాయపడుతుంది మరియు 3% మెరుగైన ఇంధన బర్న్ అందించడం, ప్రామాణికంగా ఉంటుంది మరియు రెట్రోఫిట్ కోసం అందుబాటులో ఉంటుంది. [41] సుఖోయి మరియు త్సాగి సిఎఫ్‌డి సాధనాలతో రూపొందించబడిన "సాబెర్లెట్స్" 21 డిసెంబర్ 2017 న విమాన పరీక్షలను ప్రారంభించింది. అవి వేడి మరియు అధిక విమానాశ్రయ పనితీరును మెరుగుపరచాలి మరియు సంవత్సరానికి, 000 70,000 వరకు ఖర్చులను తగ్గించాలి. ఏరోడైనమిక్ లోడ్ల పంపిణీ మార్పు కోసం రెక్క యొక్క భాగాలు బలోపేతం చేయబడతాయి. [42] అవి ఇంధన ఖర్చులను 4%తగ్గించాలి, అక్టోబర్ 2019 నాటికి 140 కి పైగా విమానాల తర్వాత ఫ్లైట్-టెస్టింగ్ పూర్తయింది. [43] మిశ్రమ వింగ్లెట్స్‌తో మొదటి విమానం డిసెంబర్ 2019 లో రష్యన్ క్యారియర్ సెవెర్స్టల్ ఎయిర్‌కంపనీకి పంపిణీ చేయబడింది. [44] నవంబర్ 2018 నాటికి, నిర్మాణాత్మక బరువును ఆదా చేయడానికి TSAGI రెండు సవరించిన వింగ్ డిజైన్లపై విండ్ టన్నెల్ పరీక్షలను నిర్వహించింది: ఒకటి తక్కువ వింగ్ స్వీప్ మరియు మరొకటి మరింత సాపేక్ష మందంతో, ఏరోడైనమిక్స్ మరియు లోడ్ సామర్థ్యాలను కూడా పెంచుతుంది మరియు ఇంధన సామర్థ్యాన్ని దాదాపు 10%మెరుగుపరుస్తుంది. [[పట్టుదల) ఎంబ్రేర్ ఇ-జెట్ ఇ 2 మరియు ఎయిర్‌బస్ ఎ 220 ద్వారా ప్రాంతీయ జెట్‌లపై ఎయిర్‌బస్-బోయింగ్ డ్యూపోలీ ఒత్తిడిని నిరోధించడానికి, సుఖోయ్ SSJ100 ను SSJ100B కి అప్‌గ్రేడ్ చేస్తాడు మరియు "రచనీకరించిన" SSJ100R. [46] పాశ్చాత్య కంటెంట్ అసలు SSJ100 ఖర్చులో 55-60% వాటాను కలిగి ఉంది, కాని రష్యాకు వ్యతిరేకంగా ఆంక్షలు కఠినతరం అవుతున్నాయి. [47] డిసెంబర్ 2018 నాటికి, ఇరాన్‌కు ఎగుమతులపై సుఖోయికి అమెరికా అధికారులు ఎటువంటి అభిప్రాయాన్ని పంపలేదు. [48] SSJ100B లో మరింత శక్తివంతమైన SAM146-1S18 ఇంజన్లు, మెరుగైన ఏవియానిక్స్ సాఫ్ట్‌వేర్, మెరుగైన హై-లిఫ్ట్ పరికరాల నియంత్రణలు మరియు రెట్రోఫిట్టబుల్ "సబ్రెలెట్" బ్లెండెడ్ వింగ్‌టిప్ పరికరాలు ఉంటాయి. [46] 2021 తరువాత, SSJ100R పాశ్చాత్య భాగాలను ప్రభుత్వ కస్టమర్లు మరియు దేశాల కోసం రష్యన్ చేత భర్తీ చేస్తుంది, ఇరాన్ ఎయిర్ టూర్స్ మరియు ఇరాన్ అసేమాన్ వంటి పాశ్చాత్య ఆంక్షలు [46] [46]. [47] . SSJ100R AVIADVIGATEL PD-14 ఇంజిన్ యొక్క చిన్న వేరియంట్‌ను కలిగి ఉంటుంది (AVIADVIGATEL PD-8 [47]); థేల్స్ ఏవియానిక్స్ స్థానంలో క్రెట్ ఎలక్ట్రానిక్ యూనిట్లు; హనీవెల్ స్థానంలో రష్యన్ జడత్వ నావిగేషన్ వ్యవస్థ మరియు అపు; మరియు సఫ్రాన్ ఉత్పత్తి చేసిన ఒకదాన్ని భర్తీ చేయడానికి ల్యాండింగ్ గేర్. [49] కొత్త మిశ్రమ రెక్కతో ఇంధన బర్న్ 5–8% తగ్గించబడుతుంది. [47] యుఎస్ పరిమితులు దాని ఎగుమతి సామర్థ్యాన్ని పరిమితం చేస్తున్నందున రష్యన్ కంటెంట్ రెట్టింపు 30% వరకు ఉండాలి. [50] సుఖోయి 2018 నుండి 2030 వరకు 345 అమ్మకాలను అంచనా వేసింది, ఎక్కువగా సోవియట్ అనంతర రాష్ట్రాలలో మరియు కొన్ని ఆగ్నేయ ఆసియా మరియు లాటిన్ అమెరికాలో, మెరుగైన రేంజ్ బిజినెస్ జెట్ వెర్షన్‌తో సహా. [50] సీటింగ్ సామర్థ్యాన్ని 110 కి, మరియు వేడి మరియు అధిక కార్యకలాపాలను 4000 మీ మరియు 50 ° C కు పెంచాలి. ఫ్రైటర్ వేరియంట్ కూడా అధ్యయనం చేయబడుతోంది. [50] రష్యా ప్రభుత్వం SSJ యొక్క వైవిధ్యం వైపు ₽3.2 బిలియన్ (million 51 మిలియన్లు) స్వదేశీ చోదక మరియు ఏవియానిక్‌లతో కేటాయించింది, దీనిని అంటాల్యలోని యురేషియా ఎయిర్‌షో 2018 లో SSJ75 తో పాటు ప్రవేశపెట్టారు. [51] మే 2021 లో, రోస్టెక్ పిడి -8 ఇంజిన్ యొక్క మొదటి ప్రయోగాత్మక కోర్ 'హాట్ సెక్షన్' పూర్తి చేసినట్లు ప్రకటించింది. [52] కాంపోజిట్ వింగ్, స్వదేశీ ఏవియానిక్స్ మరియు పిడి -8 ఇంజిన్ తో SSJ యొక్క 'రస్సిఫైడ్' వేరియంట్ తరువాత SSJ-NEW గా పిలువబడింది. [53] జూలై 2021 లో, UEC 2021 మాస్కో ఎయిర్ షోలో కొత్త ఇంజిన్‌ను ప్రదర్శించింది మరియు 2023 నాటికి రకం ధృవీకరణను పొందాలని లక్ష్యంగా పెట్టుకుంది. [54] జనవరి 2022 లో, పిడి -8 ఇంజిన్ కోసం UEC చే అభివృద్ధి చేయబడిన కొత్త నియంత్రణ వ్యవస్థ ఇంజిన్‌తో అనుసంధానం చేయడానికి ముందు పరీక్షించబడుతోంది. [55] నవంబర్ 2018 చివరిలో, యునైటెడ్ ఎయిర్క్రాఫ్ట్ కార్పొరేషన్ SCAC ని సుఖోయ్ నుండి ఇర్కుట్ కార్పొరేషన్‌కు బదిలీ చేసింది, UAC యొక్క విమానాల విభాగంగా మారింది, ఎందుకంటే సూపర్జెట్ యొక్క ఆర్థిక పనితీరు సరిగా లేనందున లియోనార్డో S.P.A. 2017 ప్రారంభంలో వైదొలిగింది. ఇర్కుట్ సూపర్జెట్ 100, MC-21 మరియు రస్సో-చైనీస్ CR929 వైడ్‌బాడీని నిర్వహిస్తుంది, అయితే IL-114 ప్యాసింజర్ టర్బోప్రాప్ మరియు ఆధునికీకరించిన ఇలూషిన్ IL-96-400 వైడ్‌బాడీ ఇలూషిన్‌తో కలిసి ఉంటుంది. కొత్త వాణిజ్య విభాగంలో యాకోవ్లెవ్ డిజైన్ బ్యూరో, ఏవియానిక్స్ స్పెషలిస్ట్ యుఎసి - ఇంప్రెగ్రేషన్ సెంటర్ మరియు కాంపోజిట్ తయారీదారు ఏరోకంపొజిట్ కూడా ఉంటాయి. [56] ఈ విమానం సూపర్జెట్ 100 అని పిలవబడాలి, సుఖోయ్ పేరును వదులుతుంది. [57] ఐదు-అబ్రిస్ట్ క్రాస్ సెక్షన్ నాలుగు-అబ్రిస్ట్ బొంబార్డియర్ CRJ లు మరియు ఎంబ్రేర్ ఇ-జెట్స్ కంటే 70 సీట్లకు మించి ఆప్టిమైజ్ చేయబడింది, అయితే ఆరు-అబ్రిస్ట్ ఎయిర్‌బస్ A320 మరియు బోయింగ్ 737 కన్నా చిన్నది. [9] SSJ100 సాధారణంగా 87 నుండి 98 మంది ప్రయాణీకులను సీట్లు చేస్తుంది. [58] రష్యాలో, ఇది వృద్ధాప్య టుపోలెవ్ తు -134 మరియు యాకోవ్లెవ్ యాక్ -42 విమానాలను భర్తీ చేస్తుంది. [18] ఇది ఆంటోనోవ్ AN-148, ఎంబ్రేర్ E190 మరియు బొంబార్డియర్ CRJ1000 లతో పోటీపడుతుంది. ఇది దాని పోటీదారుల కంటే తక్కువ నిర్వహణ ఖర్చులు -25 మిలియన్ డాలర్లు. [సైటేషన్ అవసరం] సుఖోయ్ ఎంబ్రేర్ 190 కంటే ప్రయాణీకుడికి 6–8% తక్కువ ఖర్చు మరియు విమానానికి తక్కువ ఖర్చును పేర్కొన్నాడు మరియు ఇంధన బర్న్ ఆంటోనోవ్‌తో సమానంగా ఉంటుంది AN-148 కానీ 22 మంది ప్రయాణీకులతో. [59] [విరుద్ధమైన] సుఖోయి నగదు కార్యాచరణ ఖర్చులు పోటీదారుల కంటే 8-10%తక్కువగా ఉన్నాయని పేర్కొన్నాడు, సీటుకు తగ్గిన ఇంధన బర్న్ మరియు ఎక్కువ నిర్వహణ విరామాలు. [60] ఈ డిజైన్ CIS AP-25, US FAR-25 మరియు EU JAR-25 ఏవియేషన్ రూల్స్ ను కలుస్తుంది మరియు ICAO చాప్టర్ 4 మరియు ఫార్ 36 సెక్షన్ 4 శబ్దం ప్రమాణాలకు 2006 నుండి అనుగుణంగా ఉంటుంది. [61] పవర్‌జెట్ SAM146 టర్బోఫాన్స్ 70–120 సీట్ల విమానాలకు 13,500 నుండి 17,500 ఎల్బిఎఫ్ (60 నుండి 78 కెఎన్) థ్రస్ట్‌ను అందిస్తుంది. [62] రష్యా పరిశ్రమ మరియు వాణిజ్య మంత్రిత్వ శాఖ దీనికి ప్రాధాన్యత ప్రాజెక్టుగా మద్దతు ఇస్తుంది. [63] 2010 లో, అభివృద్ధి ఖర్చులు SAM146 ఇంజిన్‌ను మినహాయించి 1.4 బిలియన్ డాలర్లు, ఫెడరల్ బడ్జెట్ నుండి 25% నిధులు సమకూర్చాయి, [64] 2013 నాటికి 1.5 బిలియన్ డాలర్లకు పెరిగింది. [65] యూనిట్ ఖర్చు 2012 లో US $ 31–35 మిలియన్లు, [60] 2018 లో US $ 50.1 మిలియన్ల మూల ధరకు పెరిగింది. [66] 30 కి పైగా విదేశీ భాగస్వామ్యాలు ఉన్నాయి. SAM146 ఇంజన్లు ఫ్రెంచ్ స్నెక్మా మరియు రష్యా యొక్క NPO సాటర్న్ మధ్య ఉమ్మడి-వెంచర్ అయిన పవర్‌జెట్ చేత అభివృద్ధి చేయబడ్డాయి, తయారు చేయబడ్డాయి మరియు విక్రయించబడ్డాయి. ఐరోపా, అమెరికా, ఆఫ్రికా, జపాన్ మరియు ఓషియానియాలో మార్కెటింగ్‌కు అలెనియా (తరువాత లియోనార్డో S.P.A.) మరియు సూఖోయి, సూపర్జెట్ ఇంటర్నేషనల్ మధ్య జాయింట్ వెంచర్, సూపర్జెట్ యొక్క ఆర్థిక పనితీరు మరియు సుఖోయి తిరిగి రావడంతో లియోనార్డో 2017 ప్రారంభంలో ఉపసంహరించుకుంది SCAC లో 100% వాటా. [56] రష్యన్ ఫార్ ఈస్ట్‌లోని కొమ్సోమోల్స్క్-ఆన్-అముర్ ఎయిర్‌క్రాఫ్ట్ ప్లాంట్‌లో అసెంబ్లీ జరుగుతుంది, నోవోసిబిర్స్క్ ఎయిర్‌క్రాఫ్ట్ ప్రొడక్షన్ అసోసియేషన్ భాగాలను ఉత్పత్తి చేస్తుంది; రెండూ వారి సౌకర్యాలను అప్‌గ్రేడ్ చేస్తున్నారు మరియు 2012 నాటికి 70 ఎయిర్‌ఫ్రేమ్‌లను ఉత్పత్తి చేయాలని ఆశిస్తున్నారు. [67] 19 ఏప్రిల్ 2011 న, మొదటి ఉత్పత్తి విమానాన్ని యెరెవాన్ లోని జ్వార్ట్ నోట్స్ విమానాశ్రయంలో అర్మవియాకు అప్పగించారు, మాస్కో మరియు సోచి, అలాగే ఉక్రేనియన్ నగరాలకు కూడా నిర్వహించబడుతుంది. [68] ఈ విమానం యూరి గగారిన్ పేరు పెట్టబడింది. [69] ఏప్రిల్ 21 న, మొదటి వాణిజ్య విమానం మాస్కో షెరెమెటివో వద్ద అడుగుపెట్టింది. [సైటేషన్ అవసరం] ఈ విమానంలో 2 గం 55 నిమిషాలు కొనసాగింది; సూపర్జెట్ 100 కి మారడానికి ముందు అర్మవియా ఈ మార్గంలో ఎయిర్‌బస్ A319 ను ఉపయోగించింది. [70] మే 1 న, ఇది సుమారు 4 గంటల్లో వెనిస్ విమానాశ్రయానికి మొట్టమొదటి వాణిజ్య విమానాలను చేసింది, అప్పటికి ఇది 24 విమానాలలో 50 గంటలు సేకరించింది. [71] మార్చి 2012 నాటికి, ఏరోఫ్లోట్ చేత నిర్వహించబడుతున్న ఆరు విమానాలు వైఫల్యాలు మరియు భాగాల డెలివరీ ఆలస్యం కారణంగా ప్రామాణిక 8-9 గంటలకు బదులుగా 3.9 గంటలు/రోజుకు ఎగురుతున్నాయి, మరియు వైమానిక సంస్థ పరిహారం కోరింది. [72] ఆగష్టు 2012 లో, అర్మవియా తన రెండు SSJ100 లను తయారీదారుకు తిరిగి ఇచ్చినట్లు ప్రకటించింది. [73] [74] ఆర్మవియా అప్పుడు మరింత డెలివరీలను నివారించింది. [75] ఫిబ్రవరి 2013 లో, సుఖోయ్ కొత్త విమానాలలో దంతాల సమస్యలు మామూలుగా ఉన్నాయని పేర్కొన్నాడు. [76] SSJ 18 సెప్టెంబర్ 2013 న మెక్సికన్ ఇంటర్‌జెట్‌తో సేవలోకి ప్రవేశించింది; వారి మొదటి నాలుగు వారాల్లో, పనిచేసే మొదటి రెండు విమానాలు 600 గంటలకు పైగా 580 సార్లు ఎగురవేయబడ్డాయి, రోజువారీ 9.74 గంటలు మరియు 99.03%పంపక విశ్వసనీయత. [77] జూన్ 2014 నాటికి, ఇంటర్‌జెట్ ఏడు SSJ100 లను పొందింది మరియు పంపకం విశ్వసనీయత 99.7%కి పెరిగింది. [78] 12 సెప్టెంబర్ 2014 న, ఇంటర్‌జెట్ యుఎస్‌కు రెగ్యులర్ ప్యాసింజర్ విమానాలను ప్రారంభించింది, మెక్సికోలోని మోంటెర్రే - శాన్ ఆంటోనియో, టెక్సాస్ రూట్. [79] 3 జూన్ 2016 న, ఐరిష్ క్యారియర్ సిటీజెట్ ఒక SSJ100 ను డెలివరీ చేసిన మొదటి పశ్చిమ యూరోపియన్ విమానయాన సంస్థ. [80] 24 డిసెంబర్ 2016 న, రష్యన్ ఫెడరల్ ఎయిర్ ట్రాన్స్పోర్ట్ ఏజెన్సీ ఏడు జెట్లను గ్రౌన్దేడ్ చేసింది, ఇరేరో ఎస్ఎస్జె 100 యొక్క తోక భాగం లోహ అలసటను చూపించింది, సుఖోయ్ మొత్తం విమానాలను పరిశీలించడానికి దారితీసింది. [81] డిసెంబర్ 27 నాటికి, అన్ని విమానాలు తనిఖీ చేయబడ్డాయి మరియు లోపం దైహికమైనది కాదని తేలింది, ఎందుకంటే ఇది బహుళ పునరావృత్తులు మరియు భద్రతా మార్జిన్ సాధారణ లోడ్లను రెట్టింపు చేస్తుంది. [82] ఇంటర్‌జెట్ యొక్క అన్ని SSJ100 లు కూడా తనిఖీ చేయబడ్డాయి. [సైటేషన్ అవసరం] జూన్ 2017 లో, డిస్పాచ్ విశ్వసనీయత ఒక సంవత్సరం ముందు 96.94% నుండి 97.85% కి పెరిగింది, అయితే 1,000 విమాన గంటలకు 89.6 లోపాలు 40% తగ్గాయి. [83]. [83] 21 జూలై 2017 న, క్షితిజ సమాంతర స్టెబిలైజర్ వెనుక స్పార్ పగుళ్లను కనుగొన్న తరువాత, EASA తప్పనిసరి తనిఖీలను తప్పనిసరి చేసింది. [84] విమాన శిక్షణ, ఇంజనీరింగ్ మరియు విడి భాగాల సరఫరా కోసం మరింత ప్రతిస్పందన మరియు లభ్యతతో కస్టమర్ మద్దతును మెరుగుపరచాల్సిన అవసరం ఉందని సుఖోయి గుర్తించింది. [41] నవంబర్ 2017 ప్రారంభంలో, రష్యన్ ఫెడరల్ ఎయిర్ ట్రాన్స్పోర్ట్ ఏజెన్సీ మరియు ఇటాలియన్ సివిల్ ఏవియేషన్ అథారిటీ (ENAC) వారి ద్వైపాక్షిక వాయు యోగ్యత ఒప్పందాన్ని సవరించాయి, SSJ ఎగుమతి అమ్మకాలను తాకింది. [40] ఇంటర్జెట్ 10 సూపర్జెట్ల కోసం దాని మూలధన వ్యయం ఒక ఎయిర్ బస్ A320 కోసం ప్రీ-డెలివరీ చెల్లింపుకు సమానం అని పేర్కొంది. [85] ప్రీ-డెలివరీ చెల్లింపు విమాన జాబితా ధరలో 15-30%. [86] A320 జాబితా ధర 2012 లో .3 88.3 మిలియన్లు. [87] జనవరి 2018 లో, బ్లూమ్‌బెర్గ్ ఇంటర్‌జెట్ యొక్క 22 SSJ100 లలో నాలుగు SAM146 నిర్వహణ ఆలస్యం కారణంగా కనీసం ఐదు నెలలు గ్రౌన్దేడ్ అయిన తరువాత ఇతరులను పరిగెత్తడానికి భాగాల కోసం నరమాంసానికి గురవుతున్నాయని నివేదించారు. [88] తరువాత దీనిని ఇంటర్‌జెట్ తిరస్కరించింది. [89] ఒక గ్రౌన్దేడ్ SSJ100 19 జనవరి 2018 న తిరిగి సేవ చేయవలసి ఉంది మరియు మిగిలిన ముగ్గురు మార్చిలో. [90] ఆగష్టు 2018 లో, రష్యన్ ప్రాంతీయ క్యారియర్ యాకుటియా విమానయాన సంస్థలు తమ ఎస్‌ఎస్‌జెలను ఉపసంహరించుకోవాలని భావించాయి, రెండు గ్రౌన్దేడ్ అయిన తరువాత, 1,500-3,000 చక్రాల తర్వాత వారి ఇంజన్లు తొలగించబడ్డాయి, పేర్కొన్న 7,000 కన్నా తక్కువ, మరియు పున ments స్థాపనలు అందుబాటులో లేవు. ఇంజిన్ మెచ్యూరిటీ మెరుగుపడినందున పవర్‌జెట్ దాని మరమ్మత్తు సామర్థ్యం మరియు లీజు పూల్‌ను విస్తరిస్తోంది, SAM146 ఇంజిన్ 2011 పరిచయం నుండి 99.9% ఆధారపడటాన్ని సాధించిందని పేర్కొంది. [91] సెప్టెంబర్ 2018 లో, ఇంటర్‌జెట్ తన SSJ100 లను ఎయిర్‌బస్ A320NEOS తో భర్తీ చేయడాన్ని పరిశీలిస్తున్నట్లు నివేదించబడింది, దాని స్లాట్‌లను బాగా ఉపయోగించుకోవడానికి, SSJ సాంకేతిక సమస్యలతో కూడా ఒక కారకం. [92] సెప్టెంబర్ 12 న, ఇంటర్‌జెట్ నివేదికను ఖండించారు. [93] ఇంటర్‌జెట్ దాని సూపర్జెట్‌లలో కొన్నింటిని తొలగించి, మరో 20 A320neos తీసుకోవాలని అనుకుంటుందని తరువాత నివేదించబడింది, బహుశా కొత్త సూపర్జెట్ డెలివరీలతో పాటు; ఇది మెక్సికో నగరంలో మెరుగైన SSJ స్పేరేస్ జాబితాకు ప్రాప్యత కలిగి ఉంటుంది మరియు టోలుకాలో ఫ్లైట్ సిమ్యులేటర్‌ను ఏర్పాటు చేస్తోంది. [94] నవీకరించబడిన SSJ లలో వింగ్లెట్స్, అధిక MTOW మరియు మెరుగైన వ్యవస్థలు మరియు ఇంటీరియర్ ఉంటాయి. [95] పిచ్‌ను 34 నుండి 30 లో (86 నుండి 76 సెం.మీ) తగ్గించడం ద్వారా క్యాబిన్ సాంద్రతను 93 నుండి 108 సీట్లకు పెంచాలని సుఖోయి ప్రతిపాదించింది. [96] అక్టోబర్ 2018 లో, సుఖోయ్ మరియు ఇంజిన్ కాంట్రాక్టర్ యుఇసి రష్యా ప్రభుత్వ మద్దతుతో, డిస్పాచ్ విశ్వసనీయతను మెరుగుపరచడానికి డెలివరీల కంటే కస్టమర్ మద్దతుపై దృష్టి పెట్టడానికి ఒక ప్రణాళికపై అంగీకరించారు. [97] నవంబర్ 2018 చివరిలో, యునైటెడ్ ఎయిర్క్రాఫ్ట్ కార్పొరేషన్ SCAC ని సుఖోయ్ హోల్డింగ్ నుండి ఇర్కుట్ కార్పొరేషన్‌కు బదిలీ చేసింది, UAC యొక్క విమానాల విభాగంగా మారింది. [56] అప్పటికి, బ్రస్సెల్స్ ఎయిర్‌లైన్స్ సిటీజెట్ నుండి తడి-లీజుకు తీసుకున్న నాలుగు SSJ100 లకు ప్రత్యామ్నాయాలను కోరుతోంది, ఎందుకంటే దంతాల సమస్యలు వారి విశ్వసనీయతను ప్రభావితం చేశాయి. [98] ఫిబ్రవరి 2019 నాటికి, సిటీజెట్ యొక్క మిగిలిన ఐదు SSJ100 లు పనిలేకుండా నిలబడి, స్లోవేనియా యొక్క అడ్రియా ఎయిర్‌వేస్‌కు బదిలీ చేయబడుతుందని భావించారు, ఇది 2018 చివరిలో 15 కి కట్టుబడి ఉంది, [99] అయితే అడ్రియా తరువాత ఏప్రిల్ 2019 లో తన ఉత్తర్వులను రద్దు చేసింది. [100] తక్కువ విశ్వసనీయత, కష్టమైన నిర్వహణ మరియు విడి భాగాల లభ్యత దోహదపడినట్లు అనుమానిస్తున్నప్పటికీ, సిటీజెట్ లేదా బ్రస్సెల్స్ విమానయాన సంస్థలు ఎస్‌ఎస్‌జెని ఎందుకు వదులుకున్నాయని వ్యాఖ్యానించలేదు. [101] మార్చి 2019 నాటికి [అప్‌డేట్], ఇంటర్‌జెట్ యొక్క 22 SSJ లలో 15 మంది సేవలో లేరు. సుఖోయ్‌తో చర్చలు ప్రతిష్టంభనతో ఉన్నాయి, పవర్‌జెట్ SAM146 ఇంజిన్‌లకు మరమ్మతుల కోసం ఇంటర్‌జెట్ చెల్లించటానికి ఇష్టపడలేదు. [102] SSJ కోసం సేవా సౌకర్యాలు లేకపోవడం వల్ల ఇంటర్‌జెట్ యొక్క విశ్వసనీయత సమస్యలు సమ్మేళనం చేయబడతాయి, ఇది సిటీజెట్ నమోదు చేసిన పేలవమైన విశ్వసనీయతకు కూడా దోహదపడింది. [103] 15 మే 2019 న, ఇంటర్‌జెట్ తన 20 ఎస్‌ఎస్‌జెలను విక్రయించాలని ప్రకటించింది, వీటిలో ఐదు మాత్రమే పనిచేస్తున్నాయి, ఎందుకంటే మెక్సికోలో ఈ పరిమాణం యొక్క విమానాలను ఆపరేట్ చేయడం లాభదాయకం కాదు. [104] మే 2019 నాటికి [అప్‌డేట్], విశ్వసనీయత మరియు సేవా నెట్‌వర్క్ సమస్యల కారణంగా సూపర్‌జెట్‌ను అమ్మడం మరియు రష్యా వెలుపల లీజింగ్ కాంట్రాక్టులను పునరుద్ధరించడంలో సుఖోయికి సమస్య ఉంది. [105] SSJ యొక్క తక్కువ విశ్వసనీయతతో అసంతృప్తి రష్యన్ ఆపరేటర్లకు కూడా వ్యాపించింది. [106] రెండవ అతిపెద్ద రష్యన్ ఎస్‌ఎస్‌జె ఆపరేటర్ యమల్ ఎయిర్‌లైన్స్, అధిక సర్వీసింగ్ ఖర్చులను పేర్కొంటూ మరో 10 ఎస్‌ఎస్‌జెలకు తన ఆర్డర్‌ను రద్దు చేస్తున్నట్లు ప్రకటించింది. [107] ఏరోఫ్లోట్ యాజమాన్యంలోని 30-40 SSJ లలో, నిర్వహణ సమస్యల కారణంగా 10 మాత్రమే ఒకేసారి ఉపయోగించబడుతుందని నివేదించబడింది. [108] ఫ్లైట్ 1492 ప్రమాదం తరువాత ఏరోఫ్లోట్ వారంలో సుమారు 50 సూపర్జెట్ విమానాలను రద్దు చేసింది. చారిత్రాత్మకంగా విమానయాన విమానాలలో ఎయిర్‌బస్ మరియు బోయింగ్ విమానాల కంటే సూపర్జెట్ 100 తక్కువ పంపక విశ్వసనీయతను కలిగి ఉందని కొమ్మెర్సాంట్ పరిశ్రమ వర్గాలను పేర్కొంది మరియు ప్రమాదం దర్యాప్తు చేస్తున్నప్పుడు ఏరోఫ్లోట్ వద్ద "పెరిగిన భద్రతా చర్యలకు" రద్దు చేయటానికి కారణమని పేర్కొంది. [109] జూన్ 4 న, రష్యన్ ఫెడరల్ ఎయిర్ ట్రాన్స్పోర్ట్ ఏజెన్సీ (రోసావియాటియా) క్యారియర్‌లను ఎస్‌ఎస్‌జె యొక్క వన్-టైమ్ తనిఖీలు చేయాలని ఆదేశించింది, విమానం యొక్క పరిస్థితి మరియు విమానం మరియు ఇంజిన్ లాగ్‌ల ధృవీకరణ యొక్క సాధారణ తనిఖీతో సహా, జూన్ 25 నాటికి. [110] నవంబర్ 2021 లో, త్వరగా మరమ్మతు చేయడానికి 40 SAM146 స్పేర్ ఇంజిన్ల కొలను ఏర్పాటు చేయబడింది. [111] [ప్రాముఖ్యత?] [మంచి మూలం అవసరం] సుఖోయ్ 2019 మొదటి భాగంలో మూడు SSJ లను మాత్రమే పంపిణీ చేశారు; దీని ఆర్థిక ఫలితాలు విమాన అమ్మకాల ఆదాయంలో ఏడు రెట్లు పడిపోవడాన్ని మరియు మొత్తం అమ్మకాల ఆదాయంలో నాలుగు రెట్లు తగ్గుదలని చూపిస్తుంది, దీని ఫలితంగా దాని నికర నష్టంలో 32% పెరుగుదల ఏర్పడుతుంది. 60-120 సీట్ల విభాగంలో రష్యన్ మోడళ్లకు డిమాండ్ 20 సంవత్సరాల కాలంలో సంవత్సరానికి 10 విమానాలు మాత్రమే అని అంచనా వేసినప్పటికీ, లాభం పొందడానికి కంపెనీ సంవత్సరానికి 32 నుండి 34 విమానాల ఉత్పత్తి రేటును సాధించాల్సిన అవసరం ఉంది. స్వల్పకాలికంలో, ఏరోఫ్లోట్ తన 2018 ప్రాథమిక ఒప్పందాన్ని 100 SSJ లకు పెడుతుందని కంపెనీ ప్రధాన ఆశ. [112] మొత్తం 12 జెట్లను 2020 లో కింది ఆపరేటర్లకు పంపిణీ చేశారు: రోసియా ఎయిర్‌లైన్స్, అజిముత్ ఎయిర్‌లైన్స్, రెడ్ వింగ్స్ ఎయిర్‌లైన్స్. [113] విమానయానంపై కోవిడ్ -19 మహమ్మారి ప్రభావం కారణంగా మిగిలి ఉన్న ఏకైక పాశ్చాత్య ఆపరేటర్ ఇంటర్‌జెట్ ఆర్థిక ఇబ్బందులను ఎదుర్కొంది. [114] నవంబర్ 2020 చివరి నాటికి, క్యారియర్ యొక్క నౌకాదళం కేవలం నాలుగు SSJ100 లకు తగ్గింది. [115] డిసెంబర్ 2020 లో కంపెనీ ఆపరేషన్ నిలిపివేసింది, మరియు దాని అన్ని ఇతర విమానాలను విక్రయించగలిగేటప్పుడు, దాని 22 SSJ100 లను "డెడ్ వెయిట్" గా మిగిలిపోయింది, దాని ఆర్థిక పునరుద్ధరణ అసాధ్యం. [సైటేషన్ అవసరం] డిసెంబర్ 2020 లో, రోసియా ఎయిర్లైన్స్ దానిని ప్రకటించింది ఇది 2021 చివరి నాటికి 66 సూపర్జెట్లను ఆపరేట్ చేయాలని భావిస్తుంది, దాని మాతృ సంస్థ ఏరోఫ్లోట్ నుండి బదిలీ చేయబడింది, ఇది ప్రస్తుతం 54 SSJ లు కలిగి ఉంది. [116] మూడు వేరియంట్లు మొదట్లో ప్రణాళిక చేయబడ్డాయి, 60, 78 మరియు 98 మంది ప్రయాణికులు: వరుసగా RRJ-60, RRJ-75 మరియు RRJ-95. 2007 నాటికి, 98-సీట్లపై దృష్టి పెట్టడానికి RRJ-60 తొలగించబడింది, 78-సీట్లు అనుసరించాలి. [117] ప్రాథమిక సంస్కరణ 3 ఫిబ్రవరి 2012 న EASA చేత ధృవీకరించబడింది, RRJ-95LR100 MTOW తో 45.88 నుండి 49.45 T (101,100 నుండి 109,000 lb) కు పెరిగింది మరియు RRJ-95B100 SAM146-1S17 నుండి 79 KN17 నుండి పెరిగింది. (17,270 నుండి 17,760 ఎల్బిఎఫ్) -1 ఎస్ 18 లు 7 మార్చి 2017 న జోడించబడ్డాయి. [118] RRJ-95LR100 పరిధిని 4,578 కిమీ (2,472 ఎన్ఎమ్ఐ) కు పెంచారు. [119] RRJ-95B100 టేకాఫ్ దూరం 10%తగ్గించబడుతుంది. [120] 2011 లో, రష్యా పరిశ్రమ మరియు వాణిజ్య మంత్రిత్వ శాఖ విస్తరించిన సూపర్జెట్ 130ng, 130 సీటింగ్ గురించి పేర్కొంది. [121] ఇది అల్యూమినియం ఫ్యూజ్‌లేజ్ మరియు మిశ్రమ రెక్కలను కలిగి ఉంటుంది. [122] కొత్త పదార్థాలు బరువును 15-20%తగ్గించడానికి, సేవా జీవితాన్ని 20-30%పెంచడానికి మరియు నిర్వహణ ఖర్చులను 10–12%తగ్గించడానికి ఉద్దేశించబడ్డాయి. [121] దీని అభివృద్ధి ఇప్పటికీ ఆగస్టు 2012 లో ప్రతిపాదించబడింది. [సైటేషన్ అవసరం] 130 నుండి 140 సీట్లతో, ఇది 110–115 సీట్ల సూపర్జెట్ మరియు 150–200 సీట్ల ఇర్కట్ MC-21 మధ్య అంతరాన్ని తగ్గించేది. 2019 నుండి 2020 వరకు ఉత్పత్తి కోసం నిధులు 2016 లో ప్రారంభించడానికి ప్రణాళిక చేయబడ్డాయి. ఇది ఇర్కుట్ MC-21 కాంపోజిట్ వింగ్ మరియు ప్రాట్ &amp; విట్నీ PW1000G ఇంజిన్ల ఉత్పన్నాన్ని ఉపయోగించుకుంది. 130-సీట్ల సాగతీత సుఖోయ్ సూపర్జెట్ 130ng అని పిలువబడేది. [123] ఇది ఎయిర్‌బస్ A220 మరియు ఎంబ్రేర్ ఇ-జెట్ ఇ 2 కుటుంబంతో పోటీ పడేది. [124] 2016 లో, పెద్ద రెక్కలను ఉపయోగించి 120 వరకు తక్కువ సాగినది, కానీ అదే ఇంజన్లు మరియు తోకను ఉపయోగించి 2020 లో పరిచయం కోసం ప్రణాళిక చేయబడింది. [125] 2017 లో, 150 విమానాల వ్యాపార ప్రణాళికతో, NG 130-సీట్ల సాగతీత కోసం ఒక గో-ఫార్వెడ్ తగినంత థ్రస్ట్‌తో ఇంజిన్ల లభ్యతపై ఆధారపడి ఉంటుంది మరియు సంవత్సరం చివరినాటికి ఇది జరుగుతుంది. [126] ఈ విమానం 120 మంది ప్రయాణికులను ఇప్పటికే ఉన్న ఇంజిన్‌లతో మరియు 125 మంది ప్రయాణీకులను ఎయిర్‌ఫ్రేమ్ నిరంతర మెరుగుదలలతో తీసుకువెళుతుంది; పవర్‌జెట్ మూడేళ్లలో 2% పెరుగుదలను ధృవీకరించగలదు. [127] సుఖోయి 2018 మొదటి త్రైమాసికం నాటికి మొదట 75-సీటులను లేదా విస్తరించిన వేరియంట్‌ను అధిక థ్రస్ట్ SAM146 లు లేదా ప్రత్యామ్నాయ ఇంజిన్ అవసరమా అని నిర్ణయించవలసి ఉంది. [41] ఫిబ్రవరి 2018 సింగపూర్ ఎయిర్ షోలో, సుఖోయ్ 2022 లో సేవల్లోకి ప్రవేశించడానికి 75-సీట్ల సంకోచాన్ని ప్రకటించారు. చిన్న, ఆప్టిమైజ్ చేసిన అల్యూమినియం లేదా మిశ్రమ రెక్కతో, ఇది 17,000 ఎల్బిఎఫ్ (76 కెఎన్ SAM146S లేదా AVIADVIGATEL PD-14 ఉత్పన్నమైన PD-7S. [128] 3–3.5 మీ (9.8–11.5 అడుగులు) తక్కువ ఫ్యూజ్‌లేజ్ 3 టి (6,600 ఎల్బి) తేలికైనది మరియు ఇది యుఎస్ స్కోప్ నిబంధనలలోకి వస్తుంది, కానీ పాశ్చాత్య సేవ మరియు మద్దతు అనుభవం అవసరం. [129] అటువంటి జెట్‌లకు డిమాండ్ రష్యాలో 200–300 మరియు విదేశాలలో 3,000 వరకు; పరిచయం 2023 ఆరంభం వరకు జారిపోతుంది. సుఖోయి మరియు ఇర్కుట్ యునైటెడ్ విమానంలో ఏకీకృతం కావడంతో, కొన్ని నిర్మాణాలు మరియు ఏవియానిక్స్ సామాన్యత కోసం ఇర్కుట్ MC-21 కి దగ్గరగా ఉండవచ్చు. [130] ఒకేలాంటి నియంత్రణలతో ఏకీకృత వేదిక పైలట్ మార్పిడులను తగ్గిస్తుంది; ఎస్ 7 విమానయాన సంస్థలు 75 విమానాలకు కట్టుబడి ఉన్నాయి. జూలై 2018 లో, మిశ్రమ రెక్కకు ప్రాధాన్యత ఇవ్వబడింది మరియు 3 మీటర్ల పరీక్షా విభాగం తయారు చేయబడి పరీక్షించబడుతుంది. వేరియంట్ SAM146 ని కలిగి ఉంటుంది మరియు ఖాళీ బరువును 12–15%తగ్గించాలి. [131] 2018 లో, డిజైన్ ఆమోదం పొందిన నాలుగు సంవత్సరాల తరువాత, 2025 కోసం సీరియల్ ఉత్పత్తిని ప్లాన్ చేశారు. 2019 నాటికి, ప్రాధాన్యత పాశ్చాత్య భాగాలను SSJ100 లో భర్తీ చేయడానికి మారింది, తద్వారా ఈ విమానం ఇరాన్ వంటి యుఎస్ మంజూరు చేసిన దేశాలకు అమ్మవచ్చు. సంక్షిప్త విమానంలో 75 కి కట్టుబడి ఉన్న ఎస్ 7 ఎయిర్‌లైన్స్, బొంబార్డియర్ లేదా ఎంబ్రేర్ నుండి ప్రత్యామ్నాయాలను పొందవచ్చు. [132] సెప్టెంబర్ 2019 లో, ఎస్ 7 యజమాని వ్లాడిస్లావ్ ఫైల్వి, ఎస్ఎస్జె 75 ప్రాజెక్ట్ వదిలివేయబడిందని తన అవగాహనను ధృవీకరించారు. పరీక్షా కార్యక్రమంలో తన సొంత నిపుణుల భాగస్వామ్యం కావాలని ఎస్ 7 పట్టుబట్టిందని, మరియు షెరెమెటివో ప్రమాదంలో తగినంత అగ్ని నిరోధకతను చూపించిన మిశ్రమ అంతస్తును మార్చాలని డిమాండ్ చేశారని, వీల్ బావుల పున es రూపకల్పనతో పాటు. [133] ఆగష్టు 2016 నాటికి, 133 SSJ100 లు ఎనిమిది విమానయాన సంస్థలు మరియు ఐదు ప్రభుత్వ మరియు వ్యాపార విమానయాన సంస్థలతో పనిచేస్తున్నాయి. [47] అక్టోబర్ 2017 లో, ప్రపంచవ్యాప్తంగా 105 SSJ100 లు ఉన్నాయి: కొన్ని రాయల్ థాయ్ వైమానిక దళం మరియు కజాఖ్ ప్రభుత్వ సంస్థలు వంటి ప్రభుత్వ సంస్థలు ఉపయోగిస్తున్నారు. ఈ నౌకాదళం 2011 లో వాణిజ్య కార్యకలాపాలు ప్రారంభమైనప్పటి నుండి 340,000 గంటల్లో 230,000 విమానాలను లాగిన్ చేసింది. కనీసం 30 SSJ100 లు 2017 లో పంపిణీ చేయవలసి ఉంది, 38 మరియు 2018 కి 38 ప్రణాళికలు ఉన్నాయి మరియు 2019 లో 37. [40] మే 2018 లో, మొదటి విమానంలో పది సంవత్సరాల తరువాత, 127 మంది విమానాలు 275,000 వాణిజ్య విమానాలు మరియు 420,000 గంటలకు పైగా లాగిన్ అయ్యాయి. [130] సెప్టెంబర్ 2018 లో, ఇది 300,000 రెవెన్యూ విమానాలను 460,000 గంటలు కొనసాగించింది. [47] జూన్ 2019 నాటికి మూడు హల్ నష్ట ప్రమాదాలు మరియు 86 మరణాలు జరిగాయి. పోల్చదగిన పాత్ర, కాన్ఫిగరేషన్ మరియు ERA సంబంధిత జాబితాల విమానం</v>
      </c>
      <c r="E156" s="1" t="s">
        <v>2149</v>
      </c>
      <c r="F156" s="1" t="s">
        <v>2150</v>
      </c>
      <c r="G156" s="1" t="str">
        <f>IFERROR(__xludf.DUMMYFUNCTION("GOOGLETRANSLATE(F:F, ""en"", ""te"")"),"ప్రాంతీయ జెట్")</f>
        <v>ప్రాంతీయ జెట్</v>
      </c>
      <c r="H156" s="1" t="s">
        <v>296</v>
      </c>
      <c r="I156" s="1" t="str">
        <f>IFERROR(__xludf.DUMMYFUNCTION("GOOGLETRANSLATE(H:H, ""en"", ""te"")"),"రష్యా")</f>
        <v>రష్యా</v>
      </c>
      <c r="K156" s="1" t="s">
        <v>2151</v>
      </c>
      <c r="L156" s="1" t="str">
        <f>IFERROR(__xludf.DUMMYFUNCTION("GOOGLETRANSLATE(K:K, ""en"", ""te"")"),"యునైటెడ్ ఎయిర్క్రాఫ్ట్ కార్పొరేషన్ [1]/ ఇర్కుట్ కార్పొరేషన్ (నవంబర్ 2018 నుండి) [2]")</f>
        <v>యునైటెడ్ ఎయిర్క్రాఫ్ట్ కార్పొరేషన్ [1]/ ఇర్కుట్ కార్పొరేషన్ (నవంబర్ 2018 నుండి) [2]</v>
      </c>
      <c r="M156" s="1" t="s">
        <v>2152</v>
      </c>
      <c r="N156" s="1" t="s">
        <v>2153</v>
      </c>
      <c r="O156" s="1" t="s">
        <v>2154</v>
      </c>
      <c r="AF156" s="1" t="s">
        <v>2155</v>
      </c>
      <c r="BF156" s="1" t="s">
        <v>2156</v>
      </c>
      <c r="BG156" s="1" t="s">
        <v>51</v>
      </c>
      <c r="BT156" s="1" t="s">
        <v>2157</v>
      </c>
      <c r="BU156" s="1" t="s">
        <v>2158</v>
      </c>
      <c r="BV156" s="1" t="s">
        <v>2159</v>
      </c>
      <c r="CO156" s="1" t="s">
        <v>2160</v>
      </c>
      <c r="CP156" s="2" t="s">
        <v>2161</v>
      </c>
      <c r="DE156" s="1" t="s">
        <v>2162</v>
      </c>
      <c r="DF156" s="1" t="s">
        <v>2163</v>
      </c>
      <c r="DG156" s="1" t="s">
        <v>2164</v>
      </c>
    </row>
    <row r="157">
      <c r="A157" s="1" t="s">
        <v>2165</v>
      </c>
      <c r="B157" s="1" t="str">
        <f>IFERROR(__xludf.DUMMYFUNCTION("GOOGLETRANSLATE(A:A, ""en"", ""te"")"),"బార్డ్మోర్ w.b.xxvi")</f>
        <v>బార్డ్మోర్ w.b.xxvi</v>
      </c>
      <c r="C157" s="1" t="s">
        <v>2166</v>
      </c>
      <c r="D157" s="1" t="str">
        <f>IFERROR(__xludf.DUMMYFUNCTION("GOOGLETRANSLATE(C:C, ""en"", ""te"")"),"బార్డ్మోర్ W.B.XXVI (W.B.26) 1920 లలో బ్రిటిష్ రెండు-సీట్ల ఫైటర్. ఒకే ఇంజిన్ బిప్‌లేన్, ఒక ఉదాహరణ లాట్వియా చేత నిర్మించబడింది మరియు మూల్యాంకనం చేయబడింది, కానీ సేవ కోసం అంగీకరించబడలేదు. 1924 లో, విలియం బార్డ్మోర్ మరియు కంపెనీ యొక్క స్కాటిష్ షిప్ బిల్డింగ్ "&amp;"సంస్థ లాట్వియా, W.B.XXVI కోసం రెండు సీట్ల ఫైటర్ను రూపొందించింది. బార్డ్మోర్ యొక్క చీఫ్ డిజైనర్, W.S. షాక్లెటన్ ఒక చెక్క సింగిల్-బే బిప్‌లేన్‌ను తయారు చేసింది, దీనిని రోల్స్ రాయిస్ ఈగిల్ ఇంజిన్ ద్వారా నడిపించింది. స్లాబ్-సైడెడ్ ఫ్యూజ్‌లేజ్ షట్కోణ విభాగానిక"&amp;"ి చెందినది, ఇద్దరు సిబ్బంది ప్రత్యేక కాక్‌పిట్స్‌లో కూర్చున్నారు. డ్రాగ్‌ను తగ్గించడానికి, రెక్కలకు బ్రేసింగ్ వైర్లు లేవు, బ్రేసింగ్ కేవలం స్ట్రట్‌ల ద్వారా, పెద్ద ఇంటర్-వింగ్ గ్యాప్‌తో ఉంటుంది. దిగువ వింగ్ యొక్క ప్రముఖ అంచులో లాంబ్లిన్ రేడియేటర్ వ్యవస్థాప"&amp;"ించబడింది. సాధారణ విక్కర్స్ మరియు లూయిస్ మెషిన్ గన్‌లకు బదులుగా, ఈ విమానం బార్డ్‌మోర్ యొక్క సొంత గ్యాస్-ఆపరేటెడ్ బార్డ్‌మోర్-ఫార్క్‌హార్ మెషిన్ గన్స్ చేత సాయుధమైంది. [1] [2] ప్రోటోటైప్ మొదట 1925 లో కొంత సమయం ఎగిరింది. [3] ఇది మనోహరమైనదని నిరూపించబడినప్పటి"&amp;"కీ, [4] [5] ఇది బలహీనంగా ఉంది, మరియు పనితీరు పేలవంగా ఉంది, లాట్వియన్లు ఈగిల్ స్థానంలో మరింత శక్తివంతమైన నేపియర్ లయన్ ఇంజిన్‌తో చెల్లించటానికి ఇష్టపడలేదు. ఇది 1926 లో మూల్యాంకనం కోసం లాట్వియాకు పంపబడింది, కాని ఇది తిరస్కరించబడటానికి ముందే లాట్వియాలో మూడుసా"&amp;"ర్లు మాత్రమే ఎగురవేయబడింది మరియు చివరికి బార్డ్మోర్‌కు తిరిగి పంపబడింది. ఇక W.B.xxvis నిర్మించబడలేదు. [6] పరిమిత సంచికల నుండి డేటా పార్ట్ 4: బార్డ్మోర్ W.B.XXVI [4] సాధారణ లక్షణాలు పనితీరు ఆయుధాలు")</f>
        <v>బార్డ్మోర్ W.B.XXVI (W.B.26) 1920 లలో బ్రిటిష్ రెండు-సీట్ల ఫైటర్. ఒకే ఇంజిన్ బిప్‌లేన్, ఒక ఉదాహరణ లాట్వియా చేత నిర్మించబడింది మరియు మూల్యాంకనం చేయబడింది, కానీ సేవ కోసం అంగీకరించబడలేదు. 1924 లో, విలియం బార్డ్మోర్ మరియు కంపెనీ యొక్క స్కాటిష్ షిప్ బిల్డింగ్ సంస్థ లాట్వియా, W.B.XXVI కోసం రెండు సీట్ల ఫైటర్ను రూపొందించింది. బార్డ్మోర్ యొక్క చీఫ్ డిజైనర్, W.S. షాక్లెటన్ ఒక చెక్క సింగిల్-బే బిప్‌లేన్‌ను తయారు చేసింది, దీనిని రోల్స్ రాయిస్ ఈగిల్ ఇంజిన్ ద్వారా నడిపించింది. స్లాబ్-సైడెడ్ ఫ్యూజ్‌లేజ్ షట్కోణ విభాగానికి చెందినది, ఇద్దరు సిబ్బంది ప్రత్యేక కాక్‌పిట్స్‌లో కూర్చున్నారు. డ్రాగ్‌ను తగ్గించడానికి, రెక్కలకు బ్రేసింగ్ వైర్లు లేవు, బ్రేసింగ్ కేవలం స్ట్రట్‌ల ద్వారా, పెద్ద ఇంటర్-వింగ్ గ్యాప్‌తో ఉంటుంది. దిగువ వింగ్ యొక్క ప్రముఖ అంచులో లాంబ్లిన్ రేడియేటర్ వ్యవస్థాపించబడింది. సాధారణ విక్కర్స్ మరియు లూయిస్ మెషిన్ గన్‌లకు బదులుగా, ఈ విమానం బార్డ్‌మోర్ యొక్క సొంత గ్యాస్-ఆపరేటెడ్ బార్డ్‌మోర్-ఫార్క్‌హార్ మెషిన్ గన్స్ చేత సాయుధమైంది. [1] [2] ప్రోటోటైప్ మొదట 1925 లో కొంత సమయం ఎగిరింది. [3] ఇది మనోహరమైనదని నిరూపించబడినప్పటికీ, [4] [5] ఇది బలహీనంగా ఉంది, మరియు పనితీరు పేలవంగా ఉంది, లాట్వియన్లు ఈగిల్ స్థానంలో మరింత శక్తివంతమైన నేపియర్ లయన్ ఇంజిన్‌తో చెల్లించటానికి ఇష్టపడలేదు. ఇది 1926 లో మూల్యాంకనం కోసం లాట్వియాకు పంపబడింది, కాని ఇది తిరస్కరించబడటానికి ముందే లాట్వియాలో మూడుసార్లు మాత్రమే ఎగురవేయబడింది మరియు చివరికి బార్డ్మోర్‌కు తిరిగి పంపబడింది. ఇక W.B.xxvis నిర్మించబడలేదు. [6] పరిమిత సంచికల నుండి డేటా పార్ట్ 4: బార్డ్మోర్ W.B.XXVI [4] సాధారణ లక్షణాలు పనితీరు ఆయుధాలు</v>
      </c>
      <c r="E157" s="1" t="s">
        <v>2167</v>
      </c>
      <c r="F157" s="1" t="s">
        <v>2168</v>
      </c>
      <c r="G157" s="1" t="str">
        <f>IFERROR(__xludf.DUMMYFUNCTION("GOOGLETRANSLATE(F:F, ""en"", ""te"")"),"ఫైటర్ విమానం")</f>
        <v>ఫైటర్ విమానం</v>
      </c>
      <c r="H157" s="1" t="s">
        <v>1460</v>
      </c>
      <c r="I157" s="1" t="str">
        <f>IFERROR(__xludf.DUMMYFUNCTION("GOOGLETRANSLATE(H:H, ""en"", ""te"")"),"యునైటెడ్ కింగ్‌డమ్")</f>
        <v>యునైటెడ్ కింగ్‌డమ్</v>
      </c>
      <c r="J157" s="1" t="s">
        <v>1915</v>
      </c>
      <c r="K157" s="1" t="s">
        <v>2169</v>
      </c>
      <c r="L157" s="1" t="str">
        <f>IFERROR(__xludf.DUMMYFUNCTION("GOOGLETRANSLATE(K:K, ""en"", ""te"")"),"విలియం బార్డ్మోర్ మరియు సంస్థ")</f>
        <v>విలియం బార్డ్మోర్ మరియు సంస్థ</v>
      </c>
      <c r="M157" s="1" t="s">
        <v>2170</v>
      </c>
      <c r="N157" s="1">
        <v>1925.0</v>
      </c>
      <c r="O157" s="1">
        <v>1.0</v>
      </c>
      <c r="Q157" s="1">
        <v>2.0</v>
      </c>
      <c r="S157" s="1" t="s">
        <v>2171</v>
      </c>
      <c r="T157" s="1" t="s">
        <v>2172</v>
      </c>
      <c r="V157" s="1" t="s">
        <v>2173</v>
      </c>
      <c r="Y157" s="1" t="s">
        <v>2174</v>
      </c>
      <c r="Z157" s="1" t="s">
        <v>631</v>
      </c>
      <c r="AD157" s="1" t="s">
        <v>1944</v>
      </c>
      <c r="AG157" s="1" t="s">
        <v>2175</v>
      </c>
      <c r="AH157" s="1" t="s">
        <v>2176</v>
      </c>
      <c r="AI157" s="1" t="s">
        <v>2177</v>
      </c>
      <c r="AJ157" s="1" t="s">
        <v>2178</v>
      </c>
      <c r="AK157" s="1" t="s">
        <v>2179</v>
      </c>
      <c r="AM157" s="1" t="s">
        <v>1388</v>
      </c>
      <c r="AX157" s="1" t="s">
        <v>2180</v>
      </c>
      <c r="BB157" s="1" t="s">
        <v>2181</v>
      </c>
      <c r="BG157" s="1" t="s">
        <v>1276</v>
      </c>
      <c r="BW157" s="1" t="s">
        <v>2182</v>
      </c>
    </row>
    <row r="158">
      <c r="A158" s="1" t="s">
        <v>2183</v>
      </c>
      <c r="B158" s="1" t="str">
        <f>IFERROR(__xludf.DUMMYFUNCTION("GOOGLETRANSLATE(A:A, ""en"", ""te"")"),"బ్లాక్బర్న్ F.3")</f>
        <v>బ్లాక్బర్న్ F.3</v>
      </c>
      <c r="C158" s="1" t="s">
        <v>2184</v>
      </c>
      <c r="D158" s="1" t="str">
        <f>IFERROR(__xludf.DUMMYFUNCTION("GOOGLETRANSLATE(C:C, ""en"", ""te"")"),"బ్లాక్బర్న్ ఎఫ్ 3 (బ్లాక్బర్న్ ఎఫ్ .7/30 అని కూడా పిలుస్తారు) వాయు మంత్రిత్వ శాఖ స్పెసిఫికేషన్ ఎఫ్. సింగిల్-సీట్ డే మరియు నైట్ ఫైటర్ కోసం ఎయిర్ మినిస్ట్రీ స్పెసిఫికేషన్ F.7/30 విడుదలైన తరువాత, ఎనిమిది కంపెనీలు పన్నెండు డిజైన్లను ప్రతిపాదించాయి మరియు బ్లాక"&amp;"్బర్న్ విమానాలతో సహా మూడు, ఒక నమూనాను ఉత్పత్తి చేయడానికి ఒప్పందాలను అందుకున్నాయి. [1] బ్లాక్బర్న్ యొక్క రూపకల్పన, F.3, అసమాన రెక్కల యొక్క సింగిల్-బే బైప్లేన్ మరియు అసాధారణమైన ఆకృతీకరణతో, ఎగువ వింగ్ ఒత్తిడితో కూడిన-చర్మం ఫ్యూజ్‌లేజ్ మరియు దాని రెండు అడుగుల"&amp;" దిగువన ఉన్న దిగువ వింగ్ పైకి సగం వరకు అమర్చబడి ఉంటుంది, అంతరం ఆక్రమించబడింది బాష్పీభవన-చల్లబడిన గోషాక్ III ఇంజిన్ యొక్క కండెన్సర్ కోసం ఒక ఆవరణ ద్వారా. అండర్ క్యారేజ్ దిగువ వింగ్ యొక్క ముందు స్పార్ తో జతచేయబడింది, వికర్ణ స్ట్రట్స్ ల్యాండింగ్ లోడ్లను ఫ్యూజ"&amp;"్‌లేజ్ లాంగన్స్‌కు ప్రసారం చేస్తాయి. చక్రాలు స్పాట్స్‌తో అమర్చబడ్డాయి కాని తరువాత వీటిని తొలగించారు. నాలుగు విక్కర్స్ మెషిన్-గన్లు ఫ్యూజ్‌లేజ్ అమర్చబడ్డాయి, రెండు మధ్య-స్థానంలో ఫ్యూజ్‌లేజ్‌లో మరియు మిగతా రెండు కండెన్సర్ హౌసింగ్ పైభాగంలో ఇరువైపులా ఉన్నాయి."&amp;" [2] [3] F.3 యొక్క టాక్సీ ట్రయల్స్ 20 జూలై 1934 న ప్రారంభమయ్యాయి, కాని చిన్న ఫ్యూజ్‌లేజ్ మరియు అధిక గురుత్వాకర్షణ కేంద్రం కలయిక భూమిపై ఉపాయాలు చేయడం కష్టమైంది మరియు ఇంజిన్ శీతలీకరణ సమస్యలతో బాధపడుతోంది. టాక్సీ ట్రయల్స్ ఫలితంగా వెనుక ఫ్యూజ్‌లేజ్‌కు నష్టం జ"&amp;"రిగినప్పుడు, ఒక పరిశీలనలో ఒక తనిఖీలో, వైమానిక మంత్రిత్వ శాఖ ఈ ప్రాజెక్టుకు మద్దతును ఉపసంహరించుకుంది, ఎందుకంటే ఈ విమానం ట్రయల్స్‌లో పాల్గొనడానికి చాలా ఆలస్యం అయ్యింది. F.7/30 డిజైన్ల మూల్యాంకనం తరువాత గ్లోస్టర్ గ్లాడియేటర్ కోసం ఒక ఆర్డర్ ఉంచబడింది. [1] 191"&amp;"2 నుండి బ్రిటిష్ ఫైటర్ నుండి వచ్చిన డేటా [3] సాధారణ లక్షణాలు పనితీరు ఆయుధాలు, కాన్ఫిగరేషన్ మరియు ERA యొక్క ఆయుధ విమానం")</f>
        <v>బ్లాక్బర్న్ ఎఫ్ 3 (బ్లాక్బర్న్ ఎఫ్ .7/30 అని కూడా పిలుస్తారు) వాయు మంత్రిత్వ శాఖ స్పెసిఫికేషన్ ఎఫ్. సింగిల్-సీట్ డే మరియు నైట్ ఫైటర్ కోసం ఎయిర్ మినిస్ట్రీ స్పెసిఫికేషన్ F.7/30 విడుదలైన తరువాత, ఎనిమిది కంపెనీలు పన్నెండు డిజైన్లను ప్రతిపాదించాయి మరియు బ్లాక్బర్న్ విమానాలతో సహా మూడు, ఒక నమూనాను ఉత్పత్తి చేయడానికి ఒప్పందాలను అందుకున్నాయి. [1] బ్లాక్బర్న్ యొక్క రూపకల్పన, F.3, అసమాన రెక్కల యొక్క సింగిల్-బే బైప్లేన్ మరియు అసాధారణమైన ఆకృతీకరణతో, ఎగువ వింగ్ ఒత్తిడితో కూడిన-చర్మం ఫ్యూజ్‌లేజ్ మరియు దాని రెండు అడుగుల దిగువన ఉన్న దిగువ వింగ్ పైకి సగం వరకు అమర్చబడి ఉంటుంది, అంతరం ఆక్రమించబడింది బాష్పీభవన-చల్లబడిన గోషాక్ III ఇంజిన్ యొక్క కండెన్సర్ కోసం ఒక ఆవరణ ద్వారా. అండర్ క్యారేజ్ దిగువ వింగ్ యొక్క ముందు స్పార్ తో జతచేయబడింది, వికర్ణ స్ట్రట్స్ ల్యాండింగ్ లోడ్లను ఫ్యూజ్‌లేజ్ లాంగన్స్‌కు ప్రసారం చేస్తాయి. చక్రాలు స్పాట్స్‌తో అమర్చబడ్డాయి కాని తరువాత వీటిని తొలగించారు. నాలుగు విక్కర్స్ మెషిన్-గన్లు ఫ్యూజ్‌లేజ్ అమర్చబడ్డాయి, రెండు మధ్య-స్థానంలో ఫ్యూజ్‌లేజ్‌లో మరియు మిగతా రెండు కండెన్సర్ హౌసింగ్ పైభాగంలో ఇరువైపులా ఉన్నాయి. [2] [3] F.3 యొక్క టాక్సీ ట్రయల్స్ 20 జూలై 1934 న ప్రారంభమయ్యాయి, కాని చిన్న ఫ్యూజ్‌లేజ్ మరియు అధిక గురుత్వాకర్షణ కేంద్రం కలయిక భూమిపై ఉపాయాలు చేయడం కష్టమైంది మరియు ఇంజిన్ శీతలీకరణ సమస్యలతో బాధపడుతోంది. టాక్సీ ట్రయల్స్ ఫలితంగా వెనుక ఫ్యూజ్‌లేజ్‌కు నష్టం జరిగినప్పుడు, ఒక పరిశీలనలో ఒక తనిఖీలో, వైమానిక మంత్రిత్వ శాఖ ఈ ప్రాజెక్టుకు మద్దతును ఉపసంహరించుకుంది, ఎందుకంటే ఈ విమానం ట్రయల్స్‌లో పాల్గొనడానికి చాలా ఆలస్యం అయ్యింది. F.7/30 డిజైన్ల మూల్యాంకనం తరువాత గ్లోస్టర్ గ్లాడియేటర్ కోసం ఒక ఆర్డర్ ఉంచబడింది. [1] 1912 నుండి బ్రిటిష్ ఫైటర్ నుండి వచ్చిన డేటా [3] సాధారణ లక్షణాలు పనితీరు ఆయుధాలు, కాన్ఫిగరేషన్ మరియు ERA యొక్క ఆయుధ విమానం</v>
      </c>
      <c r="F158" s="1" t="s">
        <v>1185</v>
      </c>
      <c r="G158" s="1" t="str">
        <f>IFERROR(__xludf.DUMMYFUNCTION("GOOGLETRANSLATE(F:F, ""en"", ""te"")"),"యుద్ధ")</f>
        <v>యుద్ధ</v>
      </c>
      <c r="H158" s="1" t="s">
        <v>1460</v>
      </c>
      <c r="I158" s="1" t="str">
        <f>IFERROR(__xludf.DUMMYFUNCTION("GOOGLETRANSLATE(H:H, ""en"", ""te"")"),"యునైటెడ్ కింగ్‌డమ్")</f>
        <v>యునైటెడ్ కింగ్‌డమ్</v>
      </c>
      <c r="K158" s="1" t="s">
        <v>2185</v>
      </c>
      <c r="L158" s="1" t="str">
        <f>IFERROR(__xludf.DUMMYFUNCTION("GOOGLETRANSLATE(K:K, ""en"", ""te"")"),"బ్లాక్బర్న్ విమానం")</f>
        <v>బ్లాక్బర్న్ విమానం</v>
      </c>
      <c r="M158" s="1" t="s">
        <v>2186</v>
      </c>
      <c r="N158" s="1" t="s">
        <v>185</v>
      </c>
      <c r="O158" s="1">
        <v>1.0</v>
      </c>
      <c r="Q158" s="1" t="s">
        <v>233</v>
      </c>
      <c r="S158" s="1" t="s">
        <v>2187</v>
      </c>
      <c r="T158" s="1" t="s">
        <v>2188</v>
      </c>
      <c r="U158" s="1" t="s">
        <v>2189</v>
      </c>
      <c r="V158" s="1" t="s">
        <v>2190</v>
      </c>
      <c r="Y158" s="1" t="s">
        <v>2006</v>
      </c>
      <c r="AF158" s="2" t="s">
        <v>1188</v>
      </c>
      <c r="AG158" s="1" t="s">
        <v>2191</v>
      </c>
      <c r="AJ158" s="1" t="s">
        <v>2192</v>
      </c>
      <c r="AK158" s="1" t="s">
        <v>2193</v>
      </c>
      <c r="BF158" s="1">
        <v>1934.0</v>
      </c>
      <c r="BG158" s="1" t="s">
        <v>2194</v>
      </c>
    </row>
    <row r="159">
      <c r="A159" s="1" t="s">
        <v>2195</v>
      </c>
      <c r="B159" s="1" t="str">
        <f>IFERROR(__xludf.DUMMYFUNCTION("GOOGLETRANSLATE(A:A, ""en"", ""te"")"),"MIL MI-42")</f>
        <v>MIL MI-42</v>
      </c>
      <c r="C159" s="1" t="s">
        <v>2196</v>
      </c>
      <c r="D159" s="1" t="str">
        <f>IFERROR(__xludf.DUMMYFUNCTION("GOOGLETRANSLATE(C:C, ""en"", ""te"")"),"MIL MI-42 నోటార్ కాన్సెప్ట్‌ను కలిగి ఉన్న దాడి/రవాణా హెలికాప్టర్, MI-40 ప్రోగ్రామ్‌ను భర్తీ చేయడానికి సరిపోతుంది. MI-40 చాలా మంది కస్టమర్లను ఆకర్షించలేదు. ఈ మరియు ఇతర కారణాల వల్ల, MI-42 కార్యక్రమం (వాస్తవానికి MI-40 ప్రోగ్రామ్‌లో భాగం) 1985 లో ప్రారంభించబ"&amp;"డింది. సోవియట్ యూనియన్ పతనం తరువాత MI-42 ప్రోగ్రామ్‌తో సహా మొత్తం MI-40 ప్రోగ్రామ్ రద్దు చేయబడింది . 1985 నుండి MIL MI-40 తరహాలో మరింత అభివృద్ధిని కోరింది, ఇది ""ఏరియల్ పదాతిదళ పోరాట వాహనం"" విభాగంలో అధిక పనితీరును అందిస్తుంది. ప్రాధమిక పాత్రలలో ల్యాండింగ"&amp;"్ దళాలు ఉన్నాయి, వేగంగా పునర్నిర్మాణం, ఎస్కార్ట్, క్లోజ్ ఎయిర్ సపోర్ట్ మరియు వ్యూహాత్మక సమ్మెలను అందిస్తాయి. దీని ద్వితీయ పాత్రలలో పరికరాలు, మెడివాక్, SAR/CSAR, నిఘా మరియు సమాచార మార్పిడి ఉంటాయి. అవసరాలు పేర్కొన్న రోజు, రాత్రి మరియు అన్ని వాతావరణ సామర్థ్య"&amp;"ాలు మరియు విభిన్న ఆపరేటింగ్ పరిస్థితులు. అదనంగా, క్రాఫ్ట్ ప్రామాణిక డీజిల్ ఇంధనంపై నడపడం, నిర్వహించడం సులభం మరియు పైలట్‌కు సులభం. వెక్టరింగ్ నోటార్ సిస్టమ్ తోక రోటర్‌ను భర్తీ చేస్తుంది. ఇది మరింత మన్నికైనదని మరియు తోక పరిసరాల్లో పనిచేసే వ్యక్తుల భద్రతను ప"&amp;"ెంచుతుందని భావించారు. చివరగా, విమానం వేగాన్ని ఎంచుకోవడంతో మరియు ఏరోడైనమిక్ శక్తులు స్థిరీకరణ ప్రభావాన్ని కలిగి ఉండటంతో, వెక్టరింగ్ వ్యవస్థ నోటార్ నాజిల్‌ను కోణం చేస్తుంది, తద్వారా ఇది నేరుగా వెనుకకు ఎదుర్కొంటుంది-ఆశాజనక MI-42 దాని అవసరమైన టాప్ స్పీడ్ సాధి"&amp;"ంచడానికి అనుమతిస్తుంది 380–400 కిమీ/గం (240–250 mph). ఈ డిజైన్ భారీగా సాయుధంగా ఉండటానికి ఉద్దేశించబడింది మరియు మొబైల్ ఫార్వర్డ్ ఫైరింగ్ ఫిరంగి మరియు నాలుగు హార్డ్ పాయింట్లను (MIL MI-28 గన్‌షిప్‌కు సమానమైన ఆయుధాలు) తీసుకువెళుతుంది. సంక్లిష్ట అవసరాల ఫలితంగా"&amp;" (ముఖ్యంగా ట్రక్, రవాణా హెలికాప్టర్, దాడి హెలికాప్టర్ మరియు సమ్మె విమానాలను కలిపి) డిజైన్ నిరంతరం పెరుగుతున్న సంక్లిష్టత మరియు బరువును తీసుకుంది. పవర్‌ప్లాంట్‌ను మెరుగుపరచడానికి మరియు నోటార్ వ్యవస్థను శక్తితో కూడిన అభిమానుల శ్రేణితో భర్తీ చేయడానికి ప్రయత్"&amp;"నాలు జరిగాయి. చివరికి మిల్ స్పెసిఫికేషన్లు కలుసుకోవడం అసాధ్యమని తేల్చింది. ఈ డిజైన్ మాక్-అప్ దశకు చేరుకుంది, కాని 1980 ల చివరలో ఆగిపోయింది, అయినప్పటికీ 1990 లలో MIL MI-40 ఆధారంగా తక్కువ ప్రతిష్టాత్మక రూపకల్పనను పున art ప్రారంభించడానికి ప్రయత్నాలు జరిగాయి."&amp;" పోల్చదగిన పాత్ర, ఆకృతీకరణ మరియు యుగం యొక్క విమానం")</f>
        <v>MIL MI-42 నోటార్ కాన్సెప్ట్‌ను కలిగి ఉన్న దాడి/రవాణా హెలికాప్టర్, MI-40 ప్రోగ్రామ్‌ను భర్తీ చేయడానికి సరిపోతుంది. MI-40 చాలా మంది కస్టమర్లను ఆకర్షించలేదు. ఈ మరియు ఇతర కారణాల వల్ల, MI-42 కార్యక్రమం (వాస్తవానికి MI-40 ప్రోగ్రామ్‌లో భాగం) 1985 లో ప్రారంభించబడింది. సోవియట్ యూనియన్ పతనం తరువాత MI-42 ప్రోగ్రామ్‌తో సహా మొత్తం MI-40 ప్రోగ్రామ్ రద్దు చేయబడింది . 1985 నుండి MIL MI-40 తరహాలో మరింత అభివృద్ధిని కోరింది, ఇది "ఏరియల్ పదాతిదళ పోరాట వాహనం" విభాగంలో అధిక పనితీరును అందిస్తుంది. ప్రాధమిక పాత్రలలో ల్యాండింగ్ దళాలు ఉన్నాయి, వేగంగా పునర్నిర్మాణం, ఎస్కార్ట్, క్లోజ్ ఎయిర్ సపోర్ట్ మరియు వ్యూహాత్మక సమ్మెలను అందిస్తాయి. దీని ద్వితీయ పాత్రలలో పరికరాలు, మెడివాక్, SAR/CSAR, నిఘా మరియు సమాచార మార్పిడి ఉంటాయి. అవసరాలు పేర్కొన్న రోజు, రాత్రి మరియు అన్ని వాతావరణ సామర్థ్యాలు మరియు విభిన్న ఆపరేటింగ్ పరిస్థితులు. అదనంగా, క్రాఫ్ట్ ప్రామాణిక డీజిల్ ఇంధనంపై నడపడం, నిర్వహించడం సులభం మరియు పైలట్‌కు సులభం. వెక్టరింగ్ నోటార్ సిస్టమ్ తోక రోటర్‌ను భర్తీ చేస్తుంది. ఇది మరింత మన్నికైనదని మరియు తోక పరిసరాల్లో పనిచేసే వ్యక్తుల భద్రతను పెంచుతుందని భావించారు. చివరగా, విమానం వేగాన్ని ఎంచుకోవడంతో మరియు ఏరోడైనమిక్ శక్తులు స్థిరీకరణ ప్రభావాన్ని కలిగి ఉండటంతో, వెక్టరింగ్ వ్యవస్థ నోటార్ నాజిల్‌ను కోణం చేస్తుంది, తద్వారా ఇది నేరుగా వెనుకకు ఎదుర్కొంటుంది-ఆశాజనక MI-42 దాని అవసరమైన టాప్ స్పీడ్ సాధించడానికి అనుమతిస్తుంది 380–400 కిమీ/గం (240–250 mph). ఈ డిజైన్ భారీగా సాయుధంగా ఉండటానికి ఉద్దేశించబడింది మరియు మొబైల్ ఫార్వర్డ్ ఫైరింగ్ ఫిరంగి మరియు నాలుగు హార్డ్ పాయింట్లను (MIL MI-28 గన్‌షిప్‌కు సమానమైన ఆయుధాలు) తీసుకువెళుతుంది. సంక్లిష్ట అవసరాల ఫలితంగా (ముఖ్యంగా ట్రక్, రవాణా హెలికాప్టర్, దాడి హెలికాప్టర్ మరియు సమ్మె విమానాలను కలిపి) డిజైన్ నిరంతరం పెరుగుతున్న సంక్లిష్టత మరియు బరువును తీసుకుంది. పవర్‌ప్లాంట్‌ను మెరుగుపరచడానికి మరియు నోటార్ వ్యవస్థను శక్తితో కూడిన అభిమానుల శ్రేణితో భర్తీ చేయడానికి ప్రయత్నాలు జరిగాయి. చివరికి మిల్ స్పెసిఫికేషన్లు కలుసుకోవడం అసాధ్యమని తేల్చింది. ఈ డిజైన్ మాక్-అప్ దశకు చేరుకుంది, కాని 1980 ల చివరలో ఆగిపోయింది, అయినప్పటికీ 1990 లలో MIL MI-40 ఆధారంగా తక్కువ ప్రతిష్టాత్మక రూపకల్పనను పున art ప్రారంభించడానికి ప్రయత్నాలు జరిగాయి. పోల్చదగిన పాత్ర, ఆకృతీకరణ మరియు యుగం యొక్క విమానం</v>
      </c>
      <c r="F159" s="1" t="s">
        <v>2197</v>
      </c>
      <c r="G159" s="1" t="str">
        <f>IFERROR(__xludf.DUMMYFUNCTION("GOOGLETRANSLATE(F:F, ""en"", ""te"")"),"దాడి / రవాణా హెలికాప్టర్")</f>
        <v>దాడి / రవాణా హెలికాప్టర్</v>
      </c>
      <c r="H159" s="1" t="s">
        <v>1348</v>
      </c>
      <c r="I159" s="1" t="str">
        <f>IFERROR(__xludf.DUMMYFUNCTION("GOOGLETRANSLATE(H:H, ""en"", ""te"")"),"USSR")</f>
        <v>USSR</v>
      </c>
      <c r="J159" s="2" t="s">
        <v>1349</v>
      </c>
      <c r="K159" s="1" t="s">
        <v>645</v>
      </c>
      <c r="L159" s="1" t="str">
        <f>IFERROR(__xludf.DUMMYFUNCTION("GOOGLETRANSLATE(K:K, ""en"", ""te"")"),"మిల్")</f>
        <v>మిల్</v>
      </c>
      <c r="AQ159" s="1" t="s">
        <v>2198</v>
      </c>
      <c r="AR159" s="1" t="s">
        <v>2199</v>
      </c>
    </row>
    <row r="160">
      <c r="A160" s="1" t="s">
        <v>2200</v>
      </c>
      <c r="B160" s="1" t="str">
        <f>IFERROR(__xludf.DUMMYFUNCTION("GOOGLETRANSLATE(A:A, ""en"", ""te"")"),"హాల్ XFH")</f>
        <v>హాల్ XFH</v>
      </c>
      <c r="C160" s="1" t="s">
        <v>2201</v>
      </c>
      <c r="D160" s="1" t="str">
        <f>IFERROR(__xludf.DUMMYFUNCTION("GOOGLETRANSLATE(C:C, ""en"", ""te"")"),"హాల్ XFH అనేది హాల్ అల్యూమినియం కంపెనీ నిర్మించిన ఒక అమెరికన్ ఫైటర్ విమానం. ఇది సెమీ-మోనోకోక్ మెటల్ ఫ్యూజ్‌లేజ్‌తో మొదటి పోరాట యోధుడు. [1] XFH ను 1927 లో చార్లెస్ హాల్ రూపొందించారు. ఇది ఫాబ్రిక్ కప్పబడిన రెక్కల కోసం ఎన్-స్ట్రట్స్‌తో సింగిల్-బే బైప్‌లేన్. "&amp;"దీని ఫ్యూజ్‌లేజ్ నీటితో నిండిన అల్యూమినియం చర్మంతో కప్పబడిన ఉక్కు గొట్టాలతో తయారు చేయబడింది, సముద్రంలో తవ్వినట్లయితే అది తేలుతూ ఉంటుంది. నీటిపై లేదా భూమిపై పడగొట్టడానికి, ల్యాండింగ్ గేర్‌ను జెట్టిసన్ చేయవచ్చు. ప్రాట్ &amp; విట్నీ కందిరీగ రేడియల్ ఇంజిన్ ద్వారా"&amp;" శక్తిని అందించింది. జూన్ 1929 లో పరీక్ష పేలవమైన నిర్వహణ లక్షణాలు మరియు పనితీరును చూపించింది. ఒక పరీక్ష విమానంలో, ఎగువ వింగ్ విమానం నుండి వేరు చేయబడింది. మరమ్మతుల తరువాత, XFH ఒక విమాన క్యారియర్ నుండి పరీక్ష విమానాలను చేసింది. బ్యూరో ఆఫ్ ఏరోనాటిక్స్ చేత ని"&amp;"యమించబడిన XFH, ఇది క్రియాశీల సేవ కోసం కాదు, కొత్త లోహ నిర్మాణ పద్ధతులను అధ్యయనం చేయడానికి కొనుగోలు చేయబడింది. [1] ఏంజెలికి నుండి డేటా, 1987. పేజీలు 256-257. [1] సాధారణ లక్షణాలు పనితీరు ఆయుధాలు")</f>
        <v>హాల్ XFH అనేది హాల్ అల్యూమినియం కంపెనీ నిర్మించిన ఒక అమెరికన్ ఫైటర్ విమానం. ఇది సెమీ-మోనోకోక్ మెటల్ ఫ్యూజ్‌లేజ్‌తో మొదటి పోరాట యోధుడు. [1] XFH ను 1927 లో చార్లెస్ హాల్ రూపొందించారు. ఇది ఫాబ్రిక్ కప్పబడిన రెక్కల కోసం ఎన్-స్ట్రట్స్‌తో సింగిల్-బే బైప్‌లేన్. దీని ఫ్యూజ్‌లేజ్ నీటితో నిండిన అల్యూమినియం చర్మంతో కప్పబడిన ఉక్కు గొట్టాలతో తయారు చేయబడింది, సముద్రంలో తవ్వినట్లయితే అది తేలుతూ ఉంటుంది. నీటిపై లేదా భూమిపై పడగొట్టడానికి, ల్యాండింగ్ గేర్‌ను జెట్టిసన్ చేయవచ్చు. ప్రాట్ &amp; విట్నీ కందిరీగ రేడియల్ ఇంజిన్ ద్వారా శక్తిని అందించింది. జూన్ 1929 లో పరీక్ష పేలవమైన నిర్వహణ లక్షణాలు మరియు పనితీరును చూపించింది. ఒక పరీక్ష విమానంలో, ఎగువ వింగ్ విమానం నుండి వేరు చేయబడింది. మరమ్మతుల తరువాత, XFH ఒక విమాన క్యారియర్ నుండి పరీక్ష విమానాలను చేసింది. బ్యూరో ఆఫ్ ఏరోనాటిక్స్ చేత నియమించబడిన XFH, ఇది క్రియాశీల సేవ కోసం కాదు, కొత్త లోహ నిర్మాణ పద్ధతులను అధ్యయనం చేయడానికి కొనుగోలు చేయబడింది. [1] ఏంజెలికి నుండి డేటా, 1987. పేజీలు 256-257. [1] సాధారణ లక్షణాలు పనితీరు ఆయుధాలు</v>
      </c>
      <c r="E160" s="1" t="s">
        <v>2202</v>
      </c>
      <c r="F160" s="1" t="s">
        <v>2132</v>
      </c>
      <c r="G160" s="1" t="str">
        <f>IFERROR(__xludf.DUMMYFUNCTION("GOOGLETRANSLATE(F:F, ""en"", ""te"")"),"యుద్ధ")</f>
        <v>యుద్ధ</v>
      </c>
      <c r="H160" s="1" t="s">
        <v>612</v>
      </c>
      <c r="I160" s="1" t="str">
        <f>IFERROR(__xludf.DUMMYFUNCTION("GOOGLETRANSLATE(H:H, ""en"", ""te"")"),"అమెరికా")</f>
        <v>అమెరికా</v>
      </c>
      <c r="K160" s="1" t="s">
        <v>2203</v>
      </c>
      <c r="L160" s="1" t="str">
        <f>IFERROR(__xludf.DUMMYFUNCTION("GOOGLETRANSLATE(K:K, ""en"", ""te"")"),"హాల్ అల్యూమినియం కంపెనీ")</f>
        <v>హాల్ అల్యూమినియం కంపెనీ</v>
      </c>
      <c r="M160" s="1" t="s">
        <v>2204</v>
      </c>
      <c r="N160" s="1" t="s">
        <v>2205</v>
      </c>
      <c r="O160" s="1">
        <v>1.0</v>
      </c>
      <c r="Q160" s="1" t="s">
        <v>233</v>
      </c>
      <c r="S160" s="1" t="s">
        <v>2206</v>
      </c>
      <c r="T160" s="1" t="s">
        <v>1404</v>
      </c>
      <c r="U160" s="1" t="s">
        <v>1920</v>
      </c>
      <c r="V160" s="1" t="s">
        <v>2207</v>
      </c>
      <c r="Y160" s="1" t="s">
        <v>2208</v>
      </c>
      <c r="AF160" s="2" t="s">
        <v>2209</v>
      </c>
      <c r="AG160" s="1" t="s">
        <v>2210</v>
      </c>
      <c r="AH160" s="1" t="s">
        <v>2211</v>
      </c>
      <c r="AI160" s="1" t="s">
        <v>2212</v>
      </c>
      <c r="AJ160" s="1" t="s">
        <v>2213</v>
      </c>
      <c r="AK160" s="1" t="s">
        <v>2214</v>
      </c>
      <c r="AL160" s="1" t="s">
        <v>2215</v>
      </c>
      <c r="AM160" s="1" t="s">
        <v>2216</v>
      </c>
      <c r="BP160" s="1" t="s">
        <v>2217</v>
      </c>
    </row>
    <row r="161">
      <c r="A161" s="1" t="s">
        <v>2218</v>
      </c>
      <c r="B161" s="1" t="str">
        <f>IFERROR(__xludf.DUMMYFUNCTION("GOOGLETRANSLATE(A:A, ""en"", ""te"")"),"MAI-223")</f>
        <v>MAI-223</v>
      </c>
      <c r="C161" s="1" t="s">
        <v>2219</v>
      </c>
      <c r="D161" s="1" t="str">
        <f>IFERROR(__xludf.DUMMYFUNCTION("GOOGLETRANSLATE(C:C, ""en"", ""te"")"),"MAI-223 కిటియోనోక్ (రష్యన్: маи-223 «к к китенок», ఇంగ్లీష్: MAI-223 వేల్ దూడ) అనేది మాస్కో ఏవియేషన్ ఇన్స్టిట్యూట్ యొక్క స్పెషల్ డిజైన్ బ్యూరో (OSKBEC) చేత అభివృద్ధి చేయబడిన సింగిల్-ఇంజిన్ స్టోల్ అల్ట్రాలైట్ విమానం. మొదటి ఉత్పత్తి విమానం. 2008 లో పంపిణీ చ"&amp;"ేయబడింది. పంట స్ప్రేయింగ్ వెర్షన్ అభివృద్ధిలో ఉంది. ఈ విమానం te త్సాహిక నిర్మాణానికి కిట్‌గా సరఫరా చేయబడుతుంది లేదా పూర్తి మరియు సిద్ధంగా ఉండటానికి సిద్ధంగా ఉంది. [1] [2] [3] [4] కిటియోనోక్ ఒక పారాసోల్ రెక్కలుగల, సాంప్రదాయకంగా వేయబడిన అల్ట్రాలైట్, ఇది రెం"&amp;"డు వైపులా కూర్చుంటుంది. STOL పనితీరును మెరుగుపరచడానికి వింగ్ లిఫ్టింగ్ ప్రాంతాన్ని పెంచడానికి పారాసోల్ కాన్ఫిగరేషన్ ఉపయోగించబడింది. ప్రోటోటైప్‌లో పాక్షికంగా ఫాబ్రిక్ కప్పబడిన ఫ్యూజ్‌లేజ్ ఉన్నప్పటికీ, తరువాత కిటీనోక్స్ నియంత్రణ ఉపరితలాలు మినహా ప్రతిచోటా గ్"&amp;"లాస్ ఫైబర్ తొక్కలను కలిగి ఉంటుంది. ఫ్యూజ్‌లేజ్‌లో అల్యూమినియం ఫ్రేమ్ ఉంది, మరియు రెక్కలు అల్యూమినియం మిశ్రమం పక్కటెముకలు కలిగి ఉంటాయి. స్థిరమైన-తీగ రెక్కలు సుమారు 4 at వద్ద ముందుకు సాగుతాయి, 3 ° డైహెడ్రల్ మరియు మౌంట్ ఎలక్ట్రికల్లీ ఆపరేటెడ్ ఫ్లాప్‌లతో. రెక"&amp;"్కలు ప్రతి వైపు V- రూపం జత లిఫ్ట్ స్ట్రట్‌లతో కలుపుతారు, ఇంజిన్ మౌంటుకు దగ్గరగా ఉన్న దిగువ ఫ్యూజ్‌లేజ్‌కు పరిష్కరించబడతాయి మరియు జ్యూరీ స్ట్రట్‌లచే సహాయపడతాయి. సెంటర్ విభాగం లోడ్లు సెంటర్-లైన్ జత ఫెయిర్డ్ క్యాబన్ స్ట్రట్స్ ద్వారా తీసుకువెళతాయి. నిల్వ కోసం"&amp;" రెక్కలను ముడుచుకోవచ్చు. టెయిల్‌ప్లేన్ ట్రాపెజోయిడల్ మరియు ఫ్యూజ్‌లేజ్ పైభాగంలో అమర్చబడి ఉంటుంది; పోర్ట్ ఎలివేటర్‌లో విద్యుత్ ఆపరేటెడ్ ట్రిమ్ టాబ్ ఉంది. చుక్కానికి భూమి-సర్దుబాటు చేయగల టాబ్ ఉంది. [1] [4] కిటియోనోక్ సాధారణంగా 73.5 kW (98.6 HP) రోటాక్స్ 912"&amp;" ULS ఫ్లాట్-ఫోర్ ఇంజిన్ మూడు-బ్లేడెడ్ ప్రొపెల్లర్‌ను నడుపుతుంది, అయినప్పటికీ తక్కువ శక్తితో కూడిన రోటాక్స్ 503UL లేదా 582 UL ఎంపికలు. క్యాబిన్‌కు ప్రాప్యత రెండు లోతైన, మెరుస్తున్న తలుపుల ద్వారా ఉంటుంది. కిటినోక్ ఒక సాంప్రదాయిక అండర్ క్యారేజ్ కలిగి ఉంది, వ"&amp;"ెనుకబడిన-వాలుగా ఉన్న కాంటిలివర్ కాళ్ళపై ప్రధాన చక్రాలు దిగువ ఫ్యూజ్‌లేజ్‌లోని టోర్షన్ బార్‌లపై అమర్చబడి ఉన్నాయి. మెయిన్‌వీల్స్‌లో హైడ్రాలిక్ బ్రేక్‌లు మరియు టెయిల్‌వీల్ కాస్టర్లు ఉన్నాయి. ప్రత్యామ్నాయంగా ఇది స్కిస్ లేదా ఫ్లోట్లతో అమర్చవచ్చు. [1] 10 యొక్క "&amp;"రెండు ఉత్పత్తి బ్యాచ్‌లు 2006 లో, MAI మరియు ఒకటి ప్రాడ్ చేత ప్రారంభించారు. ఎకాటెరిన్బర్గ్ వద్ద UZGA (ది యురాల్ వర్క్స్ ఆఫ్ సివిల్ ఏవియేషన్) వద్ద MAI-223SKH క్రాప్ స్ప్రేయర్ వెర్షన్ ఉత్పత్తి కోసం ఆ సంవత్సరం ప్రణాళికలు ప్రకటించబడ్డాయి. 4 కిటీనోక్స్ 2009 నాట"&amp;"ికి పూర్తయ్యాయి. ఇది ఇంటి భవనం కోసం కిట్లను ఉత్పత్తి చేయడానికి మరియు రెడీ-టు-ఫ్లై విమానాలను ఉత్పత్తి చేయడానికి ఉద్దేశించినప్పటికీ, ఏదైనా తయారు చేయబడిందో తెలియదు. [1] మూడవ ప్రోటోటైప్/మొదటి ఉత్పత్తి విమానం 2008 లో టామ్‌స్క్ ఏరో క్లబ్‌కు పంపిణీ చేయబడింది. [1"&amp;"] జేన్ యొక్క అన్ని ప్రపంచ విమానాల నుండి డేటా 2011/12 [1] జేన్ యొక్క ఆల్ ది వరల్డ్ యొక్క విమానాల నుండి డేటా 2011/12 [1] పోల్చదగిన పాత్ర, కాన్ఫిగరేషన్ మరియు యుగం యొక్క సాధారణ లక్షణాల పనితీరు విమానం")</f>
        <v>MAI-223 కిటియోనోక్ (రష్యన్: маи-223 «к к китенок», ఇంగ్లీష్: MAI-223 వేల్ దూడ) అనేది మాస్కో ఏవియేషన్ ఇన్స్టిట్యూట్ యొక్క స్పెషల్ డిజైన్ బ్యూరో (OSKBEC) చేత అభివృద్ధి చేయబడిన సింగిల్-ఇంజిన్ స్టోల్ అల్ట్రాలైట్ విమానం. మొదటి ఉత్పత్తి విమానం. 2008 లో పంపిణీ చేయబడింది. పంట స్ప్రేయింగ్ వెర్షన్ అభివృద్ధిలో ఉంది. ఈ విమానం te త్సాహిక నిర్మాణానికి కిట్‌గా సరఫరా చేయబడుతుంది లేదా పూర్తి మరియు సిద్ధంగా ఉండటానికి సిద్ధంగా ఉంది. [1] [2] [3] [4] కిటియోనోక్ ఒక పారాసోల్ రెక్కలుగల, సాంప్రదాయకంగా వేయబడిన అల్ట్రాలైట్, ఇది రెండు వైపులా కూర్చుంటుంది. STOL పనితీరును మెరుగుపరచడానికి వింగ్ లిఫ్టింగ్ ప్రాంతాన్ని పెంచడానికి పారాసోల్ కాన్ఫిగరేషన్ ఉపయోగించబడింది. ప్రోటోటైప్‌లో పాక్షికంగా ఫాబ్రిక్ కప్పబడిన ఫ్యూజ్‌లేజ్ ఉన్నప్పటికీ, తరువాత కిటీనోక్స్ నియంత్రణ ఉపరితలాలు మినహా ప్రతిచోటా గ్లాస్ ఫైబర్ తొక్కలను కలిగి ఉంటుంది. ఫ్యూజ్‌లేజ్‌లో అల్యూమినియం ఫ్రేమ్ ఉంది, మరియు రెక్కలు అల్యూమినియం మిశ్రమం పక్కటెముకలు కలిగి ఉంటాయి. స్థిరమైన-తీగ రెక్కలు సుమారు 4 at వద్ద ముందుకు సాగుతాయి, 3 ° డైహెడ్రల్ మరియు మౌంట్ ఎలక్ట్రికల్లీ ఆపరేటెడ్ ఫ్లాప్‌లతో. రెక్కలు ప్రతి వైపు V- రూపం జత లిఫ్ట్ స్ట్రట్‌లతో కలుపుతారు, ఇంజిన్ మౌంటుకు దగ్గరగా ఉన్న దిగువ ఫ్యూజ్‌లేజ్‌కు పరిష్కరించబడతాయి మరియు జ్యూరీ స్ట్రట్‌లచే సహాయపడతాయి. సెంటర్ విభాగం లోడ్లు సెంటర్-లైన్ జత ఫెయిర్డ్ క్యాబన్ స్ట్రట్స్ ద్వారా తీసుకువెళతాయి. నిల్వ కోసం రెక్కలను ముడుచుకోవచ్చు. టెయిల్‌ప్లేన్ ట్రాపెజోయిడల్ మరియు ఫ్యూజ్‌లేజ్ పైభాగంలో అమర్చబడి ఉంటుంది; పోర్ట్ ఎలివేటర్‌లో విద్యుత్ ఆపరేటెడ్ ట్రిమ్ టాబ్ ఉంది. చుక్కానికి భూమి-సర్దుబాటు చేయగల టాబ్ ఉంది. [1] [4] కిటియోనోక్ సాధారణంగా 73.5 kW (98.6 HP) రోటాక్స్ 912 ULS ఫ్లాట్-ఫోర్ ఇంజిన్ మూడు-బ్లేడెడ్ ప్రొపెల్లర్‌ను నడుపుతుంది, అయినప్పటికీ తక్కువ శక్తితో కూడిన రోటాక్స్ 503UL లేదా 582 UL ఎంపికలు. క్యాబిన్‌కు ప్రాప్యత రెండు లోతైన, మెరుస్తున్న తలుపుల ద్వారా ఉంటుంది. కిటినోక్ ఒక సాంప్రదాయిక అండర్ క్యారేజ్ కలిగి ఉంది, వెనుకబడిన-వాలుగా ఉన్న కాంటిలివర్ కాళ్ళపై ప్రధాన చక్రాలు దిగువ ఫ్యూజ్‌లేజ్‌లోని టోర్షన్ బార్‌లపై అమర్చబడి ఉన్నాయి. మెయిన్‌వీల్స్‌లో హైడ్రాలిక్ బ్రేక్‌లు మరియు టెయిల్‌వీల్ కాస్టర్లు ఉన్నాయి. ప్రత్యామ్నాయంగా ఇది స్కిస్ లేదా ఫ్లోట్లతో అమర్చవచ్చు. [1] 10 యొక్క రెండు ఉత్పత్తి బ్యాచ్‌లు 2006 లో, MAI మరియు ఒకటి ప్రాడ్ చేత ప్రారంభించారు. ఎకాటెరిన్బర్గ్ వద్ద UZGA (ది యురాల్ వర్క్స్ ఆఫ్ సివిల్ ఏవియేషన్) వద్ద MAI-223SKH క్రాప్ స్ప్రేయర్ వెర్షన్ ఉత్పత్తి కోసం ఆ సంవత్సరం ప్రణాళికలు ప్రకటించబడ్డాయి. 4 కిటీనోక్స్ 2009 నాటికి పూర్తయ్యాయి. ఇది ఇంటి భవనం కోసం కిట్లను ఉత్పత్తి చేయడానికి మరియు రెడీ-టు-ఫ్లై విమానాలను ఉత్పత్తి చేయడానికి ఉద్దేశించినప్పటికీ, ఏదైనా తయారు చేయబడిందో తెలియదు. [1] మూడవ ప్రోటోటైప్/మొదటి ఉత్పత్తి విమానం 2008 లో టామ్‌స్క్ ఏరో క్లబ్‌కు పంపిణీ చేయబడింది. [1] జేన్ యొక్క అన్ని ప్రపంచ విమానాల నుండి డేటా 2011/12 [1] జేన్ యొక్క ఆల్ ది వరల్డ్ యొక్క విమానాల నుండి డేటా 2011/12 [1] పోల్చదగిన పాత్ర, కాన్ఫిగరేషన్ మరియు యుగం యొక్క సాధారణ లక్షణాల పనితీరు విమానం</v>
      </c>
      <c r="E161" s="1" t="s">
        <v>2220</v>
      </c>
      <c r="F161" s="1" t="s">
        <v>2221</v>
      </c>
      <c r="G161" s="1" t="str">
        <f>IFERROR(__xludf.DUMMYFUNCTION("GOOGLETRANSLATE(F:F, ""en"", ""te"")"),"రెండు సీటు అల్ట్రాలైట్.")</f>
        <v>రెండు సీటు అల్ట్రాలైట్.</v>
      </c>
      <c r="H161" s="1" t="s">
        <v>296</v>
      </c>
      <c r="I161" s="1" t="str">
        <f>IFERROR(__xludf.DUMMYFUNCTION("GOOGLETRANSLATE(H:H, ""en"", ""te"")"),"రష్యా")</f>
        <v>రష్యా</v>
      </c>
      <c r="K161" s="1" t="s">
        <v>2222</v>
      </c>
      <c r="L161" s="1" t="str">
        <f>IFERROR(__xludf.DUMMYFUNCTION("GOOGLETRANSLATE(K:K, ""en"", ""te"")"),"ఓస్క్బెక్ మాయి")</f>
        <v>ఓస్క్బెక్ మాయి</v>
      </c>
      <c r="M161" s="1" t="s">
        <v>2223</v>
      </c>
      <c r="N161" s="3">
        <v>38280.0</v>
      </c>
      <c r="O161" s="1" t="s">
        <v>2224</v>
      </c>
      <c r="P161" s="1" t="s">
        <v>2225</v>
      </c>
      <c r="Q161" s="1">
        <v>2.0</v>
      </c>
      <c r="S161" s="1" t="s">
        <v>2226</v>
      </c>
      <c r="T161" s="1" t="s">
        <v>2227</v>
      </c>
      <c r="U161" s="1" t="s">
        <v>493</v>
      </c>
      <c r="V161" s="1" t="s">
        <v>2228</v>
      </c>
      <c r="W161" s="1" t="s">
        <v>2229</v>
      </c>
      <c r="X161" s="1" t="s">
        <v>2230</v>
      </c>
      <c r="Y161" s="1" t="s">
        <v>2231</v>
      </c>
      <c r="Z161" s="1" t="s">
        <v>2232</v>
      </c>
      <c r="AA161" s="1" t="s">
        <v>2233</v>
      </c>
      <c r="AB161" s="1" t="s">
        <v>2234</v>
      </c>
      <c r="AE161" s="1" t="s">
        <v>2235</v>
      </c>
      <c r="AF161" s="1" t="s">
        <v>2236</v>
      </c>
      <c r="AI161" s="1" t="s">
        <v>2237</v>
      </c>
      <c r="AK161" s="1" t="s">
        <v>2238</v>
      </c>
      <c r="AL161" s="1" t="s">
        <v>2239</v>
      </c>
      <c r="AM161" s="1" t="s">
        <v>1313</v>
      </c>
      <c r="AS161" s="1" t="s">
        <v>2240</v>
      </c>
      <c r="AT161" s="1" t="s">
        <v>2241</v>
      </c>
      <c r="AW161" s="1" t="s">
        <v>2242</v>
      </c>
    </row>
    <row r="162">
      <c r="A162" s="1" t="s">
        <v>2243</v>
      </c>
      <c r="B162" s="1" t="str">
        <f>IFERROR(__xludf.DUMMYFUNCTION("GOOGLETRANSLATE(A:A, ""en"", ""te"")"),"బ్రిస్టల్ బృహస్పతి ఫైటర్")</f>
        <v>బ్రిస్టల్ బృహస్పతి ఫైటర్</v>
      </c>
      <c r="C162" s="1" t="s">
        <v>2244</v>
      </c>
      <c r="D162" s="1" t="str">
        <f>IFERROR(__xludf.DUMMYFUNCTION("GOOGLETRANSLATE(C:C, ""en"", ""te"")"),"బ్రిస్టల్ టైప్ 76 బృహస్పతి ఫైటర్ మరియు టైప్ 89 ట్రైనర్ మొదటి ప్రపంచ యుద్ధం యొక్క బ్రిటిష్ ఫైటర్ (ఎఫ్ 2 ఫైటర్) యొక్క ఉత్పన్నా ఫైటర్‌గా విజయవంతం కానప్పటికీ, ఇది 1924 మరియు 1933 మధ్య అధునాతన శిక్షకుల విమానంగా ఉపయోగించబడింది. చవకైన మరియు సాపేక్షంగా అధిక పనితీ"&amp;"రు గల విమానంలో వారి కొత్త బృహస్పతి ఇంజిన్‌ను ప్రదర్శించడానికి, బ్రిస్టల్ ఎయిర్‌ప్లేన్ కంపెనీ మూడు యుద్ధ-సర్ర్ప్లస్ ఎఫ్. 2 ఎయిర్‌ఫ్రేమ్‌లు బృహస్పతిని ఉపయోగించటానికి, టైప్ 76 బృహస్పతి ఫైటర్‌ను సృష్టించడానికి, ఇది విదేశీ వైమానిక దళాలకు ఫైటర్‌గా విక్రయించాలని"&amp;" కూడా భావించారు. [1] ఈ మూడు విమానాలలో మొదటిది జూన్ 1923 లో ప్రయాణించింది. ఇంజిన్ ఇన్‌స్టాలేషన్ సంతృప్తికరంగా నిరూపించబడింది, ఎందుకంటే టైప్ 76 ఎఫ్ 2 మాదిరిగానే ఇంధన సామర్థ్యాన్ని కలిగి ఉంది, F.2 యొక్క అసలు రోల్స్ రాయిస్‌తో పోలిస్తే బృహస్పతి పెరిగిన ఇంధన వి"&amp;"నియోగం ఫాల్కన్ అంటే, ఈ విమానం ఫైటర్‌గా ఉపయోగించడానికి సరిపోని పరిధిని కలిగి ఉంది, అయితే పరిశీలకుడి కాక్‌పిట్‌పై స్లిప్‌స్ట్రీమ్ అంటే పరిశీలకుడు అతని .303 లో (7.7 మిమీ) లూయిస్ గన్‌ని ఉపయోగించలేడు. [1] ఈ లోపాల కారణంగా, ప్రారంభ మూడు తర్వాత టైప్ 76 లు నిర్మిం"&amp;"చబడలేదు. ఫైటర్‌గా అనుచితమైనప్పటికీ, బృహస్పతి ఫైటర్ యొక్క ఇంజిన్ సంస్థాపన యొక్క విజయం ఫలితంగా అధునాతన ట్రైనర్ వెర్షన్‌ను ఉత్పత్తి చేయాలనే నిర్ణయానికి దారితీసింది, ఈ పాత్రలో ఇప్పటికే వాడుకలో ఉన్న సిడ్లీ ప్యూమా-ఇంజిన్ బ్రిస్టల్ టూరర్స్‌ను భర్తీ చేయడానికి. ఈ "&amp;"కలయిక యొక్క ఫలితం టైప్ 89 ట్రైనర్, మొత్తం 23 మంది ఉత్పత్తి చేయబడ్డాయి. [2] మొట్టమొదటి బృహస్పతి పోరాట యోధుడిని మార్టెల్షామ్ హీత్ వద్ద మూల్యాంకనం చేసి, 23 నవంబర్ 1923 న ఇంజిన్ అధిక ఎత్తులో స్వాధీనం చేసుకున్నప్పుడు కోల్పోయింది, [3] రెండవది మూల్యాంకనం కోసం స్"&amp;"వీడన్‌కు పంపబడింది, అక్కడ ఇది తీవ్ర చలిని అద్భుతంగా ఎదుర్కొంది స్వీడిష్ శీతాకాలం, బృహస్పతితో, సాధారణ ఇంధనాలు మరియు శీతాకాలపు మోటారు నూనెను ఉపయోగించి, ఉష్ణోగ్రతలలో ఇబ్బంది లేకుండా పనిచేస్తుంది, ఇది సాధారణంగా ఇంజిన్ ఆయిల్ గంటల్లో స్తంభింపజేస్తుంది. రెండవ టై"&amp;"ప్ 76 ను స్వీడిష్ వైమానిక దళం కొనుగోలు చేసింది, అతను మే 1924 నుండి 1935 వరకు దీనిని ఒక ప్రైవేట్ కొనుగోలుదారుకు విక్రయించినప్పుడు, చివరికి 1936 లో వ్రాయబడ్డాడు. [2] తుది టైప్ 76 ను అధిక ఎత్తులో ఉపయోగించడానికి ఉద్దేశించిన బృహస్పతి యొక్క అధిక కుదింపు సంస్కరణ"&amp;" కోసం టెస్ట్‌బెడ్‌గా ఉపయోగించబడింది, ఇది తక్కువ ఎత్తులో ఆల్కహాల్ వాడకాన్ని అనుమతించడానికి ద్వి-ఇంధన వ్యవస్థతో అమర్చబడి, ఆపై విమానం ఒకసారి సాధారణ పెట్రోల్‌కు మారుతుంది. అకాల పేలుడు (ఇంజిన్ కొట్టడం) నివారించడానికి తగినంత ఎత్తుకు చేరుకుంది. ఈ వ్యవస్థ సూపర్ఛా"&amp;"ర్జింగ్‌కు అనుకూలంగా తిరస్కరించబడింది. బృహస్పతి శక్తితో పనిచేసే అధునాతన శిక్షకులు 1924 లో ఫిల్టన్‌లోని బ్రిస్టల్-ఆపరేటెడ్ రిజర్వ్ ఫ్లయింగ్ స్కూల్‌తో సేవలో ప్రవేశించారు. [2] విలియం బార్డ్మోర్ మరియు కంపెనీ చేత నిర్వహించబడుతున్న రెన్‌ఫ్రూలో రిజర్వ్ ఫ్లయింగ్ "&amp;"స్కూల్ కూడా వీటిని ఉపయోగించారు, బార్డ్‌మోర్ యాజమాన్యంలోని విమానాలు బృహస్పతి VI ఇంజిన్లచే శక్తిని కలిగి ఉన్నాయి, ఫిల్టన్ ఆధారిత విమానం మిగులు బృహస్పతి IV ఇంజిన్‌లచే శక్తిని కలిగి ఉంది, ఇది ఆర్థిక చర్యగా ఉంది. వారు 1928 వరకు రెన్‌ఫ్రూలో, మరియు 1933 వరకు ఫిల"&amp;"్టన్‌లో వాడుకలో ఉన్నారు, వాటిని హాకర్ హార్ట్ శిక్షకులు భర్తీ చేసి స్క్రాప్ చేశారు. [4] 1919 వాల్యూమ్ 1 నుండి బ్రిటిష్ సివిల్ ఎయిర్క్రాఫ్ట్ నుండి స్వీడన్ యునైటెడ్ కింగ్‌డమ్ డేటా [4] సాధారణ లక్షణాల పనితీరు 6. బార్డ్మోర్ ఏవియేషన్: స్కాటిష్ ఇండస్ట్రియల్ దిగ్గ"&amp;"జం యొక్క ఏవియేషన్ యాక్టివిటీస్ యొక్క కథ, ప్రచురణకర్త: ఎ మాకే; 1 వ ఎడిషన్ (8 సెప్టెంబర్ 2012) ISBN 978-0957344303")</f>
        <v>బ్రిస్టల్ టైప్ 76 బృహస్పతి ఫైటర్ మరియు టైప్ 89 ట్రైనర్ మొదటి ప్రపంచ యుద్ధం యొక్క బ్రిటిష్ ఫైటర్ (ఎఫ్ 2 ఫైటర్) యొక్క ఉత్పన్నా ఫైటర్‌గా విజయవంతం కానప్పటికీ, ఇది 1924 మరియు 1933 మధ్య అధునాతన శిక్షకుల విమానంగా ఉపయోగించబడింది. చవకైన మరియు సాపేక్షంగా అధిక పనితీరు గల విమానంలో వారి కొత్త బృహస్పతి ఇంజిన్‌ను ప్రదర్శించడానికి, బ్రిస్టల్ ఎయిర్‌ప్లేన్ కంపెనీ మూడు యుద్ధ-సర్ర్ప్లస్ ఎఫ్. 2 ఎయిర్‌ఫ్రేమ్‌లు బృహస్పతిని ఉపయోగించటానికి, టైప్ 76 బృహస్పతి ఫైటర్‌ను సృష్టించడానికి, ఇది విదేశీ వైమానిక దళాలకు ఫైటర్‌గా విక్రయించాలని కూడా భావించారు. [1] ఈ మూడు విమానాలలో మొదటిది జూన్ 1923 లో ప్రయాణించింది. ఇంజిన్ ఇన్‌స్టాలేషన్ సంతృప్తికరంగా నిరూపించబడింది, ఎందుకంటే టైప్ 76 ఎఫ్ 2 మాదిరిగానే ఇంధన సామర్థ్యాన్ని కలిగి ఉంది, F.2 యొక్క అసలు రోల్స్ రాయిస్‌తో పోలిస్తే బృహస్పతి పెరిగిన ఇంధన వినియోగం ఫాల్కన్ అంటే, ఈ విమానం ఫైటర్‌గా ఉపయోగించడానికి సరిపోని పరిధిని కలిగి ఉంది, అయితే పరిశీలకుడి కాక్‌పిట్‌పై స్లిప్‌స్ట్రీమ్ అంటే పరిశీలకుడు అతని .303 లో (7.7 మిమీ) లూయిస్ గన్‌ని ఉపయోగించలేడు. [1] ఈ లోపాల కారణంగా, ప్రారంభ మూడు తర్వాత టైప్ 76 లు నిర్మించబడలేదు. ఫైటర్‌గా అనుచితమైనప్పటికీ, బృహస్పతి ఫైటర్ యొక్క ఇంజిన్ సంస్థాపన యొక్క విజయం ఫలితంగా అధునాతన ట్రైనర్ వెర్షన్‌ను ఉత్పత్తి చేయాలనే నిర్ణయానికి దారితీసింది, ఈ పాత్రలో ఇప్పటికే వాడుకలో ఉన్న సిడ్లీ ప్యూమా-ఇంజిన్ బ్రిస్టల్ టూరర్స్‌ను భర్తీ చేయడానికి. ఈ కలయిక యొక్క ఫలితం టైప్ 89 ట్రైనర్, మొత్తం 23 మంది ఉత్పత్తి చేయబడ్డాయి. [2] మొట్టమొదటి బృహస్పతి పోరాట యోధుడిని మార్టెల్షామ్ హీత్ వద్ద మూల్యాంకనం చేసి, 23 నవంబర్ 1923 న ఇంజిన్ అధిక ఎత్తులో స్వాధీనం చేసుకున్నప్పుడు కోల్పోయింది, [3] రెండవది మూల్యాంకనం కోసం స్వీడన్‌కు పంపబడింది, అక్కడ ఇది తీవ్ర చలిని అద్భుతంగా ఎదుర్కొంది స్వీడిష్ శీతాకాలం, బృహస్పతితో, సాధారణ ఇంధనాలు మరియు శీతాకాలపు మోటారు నూనెను ఉపయోగించి, ఉష్ణోగ్రతలలో ఇబ్బంది లేకుండా పనిచేస్తుంది, ఇది సాధారణంగా ఇంజిన్ ఆయిల్ గంటల్లో స్తంభింపజేస్తుంది. రెండవ టైప్ 76 ను స్వీడిష్ వైమానిక దళం కొనుగోలు చేసింది, అతను మే 1924 నుండి 1935 వరకు దీనిని ఒక ప్రైవేట్ కొనుగోలుదారుకు విక్రయించినప్పుడు, చివరికి 1936 లో వ్రాయబడ్డాడు. [2] తుది టైప్ 76 ను అధిక ఎత్తులో ఉపయోగించడానికి ఉద్దేశించిన బృహస్పతి యొక్క అధిక కుదింపు సంస్కరణ కోసం టెస్ట్‌బెడ్‌గా ఉపయోగించబడింది, ఇది తక్కువ ఎత్తులో ఆల్కహాల్ వాడకాన్ని అనుమతించడానికి ద్వి-ఇంధన వ్యవస్థతో అమర్చబడి, ఆపై విమానం ఒకసారి సాధారణ పెట్రోల్‌కు మారుతుంది. అకాల పేలుడు (ఇంజిన్ కొట్టడం) నివారించడానికి తగినంత ఎత్తుకు చేరుకుంది. ఈ వ్యవస్థ సూపర్ఛార్జింగ్‌కు అనుకూలంగా తిరస్కరించబడింది. బృహస్పతి శక్తితో పనిచేసే అధునాతన శిక్షకులు 1924 లో ఫిల్టన్‌లోని బ్రిస్టల్-ఆపరేటెడ్ రిజర్వ్ ఫ్లయింగ్ స్కూల్‌తో సేవలో ప్రవేశించారు. [2] విలియం బార్డ్మోర్ మరియు కంపెనీ చేత నిర్వహించబడుతున్న రెన్‌ఫ్రూలో రిజర్వ్ ఫ్లయింగ్ స్కూల్ కూడా వీటిని ఉపయోగించారు, బార్డ్‌మోర్ యాజమాన్యంలోని విమానాలు బృహస్పతి VI ఇంజిన్లచే శక్తిని కలిగి ఉన్నాయి, ఫిల్టన్ ఆధారిత విమానం మిగులు బృహస్పతి IV ఇంజిన్‌లచే శక్తిని కలిగి ఉంది, ఇది ఆర్థిక చర్యగా ఉంది. వారు 1928 వరకు రెన్‌ఫ్రూలో, మరియు 1933 వరకు ఫిల్టన్‌లో వాడుకలో ఉన్నారు, వాటిని హాకర్ హార్ట్ శిక్షకులు భర్తీ చేసి స్క్రాప్ చేశారు. [4] 1919 వాల్యూమ్ 1 నుండి బ్రిటిష్ సివిల్ ఎయిర్క్రాఫ్ట్ నుండి స్వీడన్ యునైటెడ్ కింగ్‌డమ్ డేటా [4] సాధారణ లక్షణాల పనితీరు 6. బార్డ్మోర్ ఏవియేషన్: స్కాటిష్ ఇండస్ట్రియల్ దిగ్గజం యొక్క ఏవియేషన్ యాక్టివిటీస్ యొక్క కథ, ప్రచురణకర్త: ఎ మాకే; 1 వ ఎడిషన్ (8 సెప్టెంబర్ 2012) ISBN 978-0957344303</v>
      </c>
      <c r="E162" s="1" t="s">
        <v>2245</v>
      </c>
      <c r="F162" s="1" t="s">
        <v>2246</v>
      </c>
      <c r="G162" s="1" t="str">
        <f>IFERROR(__xludf.DUMMYFUNCTION("GOOGLETRANSLATE(F:F, ""en"", ""te"")"),"ఫైటర్/ట్రైనర్")</f>
        <v>ఫైటర్/ట్రైనర్</v>
      </c>
      <c r="K162" s="1" t="s">
        <v>1936</v>
      </c>
      <c r="L162" s="1" t="str">
        <f>IFERROR(__xludf.DUMMYFUNCTION("GOOGLETRANSLATE(K:K, ""en"", ""te"")"),"బ్రిస్టల్ ఎయిర్‌ప్లేన్ కంపెనీ")</f>
        <v>బ్రిస్టల్ ఎయిర్‌ప్లేన్ కంపెనీ</v>
      </c>
      <c r="M162" s="1" t="s">
        <v>1937</v>
      </c>
      <c r="N162" s="4">
        <v>8553.0</v>
      </c>
      <c r="O162" s="1">
        <v>26.0</v>
      </c>
      <c r="P162" s="1" t="s">
        <v>2247</v>
      </c>
      <c r="Q162" s="1">
        <v>2.0</v>
      </c>
      <c r="S162" s="1" t="s">
        <v>2248</v>
      </c>
      <c r="T162" s="1" t="s">
        <v>2249</v>
      </c>
      <c r="U162" s="1" t="s">
        <v>2250</v>
      </c>
      <c r="V162" s="1" t="s">
        <v>2251</v>
      </c>
      <c r="Y162" s="1" t="s">
        <v>2252</v>
      </c>
      <c r="Z162" s="1" t="s">
        <v>631</v>
      </c>
      <c r="AA162" s="1" t="s">
        <v>2253</v>
      </c>
      <c r="AI162" s="1" t="s">
        <v>2254</v>
      </c>
      <c r="AJ162" s="1" t="s">
        <v>2255</v>
      </c>
      <c r="AK162" s="1" t="s">
        <v>2256</v>
      </c>
      <c r="AL162" s="1" t="s">
        <v>2257</v>
      </c>
      <c r="AM162" s="1" t="s">
        <v>2258</v>
      </c>
      <c r="AQ162" s="1" t="s">
        <v>2259</v>
      </c>
      <c r="AR162" s="1" t="s">
        <v>2260</v>
      </c>
      <c r="AX162" s="1" t="s">
        <v>2261</v>
      </c>
      <c r="BF162" s="1">
        <v>1924.0</v>
      </c>
      <c r="BS162" s="1">
        <v>1934.0</v>
      </c>
      <c r="BW162" s="1" t="s">
        <v>2262</v>
      </c>
    </row>
    <row r="163">
      <c r="A163" s="1" t="s">
        <v>2263</v>
      </c>
      <c r="B163" s="1" t="str">
        <f>IFERROR(__xludf.DUMMYFUNCTION("GOOGLETRANSLATE(A:A, ""en"", ""te"")"),"ఇంజనీరింగ్ డివిజన్ టిపి -1")</f>
        <v>ఇంజనీరింగ్ డివిజన్ టిపి -1</v>
      </c>
      <c r="C163" s="1" t="s">
        <v>2264</v>
      </c>
      <c r="D163" s="1" t="str">
        <f>IFERROR(__xludf.DUMMYFUNCTION("GOOGLETRANSLATE(C:C, ""en"", ""te"")"),"ఇంజనీరింగ్ డివిజన్ టిపి -1 అమెరికా ఆర్మీ ఎయిర్ కార్ప్స్ ఇంజనీరింగ్ విభాగంలో ఆల్ఫ్రెడ్ వి. వెర్విల్లే మరియు వర్జీనియస్ ఇ. క్లార్క్ రూపొందించిన రెండు-సీట్ల బిప్‌లేన్ ఫైటర్. [1] రెండవ విమానం పరిశీలన బిప్‌లేన్‌గా పూర్తయింది మరియు ఇంజనీరింగ్ డివిజన్ XCO-5 ను న"&amp;"ియమించింది. [1] [2] TP-1 అనే ప్రోటోటైప్ XTP-1 గా నిర్మించబడింది మరియు 1923 లో మెక్‌కూక్ ఫీల్డ్‌లో పరీక్షించబడింది. ఒక బిప్‌లేన్, ఎగువ వింగ్ దిగువ వింగ్ కంటే చిన్న వ్యవధి మరియు ఇరుకైన తీగను కలిగి ఉంది. [1] XTP-1 ఐదు .30 (7.62 మిమీ) మెషిన్ గన్లతో సాయుధమైంది"&amp;" మరియు 423 హెచ్‌పి (315 కిలోవాట్) లిబర్టీ 12 ఇంజిన్‌తో అమర్చబడింది. [1] రెండవ నమూనా XCO-5 హోదాతో పరిశీలన/నిఘా విమానం వలె పూర్తయింది. [2] XCO5 కి అధిక-ఎత్తు పనికి అనువైన హై-లిఫ్ట్ వింగ్ అవసరం. కొత్త రెక్కలు తయారు చేయబడ్డాయి. ఏరోఫాయిల్ జౌకోవ్స్కీ STAE-27A, "&amp;"మందపాటి ప్రముఖ అంచుతో భారీగా క్యాంబర్డ్ వింగ్షేప్. ఎగువ మరియు దిగువ రెక్కలు ఉచ్చారణను కలిగి ఉన్నాయి, మొత్తం రెక్కల విస్తీర్ణం 600 అడుగుల 2. కాక్‌పిట్‌ను లైనింగ్ మరియు ఇన్సులేట్ చేయడంతో పాటు, ఇంజిన్ ఎగ్జాస్ట్ నుండి వేడి తీసుకోబడింది. కాక్‌పిట్ పైభాగంలో ఒక "&amp;"కవర్ వేడిని ఉంచింది; కవర్‌లోని స్పష్టమైన ప్యానెల్ పైలట్ తన వాయిద్యాలను చూడటానికి అనుమతించింది. [3] అక్టోబర్ 10, 1928 న, బిల్ స్ట్రీట్ మరియు ఆల్బర్ట్ విలియం స్టీవెన్స్ ఒకటి కంటే ఎక్కువ మందిని మోస్తున్న విమానాల కోసం XCO-5 లో అనధికారిక ఎత్తులో రికార్డును సాధ"&amp;"ించారు: 37,854 అడుగులు (11,538 మీ); అధికారిక సింగిల్-పర్సన్ ఆల్టిట్యూడ్ రికార్డుకు 1,000 అడుగుల (300 మీ) కంటే తక్కువ. [4] ఆ ఎత్తులో వారు −78 ° F (−61 ° C) ఉష్ణోగ్రతను కొలుస్తారు, విమానం నియంత్రణలను స్తంభింపజేసేంత చల్లగా ఉంటుంది. [5] స్తంభింపచేసిన నియంత్రణ"&amp;"లతో, స్ట్రీట్ 20 నిమిషాల తరువాత ఇంధనం అయిపోయే వరకు ఎత్తును తగ్గించలేకపోయాడు లేదా ఇంజిన్‌ను ఆపివేయలేకపోయాడు, ఆ తర్వాత అతను పెళుసైన ప్రయోగాత్మక బిప్‌లేన్‌ను సున్నితమైన గ్లైడ్‌లో పైలట్ చేసి డెడ్‌స్టిక్ ల్యాండింగ్ చేశాడు. [5] అమెరికన్ ఫైటర్ నుండి డేటా [6] సాధ"&amp;"ారణ లక్షణాలు పనితీరు ఆయుధ సంబంధిత జాబితాలు")</f>
        <v>ఇంజనీరింగ్ డివిజన్ టిపి -1 అమెరికా ఆర్మీ ఎయిర్ కార్ప్స్ ఇంజనీరింగ్ విభాగంలో ఆల్ఫ్రెడ్ వి. వెర్విల్లే మరియు వర్జీనియస్ ఇ. క్లార్క్ రూపొందించిన రెండు-సీట్ల బిప్‌లేన్ ఫైటర్. [1] రెండవ విమానం పరిశీలన బిప్‌లేన్‌గా పూర్తయింది మరియు ఇంజనీరింగ్ డివిజన్ XCO-5 ను నియమించింది. [1] [2] TP-1 అనే ప్రోటోటైప్ XTP-1 గా నిర్మించబడింది మరియు 1923 లో మెక్‌కూక్ ఫీల్డ్‌లో పరీక్షించబడింది. ఒక బిప్‌లేన్, ఎగువ వింగ్ దిగువ వింగ్ కంటే చిన్న వ్యవధి మరియు ఇరుకైన తీగను కలిగి ఉంది. [1] XTP-1 ఐదు .30 (7.62 మిమీ) మెషిన్ గన్లతో సాయుధమైంది మరియు 423 హెచ్‌పి (315 కిలోవాట్) లిబర్టీ 12 ఇంజిన్‌తో అమర్చబడింది. [1] రెండవ నమూనా XCO-5 హోదాతో పరిశీలన/నిఘా విమానం వలె పూర్తయింది. [2] XCO5 కి అధిక-ఎత్తు పనికి అనువైన హై-లిఫ్ట్ వింగ్ అవసరం. కొత్త రెక్కలు తయారు చేయబడ్డాయి. ఏరోఫాయిల్ జౌకోవ్స్కీ STAE-27A, మందపాటి ప్రముఖ అంచుతో భారీగా క్యాంబర్డ్ వింగ్షేప్. ఎగువ మరియు దిగువ రెక్కలు ఉచ్చారణను కలిగి ఉన్నాయి, మొత్తం రెక్కల విస్తీర్ణం 600 అడుగుల 2. కాక్‌పిట్‌ను లైనింగ్ మరియు ఇన్సులేట్ చేయడంతో పాటు, ఇంజిన్ ఎగ్జాస్ట్ నుండి వేడి తీసుకోబడింది. కాక్‌పిట్ పైభాగంలో ఒక కవర్ వేడిని ఉంచింది; కవర్‌లోని స్పష్టమైన ప్యానెల్ పైలట్ తన వాయిద్యాలను చూడటానికి అనుమతించింది. [3] అక్టోబర్ 10, 1928 న, బిల్ స్ట్రీట్ మరియు ఆల్బర్ట్ విలియం స్టీవెన్స్ ఒకటి కంటే ఎక్కువ మందిని మోస్తున్న విమానాల కోసం XCO-5 లో అనధికారిక ఎత్తులో రికార్డును సాధించారు: 37,854 అడుగులు (11,538 మీ); అధికారిక సింగిల్-పర్సన్ ఆల్టిట్యూడ్ రికార్డుకు 1,000 అడుగుల (300 మీ) కంటే తక్కువ. [4] ఆ ఎత్తులో వారు −78 ° F (−61 ° C) ఉష్ణోగ్రతను కొలుస్తారు, విమానం నియంత్రణలను స్తంభింపజేసేంత చల్లగా ఉంటుంది. [5] స్తంభింపచేసిన నియంత్రణలతో, స్ట్రీట్ 20 నిమిషాల తరువాత ఇంధనం అయిపోయే వరకు ఎత్తును తగ్గించలేకపోయాడు లేదా ఇంజిన్‌ను ఆపివేయలేకపోయాడు, ఆ తర్వాత అతను పెళుసైన ప్రయోగాత్మక బిప్‌లేన్‌ను సున్నితమైన గ్లైడ్‌లో పైలట్ చేసి డెడ్‌స్టిక్ ల్యాండింగ్ చేశాడు. [5] అమెరికన్ ఫైటర్ నుండి డేటా [6] సాధారణ లక్షణాలు పనితీరు ఆయుధ సంబంధిత జాబితాలు</v>
      </c>
      <c r="E163" s="1" t="s">
        <v>2265</v>
      </c>
      <c r="F163" s="1" t="s">
        <v>2266</v>
      </c>
      <c r="G163" s="1" t="str">
        <f>IFERROR(__xludf.DUMMYFUNCTION("GOOGLETRANSLATE(F:F, ""en"", ""te"")"),"బిప్‌లేన్ ఫైటర్")</f>
        <v>బిప్‌లేన్ ఫైటర్</v>
      </c>
      <c r="H163" s="1" t="s">
        <v>612</v>
      </c>
      <c r="I163" s="1" t="str">
        <f>IFERROR(__xludf.DUMMYFUNCTION("GOOGLETRANSLATE(H:H, ""en"", ""te"")"),"అమెరికా")</f>
        <v>అమెరికా</v>
      </c>
      <c r="K163" s="1" t="s">
        <v>2267</v>
      </c>
      <c r="L163" s="1" t="str">
        <f>IFERROR(__xludf.DUMMYFUNCTION("GOOGLETRANSLATE(K:K, ""en"", ""te"")"),"ఇంజనీరింగ్ విభాగం")</f>
        <v>ఇంజనీరింగ్ విభాగం</v>
      </c>
      <c r="M163" s="1" t="s">
        <v>2268</v>
      </c>
      <c r="O163" s="1">
        <v>2.0</v>
      </c>
      <c r="P163" s="1" t="s">
        <v>116</v>
      </c>
      <c r="Q163" s="1">
        <v>2.0</v>
      </c>
      <c r="S163" s="1" t="s">
        <v>2269</v>
      </c>
      <c r="T163" s="1" t="s">
        <v>2270</v>
      </c>
      <c r="U163" s="1" t="s">
        <v>2271</v>
      </c>
      <c r="V163" s="1" t="s">
        <v>2272</v>
      </c>
      <c r="Y163" s="1" t="s">
        <v>2273</v>
      </c>
      <c r="AA163" s="1" t="s">
        <v>2274</v>
      </c>
      <c r="AD163" s="1" t="s">
        <v>2275</v>
      </c>
      <c r="AF163" s="1" t="s">
        <v>2276</v>
      </c>
      <c r="AG163" s="1" t="s">
        <v>2277</v>
      </c>
      <c r="AH163" s="1" t="s">
        <v>2278</v>
      </c>
      <c r="AI163" s="1" t="s">
        <v>2279</v>
      </c>
      <c r="AJ163" s="1" t="s">
        <v>2280</v>
      </c>
      <c r="AK163" s="1" t="s">
        <v>2281</v>
      </c>
      <c r="AM163" s="1" t="s">
        <v>2282</v>
      </c>
      <c r="BP163" s="1" t="s">
        <v>2283</v>
      </c>
    </row>
    <row r="164">
      <c r="A164" s="1" t="s">
        <v>2284</v>
      </c>
      <c r="B164" s="1" t="str">
        <f>IFERROR(__xludf.DUMMYFUNCTION("GOOGLETRANSLATE(A:A, ""en"", ""te"")"),"గౌర్డౌ-లెసూర్రే జిఎల్ .50")</f>
        <v>గౌర్డౌ-లెసూర్రే జిఎల్ .50</v>
      </c>
      <c r="C164" s="1" t="s">
        <v>2285</v>
      </c>
      <c r="D164" s="1" t="str">
        <f>IFERROR(__xludf.DUMMYFUNCTION("GOOGLETRANSLATE(C:C, ""en"", ""te"")"),"గౌర్డౌ-లెసూర్రే టైప్ ఎఫ్ అని కూడా పిలువబడే గౌర్డౌ-లెసూర్రే జిఎల్ .50, 1920 ల ప్రారంభంలో ఫ్రెంచ్ ఫైటర్ ప్రోటోటైప్. ఏప్రిల్ 1919 లో, ఫ్రెంచ్ ఆర్మీ డి ఎల్ ఎయిర్ యొక్క జనరల్ డువాల్ వైమానిక దళంలో రెండు ప్రధాన వర్గాల విమానాలను భర్తీ చేయడానికి బయలుదేరారు - CAP2 "&amp;"(చాస్, ఆర్మీ, బిప్లేస్ అంటే 'సాయుధ రెండు -సీట్ల ఫైటర్') మరియు CAN2 (చాస్సే, ఆర్మీ, న్యూట్, బిప్లేస్ అంటే 'సాయుధ రెండు-సీట్ల నైట్ ఫైటర్'). గౌర్డౌ-లెసూర్రే CAP2 వర్గానికి సమర్పణగా GL-50 ని ముందుకు తెచ్చాడు (ఈ వర్గీకరణ వ్యవస్థ 1920 లో తొలగించబడినప్పటికీ). దా"&amp;"ని 300 హెచ్‌పి హిస్పానో-సుయిజా ఇంజిన్ సూపర్ఛార్జర్‌తో అమర్చడానికి ఉద్దేశించబడింది, అయితే ఇది అమర్చబడలేదు, అయితే ఇది దాని పనితీరును బాగా పెంచేది అయినప్పటికీ. ఇది చెక్క నిర్మాణంతో ఉంది, ఆ సమయంలో అసాధారణంగా పరిగణించని వింగ్‌తో, ఆ లక్షణం సింగిల్-సీట్ల విమాన ర"&amp;"ూపకల్పనకు అనుగుణంగా ఉంటుంది, వింగ్ బ్రేసింగ్ స్ట్రట్‌ల మాదిరిగానే. తేదీ GL-50 యొక్క మొదటి విమానంలో నమోదు చేయబడలేదు, అయినప్పటికీ ఇది 1922 లో సంభవించిందని తెలుసు. అయినప్పటికీ, స్పష్టమైన కారణంతో విమానం స్పెసిఫికేషన్ యొక్క అవసరాలను తీర్చలేదు మరియు అందువల్ల తద"&amp;"ుపరి ఉత్పత్తి కొనసాగలేదు. 1 GL.50 మాత్రమే నిర్మించబడింది మరియు దాని ప్రధాన వేరియంట్, GL.51. సాధారణ లక్షణాలు")</f>
        <v>గౌర్డౌ-లెసూర్రే టైప్ ఎఫ్ అని కూడా పిలువబడే గౌర్డౌ-లెసూర్రే జిఎల్ .50, 1920 ల ప్రారంభంలో ఫ్రెంచ్ ఫైటర్ ప్రోటోటైప్. ఏప్రిల్ 1919 లో, ఫ్రెంచ్ ఆర్మీ డి ఎల్ ఎయిర్ యొక్క జనరల్ డువాల్ వైమానిక దళంలో రెండు ప్రధాన వర్గాల విమానాలను భర్తీ చేయడానికి బయలుదేరారు - CAP2 (చాస్, ఆర్మీ, బిప్లేస్ అంటే 'సాయుధ రెండు -సీట్ల ఫైటర్') మరియు CAN2 (చాస్సే, ఆర్మీ, న్యూట్, బిప్లేస్ అంటే 'సాయుధ రెండు-సీట్ల నైట్ ఫైటర్'). గౌర్డౌ-లెసూర్రే CAP2 వర్గానికి సమర్పణగా GL-50 ని ముందుకు తెచ్చాడు (ఈ వర్గీకరణ వ్యవస్థ 1920 లో తొలగించబడినప్పటికీ). దాని 300 హెచ్‌పి హిస్పానో-సుయిజా ఇంజిన్ సూపర్ఛార్జర్‌తో అమర్చడానికి ఉద్దేశించబడింది, అయితే ఇది అమర్చబడలేదు, అయితే ఇది దాని పనితీరును బాగా పెంచేది అయినప్పటికీ. ఇది చెక్క నిర్మాణంతో ఉంది, ఆ సమయంలో అసాధారణంగా పరిగణించని వింగ్‌తో, ఆ లక్షణం సింగిల్-సీట్ల విమాన రూపకల్పనకు అనుగుణంగా ఉంటుంది, వింగ్ బ్రేసింగ్ స్ట్రట్‌ల మాదిరిగానే. తేదీ GL-50 యొక్క మొదటి విమానంలో నమోదు చేయబడలేదు, అయినప్పటికీ ఇది 1922 లో సంభవించిందని తెలుసు. అయినప్పటికీ, స్పష్టమైన కారణంతో విమానం స్పెసిఫికేషన్ యొక్క అవసరాలను తీర్చలేదు మరియు అందువల్ల తదుపరి ఉత్పత్తి కొనసాగలేదు. 1 GL.50 మాత్రమే నిర్మించబడింది మరియు దాని ప్రధాన వేరియంట్, GL.51. సాధారణ లక్షణాలు</v>
      </c>
      <c r="F164" s="1" t="s">
        <v>1185</v>
      </c>
      <c r="G164" s="1" t="str">
        <f>IFERROR(__xludf.DUMMYFUNCTION("GOOGLETRANSLATE(F:F, ""en"", ""te"")"),"యుద్ధ")</f>
        <v>యుద్ధ</v>
      </c>
      <c r="H164" s="1" t="s">
        <v>159</v>
      </c>
      <c r="I164" s="1" t="str">
        <f>IFERROR(__xludf.DUMMYFUNCTION("GOOGLETRANSLATE(H:H, ""en"", ""te"")"),"ఫ్రాన్స్")</f>
        <v>ఫ్రాన్స్</v>
      </c>
      <c r="K164" s="1" t="s">
        <v>2286</v>
      </c>
      <c r="L164" s="1" t="str">
        <f>IFERROR(__xludf.DUMMYFUNCTION("GOOGLETRANSLATE(K:K, ""en"", ""te"")"),"గౌర్డౌ-లెసూర్రే")</f>
        <v>గౌర్డౌ-లెసూర్రే</v>
      </c>
      <c r="M164" s="2" t="s">
        <v>2287</v>
      </c>
      <c r="N164" s="1">
        <v>1922.0</v>
      </c>
      <c r="O164" s="1">
        <v>2.0</v>
      </c>
      <c r="P164" s="1" t="s">
        <v>2288</v>
      </c>
      <c r="Q164" s="1">
        <v>2.0</v>
      </c>
      <c r="S164" s="1" t="s">
        <v>2289</v>
      </c>
      <c r="T164" s="1" t="s">
        <v>2290</v>
      </c>
      <c r="U164" s="1" t="s">
        <v>2291</v>
      </c>
      <c r="Y164" s="1" t="s">
        <v>2292</v>
      </c>
      <c r="AI164" s="1" t="s">
        <v>2293</v>
      </c>
      <c r="AJ164" s="1" t="s">
        <v>2294</v>
      </c>
      <c r="AK164" s="1" t="s">
        <v>2295</v>
      </c>
    </row>
    <row r="165">
      <c r="A165" s="1" t="s">
        <v>2296</v>
      </c>
      <c r="B165" s="1" t="str">
        <f>IFERROR(__xludf.DUMMYFUNCTION("GOOGLETRANSLATE(A:A, ""en"", ""te"")"),"డ్యూయిటిన్ d.19")</f>
        <v>డ్యూయిటిన్ d.19</v>
      </c>
      <c r="C165" s="1" t="s">
        <v>2297</v>
      </c>
      <c r="D165" s="1" t="str">
        <f>IFERROR(__xludf.DUMMYFUNCTION("GOOGLETRANSLATE(C:C, ""en"", ""te"")"),"ఫ్రెంచ్ వైమానిక దళ విన్నపానికి ప్రతిస్పందనగా డ్యూయిటిన్ డి .19 1925 లో ఫ్రాన్స్‌లో నిర్మించిన ఒక యుద్ధ విమానం. D.1 యొక్క అభివృద్ధి, D.19 D.1 యొక్క పారాసోల్-వింగ్ కాన్ఫిగరేషన్‌ను పంచుకుంది, కాని పెరిగిన వ్యవధి యొక్క సరికొత్త విభాగాన్ని కలిగి ఉంది మరియు ఇంజ"&amp;"ిన్ శక్తిని రెట్టింపు చేసింది. ఫ్రెంచ్ వైమానిక దళం తిరస్కరించినప్పటికీ, 1925 ఆగస్టులో స్విస్ ప్రభుత్వానికి ప్రదర్శన మూడు విమానాలకు ఒక ఉత్తర్వుకు దారితీసింది. అదనపు ఉదాహరణ బెల్జియంకు విక్రయించబడింది, స్విస్ కోరిన అదే మార్పులను కలుపుతుంది. వీటిలో రెక్కలో మా"&amp;"ర్పు (D.1 కు సమానంగా మారుతుంది), మరియు లాంబ్లిన్ రేడియేటర్లను మరింత సాంప్రదాయ ఫ్రంటల్ రేడియేటర్‌తో భర్తీ చేయడం వంటివి ఉన్నాయి. మొట్టమొదటి స్విస్ D.19 ను పూర్తిగా ఫ్రాన్స్‌లో డ్యూయిటిన్ నిర్మించినప్పటికీ, మిగిలిన రెండు విమానాలను స్విస్ ఫ్యాక్టరీ EKW సమీకరి"&amp;"ంచటానికి సరఫరా చేశారు. ఈ విమానం చాలా సంవత్సరాలుగా స్విస్ ఫ్లీగర్‌టుల్పే ఫైటర్ పైలట్లకు శిక్షకులుగా ఉపయోగించారు, 1940 వరకు సేవలో ఉన్నారు. ముగ్గురూ 1927 లో డబెండోర్ఫ్‌లో జరిగిన అంతర్జాతీయ విమానయాన సమావేశంలో పాల్గొన్నారు, డి .19 లలో ఒకరు క్లోజ్డ్-సర్క్యూట్ ర"&amp;"ేసును గెలుచుకున్నారు. జేన్ యొక్క ఆల్ ది వరల్డ్ విమానాల నుండి డేటా 1928, [1] ఏవియాఫ్రాన్స్: డెవోయిటిన్ D.19 [2] సాధారణ లక్షణాలు పనితీరు ఆయుధాలు")</f>
        <v>ఫ్రెంచ్ వైమానిక దళ విన్నపానికి ప్రతిస్పందనగా డ్యూయిటిన్ డి .19 1925 లో ఫ్రాన్స్‌లో నిర్మించిన ఒక యుద్ధ విమానం. D.1 యొక్క అభివృద్ధి, D.19 D.1 యొక్క పారాసోల్-వింగ్ కాన్ఫిగరేషన్‌ను పంచుకుంది, కాని పెరిగిన వ్యవధి యొక్క సరికొత్త విభాగాన్ని కలిగి ఉంది మరియు ఇంజిన్ శక్తిని రెట్టింపు చేసింది. ఫ్రెంచ్ వైమానిక దళం తిరస్కరించినప్పటికీ, 1925 ఆగస్టులో స్విస్ ప్రభుత్వానికి ప్రదర్శన మూడు విమానాలకు ఒక ఉత్తర్వుకు దారితీసింది. అదనపు ఉదాహరణ బెల్జియంకు విక్రయించబడింది, స్విస్ కోరిన అదే మార్పులను కలుపుతుంది. వీటిలో రెక్కలో మార్పు (D.1 కు సమానంగా మారుతుంది), మరియు లాంబ్లిన్ రేడియేటర్లను మరింత సాంప్రదాయ ఫ్రంటల్ రేడియేటర్‌తో భర్తీ చేయడం వంటివి ఉన్నాయి. మొట్టమొదటి స్విస్ D.19 ను పూర్తిగా ఫ్రాన్స్‌లో డ్యూయిటిన్ నిర్మించినప్పటికీ, మిగిలిన రెండు విమానాలను స్విస్ ఫ్యాక్టరీ EKW సమీకరించటానికి సరఫరా చేశారు. ఈ విమానం చాలా సంవత్సరాలుగా స్విస్ ఫ్లీగర్‌టుల్పే ఫైటర్ పైలట్లకు శిక్షకులుగా ఉపయోగించారు, 1940 వరకు సేవలో ఉన్నారు. ముగ్గురూ 1927 లో డబెండోర్ఫ్‌లో జరిగిన అంతర్జాతీయ విమానయాన సమావేశంలో పాల్గొన్నారు, డి .19 లలో ఒకరు క్లోజ్డ్-సర్క్యూట్ రేసును గెలుచుకున్నారు. జేన్ యొక్క ఆల్ ది వరల్డ్ విమానాల నుండి డేటా 1928, [1] ఏవియాఫ్రాన్స్: డెవోయిటిన్ D.19 [2] సాధారణ లక్షణాలు పనితీరు ఆయుధాలు</v>
      </c>
      <c r="E165" s="1" t="s">
        <v>2298</v>
      </c>
      <c r="F165" s="1" t="s">
        <v>1185</v>
      </c>
      <c r="G165" s="1" t="str">
        <f>IFERROR(__xludf.DUMMYFUNCTION("GOOGLETRANSLATE(F:F, ""en"", ""te"")"),"యుద్ధ")</f>
        <v>యుద్ధ</v>
      </c>
      <c r="K165" s="1" t="s">
        <v>2299</v>
      </c>
      <c r="L165" s="1" t="str">
        <f>IFERROR(__xludf.DUMMYFUNCTION("GOOGLETRANSLATE(K:K, ""en"", ""te"")"),"డ్యూయిటిన్")</f>
        <v>డ్యూయిటిన్</v>
      </c>
      <c r="M165" s="2" t="s">
        <v>2300</v>
      </c>
      <c r="N165" s="1">
        <v>1925.0</v>
      </c>
      <c r="O165" s="1">
        <v>5.0</v>
      </c>
      <c r="Q165" s="1">
        <v>1.0</v>
      </c>
      <c r="S165" s="1" t="s">
        <v>2301</v>
      </c>
      <c r="T165" s="1" t="s">
        <v>2302</v>
      </c>
      <c r="U165" s="1" t="s">
        <v>2303</v>
      </c>
      <c r="V165" s="1" t="s">
        <v>2304</v>
      </c>
      <c r="X165" s="1" t="s">
        <v>2305</v>
      </c>
      <c r="Y165" s="1" t="s">
        <v>2306</v>
      </c>
      <c r="Z165" s="1" t="s">
        <v>1574</v>
      </c>
      <c r="AF165" s="2" t="s">
        <v>1188</v>
      </c>
      <c r="AI165" s="1" t="s">
        <v>532</v>
      </c>
      <c r="AJ165" s="1" t="s">
        <v>2307</v>
      </c>
      <c r="AK165" s="1" t="s">
        <v>2308</v>
      </c>
      <c r="AL165" s="1" t="s">
        <v>151</v>
      </c>
      <c r="AM165" s="1" t="s">
        <v>2309</v>
      </c>
      <c r="AX165" s="1" t="s">
        <v>2310</v>
      </c>
      <c r="BL165" s="1" t="s">
        <v>2311</v>
      </c>
      <c r="BP165" s="1" t="s">
        <v>2312</v>
      </c>
      <c r="BW165" s="1" t="s">
        <v>2313</v>
      </c>
    </row>
    <row r="166">
      <c r="A166" s="1" t="s">
        <v>2314</v>
      </c>
      <c r="B166" s="1" t="str">
        <f>IFERROR(__xludf.DUMMYFUNCTION("GOOGLETRANSLATE(A:A, ""en"", ""te"")"),"డ్యూయిటిన్ D.560")</f>
        <v>డ్యూయిటిన్ D.560</v>
      </c>
      <c r="C166" s="1" t="s">
        <v>2315</v>
      </c>
      <c r="D166" s="1" t="str">
        <f>IFERROR(__xludf.DUMMYFUNCTION("GOOGLETRANSLATE(C:C, ""en"", ""te"")"),"డ్యూయిటిన్ డి. డిజైన్ పనితీరును మెరుగుపరచడంలో విఫలమైంది మరియు ఒక విమానం మాత్రమే నిర్మించబడింది. [1] ఫ్రెంచ్ వైమానిక దళాన్ని న్యూపోర్ట్ 62 కు వారసుడితో సరఫరా చేయడానికి పోటీలో ప్రత్యామ్నాయ రూపకల్పనను అందించడం. [1] D.500 యొక్క తక్కువ-వింగ్ మోనోప్లేన్ డిజైన్ "&amp;"కాకుండా D.560 లో భుజం-మౌంటెడ్ గల్ వింగ్ ఉంది. [1] పరీక్ష ఫ్లయింగ్ సమయంలో D.560 D.500 కన్నా నెమ్మదిగా ఉన్నట్లు కనుగొనబడింది మరియు స్థిరత్వ సమస్యలు ఉన్నాయి. [1] ఈ విమానం పారాసోల్ వింగ్‌తో పునర్నిర్మించబడింది మరియు d.570 ను పున es రూపకల్పన చేసింది. [1] పనితీ"&amp;"రు గల్ వింగ్ డిజైన్ కంటే ఘోరంగా ఉంది, మరియు ప్రోటోటైప్ అభివృద్ధి యొక్క క్రాష్ తరువాత వదిలివేయబడింది. [1] D.560 ప్రోటోటైప్ గుల్ వింగ్ ఫైటర్, ఒకటి నిర్మించబడింది. [1] D.570 D.560 పారాసోల్ వింగ్‌తో పునర్నిర్మించబడింది. [1] [1] సాధారణ లక్షణాల పనితీరు నుండి డే"&amp;"టా")</f>
        <v>డ్యూయిటిన్ డి. డిజైన్ పనితీరును మెరుగుపరచడంలో విఫలమైంది మరియు ఒక విమానం మాత్రమే నిర్మించబడింది. [1] ఫ్రెంచ్ వైమానిక దళాన్ని న్యూపోర్ట్ 62 కు వారసుడితో సరఫరా చేయడానికి పోటీలో ప్రత్యామ్నాయ రూపకల్పనను అందించడం. [1] D.500 యొక్క తక్కువ-వింగ్ మోనోప్లేన్ డిజైన్ కాకుండా D.560 లో భుజం-మౌంటెడ్ గల్ వింగ్ ఉంది. [1] పరీక్ష ఫ్లయింగ్ సమయంలో D.560 D.500 కన్నా నెమ్మదిగా ఉన్నట్లు కనుగొనబడింది మరియు స్థిరత్వ సమస్యలు ఉన్నాయి. [1] ఈ విమానం పారాసోల్ వింగ్‌తో పునర్నిర్మించబడింది మరియు d.570 ను పున es రూపకల్పన చేసింది. [1] పనితీరు గల్ వింగ్ డిజైన్ కంటే ఘోరంగా ఉంది, మరియు ప్రోటోటైప్ అభివృద్ధి యొక్క క్రాష్ తరువాత వదిలివేయబడింది. [1] D.560 ప్రోటోటైప్ గుల్ వింగ్ ఫైటర్, ఒకటి నిర్మించబడింది. [1] D.570 D.560 పారాసోల్ వింగ్‌తో పునర్నిర్మించబడింది. [1] [1] సాధారణ లక్షణాల పనితీరు నుండి డేటా</v>
      </c>
      <c r="F166" s="1" t="s">
        <v>2316</v>
      </c>
      <c r="G166" s="1" t="str">
        <f>IFERROR(__xludf.DUMMYFUNCTION("GOOGLETRANSLATE(F:F, ""en"", ""te"")"),"సింగిల్-సీట్ ఫైటర్ ప్రోటోటైప్")</f>
        <v>సింగిల్-సీట్ ఫైటర్ ప్రోటోటైప్</v>
      </c>
      <c r="H166" s="1" t="s">
        <v>159</v>
      </c>
      <c r="I166" s="1" t="str">
        <f>IFERROR(__xludf.DUMMYFUNCTION("GOOGLETRANSLATE(H:H, ""en"", ""te"")"),"ఫ్రాన్స్")</f>
        <v>ఫ్రాన్స్</v>
      </c>
      <c r="K166" s="1" t="s">
        <v>2299</v>
      </c>
      <c r="L166" s="1" t="str">
        <f>IFERROR(__xludf.DUMMYFUNCTION("GOOGLETRANSLATE(K:K, ""en"", ""te"")"),"డ్యూయిటిన్")</f>
        <v>డ్యూయిటిన్</v>
      </c>
      <c r="M166" s="2" t="s">
        <v>2300</v>
      </c>
      <c r="N166" s="1">
        <v>1932.0</v>
      </c>
      <c r="O166" s="1">
        <v>1.0</v>
      </c>
      <c r="P166" s="1" t="s">
        <v>116</v>
      </c>
      <c r="Q166" s="1" t="s">
        <v>233</v>
      </c>
      <c r="S166" s="1" t="s">
        <v>2317</v>
      </c>
      <c r="T166" s="1" t="s">
        <v>2318</v>
      </c>
      <c r="U166" s="1" t="s">
        <v>2319</v>
      </c>
      <c r="V166" s="1" t="s">
        <v>2320</v>
      </c>
      <c r="Y166" s="1" t="s">
        <v>2321</v>
      </c>
      <c r="AI166" s="1" t="s">
        <v>2322</v>
      </c>
      <c r="AJ166" s="1" t="s">
        <v>2323</v>
      </c>
      <c r="AK166" s="1" t="s">
        <v>2324</v>
      </c>
      <c r="AM166" s="1" t="s">
        <v>2325</v>
      </c>
    </row>
    <row r="167">
      <c r="A167" s="1" t="s">
        <v>2326</v>
      </c>
      <c r="B167" s="1" t="str">
        <f>IFERROR(__xludf.DUMMYFUNCTION("GOOGLETRANSLATE(A:A, ""en"", ""te"")"),"బెర్నార్డ్ 15")</f>
        <v>బెర్నార్డ్ 15</v>
      </c>
      <c r="C167" s="1" t="s">
        <v>2327</v>
      </c>
      <c r="D167" s="1" t="str">
        <f>IFERROR(__xludf.DUMMYFUNCTION("GOOGLETRANSLATE(C:C, ""en"", ""te"")"),"బెర్నార్డ్ 15 సి 1 లేదా బెర్నార్డ్ సిమ్బ్ ఎబి 15 1920 ల ఫ్రెంచ్ సింగిల్-సీట్ల సెస్క్విప్లేన్ ఫైటర్ విమానం, ఇది సోషియాట్ ఇండస్ట్రీల్ డెస్ మాటాక్స్ ఎట్ డు బోయిస్ (సిమ్బ్) చేత రూపొందించబడింది మరియు నిర్మించబడింది. [1] [2] మునుపటి బెర్నార్డ్ 14 యొక్క నిర్మాణ "&amp;"వైఫల్యంతో, బెర్నార్డ్ 15 ఎక్కువ స్పాన్ అప్పర్ వింగ్ తో మెరుగైన వేరియంట్. ఇది హిస్పానో-సుజా 12 హెచ్‌బి ఇన్లైన్ పిస్టన్ ఇంజిన్ చేత శక్తిని పొందింది మరియు స్థిర టెయిల్స్కిడ్ ల్యాండింగ్ గేర్ కలిగి ఉంది. పనితీరు బెర్నార్డ్ సిమ్బ్ ఎబి 14 పై మెరుగుదల కాదు మరియు "&amp;"నమూనా మాత్రమే నిర్మించబడింది. [1] [1] నుండి డేటా ఇలస్ట్రేటెడ్ ఎన్సైక్లోపీడియా ఆఫ్ ఎయిర్‌క్రాఫ్ట్ జనరల్ లక్షణాలు పనితీరు ఆయుధ సంబంధిత అభివృద్ధి")</f>
        <v>బెర్నార్డ్ 15 సి 1 లేదా బెర్నార్డ్ సిమ్బ్ ఎబి 15 1920 ల ఫ్రెంచ్ సింగిల్-సీట్ల సెస్క్విప్లేన్ ఫైటర్ విమానం, ఇది సోషియాట్ ఇండస్ట్రీల్ డెస్ మాటాక్స్ ఎట్ డు బోయిస్ (సిమ్బ్) చేత రూపొందించబడింది మరియు నిర్మించబడింది. [1] [2] మునుపటి బెర్నార్డ్ 14 యొక్క నిర్మాణ వైఫల్యంతో, బెర్నార్డ్ 15 ఎక్కువ స్పాన్ అప్పర్ వింగ్ తో మెరుగైన వేరియంట్. ఇది హిస్పానో-సుజా 12 హెచ్‌బి ఇన్లైన్ పిస్టన్ ఇంజిన్ చేత శక్తిని పొందింది మరియు స్థిర టెయిల్స్కిడ్ ల్యాండింగ్ గేర్ కలిగి ఉంది. పనితీరు బెర్నార్డ్ సిమ్బ్ ఎబి 14 పై మెరుగుదల కాదు మరియు నమూనా మాత్రమే నిర్మించబడింది. [1] [1] నుండి డేటా ఇలస్ట్రేటెడ్ ఎన్సైక్లోపీడియా ఆఫ్ ఎయిర్‌క్రాఫ్ట్ జనరల్ లక్షణాలు పనితీరు ఆయుధ సంబంధిత అభివృద్ధి</v>
      </c>
      <c r="E167" s="1" t="s">
        <v>2328</v>
      </c>
      <c r="F167" s="1" t="s">
        <v>1985</v>
      </c>
      <c r="G167" s="1" t="str">
        <f>IFERROR(__xludf.DUMMYFUNCTION("GOOGLETRANSLATE(F:F, ""en"", ""te"")"),"సింగిల్-సీట్ సెస్క్విప్లేన్ ఫైటర్ విమానం")</f>
        <v>సింగిల్-సీట్ సెస్క్విప్లేన్ ఫైటర్ విమానం</v>
      </c>
      <c r="H167" s="1" t="s">
        <v>159</v>
      </c>
      <c r="I167" s="1" t="str">
        <f>IFERROR(__xludf.DUMMYFUNCTION("GOOGLETRANSLATE(H:H, ""en"", ""te"")"),"ఫ్రాన్స్")</f>
        <v>ఫ్రాన్స్</v>
      </c>
      <c r="K167" s="1" t="s">
        <v>2329</v>
      </c>
      <c r="L167" s="1" t="str">
        <f>IFERROR(__xludf.DUMMYFUNCTION("GOOGLETRANSLATE(K:K, ""en"", ""te"")"),"Société Industielle Des métaux et డు బోయిస్ (SIMB), కొన్నిసార్లు ఫెర్బోయిస్ అని పిలుస్తారు]]")</f>
        <v>Société Industielle Des métaux et డు బోయిస్ (SIMB), కొన్నిసార్లు ఫెర్బోయిస్ అని పిలుస్తారు]]</v>
      </c>
      <c r="M167" s="1" t="s">
        <v>2330</v>
      </c>
      <c r="N167" s="1">
        <v>1926.0</v>
      </c>
      <c r="O167" s="1">
        <v>1.0</v>
      </c>
      <c r="Q167" s="1">
        <v>1.0</v>
      </c>
      <c r="S167" s="1" t="s">
        <v>2331</v>
      </c>
      <c r="T167" s="1" t="s">
        <v>2332</v>
      </c>
      <c r="U167" s="1" t="s">
        <v>1304</v>
      </c>
      <c r="W167" s="1" t="s">
        <v>2333</v>
      </c>
      <c r="Y167" s="1" t="s">
        <v>1991</v>
      </c>
      <c r="Z167" s="1" t="s">
        <v>144</v>
      </c>
      <c r="AF167" s="1" t="s">
        <v>1992</v>
      </c>
      <c r="AG167" s="1" t="s">
        <v>1993</v>
      </c>
      <c r="AH167" s="1" t="s">
        <v>1994</v>
      </c>
      <c r="AI167" s="1" t="s">
        <v>2334</v>
      </c>
      <c r="AK167" s="1" t="s">
        <v>2082</v>
      </c>
      <c r="AM167" s="1" t="s">
        <v>2335</v>
      </c>
      <c r="AQ167" s="1" t="s">
        <v>1982</v>
      </c>
      <c r="AR167" s="1" t="s">
        <v>2336</v>
      </c>
      <c r="BL167" s="1" t="s">
        <v>2337</v>
      </c>
    </row>
    <row r="168">
      <c r="A168" s="1" t="s">
        <v>2338</v>
      </c>
      <c r="B168" s="1" t="str">
        <f>IFERROR(__xludf.DUMMYFUNCTION("GOOGLETRANSLATE(A:A, ""en"", ""te"")"),"గ్లోస్టర్ గోల్డ్ ఫిన్చ్")</f>
        <v>గ్లోస్టర్ గోల్డ్ ఫిన్చ్</v>
      </c>
      <c r="C168" s="1" t="s">
        <v>2339</v>
      </c>
      <c r="D168" s="1" t="str">
        <f>IFERROR(__xludf.DUMMYFUNCTION("GOOGLETRANSLATE(C:C, ""en"", ""te"")"),"గ్లోస్టర్ గోల్డ్ ఫిన్చ్ 1920 ల తరువాత నుండి ఆల్-మెటల్ నిర్మాణానికి సింగిల్-సీట్ హై-ఎలిట్యూడ్ బైప్లేన్ ఫైటర్. ఇది ఉత్పత్తికి చేరుకోలేదు మరియు ఒకటి మాత్రమే నిర్మించబడింది. జనవరి 1926 లో, ఎయిర్ మినిస్ట్రీ గ్లోస్టర్ విమానానికి వారి గేమ్‌కాక్ యొక్క ఆల్-మెటల్ వ"&amp;"ెర్షన్‌ను అధిక ఎత్తులో ఫైటర్ పాత్ర కోసం ఉత్పత్తి చేయడానికి నిధులు సమకూర్చింది, అందువల్ల సూపర్ఛార్జ్డ్ ఇంజిన్ అవసరం. ఫలితం గోల్డ్ ఫిన్చ్, సింగిల్-బే బైప్లేన్, అసమాన స్పాన్ రెక్కలు గుర్తించదగినవి. ఆశ్చర్యకరంగా, ఈ విమానం గేమ్‌కాక్‌తో మరియు ముఖ్యంగా గేమ్‌కాక్"&amp;" II కి దాని ఇరుకైన తీగ ఐలెరాన్‌లతో బలమైన సారూప్యతను కలిగి ఉంది. సూపర్ఛార్జ్డ్ ఇంజిన్ కారణంగా ఫ్యూజ్‌లేజ్ కాక్‌పిట్ కోసం ఎక్కువ ముందుకు ఉంది. తోక కూడా కొద్దిగా భిన్నంగా ఉంది, టెయిల్‌ప్లేన్ గుండ్రని వెనుకంజలో ఉన్న చిట్కాలను కలిగి ఉంది మరియు ప్రారంభంలో ఫిన్,"&amp;" తీగలో చాలా విస్తృతమైనది మరియు ఎత్తులో చిన్నది. [1] [2] ఒక గోల్డ్ ఫిన్చ్ మాత్రమే నిర్మించబడింది కాని రెండు వేర్వేరు వెర్షన్లు ఉన్నాయి. మొదటి నిర్మాణంలో ఆల్-మెటల్ రెక్కలు ఉన్నాయి, కానీ మిశ్రమ లోహం మరియు కలప నిర్మాణం యొక్క ఫ్యూజ్‌లేజ్ ఉంది. రెక్కలు మరియు ఫ్"&amp;"యూజ్‌లేజ్ రెండూ ఫాబ్రిక్ కప్పబడి ఉన్నాయి. ఫ్యూజ్‌లేజ్ అప్పుడు పూర్తిగా లోహంతో పునర్నిర్మించబడింది, దాని కవరింగ్ మరియు పొడవు కాకుండా. పునర్నిర్మాణం సవరించిన ఫిన్ మరియు చుక్కానిని కూడా తీసుకువచ్చింది, ఇరుకైన, సరళమైన మొత్తం ఆకారం యొక్క ఇరుకైన, అధిక ఫిన్. [3]"&amp;" అంతటా, గోల్డ్ ఫిన్చ్ సూపర్ఛార్జ్డ్ 450 హెచ్‌పి (335 కిలోవాట్) బ్రిస్టల్ బృహస్పతి VIIF 9 అడుగుల (2.74 మీ) రెండు-బ్లేడెడ్ ఫిక్స్‌డ్-పిచ్ ప్రొపెల్లర్‌ను నడుపుతుంది. [1] [2] గోల్డ్ ఫిన్చ్ మొదట మే 1927 లో, [4] మరియు డిసెంబరులో ఇది ట్రయల్స్ కోసం రాఫ్ మార్టెల్ష"&amp;"ామ్ హీత్ వద్దకు వెళ్ళింది, ఇక్కడ వేగంగా మరియు అధికంగా ఎక్కిన రేటుతో వేగంగా మరియు అధికంగా నిరూపించబడింది, [1] మరియు సాధారణంగా మంచి మానివరీబిలిటీ, స్పిన్నింగ్ ప్రవర్తన ప్రామాణికం. [5 ] ఆల్-మెటల్ డే-అండ్-నైట్ ఫైటర్ కోసం గ్లోస్టర్ దీనిని ఎయిర్ మినిస్ట్రీ స్పె"&amp;"సిఫికేషన్ F.9/26 కోసం పోటీదారుగా సమర్పించారు, కాని ఇది అవసరమైన లోడ్ మరియు ఇంధన అవసరాలను తీర్చడంలో విఫలమైంది మరియు చాలా ముందుగానే తొలగించబడింది. బ్రిస్టల్ బుల్డాగ్ చివరికి విజేత, [1] [2] అక్టోబర్ 1928 వరకు మార్టెల్షామ్ హీత్ వద్ద గోల్డ్ ఫిన్చ్ ట్రయల్స్ కోసం"&amp;" ఉపయోగించబడుతోంది. [6] జేమ్స్ నుండి డేటా 1971, పే. 148 జనరల్ లక్షణాలు పనితీరు ఆయుధాలు")</f>
        <v>గ్లోస్టర్ గోల్డ్ ఫిన్చ్ 1920 ల తరువాత నుండి ఆల్-మెటల్ నిర్మాణానికి సింగిల్-సీట్ హై-ఎలిట్యూడ్ బైప్లేన్ ఫైటర్. ఇది ఉత్పత్తికి చేరుకోలేదు మరియు ఒకటి మాత్రమే నిర్మించబడింది. జనవరి 1926 లో, ఎయిర్ మినిస్ట్రీ గ్లోస్టర్ విమానానికి వారి గేమ్‌కాక్ యొక్క ఆల్-మెటల్ వెర్షన్‌ను అధిక ఎత్తులో ఫైటర్ పాత్ర కోసం ఉత్పత్తి చేయడానికి నిధులు సమకూర్చింది, అందువల్ల సూపర్ఛార్జ్డ్ ఇంజిన్ అవసరం. ఫలితం గోల్డ్ ఫిన్చ్, సింగిల్-బే బైప్లేన్, అసమాన స్పాన్ రెక్కలు గుర్తించదగినవి. ఆశ్చర్యకరంగా, ఈ విమానం గేమ్‌కాక్‌తో మరియు ముఖ్యంగా గేమ్‌కాక్ II కి దాని ఇరుకైన తీగ ఐలెరాన్‌లతో బలమైన సారూప్యతను కలిగి ఉంది. సూపర్ఛార్జ్డ్ ఇంజిన్ కారణంగా ఫ్యూజ్‌లేజ్ కాక్‌పిట్ కోసం ఎక్కువ ముందుకు ఉంది. తోక కూడా కొద్దిగా భిన్నంగా ఉంది, టెయిల్‌ప్లేన్ గుండ్రని వెనుకంజలో ఉన్న చిట్కాలను కలిగి ఉంది మరియు ప్రారంభంలో ఫిన్, తీగలో చాలా విస్తృతమైనది మరియు ఎత్తులో చిన్నది. [1] [2] ఒక గోల్డ్ ఫిన్చ్ మాత్రమే నిర్మించబడింది కాని రెండు వేర్వేరు వెర్షన్లు ఉన్నాయి. మొదటి నిర్మాణంలో ఆల్-మెటల్ రెక్కలు ఉన్నాయి, కానీ మిశ్రమ లోహం మరియు కలప నిర్మాణం యొక్క ఫ్యూజ్‌లేజ్ ఉంది. రెక్కలు మరియు ఫ్యూజ్‌లేజ్ రెండూ ఫాబ్రిక్ కప్పబడి ఉన్నాయి. ఫ్యూజ్‌లేజ్ అప్పుడు పూర్తిగా లోహంతో పునర్నిర్మించబడింది, దాని కవరింగ్ మరియు పొడవు కాకుండా. పునర్నిర్మాణం సవరించిన ఫిన్ మరియు చుక్కానిని కూడా తీసుకువచ్చింది, ఇరుకైన, సరళమైన మొత్తం ఆకారం యొక్క ఇరుకైన, అధిక ఫిన్. [3] అంతటా, గోల్డ్ ఫిన్చ్ సూపర్ఛార్జ్డ్ 450 హెచ్‌పి (335 కిలోవాట్) బ్రిస్టల్ బృహస్పతి VIIF 9 అడుగుల (2.74 మీ) రెండు-బ్లేడెడ్ ఫిక్స్‌డ్-పిచ్ ప్రొపెల్లర్‌ను నడుపుతుంది. [1] [2] గోల్డ్ ఫిన్చ్ మొదట మే 1927 లో, [4] మరియు డిసెంబరులో ఇది ట్రయల్స్ కోసం రాఫ్ మార్టెల్షామ్ హీత్ వద్దకు వెళ్ళింది, ఇక్కడ వేగంగా మరియు అధికంగా ఎక్కిన రేటుతో వేగంగా మరియు అధికంగా నిరూపించబడింది, [1] మరియు సాధారణంగా మంచి మానివరీబిలిటీ, స్పిన్నింగ్ ప్రవర్తన ప్రామాణికం. [5 ] ఆల్-మెటల్ డే-అండ్-నైట్ ఫైటర్ కోసం గ్లోస్టర్ దీనిని ఎయిర్ మినిస్ట్రీ స్పెసిఫికేషన్ F.9/26 కోసం పోటీదారుగా సమర్పించారు, కాని ఇది అవసరమైన లోడ్ మరియు ఇంధన అవసరాలను తీర్చడంలో విఫలమైంది మరియు చాలా ముందుగానే తొలగించబడింది. బ్రిస్టల్ బుల్డాగ్ చివరికి విజేత, [1] [2] అక్టోబర్ 1928 వరకు మార్టెల్షామ్ హీత్ వద్ద గోల్డ్ ఫిన్చ్ ట్రయల్స్ కోసం ఉపయోగించబడుతోంది. [6] జేమ్స్ నుండి డేటా 1971, పే. 148 జనరల్ లక్షణాలు పనితీరు ఆయుధాలు</v>
      </c>
      <c r="E168" s="1" t="s">
        <v>2340</v>
      </c>
      <c r="F168" s="1" t="s">
        <v>1784</v>
      </c>
      <c r="G168" s="1" t="str">
        <f>IFERROR(__xludf.DUMMYFUNCTION("GOOGLETRANSLATE(F:F, ""en"", ""te"")"),"సింగిల్-సీట్ ఫైటర్")</f>
        <v>సింగిల్-సీట్ ఫైటర్</v>
      </c>
      <c r="H168" s="1" t="s">
        <v>1460</v>
      </c>
      <c r="I168" s="1" t="str">
        <f>IFERROR(__xludf.DUMMYFUNCTION("GOOGLETRANSLATE(H:H, ""en"", ""te"")"),"యునైటెడ్ కింగ్‌డమ్")</f>
        <v>యునైటెడ్ కింగ్‌డమ్</v>
      </c>
      <c r="K168" s="1" t="s">
        <v>2341</v>
      </c>
      <c r="L168" s="1" t="str">
        <f>IFERROR(__xludf.DUMMYFUNCTION("GOOGLETRANSLATE(K:K, ""en"", ""te"")"),"గ్లోస్టర్ ఎయిర్క్రాఫ్ట్ కంపెనీ")</f>
        <v>గ్లోస్టర్ ఎయిర్క్రాఫ్ట్ కంపెనీ</v>
      </c>
      <c r="M168" s="1" t="s">
        <v>2342</v>
      </c>
      <c r="N168" s="1" t="s">
        <v>2343</v>
      </c>
      <c r="O168" s="1">
        <v>1.0</v>
      </c>
      <c r="Q168" s="1" t="s">
        <v>233</v>
      </c>
      <c r="S168" s="1" t="s">
        <v>2344</v>
      </c>
      <c r="T168" s="1" t="s">
        <v>1957</v>
      </c>
      <c r="U168" s="1" t="s">
        <v>2345</v>
      </c>
      <c r="V168" s="1" t="s">
        <v>2346</v>
      </c>
      <c r="Y168" s="1" t="s">
        <v>2347</v>
      </c>
      <c r="AG168" s="1" t="s">
        <v>2348</v>
      </c>
      <c r="AH168" s="1" t="s">
        <v>2349</v>
      </c>
      <c r="AI168" s="1" t="s">
        <v>2350</v>
      </c>
      <c r="AJ168" s="1" t="s">
        <v>2351</v>
      </c>
      <c r="AK168" s="1" t="s">
        <v>2352</v>
      </c>
      <c r="AM168" s="1" t="s">
        <v>2353</v>
      </c>
      <c r="BP168" s="1" t="s">
        <v>2354</v>
      </c>
    </row>
    <row r="169">
      <c r="A169" s="1" t="s">
        <v>2355</v>
      </c>
      <c r="B169" s="1" t="str">
        <f>IFERROR(__xludf.DUMMYFUNCTION("GOOGLETRANSLATE(A:A, ""en"", ""te"")"),"హాకర్ F.20/27")</f>
        <v>హాకర్ F.20/27</v>
      </c>
      <c r="C169" s="1" t="s">
        <v>2356</v>
      </c>
      <c r="D169" s="1" t="str">
        <f>IFERROR(__xludf.DUMMYFUNCTION("GOOGLETRANSLATE(C:C, ""en"", ""te"")"),"హాకర్ F.20/27 అనేది 1920 ల చివరలో ఒక ఇంటర్‌సెప్టర్ కోసం వాయు మంత్రిత్వ శాఖ స్పెసిఫికేషన్‌కు నిర్మించిన బ్రిటిష్ ఫైటర్ డిజైన్. ఇది రేడియల్ ఇంజిన్‌తో నడిచే సింగిల్-సీట్ల బైప్‌లేన్; చాలా సారూప్యమైన కానీ V-12-ఇంజిన్ హాకర్ ఫ్యూరీ డెవలప్‌మెంట్ ఉన్నతమైనది మరియు "&amp;"ఒక F.20/27 మాత్రమే నిర్మించబడింది. ఇంటర్‌సెప్టర్ ఫైటర్ కోసం ఎయిర్ మినిస్ట్రీ స్పెసిఫికేషన్ F.20/27 కు ప్రతిస్పందనగా హాకర్ F.20/27 డిజైన్ నవంబర్ 1927 లో వాయు మంత్రిత్వ శాఖకు టెండర్ చేయబడింది. [1] ఆర్మ్‌స్ట్రాంగ్ విట్‌వర్త్ స్టార్లింగ్ II, బ్రిస్టల్ బుల్‌పప"&amp;"్, డి హవిలాండ్ డుహెచ్. చివరికి ఎటువంటి ఒప్పందాలు ఇవ్వబడలేదు మరియు స్పెసిఫికేషన్ ఉపసంహరించబడింది, కాని హాకర్ యొక్క రేడియల్-ఇంజిన్ పోటీదారు నేరుగా ద్రవ-చల్లబడిన ఇంజిన్ ద్వారా నడిచే చాలా విజయవంతమైన ఫ్యూరీకి దారితీసింది. F.20/27, కొన్నిసార్లు ఇంటర్‌సెప్టర్ అన"&amp;"ి పిలుస్తారు, ఇది శుభ్రమైన సింగిల్-ఇంజిన్, సింగిల్-సీట్ మరియు సింగిల్-బే బైప్‌లేన్, ఇది మెటల్ ఫ్రేమ్‌పై ఫాబ్రిక్ కప్పబడి ఉంటుంది. అసమాన స్పాన్ రెక్కలు సమాంతర తీగను కలిగి ఉన్నాయి మరియు స్వీప్ లేవు, కానీ భారీగా అస్థిరంగా ఉన్నాయి. ఐలెరాన్‌లను ఎగువ రెక్కలపై త"&amp;"ీసుకువెళ్లారు, మరియు దిగువ విమానాలకు మాత్రమే డైహెడ్రల్ ఉంది. ఇంటర్‌ప్లేన్ స్ట్రట్స్ బలంగా బయటికి వంగిపోయాయి. తోక సాంప్రదాయకంగా ఉంది, ఇది దిగువ నుండి టెయిల్‌ప్లేన్‌తో కలుపుతారు; ఇది మరియు ఫిన్ రెండూ అసమతుల్య నియంత్రణ ఉపరితలాలను కలిగి ఉన్నాయి. [1] ఎగువ ఫ్యూ"&amp;"జ్‌లేజ్ కొద్దిగా హంప్ చేయబడింది, పైలట్ ఎగువ వింగ్ వెనుక ఓపెన్ కాక్‌పిట్‌లో కూర్చున్నాడు, ఇది దృశ్యమానతను మెరుగుపరచడానికి ఒక చిన్న గుండ్రని కటౌట్‌ను కలిగి ఉంది. సింగిల్-యాక్సిల్ ఫిక్స్‌డ్ మెయిన్ అండర్ క్యారేజ్ దాని ప్రధాన కాళ్ళు ఫ్యూజ్‌లేజ్ నుండి కొంచెం వె"&amp;"నుకకు వాలుగా ఉంది మరియు ఇరుసు నుండి వెనుక వింగ్ వెనుక స్పార్ మూలాల వరకు వెనుకబడి ఉంది. ఒక టెయిల్‌స్కిడ్ అమర్చబడింది. [1] ఈ వివరణ రెండు విమానాలు చాలా పోలి ఉన్నందున కోపంతో పాటు F.20/27 ను దాదాపుగా వర్ణించగలవు. [1] చిన్న తేడాలు ఉన్నాయి: ఉదాహరణకు, టెయిల్‌ప్లే"&amp;"న్ యొక్క ప్రముఖ అంచు కోపంతో గట్టిగా ఉంది మరియు దీనికి కొమ్ము-సమతుల్య ఎలివేటర్లు ఉన్నాయి. ఫ్యూరీకి ఎక్కువ ఇంటర్‌ప్లేన్ అంతరం కూడా ఉంది; అస్థిరత కారణంగా ఇది అప్పర్ వింగ్‌ను మరింత ముందుకు తెచ్చింది మరియు పైలట్ యొక్క కటౌట్ యొక్క అవసరాన్ని తొలగించింది. దృశ్యమా"&amp;"నంగా మరియు ఏరోడైనమిక్‌గా చాలా ముఖ్యమైన వ్యత్యాసం ఇంజిన్ ఇన్‌స్టాలేషన్, ఎందుకంటే F.20/27 రేడియల్ మోటారును కలిగి ఉంది, ప్రారంభంలో 450 HP (336 kW) తొమ్మిది-సిలిండర్ బ్రిస్టల్ బృహస్పతి. ఇది సన్నని ముక్కులో అమర్చబడింది, కాని ఫ్యూరీ యొక్క V-12 సంస్థాపన యొక్క మృ"&amp;"దువైన ఆకృతులకు భిన్నంగా, శీతలీకరణ కోసం చాలా సిలిండర్లు బహిర్గతం చేయబడ్డాయి. తరువాతివారికి రేడియేటర్ అవసరం, డ్రాగ్ పెనాల్టీతో కానీ కాదు, రేడియల్ ఇన్‌స్టాలేషన్ చెల్లించినంత గొప్ప జరిమానా. [1] F.20/27 మొదట ఆగస్టు 1928 లో ఎగిరింది మరియు కొంతకాలం తర్వాత పరీక్ష"&amp;"ల కోసం రాఫ్ మార్టెల్షామ్ హీత్ వద్దకు వెళ్ళింది. [1] ఇది మే 1930 లో హాకర్స్‌కు తిరిగి వచ్చింది, అక్కడ దీనిని 520 హెచ్‌పి (388 కిలోవాట్) బ్రిస్టల్ మెర్క్యురీ VI తో తిరిగి ఇంజిన్ చేశారు మరియు టౌనెండ్ రింగ్ చేరికగా పరిగణించబడింది; కానీ ఇప్పుడు ఫ్యూరీ యొక్క ఉన"&amp;"్నతమైన పనితీరు, చాలా సారూప్య కొలతలు ఉన్నప్పటికీ సుమారు 10% వేగంగా, ఆకారం మరియు శక్తి-బరువు నిష్పత్తి సమర్థవంతంగా కౌల్డ్ మరియు తక్కువ ఫ్రంటల్ ఏరియా లిక్విడ్-కూల్డ్ ఇంజిన్ ఇంటర్‌సెప్టర్లకు ముందుకు వెళ్లే మార్గం అని తేలింది. [1] [2] సాధారణ లక్షణాల నుండి డేటా"&amp;" పనితీరు ఆయుధాల సంబంధిత అభివృద్ధి విమానం పోల్చదగిన పాత్ర, కాన్ఫిగరేషన్ మరియు ERA")</f>
        <v>హాకర్ F.20/27 అనేది 1920 ల చివరలో ఒక ఇంటర్‌సెప్టర్ కోసం వాయు మంత్రిత్వ శాఖ స్పెసిఫికేషన్‌కు నిర్మించిన బ్రిటిష్ ఫైటర్ డిజైన్. ఇది రేడియల్ ఇంజిన్‌తో నడిచే సింగిల్-సీట్ల బైప్‌లేన్; చాలా సారూప్యమైన కానీ V-12-ఇంజిన్ హాకర్ ఫ్యూరీ డెవలప్‌మెంట్ ఉన్నతమైనది మరియు ఒక F.20/27 మాత్రమే నిర్మించబడింది. ఇంటర్‌సెప్టర్ ఫైటర్ కోసం ఎయిర్ మినిస్ట్రీ స్పెసిఫికేషన్ F.20/27 కు ప్రతిస్పందనగా హాకర్ F.20/27 డిజైన్ నవంబర్ 1927 లో వాయు మంత్రిత్వ శాఖకు టెండర్ చేయబడింది. [1] ఆర్మ్‌స్ట్రాంగ్ విట్‌వర్త్ స్టార్లింగ్ II, బ్రిస్టల్ బుల్‌పప్, డి హవిలాండ్ డుహెచ్. చివరికి ఎటువంటి ఒప్పందాలు ఇవ్వబడలేదు మరియు స్పెసిఫికేషన్ ఉపసంహరించబడింది, కాని హాకర్ యొక్క రేడియల్-ఇంజిన్ పోటీదారు నేరుగా ద్రవ-చల్లబడిన ఇంజిన్ ద్వారా నడిచే చాలా విజయవంతమైన ఫ్యూరీకి దారితీసింది. F.20/27, కొన్నిసార్లు ఇంటర్‌సెప్టర్ అని పిలుస్తారు, ఇది శుభ్రమైన సింగిల్-ఇంజిన్, సింగిల్-సీట్ మరియు సింగిల్-బే బైప్‌లేన్, ఇది మెటల్ ఫ్రేమ్‌పై ఫాబ్రిక్ కప్పబడి ఉంటుంది. అసమాన స్పాన్ రెక్కలు సమాంతర తీగను కలిగి ఉన్నాయి మరియు స్వీప్ లేవు, కానీ భారీగా అస్థిరంగా ఉన్నాయి. ఐలెరాన్‌లను ఎగువ రెక్కలపై తీసుకువెళ్లారు, మరియు దిగువ విమానాలకు మాత్రమే డైహెడ్రల్ ఉంది. ఇంటర్‌ప్లేన్ స్ట్రట్స్ బలంగా బయటికి వంగిపోయాయి. తోక సాంప్రదాయకంగా ఉంది, ఇది దిగువ నుండి టెయిల్‌ప్లేన్‌తో కలుపుతారు; ఇది మరియు ఫిన్ రెండూ అసమతుల్య నియంత్రణ ఉపరితలాలను కలిగి ఉన్నాయి. [1] ఎగువ ఫ్యూజ్‌లేజ్ కొద్దిగా హంప్ చేయబడింది, పైలట్ ఎగువ వింగ్ వెనుక ఓపెన్ కాక్‌పిట్‌లో కూర్చున్నాడు, ఇది దృశ్యమానతను మెరుగుపరచడానికి ఒక చిన్న గుండ్రని కటౌట్‌ను కలిగి ఉంది. సింగిల్-యాక్సిల్ ఫిక్స్‌డ్ మెయిన్ అండర్ క్యారేజ్ దాని ప్రధాన కాళ్ళు ఫ్యూజ్‌లేజ్ నుండి కొంచెం వెనుకకు వాలుగా ఉంది మరియు ఇరుసు నుండి వెనుక వింగ్ వెనుక స్పార్ మూలాల వరకు వెనుకబడి ఉంది. ఒక టెయిల్‌స్కిడ్ అమర్చబడింది. [1] ఈ వివరణ రెండు విమానాలు చాలా పోలి ఉన్నందున కోపంతో పాటు F.20/27 ను దాదాపుగా వర్ణించగలవు. [1] చిన్న తేడాలు ఉన్నాయి: ఉదాహరణకు, టెయిల్‌ప్లేన్ యొక్క ప్రముఖ అంచు కోపంతో గట్టిగా ఉంది మరియు దీనికి కొమ్ము-సమతుల్య ఎలివేటర్లు ఉన్నాయి. ఫ్యూరీకి ఎక్కువ ఇంటర్‌ప్లేన్ అంతరం కూడా ఉంది; అస్థిరత కారణంగా ఇది అప్పర్ వింగ్‌ను మరింత ముందుకు తెచ్చింది మరియు పైలట్ యొక్క కటౌట్ యొక్క అవసరాన్ని తొలగించింది. దృశ్యమానంగా మరియు ఏరోడైనమిక్‌గా చాలా ముఖ్యమైన వ్యత్యాసం ఇంజిన్ ఇన్‌స్టాలేషన్, ఎందుకంటే F.20/27 రేడియల్ మోటారును కలిగి ఉంది, ప్రారంభంలో 450 HP (336 kW) తొమ్మిది-సిలిండర్ బ్రిస్టల్ బృహస్పతి. ఇది సన్నని ముక్కులో అమర్చబడింది, కాని ఫ్యూరీ యొక్క V-12 సంస్థాపన యొక్క మృదువైన ఆకృతులకు భిన్నంగా, శీతలీకరణ కోసం చాలా సిలిండర్లు బహిర్గతం చేయబడ్డాయి. తరువాతివారికి రేడియేటర్ అవసరం, డ్రాగ్ పెనాల్టీతో కానీ కాదు, రేడియల్ ఇన్‌స్టాలేషన్ చెల్లించినంత గొప్ప జరిమానా. [1] F.20/27 మొదట ఆగస్టు 1928 లో ఎగిరింది మరియు కొంతకాలం తర్వాత పరీక్షల కోసం రాఫ్ మార్టెల్షామ్ హీత్ వద్దకు వెళ్ళింది. [1] ఇది మే 1930 లో హాకర్స్‌కు తిరిగి వచ్చింది, అక్కడ దీనిని 520 హెచ్‌పి (388 కిలోవాట్) బ్రిస్టల్ మెర్క్యురీ VI తో తిరిగి ఇంజిన్ చేశారు మరియు టౌనెండ్ రింగ్ చేరికగా పరిగణించబడింది; కానీ ఇప్పుడు ఫ్యూరీ యొక్క ఉన్నతమైన పనితీరు, చాలా సారూప్య కొలతలు ఉన్నప్పటికీ సుమారు 10% వేగంగా, ఆకారం మరియు శక్తి-బరువు నిష్పత్తి సమర్థవంతంగా కౌల్డ్ మరియు తక్కువ ఫ్రంటల్ ఏరియా లిక్విడ్-కూల్డ్ ఇంజిన్ ఇంటర్‌సెప్టర్లకు ముందుకు వెళ్లే మార్గం అని తేలింది. [1] [2] సాధారణ లక్షణాల నుండి డేటా పనితీరు ఆయుధాల సంబంధిత అభివృద్ధి విమానం పోల్చదగిన పాత్ర, కాన్ఫిగరేషన్ మరియు ERA</v>
      </c>
      <c r="E169" s="1" t="s">
        <v>2357</v>
      </c>
      <c r="F169" s="1" t="s">
        <v>1583</v>
      </c>
      <c r="G169" s="1" t="str">
        <f>IFERROR(__xludf.DUMMYFUNCTION("GOOGLETRANSLATE(F:F, ""en"", ""te"")"),"ఇంటర్‌సెప్టర్ ఫైటర్")</f>
        <v>ఇంటర్‌సెప్టర్ ఫైటర్</v>
      </c>
      <c r="H169" s="1" t="s">
        <v>1460</v>
      </c>
      <c r="I169" s="1" t="str">
        <f>IFERROR(__xludf.DUMMYFUNCTION("GOOGLETRANSLATE(H:H, ""en"", ""te"")"),"యునైటెడ్ కింగ్‌డమ్")</f>
        <v>యునైటెడ్ కింగ్‌డమ్</v>
      </c>
      <c r="J169" s="1" t="s">
        <v>1915</v>
      </c>
      <c r="K169" s="1" t="s">
        <v>2358</v>
      </c>
      <c r="L169" s="1" t="str">
        <f>IFERROR(__xludf.DUMMYFUNCTION("GOOGLETRANSLATE(K:K, ""en"", ""te"")"),"హెచ్.జి.హాకర్ ఇంజనీరింగ్ కో. లిమిటెడ్.")</f>
        <v>హెచ్.జి.హాకర్ ఇంజనీరింగ్ కో. లిమిటెడ్.</v>
      </c>
      <c r="M169" s="1" t="s">
        <v>2359</v>
      </c>
      <c r="N169" s="4">
        <v>10441.0</v>
      </c>
      <c r="O169" s="1">
        <v>1.0</v>
      </c>
      <c r="P169" s="1" t="s">
        <v>2360</v>
      </c>
      <c r="CA169" s="1" t="s">
        <v>2361</v>
      </c>
    </row>
    <row r="170">
      <c r="A170" s="1" t="s">
        <v>2362</v>
      </c>
      <c r="B170" s="1" t="str">
        <f>IFERROR(__xludf.DUMMYFUNCTION("GOOGLETRANSLATE(A:A, ""en"", ""te"")"),"బ్రిస్టల్ టైప్ 101")</f>
        <v>బ్రిస్టల్ టైప్ 101</v>
      </c>
      <c r="C170" s="1" t="s">
        <v>2363</v>
      </c>
      <c r="D170" s="1" t="str">
        <f>IFERROR(__xludf.DUMMYFUNCTION("GOOGLETRANSLATE(C:C, ""en"", ""te"")"),"బ్రిస్టల్ టైప్ 101, 1920 లలో బ్రిటిష్ రెండు-సీట్ల ఫైటర్ ప్రోటోటైప్. ప్రైవేట్ వెంచర్‌గా రూపొందించబడిన 101 మిశ్రమ నిర్మాణంలో ఉంది. సింగిల్-బే, రెండు-సీట్ల డిజైన్, ఫ్యూజ్‌లేజ్ ఒక ప్లైవుడ్-కప్పబడిన బాక్స్-గిర్డర్ స్ప్రూస్ నిర్మాణం, రెండు-స్పేర్ రెక్కలు ఫాబ్రి"&amp;"క్ స్కిన్నింగ్‌తో ఉక్కుతో ఉన్నాయి. ఇది టైప్ 95 - 450 హెచ్‌పి (340 కిలోవాట్) బ్రిస్టల్ బృహస్పతి VI వలె అదే ఇంజిన్ ద్వారా శక్తినిచ్చింది. ఆయుధాలు రెండు సమకాలీకరించిన .303 లో (7.7 మిమీ) విక్కర్స్ మెషిన్ గన్స్ మరియు వెనుక భాగంలో రింగ్-మౌంటెడ్ .303 (7.7 మిమీ) "&amp;"లూయిస్ తుపాకీని కలిగి ఉన్నాయి. దాని తరగతిలోని చాలా విమానాల కంటే క్లీనర్ మరియు కాంపాక్ట్, 101 1927 లో మొదట ఎగిరినప్పుడు సాపేక్షంగా అధిక పనితీరును ప్రదర్శించింది. అయినప్పటికీ, దాని కలప నిర్మాణం కారణంగా వైమానిక మంత్రిత్వ శాఖ దీనిని తిరస్కరించింది, ఇది పాతది "&amp;"కాదు. ఇతర కొనుగోలుదారులు కనుగొనబడలేదు మరియు ఎక్కువ విమానాలు ఉత్పత్తి చేయబడలేదు. ఒక ప్రైవేట్ వెంచర్‌గా కొనసాగింది, ఇది మొదట ఆగస్టు 8, 1927 న ఫిల్టన్ వద్ద ప్రయాణించింది, సిరిల్ ఉవిన్స్ చేత పైలట్ చేయబడింది, రిజిస్టర్డ్ జి-ఎబో. వయా పవర్‌ప్లాంట్‌తో, 1928 కింగ్"&amp;"స్ కప్ రేసులో ఉవిన్స్ రెండవ స్థానంలో నిలిచింది, సగటు వేగంతో 159.9 mph వేగంతో. తదనంతరం, కంపెనీ హాక్‌గా మరియు 485 హెచ్‌పి బ్రిస్టల్ మెర్క్యురీ II తొమ్మిదవ సిలిండర్ రేడియల్ కోసం టెస్ట్‌బెడ్‌గా ఉపయోగించబడింది, ఇది 29 నవంబర్ 1929 న వింగ్ సెంటర్ విభాగం వైఫల్యాన"&amp;"ికి గురైంది, ఇంజిన్ ఓవర్‌స్పైడింగ్ పరీక్షలకు గురైనప్పుడు, పైలట్, సి. ఆర్. ఎల్. షా, విజయవంతంగా బెయిల్ ఇవ్వడం . ఇది నిర్మించిన చివరి చెక్క బ్రిస్టల్ ఫైటర్ ఇది. [1] సాధారణ లక్షణాలు")</f>
        <v>బ్రిస్టల్ టైప్ 101, 1920 లలో బ్రిటిష్ రెండు-సీట్ల ఫైటర్ ప్రోటోటైప్. ప్రైవేట్ వెంచర్‌గా రూపొందించబడిన 101 మిశ్రమ నిర్మాణంలో ఉంది. సింగిల్-బే, రెండు-సీట్ల డిజైన్, ఫ్యూజ్‌లేజ్ ఒక ప్లైవుడ్-కప్పబడిన బాక్స్-గిర్డర్ స్ప్రూస్ నిర్మాణం, రెండు-స్పేర్ రెక్కలు ఫాబ్రిక్ స్కిన్నింగ్‌తో ఉక్కుతో ఉన్నాయి. ఇది టైప్ 95 - 450 హెచ్‌పి (340 కిలోవాట్) బ్రిస్టల్ బృహస్పతి VI వలె అదే ఇంజిన్ ద్వారా శక్తినిచ్చింది. ఆయుధాలు రెండు సమకాలీకరించిన .303 లో (7.7 మిమీ) విక్కర్స్ మెషిన్ గన్స్ మరియు వెనుక భాగంలో రింగ్-మౌంటెడ్ .303 (7.7 మిమీ) లూయిస్ తుపాకీని కలిగి ఉన్నాయి. దాని తరగతిలోని చాలా విమానాల కంటే క్లీనర్ మరియు కాంపాక్ట్, 101 1927 లో మొదట ఎగిరినప్పుడు సాపేక్షంగా అధిక పనితీరును ప్రదర్శించింది. అయినప్పటికీ, దాని కలప నిర్మాణం కారణంగా వైమానిక మంత్రిత్వ శాఖ దీనిని తిరస్కరించింది, ఇది పాతది కాదు. ఇతర కొనుగోలుదారులు కనుగొనబడలేదు మరియు ఎక్కువ విమానాలు ఉత్పత్తి చేయబడలేదు. ఒక ప్రైవేట్ వెంచర్‌గా కొనసాగింది, ఇది మొదట ఆగస్టు 8, 1927 న ఫిల్టన్ వద్ద ప్రయాణించింది, సిరిల్ ఉవిన్స్ చేత పైలట్ చేయబడింది, రిజిస్టర్డ్ జి-ఎబో. వయా పవర్‌ప్లాంట్‌తో, 1928 కింగ్స్ కప్ రేసులో ఉవిన్స్ రెండవ స్థానంలో నిలిచింది, సగటు వేగంతో 159.9 mph వేగంతో. తదనంతరం, కంపెనీ హాక్‌గా మరియు 485 హెచ్‌పి బ్రిస్టల్ మెర్క్యురీ II తొమ్మిదవ సిలిండర్ రేడియల్ కోసం టెస్ట్‌బెడ్‌గా ఉపయోగించబడింది, ఇది 29 నవంబర్ 1929 న వింగ్ సెంటర్ విభాగం వైఫల్యానికి గురైంది, ఇంజిన్ ఓవర్‌స్పైడింగ్ పరీక్షలకు గురైనప్పుడు, పైలట్, సి. ఆర్. ఎల్. షా, విజయవంతంగా బెయిల్ ఇవ్వడం . ఇది నిర్మించిన చివరి చెక్క బ్రిస్టల్ ఫైటర్ ఇది. [1] సాధారణ లక్షణాలు</v>
      </c>
      <c r="F170" s="1" t="s">
        <v>1185</v>
      </c>
      <c r="G170" s="1" t="str">
        <f>IFERROR(__xludf.DUMMYFUNCTION("GOOGLETRANSLATE(F:F, ""en"", ""te"")"),"యుద్ధ")</f>
        <v>యుద్ధ</v>
      </c>
      <c r="H170" s="1" t="s">
        <v>1460</v>
      </c>
      <c r="I170" s="1" t="str">
        <f>IFERROR(__xludf.DUMMYFUNCTION("GOOGLETRANSLATE(H:H, ""en"", ""te"")"),"యునైటెడ్ కింగ్‌డమ్")</f>
        <v>యునైటెడ్ కింగ్‌డమ్</v>
      </c>
      <c r="K170" s="1" t="s">
        <v>1936</v>
      </c>
      <c r="L170" s="1" t="str">
        <f>IFERROR(__xludf.DUMMYFUNCTION("GOOGLETRANSLATE(K:K, ""en"", ""te"")"),"బ్రిస్టల్ ఎయిర్‌ప్లేన్ కంపెనీ")</f>
        <v>బ్రిస్టల్ ఎయిర్‌ప్లేన్ కంపెనీ</v>
      </c>
      <c r="M170" s="1" t="s">
        <v>1937</v>
      </c>
      <c r="N170" s="3">
        <v>10082.0</v>
      </c>
      <c r="O170" s="1">
        <v>1.0</v>
      </c>
      <c r="Q170" s="1" t="s">
        <v>1681</v>
      </c>
      <c r="S170" s="1" t="s">
        <v>2364</v>
      </c>
      <c r="T170" s="1" t="s">
        <v>2365</v>
      </c>
      <c r="U170" s="1" t="s">
        <v>2366</v>
      </c>
      <c r="V170" s="1" t="s">
        <v>2367</v>
      </c>
      <c r="Y170" s="1" t="s">
        <v>2368</v>
      </c>
      <c r="AG170" s="1" t="s">
        <v>2369</v>
      </c>
      <c r="AH170" s="1" t="s">
        <v>2370</v>
      </c>
      <c r="AI170" s="1" t="s">
        <v>2371</v>
      </c>
      <c r="AJ170" s="1" t="s">
        <v>2372</v>
      </c>
      <c r="AK170" s="1" t="s">
        <v>2373</v>
      </c>
    </row>
    <row r="171">
      <c r="A171" s="1" t="s">
        <v>2374</v>
      </c>
      <c r="B171" s="1" t="str">
        <f>IFERROR(__xludf.DUMMYFUNCTION("GOOGLETRANSLATE(A:A, ""en"", ""te"")"),"కర్టిస్ XF13C")</f>
        <v>కర్టిస్ XF13C</v>
      </c>
      <c r="C171" s="1" t="s">
        <v>2375</v>
      </c>
      <c r="D171" s="1" t="str">
        <f>IFERROR(__xludf.DUMMYFUNCTION("GOOGLETRANSLATE(C:C, ""en"", ""te"")"),"కర్టిస్ XF13C (మోడల్ 70) క్యారియర్-ఆధారిత ఫైటర్ విమానం, ఇది కర్టిస్ విమానం మరియు మోటారు సంస్థ నిర్మించింది. XF13C అనేది ఆల్-మెటల్ నిర్మాణాన్ని కలిగి ఉన్న నావికాదళ పోరాట యోధుడు, సెమీ-మోనోకోక్ ఫ్యూజ్‌లేజ్, మానవీయంగా ముడుచుకునే ల్యాండింగ్ గేర్ మరియు పరివేష్ట"&amp;"ిత కాక్‌పిట్ ఉన్నాయి. ఈ విమానం బిప్‌లేన్ నుండి మోనోప్లేన్ వరకు మార్పిడులను సులభతరం చేయడానికి రూపొందించబడింది మరియు దీనికి విరుద్ధంగా. అమెరికా నావికాదళం ఒక ప్రోటోటైప్‌ను కొనుగోలు చేసింది, మోనోప్లేన్ కాన్ఫిగరేషన్‌లో ఉన్నప్పుడు XF13C-1, మరియు XF13C-2 BIPLANE"&amp;" ఉన్నప్పుడు. [1] XF13C మొదట 1934 లో పరీక్షలలో మంచి ఫలితాలతో ఎగిరింది. 1935 లో, ఈ విమానం మితిమీరిన పొడవైన టెయిల్‌ప్లాన్‌లకు మరింత శక్తివంతమైన ఇంజిన్ మరియు మార్పులను పొందింది. మరింత విమాన పరీక్ష కోసం హోదాను XF13C-3 గా మార్చారు. కర్టిస్ XF13C కోసం ఉత్పత్తి ఆ"&amp;"ర్డర్లు రాలేదు, కాని విమానం ప్రయోగాత్మక పనిలో NACA కోసం మరియు క్వాంటికో వద్ద VWJ-1 స్క్వాడ్రన్ చేత ఎగురుతూనే ఉంది. [1] [1] సాధారణ లక్షణాల నుండి డేటా వికీమీడియా కామన్స్ వద్ద కర్టిస్ XF13C కి సంబంధించిన ఆయుధ మీడియా పనితీరు మీడియా")</f>
        <v>కర్టిస్ XF13C (మోడల్ 70) క్యారియర్-ఆధారిత ఫైటర్ విమానం, ఇది కర్టిస్ విమానం మరియు మోటారు సంస్థ నిర్మించింది. XF13C అనేది ఆల్-మెటల్ నిర్మాణాన్ని కలిగి ఉన్న నావికాదళ పోరాట యోధుడు, సెమీ-మోనోకోక్ ఫ్యూజ్‌లేజ్, మానవీయంగా ముడుచుకునే ల్యాండింగ్ గేర్ మరియు పరివేష్టిత కాక్‌పిట్ ఉన్నాయి. ఈ విమానం బిప్‌లేన్ నుండి మోనోప్లేన్ వరకు మార్పిడులను సులభతరం చేయడానికి రూపొందించబడింది మరియు దీనికి విరుద్ధంగా. అమెరికా నావికాదళం ఒక ప్రోటోటైప్‌ను కొనుగోలు చేసింది, మోనోప్లేన్ కాన్ఫిగరేషన్‌లో ఉన్నప్పుడు XF13C-1, మరియు XF13C-2 BIPLANE ఉన్నప్పుడు. [1] XF13C మొదట 1934 లో పరీక్షలలో మంచి ఫలితాలతో ఎగిరింది. 1935 లో, ఈ విమానం మితిమీరిన పొడవైన టెయిల్‌ప్లాన్‌లకు మరింత శక్తివంతమైన ఇంజిన్ మరియు మార్పులను పొందింది. మరింత విమాన పరీక్ష కోసం హోదాను XF13C-3 గా మార్చారు. కర్టిస్ XF13C కోసం ఉత్పత్తి ఆర్డర్లు రాలేదు, కాని విమానం ప్రయోగాత్మక పనిలో NACA కోసం మరియు క్వాంటికో వద్ద VWJ-1 స్క్వాడ్రన్ చేత ఎగురుతూనే ఉంది. [1] [1] సాధారణ లక్షణాల నుండి డేటా వికీమీడియా కామన్స్ వద్ద కర్టిస్ XF13C కి సంబంధించిన ఆయుధ మీడియా పనితీరు మీడియా</v>
      </c>
      <c r="E171" s="1" t="s">
        <v>2376</v>
      </c>
      <c r="F171" s="1" t="s">
        <v>1185</v>
      </c>
      <c r="G171" s="1" t="str">
        <f>IFERROR(__xludf.DUMMYFUNCTION("GOOGLETRANSLATE(F:F, ""en"", ""te"")"),"యుద్ధ")</f>
        <v>యుద్ధ</v>
      </c>
      <c r="H171" s="1" t="s">
        <v>612</v>
      </c>
      <c r="I171" s="1" t="str">
        <f>IFERROR(__xludf.DUMMYFUNCTION("GOOGLETRANSLATE(H:H, ""en"", ""te"")"),"అమెరికా")</f>
        <v>అమెరికా</v>
      </c>
      <c r="J171" s="2" t="s">
        <v>1552</v>
      </c>
      <c r="K171" s="1" t="s">
        <v>2377</v>
      </c>
      <c r="L171" s="1" t="str">
        <f>IFERROR(__xludf.DUMMYFUNCTION("GOOGLETRANSLATE(K:K, ""en"", ""te"")"),"కర్టిస్ విమానం మరియు మోటారు సంస్థ")</f>
        <v>కర్టిస్ విమానం మరియు మోటారు సంస్థ</v>
      </c>
      <c r="M171" s="1" t="s">
        <v>2378</v>
      </c>
      <c r="N171" s="1" t="s">
        <v>2379</v>
      </c>
      <c r="O171" s="1">
        <v>3.0</v>
      </c>
      <c r="Q171" s="1">
        <v>1.0</v>
      </c>
      <c r="S171" s="1" t="s">
        <v>2248</v>
      </c>
      <c r="T171" s="1" t="s">
        <v>2380</v>
      </c>
      <c r="U171" s="1" t="s">
        <v>2381</v>
      </c>
      <c r="V171" s="1" t="s">
        <v>2382</v>
      </c>
      <c r="Y171" s="1" t="s">
        <v>2383</v>
      </c>
      <c r="AF171" s="2" t="s">
        <v>1188</v>
      </c>
      <c r="AI171" s="1" t="s">
        <v>2384</v>
      </c>
      <c r="AJ171" s="1" t="s">
        <v>2385</v>
      </c>
      <c r="AK171" s="1" t="s">
        <v>2386</v>
      </c>
      <c r="AL171" s="1" t="s">
        <v>2387</v>
      </c>
      <c r="AM171" s="1" t="s">
        <v>2388</v>
      </c>
      <c r="BP171" s="1" t="s">
        <v>2389</v>
      </c>
    </row>
    <row r="172">
      <c r="A172" s="1" t="s">
        <v>2390</v>
      </c>
      <c r="B172" s="1" t="str">
        <f>IFERROR(__xludf.DUMMYFUNCTION("GOOGLETRANSLATE(A:A, ""en"", ""te"")"),"డ్యూక్రోట్ SLD")</f>
        <v>డ్యూక్రోట్ SLD</v>
      </c>
      <c r="C172" s="1" t="s">
        <v>2391</v>
      </c>
      <c r="D172" s="1" t="str">
        <f>IFERROR(__xludf.DUMMYFUNCTION("GOOGLETRANSLATE(C:C, ""en"", ""te"")"),"డ్యూక్రోట్ ఎస్‌ఎల్‌డి 1918 లో డ్యూక్రోట్ నిర్మించిన ఇటాలియన్ ఫైటర్ ప్రోటోటైప్. మొదటి ప్రపంచ యుద్ధం యొక్క చివరి భాగంలో, పలెర్మో వద్ద ఉన్న విట్టోరియో డ్యూక్రోట్ సంస్థకు చెందిన గైడో లుజాట్టి మరియు సంస్థను అనుమతించే ప్రయత్నంలో అధిక-పనితీరు గల యోధుడిని రూపొంది"&amp;"ంచారు. మొదట రూపొందించిన విమానాల నిర్మాతకు మరెక్కడా రూపొందించిన ఫ్లయింగ్ బోట్ల లైసెన్స్ ఉత్పత్తి నుండి పురోగమిస్తుంది. ఏరోడైనమిక్ పరిశుభ్రతను నొక్కిచెప్పారు, వారు 149 కిలోవాట్ (200-హార్స్‌పవర్) హిస్పానో-స్యూయిజా 35 ఇంజిన్ చేత శక్తితో కూడిన సింగిల్-సీట్ల బి"&amp;"ప్‌లేన్ ఫైటర్ అయిన SLD (""స్టియావెల్లి-లుజాట్టి-డుక్రోట్"" కోసం) ను రూపొందించారు. ఇది ఓవల్ విభాగం యొక్క ప్లైవుడ్ మోనోకోక్ ఫ్యూజ్‌లేజ్ కలిగి ఉంది. దిగువ రెక్కల పైన ఫ్యూజ్‌లేజ్‌ను తీసుకువెళ్ళడానికి అండర్ క్యారేజ్ స్ట్రట్స్ దిగువ రెక్క గుండా విస్తరించింది. ["&amp;"1] SLD యొక్క పరీక్ష అక్టోబర్ 1918 లో ప్రారంభమైంది, కానీ దాని ఫలితాలు పోయాయి. కార్పో ఏరోనాటికో మిలిటేర్ (ఇటాలియన్ రాయల్ ఎయిర్ ఫోర్స్) నుండి ఉత్పత్తి క్రమం లేదు, మరియు ఒక నమూనా మాత్రమే నిర్మించబడింది. [1] పూర్తి బుక్ ఆఫ్ ఫైటర్స్ నుండి డేటా [1] సాధారణ లక్షణా"&amp;"ల పనితీరు")</f>
        <v>డ్యూక్రోట్ ఎస్‌ఎల్‌డి 1918 లో డ్యూక్రోట్ నిర్మించిన ఇటాలియన్ ఫైటర్ ప్రోటోటైప్. మొదటి ప్రపంచ యుద్ధం యొక్క చివరి భాగంలో, పలెర్మో వద్ద ఉన్న విట్టోరియో డ్యూక్రోట్ సంస్థకు చెందిన గైడో లుజాట్టి మరియు సంస్థను అనుమతించే ప్రయత్నంలో అధిక-పనితీరు గల యోధుడిని రూపొందించారు. మొదట రూపొందించిన విమానాల నిర్మాతకు మరెక్కడా రూపొందించిన ఫ్లయింగ్ బోట్ల లైసెన్స్ ఉత్పత్తి నుండి పురోగమిస్తుంది. ఏరోడైనమిక్ పరిశుభ్రతను నొక్కిచెప్పారు, వారు 149 కిలోవాట్ (200-హార్స్‌పవర్) హిస్పానో-స్యూయిజా 35 ఇంజిన్ చేత శక్తితో కూడిన సింగిల్-సీట్ల బిప్‌లేన్ ఫైటర్ అయిన SLD ("స్టియావెల్లి-లుజాట్టి-డుక్రోట్" కోసం) ను రూపొందించారు. ఇది ఓవల్ విభాగం యొక్క ప్లైవుడ్ మోనోకోక్ ఫ్యూజ్‌లేజ్ కలిగి ఉంది. దిగువ రెక్కల పైన ఫ్యూజ్‌లేజ్‌ను తీసుకువెళ్ళడానికి అండర్ క్యారేజ్ స్ట్రట్స్ దిగువ రెక్క గుండా విస్తరించింది. [1] SLD యొక్క పరీక్ష అక్టోబర్ 1918 లో ప్రారంభమైంది, కానీ దాని ఫలితాలు పోయాయి. కార్పో ఏరోనాటికో మిలిటేర్ (ఇటాలియన్ రాయల్ ఎయిర్ ఫోర్స్) నుండి ఉత్పత్తి క్రమం లేదు, మరియు ఒక నమూనా మాత్రమే నిర్మించబడింది. [1] పూర్తి బుక్ ఆఫ్ ఫైటర్స్ నుండి డేటా [1] సాధారణ లక్షణాల పనితీరు</v>
      </c>
      <c r="E172" s="1" t="s">
        <v>2392</v>
      </c>
      <c r="F172" s="1" t="s">
        <v>1185</v>
      </c>
      <c r="G172" s="1" t="str">
        <f>IFERROR(__xludf.DUMMYFUNCTION("GOOGLETRANSLATE(F:F, ""en"", ""te"")"),"యుద్ధ")</f>
        <v>యుద్ధ</v>
      </c>
      <c r="H172" s="1" t="s">
        <v>400</v>
      </c>
      <c r="I172" s="1" t="str">
        <f>IFERROR(__xludf.DUMMYFUNCTION("GOOGLETRANSLATE(H:H, ""en"", ""te"")"),"ఇటలీ")</f>
        <v>ఇటలీ</v>
      </c>
      <c r="K172" s="1" t="s">
        <v>2393</v>
      </c>
      <c r="L172" s="1" t="str">
        <f>IFERROR(__xludf.DUMMYFUNCTION("GOOGLETRANSLATE(K:K, ""en"", ""te"")"),"డ్యూక్రోట్")</f>
        <v>డ్యూక్రోట్</v>
      </c>
      <c r="M172" s="2" t="s">
        <v>2394</v>
      </c>
      <c r="N172" s="1">
        <v>1918.0</v>
      </c>
      <c r="O172" s="1">
        <v>1.0</v>
      </c>
      <c r="V172" s="1" t="s">
        <v>2395</v>
      </c>
      <c r="Y172" s="1" t="s">
        <v>2396</v>
      </c>
      <c r="AG172" s="1" t="s">
        <v>2397</v>
      </c>
      <c r="AH172" s="1" t="s">
        <v>2398</v>
      </c>
      <c r="AI172" s="1" t="s">
        <v>2399</v>
      </c>
      <c r="AJ172" s="1" t="s">
        <v>2400</v>
      </c>
      <c r="AK172" s="1" t="s">
        <v>662</v>
      </c>
      <c r="BB172" s="1" t="s">
        <v>2401</v>
      </c>
      <c r="BP172" s="1" t="s">
        <v>2402</v>
      </c>
      <c r="BY172" s="2" t="s">
        <v>2403</v>
      </c>
    </row>
    <row r="173">
      <c r="A173" s="1" t="s">
        <v>2404</v>
      </c>
      <c r="B173" s="1" t="str">
        <f>IFERROR(__xludf.DUMMYFUNCTION("GOOGLETRANSLATE(A:A, ""en"", ""te"")"),"ఎబెర్హార్ట్ xfg")</f>
        <v>ఎబెర్హార్ట్ xfg</v>
      </c>
      <c r="C173" s="1" t="s">
        <v>2405</v>
      </c>
      <c r="D173" s="1" t="str">
        <f>IFERROR(__xludf.DUMMYFUNCTION("GOOGLETRANSLATE(C:C, ""en"", ""te"")"),"ఎబెర్హార్ట్ ఎక్స్‌ఎఫ్‌జి అనేది ఒక అమెరికన్ సింగిల్-సీట్ ప్రయోగాత్మక ఓడ ద్వారా కలిగే బిప్‌లేన్ ఫైటర్ విమానం, ఇది 1927 లో ఎబెర్హార్ట్ విమానం మరియు మోటార్ కంపెనీ అమెరికా నేవీ కోసం అభివృద్ధి చేసింది. ఏకైక ప్రోటోటైప్ ఒకే ఫ్లోట్ మరియు వేరే ఇంజిన్‌తో అదనంగా XF2G"&amp;" లోకి పునర్నిర్మించబడింది, కాని ఈ విమానం 1928 లో జరిగిన ప్రమాదంలో నాశనం చేయబడింది, మరియు ఈ రకం ఉత్పత్తిలోకి ప్రవేశించలేదు. ఎబెర్హార్ట్ విమానం మరియు మోటార్ కంపెనీ 1927 లో తన మొదటి అసలు విమానాన్ని - XFG the U.S. నేవీకి షిప్‌బోర్డ్ ఫైటర్‌గా నిర్మించింది. ఇది"&amp;" వెల్డెడ్ స్టీల్ ట్యూబ్ మరియు ఫాబ్రిక్ స్కిన్నింగ్‌తో డ్యూరల్ నిర్మాణం. ఎగువ మెయిన్‌ప్లేన్‌కు స్వీప్‌బ్యాక్ మరియు దిగువకు ఫార్వర్డ్ స్వీప్ యొక్క అనువర్తనం అసాధారణ లక్షణం. ఏకైక XFG-1 ప్రోటోటైప్, బ్యూరో నంబర్ A7944, [1] ను 1927 చివరలో అమెరికా నేవీ పరీక్షించ"&amp;"ింది మరియు ఎబెర్హార్ట్ కు తిరిగి ఇవ్వబడింది, అక్కడ దీనిని XF2G గా పునర్నిర్మించారు [2] మరియు కొత్తది 400 హెచ్‌పి (300 కిలోవాట్) ప్రాట్ &amp; విట్నీ ఆర్ -1340-డి ఇంజిన్. XF2G-1 [N 1] ప్రోటోటైప్ జనవరి 1928 లో అనాకోస్టియాలో పరీక్ష కోసం తిరిగి నేవీకి పంపబడింది, క"&amp;"ాని మార్చి 1928 లో, విమానం ట్రయల్స్ సమయంలో కూలిపోయింది మరియు నాశనం చేయబడింది. [1] [3] తదుపరి ఉత్పత్తి జరగలేదు. సాధారణ లక్షణాల పనితీరు")</f>
        <v>ఎబెర్హార్ట్ ఎక్స్‌ఎఫ్‌జి అనేది ఒక అమెరికన్ సింగిల్-సీట్ ప్రయోగాత్మక ఓడ ద్వారా కలిగే బిప్‌లేన్ ఫైటర్ విమానం, ఇది 1927 లో ఎబెర్హార్ట్ విమానం మరియు మోటార్ కంపెనీ అమెరికా నేవీ కోసం అభివృద్ధి చేసింది. ఏకైక ప్రోటోటైప్ ఒకే ఫ్లోట్ మరియు వేరే ఇంజిన్‌తో అదనంగా XF2G లోకి పునర్నిర్మించబడింది, కాని ఈ విమానం 1928 లో జరిగిన ప్రమాదంలో నాశనం చేయబడింది, మరియు ఈ రకం ఉత్పత్తిలోకి ప్రవేశించలేదు. ఎబెర్హార్ట్ విమానం మరియు మోటార్ కంపెనీ 1927 లో తన మొదటి అసలు విమానాన్ని - XFG the U.S. నేవీకి షిప్‌బోర్డ్ ఫైటర్‌గా నిర్మించింది. ఇది వెల్డెడ్ స్టీల్ ట్యూబ్ మరియు ఫాబ్రిక్ స్కిన్నింగ్‌తో డ్యూరల్ నిర్మాణం. ఎగువ మెయిన్‌ప్లేన్‌కు స్వీప్‌బ్యాక్ మరియు దిగువకు ఫార్వర్డ్ స్వీప్ యొక్క అనువర్తనం అసాధారణ లక్షణం. ఏకైక XFG-1 ప్రోటోటైప్, బ్యూరో నంబర్ A7944, [1] ను 1927 చివరలో అమెరికా నేవీ పరీక్షించింది మరియు ఎబెర్హార్ట్ కు తిరిగి ఇవ్వబడింది, అక్కడ దీనిని XF2G గా పునర్నిర్మించారు [2] మరియు కొత్తది 400 హెచ్‌పి (300 కిలోవాట్) ప్రాట్ &amp; విట్నీ ఆర్ -1340-డి ఇంజిన్. XF2G-1 [N 1] ప్రోటోటైప్ జనవరి 1928 లో అనాకోస్టియాలో పరీక్ష కోసం తిరిగి నేవీకి పంపబడింది, కాని మార్చి 1928 లో, విమానం ట్రయల్స్ సమయంలో కూలిపోయింది మరియు నాశనం చేయబడింది. [1] [3] తదుపరి ఉత్పత్తి జరగలేదు. సాధారణ లక్షణాల పనితీరు</v>
      </c>
      <c r="E173" s="1" t="s">
        <v>2406</v>
      </c>
      <c r="F173" s="1" t="s">
        <v>1185</v>
      </c>
      <c r="G173" s="1" t="str">
        <f>IFERROR(__xludf.DUMMYFUNCTION("GOOGLETRANSLATE(F:F, ""en"", ""te"")"),"యుద్ధ")</f>
        <v>యుద్ధ</v>
      </c>
      <c r="H173" s="1" t="s">
        <v>612</v>
      </c>
      <c r="I173" s="1" t="str">
        <f>IFERROR(__xludf.DUMMYFUNCTION("GOOGLETRANSLATE(H:H, ""en"", ""te"")"),"అమెరికా")</f>
        <v>అమెరికా</v>
      </c>
      <c r="J173" s="2" t="s">
        <v>1552</v>
      </c>
      <c r="K173" s="1" t="s">
        <v>2407</v>
      </c>
      <c r="L173" s="1" t="str">
        <f>IFERROR(__xludf.DUMMYFUNCTION("GOOGLETRANSLATE(K:K, ""en"", ""te"")"),"ఎబెర్హార్ట్ విమానం మరియు మోటార్ కంపెనీ")</f>
        <v>ఎబెర్హార్ట్ విమానం మరియు మోటార్ కంపెనీ</v>
      </c>
      <c r="M173" s="1" t="s">
        <v>2408</v>
      </c>
      <c r="N173" s="1">
        <v>1927.0</v>
      </c>
      <c r="O173" s="1">
        <v>1.0</v>
      </c>
      <c r="Q173" s="1">
        <v>1.0</v>
      </c>
      <c r="S173" s="1" t="s">
        <v>2409</v>
      </c>
      <c r="T173" s="1" t="s">
        <v>1404</v>
      </c>
      <c r="U173" s="1" t="s">
        <v>2410</v>
      </c>
      <c r="V173" s="1" t="s">
        <v>2411</v>
      </c>
      <c r="Y173" s="1" t="s">
        <v>2412</v>
      </c>
      <c r="AI173" s="1" t="s">
        <v>2413</v>
      </c>
      <c r="AJ173" s="1" t="s">
        <v>2414</v>
      </c>
      <c r="AK173" s="1" t="s">
        <v>2415</v>
      </c>
      <c r="BC173" s="1" t="s">
        <v>1760</v>
      </c>
      <c r="BD173" s="1" t="s">
        <v>1761</v>
      </c>
    </row>
    <row r="174">
      <c r="A174" s="1" t="s">
        <v>2416</v>
      </c>
      <c r="B174" s="1" t="str">
        <f>IFERROR(__xludf.DUMMYFUNCTION("GOOGLETRANSLATE(A:A, ""en"", ""te"")"),"గబార్డిని జి .8")</f>
        <v>గబార్డిని జి .8</v>
      </c>
      <c r="C174" s="1" t="s">
        <v>2417</v>
      </c>
      <c r="D174" s="1" t="str">
        <f>IFERROR(__xludf.DUMMYFUNCTION("GOOGLETRANSLATE(C:C, ""en"", ""te"")"),"గబార్డిని జి. , G.8, అధునాతన శిక్షకుడు మరియు ఫైటర్ వెర్షన్లలో. ఇది మిలిటరీ ట్రైనర్ లేదా ఫైటర్ ప్రొడక్షన్ లోకి సంస్థ యొక్క మొట్టమొదటి వెంచర్. [1] G.8 అనేది ఫాబ్రిక్ కవరింగ్, ఫ్రంటల్ రేడియేటర్ మరియు రెండు-బ్లేడెడ్ ప్రొపెల్లర్‌తో కూడిన మెటల్ సింగిల్-బే బైప్‌"&amp;"లేన్. రెక్కలు అసమానమైన విస్తీర్ణంలో ఉన్నాయి, దిగువ కంటే ఎక్కువ వ్యవధిలో ఎగువ రెక్క ఉంది, మరియు విమానం దాని ఎగువ రెక్కపై మాత్రమే ఐలెరాన్‌లను కలిగి ఉంది. ట్రైనర్ వెర్షన్ నిరాయుధంగా మరియు హిస్పానో-సుయిజా 8 ఎ వి 8 ఇంజిన్ 104 కిలోవాట్ల (140 హార్స్‌పవర్) వద్ద ర"&amp;"ేట్ చేయబడింది, అయితే ఫైటర్ రెండు 7.7-మిల్లీమీటర్ల (0.303-అంగుళాల) విక్కర్స్ మెషిన్ గన్స్ ప్రొపెల్లర్ ద్వారా కాల్పులు జరపడానికి సమకాలీకరించబడింది మరియు కలిగి ఉంది A 149 కిలోవాట్ (200-హార్స్‌పవర్) హిస్పానో సూయిజా V8. [2] G.8 గాబార్దిని G.9 తో సమాంతరంగా రూపొ"&amp;"ందించబడింది మరియు ఇదే విధమైన వింగ్ సెల్యులేను కలిగి ఉంది, కానీ G.9 నుండి ఎక్కువ క్యాబన్ బ్రేసింగ్ మరియు పొడవైన అప్పర్ వింగ్ కలిగి ఉంది. [3] G.8BIS మోడల్‌లో గబార్దిని G.8 ను మరింత అభివృద్ధి చేశారు. జి. ఫ్రంటల్ రేడియేటర్‌కు బదులుగా రెక్కల ప్రముఖ అంచులపై ఫ్య"&amp;"ూజ్‌లేజ్. [4] రెజియా ఏరోనాటికా (ఇటాలియన్ రాయల్ ఎయిర్ ఫోర్స్) G.8 యొక్క మోడల్ లేదా G.8BIS కోసం ఉత్పత్తి క్రమాన్ని ఉంచలేదు. గబార్డిని కామెరీలోని తన విమాన శిక్షణా పాఠశాలలో బోధనా ఉపయోగం కోసం అన్ని G.8 విమానాలను నిలుపుకుంది. [5] సాధారణ లక్షణాలు పనితీరు ఆయుధ సం"&amp;"బంధిత అభివృద్ధి")</f>
        <v>గబార్డిని జి. , G.8, అధునాతన శిక్షకుడు మరియు ఫైటర్ వెర్షన్లలో. ఇది మిలిటరీ ట్రైనర్ లేదా ఫైటర్ ప్రొడక్షన్ లోకి సంస్థ యొక్క మొట్టమొదటి వెంచర్. [1] G.8 అనేది ఫాబ్రిక్ కవరింగ్, ఫ్రంటల్ రేడియేటర్ మరియు రెండు-బ్లేడెడ్ ప్రొపెల్లర్‌తో కూడిన మెటల్ సింగిల్-బే బైప్‌లేన్. రెక్కలు అసమానమైన విస్తీర్ణంలో ఉన్నాయి, దిగువ కంటే ఎక్కువ వ్యవధిలో ఎగువ రెక్క ఉంది, మరియు విమానం దాని ఎగువ రెక్కపై మాత్రమే ఐలెరాన్‌లను కలిగి ఉంది. ట్రైనర్ వెర్షన్ నిరాయుధంగా మరియు హిస్పానో-సుయిజా 8 ఎ వి 8 ఇంజిన్ 104 కిలోవాట్ల (140 హార్స్‌పవర్) వద్ద రేట్ చేయబడింది, అయితే ఫైటర్ రెండు 7.7-మిల్లీమీటర్ల (0.303-అంగుళాల) విక్కర్స్ మెషిన్ గన్స్ ప్రొపెల్లర్ ద్వారా కాల్పులు జరపడానికి సమకాలీకరించబడింది మరియు కలిగి ఉంది A 149 కిలోవాట్ (200-హార్స్‌పవర్) హిస్పానో సూయిజా V8. [2] G.8 గాబార్దిని G.9 తో సమాంతరంగా రూపొందించబడింది మరియు ఇదే విధమైన వింగ్ సెల్యులేను కలిగి ఉంది, కానీ G.9 నుండి ఎక్కువ క్యాబన్ బ్రేసింగ్ మరియు పొడవైన అప్పర్ వింగ్ కలిగి ఉంది. [3] G.8BIS మోడల్‌లో గబార్దిని G.8 ను మరింత అభివృద్ధి చేశారు. జి. ఫ్రంటల్ రేడియేటర్‌కు బదులుగా రెక్కల ప్రముఖ అంచులపై ఫ్యూజ్‌లేజ్. [4] రెజియా ఏరోనాటికా (ఇటాలియన్ రాయల్ ఎయిర్ ఫోర్స్) G.8 యొక్క మోడల్ లేదా G.8BIS కోసం ఉత్పత్తి క్రమాన్ని ఉంచలేదు. గబార్డిని కామెరీలోని తన విమాన శిక్షణా పాఠశాలలో బోధనా ఉపయోగం కోసం అన్ని G.8 విమానాలను నిలుపుకుంది. [5] సాధారణ లక్షణాలు పనితీరు ఆయుధ సంబంధిత అభివృద్ధి</v>
      </c>
      <c r="E174" s="1" t="s">
        <v>2418</v>
      </c>
      <c r="F174" s="1" t="s">
        <v>2419</v>
      </c>
      <c r="G174" s="1" t="str">
        <f>IFERROR(__xludf.DUMMYFUNCTION("GOOGLETRANSLATE(F:F, ""en"", ""te"")"),"ఫైటర్ మరియు ట్రైనర్")</f>
        <v>ఫైటర్ మరియు ట్రైనర్</v>
      </c>
      <c r="H174" s="1" t="s">
        <v>400</v>
      </c>
      <c r="I174" s="1" t="str">
        <f>IFERROR(__xludf.DUMMYFUNCTION("GOOGLETRANSLATE(H:H, ""en"", ""te"")"),"ఇటలీ")</f>
        <v>ఇటలీ</v>
      </c>
      <c r="K174" s="1" t="s">
        <v>2420</v>
      </c>
      <c r="L174" s="1" t="str">
        <f>IFERROR(__xludf.DUMMYFUNCTION("GOOGLETRANSLATE(K:K, ""en"", ""te"")"),"గబార్డిని")</f>
        <v>గబార్డిని</v>
      </c>
      <c r="M174" s="2" t="s">
        <v>2421</v>
      </c>
      <c r="N174" s="1">
        <v>1923.0</v>
      </c>
      <c r="P174" s="1" t="s">
        <v>116</v>
      </c>
      <c r="Q174" s="1" t="s">
        <v>233</v>
      </c>
      <c r="S174" s="1" t="s">
        <v>2422</v>
      </c>
      <c r="T174" s="1" t="s">
        <v>2423</v>
      </c>
      <c r="U174" s="1" t="s">
        <v>2424</v>
      </c>
      <c r="V174" s="1" t="s">
        <v>2425</v>
      </c>
      <c r="Y174" s="1" t="s">
        <v>2426</v>
      </c>
      <c r="AI174" s="1" t="s">
        <v>2427</v>
      </c>
      <c r="AJ174" s="1" t="s">
        <v>2428</v>
      </c>
      <c r="AK174" s="1" t="s">
        <v>2429</v>
      </c>
      <c r="BB174" s="1" t="s">
        <v>2430</v>
      </c>
      <c r="BL174" s="1" t="s">
        <v>2431</v>
      </c>
      <c r="BP174" s="1" t="s">
        <v>2432</v>
      </c>
      <c r="BY174" s="2" t="s">
        <v>2433</v>
      </c>
    </row>
    <row r="175">
      <c r="A175" s="1" t="s">
        <v>2434</v>
      </c>
      <c r="B175" s="1" t="str">
        <f>IFERROR(__xludf.DUMMYFUNCTION("GOOGLETRANSLATE(A:A, ""en"", ""te"")"),"హన్రియోట్ HD.7")</f>
        <v>హన్రియోట్ HD.7</v>
      </c>
      <c r="C175" s="1" t="s">
        <v>2435</v>
      </c>
      <c r="D175" s="1" t="str">
        <f>IFERROR(__xludf.DUMMYFUNCTION("GOOGLETRANSLATE(C:C, ""en"", ""te"")"),"హన్రియోట్ HD.7 1910 లలో ఫ్రెంచ్ ఫైటర్ నమూనా. మునుపటి మోడల్ నుండి రెక్కలు మరియు తోక ఉపరితలాలను ఉపయోగించి HD.7 ఎక్కువగా హన్రియోట్ HD.3 పై ఆధారపడింది. సింగిల్-సీట్ల ఫైటర్, ఇది మొదట 1918 లో ప్రయాణించింది, ఈ విమానం స్పాడ్ S.XIII ఫైటర్ స్థానంలో రూపొందించబడింది."&amp;" ఏదేమైనా, 1918 లో మొట్టమొదటి విమానంలో, ఇది మంచి పనితీరు కనబరిచింది, కానీ దాని ప్రధాన పోటీదారుడు, న్యూపోర్ట్-డిలేజ్ ఎన్ఐడి 29 కంటే తక్కువ, ఇది 1918 లో ఏరోనటిక్ మిలీటైర్ కోసం సేవా ఉత్పత్తిలోకి ప్రవేశించింది. తదుపరి ఉత్పత్తి జరగలేదు. సాధారణ లక్షణాలు")</f>
        <v>హన్రియోట్ HD.7 1910 లలో ఫ్రెంచ్ ఫైటర్ నమూనా. మునుపటి మోడల్ నుండి రెక్కలు మరియు తోక ఉపరితలాలను ఉపయోగించి HD.7 ఎక్కువగా హన్రియోట్ HD.3 పై ఆధారపడింది. సింగిల్-సీట్ల ఫైటర్, ఇది మొదట 1918 లో ప్రయాణించింది, ఈ విమానం స్పాడ్ S.XIII ఫైటర్ స్థానంలో రూపొందించబడింది. ఏదేమైనా, 1918 లో మొట్టమొదటి విమానంలో, ఇది మంచి పనితీరు కనబరిచింది, కానీ దాని ప్రధాన పోటీదారుడు, న్యూపోర్ట్-డిలేజ్ ఎన్ఐడి 29 కంటే తక్కువ, ఇది 1918 లో ఏరోనటిక్ మిలీటైర్ కోసం సేవా ఉత్పత్తిలోకి ప్రవేశించింది. తదుపరి ఉత్పత్తి జరగలేదు. సాధారణ లక్షణాలు</v>
      </c>
      <c r="F175" s="1" t="s">
        <v>1185</v>
      </c>
      <c r="G175" s="1" t="str">
        <f>IFERROR(__xludf.DUMMYFUNCTION("GOOGLETRANSLATE(F:F, ""en"", ""te"")"),"యుద్ధ")</f>
        <v>యుద్ధ</v>
      </c>
      <c r="H175" s="1" t="s">
        <v>159</v>
      </c>
      <c r="I175" s="1" t="str">
        <f>IFERROR(__xludf.DUMMYFUNCTION("GOOGLETRANSLATE(H:H, ""en"", ""te"")"),"ఫ్రాన్స్")</f>
        <v>ఫ్రాన్స్</v>
      </c>
      <c r="J175" s="2" t="s">
        <v>160</v>
      </c>
      <c r="K175" s="1" t="s">
        <v>2436</v>
      </c>
      <c r="L175" s="1" t="str">
        <f>IFERROR(__xludf.DUMMYFUNCTION("GOOGLETRANSLATE(K:K, ""en"", ""te"")"),"హన్రియోట్")</f>
        <v>హన్రియోట్</v>
      </c>
      <c r="M175" s="2" t="s">
        <v>2437</v>
      </c>
      <c r="N175" s="1" t="s">
        <v>2438</v>
      </c>
      <c r="O175" s="1">
        <v>1.0</v>
      </c>
      <c r="Q175" s="1">
        <v>1.0</v>
      </c>
      <c r="S175" s="1" t="s">
        <v>2439</v>
      </c>
      <c r="T175" s="1" t="s">
        <v>2440</v>
      </c>
      <c r="U175" s="1" t="s">
        <v>2441</v>
      </c>
      <c r="V175" s="1" t="s">
        <v>2442</v>
      </c>
      <c r="Y175" s="1" t="s">
        <v>2443</v>
      </c>
      <c r="AI175" s="1" t="s">
        <v>2444</v>
      </c>
      <c r="AJ175" s="1" t="s">
        <v>2445</v>
      </c>
      <c r="AK175" s="1" t="s">
        <v>2446</v>
      </c>
      <c r="AL175" s="1" t="s">
        <v>2447</v>
      </c>
      <c r="AQ175" s="1" t="s">
        <v>2448</v>
      </c>
      <c r="AR175" s="1" t="s">
        <v>2449</v>
      </c>
    </row>
    <row r="176">
      <c r="A176" s="1" t="s">
        <v>2450</v>
      </c>
      <c r="B176" s="1" t="str">
        <f>IFERROR(__xludf.DUMMYFUNCTION("GOOGLETRANSLATE(A:A, ""en"", ""te"")"),"బ్రిస్టల్ రకం 133")</f>
        <v>బ్రిస్టల్ రకం 133</v>
      </c>
      <c r="C176" s="1" t="s">
        <v>2451</v>
      </c>
      <c r="D176" s="1" t="str">
        <f>IFERROR(__xludf.DUMMYFUNCTION("GOOGLETRANSLATE(C:C, ""en"", ""te"")"),"బ్రిస్టల్ టైప్ 133 సింగిల్-సీట్, సింగిల్-ఇంజిన్ మోనోప్లేన్ ఫైటర్, నాలుగు తుపాకులతో సాయుధమైంది, ఒత్తిడితో కూడిన-చర్మ నిర్మాణాన్ని ఉపయోగిస్తుంది మరియు ముడుచుకునే అండర్ క్యారేజీతో. స్పెసిఫికేషన్ F.7/30 ను తీర్చడానికి దీనిని బ్రిస్టల్ ఎయిర్‌ప్లేన్ కో నిర్మించ"&amp;"ింది. ట్రయల్స్ ప్రారంభమయ్యే ముందు ఒకే ఉదాహరణ క్రాష్ అయ్యింది. స్పెసిఫికేషన్ F.7/30 ప్రస్తుత యోధుల కంటే మెరుగైన అధిక-ఎత్తు పనితీరు మరియు ఓర్పుతో నాలుగు-గన్ ఫైటర్ కోసం పిలుపునిచ్చింది, అత్యుత్తమ ఆరోహణ రేటు, యుక్తి మరియు ఆల్ రౌండ్ దృష్టి తక్కువ ల్యాండింగ్ వే"&amp;"గంతో కలిపి. ప్రయోగాత్మక బాష్పీభవన-చల్లబడిన రోల్స్ రాయిస్ గోషాక్ ఇంజిన్ వాడకానికి ఒక ప్రాధాన్యత వ్యక్తీకరించబడింది. అధికారిక ప్రోటోటైప్ ఆర్డర్‌ల కోసం బ్రిస్టల్ యొక్క మూడు డిజైన్ సమర్పణలు ఏవీ ఎంపిక చేయబడలేదు, కాని ఒకటి, గోషాక్-ఇంజిన్డ్ బ్రిస్టల్ టైప్ 123 ను"&amp;" ప్రైవేట్ వెంచర్ పోటీదారుగా నిర్మించారు. అదే సమయంలో బ్రిస్టల్ రెండవ డిజైన్‌పై పనిని ప్రారంభించాడు. బ్రిస్టల్ మెర్క్యురీ రేడియల్ ఇంజిన్‌తో నడిచే, టైప్ 133 తక్కువ-వింగ్ కాంటిలివర్ మోనోప్లేన్ మరియు RAF సేవ కోసం ఉద్దేశించిన మొట్టమొదటి విమానం, ముడుచుకునే అండర్"&amp;" క్యారేజ్. [1] ఇటీవల కనుగొన్న ఆల్క్‌క్లాడ్ షీట్లను ఉపయోగించి రెక్కల కోసం ఒత్తిడితో కూడిన-చర్మ నిర్మాణాన్ని ఉపయోగించిన మొట్టమొదటి బ్రిస్టల్ విమానం ఇది. రెక్కలు గుండ్రని చిట్కాలు మరియు క్రాంక్డ్, లేదా విలోమ గుల్ వింగ్, రూపంతో స్థిరమైన తీగలు, మధ్య విభాగంలో ప"&amp;"్రతికూల డైహెడ్రల్ మరియు పాజిటివ్ డైహెడ్రల్ మించి ఉన్నాయి. ఫాబ్రిక్-కప్పబడిన ఐలెరాన్లు మొత్తం బయటి రెక్కల మీద విస్తరించి ఉన్నాయి మరియు ఫ్లాప్‌లకు బదులుగా సుష్టంగా (డ్రోప్డ్) తగ్గించబడతాయి. క్షితిజ సమాంతర తోక చాలా ఎక్కువ కారక నిష్పత్తి మరియు అల్యూమినియం కప్"&amp;"పబడినది, కొమ్ము-సమతుల్య, ఫాబ్రిక్-కప్పబడిన ఎలివేటర్లను మోస్తుంది. చుక్కాని అదేవిధంగా కొమ్ము-సమతుల్య మరియు ఫాబ్రిక్-కప్పబడినది. [1] వెనుక ఫ్యూజ్‌లేజ్ ఒక అల్యూమినియం మోనోకోక్ మరియు ఫార్వర్డ్ ఫ్యూజ్‌లేజ్ ఒక గొట్టపు ఉక్కు నిర్మాణంపై ఆల్క్‌క్లాడ్-స్కిన్ చేయబడి"&amp;"ంది. పైలట్ యొక్క ఓపెన్ కాక్‌పిట్ మిడ్ టార్డ్ వద్ద వింగ్ మీదుగా ఉంది. మెర్క్యురీ ఇంజిన్ లాంగ్-క్యార్డ్ కౌలింగ్‌లో జతచేయబడింది. [2] క్రాంక్ చేసిన రెక్క యొక్క ఒక ప్రయోజనం ఏమిటంటే, ఇది అండర్ క్యారేజ్ యొక్క పొడవును తగ్గించింది, ఉపసంహరణను సులభతరం చేస్తుంది. టైప"&amp;"్ 133 యొక్క ప్రధాన చక్రాలు రెక్కల క్రింద స్నానం-రకం ఫెయిరింగ్‌లలోకి పూర్తిగా ఉపసంహరించబడ్డాయి; ఇది హ్యాండ్‌పంప్‌ను ఉపయోగించి హైడ్రాలిక్‌గా జరిగింది. నాలుగు మెషిన్ గన్‌లలో రెండు అండర్ క్యారేజ్ ఫెయిరింగ్ యొక్క వింగ్ అవుట్‌బోర్డ్‌లో అమర్చబడ్డాయి, మిగిలిన రెం"&amp;"డు ముక్కుకు ఇరువైపులా ఉన్నాయి. [1] ప్రయోగాత్మక మార్కింగ్ R-10 ను మోసుకెళ్ళి, 8 జూన్ 1934 న టైప్ 133 ఫస్ట్ ఎగిరింది, సిరిల్ ఉవిన్స్ పైలట్ చేయబడింది, అతను ఆకట్టుకున్నాడు. రాబోయే ఎనిమిది నెలల్లో పరీక్షించడం స్లైడింగ్ పందిరి మరియు క్రాష్ పైలాన్, మెరుగైన బ్రేక"&amp;"్‌లు, విస్తరించిన చుక్కాని మరియు టెయిల్‌స్కిడ్‌ను కాస్టరింగ్ టెయిల్‌వీల్‌తో మార్చడం వంటి కొన్ని మార్పులను ఉత్పత్తి చేసింది. ఇంజిన్ ఎగ్జాస్ట్ మరియు శీతలీకరణ కూడా మెరుగుపరచబడ్డాయి. లాంగ్-స్పాన్ ఐలెరాన్‌లను తగ్గించి సెంటర్ సెక్షన్ స్ప్లిట్ ఫ్లాప్‌లతో కలిపి క"&amp;"లుపుతారు. W. T. కాంప్‌బెల్ అనుకోకుండా అండర్ క్యారేజీతో ఒక స్పిన్‌లోకి ప్రవేశించినప్పుడు RAF మార్ట్‌షామ్ హీత్ వద్ద పోటీ పరీక్షలకు హాజరు కావడానికి ఈ విమానం దాదాపు సిద్ధంగా ఉంది. తిరిగి పొందలేని ఫ్లాట్ స్పిన్ అభివృద్ధి చెందింది మరియు కాంప్‌బెల్ విమానం వదిలివ"&amp;"ేయవలసి వచ్చింది. ఇది గ్లోస్టర్ గ్లాడియేటర్ చేత గెలిచిన స్పెసిఫికేషన్ F.7/30 పోటీపై బ్రిస్టల్ యొక్క ఆసక్తిని ముగించింది. [1] బర్న్స్ 1970 నుండి డేటా, పే. 248 HARVNB లోపం: లక్ష్యం లేదు: citerefbarnes1970 (సహాయం) సాధారణ లక్షణాలు పనితీరు ఆయుధాలు")</f>
        <v>బ్రిస్టల్ టైప్ 133 సింగిల్-సీట్, సింగిల్-ఇంజిన్ మోనోప్లేన్ ఫైటర్, నాలుగు తుపాకులతో సాయుధమైంది, ఒత్తిడితో కూడిన-చర్మ నిర్మాణాన్ని ఉపయోగిస్తుంది మరియు ముడుచుకునే అండర్ క్యారేజీతో. స్పెసిఫికేషన్ F.7/30 ను తీర్చడానికి దీనిని బ్రిస్టల్ ఎయిర్‌ప్లేన్ కో నిర్మించింది. ట్రయల్స్ ప్రారంభమయ్యే ముందు ఒకే ఉదాహరణ క్రాష్ అయ్యింది. స్పెసిఫికేషన్ F.7/30 ప్రస్తుత యోధుల కంటే మెరుగైన అధిక-ఎత్తు పనితీరు మరియు ఓర్పుతో నాలుగు-గన్ ఫైటర్ కోసం పిలుపునిచ్చింది, అత్యుత్తమ ఆరోహణ రేటు, యుక్తి మరియు ఆల్ రౌండ్ దృష్టి తక్కువ ల్యాండింగ్ వేగంతో కలిపి. ప్రయోగాత్మక బాష్పీభవన-చల్లబడిన రోల్స్ రాయిస్ గోషాక్ ఇంజిన్ వాడకానికి ఒక ప్రాధాన్యత వ్యక్తీకరించబడింది. అధికారిక ప్రోటోటైప్ ఆర్డర్‌ల కోసం బ్రిస్టల్ యొక్క మూడు డిజైన్ సమర్పణలు ఏవీ ఎంపిక చేయబడలేదు, కాని ఒకటి, గోషాక్-ఇంజిన్డ్ బ్రిస్టల్ టైప్ 123 ను ప్రైవేట్ వెంచర్ పోటీదారుగా నిర్మించారు. అదే సమయంలో బ్రిస్టల్ రెండవ డిజైన్‌పై పనిని ప్రారంభించాడు. బ్రిస్టల్ మెర్క్యురీ రేడియల్ ఇంజిన్‌తో నడిచే, టైప్ 133 తక్కువ-వింగ్ కాంటిలివర్ మోనోప్లేన్ మరియు RAF సేవ కోసం ఉద్దేశించిన మొట్టమొదటి విమానం, ముడుచుకునే అండర్ క్యారేజ్. [1] ఇటీవల కనుగొన్న ఆల్క్‌క్లాడ్ షీట్లను ఉపయోగించి రెక్కల కోసం ఒత్తిడితో కూడిన-చర్మ నిర్మాణాన్ని ఉపయోగించిన మొట్టమొదటి బ్రిస్టల్ విమానం ఇది. రెక్కలు గుండ్రని చిట్కాలు మరియు క్రాంక్డ్, లేదా విలోమ గుల్ వింగ్, రూపంతో స్థిరమైన తీగలు, మధ్య విభాగంలో ప్రతికూల డైహెడ్రల్ మరియు పాజిటివ్ డైహెడ్రల్ మించి ఉన్నాయి. ఫాబ్రిక్-కప్పబడిన ఐలెరాన్లు మొత్తం బయటి రెక్కల మీద విస్తరించి ఉన్నాయి మరియు ఫ్లాప్‌లకు బదులుగా సుష్టంగా (డ్రోప్డ్) తగ్గించబడతాయి. క్షితిజ సమాంతర తోక చాలా ఎక్కువ కారక నిష్పత్తి మరియు అల్యూమినియం కప్పబడినది, కొమ్ము-సమతుల్య, ఫాబ్రిక్-కప్పబడిన ఎలివేటర్లను మోస్తుంది. చుక్కాని అదేవిధంగా కొమ్ము-సమతుల్య మరియు ఫాబ్రిక్-కప్పబడినది. [1] వెనుక ఫ్యూజ్‌లేజ్ ఒక అల్యూమినియం మోనోకోక్ మరియు ఫార్వర్డ్ ఫ్యూజ్‌లేజ్ ఒక గొట్టపు ఉక్కు నిర్మాణంపై ఆల్క్‌క్లాడ్-స్కిన్ చేయబడింది. పైలట్ యొక్క ఓపెన్ కాక్‌పిట్ మిడ్ టార్డ్ వద్ద వింగ్ మీదుగా ఉంది. మెర్క్యురీ ఇంజిన్ లాంగ్-క్యార్డ్ కౌలింగ్‌లో జతచేయబడింది. [2] క్రాంక్ చేసిన రెక్క యొక్క ఒక ప్రయోజనం ఏమిటంటే, ఇది అండర్ క్యారేజ్ యొక్క పొడవును తగ్గించింది, ఉపసంహరణను సులభతరం చేస్తుంది. టైప్ 133 యొక్క ప్రధాన చక్రాలు రెక్కల క్రింద స్నానం-రకం ఫెయిరింగ్‌లలోకి పూర్తిగా ఉపసంహరించబడ్డాయి; ఇది హ్యాండ్‌పంప్‌ను ఉపయోగించి హైడ్రాలిక్‌గా జరిగింది. నాలుగు మెషిన్ గన్‌లలో రెండు అండర్ క్యారేజ్ ఫెయిరింగ్ యొక్క వింగ్ అవుట్‌బోర్డ్‌లో అమర్చబడ్డాయి, మిగిలిన రెండు ముక్కుకు ఇరువైపులా ఉన్నాయి. [1] ప్రయోగాత్మక మార్కింగ్ R-10 ను మోసుకెళ్ళి, 8 జూన్ 1934 న టైప్ 133 ఫస్ట్ ఎగిరింది, సిరిల్ ఉవిన్స్ పైలట్ చేయబడింది, అతను ఆకట్టుకున్నాడు. రాబోయే ఎనిమిది నెలల్లో పరీక్షించడం స్లైడింగ్ పందిరి మరియు క్రాష్ పైలాన్, మెరుగైన బ్రేక్‌లు, విస్తరించిన చుక్కాని మరియు టెయిల్‌స్కిడ్‌ను కాస్టరింగ్ టెయిల్‌వీల్‌తో మార్చడం వంటి కొన్ని మార్పులను ఉత్పత్తి చేసింది. ఇంజిన్ ఎగ్జాస్ట్ మరియు శీతలీకరణ కూడా మెరుగుపరచబడ్డాయి. లాంగ్-స్పాన్ ఐలెరాన్‌లను తగ్గించి సెంటర్ సెక్షన్ స్ప్లిట్ ఫ్లాప్‌లతో కలిపి కలుపుతారు. W. T. కాంప్‌బెల్ అనుకోకుండా అండర్ క్యారేజీతో ఒక స్పిన్‌లోకి ప్రవేశించినప్పుడు RAF మార్ట్‌షామ్ హీత్ వద్ద పోటీ పరీక్షలకు హాజరు కావడానికి ఈ విమానం దాదాపు సిద్ధంగా ఉంది. తిరిగి పొందలేని ఫ్లాట్ స్పిన్ అభివృద్ధి చెందింది మరియు కాంప్‌బెల్ విమానం వదిలివేయవలసి వచ్చింది. ఇది గ్లోస్టర్ గ్లాడియేటర్ చేత గెలిచిన స్పెసిఫికేషన్ F.7/30 పోటీపై బ్రిస్టల్ యొక్క ఆసక్తిని ముగించింది. [1] బర్న్స్ 1970 నుండి డేటా, పే. 248 HARVNB లోపం: లక్ష్యం లేదు: citerefbarnes1970 (సహాయం) సాధారణ లక్షణాలు పనితీరు ఆయుధాలు</v>
      </c>
      <c r="E176" s="1" t="s">
        <v>2452</v>
      </c>
      <c r="F176" s="1" t="s">
        <v>1784</v>
      </c>
      <c r="G176" s="1" t="str">
        <f>IFERROR(__xludf.DUMMYFUNCTION("GOOGLETRANSLATE(F:F, ""en"", ""te"")"),"సింగిల్-సీట్ ఫైటర్")</f>
        <v>సింగిల్-సీట్ ఫైటర్</v>
      </c>
      <c r="H176" s="1" t="s">
        <v>1460</v>
      </c>
      <c r="I176" s="1" t="str">
        <f>IFERROR(__xludf.DUMMYFUNCTION("GOOGLETRANSLATE(H:H, ""en"", ""te"")"),"యునైటెడ్ కింగ్‌డమ్")</f>
        <v>యునైటెడ్ కింగ్‌డమ్</v>
      </c>
      <c r="K176" s="1" t="s">
        <v>1936</v>
      </c>
      <c r="L176" s="1" t="str">
        <f>IFERROR(__xludf.DUMMYFUNCTION("GOOGLETRANSLATE(K:K, ""en"", ""te"")"),"బ్రిస్టల్ ఎయిర్‌ప్లేన్ కంపెనీ")</f>
        <v>బ్రిస్టల్ ఎయిర్‌ప్లేన్ కంపెనీ</v>
      </c>
      <c r="M176" s="1" t="s">
        <v>1937</v>
      </c>
      <c r="N176" s="3">
        <v>12578.0</v>
      </c>
      <c r="O176" s="1">
        <v>1.0</v>
      </c>
      <c r="S176" s="1" t="s">
        <v>2453</v>
      </c>
      <c r="T176" s="1" t="s">
        <v>1506</v>
      </c>
      <c r="U176" s="1" t="s">
        <v>2454</v>
      </c>
      <c r="V176" s="1" t="s">
        <v>2455</v>
      </c>
      <c r="Y176" s="1" t="s">
        <v>2456</v>
      </c>
      <c r="AG176" s="1" t="s">
        <v>1945</v>
      </c>
      <c r="AH176" s="1" t="s">
        <v>1946</v>
      </c>
      <c r="AI176" s="1" t="s">
        <v>2457</v>
      </c>
      <c r="AJ176" s="1" t="s">
        <v>2458</v>
      </c>
      <c r="AK176" s="1" t="s">
        <v>2459</v>
      </c>
    </row>
    <row r="177">
      <c r="A177" s="1" t="s">
        <v>2460</v>
      </c>
      <c r="B177" s="1" t="str">
        <f>IFERROR(__xludf.DUMMYFUNCTION("GOOGLETRANSLATE(A:A, ""en"", ""te"")"),"కర్టిస్ XF15C")</f>
        <v>కర్టిస్ XF15C</v>
      </c>
      <c r="C177" s="1" t="s">
        <v>2461</v>
      </c>
      <c r="D177" s="1" t="str">
        <f>IFERROR(__xludf.DUMMYFUNCTION("GOOGLETRANSLATE(C:C, ""en"", ""te"")"),"కర్టిస్ XF15C-1 అనేది 1940 లలో మిశ్రమ-చోదక ఫైటర్ ప్రోటోటైప్. ప్యూర్-జెట్ విమానం క్యారియర్‌ల నుండి పనిచేసే సామర్థ్యాన్ని ప్రదర్శించడానికి ముందు యుఎస్ నేవీ ఆదేశించిన అనేక సారూప్య డిజైన్లలో ఇది ఒకటి మరియు మిశ్రమ-చోదక నమూనాలు వదిలివేయబడ్డాయి. మూడు ప్రోటోటైప్‌"&amp;"లు మాత్రమే నిర్మించబడ్డాయి, మొదటిది పరీక్షలో క్రాష్ అయ్యింది, రెండవది రద్దు చేయబడింది మరియు చివరిది ఈ రోజు వరకు జీవించింది. 1940 ల చివరినాటికి, అమెరికా నావికాదళం దాని షిప్బోర్న్ ఫైటర్స్ కోసం మిశ్రమ-శక్తి భావనపై ఆసక్తి చూపింది. ఆ యుగానికి చెందిన జెట్ ఇంజన్"&amp;"లు చాలా నెమ్మదిగా థొరెటల్ ప్రతిస్పందనను కలిగి ఉన్నాయి, ఇది విమానం క్యారియర్‌లో తప్పిన విధానం విషయంలో భద్రతా ఆందోళనను అందించింది, ఎందుకంటే విమానం డెక్ చివర నుండి బయలుదేరిన తర్వాత ఎగురుతూ ఉండటానికి త్వరగా తట్టుకోలేకపోవచ్చు. ఇది ఎఫ్ఆర్ ఫైర్‌బాల్‌తో సహా అనేక "&amp;"మంది మిశ్రమ-రక్షణ యోధులకు ఆదేశాలకు దారితీసింది. అందుకని, మూడు మిశ్రమ-శక్తి విమానాల పంపిణీ కోసం 7 ఏప్రిల్ 1944 న కర్టిస్‌తో ఒక ఆర్డర్ ఉంచబడింది, ఇది F15C ను నియమించారు. 2,100 హెచ్‌పి (1,566 కిలోవాట్ల) ప్రాట్ &amp; విట్నీ ఆర్ -2800 డబుల్ కందిరీగ ప్రొపెల్లర్ ఇంజ"&amp;"ిన్, మరియు అల్లిస్-చామర్స్ జె 36 టర్బోజెట్ రెండింటినీ నడిపించిన ఈ విమానం ఆ సమయంలో యుఎస్ నేవీలో వేగవంతమైన పోరాట యోధుడు. టర్బోజెట్ వ్యవస్థాపించకుండా, మొదటి నమూనా యొక్క మొదటి ఫ్లైట్ 27 ఫిబ్రవరి 1945 న జరిగింది. అదే సంవత్సరం ఏప్రిల్‌లో ఇది పూర్తయినప్పుడు, ఈ వ"&amp;"ిమానం అనేక మిశ్రమ-శక్తి పరీక్షలను ఎగురవేసింది, అయితే మే 8 న, ఇది ల్యాండింగ్ విధానంపై క్రాష్ అయ్యింది. రెండవ ప్రోటోటైప్ జూలై 9 న మొదటిసారిగా ఎగిరింది, మళ్ళీ 1945 లో, త్వరలోనే మూడవ నమూనా వచ్చింది. రెండు విమానాలు వాగ్దానం చూపించాయి, అయితే, అక్టోబర్ 1946 నాటి"&amp;"కి, నావికాదళం మిశ్రమ-శక్తి భావనపై ఆసక్తిని కోల్పోయింది మరియు మరింత అభివృద్ధిని రద్దు చేసింది. జేన్ యొక్క ఆల్ ది వరల్డ్ విమానాల నుండి డేటా 1947, [4] కర్టిస్ విమానం 1907-1947 [5] సాధారణ లక్షణాలు పనితీరు ఆయుధాలు పోల్చదగిన పాత్ర, కాన్ఫిగరేషన్ మరియు యుగం యొక్క"&amp;" విమానం")</f>
        <v>కర్టిస్ XF15C-1 అనేది 1940 లలో మిశ్రమ-చోదక ఫైటర్ ప్రోటోటైప్. ప్యూర్-జెట్ విమానం క్యారియర్‌ల నుండి పనిచేసే సామర్థ్యాన్ని ప్రదర్శించడానికి ముందు యుఎస్ నేవీ ఆదేశించిన అనేక సారూప్య డిజైన్లలో ఇది ఒకటి మరియు మిశ్రమ-చోదక నమూనాలు వదిలివేయబడ్డాయి. మూడు ప్రోటోటైప్‌లు మాత్రమే నిర్మించబడ్డాయి, మొదటిది పరీక్షలో క్రాష్ అయ్యింది, రెండవది రద్దు చేయబడింది మరియు చివరిది ఈ రోజు వరకు జీవించింది. 1940 ల చివరినాటికి, అమెరికా నావికాదళం దాని షిప్బోర్న్ ఫైటర్స్ కోసం మిశ్రమ-శక్తి భావనపై ఆసక్తి చూపింది. ఆ యుగానికి చెందిన జెట్ ఇంజన్లు చాలా నెమ్మదిగా థొరెటల్ ప్రతిస్పందనను కలిగి ఉన్నాయి, ఇది విమానం క్యారియర్‌లో తప్పిన విధానం విషయంలో భద్రతా ఆందోళనను అందించింది, ఎందుకంటే విమానం డెక్ చివర నుండి బయలుదేరిన తర్వాత ఎగురుతూ ఉండటానికి త్వరగా తట్టుకోలేకపోవచ్చు. ఇది ఎఫ్ఆర్ ఫైర్‌బాల్‌తో సహా అనేక మంది మిశ్రమ-రక్షణ యోధులకు ఆదేశాలకు దారితీసింది. అందుకని, మూడు మిశ్రమ-శక్తి విమానాల పంపిణీ కోసం 7 ఏప్రిల్ 1944 న కర్టిస్‌తో ఒక ఆర్డర్ ఉంచబడింది, ఇది F15C ను నియమించారు. 2,100 హెచ్‌పి (1,566 కిలోవాట్ల) ప్రాట్ &amp; విట్నీ ఆర్ -2800 డబుల్ కందిరీగ ప్రొపెల్లర్ ఇంజిన్, మరియు అల్లిస్-చామర్స్ జె 36 టర్బోజెట్ రెండింటినీ నడిపించిన ఈ విమానం ఆ సమయంలో యుఎస్ నేవీలో వేగవంతమైన పోరాట యోధుడు. టర్బోజెట్ వ్యవస్థాపించకుండా, మొదటి నమూనా యొక్క మొదటి ఫ్లైట్ 27 ఫిబ్రవరి 1945 న జరిగింది. అదే సంవత్సరం ఏప్రిల్‌లో ఇది పూర్తయినప్పుడు, ఈ విమానం అనేక మిశ్రమ-శక్తి పరీక్షలను ఎగురవేసింది, అయితే మే 8 న, ఇది ల్యాండింగ్ విధానంపై క్రాష్ అయ్యింది. రెండవ ప్రోటోటైప్ జూలై 9 న మొదటిసారిగా ఎగిరింది, మళ్ళీ 1945 లో, త్వరలోనే మూడవ నమూనా వచ్చింది. రెండు విమానాలు వాగ్దానం చూపించాయి, అయితే, అక్టోబర్ 1946 నాటికి, నావికాదళం మిశ్రమ-శక్తి భావనపై ఆసక్తిని కోల్పోయింది మరియు మరింత అభివృద్ధిని రద్దు చేసింది. జేన్ యొక్క ఆల్ ది వరల్డ్ విమానాల నుండి డేటా 1947, [4] కర్టిస్ విమానం 1907-1947 [5] సాధారణ లక్షణాలు పనితీరు ఆయుధాలు పోల్చదగిన పాత్ర, కాన్ఫిగరేషన్ మరియు యుగం యొక్క విమానం</v>
      </c>
      <c r="E177" s="1" t="s">
        <v>2462</v>
      </c>
      <c r="F177" s="1" t="s">
        <v>1185</v>
      </c>
      <c r="G177" s="1" t="str">
        <f>IFERROR(__xludf.DUMMYFUNCTION("GOOGLETRANSLATE(F:F, ""en"", ""te"")"),"యుద్ధ")</f>
        <v>యుద్ధ</v>
      </c>
      <c r="H177" s="1" t="s">
        <v>612</v>
      </c>
      <c r="I177" s="1" t="str">
        <f>IFERROR(__xludf.DUMMYFUNCTION("GOOGLETRANSLATE(H:H, ""en"", ""te"")"),"అమెరికా")</f>
        <v>అమెరికా</v>
      </c>
      <c r="K177" s="1" t="s">
        <v>2377</v>
      </c>
      <c r="L177" s="1" t="str">
        <f>IFERROR(__xludf.DUMMYFUNCTION("GOOGLETRANSLATE(K:K, ""en"", ""te"")"),"కర్టిస్ విమానం మరియు మోటారు సంస్థ")</f>
        <v>కర్టిస్ విమానం మరియు మోటారు సంస్థ</v>
      </c>
      <c r="M177" s="1" t="s">
        <v>2378</v>
      </c>
      <c r="N177" s="3">
        <v>16495.0</v>
      </c>
      <c r="O177" s="1">
        <v>3.0</v>
      </c>
      <c r="Q177" s="1">
        <v>1.0</v>
      </c>
      <c r="S177" s="1" t="s">
        <v>2463</v>
      </c>
      <c r="T177" s="1" t="s">
        <v>2464</v>
      </c>
      <c r="U177" s="1" t="s">
        <v>2465</v>
      </c>
      <c r="V177" s="1" t="s">
        <v>2466</v>
      </c>
      <c r="W177" s="1" t="s">
        <v>2467</v>
      </c>
      <c r="Y177" s="1" t="s">
        <v>2468</v>
      </c>
      <c r="Z177" s="1" t="s">
        <v>2469</v>
      </c>
      <c r="AI177" s="1" t="s">
        <v>2470</v>
      </c>
      <c r="AJ177" s="1" t="s">
        <v>2471</v>
      </c>
      <c r="AK177" s="1" t="s">
        <v>2472</v>
      </c>
      <c r="AL177" s="1" t="s">
        <v>2473</v>
      </c>
      <c r="AM177" s="1" t="s">
        <v>2474</v>
      </c>
      <c r="BL177" s="1" t="s">
        <v>2475</v>
      </c>
      <c r="BP177" s="1" t="s">
        <v>2476</v>
      </c>
      <c r="BR177" s="1" t="s">
        <v>2477</v>
      </c>
    </row>
    <row r="178">
      <c r="A178" s="1" t="s">
        <v>2478</v>
      </c>
      <c r="B178" s="1" t="str">
        <f>IFERROR(__xludf.DUMMYFUNCTION("GOOGLETRANSLATE(A:A, ""en"", ""te"")"),"గ్లోస్టర్ గోర్కాక్")</f>
        <v>గ్లోస్టర్ గోర్కాక్</v>
      </c>
      <c r="C178" s="1" t="s">
        <v>2479</v>
      </c>
      <c r="D178" s="1" t="str">
        <f>IFERROR(__xludf.DUMMYFUNCTION("GOOGLETRANSLATE(C:C, ""en"", ""te"")"),"గ్లోస్టర్ గోర్కాక్ 1927 లో పూర్తయిన యునైటెడ్ కింగ్‌డమ్ వైమానిక మంత్రిత్వ శాఖ ఒప్పందానికి ఉత్పత్తి చేయబడిన సింగిల్-సీట్ల బిప్‌లేన్ ఫైటర్ విమానం. మూడు మాత్రమే నిర్మించబడ్డాయి. మే 1924 లో గ్లోస్టర్స్ [1] ముగ్గురు ప్రయోగాత్మక బిప్‌లేన్ సింగిల్-సీట్ ఫైటర్స్ కో"&amp;"సం వాయు మంత్రిత్వ శాఖ ఒప్పందాన్ని అందుకున్నారు. అవి మెటల్-ఫ్రేమ్డ్ విమానాలను అభివృద్ధి చేయడానికి ఉద్దేశించబడ్డాయి, మొదటి రెండు స్టీల్ ఫ్యూజ్‌లేజ్‌లు మరియు చెక్క రెక్కలు (అన్ని ఫాబ్రిక్ కప్పబడి) మరియు మూడవది ఆల్-స్టీల్ ఎయిర్‌ఫ్రేమ్ కలిగి ఉంది. రేసింగ్ గ్లో"&amp;"స్టర్ III లో ఉపయోగించబడిన నేపియర్ లయన్ ఇంజిన్ ద్వారా ఇవి శక్తిని పొందవలసి ఉంది మరియు నిటారుగా ఉన్న విస్తృత బాణం అమరికలో నాలుగు సిలిండర్ల యొక్క మూడు బ్యాంకులతో వాటర్-కూల్డ్ మోటారు. విమాన పనితీరును డైరెక్ట్-డ్రైవ్ మరియు డౌన్-గేర్డ్ ప్రొపెల్లర్లతో పోల్చడం మర"&amp;"ొక ఉద్దేశ్యం. [1] గోర్కాక్ సింగిల్-బే బైప్‌లేన్, ఇది బలమైన అస్థిరమైన మరియు అసమాన స్పాన్ రెక్కలతో, గేమ్‌కాక్‌తో బలమైన పోలికను కలిగి ఉంది. ఇన్లైన్ ఇంజిన్ సున్నితమైన, పొడవైన మరియు ఎక్కువ కోణాల ముక్కును అనుమతించింది మరియు పొడవును సుమారు 6 అడుగుల 5 (1.95 మీ) ప"&amp;"ెంచింది; గేమ్‌కాక్ కంటే స్పాన్ కొంచెం తక్కువగా ఉంది. మొదటి గోర్కాక్ లయన్ IV ఇంజిన్ కలిగి ఉంది, ఇది 450 హెచ్‌పి (335 కిలోవాట్) మరియు రెండవది 525 హెచ్‌పి (390 కిలోవాట్) యొక్క అన్‌గెర్డ్ సింహం VIII. రేడియేటర్ ఫ్యూజ్‌లేజ్ దిగువ భాగంలో, అండర్ క్యారేజ్ కాళ్ళ మధ"&amp;"్య అమర్చబడింది. రెండు ఇంజన్లు స్థిర-పిచ్ చెక్క రెండు-బ్లేడ్, 9 అడుగుల (2.74 మీ) వ్యాసం కలిగిన ప్రొపెల్లర్లను నడిపించాయి. ప్రారంభంలో ఈ రెండు యంత్రాలు గ్రెబే స్టైల్ రడ్డర్లను కలిగి ఉన్నాయి, సమతుల్యత లేకుండా స్క్వేర్ చేయబడ్డాయి; వీటిని తరువాత గేమ్‌కాక్ రడ్డర"&amp;"్‌లతో భర్తీ చేశారు, కొమ్ము సమతుల్యతను చేర్చడానికి నిలువుగా విస్తరించింది. [1] [2] ఫైనల్, ఆల్-మెటల్ గోర్కాక్ గేర్డ్ లయన్ IV ను కలిగి ఉంది; ఇది గ్లోస్టర్ యొక్క మొట్టమొదటి ఆల్-మెటల్ విమానం. ఇది 5,000 అడుగుల (1,525 మీ) వద్ద 174 mph (280 కిమీ/గం), సమకాలీన యోధు"&amp;"ల కంటే 30 mph (48 కిమీ/గం) వేగంగా ఉంది. మూడు విమానాలు జూన్ 1927 నాటికి పంపిణీ చేయబడ్డాయి. [1] గ్లోస్టర్స్ మరియు రే ఫర్న్‌బరో రెండూ చాలా సంవత్సరాలు పరిశోధన కోసం గోర్కాక్‌లను ఉపయోగించాయి. రెండవ యంత్రం, ఉదాహరణకు ఎయిర్‌స్క్రూ ప్రయోగాల కోసం ఉపయోగించబడింది, 192"&amp;"9 లో వివిధ రకాల డ్యూరాలిమిన్ ప్రొపెల్లర్లతో ఎగురుతుంది. గోర్కాక్‌లను వివిధ క్రాస్-సెక్షన్లు మరియు తీసుకోవడం కాన్ఫిగరేషన్‌ల యొక్క వివిధ రకాల వెంట్రల్ రేడియేటర్లతో అమర్చారు. వారి పరిశోధనా పాత్ర ఉన్నప్పటికీ, గోర్కాక్స్ ముక్కులో రెండు విక్కర్స్ మెషిన్ గన్లతో "&amp;"సాయుధమయ్యారు. [1] ఆక్స్ఫర్డ్ ఇంగ్లీష్ డిక్షనరీ ప్రకారం, గోర్కాక్ రెడ్ గ్రౌస్ యొక్క మగవారికి స్కాటిష్ మరియు ఉత్తర ఆంగ్ల పేరు. కొన్ని వనరులు (కానీ OED కాదు) గోరే మరియు ఎరుపు మధ్య సంబంధాన్ని సూచిస్తాయి, కాని మొదట గోరే అంటే పేడ, మలినం లేదా బురద. జేమ్స్ 1971 న"&amp;"ుండి డేటా, పేజీలు 132–3 జనరల్ లక్షణాలు పనితీరు ఆయుధాలు")</f>
        <v>గ్లోస్టర్ గోర్కాక్ 1927 లో పూర్తయిన యునైటెడ్ కింగ్‌డమ్ వైమానిక మంత్రిత్వ శాఖ ఒప్పందానికి ఉత్పత్తి చేయబడిన సింగిల్-సీట్ల బిప్‌లేన్ ఫైటర్ విమానం. మూడు మాత్రమే నిర్మించబడ్డాయి. మే 1924 లో గ్లోస్టర్స్ [1] ముగ్గురు ప్రయోగాత్మక బిప్‌లేన్ సింగిల్-సీట్ ఫైటర్స్ కోసం వాయు మంత్రిత్వ శాఖ ఒప్పందాన్ని అందుకున్నారు. అవి మెటల్-ఫ్రేమ్డ్ విమానాలను అభివృద్ధి చేయడానికి ఉద్దేశించబడ్డాయి, మొదటి రెండు స్టీల్ ఫ్యూజ్‌లేజ్‌లు మరియు చెక్క రెక్కలు (అన్ని ఫాబ్రిక్ కప్పబడి) మరియు మూడవది ఆల్-స్టీల్ ఎయిర్‌ఫ్రేమ్ కలిగి ఉంది. రేసింగ్ గ్లోస్టర్ III లో ఉపయోగించబడిన నేపియర్ లయన్ ఇంజిన్ ద్వారా ఇవి శక్తిని పొందవలసి ఉంది మరియు నిటారుగా ఉన్న విస్తృత బాణం అమరికలో నాలుగు సిలిండర్ల యొక్క మూడు బ్యాంకులతో వాటర్-కూల్డ్ మోటారు. విమాన పనితీరును డైరెక్ట్-డ్రైవ్ మరియు డౌన్-గేర్డ్ ప్రొపెల్లర్లతో పోల్చడం మరొక ఉద్దేశ్యం. [1] గోర్కాక్ సింగిల్-బే బైప్‌లేన్, ఇది బలమైన అస్థిరమైన మరియు అసమాన స్పాన్ రెక్కలతో, గేమ్‌కాక్‌తో బలమైన పోలికను కలిగి ఉంది. ఇన్లైన్ ఇంజిన్ సున్నితమైన, పొడవైన మరియు ఎక్కువ కోణాల ముక్కును అనుమతించింది మరియు పొడవును సుమారు 6 అడుగుల 5 (1.95 మీ) పెంచింది; గేమ్‌కాక్ కంటే స్పాన్ కొంచెం తక్కువగా ఉంది. మొదటి గోర్కాక్ లయన్ IV ఇంజిన్ కలిగి ఉంది, ఇది 450 హెచ్‌పి (335 కిలోవాట్) మరియు రెండవది 525 హెచ్‌పి (390 కిలోవాట్) యొక్క అన్‌గెర్డ్ సింహం VIII. రేడియేటర్ ఫ్యూజ్‌లేజ్ దిగువ భాగంలో, అండర్ క్యారేజ్ కాళ్ళ మధ్య అమర్చబడింది. రెండు ఇంజన్లు స్థిర-పిచ్ చెక్క రెండు-బ్లేడ్, 9 అడుగుల (2.74 మీ) వ్యాసం కలిగిన ప్రొపెల్లర్లను నడిపించాయి. ప్రారంభంలో ఈ రెండు యంత్రాలు గ్రెబే స్టైల్ రడ్డర్లను కలిగి ఉన్నాయి, సమతుల్యత లేకుండా స్క్వేర్ చేయబడ్డాయి; వీటిని తరువాత గేమ్‌కాక్ రడ్డర్‌లతో భర్తీ చేశారు, కొమ్ము సమతుల్యతను చేర్చడానికి నిలువుగా విస్తరించింది. [1] [2] ఫైనల్, ఆల్-మెటల్ గోర్కాక్ గేర్డ్ లయన్ IV ను కలిగి ఉంది; ఇది గ్లోస్టర్ యొక్క మొట్టమొదటి ఆల్-మెటల్ విమానం. ఇది 5,000 అడుగుల (1,525 మీ) వద్ద 174 mph (280 కిమీ/గం), సమకాలీన యోధుల కంటే 30 mph (48 కిమీ/గం) వేగంగా ఉంది. మూడు విమానాలు జూన్ 1927 నాటికి పంపిణీ చేయబడ్డాయి. [1] గ్లోస్టర్స్ మరియు రే ఫర్న్‌బరో రెండూ చాలా సంవత్సరాలు పరిశోధన కోసం గోర్కాక్‌లను ఉపయోగించాయి. రెండవ యంత్రం, ఉదాహరణకు ఎయిర్‌స్క్రూ ప్రయోగాల కోసం ఉపయోగించబడింది, 1929 లో వివిధ రకాల డ్యూరాలిమిన్ ప్రొపెల్లర్లతో ఎగురుతుంది. గోర్కాక్‌లను వివిధ క్రాస్-సెక్షన్లు మరియు తీసుకోవడం కాన్ఫిగరేషన్‌ల యొక్క వివిధ రకాల వెంట్రల్ రేడియేటర్లతో అమర్చారు. వారి పరిశోధనా పాత్ర ఉన్నప్పటికీ, గోర్కాక్స్ ముక్కులో రెండు విక్కర్స్ మెషిన్ గన్లతో సాయుధమయ్యారు. [1] ఆక్స్ఫర్డ్ ఇంగ్లీష్ డిక్షనరీ ప్రకారం, గోర్కాక్ రెడ్ గ్రౌస్ యొక్క మగవారికి స్కాటిష్ మరియు ఉత్తర ఆంగ్ల పేరు. కొన్ని వనరులు (కానీ OED కాదు) గోరే మరియు ఎరుపు మధ్య సంబంధాన్ని సూచిస్తాయి, కాని మొదట గోరే అంటే పేడ, మలినం లేదా బురద. జేమ్స్ 1971 నుండి డేటా, పేజీలు 132–3 జనరల్ లక్షణాలు పనితీరు ఆయుధాలు</v>
      </c>
      <c r="E178" s="1" t="s">
        <v>2480</v>
      </c>
      <c r="F178" s="1" t="s">
        <v>2481</v>
      </c>
      <c r="G178" s="1" t="str">
        <f>IFERROR(__xludf.DUMMYFUNCTION("GOOGLETRANSLATE(F:F, ""en"", ""te"")"),"ప్రయోగాత్మక సింగిల్-సీట్ ఫైటర్")</f>
        <v>ప్రయోగాత్మక సింగిల్-సీట్ ఫైటర్</v>
      </c>
      <c r="H178" s="1" t="s">
        <v>1460</v>
      </c>
      <c r="I178" s="1" t="str">
        <f>IFERROR(__xludf.DUMMYFUNCTION("GOOGLETRANSLATE(H:H, ""en"", ""te"")"),"యునైటెడ్ కింగ్‌డమ్")</f>
        <v>యునైటెడ్ కింగ్‌డమ్</v>
      </c>
      <c r="K178" s="1" t="s">
        <v>2482</v>
      </c>
      <c r="L178" s="1" t="str">
        <f>IFERROR(__xludf.DUMMYFUNCTION("GOOGLETRANSLATE(K:K, ""en"", ""te"")"),"గ్లౌసెస్టర్షైర్ ఎయిర్క్రాఫ్ట్ కంపెనీ")</f>
        <v>గ్లౌసెస్టర్షైర్ ఎయిర్క్రాఫ్ట్ కంపెనీ</v>
      </c>
      <c r="M178" s="1" t="s">
        <v>2483</v>
      </c>
      <c r="N178" s="1">
        <v>1925.0</v>
      </c>
      <c r="O178" s="1">
        <v>3.0</v>
      </c>
      <c r="Q178" s="1">
        <v>1.0</v>
      </c>
      <c r="S178" s="1" t="s">
        <v>2484</v>
      </c>
      <c r="T178" s="1" t="s">
        <v>2485</v>
      </c>
      <c r="U178" s="1" t="s">
        <v>2486</v>
      </c>
      <c r="V178" s="1" t="s">
        <v>2487</v>
      </c>
      <c r="Y178" s="1" t="s">
        <v>2488</v>
      </c>
      <c r="AD178" s="1" t="s">
        <v>2489</v>
      </c>
      <c r="AG178" s="1" t="s">
        <v>2490</v>
      </c>
      <c r="AH178" s="2" t="s">
        <v>2491</v>
      </c>
      <c r="AI178" s="1" t="s">
        <v>2492</v>
      </c>
      <c r="AJ178" s="1" t="s">
        <v>2493</v>
      </c>
      <c r="AK178" s="1" t="s">
        <v>2494</v>
      </c>
      <c r="AM178" s="1" t="s">
        <v>2495</v>
      </c>
      <c r="BC178" s="1" t="s">
        <v>2496</v>
      </c>
      <c r="BD178" s="1" t="s">
        <v>2497</v>
      </c>
      <c r="BP178" s="1" t="s">
        <v>2498</v>
      </c>
    </row>
    <row r="179">
      <c r="A179" s="1" t="s">
        <v>2499</v>
      </c>
      <c r="B179" s="1" t="str">
        <f>IFERROR(__xludf.DUMMYFUNCTION("GOOGLETRANSLATE(A:A, ""en"", ""te"")"),"XIX కళ")</f>
        <v>XIX కళ</v>
      </c>
      <c r="C179" s="1" t="s">
        <v>2500</v>
      </c>
      <c r="D179" s="1" t="str">
        <f>IFERROR(__xludf.DUMMYFUNCTION("GOOGLETRANSLATE(C:C, ""en"", ""te"")"),"XIX ఆర్ట్ అనేది స్విస్ సింగిల్-ప్లేస్ పారాగ్లైడర్, దీనిని మిచి కోబ్లర్ రూపొందించారు మరియు 2000 ల మధ్యలో క్రోన్బోహ్ల్ యొక్క XIX GMBH చేత నిర్మించబడింది. ఇది ఇప్పుడు ఉత్పత్తికి దూరంగా ఉంది. [1] ఈ కళ ఇంటర్మీడియట్ గ్లైడర్‌కు ఒక అనుభవశూన్యుడుగా రూపొందించబడింది"&amp;". మోడల్స్ ప్రతి ఒక్కటి చదరపు మీటర్లలో వారి సుమారుగా అంచనా వేసిన వింగ్ ప్రాంతం మరియు సాపేక్ష పరిమాణం. [1] బెర్ట్రాండ్ నుండి డేటా [1] సాధారణ లక్షణాల పనితీరు")</f>
        <v>XIX ఆర్ట్ అనేది స్విస్ సింగిల్-ప్లేస్ పారాగ్లైడర్, దీనిని మిచి కోబ్లర్ రూపొందించారు మరియు 2000 ల మధ్యలో క్రోన్బోహ్ల్ యొక్క XIX GMBH చేత నిర్మించబడింది. ఇది ఇప్పుడు ఉత్పత్తికి దూరంగా ఉంది. [1] ఈ కళ ఇంటర్మీడియట్ గ్లైడర్‌కు ఒక అనుభవశూన్యుడుగా రూపొందించబడింది. మోడల్స్ ప్రతి ఒక్కటి చదరపు మీటర్లలో వారి సుమారుగా అంచనా వేసిన వింగ్ ప్రాంతం మరియు సాపేక్ష పరిమాణం. [1] బెర్ట్రాండ్ నుండి డేటా [1] సాధారణ లక్షణాల పనితీరు</v>
      </c>
      <c r="F179" s="1" t="s">
        <v>295</v>
      </c>
      <c r="G179" s="1" t="str">
        <f>IFERROR(__xludf.DUMMYFUNCTION("GOOGLETRANSLATE(F:F, ""en"", ""te"")"),"పారాగ్లైడర్")</f>
        <v>పారాగ్లైడర్</v>
      </c>
      <c r="H179" s="1" t="s">
        <v>830</v>
      </c>
      <c r="I179" s="1" t="str">
        <f>IFERROR(__xludf.DUMMYFUNCTION("GOOGLETRANSLATE(H:H, ""en"", ""te"")"),"స్విట్జర్లాండ్")</f>
        <v>స్విట్జర్లాండ్</v>
      </c>
      <c r="J179" s="2" t="s">
        <v>831</v>
      </c>
      <c r="K179" s="1" t="s">
        <v>2501</v>
      </c>
      <c r="L179" s="1" t="str">
        <f>IFERROR(__xludf.DUMMYFUNCTION("GOOGLETRANSLATE(K:K, ""en"", ""te"")"),"XIX GMBH")</f>
        <v>XIX GMBH</v>
      </c>
      <c r="M179" s="1" t="s">
        <v>2502</v>
      </c>
      <c r="P179" s="1" t="s">
        <v>116</v>
      </c>
      <c r="Q179" s="1" t="s">
        <v>233</v>
      </c>
      <c r="T179" s="1" t="s">
        <v>855</v>
      </c>
      <c r="AF179" s="2" t="s">
        <v>301</v>
      </c>
      <c r="AG179" s="1" t="s">
        <v>2503</v>
      </c>
      <c r="AI179" s="1" t="s">
        <v>2504</v>
      </c>
      <c r="AK179" s="1" t="s">
        <v>899</v>
      </c>
      <c r="AV179" s="1">
        <v>4.8</v>
      </c>
      <c r="BG179" s="1" t="s">
        <v>305</v>
      </c>
      <c r="BH179" s="1" t="s">
        <v>910</v>
      </c>
      <c r="BV179" s="1" t="s">
        <v>304</v>
      </c>
    </row>
    <row r="180">
      <c r="A180" s="1" t="s">
        <v>2505</v>
      </c>
      <c r="B180" s="1" t="str">
        <f>IFERROR(__xludf.DUMMYFUNCTION("GOOGLETRANSLATE(A:A, ""en"", ""te"")"),"డున్నే-హంటింగ్టన్ ట్రిప్లేన్")</f>
        <v>డున్నే-హంటింగ్టన్ ట్రిప్లేన్</v>
      </c>
      <c r="C180" s="1" t="s">
        <v>2506</v>
      </c>
      <c r="D180" s="1" t="str">
        <f>IFERROR(__xludf.DUMMYFUNCTION("GOOGLETRANSLATE(C:C, ""en"", ""te"")"),"డున్నే-హంటింగ్టన్ ట్రిప్లేన్, కొన్నిసార్లు బిప్‌లేన్ అని పిలుస్తారు, ఇది జె. డబ్ల్యూ. డున్నే రూపొందించిన మార్గదర్శక విమానం మరియు ఎ. కె. హంటింగ్టన్ నిర్మించారు. ఇది అసాధారణమైన ట్రిపుల్-టెన్డం కాన్ఫిగరేషన్ మరియు అంతర్గతంగా స్థిరమైన విమానం యొక్క ప్రారంభ ఉదాహ"&amp;"రణ. 1907 లో ఫర్న్‌బరోలో ఆర్మీ కోసం పనిచేస్తున్నప్పుడు, జె. డబ్ల్యూ. డున్నే పౌర i త్సాహికుడు మరియు మెటలర్జీ ప్రొఫెసర్ ఎ. కె. హంటింగ్టన్ కోసం స్థిరమైన విమానం రూపకల్పన చేయడానికి అంగీకరించారు. తన రహస్య ఆర్మీ డిజైన్‌ను ఉపయోగించడం నిషేధించబడింది, అతను ఫెయిర్‌గ్"&amp;"రౌండ్ ఆకర్షణ కోసం హిరామ్ మాగ్జిమ్ చేత ట్రయల్ చేయబడిన భారీగా అస్థిరమైన టెన్డం ట్రిప్లేన్ కోసం మునుపటి ఆలోచనపై ఆధారపడ్డాడు. 1907–08 శీతాకాలంలో అతను రెండు డిజైన్లను రూపొందించాడు. ఒకటి ఈ ఆలోచనను పరీక్షించడానికి ఒక చిన్న-స్థాయి గ్లైడర్ కోసం, దీనిని అతను D.2 అన"&amp;"ి పిలిచాడు. మరొకటి పూర్తి-పరిమాణ శక్తితో కూడిన విమానం కోసం. ఒకవేళ గ్లైడర్ ఎప్పుడూ నిర్మించబడలేదు మరియు హంటింగ్టన్ నేరుగా పూర్తి-పరిమాణ క్రాఫ్ట్‌లో ప్రారంభమైంది. అతను దీనిని 1910 లో నిర్మించాడు. [1] ఈస్ట్‌చర్చ్‌లోని రాయల్ ఏరో క్లబ్ మైదానంలో హంటింగ్టన్ విజయ"&amp;"వంతంగా ప్రయాణించాడు, 1910 మరియు 1914 మధ్య క్రమంగా సవరించాడు. డిజైన్ యొక్క ప్రధాన లక్షణం మూడు రెక్కల సమితి, ప్రతి 10 అడుగుల (3.0 మీ) తీగ, వెంటనే ఒకదానికొకటి ముందు మరియు వెనుక భాగంలో ఉంచబడుతుంది. ఫోర్-వింగ్ తగ్గిన వ్యవధిలో ఉంది మరియు మిడిల్ వింగ్ భారీగా అస్"&amp;"థిరమైన కానార్డ్ బిప్‌లేన్ యొక్క రూపాన్ని ఇవ్వడానికి పెంచింది. ప్రతి విమానం యొక్క సంభవం యొక్క కోణం రేఖాంశ స్థిరత్వాన్ని అందించడానికి సర్దుబాటు చేయబడింది. వెనుక రెక్క యొక్క బయటి విభాగాలకు పదునైన క్రిందికి కోణం లేదా అన్హెడ్రల్ ఇవ్వబడింది. త్రిభుజాకార అవుట్‌బ"&amp;"ోర్డ్ నియంత్రణ ఉపరితలాలు ఈ విభాగాలకు వికర్ణంగా అతుక్కొని ఉన్నాయి మరియు సాధారణంగా ప్రత్యేక ఎలివేటర్, ఐలెరాన్ మరియు చుక్కాని నియంత్రణల ద్వారా ఉత్పత్తి చేయబడిన అన్ని విధులను అందించాయి. కలిసి పనిచేసేటప్పుడు అవి ఎలివేటర్లుగా వ్యవహరించాయి, అయితే భేదాత్మకంగా పని"&amp;"చేసేటప్పుడు అవి విమానాన్ని నియంత్రిత మలుపులోకి బ్యాంక్ చేయడానికి కలిపి ఐలెరన్లు మరియు రడ్డర్లుగా పనిచేశాయి. ముందు మరియు వెనుక రెక్కలను పొడవైన, వెలికితీసిన ఫ్యూజ్‌లేజ్ ఫ్రేమ్‌కు పరిష్కరించారు, ఫ్రంట్ వింగ్ మెల్లగా దెబ్బతింది. టాప్ వింగ్ దిగువ నిర్మాణానికి "&amp;"స్ట్రట్-బ్రేస్ చేయబడింది. రెండు పూర్తి-స్పాన్ రెక్కల మధ్య సైడ్ కర్టెన్లు మొదట్లో అమర్చబడ్డాయి. [2] [3] పైలట్ ఫ్రంట్ వింగ్ పైన కూర్చున్నాడు, ఇంజిన్ వెంటనే వెనుక ఉంది. శక్తిని ప్రారంభంలో ఒకే వోల్సేలీ వాటర్-కూల్డ్ ఇన్లైన్ ఇంజిన్ చైన్-డ్రైవింగ్ ట్విన్ ప్రొపెల"&amp;"్లర్లు అందించాయి. వీటిని ఎగువ వింగ్ క్రింద ఉన్న ప్రదేశంలో అమర్చారు మరియు వాటి ఇరుసులు జంట స్థూపాకార బూమ్‌లు ముందరి మరియు వెనుక నిర్మాణాలను అనుసంధానిస్తాయి. 1910 ప్రారంభంలో ఈస్ట్‌చర్చ్ వద్ద మొదట ఎగిరినప్పుడు, ఫ్యూజ్‌లేజ్ మొదట రెండు ప్రధాన చక్రాలు, ఒక పెద్ద"&amp;" తోక చక్రం మరియు ముక్కు కింద జంట సహాయక స్కిడ్‌లతో కూడిన అండర్ క్యారేజీపై అమర్చబడింది. [2] తరువాత మార్పులలో సైడ్ స్క్రీన్‌లను తొలగించడం, నిర్మాణాత్మక మెరుపులు సవరించిన అండర్ క్యారేజ్ మరియు సింగిల్ ఇంజిన్-మౌంటెడ్ ప్రొపెల్లర్‌తో మరింత శక్తివంతమైన 70 హెచ్‌పి "&amp;"(52 కిలోవాట్ల) గ్నోమ్ ఎయిర్-కూల్డ్ రోటరీ ఇంజిన్‌ను అమర్చడం వంటివి ఉన్నాయి. ఇవి క్రాఫ్ట్ 43 mph (69 km/h; 37 kn) ను చేరుకోవడానికి వీలు కల్పించాయి. [4] గూడాల్ &amp; టాగ్ (2012) నుండి డేటా [5] సాధారణ లక్షణాల పనితీరు")</f>
        <v>డున్నే-హంటింగ్టన్ ట్రిప్లేన్, కొన్నిసార్లు బిప్‌లేన్ అని పిలుస్తారు, ఇది జె. డబ్ల్యూ. డున్నే రూపొందించిన మార్గదర్శక విమానం మరియు ఎ. కె. హంటింగ్టన్ నిర్మించారు. ఇది అసాధారణమైన ట్రిపుల్-టెన్డం కాన్ఫిగరేషన్ మరియు అంతర్గతంగా స్థిరమైన విమానం యొక్క ప్రారంభ ఉదాహరణ. 1907 లో ఫర్న్‌బరోలో ఆర్మీ కోసం పనిచేస్తున్నప్పుడు, జె. డబ్ల్యూ. డున్నే పౌర i త్సాహికుడు మరియు మెటలర్జీ ప్రొఫెసర్ ఎ. కె. హంటింగ్టన్ కోసం స్థిరమైన విమానం రూపకల్పన చేయడానికి అంగీకరించారు. తన రహస్య ఆర్మీ డిజైన్‌ను ఉపయోగించడం నిషేధించబడింది, అతను ఫెయిర్‌గ్రౌండ్ ఆకర్షణ కోసం హిరామ్ మాగ్జిమ్ చేత ట్రయల్ చేయబడిన భారీగా అస్థిరమైన టెన్డం ట్రిప్లేన్ కోసం మునుపటి ఆలోచనపై ఆధారపడ్డాడు. 1907–08 శీతాకాలంలో అతను రెండు డిజైన్లను రూపొందించాడు. ఒకటి ఈ ఆలోచనను పరీక్షించడానికి ఒక చిన్న-స్థాయి గ్లైడర్ కోసం, దీనిని అతను D.2 అని పిలిచాడు. మరొకటి పూర్తి-పరిమాణ శక్తితో కూడిన విమానం కోసం. ఒకవేళ గ్లైడర్ ఎప్పుడూ నిర్మించబడలేదు మరియు హంటింగ్టన్ నేరుగా పూర్తి-పరిమాణ క్రాఫ్ట్‌లో ప్రారంభమైంది. అతను దీనిని 1910 లో నిర్మించాడు. [1] ఈస్ట్‌చర్చ్‌లోని రాయల్ ఏరో క్లబ్ మైదానంలో హంటింగ్టన్ విజయవంతంగా ప్రయాణించాడు, 1910 మరియు 1914 మధ్య క్రమంగా సవరించాడు. డిజైన్ యొక్క ప్రధాన లక్షణం మూడు రెక్కల సమితి, ప్రతి 10 అడుగుల (3.0 మీ) తీగ, వెంటనే ఒకదానికొకటి ముందు మరియు వెనుక భాగంలో ఉంచబడుతుంది. ఫోర్-వింగ్ తగ్గిన వ్యవధిలో ఉంది మరియు మిడిల్ వింగ్ భారీగా అస్థిరమైన కానార్డ్ బిప్‌లేన్ యొక్క రూపాన్ని ఇవ్వడానికి పెంచింది. ప్రతి విమానం యొక్క సంభవం యొక్క కోణం రేఖాంశ స్థిరత్వాన్ని అందించడానికి సర్దుబాటు చేయబడింది. వెనుక రెక్క యొక్క బయటి విభాగాలకు పదునైన క్రిందికి కోణం లేదా అన్హెడ్రల్ ఇవ్వబడింది. త్రిభుజాకార అవుట్‌బోర్డ్ నియంత్రణ ఉపరితలాలు ఈ విభాగాలకు వికర్ణంగా అతుక్కొని ఉన్నాయి మరియు సాధారణంగా ప్రత్యేక ఎలివేటర్, ఐలెరాన్ మరియు చుక్కాని నియంత్రణల ద్వారా ఉత్పత్తి చేయబడిన అన్ని విధులను అందించాయి. కలిసి పనిచేసేటప్పుడు అవి ఎలివేటర్లుగా వ్యవహరించాయి, అయితే భేదాత్మకంగా పనిచేసేటప్పుడు అవి విమానాన్ని నియంత్రిత మలుపులోకి బ్యాంక్ చేయడానికి కలిపి ఐలెరన్లు మరియు రడ్డర్లుగా పనిచేశాయి. ముందు మరియు వెనుక రెక్కలను పొడవైన, వెలికితీసిన ఫ్యూజ్‌లేజ్ ఫ్రేమ్‌కు పరిష్కరించారు, ఫ్రంట్ వింగ్ మెల్లగా దెబ్బతింది. టాప్ వింగ్ దిగువ నిర్మాణానికి స్ట్రట్-బ్రేస్ చేయబడింది. రెండు పూర్తి-స్పాన్ రెక్కల మధ్య సైడ్ కర్టెన్లు మొదట్లో అమర్చబడ్డాయి. [2] [3] పైలట్ ఫ్రంట్ వింగ్ పైన కూర్చున్నాడు, ఇంజిన్ వెంటనే వెనుక ఉంది. శక్తిని ప్రారంభంలో ఒకే వోల్సేలీ వాటర్-కూల్డ్ ఇన్లైన్ ఇంజిన్ చైన్-డ్రైవింగ్ ట్విన్ ప్రొపెల్లర్లు అందించాయి. వీటిని ఎగువ వింగ్ క్రింద ఉన్న ప్రదేశంలో అమర్చారు మరియు వాటి ఇరుసులు జంట స్థూపాకార బూమ్‌లు ముందరి మరియు వెనుక నిర్మాణాలను అనుసంధానిస్తాయి. 1910 ప్రారంభంలో ఈస్ట్‌చర్చ్ వద్ద మొదట ఎగిరినప్పుడు, ఫ్యూజ్‌లేజ్ మొదట రెండు ప్రధాన చక్రాలు, ఒక పెద్ద తోక చక్రం మరియు ముక్కు కింద జంట సహాయక స్కిడ్‌లతో కూడిన అండర్ క్యారేజీపై అమర్చబడింది. [2] తరువాత మార్పులలో సైడ్ స్క్రీన్‌లను తొలగించడం, నిర్మాణాత్మక మెరుపులు సవరించిన అండర్ క్యారేజ్ మరియు సింగిల్ ఇంజిన్-మౌంటెడ్ ప్రొపెల్లర్‌తో మరింత శక్తివంతమైన 70 హెచ్‌పి (52 కిలోవాట్ల) గ్నోమ్ ఎయిర్-కూల్డ్ రోటరీ ఇంజిన్‌ను అమర్చడం వంటివి ఉన్నాయి. ఇవి క్రాఫ్ట్ 43 mph (69 km/h; 37 kn) ను చేరుకోవడానికి వీలు కల్పించాయి. [4] గూడాల్ &amp; టాగ్ (2012) నుండి డేటా [5] సాధారణ లక్షణాల పనితీరు</v>
      </c>
      <c r="E180" s="1" t="s">
        <v>2507</v>
      </c>
      <c r="F180" s="1" t="s">
        <v>2508</v>
      </c>
      <c r="G180" s="1" t="str">
        <f>IFERROR(__xludf.DUMMYFUNCTION("GOOGLETRANSLATE(F:F, ""en"", ""te"")"),"ప్రయోగాత్మక నమూనా")</f>
        <v>ప్రయోగాత్మక నమూనా</v>
      </c>
      <c r="K180" s="1" t="s">
        <v>2509</v>
      </c>
      <c r="L180" s="1" t="str">
        <f>IFERROR(__xludf.DUMMYFUNCTION("GOOGLETRANSLATE(K:K, ""en"", ""te"")"),"ఎ. కె. హంటింగ్టన్")</f>
        <v>ఎ. కె. హంటింగ్టన్</v>
      </c>
      <c r="M180" s="1" t="s">
        <v>2510</v>
      </c>
      <c r="N180" s="1">
        <v>1910.0</v>
      </c>
      <c r="O180" s="1">
        <v>1.0</v>
      </c>
      <c r="Q180" s="1" t="s">
        <v>315</v>
      </c>
      <c r="S180" s="1" t="s">
        <v>2511</v>
      </c>
      <c r="T180" s="1" t="s">
        <v>2512</v>
      </c>
      <c r="Y180" s="1" t="s">
        <v>2513</v>
      </c>
      <c r="Z180" s="1" t="s">
        <v>2514</v>
      </c>
      <c r="AG180" s="1" t="s">
        <v>2515</v>
      </c>
      <c r="AH180" s="1" t="s">
        <v>2516</v>
      </c>
      <c r="AK180" s="1" t="s">
        <v>2517</v>
      </c>
      <c r="BC180" s="1" t="s">
        <v>2509</v>
      </c>
      <c r="BD180" s="1" t="s">
        <v>2510</v>
      </c>
      <c r="BS180" s="1">
        <v>1914.0</v>
      </c>
    </row>
    <row r="181">
      <c r="A181" s="1" t="s">
        <v>2518</v>
      </c>
      <c r="B181" s="1" t="str">
        <f>IFERROR(__xludf.DUMMYFUNCTION("GOOGLETRANSLATE(A:A, ""en"", ""te"")"),"మాక్ మ్యూస్")</f>
        <v>మాక్ మ్యూస్</v>
      </c>
      <c r="C181" s="1" t="s">
        <v>2519</v>
      </c>
      <c r="D181" s="1" t="str">
        <f>IFERROR(__xludf.DUMMYFUNCTION("GOOGLETRANSLATE(C:C, ""en"", ""te"")"),"MAC మ్యూస్ అనేది చెక్ సింగిల్-ప్లేస్ పారాగ్లైడర్, దీనిని పీటర్ రిస్క్ రూపొందించారు మరియు రోస్నోవ్ పాడ్ రాధోటోమ్ యొక్క మాక్ పారా టెక్నాలజీ చేత నిర్మించబడింది. ఇది 2016 లో మ్యూజ్ 4 గా ఉత్పత్తిలో ఉంది. [1] ఈ విమానం ఇంటర్మీడియట్ గ్లైడర్ మరియు పారామోటరింగ్ విం"&amp;"గ్‌గా రూపొందించబడింది. [1] ఈ డిజైన్ నాలుగు తరాల మోడళ్ల ద్వారా పురోగమిస్తుంది, మ్యూజ్, మ్యూజ్ 2, 3 మరియు 4, ప్రతి ఒక్కటి చివరిగా మెరుగుపడింది. మోడల్స్ ప్రతి ఒక్కటి చదరపు మీటర్లలో వారి సుమారుగా వింగ్ ప్రాంతానికి పేరు పెట్టబడ్డాయి. [1] తయారీదారు మ్యూస్ 4 కోస"&amp;"ం గ్లైడ్ నిష్పత్తి 9: 1 అని పేర్కొన్నాడు. [2] బెర్ట్రాండ్ నుండి డేటా [1] సాధారణ లక్షణాల పనితీరు")</f>
        <v>MAC మ్యూస్ అనేది చెక్ సింగిల్-ప్లేస్ పారాగ్లైడర్, దీనిని పీటర్ రిస్క్ రూపొందించారు మరియు రోస్నోవ్ పాడ్ రాధోటోమ్ యొక్క మాక్ పారా టెక్నాలజీ చేత నిర్మించబడింది. ఇది 2016 లో మ్యూజ్ 4 గా ఉత్పత్తిలో ఉంది. [1] ఈ విమానం ఇంటర్మీడియట్ గ్లైడర్ మరియు పారామోటరింగ్ వింగ్‌గా రూపొందించబడింది. [1] ఈ డిజైన్ నాలుగు తరాల మోడళ్ల ద్వారా పురోగమిస్తుంది, మ్యూజ్, మ్యూజ్ 2, 3 మరియు 4, ప్రతి ఒక్కటి చివరిగా మెరుగుపడింది. మోడల్స్ ప్రతి ఒక్కటి చదరపు మీటర్లలో వారి సుమారుగా వింగ్ ప్రాంతానికి పేరు పెట్టబడ్డాయి. [1] తయారీదారు మ్యూస్ 4 కోసం గ్లైడ్ నిష్పత్తి 9: 1 అని పేర్కొన్నాడు. [2] బెర్ట్రాండ్ నుండి డేటా [1] సాధారణ లక్షణాల పనితీరు</v>
      </c>
      <c r="F181" s="1" t="s">
        <v>295</v>
      </c>
      <c r="G181" s="1" t="str">
        <f>IFERROR(__xludf.DUMMYFUNCTION("GOOGLETRANSLATE(F:F, ""en"", ""te"")"),"పారాగ్లైడర్")</f>
        <v>పారాగ్లైడర్</v>
      </c>
      <c r="H181" s="1" t="s">
        <v>764</v>
      </c>
      <c r="I181" s="1" t="str">
        <f>IFERROR(__xludf.DUMMYFUNCTION("GOOGLETRANSLATE(H:H, ""en"", ""te"")"),"చెక్ రిపబ్లిక్")</f>
        <v>చెక్ రిపబ్లిక్</v>
      </c>
      <c r="J181" s="1" t="s">
        <v>765</v>
      </c>
      <c r="K181" s="1" t="s">
        <v>766</v>
      </c>
      <c r="L181" s="1" t="str">
        <f>IFERROR(__xludf.DUMMYFUNCTION("GOOGLETRANSLATE(K:K, ""en"", ""te"")"),"మాక్ పారా టెక్నాలజీ")</f>
        <v>మాక్ పారా టెక్నాలజీ</v>
      </c>
      <c r="M181" s="1" t="s">
        <v>767</v>
      </c>
      <c r="Q181" s="1" t="s">
        <v>233</v>
      </c>
      <c r="T181" s="1" t="s">
        <v>2520</v>
      </c>
      <c r="AF181" s="2" t="s">
        <v>301</v>
      </c>
      <c r="AG181" s="1" t="s">
        <v>769</v>
      </c>
      <c r="AI181" s="1" t="s">
        <v>2521</v>
      </c>
      <c r="AK181" s="1" t="s">
        <v>1035</v>
      </c>
      <c r="AV181" s="1">
        <v>4.33</v>
      </c>
      <c r="BG181" s="1" t="s">
        <v>2522</v>
      </c>
      <c r="BH181" s="1" t="s">
        <v>2523</v>
      </c>
    </row>
    <row r="182">
      <c r="A182" s="1" t="s">
        <v>2524</v>
      </c>
      <c r="B182" s="1" t="str">
        <f>IFERROR(__xludf.DUMMYFUNCTION("GOOGLETRANSLATE(A:A, ""en"", ""te"")"),"పెగాస్ ఆర్కస్")</f>
        <v>పెగాస్ ఆర్కస్</v>
      </c>
      <c r="C182" s="1" t="s">
        <v>2525</v>
      </c>
      <c r="D182" s="1" t="str">
        <f>IFERROR(__xludf.DUMMYFUNCTION("GOOGLETRANSLATE(C:C, ""en"", ""te"")"),"పెగాస్ ఆర్కస్ అనేది చెక్ సింగిల్-ప్లేస్ పారాగ్లైడర్, దీనిని ప్రేగ్ యొక్క పెగాస్ 2000 రూపకల్పన చేసి ఉత్పత్తి చేసింది. ఇది ఇప్పుడు ఉత్పత్తికి దూరంగా ఉంది. [1] ఈ విమానం ఒక అనుభవశూన్యుడు/ఇంటర్మీడియట్ గ్లైడర్‌గా రూపొందించబడింది. మోడల్స్ ప్రతి ఒక్కటి చదరపు మీటర"&amp;"్లలో వారి సుమారుగా వింగ్ ప్రాంతానికి పేరు పెట్టబడ్డాయి. [1] బెర్ట్రాండ్ నుండి డేటా [1] సాధారణ లక్షణాలు")</f>
        <v>పెగాస్ ఆర్కస్ అనేది చెక్ సింగిల్-ప్లేస్ పారాగ్లైడర్, దీనిని ప్రేగ్ యొక్క పెగాస్ 2000 రూపకల్పన చేసి ఉత్పత్తి చేసింది. ఇది ఇప్పుడు ఉత్పత్తికి దూరంగా ఉంది. [1] ఈ విమానం ఒక అనుభవశూన్యుడు/ఇంటర్మీడియట్ గ్లైడర్‌గా రూపొందించబడింది. మోడల్స్ ప్రతి ఒక్కటి చదరపు మీటర్లలో వారి సుమారుగా వింగ్ ప్రాంతానికి పేరు పెట్టబడ్డాయి. [1] బెర్ట్రాండ్ నుండి డేటా [1] సాధారణ లక్షణాలు</v>
      </c>
      <c r="F182" s="1" t="s">
        <v>295</v>
      </c>
      <c r="G182" s="1" t="str">
        <f>IFERROR(__xludf.DUMMYFUNCTION("GOOGLETRANSLATE(F:F, ""en"", ""te"")"),"పారాగ్లైడర్")</f>
        <v>పారాగ్లైడర్</v>
      </c>
      <c r="H182" s="1" t="s">
        <v>764</v>
      </c>
      <c r="I182" s="1" t="str">
        <f>IFERROR(__xludf.DUMMYFUNCTION("GOOGLETRANSLATE(H:H, ""en"", ""te"")"),"చెక్ రిపబ్లిక్")</f>
        <v>చెక్ రిపబ్లిక్</v>
      </c>
      <c r="J182" s="1" t="s">
        <v>765</v>
      </c>
      <c r="K182" s="1" t="s">
        <v>2526</v>
      </c>
      <c r="L182" s="1" t="str">
        <f>IFERROR(__xludf.DUMMYFUNCTION("GOOGLETRANSLATE(K:K, ""en"", ""te"")"),"పెగాస్ 2000")</f>
        <v>పెగాస్ 2000</v>
      </c>
      <c r="M182" s="1" t="s">
        <v>2527</v>
      </c>
      <c r="P182" s="1" t="s">
        <v>116</v>
      </c>
      <c r="Q182" s="1" t="s">
        <v>233</v>
      </c>
      <c r="T182" s="1" t="s">
        <v>1021</v>
      </c>
      <c r="AF182" s="2" t="s">
        <v>301</v>
      </c>
      <c r="AI182" s="1" t="s">
        <v>2528</v>
      </c>
      <c r="AK182" s="1" t="s">
        <v>1238</v>
      </c>
      <c r="AV182" s="1">
        <v>5.0</v>
      </c>
      <c r="BG182" s="1" t="s">
        <v>305</v>
      </c>
      <c r="BH182" s="1" t="s">
        <v>2529</v>
      </c>
    </row>
    <row r="183">
      <c r="A183" s="1" t="s">
        <v>2530</v>
      </c>
      <c r="B183" s="1" t="str">
        <f>IFERROR(__xludf.DUMMYFUNCTION("GOOGLETRANSLATE(A:A, ""en"", ""te"")"),"సోల్ డైనమిక్")</f>
        <v>సోల్ డైనమిక్</v>
      </c>
      <c r="C183" s="1" t="s">
        <v>2531</v>
      </c>
      <c r="D183" s="1" t="str">
        <f>IFERROR(__xludf.DUMMYFUNCTION("GOOGLETRANSLATE(C:C, ""en"", ""te"")"),"సోల్ డైనమిక్ అనేది బ్రెజిలియన్ సింగిల్-ప్లేస్ పారాగ్లైడర్, దీనిని 2000 ల మధ్యలో జరాగూవ్ డో సుల్ యొక్క సోల్ పారాగ్లైడర్స్ రూపొందించారు మరియు ఉత్పత్తి చేశారు. ఇది ఇప్పుడు ఉత్పత్తికి దూరంగా ఉంది. [1] డైనమిక్ అధునాతన మరియు పోటీ గ్లైడర్‌గా రూపొందించబడింది. మోడ"&amp;"ల్స్ వాటి సాపేక్ష పరిమాణానికి పేరు పెట్టబడ్డాయి. [1] బెర్ట్రాండ్ నుండి డేటా [1] సాధారణ లక్షణాల పనితీరు")</f>
        <v>సోల్ డైనమిక్ అనేది బ్రెజిలియన్ సింగిల్-ప్లేస్ పారాగ్లైడర్, దీనిని 2000 ల మధ్యలో జరాగూవ్ డో సుల్ యొక్క సోల్ పారాగ్లైడర్స్ రూపొందించారు మరియు ఉత్పత్తి చేశారు. ఇది ఇప్పుడు ఉత్పత్తికి దూరంగా ఉంది. [1] డైనమిక్ అధునాతన మరియు పోటీ గ్లైడర్‌గా రూపొందించబడింది. మోడల్స్ వాటి సాపేక్ష పరిమాణానికి పేరు పెట్టబడ్డాయి. [1] బెర్ట్రాండ్ నుండి డేటా [1] సాధారణ లక్షణాల పనితీరు</v>
      </c>
      <c r="F183" s="1" t="s">
        <v>295</v>
      </c>
      <c r="G183" s="1" t="str">
        <f>IFERROR(__xludf.DUMMYFUNCTION("GOOGLETRANSLATE(F:F, ""en"", ""te"")"),"పారాగ్లైడర్")</f>
        <v>పారాగ్లైడర్</v>
      </c>
      <c r="H183" s="1" t="s">
        <v>962</v>
      </c>
      <c r="I183" s="1" t="str">
        <f>IFERROR(__xludf.DUMMYFUNCTION("GOOGLETRANSLATE(H:H, ""en"", ""te"")"),"బ్రెజిల్")</f>
        <v>బ్రెజిల్</v>
      </c>
      <c r="J183" s="2" t="s">
        <v>2532</v>
      </c>
      <c r="K183" s="1" t="s">
        <v>2533</v>
      </c>
      <c r="L183" s="1" t="str">
        <f>IFERROR(__xludf.DUMMYFUNCTION("GOOGLETRANSLATE(K:K, ""en"", ""te"")"),"సోల్ పారాగ్లైడర్స్")</f>
        <v>సోల్ పారాగ్లైడర్స్</v>
      </c>
      <c r="M183" s="1" t="s">
        <v>2534</v>
      </c>
      <c r="P183" s="1" t="s">
        <v>116</v>
      </c>
      <c r="Q183" s="1" t="s">
        <v>233</v>
      </c>
      <c r="T183" s="1" t="s">
        <v>920</v>
      </c>
      <c r="AF183" s="2" t="s">
        <v>301</v>
      </c>
      <c r="AI183" s="1" t="s">
        <v>2535</v>
      </c>
      <c r="AK183" s="1" t="s">
        <v>1065</v>
      </c>
      <c r="AV183" s="1">
        <v>6.24</v>
      </c>
      <c r="BG183" s="1" t="s">
        <v>305</v>
      </c>
      <c r="BH183" s="1" t="s">
        <v>306</v>
      </c>
      <c r="BV183" s="1" t="s">
        <v>304</v>
      </c>
    </row>
    <row r="184">
      <c r="A184" s="1" t="s">
        <v>2536</v>
      </c>
      <c r="B184" s="1" t="str">
        <f>IFERROR(__xludf.DUMMYFUNCTION("GOOGLETRANSLATE(A:A, ""en"", ""te"")"),"సున్నా గురుత్వాకర్షణ ప్రవాహం")</f>
        <v>సున్నా గురుత్వాకర్షణ ప్రవాహం</v>
      </c>
      <c r="C184" s="1" t="s">
        <v>2537</v>
      </c>
      <c r="D184" s="1" t="str">
        <f>IFERROR(__xludf.DUMMYFUNCTION("GOOGLETRANSLATE(C:C, ""en"", ""te"")"),"జీరో గురుత్వాకర్షణ ప్రవాహం దక్షిణ కొరియా సింగిల్-ప్లేస్ పారాగ్లైడర్, దీనిని మాన్సూ చే రూపొందించారు మరియు 2002 లో ప్రవేశపెట్టిన సియోల్ యొక్క జీరో గ్రావిటీ పారాగ్లైడర్స్ చేత ఉత్పత్తి చేయబడింది. ఇది ఇప్పుడు ఉత్పత్తికి దూరంగా ఉంది. [1] విమాన శిక్షణ కోసం ఈ ప్ర"&amp;"వాహం ఒక అనుభవశూన్యుడు గ్లైడర్‌గా రూపొందించబడింది. మోడల్స్ వాటి సాపేక్ష పరిమాణానికి పేరు పెట్టబడ్డాయి. [1] 2003 నాటికి గ్లైడర్ మొదట్లో దక్షిణ కొరియాలో మాత్రమే విక్రయించబడింది, గ్లోబల్ మార్కెటింగ్ అనుసరించబడుతుంది. [1] బెర్ట్రాండ్ నుండి డేటా [1] సాధారణ లక్ష"&amp;"ణాల పనితీరు")</f>
        <v>జీరో గురుత్వాకర్షణ ప్రవాహం దక్షిణ కొరియా సింగిల్-ప్లేస్ పారాగ్లైడర్, దీనిని మాన్సూ చే రూపొందించారు మరియు 2002 లో ప్రవేశపెట్టిన సియోల్ యొక్క జీరో గ్రావిటీ పారాగ్లైడర్స్ చేత ఉత్పత్తి చేయబడింది. ఇది ఇప్పుడు ఉత్పత్తికి దూరంగా ఉంది. [1] విమాన శిక్షణ కోసం ఈ ప్రవాహం ఒక అనుభవశూన్యుడు గ్లైడర్‌గా రూపొందించబడింది. మోడల్స్ వాటి సాపేక్ష పరిమాణానికి పేరు పెట్టబడ్డాయి. [1] 2003 నాటికి గ్లైడర్ మొదట్లో దక్షిణ కొరియాలో మాత్రమే విక్రయించబడింది, గ్లోబల్ మార్కెటింగ్ అనుసరించబడుతుంది. [1] బెర్ట్రాండ్ నుండి డేటా [1] సాధారణ లక్షణాల పనితీరు</v>
      </c>
      <c r="F184" s="1" t="s">
        <v>295</v>
      </c>
      <c r="G184" s="1" t="str">
        <f>IFERROR(__xludf.DUMMYFUNCTION("GOOGLETRANSLATE(F:F, ""en"", ""te"")"),"పారాగ్లైడర్")</f>
        <v>పారాగ్లైడర్</v>
      </c>
      <c r="H184" s="1" t="s">
        <v>2538</v>
      </c>
      <c r="I184" s="1" t="str">
        <f>IFERROR(__xludf.DUMMYFUNCTION("GOOGLETRANSLATE(H:H, ""en"", ""te"")"),"దక్షిణ కొరియా")</f>
        <v>దక్షిణ కొరియా</v>
      </c>
      <c r="J184" s="1" t="s">
        <v>2539</v>
      </c>
      <c r="K184" s="1" t="s">
        <v>2540</v>
      </c>
      <c r="L184" s="1" t="str">
        <f>IFERROR(__xludf.DUMMYFUNCTION("GOOGLETRANSLATE(K:K, ""en"", ""te"")"),"జీరో గ్రావిటీ పారాగ్లైడర్స్")</f>
        <v>జీరో గ్రావిటీ పారాగ్లైడర్స్</v>
      </c>
      <c r="M184" s="1" t="s">
        <v>2541</v>
      </c>
      <c r="P184" s="1" t="s">
        <v>116</v>
      </c>
      <c r="Q184" s="1" t="s">
        <v>233</v>
      </c>
      <c r="T184" s="1" t="s">
        <v>897</v>
      </c>
      <c r="AF184" s="2" t="s">
        <v>301</v>
      </c>
      <c r="AG184" s="1" t="s">
        <v>2542</v>
      </c>
      <c r="AI184" s="1" t="s">
        <v>836</v>
      </c>
      <c r="AK184" s="1" t="s">
        <v>1238</v>
      </c>
      <c r="AV184" s="1">
        <v>4.7</v>
      </c>
      <c r="BF184" s="1">
        <v>2002.0</v>
      </c>
      <c r="BG184" s="1" t="s">
        <v>305</v>
      </c>
      <c r="BV184" s="1" t="s">
        <v>304</v>
      </c>
    </row>
    <row r="185">
      <c r="A185" s="1" t="s">
        <v>2543</v>
      </c>
      <c r="B185" s="1" t="str">
        <f>IFERROR(__xludf.DUMMYFUNCTION("GOOGLETRANSLATE(A:A, ""en"", ""te"")"),"కర్టిస్-రీడ్ కొరియర్")</f>
        <v>కర్టిస్-రీడ్ కొరియర్</v>
      </c>
      <c r="C185" s="1" t="s">
        <v>2544</v>
      </c>
      <c r="D185" s="1" t="str">
        <f>IFERROR(__xludf.DUMMYFUNCTION("GOOGLETRANSLATE(C:C, ""en"", ""te"")"),"కర్టిస్-రీడ్ కొరియర్ కెనడాలో 1931 లో కెనడాలో స్పెషలిస్ట్, ప్యాసింజర్ మోసే, కెనడా యొక్క కఠినమైన శీతాకాలాలలో సేవలను నిర్వహించగల మెయిల్‌ప్లేన్‌గా రూపొందించబడింది. 1930 ల మాంద్యం ప్రభుత్వ సబ్సిడీ ఎయిర్‌మెయిల్ ఒప్పందాల ముగింపుకు దారితీసింది మరియు ఒక నమూనా మాత్"&amp;"రమే ఎగిరింది. ఇది 1933 లో ఒక ప్రైవేట్, సుదూర విమానంలో సన్నాహాల సమయంలో పోయింది. రీడ్ ఎయిర్క్రాఫ్ట్ కో. ఫిబ్రవరి 1928 లో మాంట్రియల్‌లోని W.T. రీడ్ చేత స్థాపించబడింది, కాని డిసెంబర్ 1928 లో కర్టిస్ విమానం మరియు మోటార్ కంపెనీ కొనుగోలు చేసింది. 1931 ప్రారంభంలో"&amp;", అన్ని ప్రభుత్వ ఎయిర్‌మెయిల్ ఒప్పందాలు రద్దు చేయబడ్డాయి, ఎందుకంటే మరింత దిగజారుతున్న ఆర్థిక పరిస్థితుల కారణంగా కానీ J.A.D. కెనడా యొక్క కఠినమైన శీతాకాలాలలో ఒక ప్రత్యేకమైన మెయిల్‌ప్లేన్, ఆర్ధిక మరియు ఎగరగలిగే ఒక ప్రత్యేకమైన మెయిల్‌ప్లేన్ ఆమోదం పొందవచ్చని క"&amp;"ర్టిస్-రీడ్ అధిపతి మెక్‌కూర్డీ భావించారు. [1]: 243 కొరియర్ (ఫ్రెంచ్‌లో కోరియర్) పారాసోల్ వింగ్ విమానం. దీని రెక్క మూడు భాగాలలో ఉంది: రెండు బయటి ప్యానెల్లు, స్థిరమైన తీగ మరియు చదరపు చిట్కాలతో ప్రణాళికలో సరళమైనవి, 4 ° వద్ద తుడుచుకుంటాయి మరియు సుమారు 4 ° డైహ"&amp;"ెడ్రల్, మరియు తక్కువ తీగ యొక్క చిన్న ట్రాపెజోయిడల్ సెంటర్-సెక్షన్. [1]: 243 [2] ఈ రెండోది ఒక లోహ నిర్మాణం, ఇది ఇంధన ట్యాంక్‌గా కూడా ఉపయోగపడింది. [3] బయటి ప్యానెల్లు ప్రతి రెండు చెక్క స్పార్స్ మరియు డ్యూరాలిమిన్ పక్కటెముకల చుట్టూ నిర్మించబడ్డాయి. మిగిలిన క"&amp;"ొరియర్ మాదిరిగా, రెక్కలు ఫాబ్రిక్ కప్పబడి ఉన్నాయి. రెక్కలు ప్రతి వైపు దిగువ ఫ్యూజ్‌లేజ్‌కు V- స్ట్రట్‌లతో స్పార్స్‌కు బంధించబడ్డాయి మరియు సెంట్రల్-సెక్షన్ స్టీల్ క్యాబనే స్ట్రట్‌లపై ఎగువ ఫ్యూజ్‌లేజ్‌కు చేరింది. [3] బయటి ప్యానెల్లు బాహ్యంగా వాలుతున్న వెనుక"&amp;" అతుకులపై నిల్వ లేదా రవాణా కోసం ఫ్యూజ్‌లేజ్ వెంట తిరిగి ముడుచుకున్నాయి, ఇది సెంటర్-సెక్షన్ పైన మడతపెట్టిన రెక్క యొక్క వెనుకంజలో ఉన్న అంచుని ఉంచింది. చిన్న, టెలిస్కోపిక్ స్ట్రట్స్ మడత ప్రక్రియలో రెక్కలకు మద్దతు ఇచ్చాయి. [1]: 243 [2] కొరియర్ 120 హెచ్‌పి (89"&amp;" కిలోవాట్ రెండు-బ్లేడెడ్ ప్రొపెల్లర్. దాని ఆయిల్-కూలర్ ఇంజిన్ కింద ఉంచబడింది, ఇక్కడ శీతాకాలంలో, ఇంజిన్ వేడి చమురు ద్రవాన్ని ఉంచగలదు. కొరియర్ యొక్క ఫ్యూజ్‌లేజ్ విభాగంలో చతుర్భుజం మరియు వెల్డెడ్ స్టీల్ ట్యూబ్ వారెన్ గిర్డర్ ఫ్రేమ్‌లపై నిర్మించబడింది, అయినప్"&amp;"పటికీ ఎగువ డెక్కింగ్ గుండ్రంగా ఉంది. 250 ఎల్బి (110 కిలోల) బరువు పరిమితితో ఇంజిన్ వెనుక వెంటనే 16 క్యూ ఎఫ్‌టి (0.45 మీ 3) కంపార్ట్‌మెంట్‌లో మెయిల్ ఉంది. ఓపెన్ కాని వేడిచేసిన కాక్‌పిట్ వెనుకంజలో ఉన్న అంచు వెనుక ఉంచబడింది, పైలట్ యొక్క పైకి దృష్టి చిన్న తీగ "&amp;"సెంటర్-సెక్షన్ ద్వారా మెరుగుపరచబడింది. వెనుక భాగంలో, టెయిల్‌ప్లేన్ మరియు ఎలివేటర్లు, ప్రణాళికలో దాదాపు దీర్ఘచతురస్రాకారంలో, ఫ్యూజ్‌లేజ్ పైన అమర్చబడ్డాయి. టెయిల్‌ప్లేన్ యొక్క సంఘటనల కోణాన్ని సర్దుబాటు చేయడం ద్వారా కొరియర్‌ను కత్తిరించవచ్చు. ఫిన్ మరియు చుక్"&amp;"కాని పొడవైన మరియు గుండ్రంగా ఉండేవి; తరువాతి కీల్‌కు విస్తరించి, ఎలివేటర్ల మధ్య కటౌట్‌లో పనిచేశారు. [2] [3] కొరియర్ స్ప్లిట్-ఆక్సిల్, టెయిల్స్కిడ్ ల్యాండింగ్ గేర్‌ను దాని బెంట్ ఇరుసులతో ఫ్యూజ్‌లేజ్ అండర్ సైడ్ సెంటర్-లైన్ నుండి ఉక్కు గొట్టాల నుండి ఉచ్చరించా"&amp;"రు మరియు డ్రాగ్ స్ట్రట్‌లతో తిరిగి సెంటర్-లైన్ వరకు ఉచ్చరించబడింది. మరొకటి, రేఖాంశ, డ్రాగ్ స్ట్రట్స్ మీటింగ్ పాయింట్ నుండి ట్యూబ్ పిరమిడ్ను కలిగి ఉంది. ఎగువ ఫ్యూజ్‌లేజ్, మీడియం ప్రెజర్ టైర్లు మరియు కఠినమైన మైదానంలో 6 అడుగుల (1.8 మీ) సహాయక ల్యాండింగ్‌లకు ల"&amp;"ాంగ్-ట్రావెల్ ఒలియో స్ట్రట్స్. చక్రాలు ఫెయిరింగ్స్‌లో జతచేయబడి బ్రేక్‌లను కలిగి ఉన్నాయి. విపరీతమైన ఫ్యూజ్‌లేజ్ తోక నుండి పొడుచుకు వచ్చిన దాని టెయిల్‌స్కిడ్ కూడా ఒలియో షాక్ శోషకతను కలిగి ఉంది. [2] [3] ప్రధాన గేర్‌ను ఒక జత ఎడో సింగిల్-స్టెప్డ్ ఫ్లోట్‌లతో భర"&amp;"్తీ చేసిన తర్వాత కొరియర్‌ను ఫ్లోట్‌ప్లేన్‌గా ఎగరవచ్చు. . కెనడియన్ ఎయిర్‌వేస్‌కు ఆసక్తి కలిగించే ప్రయత్నం, అతిపెద్ద ఎయిర్‌మెయిల్ క్యారియర్, విఫలమైంది మరియు కర్టిస్-రీడ్ ఉత్పత్తి ఆశలను వదిలివేయవలసి వచ్చింది. రాయల్ కెనడియన్ వైమానిక దళం కూడా ఆసక్తి కలిగించే ప"&amp;"్రయత్నాలు కూడా విఫలమయ్యాయి, అయినప్పటికీ ఏకైక నమూనా ఒట్టావాకు ఎగురవేయబడింది, అక్కడ అధికారిక వైమానిక దళం పనితీరు పరీక్షలు జరిగాయి. తెలియని కారణాల వల్ల, వారి వేగం తయారీదారుల కంటే 10% నెమ్మదిగా ఉంది. [1]: 244–5 కొరియర్ బాగా నిర్వహించినప్పటికీ, ప్రిన్స్ ఎడ్వర్"&amp;"డ్ ద్వీపంలోని చార్లోట్టౌన్కు సుదీర్ఘ విమానంలో మారిటైమ్ ఎయిర్ టూర్‌లో భాగంగా, నిరాశకు గురైనవారు, నిరుత్సాహపరిచారు ఆర్థిక వ్యవస్థ క్లబ్బులు లేదా వ్యక్తులకు అమ్మడం కష్టతరం చేసింది. ఫిబ్రవరి 1933 లో ఇది సుదూర విమానంలో ఒక ప్రైవేట్ యజమానికి విక్రయించబడింది. ఫెయ"&amp;"ిర్‌చైల్డ్ ఇంధనం మరియు చమురు కోసం అదనపు ట్యాంకులతో అమర్చారు, ఇంధన సామర్థ్యాన్ని 5.5 కారకం మరియు లోడ్ చేసిన బరువును 52%పెంచుతుంది. ఫెయిర్‌చైల్డ్ యొక్క చీఫ్ పైలట్, బెర్నార్డ్ మార్టిన్ సవరించిన కొరియర్‌ను పరీక్షించడానికి నియమించబడ్డాడు, కాని 17 జూన్ 1933 న త"&amp;"న రెండవ విమానంలో ఇది ల్యాండింగ్ విధానంలో, మార్టిన్‌ను చంపడం మరియు విమానాన్ని నాశనం చేయడం. [1]: 244–5 తయారీదారుల గణాంకాలు. RCAF పరీక్షలలో నిర్ణయించిన వాటి కంటే వారి వేగం ఎక్కువగా ఉంది. మోల్సన్ మరియు టేలర్ నుండి డేటా [1]: 245 సాధారణ లక్షణాలు పనితీరు")</f>
        <v>కర్టిస్-రీడ్ కొరియర్ కెనడాలో 1931 లో కెనడాలో స్పెషలిస్ట్, ప్యాసింజర్ మోసే, కెనడా యొక్క కఠినమైన శీతాకాలాలలో సేవలను నిర్వహించగల మెయిల్‌ప్లేన్‌గా రూపొందించబడింది. 1930 ల మాంద్యం ప్రభుత్వ సబ్సిడీ ఎయిర్‌మెయిల్ ఒప్పందాల ముగింపుకు దారితీసింది మరియు ఒక నమూనా మాత్రమే ఎగిరింది. ఇది 1933 లో ఒక ప్రైవేట్, సుదూర విమానంలో సన్నాహాల సమయంలో పోయింది. రీడ్ ఎయిర్క్రాఫ్ట్ కో. ఫిబ్రవరి 1928 లో మాంట్రియల్‌లోని W.T. రీడ్ చేత స్థాపించబడింది, కాని డిసెంబర్ 1928 లో కర్టిస్ విమానం మరియు మోటార్ కంపెనీ కొనుగోలు చేసింది. 1931 ప్రారంభంలో, అన్ని ప్రభుత్వ ఎయిర్‌మెయిల్ ఒప్పందాలు రద్దు చేయబడ్డాయి, ఎందుకంటే మరింత దిగజారుతున్న ఆర్థిక పరిస్థితుల కారణంగా కానీ J.A.D. కెనడా యొక్క కఠినమైన శీతాకాలాలలో ఒక ప్రత్యేకమైన మెయిల్‌ప్లేన్, ఆర్ధిక మరియు ఎగరగలిగే ఒక ప్రత్యేకమైన మెయిల్‌ప్లేన్ ఆమోదం పొందవచ్చని కర్టిస్-రీడ్ అధిపతి మెక్‌కూర్డీ భావించారు. [1]: 243 కొరియర్ (ఫ్రెంచ్‌లో కోరియర్) పారాసోల్ వింగ్ విమానం. దీని రెక్క మూడు భాగాలలో ఉంది: రెండు బయటి ప్యానెల్లు, స్థిరమైన తీగ మరియు చదరపు చిట్కాలతో ప్రణాళికలో సరళమైనవి, 4 ° వద్ద తుడుచుకుంటాయి మరియు సుమారు 4 ° డైహెడ్రల్, మరియు తక్కువ తీగ యొక్క చిన్న ట్రాపెజోయిడల్ సెంటర్-సెక్షన్. [1]: 243 [2] ఈ రెండోది ఒక లోహ నిర్మాణం, ఇది ఇంధన ట్యాంక్‌గా కూడా ఉపయోగపడింది. [3] బయటి ప్యానెల్లు ప్రతి రెండు చెక్క స్పార్స్ మరియు డ్యూరాలిమిన్ పక్కటెముకల చుట్టూ నిర్మించబడ్డాయి. మిగిలిన కొరియర్ మాదిరిగా, రెక్కలు ఫాబ్రిక్ కప్పబడి ఉన్నాయి. రెక్కలు ప్రతి వైపు దిగువ ఫ్యూజ్‌లేజ్‌కు V- స్ట్రట్‌లతో స్పార్స్‌కు బంధించబడ్డాయి మరియు సెంట్రల్-సెక్షన్ స్టీల్ క్యాబనే స్ట్రట్‌లపై ఎగువ ఫ్యూజ్‌లేజ్‌కు చేరింది. [3] బయటి ప్యానెల్లు బాహ్యంగా వాలుతున్న వెనుక అతుకులపై నిల్వ లేదా రవాణా కోసం ఫ్యూజ్‌లేజ్ వెంట తిరిగి ముడుచుకున్నాయి, ఇది సెంటర్-సెక్షన్ పైన మడతపెట్టిన రెక్క యొక్క వెనుకంజలో ఉన్న అంచుని ఉంచింది. చిన్న, టెలిస్కోపిక్ స్ట్రట్స్ మడత ప్రక్రియలో రెక్కలకు మద్దతు ఇచ్చాయి. [1]: 243 [2] కొరియర్ 120 హెచ్‌పి (89 కిలోవాట్ రెండు-బ్లేడెడ్ ప్రొపెల్లర్. దాని ఆయిల్-కూలర్ ఇంజిన్ కింద ఉంచబడింది, ఇక్కడ శీతాకాలంలో, ఇంజిన్ వేడి చమురు ద్రవాన్ని ఉంచగలదు. కొరియర్ యొక్క ఫ్యూజ్‌లేజ్ విభాగంలో చతుర్భుజం మరియు వెల్డెడ్ స్టీల్ ట్యూబ్ వారెన్ గిర్డర్ ఫ్రేమ్‌లపై నిర్మించబడింది, అయినప్పటికీ ఎగువ డెక్కింగ్ గుండ్రంగా ఉంది. 250 ఎల్బి (110 కిలోల) బరువు పరిమితితో ఇంజిన్ వెనుక వెంటనే 16 క్యూ ఎఫ్‌టి (0.45 మీ 3) కంపార్ట్‌మెంట్‌లో మెయిల్ ఉంది. ఓపెన్ కాని వేడిచేసిన కాక్‌పిట్ వెనుకంజలో ఉన్న అంచు వెనుక ఉంచబడింది, పైలట్ యొక్క పైకి దృష్టి చిన్న తీగ సెంటర్-సెక్షన్ ద్వారా మెరుగుపరచబడింది. వెనుక భాగంలో, టెయిల్‌ప్లేన్ మరియు ఎలివేటర్లు, ప్రణాళికలో దాదాపు దీర్ఘచతురస్రాకారంలో, ఫ్యూజ్‌లేజ్ పైన అమర్చబడ్డాయి. టెయిల్‌ప్లేన్ యొక్క సంఘటనల కోణాన్ని సర్దుబాటు చేయడం ద్వారా కొరియర్‌ను కత్తిరించవచ్చు. ఫిన్ మరియు చుక్కాని పొడవైన మరియు గుండ్రంగా ఉండేవి; తరువాతి కీల్‌కు విస్తరించి, ఎలివేటర్ల మధ్య కటౌట్‌లో పనిచేశారు. [2] [3] కొరియర్ స్ప్లిట్-ఆక్సిల్, టెయిల్స్కిడ్ ల్యాండింగ్ గేర్‌ను దాని బెంట్ ఇరుసులతో ఫ్యూజ్‌లేజ్ అండర్ సైడ్ సెంటర్-లైన్ నుండి ఉక్కు గొట్టాల నుండి ఉచ్చరించారు మరియు డ్రాగ్ స్ట్రట్‌లతో తిరిగి సెంటర్-లైన్ వరకు ఉచ్చరించబడింది. మరొకటి, రేఖాంశ, డ్రాగ్ స్ట్రట్స్ మీటింగ్ పాయింట్ నుండి ట్యూబ్ పిరమిడ్ను కలిగి ఉంది. ఎగువ ఫ్యూజ్‌లేజ్, మీడియం ప్రెజర్ టైర్లు మరియు కఠినమైన మైదానంలో 6 అడుగుల (1.8 మీ) సహాయక ల్యాండింగ్‌లకు లాంగ్-ట్రావెల్ ఒలియో స్ట్రట్స్. చక్రాలు ఫెయిరింగ్స్‌లో జతచేయబడి బ్రేక్‌లను కలిగి ఉన్నాయి. విపరీతమైన ఫ్యూజ్‌లేజ్ తోక నుండి పొడుచుకు వచ్చిన దాని టెయిల్‌స్కిడ్ కూడా ఒలియో షాక్ శోషకతను కలిగి ఉంది. [2] [3] ప్రధాన గేర్‌ను ఒక జత ఎడో సింగిల్-స్టెప్డ్ ఫ్లోట్‌లతో భర్తీ చేసిన తర్వాత కొరియర్‌ను ఫ్లోట్‌ప్లేన్‌గా ఎగరవచ్చు. . కెనడియన్ ఎయిర్‌వేస్‌కు ఆసక్తి కలిగించే ప్రయత్నం, అతిపెద్ద ఎయిర్‌మెయిల్ క్యారియర్, విఫలమైంది మరియు కర్టిస్-రీడ్ ఉత్పత్తి ఆశలను వదిలివేయవలసి వచ్చింది. రాయల్ కెనడియన్ వైమానిక దళం కూడా ఆసక్తి కలిగించే ప్రయత్నాలు కూడా విఫలమయ్యాయి, అయినప్పటికీ ఏకైక నమూనా ఒట్టావాకు ఎగురవేయబడింది, అక్కడ అధికారిక వైమానిక దళం పనితీరు పరీక్షలు జరిగాయి. తెలియని కారణాల వల్ల, వారి వేగం తయారీదారుల కంటే 10% నెమ్మదిగా ఉంది. [1]: 244–5 కొరియర్ బాగా నిర్వహించినప్పటికీ, ప్రిన్స్ ఎడ్వర్డ్ ద్వీపంలోని చార్లోట్టౌన్కు సుదీర్ఘ విమానంలో మారిటైమ్ ఎయిర్ టూర్‌లో భాగంగా, నిరాశకు గురైనవారు, నిరుత్సాహపరిచారు ఆర్థిక వ్యవస్థ క్లబ్బులు లేదా వ్యక్తులకు అమ్మడం కష్టతరం చేసింది. ఫిబ్రవరి 1933 లో ఇది సుదూర విమానంలో ఒక ప్రైవేట్ యజమానికి విక్రయించబడింది. ఫెయిర్‌చైల్డ్ ఇంధనం మరియు చమురు కోసం అదనపు ట్యాంకులతో అమర్చారు, ఇంధన సామర్థ్యాన్ని 5.5 కారకం మరియు లోడ్ చేసిన బరువును 52%పెంచుతుంది. ఫెయిర్‌చైల్డ్ యొక్క చీఫ్ పైలట్, బెర్నార్డ్ మార్టిన్ సవరించిన కొరియర్‌ను పరీక్షించడానికి నియమించబడ్డాడు, కాని 17 జూన్ 1933 న తన రెండవ విమానంలో ఇది ల్యాండింగ్ విధానంలో, మార్టిన్‌ను చంపడం మరియు విమానాన్ని నాశనం చేయడం. [1]: 244–5 తయారీదారుల గణాంకాలు. RCAF పరీక్షలలో నిర్ణయించిన వాటి కంటే వారి వేగం ఎక్కువగా ఉంది. మోల్సన్ మరియు టేలర్ నుండి డేటా [1]: 245 సాధారణ లక్షణాలు పనితీరు</v>
      </c>
      <c r="F185" s="1" t="s">
        <v>2545</v>
      </c>
      <c r="G185" s="1" t="str">
        <f>IFERROR(__xludf.DUMMYFUNCTION("GOOGLETRANSLATE(F:F, ""en"", ""te"")"),"మెయిల్ విమానం")</f>
        <v>మెయిల్ విమానం</v>
      </c>
      <c r="H185" s="1" t="s">
        <v>1772</v>
      </c>
      <c r="I185" s="1" t="str">
        <f>IFERROR(__xludf.DUMMYFUNCTION("GOOGLETRANSLATE(H:H, ""en"", ""te"")"),"కెనడా")</f>
        <v>కెనడా</v>
      </c>
      <c r="J185" s="2" t="s">
        <v>2546</v>
      </c>
      <c r="K185" s="1" t="s">
        <v>2547</v>
      </c>
      <c r="L185" s="1" t="str">
        <f>IFERROR(__xludf.DUMMYFUNCTION("GOOGLETRANSLATE(K:K, ""en"", ""te"")"),"కర్టిస్-రీడ్")</f>
        <v>కర్టిస్-రీడ్</v>
      </c>
      <c r="M185" s="2" t="s">
        <v>2548</v>
      </c>
      <c r="N185" s="1" t="s">
        <v>2549</v>
      </c>
      <c r="O185" s="1">
        <v>1.0</v>
      </c>
      <c r="S185" s="1" t="s">
        <v>2550</v>
      </c>
      <c r="T185" s="1" t="s">
        <v>1957</v>
      </c>
      <c r="U185" s="1" t="s">
        <v>2551</v>
      </c>
      <c r="V185" s="1" t="s">
        <v>2552</v>
      </c>
      <c r="X185" s="1" t="s">
        <v>2553</v>
      </c>
      <c r="Y185" s="1" t="s">
        <v>2554</v>
      </c>
      <c r="Z185" s="1" t="s">
        <v>144</v>
      </c>
      <c r="AA185" s="1" t="s">
        <v>2555</v>
      </c>
      <c r="AF185" s="1" t="s">
        <v>2556</v>
      </c>
      <c r="AG185" s="1" t="s">
        <v>2557</v>
      </c>
      <c r="AI185" s="1" t="s">
        <v>2558</v>
      </c>
      <c r="AJ185" s="1" t="s">
        <v>2559</v>
      </c>
      <c r="AK185" s="1" t="s">
        <v>2560</v>
      </c>
      <c r="AL185" s="1" t="s">
        <v>2561</v>
      </c>
      <c r="AM185" s="1" t="s">
        <v>2562</v>
      </c>
      <c r="AX185" s="1" t="s">
        <v>2563</v>
      </c>
      <c r="BP185" s="1" t="s">
        <v>2564</v>
      </c>
    </row>
    <row r="186">
      <c r="A186" s="1" t="s">
        <v>2565</v>
      </c>
      <c r="B186" s="1" t="str">
        <f>IFERROR(__xludf.DUMMYFUNCTION("GOOGLETRANSLATE(A:A, ""en"", ""te"")"),"హర్ల్‌బర్ట్ హరికేన్")</f>
        <v>హర్ల్‌బర్ట్ హరికేన్</v>
      </c>
      <c r="C186" s="1" t="s">
        <v>2566</v>
      </c>
      <c r="D186" s="1" t="str">
        <f>IFERROR(__xludf.DUMMYFUNCTION("GOOGLETRANSLATE(C:C, ""en"", ""te"")"),"హర్ల్‌బర్ట్ హరికేన్, కాంబర్న్ స్పెషల్ అని కూడా పిలుస్తారు, [1] 1940 ల మధ్యలో ఏవియేటర్స్ మార్జ్ హర్ల్‌బర్ట్, అన్నా లోగాన్ మరియు డ్యూక్ కాల్డ్వెల్, ఉమెన్ ఎయిర్‌ఫోర్స్ సర్వీస్ పైలట్స్ (WAST . రెండవ ప్రపంచ యుద్ధం తరువాత కందిరీగను రద్దు చేసినప్పుడు, మాజీ కందిర"&amp;"ీగ ఏవియేటర్ మార్జ్ హర్ల్‌బర్ట్ ఎయిర్ రేసింగ్‌ను చేపట్టాడు, యుద్ధానికి ముందు మొదట ప్రతిపాదించబడిన రేసింగ్ విమానాల యొక్క కొత్త మిడ్‌గేట్ తరగతిపై ఆసక్తి కనబరిచాడు: ఇవి చిన్నవి, తేలికైనవి మరియు నిర్మించడానికి చౌకగా ఉంటాయి అప్పుడు వాడుకలో ఉన్నవారు మరియు పౌర పై"&amp;"లట్లు మరియు హోమ్‌బిల్డర్‌లకు నిర్మించడానికి మరియు ఎగరడానికి అనువైనవి. [2] [3] తోటి కందిరీగ ఏవియేటర్లు అన్నా లోగాన్ మరియు డ్యూక్ కాల్డ్వెల్లతో కలిసి, ఆమె అటువంటి విమానాన్ని రూపొందించడానికి మరియు నిర్మించడానికి ఒక కన్సార్టియంను ఏర్పాటు చేసింది, దీనికి స్టాక"&amp;"్ 85 హెచ్‌పి (63 కిలోవాట్) ఇంజిన్, స్థిర పిచ్డ్ ప్రొపెల్లర్ మరియు రిట్రాకబుల్ ల్యాండింగ్ గేర్. 3] చివరికి ""హర్ల్‌బర్ట్ హరికేన్"" అని పిలుస్తారు, వాటి రూపకల్పన 85 హెచ్‌పి (63 కిలోవాట్) కాంటినెంటల్ సి 85 ఇంజిన్ ద్వారా శక్తినిచ్చింది. [4] దీనిని గుడ్‌ఇయర్ ట"&amp;"ైర్ మరియు రబ్బర్ కంపెనీ, కాంటినెంటల్ మోటార్స్ మరియు కెండల్ మోటార్ ఆయిల్ స్పాన్సర్ చేసింది. [4] ఈ ముగ్గురూ మిచిగాన్‌కు వెళ్లారు, అక్కడ విమానం నిర్మించబడుతోంది, పర్యవేక్షించడానికి మరియు విమానం తమను తాము కప్పి ఉంచడానికి. [2] దీని రిజిస్ట్రేషన్ సంఖ్య NX1223, "&amp;"'X' దీనిని ప్రయోగాత్మక విమానంగా పేర్కొంది. [5] ఎంట్రీ నంబర్ 85 1947 గుడ్‌ఇయర్ ట్రోఫీ రేసులో, మిడ్జెట్ రేసర్‌ల కోసం 2.2 మైళ్ళు (3.5 కిమీ) కోర్సు, ఈ ముగ్గురూ హర్ల్‌బర్ట్ విమానం పైలట్ చేయాలని భావించారు, కాని ఆమె విమానం ఒక వైమానిక ప్రదర్శనలో కూలిపోయినప్పుడు ఆ"&amp;"మె రేస్‌కు ముందు చంపబడింది అయోవా. ఈ ముగ్గురిలోని ఇతర సభ్యులు ఇద్దరూ చివరికి స్వాధీనం చేసుకోలేకపోయారు ఎందుకంటే రేసు మగ పైలట్లకు పరిమితం చేయబడింది. హర్ల్‌బర్ట్ హరికేన్ జో స్మిత్‌తో పైలట్‌గా ఎగిరింది మరియు హీట్స్‌లో తొలగించబడింది. [3] [6] హర్ల్‌బర్ట్ హరికేన్"&amp;" మళ్లీ ఎయిర్‌బార్టీగా మార్చడానికి పైలట్లు మరియు విమానయాన ts త్సాహికుల బృందం ఏర్పడింది. [4] హర్ల్‌బర్ట్ హరికేన్ యొక్క వేరుశెనగ-స్థాయి నమూనాలు డేవ్ లైవ్సే గీసిన ప్రణాళికల నుండి నిర్మించబడ్డాయి. [7] సాధారణ లక్షణాల పనితీరు")</f>
        <v>హర్ల్‌బర్ట్ హరికేన్, కాంబర్న్ స్పెషల్ అని కూడా పిలుస్తారు, [1] 1940 ల మధ్యలో ఏవియేటర్స్ మార్జ్ హర్ల్‌బర్ట్, అన్నా లోగాన్ మరియు డ్యూక్ కాల్డ్వెల్, ఉమెన్ ఎయిర్‌ఫోర్స్ సర్వీస్ పైలట్స్ (WAST . రెండవ ప్రపంచ యుద్ధం తరువాత కందిరీగను రద్దు చేసినప్పుడు, మాజీ కందిరీగ ఏవియేటర్ మార్జ్ హర్ల్‌బర్ట్ ఎయిర్ రేసింగ్‌ను చేపట్టాడు, యుద్ధానికి ముందు మొదట ప్రతిపాదించబడిన రేసింగ్ విమానాల యొక్క కొత్త మిడ్‌గేట్ తరగతిపై ఆసక్తి కనబరిచాడు: ఇవి చిన్నవి, తేలికైనవి మరియు నిర్మించడానికి చౌకగా ఉంటాయి అప్పుడు వాడుకలో ఉన్నవారు మరియు పౌర పైలట్లు మరియు హోమ్‌బిల్డర్‌లకు నిర్మించడానికి మరియు ఎగరడానికి అనువైనవి. [2] [3] తోటి కందిరీగ ఏవియేటర్లు అన్నా లోగాన్ మరియు డ్యూక్ కాల్డ్వెల్లతో కలిసి, ఆమె అటువంటి విమానాన్ని రూపొందించడానికి మరియు నిర్మించడానికి ఒక కన్సార్టియంను ఏర్పాటు చేసింది, దీనికి స్టాక్ 85 హెచ్‌పి (63 కిలోవాట్) ఇంజిన్, స్థిర పిచ్డ్ ప్రొపెల్లర్ మరియు రిట్రాకబుల్ ల్యాండింగ్ గేర్. 3] చివరికి "హర్ల్‌బర్ట్ హరికేన్" అని పిలుస్తారు, వాటి రూపకల్పన 85 హెచ్‌పి (63 కిలోవాట్) కాంటినెంటల్ సి 85 ఇంజిన్ ద్వారా శక్తినిచ్చింది. [4] దీనిని గుడ్‌ఇయర్ టైర్ మరియు రబ్బర్ కంపెనీ, కాంటినెంటల్ మోటార్స్ మరియు కెండల్ మోటార్ ఆయిల్ స్పాన్సర్ చేసింది. [4] ఈ ముగ్గురూ మిచిగాన్‌కు వెళ్లారు, అక్కడ విమానం నిర్మించబడుతోంది, పర్యవేక్షించడానికి మరియు విమానం తమను తాము కప్పి ఉంచడానికి. [2] దీని రిజిస్ట్రేషన్ సంఖ్య NX1223, 'X' దీనిని ప్రయోగాత్మక విమానంగా పేర్కొంది. [5] ఎంట్రీ నంబర్ 85 1947 గుడ్‌ఇయర్ ట్రోఫీ రేసులో, మిడ్జెట్ రేసర్‌ల కోసం 2.2 మైళ్ళు (3.5 కిమీ) కోర్సు, ఈ ముగ్గురూ హర్ల్‌బర్ట్ విమానం పైలట్ చేయాలని భావించారు, కాని ఆమె విమానం ఒక వైమానిక ప్రదర్శనలో కూలిపోయినప్పుడు ఆమె రేస్‌కు ముందు చంపబడింది అయోవా. ఈ ముగ్గురిలోని ఇతర సభ్యులు ఇద్దరూ చివరికి స్వాధీనం చేసుకోలేకపోయారు ఎందుకంటే రేసు మగ పైలట్లకు పరిమితం చేయబడింది. హర్ల్‌బర్ట్ హరికేన్ జో స్మిత్‌తో పైలట్‌గా ఎగిరింది మరియు హీట్స్‌లో తొలగించబడింది. [3] [6] హర్ల్‌బర్ట్ హరికేన్ మళ్లీ ఎయిర్‌బార్టీగా మార్చడానికి పైలట్లు మరియు విమానయాన ts త్సాహికుల బృందం ఏర్పడింది. [4] హర్ల్‌బర్ట్ హరికేన్ యొక్క వేరుశెనగ-స్థాయి నమూనాలు డేవ్ లైవ్సే గీసిన ప్రణాళికల నుండి నిర్మించబడ్డాయి. [7] సాధారణ లక్షణాల పనితీరు</v>
      </c>
      <c r="E186" s="1" t="s">
        <v>2567</v>
      </c>
      <c r="H186" s="1" t="s">
        <v>612</v>
      </c>
      <c r="I186" s="1" t="str">
        <f>IFERROR(__xludf.DUMMYFUNCTION("GOOGLETRANSLATE(H:H, ""en"", ""te"")"),"అమెరికా")</f>
        <v>అమెరికా</v>
      </c>
      <c r="J186" s="2" t="s">
        <v>1552</v>
      </c>
      <c r="O186" s="1">
        <v>1.0</v>
      </c>
      <c r="AG186" s="1" t="s">
        <v>2568</v>
      </c>
      <c r="AH186" s="1" t="s">
        <v>2569</v>
      </c>
    </row>
    <row r="187">
      <c r="A187" s="1" t="s">
        <v>2570</v>
      </c>
      <c r="B187" s="1" t="str">
        <f>IFERROR(__xludf.DUMMYFUNCTION("GOOGLETRANSLATE(A:A, ""en"", ""te"")"),"SABCA S.XII")</f>
        <v>SABCA S.XII</v>
      </c>
      <c r="C187" s="1" t="s">
        <v>2571</v>
      </c>
      <c r="D187" s="1" t="str">
        <f>IFERROR(__xludf.DUMMYFUNCTION("GOOGLETRANSLATE(C:C, ""en"", ""te"")"),"S.A.B.C.A. S.XII లేదా S.A.B.C.A S.12 అనేది నాలుగు-ప్రయాణీకుల కాంతి రవాణా విమానం, ఇది మూడు ఇంజన్లు మరియు ఎత్తైన వింగ్, ఇది 1930 ల ప్రారంభంలో బెల్జియంలో నిర్మించబడింది. SABCA S.XII (లేదా S.12) జూలై 1930 బెల్జియం ప్రభుత్వ పిలుపు మరియు నిధులకు ప్రతిస్పందన, ఆల"&amp;"్-బెల్జియన్ మల్టీ-ఇంజిన్ విమానాలకు 350–500 కిలోల (770–1,100 ఎల్బి) మధ్య ఉపయోగకరమైన భారాన్ని మోయగలదు. . [[ నాలుగు వెస్ట్‌ల్యాండ్ వెసెక్స్ ట్రిమోటర్ల జాతీయ విమానయాన సంస్థ సబెనా ఆ వేసవిని కొనుగోలు చేయడం ద్వారా దీనిని ప్రేరేపించింది. [2] వేగం, పరిధి మరియు క్య"&amp;"ాబిన్ కనీస కొలతలు పేర్కొనబడ్డాయి, అక్టోబర్ 1930 కి ముందు మొదటి ఫ్లైట్ అవసరమైంది మరియు రెండు ప్రోటోటైప్‌లను నిర్మించాల్సి ఉంది. కాల్‌కు ప్రతిస్పందించిన ఏకైక ఇతర తయారీదారు ఆల్ఫ్రెడ్ రెనార్డ్ మాత్రమే. S.XII మరియు రెనార్డ్ R.30 యొక్క డిజైన్లను పోల్చిన తరువాత,"&amp;" అధికారిక ప్రభుత్వ కమిటీ ఈ రెండింటి మధ్య ఎన్నుకోలేకపోయింది మరియు ప్రతి ఒక్కటి ఒక నమూనాను ఆదేశించింది. [1] రెండూ హై వింగ్, బ్రేస్డ్ ట్రై-మోటర్స్ [3] సబెనా యొక్క వెసెక్స్ కంటే ఎక్కువ శక్తితో. [2] S.XII లో కలుపు, అధిక, రెండు భాగాలు వింగ్ కలిగి ఉంది. ప్రతి సగ"&amp;"ం వింగ్ దీర్ఘవృత్తాకార చిట్కాలకు ప్రణాళికలో దీర్ఘచతురస్రాకారంగా ఉంది. అవి చెక్క నిర్మాణాలు, జత స్ప్రూస్ బాక్స్ స్పార్స్ మరియు ప్లైవుడ్ స్కిన్నింగ్. ఇరుకైన తీగ ఐలెరాన్లు మొత్తం వెనుకంజలో ఉన్న అంచులను నింపాయి; లోపలి భాగాలను కాంబర్-మారుతున్న ఫ్లాప్‌లుగా కూడా"&amp;" తగ్గించవచ్చు. ప్రతి వైపు దిగువ ఫ్యూజ్‌లేజ్ నుండి ఒక జత సమాంతర గొట్టపు స్ట్రట్‌లు రెక్క స్పార్స్‌ను కలుపుతాడు. వెనుక స్ట్రట్స్, రెండింటిలో ఎక్కువసేపు, చెక్క స్ట్రీమ్లైన్డ్ మెటల్ ఫెయిరింగ్స్ లోపల అల్యూమినియం; ల్యాండింగ్ గేర్‌లో భాగమైన ఫార్వర్డ్ స్ట్రట్స్ ఉ"&amp;"క్కు మరియు లోహ-పోరాటాలు. [4] [5] మూడు రెనార్డ్ టైప్ 120 89 కిలోవాట్ (120 హెచ్‌పి) లో రెండు, ఐదు సిలిండర్ రేడియల్ ఇంజన్లు బ్రేసింగ్ స్ట్రట్‌లలో రెక్క క్రింద ఉన్న ఫ్రేమ్‌లపై అమర్చబడ్డాయి. వారి వెనుక పొడవైన ఎలక్ట్రాన్ మెటల్ ఫెయిరింగ్‌లు ఉన్నాయి, ఇందులో ఆయిల్"&amp;" ట్యాంకులు ఉన్నాయి, కాని వాటి సిలిండర్ తలలు బహిర్గతమయ్యాయి. ఇంధన ట్యాంకులు రెక్కల లోపల ఉన్నాయి. మూడవ ఇంజిన్ ఒక మెటల్ కౌలింగ్ కింద ఫ్యూజ్‌లేజ్ యొక్క ముక్కులో ఉంది. AFT వద్ద, ఫ్యూజ్‌లేజ్ నాలుగు స్టీల్ లాంగన్స్ మరియు ఫాబ్రిక్ ఆధారంగా ఫ్లాట్-ఫేస్డ్, దీర్ఘచతుర"&amp;"స్రాకార విభాగం నిర్మాణం. అంతర్గతంగా, నేల మరియు పైకప్పులో ఉక్కు పలకలు ఉన్నాయి మరియు విమానంలో అల్యూమినియం గోడలు ఉన్నాయి. [4] [5] పరివేష్టిత కాక్‌పిట్ రెక్క యొక్క ప్రముఖ అంచు కంటే ముందు ఉంది; దాని పైలట్ ఎడమ వైపున కూర్చున్నాడు, అయినప్పటికీ ద్వంద్వ నియంత్రణలతో"&amp;" రెండవ సీటుకు సదుపాయం ఉంది. ఒక ప్రయాణీకుల క్యాబిన్, పొడవైన స్ట్రిప్ విండోస్ మరియు 2.23 మీ (7 అడుగుల 4 అంగుళాలు) పొడవు, నాలుగు కూర్చుని, వెనుక భాగంలో టాయిలెట్ మరియు సామాను స్థలాన్ని కలిగి ఉంది. క్యాబిన్‌ను సరుకు రవాణా కంపార్ట్‌మెంట్‌గా సులభంగా పునర్నిర్మిం"&amp;"చవచ్చు మరియు పెద్ద పోర్ట్-సైడ్ తలుపు ద్వారా యాక్సెస్ చేయవచ్చు. [4] [5] దాని టెయిల్‌ప్లేన్ ఫ్యూజ్‌లేజ్ పైన ఫ్యూజ్‌లేజ్ పైన అమర్చబడింది, దిగువ ఫ్యూజ్‌లేజ్ నుండి పొడవైన స్ట్రట్ ద్వారా బ్రేస్ చేయబడింది, దాని నుండి రెండు చిన్న, అనుబంధ స్ట్రట్‌ల ద్వారా సహాయపడుత"&amp;"ుంది. టెయిల్ ప్లేన్ యొక్క సంఘటనలను విమానంలో సర్దుబాటు చేయవచ్చు; దాని ఒక ముక్క ఎలివేటర్ ఏరోడైనమిక్‌గా సమతుల్యతతో ఉంది మరియు చుక్కాని ఉద్యమానికి కటౌట్ ఉంది. ఫిన్ చాలా చిన్నది కాని సమతుల్య చుక్కాని ఉదారంగా ఉంది మరియు కీల్ వరకు విస్తరించింది; మొత్తంమీద, క్షిత"&amp;"ిజ సమాంతర మరియు నిలువు ఉపరితలాలు నేరుగా అంచుగలవి మరియు రౌండ్-చిట్కాలు. [4] [5] S.XII లో సాంప్రదాయిక, స్థిర టెయిల్‌వీల్ ల్యాండింగ్ గేర్‌ను 4.10 మీ (13 అడుగుల 5 అంగుళాలు) ట్రాక్‌తో కలిగి ఉంది. ప్రతి చక్రం దిగువ ఫ్యూజ్‌లేజ్ లాంగన్ నుండి దాని స్వంత క్రాంక్డ్ "&amp;"ఇరుసుపై అమర్చబడి, ఆ లాంగన్ నుండి వెనుకకు డ్రాగ్ స్ట్రట్ కలిగి ఉంది. ఒక చిన్న, నిలువు మెసియర్ ఒలియో స్ట్రట్ ఫార్వర్డ్ వింగ్ స్ట్రట్‌తో జతచేయబడింది, ఇది ఆ ఉమ్మడి వద్ద రెండు చిన్న స్ట్రట్‌ల ద్వారా ఫ్యూజ్‌లేజ్ వైపుకు బలోపేతం చేయబడింది. మెయిన్‌వీల్స్‌లో బెండిక"&amp;"్స్ బ్రేక్‌లు ఉన్నాయి మరియు టెయిల్‌వీల్ కాస్టర్ చేయబడింది. [5] S.XII యొక్క మొదటి ఫ్లైట్ 18 సెప్టెంబర్ 1931 న చార్లెస్ వౌటర్స్ చేత తయారు చేయబడింది. ప్రారంభ పరీక్షలు సంతృప్తికరంగా ఉన్నాయి [1] [4] మరియు 1933 ప్రారంభం వరకు కొనసాగింది, S.XII దాని పూర్తి చేయకుం"&amp;"డా భాగాలుగా విక్రయించబడింది అభివృద్ధి కార్యక్రమం. [1] సబీనా 1934 చివరి వరకు వెసెక్స్‌ను నిర్వహిస్తూనే ఉంది. [2] ఫ్లైట్ డిసెంబర్ 1931 నుండి డేటా [5] పనితీరు గణాంకాలు అంచనా. సాధారణ లక్షణాలు పనితీరు")</f>
        <v>S.A.B.C.A. S.XII లేదా S.A.B.C.A S.12 అనేది నాలుగు-ప్రయాణీకుల కాంతి రవాణా విమానం, ఇది మూడు ఇంజన్లు మరియు ఎత్తైన వింగ్, ఇది 1930 ల ప్రారంభంలో బెల్జియంలో నిర్మించబడింది. SABCA S.XII (లేదా S.12) జూలై 1930 బెల్జియం ప్రభుత్వ పిలుపు మరియు నిధులకు ప్రతిస్పందన, ఆల్-బెల్జియన్ మల్టీ-ఇంజిన్ విమానాలకు 350–500 కిలోల (770–1,100 ఎల్బి) మధ్య ఉపయోగకరమైన భారాన్ని మోయగలదు. . [[ నాలుగు వెస్ట్‌ల్యాండ్ వెసెక్స్ ట్రిమోటర్ల జాతీయ విమానయాన సంస్థ సబెనా ఆ వేసవిని కొనుగోలు చేయడం ద్వారా దీనిని ప్రేరేపించింది. [2] వేగం, పరిధి మరియు క్యాబిన్ కనీస కొలతలు పేర్కొనబడ్డాయి, అక్టోబర్ 1930 కి ముందు మొదటి ఫ్లైట్ అవసరమైంది మరియు రెండు ప్రోటోటైప్‌లను నిర్మించాల్సి ఉంది. కాల్‌కు ప్రతిస్పందించిన ఏకైక ఇతర తయారీదారు ఆల్ఫ్రెడ్ రెనార్డ్ మాత్రమే. S.XII మరియు రెనార్డ్ R.30 యొక్క డిజైన్లను పోల్చిన తరువాత, అధికారిక ప్రభుత్వ కమిటీ ఈ రెండింటి మధ్య ఎన్నుకోలేకపోయింది మరియు ప్రతి ఒక్కటి ఒక నమూనాను ఆదేశించింది. [1] రెండూ హై వింగ్, బ్రేస్డ్ ట్రై-మోటర్స్ [3] సబెనా యొక్క వెసెక్స్ కంటే ఎక్కువ శక్తితో. [2] S.XII లో కలుపు, అధిక, రెండు భాగాలు వింగ్ కలిగి ఉంది. ప్రతి సగం వింగ్ దీర్ఘవృత్తాకార చిట్కాలకు ప్రణాళికలో దీర్ఘచతురస్రాకారంగా ఉంది. అవి చెక్క నిర్మాణాలు, జత స్ప్రూస్ బాక్స్ స్పార్స్ మరియు ప్లైవుడ్ స్కిన్నింగ్. ఇరుకైన తీగ ఐలెరాన్లు మొత్తం వెనుకంజలో ఉన్న అంచులను నింపాయి; లోపలి భాగాలను కాంబర్-మారుతున్న ఫ్లాప్‌లుగా కూడా తగ్గించవచ్చు. ప్రతి వైపు దిగువ ఫ్యూజ్‌లేజ్ నుండి ఒక జత సమాంతర గొట్టపు స్ట్రట్‌లు రెక్క స్పార్స్‌ను కలుపుతాడు. వెనుక స్ట్రట్స్, రెండింటిలో ఎక్కువసేపు, చెక్క స్ట్రీమ్లైన్డ్ మెటల్ ఫెయిరింగ్స్ లోపల అల్యూమినియం; ల్యాండింగ్ గేర్‌లో భాగమైన ఫార్వర్డ్ స్ట్రట్స్ ఉక్కు మరియు లోహ-పోరాటాలు. [4] [5] మూడు రెనార్డ్ టైప్ 120 89 కిలోవాట్ (120 హెచ్‌పి) లో రెండు, ఐదు సిలిండర్ రేడియల్ ఇంజన్లు బ్రేసింగ్ స్ట్రట్‌లలో రెక్క క్రింద ఉన్న ఫ్రేమ్‌లపై అమర్చబడ్డాయి. వారి వెనుక పొడవైన ఎలక్ట్రాన్ మెటల్ ఫెయిరింగ్‌లు ఉన్నాయి, ఇందులో ఆయిల్ ట్యాంకులు ఉన్నాయి, కాని వాటి సిలిండర్ తలలు బహిర్గతమయ్యాయి. ఇంధన ట్యాంకులు రెక్కల లోపల ఉన్నాయి. మూడవ ఇంజిన్ ఒక మెటల్ కౌలింగ్ కింద ఫ్యూజ్‌లేజ్ యొక్క ముక్కులో ఉంది. AFT వద్ద, ఫ్యూజ్‌లేజ్ నాలుగు స్టీల్ లాంగన్స్ మరియు ఫాబ్రిక్ ఆధారంగా ఫ్లాట్-ఫేస్డ్, దీర్ఘచతురస్రాకార విభాగం నిర్మాణం. అంతర్గతంగా, నేల మరియు పైకప్పులో ఉక్కు పలకలు ఉన్నాయి మరియు విమానంలో అల్యూమినియం గోడలు ఉన్నాయి. [4] [5] పరివేష్టిత కాక్‌పిట్ రెక్క యొక్క ప్రముఖ అంచు కంటే ముందు ఉంది; దాని పైలట్ ఎడమ వైపున కూర్చున్నాడు, అయినప్పటికీ ద్వంద్వ నియంత్రణలతో రెండవ సీటుకు సదుపాయం ఉంది. ఒక ప్రయాణీకుల క్యాబిన్, పొడవైన స్ట్రిప్ విండోస్ మరియు 2.23 మీ (7 అడుగుల 4 అంగుళాలు) పొడవు, నాలుగు కూర్చుని, వెనుక భాగంలో టాయిలెట్ మరియు సామాను స్థలాన్ని కలిగి ఉంది. క్యాబిన్‌ను సరుకు రవాణా కంపార్ట్‌మెంట్‌గా సులభంగా పునర్నిర్మించవచ్చు మరియు పెద్ద పోర్ట్-సైడ్ తలుపు ద్వారా యాక్సెస్ చేయవచ్చు. [4] [5] దాని టెయిల్‌ప్లేన్ ఫ్యూజ్‌లేజ్ పైన ఫ్యూజ్‌లేజ్ పైన అమర్చబడింది, దిగువ ఫ్యూజ్‌లేజ్ నుండి పొడవైన స్ట్రట్ ద్వారా బ్రేస్ చేయబడింది, దాని నుండి రెండు చిన్న, అనుబంధ స్ట్రట్‌ల ద్వారా సహాయపడుతుంది. టెయిల్ ప్లేన్ యొక్క సంఘటనలను విమానంలో సర్దుబాటు చేయవచ్చు; దాని ఒక ముక్క ఎలివేటర్ ఏరోడైనమిక్‌గా సమతుల్యతతో ఉంది మరియు చుక్కాని ఉద్యమానికి కటౌట్ ఉంది. ఫిన్ చాలా చిన్నది కాని సమతుల్య చుక్కాని ఉదారంగా ఉంది మరియు కీల్ వరకు విస్తరించింది; మొత్తంమీద, క్షితిజ సమాంతర మరియు నిలువు ఉపరితలాలు నేరుగా అంచుగలవి మరియు రౌండ్-చిట్కాలు. [4] [5] S.XII లో సాంప్రదాయిక, స్థిర టెయిల్‌వీల్ ల్యాండింగ్ గేర్‌ను 4.10 మీ (13 అడుగుల 5 అంగుళాలు) ట్రాక్‌తో కలిగి ఉంది. ప్రతి చక్రం దిగువ ఫ్యూజ్‌లేజ్ లాంగన్ నుండి దాని స్వంత క్రాంక్డ్ ఇరుసుపై అమర్చబడి, ఆ లాంగన్ నుండి వెనుకకు డ్రాగ్ స్ట్రట్ కలిగి ఉంది. ఒక చిన్న, నిలువు మెసియర్ ఒలియో స్ట్రట్ ఫార్వర్డ్ వింగ్ స్ట్రట్‌తో జతచేయబడింది, ఇది ఆ ఉమ్మడి వద్ద రెండు చిన్న స్ట్రట్‌ల ద్వారా ఫ్యూజ్‌లేజ్ వైపుకు బలోపేతం చేయబడింది. మెయిన్‌వీల్స్‌లో బెండిక్స్ బ్రేక్‌లు ఉన్నాయి మరియు టెయిల్‌వీల్ కాస్టర్ చేయబడింది. [5] S.XII యొక్క మొదటి ఫ్లైట్ 18 సెప్టెంబర్ 1931 న చార్లెస్ వౌటర్స్ చేత తయారు చేయబడింది. ప్రారంభ పరీక్షలు సంతృప్తికరంగా ఉన్నాయి [1] [4] మరియు 1933 ప్రారంభం వరకు కొనసాగింది, S.XII దాని పూర్తి చేయకుండా భాగాలుగా విక్రయించబడింది అభివృద్ధి కార్యక్రమం. [1] సబీనా 1934 చివరి వరకు వెసెక్స్‌ను నిర్వహిస్తూనే ఉంది. [2] ఫ్లైట్ డిసెంబర్ 1931 నుండి డేటా [5] పనితీరు గణాంకాలు అంచనా. సాధారణ లక్షణాలు పనితీరు</v>
      </c>
      <c r="F187" s="1" t="s">
        <v>2572</v>
      </c>
      <c r="G187" s="1" t="str">
        <f>IFERROR(__xludf.DUMMYFUNCTION("GOOGLETRANSLATE(F:F, ""en"", ""te"")"),"నాలుగు-ప్రయాణీకుల రవాణా విమానం")</f>
        <v>నాలుగు-ప్రయాణీకుల రవాణా విమానం</v>
      </c>
      <c r="H187" s="1" t="s">
        <v>487</v>
      </c>
      <c r="I187" s="1" t="str">
        <f>IFERROR(__xludf.DUMMYFUNCTION("GOOGLETRANSLATE(H:H, ""en"", ""te"")"),"బెల్జియం")</f>
        <v>బెల్జియం</v>
      </c>
      <c r="J187" s="2" t="s">
        <v>488</v>
      </c>
      <c r="K187" s="1" t="s">
        <v>2573</v>
      </c>
      <c r="L187" s="1" t="str">
        <f>IFERROR(__xludf.DUMMYFUNCTION("GOOGLETRANSLATE(K:K, ""en"", ""te"")"),"S.A.B.C.A.")</f>
        <v>S.A.B.C.A.</v>
      </c>
      <c r="M187" s="2" t="s">
        <v>2574</v>
      </c>
      <c r="N187" s="3">
        <v>11584.0</v>
      </c>
      <c r="O187" s="1">
        <v>1.0</v>
      </c>
      <c r="Q187" s="1" t="s">
        <v>117</v>
      </c>
      <c r="R187" s="1" t="s">
        <v>2575</v>
      </c>
      <c r="S187" s="1" t="s">
        <v>2576</v>
      </c>
      <c r="T187" s="1" t="s">
        <v>2577</v>
      </c>
      <c r="U187" s="1" t="s">
        <v>2578</v>
      </c>
      <c r="V187" s="1" t="s">
        <v>2579</v>
      </c>
      <c r="X187" s="1" t="s">
        <v>2580</v>
      </c>
      <c r="Y187" s="1" t="s">
        <v>2581</v>
      </c>
      <c r="Z187" s="1" t="s">
        <v>144</v>
      </c>
      <c r="AA187" s="1" t="s">
        <v>2582</v>
      </c>
      <c r="AF187" s="1" t="s">
        <v>2583</v>
      </c>
      <c r="AG187" s="1" t="s">
        <v>2584</v>
      </c>
      <c r="AI187" s="1" t="s">
        <v>908</v>
      </c>
      <c r="AJ187" s="1" t="s">
        <v>2585</v>
      </c>
      <c r="AK187" s="1" t="s">
        <v>2586</v>
      </c>
      <c r="AL187" s="1" t="s">
        <v>2587</v>
      </c>
      <c r="AP187" s="1" t="s">
        <v>2588</v>
      </c>
    </row>
    <row r="188">
      <c r="A188" s="1" t="s">
        <v>2589</v>
      </c>
      <c r="B188" s="1" t="str">
        <f>IFERROR(__xludf.DUMMYFUNCTION("GOOGLETRANSLATE(A:A, ""en"", ""te"")"),"ఎక్ సిరోకో ఎన్జి")</f>
        <v>ఎక్ సిరోకో ఎన్జి</v>
      </c>
      <c r="C188" s="1" t="s">
        <v>2590</v>
      </c>
      <c r="D188" s="1" t="str">
        <f>IFERROR(__xludf.DUMMYFUNCTION("GOOGLETRANSLATE(C:C, ""en"", ""te"")"),"AC సిరోకో NG అనేది 1983 AVIASUD సిరోకో ఆధారంగా డచ్ అల్ట్రాలైట్ విమానం మరియు వోర్‌స్కోటెన్ యొక్క AC లైట్ ఎయిర్క్రాఫ్ట్ చేత ఉత్పత్తి చేయబడింది. ఈ విమానం te త్సాహిక నిర్మాణానికి కిట్‌గా లేదా పూర్తి రెడీ-టు-ఫ్లై-ఎయిర్‌క్రాఫ్ట్‌గా సరఫరా చేయబడుతుంది. [1] సిరోకో"&amp;" ఎన్జిలో వి-స్ట్రట్-బ్రేస్డ్ హై-వింగ్, సింగిల్-సీట్ల ఓపెన్ కాక్‌పిట్, ఫిక్స్‌డ్ ట్రైసైకిల్ ల్యాండింగ్ గేర్ మరియు పషర్ కాన్ఫిగరేషన్‌లో ఒకే ఇంజిన్ ఉన్నాయి. [1] విమానం మిశ్రమాల నుండి తయారవుతుంది. మే 2009 లో మొదట ప్రయాణించిన NG మోడల్, తక్కువ వ్యవధిలో సరికొత్త"&amp;" మిశ్రమ రెక్క, 9 మీ (29.5 అడుగులు) మరియు 12.15 మీ 2 (130.8 చదరపు అడుగులు) విస్తీర్ణంలో ఉంది, మునుపటి స్పాయిలర్లను భర్తీ చేసే ఐలెరాన్‌లతో. ఫ్యూజ్‌లేజ్ అన్ని మిశ్రమంగా ఉంటుంది. ఉపయోగించిన ప్రామాణిక ఇంజిన్ 33 HP (25 kW) B&amp;S V-2 ఫోర్-స్ట్రోక్ పవర్‌ప్లాంట్. వి"&amp;"ద్యుత్ శక్తి కూడా 2012/13 నుండి ఒక ఎంపిక. [1] సిరోకో సిరీస్‌కు డిజైన్ హక్కులు ప్రస్తుతం ఎసి లైట్ ఎయిర్‌క్రాఫ్ట్ యొక్క ఎవర్ట్ కార్నెట్ చేత నిర్వహించబడుతున్నాయి. [1] అసలు సిరోకో ప్రపంచవ్యాప్తంగా ఎగురుతున్న మొట్టమొదటి అల్ట్రాలైట్ విమానం, 1980 లలో ఫ్లైట్ పూర్"&amp;"తి చేసింది. [1] సమీక్షకుడు మారినో బోరిక్ 2015 సమీక్షలో NG డిజైన్ గురించి ఇలా వ్రాశాడు, ""కాక్‌పిట్ మంచి క్రాష్ భద్రతను అందిస్తుంది. చాలా తక్కువ స్టాల్ వేగం, చిన్న టేకాఫ్ మరియు ల్యాండింగ్ మరియు సమర్థవంతమైన నియంత్రణలు అన్నీ సిరోకో యొక్క విజ్ఞప్తికి దోహదం చే"&amp;"స్తాయి."" టాక్ [1] సాధారణ లక్షణాల పనితీరు")</f>
        <v>AC సిరోకో NG అనేది 1983 AVIASUD సిరోకో ఆధారంగా డచ్ అల్ట్రాలైట్ విమానం మరియు వోర్‌స్కోటెన్ యొక్క AC లైట్ ఎయిర్క్రాఫ్ట్ చేత ఉత్పత్తి చేయబడింది. ఈ విమానం te త్సాహిక నిర్మాణానికి కిట్‌గా లేదా పూర్తి రెడీ-టు-ఫ్లై-ఎయిర్‌క్రాఫ్ట్‌గా సరఫరా చేయబడుతుంది. [1] సిరోకో ఎన్జిలో వి-స్ట్రట్-బ్రేస్డ్ హై-వింగ్, సింగిల్-సీట్ల ఓపెన్ కాక్‌పిట్, ఫిక్స్‌డ్ ట్రైసైకిల్ ల్యాండింగ్ గేర్ మరియు పషర్ కాన్ఫిగరేషన్‌లో ఒకే ఇంజిన్ ఉన్నాయి. [1] విమానం మిశ్రమాల నుండి తయారవుతుంది. మే 2009 లో మొదట ప్రయాణించిన NG మోడల్, తక్కువ వ్యవధిలో సరికొత్త మిశ్రమ రెక్క, 9 మీ (29.5 అడుగులు) మరియు 12.15 మీ 2 (130.8 చదరపు అడుగులు) విస్తీర్ణంలో ఉంది, మునుపటి స్పాయిలర్లను భర్తీ చేసే ఐలెరాన్‌లతో. ఫ్యూజ్‌లేజ్ అన్ని మిశ్రమంగా ఉంటుంది. ఉపయోగించిన ప్రామాణిక ఇంజిన్ 33 HP (25 kW) B&amp;S V-2 ఫోర్-స్ట్రోక్ పవర్‌ప్లాంట్. విద్యుత్ శక్తి కూడా 2012/13 నుండి ఒక ఎంపిక. [1] సిరోకో సిరీస్‌కు డిజైన్ హక్కులు ప్రస్తుతం ఎసి లైట్ ఎయిర్‌క్రాఫ్ట్ యొక్క ఎవర్ట్ కార్నెట్ చేత నిర్వహించబడుతున్నాయి. [1] అసలు సిరోకో ప్రపంచవ్యాప్తంగా ఎగురుతున్న మొట్టమొదటి అల్ట్రాలైట్ విమానం, 1980 లలో ఫ్లైట్ పూర్తి చేసింది. [1] సమీక్షకుడు మారినో బోరిక్ 2015 సమీక్షలో NG డిజైన్ గురించి ఇలా వ్రాశాడు, "కాక్‌పిట్ మంచి క్రాష్ భద్రతను అందిస్తుంది. చాలా తక్కువ స్టాల్ వేగం, చిన్న టేకాఫ్ మరియు ల్యాండింగ్ మరియు సమర్థవంతమైన నియంత్రణలు అన్నీ సిరోకో యొక్క విజ్ఞప్తికి దోహదం చేస్తాయి." టాక్ [1] సాధారణ లక్షణాల పనితీరు</v>
      </c>
      <c r="F188" s="1" t="s">
        <v>1206</v>
      </c>
      <c r="G188" s="1" t="str">
        <f>IFERROR(__xludf.DUMMYFUNCTION("GOOGLETRANSLATE(F:F, ""en"", ""te"")"),"అల్ట్రాలైట్ విమానం")</f>
        <v>అల్ట్రాలైట్ విమానం</v>
      </c>
      <c r="H188" s="1" t="s">
        <v>2591</v>
      </c>
      <c r="I188" s="1" t="str">
        <f>IFERROR(__xludf.DUMMYFUNCTION("GOOGLETRANSLATE(H:H, ""en"", ""te"")"),"నెదర్లాండ్స్")</f>
        <v>నెదర్లాండ్స్</v>
      </c>
      <c r="J188" s="2" t="s">
        <v>2592</v>
      </c>
      <c r="K188" s="1" t="s">
        <v>2593</v>
      </c>
      <c r="L188" s="1" t="str">
        <f>IFERROR(__xludf.DUMMYFUNCTION("GOOGLETRANSLATE(K:K, ""en"", ""te"")"),"AC తేలికపాటి విమానం")</f>
        <v>AC తేలికపాటి విమానం</v>
      </c>
      <c r="M188" s="1" t="s">
        <v>2594</v>
      </c>
      <c r="N188" s="4">
        <v>39934.0</v>
      </c>
      <c r="Q188" s="1" t="s">
        <v>233</v>
      </c>
      <c r="T188" s="1" t="s">
        <v>575</v>
      </c>
      <c r="V188" s="1" t="s">
        <v>2595</v>
      </c>
      <c r="X188" s="1" t="s">
        <v>2596</v>
      </c>
      <c r="Y188" s="1" t="s">
        <v>2597</v>
      </c>
      <c r="AA188" s="1" t="s">
        <v>2598</v>
      </c>
      <c r="AB188" s="1" t="s">
        <v>303</v>
      </c>
      <c r="AF188" s="1" t="s">
        <v>1215</v>
      </c>
      <c r="AI188" s="1" t="s">
        <v>2599</v>
      </c>
      <c r="AJ188" s="1" t="s">
        <v>966</v>
      </c>
      <c r="AK188" s="1" t="s">
        <v>2600</v>
      </c>
      <c r="AQ188" s="1" t="s">
        <v>2601</v>
      </c>
      <c r="AR188" s="1" t="s">
        <v>2602</v>
      </c>
      <c r="AV188" s="1">
        <v>6.67</v>
      </c>
      <c r="BF188" s="1">
        <v>2009.0</v>
      </c>
      <c r="BG188" s="1" t="s">
        <v>794</v>
      </c>
      <c r="BP188" s="1" t="s">
        <v>2603</v>
      </c>
      <c r="BV188" s="1" t="s">
        <v>2604</v>
      </c>
    </row>
    <row r="189">
      <c r="A189" s="1" t="s">
        <v>2605</v>
      </c>
      <c r="B189" s="1" t="str">
        <f>IFERROR(__xludf.DUMMYFUNCTION("GOOGLETRANSLATE(A:A, ""en"", ""te"")"),"పెగాస్ బెల్లస్")</f>
        <v>పెగాస్ బెల్లస్</v>
      </c>
      <c r="C189" s="1" t="s">
        <v>2606</v>
      </c>
      <c r="D189" s="1" t="str">
        <f>IFERROR(__xludf.DUMMYFUNCTION("GOOGLETRANSLATE(C:C, ""en"", ""te"")"),"పెగాస్ బెల్లస్ అనేది చెక్ సింగిల్-ప్లేస్ పారాగ్లైడర్, దీనిని ప్రేగ్ యొక్క పెగాస్ 2000 రూపొందించారు మరియు నిర్మించారు. ఇది ఇప్పుడు ఉత్పత్తికి దూరంగా ఉంది. [1] ఈ విమానం అధునాతన మరియు క్రాస్ కంట్రీ గ్లైడర్‌గా రూపొందించబడింది. మోడల్స్ ప్రతి ఒక్కటి చదరపు మీటర్"&amp;"లలో వారి సుమారుగా వింగ్ ప్రాంతానికి పేరు పెట్టబడ్డాయి. [1] డిజైన్ అనేక తరాల మోడళ్ల ద్వారా అభివృద్ధి చెందింది, ప్రతి ఒక్కటి చివరిగా మెరుగుపడుతుంది. [1] బెర్ట్రాండ్ నుండి డేటా [1] సాధారణ లక్షణాలు")</f>
        <v>పెగాస్ బెల్లస్ అనేది చెక్ సింగిల్-ప్లేస్ పారాగ్లైడర్, దీనిని ప్రేగ్ యొక్క పెగాస్ 2000 రూపొందించారు మరియు నిర్మించారు. ఇది ఇప్పుడు ఉత్పత్తికి దూరంగా ఉంది. [1] ఈ విమానం అధునాతన మరియు క్రాస్ కంట్రీ గ్లైడర్‌గా రూపొందించబడింది. మోడల్స్ ప్రతి ఒక్కటి చదరపు మీటర్లలో వారి సుమారుగా వింగ్ ప్రాంతానికి పేరు పెట్టబడ్డాయి. [1] డిజైన్ అనేక తరాల మోడళ్ల ద్వారా అభివృద్ధి చెందింది, ప్రతి ఒక్కటి చివరిగా మెరుగుపడుతుంది. [1] బెర్ట్రాండ్ నుండి డేటా [1] సాధారణ లక్షణాలు</v>
      </c>
      <c r="F189" s="1" t="s">
        <v>295</v>
      </c>
      <c r="G189" s="1" t="str">
        <f>IFERROR(__xludf.DUMMYFUNCTION("GOOGLETRANSLATE(F:F, ""en"", ""te"")"),"పారాగ్లైడర్")</f>
        <v>పారాగ్లైడర్</v>
      </c>
      <c r="H189" s="1" t="s">
        <v>764</v>
      </c>
      <c r="I189" s="1" t="str">
        <f>IFERROR(__xludf.DUMMYFUNCTION("GOOGLETRANSLATE(H:H, ""en"", ""te"")"),"చెక్ రిపబ్లిక్")</f>
        <v>చెక్ రిపబ్లిక్</v>
      </c>
      <c r="J189" s="1" t="s">
        <v>765</v>
      </c>
      <c r="K189" s="1" t="s">
        <v>2526</v>
      </c>
      <c r="L189" s="1" t="str">
        <f>IFERROR(__xludf.DUMMYFUNCTION("GOOGLETRANSLATE(K:K, ""en"", ""te"")"),"పెగాస్ 2000")</f>
        <v>పెగాస్ 2000</v>
      </c>
      <c r="M189" s="1" t="s">
        <v>2527</v>
      </c>
      <c r="P189" s="1" t="s">
        <v>116</v>
      </c>
      <c r="Q189" s="1" t="s">
        <v>233</v>
      </c>
      <c r="T189" s="1" t="s">
        <v>1004</v>
      </c>
      <c r="AF189" s="2" t="s">
        <v>301</v>
      </c>
      <c r="AI189" s="1" t="s">
        <v>2607</v>
      </c>
      <c r="AK189" s="1" t="s">
        <v>917</v>
      </c>
      <c r="AV189" s="1">
        <v>5.6</v>
      </c>
      <c r="BG189" s="1" t="s">
        <v>305</v>
      </c>
      <c r="BH189" s="1" t="s">
        <v>772</v>
      </c>
    </row>
    <row r="190">
      <c r="A190" s="1" t="s">
        <v>2608</v>
      </c>
      <c r="B190" s="1" t="str">
        <f>IFERROR(__xludf.DUMMYFUNCTION("GOOGLETRANSLATE(A:A, ""en"", ""te"")"),"సోల్ కంగారూ")</f>
        <v>సోల్ కంగారూ</v>
      </c>
      <c r="C190" s="1" t="s">
        <v>2609</v>
      </c>
      <c r="D190" s="1" t="str">
        <f>IFERROR(__xludf.DUMMYFUNCTION("GOOGLETRANSLATE(C:C, ""en"", ""te"")"),"సోల్ కంగారూ అనేది బ్రెజిలియన్ రెండు-ప్రదేశాల పారాగ్లైడర్, దీనిని 2000 ల మధ్యలో ప్రారంభించి జరాగూస్ డో సుల్ యొక్క సోల్ పారాగ్లైడర్స్ రూపొందించారు మరియు నిర్మించారు. ఇది 2016 లో కంగారూ 4 గా ఉత్పత్తిలో ఉంది. [1] [2] కంగారూను విమాన శిక్షణ కోసం టెన్డం గ్లైడర్‌"&amp;"గా రూపొందించారు మరియు దీనిని కంగారూ బి అని పిలుస్తారు, దీనిని ""ద్వి-స్థలం"" లేదా రెండు సీటర్లను సూచిస్తుంది. [1] అసలు కంగారూ ఒక పరిమాణంలో మాత్రమే అందుబాటులో ఉంది, తాజా కంగారూ 4 మూడు పరిమాణాలలో తయారు చేయబడింది. [1] [2] ఈ డిజైన్ నాలుగు తరాల మోడళ్ల ద్వారా అ"&amp;"భివృద్ధి చెందింది, కంగారూ 1, 2, 3 మరియు 4 ఒక్కొక్కటి చివరిగా మెరుగుపడుతుంది. మోడల్స్ వాటి సాపేక్ష పరిమాణానికి పేరు పెట్టబడ్డాయి. [1] కంగారూ 4 వింగ్ ఎగువ మరియు దిగువ ఉపరితలాలు WTX 40 GR/M2 నైలాన్ 6.6 HT PU+సిలికాన్, వింగ్ రిబ్స్ మరియు ప్రో-నైల్ 42 GR/M2 నై"&amp;"లాన్ 6.6 HT PU హార్డ్ నుండి తయారు చేయబడతాయి, ముందు ప్రొఫైల్ నైలాన్ బాటెన్స్. పంక్తులు కజిన్ వెక్ట్రాన్ అంతిమంగా 0.6 మిమీ, 0.9 మిమీ, 1.0 మిమీ, 1.2 మిమీ మరియు 1.4 మిమీ వ్యాసాలతో పాటు 1.5 మిమీ, 2.1 మిమీ మరియు 2.5 మిమీ వ్యాసాల కజిన్ టెక్నోరా సూపరామ్ లైన్లు. ర"&amp;"ైసర్లు ప్రీమియం 19 x 2,0 మిమీ ఫ్లాట్ మల్టీ బిఎల్ నుండి తయారు చేయబడతాయి. 1.600 కిలోల పట్టీ. కారాబైనర్లు అన్సంగ్ ప్రెసిషన్ 4 మిమీ 800 కిలోల యూనిట్లు, అయితే పుల్లీలు నాటోస్/సోల్ తయారు చేయబడ్డాయి. [2] కంగారూ 4 ను అనుభవజ్ఞులైన టెన్డం పైలట్లు మాత్రమే ఎగురవేయాలన"&amp;"ి కంపెనీ పేర్కొంది, ఎందుకంటే దాని నిర్వహణ మరియు పనితీరు అధిక పనితీరు గల పారాగ్లైడర్ల మాదిరిగానే ఉంటుంది. [2] బెర్ట్రాండ్ నుండి డేటా [1] సాధారణ లక్షణాల పనితీరు")</f>
        <v>సోల్ కంగారూ అనేది బ్రెజిలియన్ రెండు-ప్రదేశాల పారాగ్లైడర్, దీనిని 2000 ల మధ్యలో ప్రారంభించి జరాగూస్ డో సుల్ యొక్క సోల్ పారాగ్లైడర్స్ రూపొందించారు మరియు నిర్మించారు. ఇది 2016 లో కంగారూ 4 గా ఉత్పత్తిలో ఉంది. [1] [2] కంగారూను విమాన శిక్షణ కోసం టెన్డం గ్లైడర్‌గా రూపొందించారు మరియు దీనిని కంగారూ బి అని పిలుస్తారు, దీనిని "ద్వి-స్థలం" లేదా రెండు సీటర్లను సూచిస్తుంది. [1] అసలు కంగారూ ఒక పరిమాణంలో మాత్రమే అందుబాటులో ఉంది, తాజా కంగారూ 4 మూడు పరిమాణాలలో తయారు చేయబడింది. [1] [2] ఈ డిజైన్ నాలుగు తరాల మోడళ్ల ద్వారా అభివృద్ధి చెందింది, కంగారూ 1, 2, 3 మరియు 4 ఒక్కొక్కటి చివరిగా మెరుగుపడుతుంది. మోడల్స్ వాటి సాపేక్ష పరిమాణానికి పేరు పెట్టబడ్డాయి. [1] కంగారూ 4 వింగ్ ఎగువ మరియు దిగువ ఉపరితలాలు WTX 40 GR/M2 నైలాన్ 6.6 HT PU+సిలికాన్, వింగ్ రిబ్స్ మరియు ప్రో-నైల్ 42 GR/M2 నైలాన్ 6.6 HT PU హార్డ్ నుండి తయారు చేయబడతాయి, ముందు ప్రొఫైల్ నైలాన్ బాటెన్స్. పంక్తులు కజిన్ వెక్ట్రాన్ అంతిమంగా 0.6 మిమీ, 0.9 మిమీ, 1.0 మిమీ, 1.2 మిమీ మరియు 1.4 మిమీ వ్యాసాలతో పాటు 1.5 మిమీ, 2.1 మిమీ మరియు 2.5 మిమీ వ్యాసాల కజిన్ టెక్నోరా సూపరామ్ లైన్లు. రైసర్లు ప్రీమియం 19 x 2,0 మిమీ ఫ్లాట్ మల్టీ బిఎల్ నుండి తయారు చేయబడతాయి. 1.600 కిలోల పట్టీ. కారాబైనర్లు అన్సంగ్ ప్రెసిషన్ 4 మిమీ 800 కిలోల యూనిట్లు, అయితే పుల్లీలు నాటోస్/సోల్ తయారు చేయబడ్డాయి. [2] కంగారూ 4 ను అనుభవజ్ఞులైన టెన్డం పైలట్లు మాత్రమే ఎగురవేయాలని కంపెనీ పేర్కొంది, ఎందుకంటే దాని నిర్వహణ మరియు పనితీరు అధిక పనితీరు గల పారాగ్లైడర్ల మాదిరిగానే ఉంటుంది. [2] బెర్ట్రాండ్ నుండి డేటా [1] సాధారణ లక్షణాల పనితీరు</v>
      </c>
      <c r="F190" s="1" t="s">
        <v>295</v>
      </c>
      <c r="G190" s="1" t="str">
        <f>IFERROR(__xludf.DUMMYFUNCTION("GOOGLETRANSLATE(F:F, ""en"", ""te"")"),"పారాగ్లైడర్")</f>
        <v>పారాగ్లైడర్</v>
      </c>
      <c r="H190" s="1" t="s">
        <v>962</v>
      </c>
      <c r="I190" s="1" t="str">
        <f>IFERROR(__xludf.DUMMYFUNCTION("GOOGLETRANSLATE(H:H, ""en"", ""te"")"),"బ్రెజిల్")</f>
        <v>బ్రెజిల్</v>
      </c>
      <c r="J190" s="2" t="s">
        <v>2532</v>
      </c>
      <c r="K190" s="1" t="s">
        <v>2610</v>
      </c>
      <c r="L190" s="1" t="str">
        <f>IFERROR(__xludf.DUMMYFUNCTION("GOOGLETRANSLATE(K:K, ""en"", ""te"")"),"సోల్ పారాగిడర్స్")</f>
        <v>సోల్ పారాగిడర్స్</v>
      </c>
      <c r="M190" s="1" t="s">
        <v>2611</v>
      </c>
      <c r="P190" s="1" t="s">
        <v>116</v>
      </c>
      <c r="Q190" s="1" t="s">
        <v>233</v>
      </c>
      <c r="R190" s="1" t="s">
        <v>779</v>
      </c>
      <c r="T190" s="1" t="s">
        <v>2612</v>
      </c>
      <c r="AF190" s="2" t="s">
        <v>301</v>
      </c>
      <c r="AI190" s="1" t="s">
        <v>2613</v>
      </c>
      <c r="AK190" s="1" t="s">
        <v>2614</v>
      </c>
      <c r="AV190" s="1">
        <v>5.1</v>
      </c>
      <c r="BG190" s="1" t="s">
        <v>886</v>
      </c>
      <c r="BH190" s="1" t="s">
        <v>997</v>
      </c>
      <c r="BV190" s="1" t="s">
        <v>2615</v>
      </c>
    </row>
    <row r="191">
      <c r="A191" s="1" t="s">
        <v>2616</v>
      </c>
      <c r="B191" s="1" t="str">
        <f>IFERROR(__xludf.DUMMYFUNCTION("GOOGLETRANSLATE(A:A, ""en"", ""te"")"),"విండ్‌టెక్ క్వార్క్స్")</f>
        <v>విండ్‌టెక్ క్వార్క్స్</v>
      </c>
      <c r="C191" s="1" t="s">
        <v>2617</v>
      </c>
      <c r="D191" s="1" t="str">
        <f>IFERROR(__xludf.DUMMYFUNCTION("GOOGLETRANSLATE(C:C, ""en"", ""te"")"),"విండ్‌టెక్ క్వార్క్స్ స్పానిష్ సింగిల్-ప్లేస్ పారాగ్లైడర్, దీనిని గిజాన్ యొక్క విండ్‌టెక్ పారాపెంటెస్ రూపొందించారు మరియు నిర్మించారు. ఇది ఇప్పుడు ఉత్పత్తికి దూరంగా ఉంది. [1] ఈ విమానం అధునాతన ఇంటర్మీడియట్ గ్లైడర్‌గా రూపొందించబడింది మరియు ఇది రెండు తరాలలో క"&amp;"్వార్క్స్ 1 మరియు క్వార్క్స్ 2 లో ఉత్పత్తి చేయబడింది. మోడల్స్ ప్రతి ఒక్కటి చదరపు మీటర్లలో వారి సుమారుగా వింగ్ ప్రాంతానికి పేరు పెట్టబడ్డాయి. [1] ఈ డిజైన్ విస్తృత వేగ శ్రేణి కోసం ఆప్టిమైజ్ చేయబడింది మరియు ""వారాంతపు వినోద ఫ్లైయర్ నుండి పోటీ పైలట్ వరకు"" పై"&amp;"లట్లకు విక్రయించబడింది. [2] గ్లైడర్ వింగ్ పోర్చర్ మెరైన్ స్కైటెక్స్ 44 గ్రా/ఎం 2 నైలాన్ ఫాబ్రిక్ నుండి తయారు చేయబడింది. పక్కటెముక ఉపబలాలు 310 g/m2 డాక్రాన్, వెనుకంజలో ఉన్న అంచు ఉపబల 175 g/m2 పాలిస్టర్. పంక్తులు అన్నీ కెవ్లార్ మరియు 1.1 మరియు 1.7 మిమీ వ్యా"&amp;"సం లేదా, ఐచ్ఛికంగా, 0.6 మరియు 0.9 మిమీ మైక్రో షీథెడ్ పంక్తులు. రైసర్లు 20 మిమీ వెడల్పు గల పాలిమిడా స్ట్రాపింగ్ నుండి తయారవుతాయి. [3] సమీక్షకుడు నోయెల్ బెర్ట్రాండ్ 2003 సమీక్షలో క్వార్క్స్ 2 ""చాలా విజయవంతమైంది"" అని గుర్తించారు. [1] బెర్ట్రాండ్ నుండి డేటా"&amp;" [1] మరియు తయారీదారు [3] సాధారణ లక్షణాల పనితీరు")</f>
        <v>విండ్‌టెక్ క్వార్క్స్ స్పానిష్ సింగిల్-ప్లేస్ పారాగ్లైడర్, దీనిని గిజాన్ యొక్క విండ్‌టెక్ పారాపెంటెస్ రూపొందించారు మరియు నిర్మించారు. ఇది ఇప్పుడు ఉత్పత్తికి దూరంగా ఉంది. [1] ఈ విమానం అధునాతన ఇంటర్మీడియట్ గ్లైడర్‌గా రూపొందించబడింది మరియు ఇది రెండు తరాలలో క్వార్క్స్ 1 మరియు క్వార్క్స్ 2 లో ఉత్పత్తి చేయబడింది. మోడల్స్ ప్రతి ఒక్కటి చదరపు మీటర్లలో వారి సుమారుగా వింగ్ ప్రాంతానికి పేరు పెట్టబడ్డాయి. [1] ఈ డిజైన్ విస్తృత వేగ శ్రేణి కోసం ఆప్టిమైజ్ చేయబడింది మరియు "వారాంతపు వినోద ఫ్లైయర్ నుండి పోటీ పైలట్ వరకు" పైలట్లకు విక్రయించబడింది. [2] గ్లైడర్ వింగ్ పోర్చర్ మెరైన్ స్కైటెక్స్ 44 గ్రా/ఎం 2 నైలాన్ ఫాబ్రిక్ నుండి తయారు చేయబడింది. పక్కటెముక ఉపబలాలు 310 g/m2 డాక్రాన్, వెనుకంజలో ఉన్న అంచు ఉపబల 175 g/m2 పాలిస్టర్. పంక్తులు అన్నీ కెవ్లార్ మరియు 1.1 మరియు 1.7 మిమీ వ్యాసం లేదా, ఐచ్ఛికంగా, 0.6 మరియు 0.9 మిమీ మైక్రో షీథెడ్ పంక్తులు. రైసర్లు 20 మిమీ వెడల్పు గల పాలిమిడా స్ట్రాపింగ్ నుండి తయారవుతాయి. [3] సమీక్షకుడు నోయెల్ బెర్ట్రాండ్ 2003 సమీక్షలో క్వార్క్స్ 2 "చాలా విజయవంతమైంది" అని గుర్తించారు. [1] బెర్ట్రాండ్ నుండి డేటా [1] మరియు తయారీదారు [3] సాధారణ లక్షణాల పనితీరు</v>
      </c>
      <c r="E191" s="1" t="s">
        <v>2618</v>
      </c>
      <c r="F191" s="1" t="s">
        <v>295</v>
      </c>
      <c r="G191" s="1" t="str">
        <f>IFERROR(__xludf.DUMMYFUNCTION("GOOGLETRANSLATE(F:F, ""en"", ""te"")"),"పారాగ్లైడర్")</f>
        <v>పారాగ్లైడర్</v>
      </c>
      <c r="H191" s="1" t="s">
        <v>1742</v>
      </c>
      <c r="I191" s="1" t="str">
        <f>IFERROR(__xludf.DUMMYFUNCTION("GOOGLETRANSLATE(H:H, ""en"", ""te"")"),"స్పెయిన్")</f>
        <v>స్పెయిన్</v>
      </c>
      <c r="J191" s="2" t="s">
        <v>1743</v>
      </c>
      <c r="K191" s="1" t="s">
        <v>2619</v>
      </c>
      <c r="L191" s="1" t="str">
        <f>IFERROR(__xludf.DUMMYFUNCTION("GOOGLETRANSLATE(K:K, ""en"", ""te"")"),"విండ్టెక్ పారాపెంటెస్")</f>
        <v>విండ్టెక్ పారాపెంటెస్</v>
      </c>
      <c r="M191" s="1" t="s">
        <v>2620</v>
      </c>
      <c r="Q191" s="1" t="s">
        <v>233</v>
      </c>
      <c r="T191" s="1" t="s">
        <v>2621</v>
      </c>
      <c r="AA191" s="1" t="s">
        <v>2622</v>
      </c>
      <c r="AB191" s="1" t="s">
        <v>1129</v>
      </c>
      <c r="AF191" s="2" t="s">
        <v>301</v>
      </c>
      <c r="AI191" s="1" t="s">
        <v>2623</v>
      </c>
      <c r="AJ191" s="1" t="s">
        <v>2624</v>
      </c>
      <c r="AK191" s="1" t="s">
        <v>771</v>
      </c>
      <c r="AV191" s="1">
        <v>5.5</v>
      </c>
      <c r="BG191" s="1" t="s">
        <v>305</v>
      </c>
      <c r="BV191" s="1" t="s">
        <v>304</v>
      </c>
    </row>
    <row r="192">
      <c r="A192" s="1" t="s">
        <v>2625</v>
      </c>
      <c r="B192" s="1" t="str">
        <f>IFERROR(__xludf.DUMMYFUNCTION("GOOGLETRANSLATE(A:A, ""en"", ""te"")"),"విండ్టెక్ సింకో")</f>
        <v>విండ్టెక్ సింకో</v>
      </c>
      <c r="C192" s="1" t="s">
        <v>2626</v>
      </c>
      <c r="D192" s="1" t="str">
        <f>IFERROR(__xludf.DUMMYFUNCTION("GOOGLETRANSLATE(C:C, ""en"", ""te"")"),"విండ్‌టెక్ సింక్రో అనేది స్పానిష్ సింగిల్-ప్లేస్ పారాగ్లైడర్, దీనిని గిజాన్ యొక్క విండ్‌టెక్ పారాపెంటెస్ రూపొందించారు మరియు ఉత్పత్తి చేశారు. ఇది ఇప్పుడు ఉత్పత్తికి దూరంగా ఉంది. [1] అనుభవజ్ఞులైన పైలట్ల కోసం సింక్రో అధునాతన క్రాస్ కంట్రీ గ్లైడర్‌గా రూపొందిం"&amp;"చబడింది. మోడల్స్ ప్రతి ఒక్కటి చదరపు మీటర్లలో వారి సుమారుగా వింగ్ ప్రాంతానికి పేరు పెట్టబడ్డాయి. [1] ప్లాన్‌ఫార్మ్ మరియు ఏరోఫాయిల్ విభాగాలు స్పీడ్ పరిధిలో సరైన గ్లైడ్ కోసం రూపొందించిన కంప్యూటర్. డిజైన్ ""సెక్యూరిటీ స్పీడ్ సిస్టమ్"" ను కలిగి ఉంటుంది, ఇది మర"&amp;"ింత కఠినమైన ఆకారాన్ని అందించడానికి ప్రముఖ అంచున ఉన్న క్లోజ్డ్ మరియు సగం-క్లోజ్డ్ కణాల కలయిక. [2] గ్లైడర్ వింగ్ పోర్చర్ మెరైన్ స్కైటెక్స్ 44 గ్రా/ఎం 2 నైలాన్ ఫాబ్రిక్ నుండి తయారు చేయబడింది. పక్కటెముక ఉపబలాలు 180 g/m2 డాక్రాన్, వెనుకంజలో ఉన్న అంచు ఉపబల 175 "&amp;"g/m2 పాలిస్టర్. పంక్తులు అన్నీ 1.1 మరియు 1.7 మిమీ వ్యాసం కలిగిన కెవ్లార్. రైసర్లు 20 మిమీ వెడల్పు గల పాలిమిడా స్ట్రాపింగ్ నుండి తయారవుతాయి. [3] బెర్ట్రాండ్ నుండి డేటా [1] మరియు తయారీదారు [3] సాధారణ లక్షణాల పనితీరు")</f>
        <v>విండ్‌టెక్ సింక్రో అనేది స్పానిష్ సింగిల్-ప్లేస్ పారాగ్లైడర్, దీనిని గిజాన్ యొక్క విండ్‌టెక్ పారాపెంటెస్ రూపొందించారు మరియు ఉత్పత్తి చేశారు. ఇది ఇప్పుడు ఉత్పత్తికి దూరంగా ఉంది. [1] అనుభవజ్ఞులైన పైలట్ల కోసం సింక్రో అధునాతన క్రాస్ కంట్రీ గ్లైడర్‌గా రూపొందించబడింది. మోడల్స్ ప్రతి ఒక్కటి చదరపు మీటర్లలో వారి సుమారుగా వింగ్ ప్రాంతానికి పేరు పెట్టబడ్డాయి. [1] ప్లాన్‌ఫార్మ్ మరియు ఏరోఫాయిల్ విభాగాలు స్పీడ్ పరిధిలో సరైన గ్లైడ్ కోసం రూపొందించిన కంప్యూటర్. డిజైన్ "సెక్యూరిటీ స్పీడ్ సిస్టమ్" ను కలిగి ఉంటుంది, ఇది మరింత కఠినమైన ఆకారాన్ని అందించడానికి ప్రముఖ అంచున ఉన్న క్లోజ్డ్ మరియు సగం-క్లోజ్డ్ కణాల కలయిక. [2] గ్లైడర్ వింగ్ పోర్చర్ మెరైన్ స్కైటెక్స్ 44 గ్రా/ఎం 2 నైలాన్ ఫాబ్రిక్ నుండి తయారు చేయబడింది. పక్కటెముక ఉపబలాలు 180 g/m2 డాక్రాన్, వెనుకంజలో ఉన్న అంచు ఉపబల 175 g/m2 పాలిస్టర్. పంక్తులు అన్నీ 1.1 మరియు 1.7 మిమీ వ్యాసం కలిగిన కెవ్లార్. రైసర్లు 20 మిమీ వెడల్పు గల పాలిమిడా స్ట్రాపింగ్ నుండి తయారవుతాయి. [3] బెర్ట్రాండ్ నుండి డేటా [1] మరియు తయారీదారు [3] సాధారణ లక్షణాల పనితీరు</v>
      </c>
      <c r="F192" s="1" t="s">
        <v>295</v>
      </c>
      <c r="G192" s="1" t="str">
        <f>IFERROR(__xludf.DUMMYFUNCTION("GOOGLETRANSLATE(F:F, ""en"", ""te"")"),"పారాగ్లైడర్")</f>
        <v>పారాగ్లైడర్</v>
      </c>
      <c r="H192" s="1" t="s">
        <v>1742</v>
      </c>
      <c r="I192" s="1" t="str">
        <f>IFERROR(__xludf.DUMMYFUNCTION("GOOGLETRANSLATE(H:H, ""en"", ""te"")"),"స్పెయిన్")</f>
        <v>స్పెయిన్</v>
      </c>
      <c r="J192" s="2" t="s">
        <v>1743</v>
      </c>
      <c r="K192" s="1" t="s">
        <v>2619</v>
      </c>
      <c r="L192" s="1" t="str">
        <f>IFERROR(__xludf.DUMMYFUNCTION("GOOGLETRANSLATE(K:K, ""en"", ""te"")"),"విండ్టెక్ పారాపెంటెస్")</f>
        <v>విండ్టెక్ పారాపెంటెస్</v>
      </c>
      <c r="M192" s="1" t="s">
        <v>2620</v>
      </c>
      <c r="P192" s="1" t="s">
        <v>116</v>
      </c>
      <c r="Q192" s="1" t="s">
        <v>233</v>
      </c>
      <c r="T192" s="1" t="s">
        <v>2627</v>
      </c>
      <c r="AA192" s="1" t="s">
        <v>1043</v>
      </c>
      <c r="AB192" s="1" t="s">
        <v>2628</v>
      </c>
      <c r="AF192" s="2" t="s">
        <v>301</v>
      </c>
      <c r="AI192" s="1" t="s">
        <v>2629</v>
      </c>
      <c r="AJ192" s="1" t="s">
        <v>2630</v>
      </c>
      <c r="AK192" s="1" t="s">
        <v>1057</v>
      </c>
      <c r="AV192" s="1">
        <v>5.8</v>
      </c>
      <c r="BG192" s="1" t="s">
        <v>305</v>
      </c>
      <c r="BV192" s="1" t="s">
        <v>304</v>
      </c>
    </row>
    <row r="193">
      <c r="A193" s="1" t="s">
        <v>2631</v>
      </c>
      <c r="B193" s="1" t="str">
        <f>IFERROR(__xludf.DUMMYFUNCTION("GOOGLETRANSLATE(A:A, ""en"", ""te"")"),"EMSCO B-4")</f>
        <v>EMSCO B-4</v>
      </c>
      <c r="C193" s="1" t="s">
        <v>2632</v>
      </c>
      <c r="D193" s="1" t="str">
        <f>IFERROR(__xludf.DUMMYFUNCTION("GOOGLETRANSLATE(C:C, ""en"", ""te"")"),"EMSCO B-4 సిరస్ 1920 ల చివరలో యుఎస్‌లో నిర్మించిన మిడ్-వింగ్, రెండు-సీట్ల శిక్షకుడు. ఆరు నిర్మించబడ్డాయి మరియు మరింత శక్తివంతమైన ఇంజన్లతో మూడు వేరియంట్లు ఎగిరిపోయాయి. రెండు-సీట్ల బి -4 ట్రైనర్ మిడ్-వింగ్ మోనోప్లేన్, రెక్కలు దీర్ఘచతురస్రాకార ప్రణాళికతో మొద"&amp;"్దుబారిన చిట్కాలకు. నిర్మాణాత్మకంగా, ఎక్కువగా చెక్క రెక్కలు బాక్స్ స్పార్స్ మరియు స్ప్రూస్ మరియు ప్లైవుడ్ పక్కటెముకల జతలపై ఆధారపడి ఉన్నాయి, డ్యూరాలిమిన్ షీట్ ప్రముఖ అంచులను గట్టిపరుస్తుంది. మిగిలిన రెక్కలు ఫాబ్రిక్ కప్పబడి ఉన్నాయి. అవి పై నుండి మరియు క్రి"&amp;"ంద నుండి వైర్-బ్రేస్ చేయబడ్డాయి, ఫ్యూజ్‌లేజ్ లోపల పైలాన్‌ల నుండి స్పార్స్‌కు క్రమబద్ధీకరించబడిన వైర్లతో. దాని ఫ్రైజ్ ఐలెరాన్లు ఇన్సెట్. [1] B-4 యొక్క ఫ్యూజ్‌లేజ్ క్రోమ్-మాలిబ్డినం స్టీల్ ఫ్రేమ్ మీద ఆధారపడింది. ఇది 95 హెచ్‌పి (71 కిలోవాట్ల) అమెరికన్ సిరస్ "&amp;"III నాలుగు సిలిండర్లను కలిగి ఉంది, ముక్కులో నిటారుగా ఉన్న ఇన్లైన్ ఇంజిన్ అల్యూమినియం ఫైర్‌వాల్ మరియు రెక్కల మూలాలలో ట్యాంకులతో ఉంది. ద్వంద్వ నియంత్రణలతో అమర్చిన రెండు టెన్డం కాక్‌పిట్‌లు రెక్కపై ఉన్నాయి. ఫార్వర్డ్ కాక్‌పిట్ నుండి వీక్షణ, క్వార్టర్-తీగ చుట"&amp;"్టూ ఉంచబడింది, ఇది మంచిది మరియు వెనుక కాక్‌పిట్ నుండి బోధకుడి దృశ్యం అండర్ సైడ్ వింగ్ మూలాలలో కిటికీలతో మెరుగుపరచబడింది. [1] B-4 యొక్క సామ్రాజ్యం సాంప్రదాయికమైనది, ఇది రెక్కలు మరియు ఫాబ్రిక్ లాగా రూపొందించబడింది. టెయిల్‌ప్లేన్ మధ్య-ఫ్యూజ్‌లేజ్ ఎత్తులో అమర"&amp;"్చబడింది; దాని సంఘటనల కోణం కత్తిరించడం కోసం విమానంలో వైవిధ్యంగా ఉంటుంది. ఇది స్ప్లిట్, అసమతుల్య ఎలివేటర్లను కలిగి ఉంది. ఒక చిన్న ఫిన్ ఉంది, వక్ర-టాప్, స్ట్రెయిట్-ఎడ్జ్డ్ బ్యాలెన్స్డ్ చుక్కాని, ఇది ఎలివేటర్ల మధ్య కీల్ వరకు విస్తరించింది. [1] ఇది 6 అడుగుల ("&amp;"1.8 మీ) ట్రాక్‌తో సాంప్రదాయిక, స్ప్లిట్ ఇరుసు, స్థిర ల్యాండింగ్ గేర్‌ను కలిగి ఉంది. దిగువ వింగ్ బ్రేసింగ్ వైర్లు ఉపయోగించే అదే పైలాన్ నుండి ఇరుసులు మరియు డ్రాగ్ స్ట్రట్స్ అతుక్కొని ఉన్నాయి. వింగ్ రూట్ ఎయిర్క్రాఫ్ట్ ఫెయిరింగ్స్‌లో అబ్జార్బర్‌లను షాక్ చేయడా"&amp;"నికి స్ట్రట్స్ చక్రాలలో, ఫెయిరింగ్‌లలో జతచేయబడ్డాయి. వెనుక భాగంలో B-4 ఒక త్రిపాద తోకను కలిగి ఉంది, చుక్కాని పోస్ట్ యొక్క నిలువు రబ్బరు షాక్ గ్రహించే పొడిగింపు. [1] ఎమ్స్కో సిరస్ యొక్క మొదటి ఫ్లైట్ యొక్క ఖచ్చితమైన తేదీ తెలియదు, ఇది నవంబర్ 1929 మధ్యలో ఎగురు"&amp;"తున్నప్పటికీ. [1] నవంబర్ 7 న లాస్ ఏంజిల్స్‌లో ముగిసిన పోటీ లేని 1,200 మై (1,900 కిమీ) మొదటి ఆల్-కాలిఫోర్నియా పర్యటనలో పాల్గొనే విమానంలో ఇది ఒకటి. ఈ కార్యక్రమం లాస్ ఏంజిల్స్‌లో నవంబర్ 9–17 నుండి, [3] సిర్రస్ ప్రదర్శనలో ఉన్న వెస్ట్రన్ ఎయిర్‌క్రాఫ్ట్ షోను ప్"&amp;"రకటించడానికి ఉద్దేశించబడింది. [4] దీని పరీక్షలు జనవరి 1930 నాటికి పూర్తయ్యాయి, [5] ఇది ఎప్పుడూ ధృవీకరణకు చేరుకోలేదు, కొంతవరకు దాని డిజైనర్ చార్లెస్ రోచెవిల్లే సంస్థ నుండి బయలుదేరడం వల్ల. [6] అతని స్థానంలో గెరార్డ్ వుల్టీ, మాజీ-లాక్‌హీడ్, ఏకైక B-4 ను ఐదు స"&amp;"ిలిండర్ల రేడియల్‌తో తిరిగి ఇంజిన్ చేయాలని నిర్ణయించుకున్నాడు, 165 HP (123 kW) రైట్ J-6-5 వర్ల్‌విండ్‌తో. సవరించిన విమానం B-7 గా నియమించబడింది మరియు 21 ఫిబ్రవరి 1931 న దాని ఆమోదించిన టైప్ రేటింగ్ (ATC) ను పొందింది. [6] ఇది B-4 కన్నా 13 (330 మిమీ) లో ఉంది మ"&amp;"రియు సుమారు 400 పౌండ్లు (180 కిలోలు) భారీగా ఖాళీగా ఉంది. [7] ఇతర B-7 లు నిర్మించబడలేదు; బదులుగా దాని తరువాత కొత్తగా నిర్మించిన, ఒంటరి B-7-C, ఖండాంతర A.70 ఏడు-సిలిండర్ రేడియల్ చేత శక్తినిస్తుంది, ఇది సుడిగాలి వలె అదే శక్తిని ఉత్పత్తి చేసింది. ఇది B-4 కన్నా"&amp;" ఎక్కువ (580 mm) లో 23 లో ఉంది, అయితే B-7 కి సమానంగా ఉంటుంది, అదే ఖాళీ బరువుతో, [6] దీనికి టెయిల్‌వీల్ వంటి వివిధ మెరుగుదలలు ఉన్నప్పటికీ. [8] B-7-C జూన్ 1931 లో దాని ATC ని పొందింది. [6] వేల్టీ విమానాలను ఏర్పాటు చేయడానికి వుల్టీ ఎమ్స్కోను విడిచిపెట్టాడు మ"&amp;"రియు అతని స్థానంలో టి.వి. వాన్ స్టోన్ ఉన్నారు, అతను 185 హెచ్‌పి (138 కిలోవాట్ల) కర్టిస్ ఛాలెంజర్ సిక్స్ సిలిండర్ రేడియల్‌తో మరో ఎయిర్‌ఫ్రేమ్‌ను నిర్మించాడు. నియమించబడిన B-7-CH, ఇది 1931 లో ఆలస్యంగా ప్రయాణించింది. [6] B-7 మార్పిడి కాకుండా నిర్మించిన ఆరు B-"&amp;"4 ల గురించి చాలా తక్కువగా తెలుసు. తరువాతి కెరీర్ కూడా అస్పష్టంగా ఉంది. B-7-C 1946 లో రద్దు చేయబడింది, కానీ దాని ఎగిరే జీవితం నమోదు కాలేదు. B-7-CH లో మంచి రికార్డ్ చరిత్ర ఉంది. లాంగ్ బీచ్ యొక్క స్కాట్ ఫ్లయింగ్ సర్వీసెస్ దీనిని 1936 లో విక్రయించే వరకు కొంతక"&amp;"ాలం ఉపయోగించారు మరియు అక్కడ అంతర్గత సేవను ప్రారంభించాలనే ఉద్దేశ్యంతో హైతీకి వెళ్లారు. ఇది న్యూయార్క్ నగరానికి తిరిగి వచ్చింది, అక్కడ ఒక కొత్త యజమాని దానిని వెస్ట్ కోస్ట్‌కు తిరిగి తీసుకొని దానిని విక్రయించాడు. ఇది చివరిసారిగా 1950 లో ముల్త్‌నోమా స్కూల్ ఆఫ"&amp;"్ ఏవియేషన్‌లో రికార్డ్ చేయబడింది. [2] జనరల్ నుండి డేటా: ఏవియేషన్ 16 నవంబర్ 1929, పే .982; [1] పనితీరు: విమానయానంలో EMSCO ప్రకటన 28 సెప్టెంబర్ 1929, పే .11 [9] సాధారణ లక్షణాల పనితీరు")</f>
        <v>EMSCO B-4 సిరస్ 1920 ల చివరలో యుఎస్‌లో నిర్మించిన మిడ్-వింగ్, రెండు-సీట్ల శిక్షకుడు. ఆరు నిర్మించబడ్డాయి మరియు మరింత శక్తివంతమైన ఇంజన్లతో మూడు వేరియంట్లు ఎగిరిపోయాయి. రెండు-సీట్ల బి -4 ట్రైనర్ మిడ్-వింగ్ మోనోప్లేన్, రెక్కలు దీర్ఘచతురస్రాకార ప్రణాళికతో మొద్దుబారిన చిట్కాలకు. నిర్మాణాత్మకంగా, ఎక్కువగా చెక్క రెక్కలు బాక్స్ స్పార్స్ మరియు స్ప్రూస్ మరియు ప్లైవుడ్ పక్కటెముకల జతలపై ఆధారపడి ఉన్నాయి, డ్యూరాలిమిన్ షీట్ ప్రముఖ అంచులను గట్టిపరుస్తుంది. మిగిలిన రెక్కలు ఫాబ్రిక్ కప్పబడి ఉన్నాయి. అవి పై నుండి మరియు క్రింద నుండి వైర్-బ్రేస్ చేయబడ్డాయి, ఫ్యూజ్‌లేజ్ లోపల పైలాన్‌ల నుండి స్పార్స్‌కు క్రమబద్ధీకరించబడిన వైర్లతో. దాని ఫ్రైజ్ ఐలెరాన్లు ఇన్సెట్. [1] B-4 యొక్క ఫ్యూజ్‌లేజ్ క్రోమ్-మాలిబ్డినం స్టీల్ ఫ్రేమ్ మీద ఆధారపడింది. ఇది 95 హెచ్‌పి (71 కిలోవాట్ల) అమెరికన్ సిరస్ III నాలుగు సిలిండర్లను కలిగి ఉంది, ముక్కులో నిటారుగా ఉన్న ఇన్లైన్ ఇంజిన్ అల్యూమినియం ఫైర్‌వాల్ మరియు రెక్కల మూలాలలో ట్యాంకులతో ఉంది. ద్వంద్వ నియంత్రణలతో అమర్చిన రెండు టెన్డం కాక్‌పిట్‌లు రెక్కపై ఉన్నాయి. ఫార్వర్డ్ కాక్‌పిట్ నుండి వీక్షణ, క్వార్టర్-తీగ చుట్టూ ఉంచబడింది, ఇది మంచిది మరియు వెనుక కాక్‌పిట్ నుండి బోధకుడి దృశ్యం అండర్ సైడ్ వింగ్ మూలాలలో కిటికీలతో మెరుగుపరచబడింది. [1] B-4 యొక్క సామ్రాజ్యం సాంప్రదాయికమైనది, ఇది రెక్కలు మరియు ఫాబ్రిక్ లాగా రూపొందించబడింది. టెయిల్‌ప్లేన్ మధ్య-ఫ్యూజ్‌లేజ్ ఎత్తులో అమర్చబడింది; దాని సంఘటనల కోణం కత్తిరించడం కోసం విమానంలో వైవిధ్యంగా ఉంటుంది. ఇది స్ప్లిట్, అసమతుల్య ఎలివేటర్లను కలిగి ఉంది. ఒక చిన్న ఫిన్ ఉంది, వక్ర-టాప్, స్ట్రెయిట్-ఎడ్జ్డ్ బ్యాలెన్స్డ్ చుక్కాని, ఇది ఎలివేటర్ల మధ్య కీల్ వరకు విస్తరించింది. [1] ఇది 6 అడుగుల (1.8 మీ) ట్రాక్‌తో సాంప్రదాయిక, స్ప్లిట్ ఇరుసు, స్థిర ల్యాండింగ్ గేర్‌ను కలిగి ఉంది. దిగువ వింగ్ బ్రేసింగ్ వైర్లు ఉపయోగించే అదే పైలాన్ నుండి ఇరుసులు మరియు డ్రాగ్ స్ట్రట్స్ అతుక్కొని ఉన్నాయి. వింగ్ రూట్ ఎయిర్క్రాఫ్ట్ ఫెయిరింగ్స్‌లో అబ్జార్బర్‌లను షాక్ చేయడానికి స్ట్రట్స్ చక్రాలలో, ఫెయిరింగ్‌లలో జతచేయబడ్డాయి. వెనుక భాగంలో B-4 ఒక త్రిపాద తోకను కలిగి ఉంది, చుక్కాని పోస్ట్ యొక్క నిలువు రబ్బరు షాక్ గ్రహించే పొడిగింపు. [1] ఎమ్స్కో సిరస్ యొక్క మొదటి ఫ్లైట్ యొక్క ఖచ్చితమైన తేదీ తెలియదు, ఇది నవంబర్ 1929 మధ్యలో ఎగురుతున్నప్పటికీ. [1] నవంబర్ 7 న లాస్ ఏంజిల్స్‌లో ముగిసిన పోటీ లేని 1,200 మై (1,900 కిమీ) మొదటి ఆల్-కాలిఫోర్నియా పర్యటనలో పాల్గొనే విమానంలో ఇది ఒకటి. ఈ కార్యక్రమం లాస్ ఏంజిల్స్‌లో నవంబర్ 9–17 నుండి, [3] సిర్రస్ ప్రదర్శనలో ఉన్న వెస్ట్రన్ ఎయిర్‌క్రాఫ్ట్ షోను ప్రకటించడానికి ఉద్దేశించబడింది. [4] దీని పరీక్షలు జనవరి 1930 నాటికి పూర్తయ్యాయి, [5] ఇది ఎప్పుడూ ధృవీకరణకు చేరుకోలేదు, కొంతవరకు దాని డిజైనర్ చార్లెస్ రోచెవిల్లే సంస్థ నుండి బయలుదేరడం వల్ల. [6] అతని స్థానంలో గెరార్డ్ వుల్టీ, మాజీ-లాక్‌హీడ్, ఏకైక B-4 ను ఐదు సిలిండర్ల రేడియల్‌తో తిరిగి ఇంజిన్ చేయాలని నిర్ణయించుకున్నాడు, 165 HP (123 kW) రైట్ J-6-5 వర్ల్‌విండ్‌తో. సవరించిన విమానం B-7 గా నియమించబడింది మరియు 21 ఫిబ్రవరి 1931 న దాని ఆమోదించిన టైప్ రేటింగ్ (ATC) ను పొందింది. [6] ఇది B-4 కన్నా 13 (330 మిమీ) లో ఉంది మరియు సుమారు 400 పౌండ్లు (180 కిలోలు) భారీగా ఖాళీగా ఉంది. [7] ఇతర B-7 లు నిర్మించబడలేదు; బదులుగా దాని తరువాత కొత్తగా నిర్మించిన, ఒంటరి B-7-C, ఖండాంతర A.70 ఏడు-సిలిండర్ రేడియల్ చేత శక్తినిస్తుంది, ఇది సుడిగాలి వలె అదే శక్తిని ఉత్పత్తి చేసింది. ఇది B-4 కన్నా ఎక్కువ (580 mm) లో 23 లో ఉంది, అయితే B-7 కి సమానంగా ఉంటుంది, అదే ఖాళీ బరువుతో, [6] దీనికి టెయిల్‌వీల్ వంటి వివిధ మెరుగుదలలు ఉన్నప్పటికీ. [8] B-7-C జూన్ 1931 లో దాని ATC ని పొందింది. [6] వేల్టీ విమానాలను ఏర్పాటు చేయడానికి వుల్టీ ఎమ్స్కోను విడిచిపెట్టాడు మరియు అతని స్థానంలో టి.వి. వాన్ స్టోన్ ఉన్నారు, అతను 185 హెచ్‌పి (138 కిలోవాట్ల) కర్టిస్ ఛాలెంజర్ సిక్స్ సిలిండర్ రేడియల్‌తో మరో ఎయిర్‌ఫ్రేమ్‌ను నిర్మించాడు. నియమించబడిన B-7-CH, ఇది 1931 లో ఆలస్యంగా ప్రయాణించింది. [6] B-7 మార్పిడి కాకుండా నిర్మించిన ఆరు B-4 ల గురించి చాలా తక్కువగా తెలుసు. తరువాతి కెరీర్ కూడా అస్పష్టంగా ఉంది. B-7-C 1946 లో రద్దు చేయబడింది, కానీ దాని ఎగిరే జీవితం నమోదు కాలేదు. B-7-CH లో మంచి రికార్డ్ చరిత్ర ఉంది. లాంగ్ బీచ్ యొక్క స్కాట్ ఫ్లయింగ్ సర్వీసెస్ దీనిని 1936 లో విక్రయించే వరకు కొంతకాలం ఉపయోగించారు మరియు అక్కడ అంతర్గత సేవను ప్రారంభించాలనే ఉద్దేశ్యంతో హైతీకి వెళ్లారు. ఇది న్యూయార్క్ నగరానికి తిరిగి వచ్చింది, అక్కడ ఒక కొత్త యజమాని దానిని వెస్ట్ కోస్ట్‌కు తిరిగి తీసుకొని దానిని విక్రయించాడు. ఇది చివరిసారిగా 1950 లో ముల్త్‌నోమా స్కూల్ ఆఫ్ ఏవియేషన్‌లో రికార్డ్ చేయబడింది. [2] జనరల్ నుండి డేటా: ఏవియేషన్ 16 నవంబర్ 1929, పే .982; [1] పనితీరు: విమానయానంలో EMSCO ప్రకటన 28 సెప్టెంబర్ 1929, పే .11 [9] సాధారణ లక్షణాల పనితీరు</v>
      </c>
      <c r="F193" s="1" t="s">
        <v>2633</v>
      </c>
      <c r="G193" s="1" t="str">
        <f>IFERROR(__xludf.DUMMYFUNCTION("GOOGLETRANSLATE(F:F, ""en"", ""te"")"),"ట్రైనర్ విమానం")</f>
        <v>ట్రైనర్ విమానం</v>
      </c>
      <c r="H193" s="1" t="s">
        <v>2634</v>
      </c>
      <c r="I193" s="1" t="str">
        <f>IFERROR(__xludf.DUMMYFUNCTION("GOOGLETRANSLATE(H:H, ""en"", ""te"")"),"మాకు")</f>
        <v>మాకు</v>
      </c>
      <c r="J193" s="2" t="s">
        <v>2635</v>
      </c>
      <c r="K193" s="1" t="s">
        <v>2636</v>
      </c>
      <c r="L193" s="1" t="str">
        <f>IFERROR(__xludf.DUMMYFUNCTION("GOOGLETRANSLATE(K:K, ""en"", ""te"")"),"EMSCO విమానం")</f>
        <v>EMSCO విమానం</v>
      </c>
      <c r="M193" s="1" t="s">
        <v>2637</v>
      </c>
      <c r="N193" s="1" t="s">
        <v>2638</v>
      </c>
      <c r="O193" s="1" t="s">
        <v>2639</v>
      </c>
      <c r="P193" s="1" t="s">
        <v>2640</v>
      </c>
      <c r="Q193" s="1" t="s">
        <v>139</v>
      </c>
      <c r="S193" s="1" t="s">
        <v>596</v>
      </c>
      <c r="T193" s="1" t="s">
        <v>2641</v>
      </c>
      <c r="U193" s="1" t="s">
        <v>2642</v>
      </c>
      <c r="V193" s="1" t="s">
        <v>2643</v>
      </c>
      <c r="X193" s="1" t="s">
        <v>2644</v>
      </c>
      <c r="Y193" s="1" t="s">
        <v>2645</v>
      </c>
      <c r="Z193" s="1" t="s">
        <v>144</v>
      </c>
      <c r="AA193" s="1" t="s">
        <v>2646</v>
      </c>
      <c r="AF193" s="1" t="s">
        <v>2647</v>
      </c>
      <c r="AG193" s="1" t="s">
        <v>2648</v>
      </c>
      <c r="AI193" s="1" t="s">
        <v>2649</v>
      </c>
      <c r="AJ193" s="1" t="s">
        <v>2650</v>
      </c>
      <c r="AK193" s="1" t="s">
        <v>2651</v>
      </c>
      <c r="AP193" s="1" t="s">
        <v>2652</v>
      </c>
      <c r="AW193" s="1" t="s">
        <v>2653</v>
      </c>
    </row>
    <row r="194">
      <c r="A194" s="1" t="s">
        <v>2654</v>
      </c>
      <c r="B194" s="1" t="str">
        <f>IFERROR(__xludf.DUMMYFUNCTION("GOOGLETRANSLATE(A:A, ""en"", ""te"")"),"Iai హార్పీ ng")</f>
        <v>Iai హార్పీ ng</v>
      </c>
      <c r="C194" s="1" t="s">
        <v>2655</v>
      </c>
      <c r="D194" s="1" t="str">
        <f>IFERROR(__xludf.DUMMYFUNCTION("GOOGLETRANSLATE(C:C, ""en"", ""te"")"),"IAI హార్పీ NG లేదా IAI హార్పీ న్యూ జనరేషన్ ఇజ్రాయెల్ ఏరోస్పేస్ ఇండస్ట్రీస్ చేత ఉత్పత్తి చేయబడిన ఒక ఆయుధాలు. ఇది యాంటీ-రేడియేషన్ డ్రోన్ మరియు అసహ్యకరమైన ఆయుధం మరియు సీడ్ ఆపరేషన్ల కోసం ఆప్టిమైజ్ చేయబడింది. డ్రోన్ అధిక పేలుడు వార్‌హెడ్ మరియు నిక్డ్ పేరును """&amp;"ఫైర్ అండ్ ఫర్గాన్ని మర్చిపో"" అటానమస్ వెపన్. [1] ఇది ఆల్-వెదర్ డే/నైట్ లో పనిచేస్తుంది మరియు దీనిని గ్రౌండ్ వెహికల్ నుండి ప్రారంభించవచ్చు. దీనికి 9 గంటల గాలి వచ్చే సమయం ఉంది. [2] హార్పీ దాని పూర్వీకుల నుండి, ముఖ్యంగా లోయిటర్ సమయం, పరిధి, ఎత్తు, నిర్వహణ మర"&amp;"ియు శిక్షణలో అనేక విధాలుగా మెరుగుపడింది. [3] అలాగే, ఇది RF స్పెక్ట్రంను 2–18 GHz నుండి 0.8–18 GHz కు మెరుగుపరిచింది. [4] మానవరహిత వైమానిక వాహనంపై ఈ వ్యాసం ఒక స్టబ్. వికీపీడియా విస్తరించడం ద్వారా మీరు సహాయపడవచ్చు.")</f>
        <v>IAI హార్పీ NG లేదా IAI హార్పీ న్యూ జనరేషన్ ఇజ్రాయెల్ ఏరోస్పేస్ ఇండస్ట్రీస్ చేత ఉత్పత్తి చేయబడిన ఒక ఆయుధాలు. ఇది యాంటీ-రేడియేషన్ డ్రోన్ మరియు అసహ్యకరమైన ఆయుధం మరియు సీడ్ ఆపరేషన్ల కోసం ఆప్టిమైజ్ చేయబడింది. డ్రోన్ అధిక పేలుడు వార్‌హెడ్ మరియు నిక్డ్ పేరును "ఫైర్ అండ్ ఫర్గాన్ని మర్చిపో" అటానమస్ వెపన్. [1] ఇది ఆల్-వెదర్ డే/నైట్ లో పనిచేస్తుంది మరియు దీనిని గ్రౌండ్ వెహికల్ నుండి ప్రారంభించవచ్చు. దీనికి 9 గంటల గాలి వచ్చే సమయం ఉంది. [2] హార్పీ దాని పూర్వీకుల నుండి, ముఖ్యంగా లోయిటర్ సమయం, పరిధి, ఎత్తు, నిర్వహణ మరియు శిక్షణలో అనేక విధాలుగా మెరుగుపడింది. [3] అలాగే, ఇది RF స్పెక్ట్రంను 2–18 GHz నుండి 0.8–18 GHz కు మెరుగుపరిచింది. [4] మానవరహిత వైమానిక వాహనంపై ఈ వ్యాసం ఒక స్టబ్. వికీపీడియా విస్తరించడం ద్వారా మీరు సహాయపడవచ్చు.</v>
      </c>
      <c r="F194" s="1" t="s">
        <v>860</v>
      </c>
      <c r="G194" s="1" t="str">
        <f>IFERROR(__xludf.DUMMYFUNCTION("GOOGLETRANSLATE(F:F, ""en"", ""te"")"),"అసహ్యకరమైన ఆయుధాలు")</f>
        <v>అసహ్యకరమైన ఆయుధాలు</v>
      </c>
      <c r="H194" s="1" t="s">
        <v>1090</v>
      </c>
      <c r="I194" s="1" t="str">
        <f>IFERROR(__xludf.DUMMYFUNCTION("GOOGLETRANSLATE(H:H, ""en"", ""te"")"),"ఇజ్రాయెల్")</f>
        <v>ఇజ్రాయెల్</v>
      </c>
      <c r="K194" s="1" t="s">
        <v>1091</v>
      </c>
      <c r="L194" s="1" t="str">
        <f>IFERROR(__xludf.DUMMYFUNCTION("GOOGLETRANSLATE(K:K, ""en"", ""te"")"),"Iai")</f>
        <v>Iai</v>
      </c>
      <c r="M194" s="2" t="s">
        <v>1092</v>
      </c>
      <c r="AG194" s="1" t="s">
        <v>1091</v>
      </c>
      <c r="AQ194" s="1" t="s">
        <v>2656</v>
      </c>
      <c r="AR194" s="1" t="s">
        <v>2657</v>
      </c>
      <c r="BC194" s="1" t="s">
        <v>1090</v>
      </c>
      <c r="BG194" s="1" t="s">
        <v>51</v>
      </c>
    </row>
    <row r="195">
      <c r="A195" s="1" t="s">
        <v>2658</v>
      </c>
      <c r="B195" s="1" t="str">
        <f>IFERROR(__xludf.DUMMYFUNCTION("GOOGLETRANSLATE(A:A, ""en"", ""te"")"),"నార్త్రోప్ N-204")</f>
        <v>నార్త్రోప్ N-204</v>
      </c>
      <c r="C195" s="1" t="s">
        <v>2659</v>
      </c>
      <c r="D195" s="1" t="str">
        <f>IFERROR(__xludf.DUMMYFUNCTION("GOOGLETRANSLATE(C:C, ""en"", ""te"")"),"నార్త్రోప్ ఎన్ -204 1950 లలో అమెరికాలో రూపొందించిన అధిక ఎత్తులో ఉన్న నిఘా జెట్ విమానం. 1957 పతనం లో, నార్త్రోప్ వారి మునుపటి N-165 డిజైన్ అధ్యయనంలో పెట్టుబడి పెట్టబడిన సబ్సోనిక్ హై-ఎలిట్యూడ్ నిఘా విమానం కోసం అమెరికా వైమానిక దళానికి ఒక ప్రతిపాదనను సమర్పించ"&amp;"ింది. సోవియట్ యూనియన్‌పై గూ y చారి మిషన్లపై లాక్‌హీడ్ యు -2 ను రాడార్‌లు ట్రాక్ చేస్తున్నాయని సిఐఎ పైలట్లు చేసిన ఆందోళనలు నార్త్రోప్‌ను తక్కువ పరిశీలించదగిన సాంకేతిక పరిజ్ఞానాన్ని ఎన్ -204 డిజైన్‌లో భాగంగా మార్చడానికి ప్రేరేపించాయి, తరువాత లాక్‌హీడ్ ఎ -12"&amp;" తో జరిగింది. [[పట్టు కుములి 1960 లో N-204 సేవలోకి వెళ్ళవచ్చని నార్త్రోప్ అంచనా వేసినప్పటికీ, N-204 ప్రాజెక్ట్ హార్డ్‌వేర్ దశకు వెళ్లలేదు. [1] N-20104 లాక్హీడ్ U-2 మరియు యాకోవ్లెవ్ యాక్ -25RV లతో సమానంగా ఉంటుంది, ఇది సాధారణ సెయిల్ ప్లేన్ వంటి పొడవైన, సరళ "&amp;"రెక్కలు మరియు V- తోకను కలిగి ఉంటుంది. ఏదేమైనా, విమానం యొక్క ఇంజన్లు రెక్కల మూలాలలో ఖననం చేయబడలేదు లేదా రెక్కల క్రింద పాడ్ చేయబడలేదు, కానీ బదులుగా వింగ్ సెంటర్-సెక్షన్ యొక్క అవుట్బోర్డ్ చివరలో ఖననం చేయబడ్డాయి. [1] పోల్చదగిన పాత్ర, కాన్ఫిగరేషన్ మరియు ERA యొ"&amp;"క్క సాధారణ లక్షణాల పనితీరు విమానం నుండి డేటా")</f>
        <v>నార్త్రోప్ ఎన్ -204 1950 లలో అమెరికాలో రూపొందించిన అధిక ఎత్తులో ఉన్న నిఘా జెట్ విమానం. 1957 పతనం లో, నార్త్రోప్ వారి మునుపటి N-165 డిజైన్ అధ్యయనంలో పెట్టుబడి పెట్టబడిన సబ్సోనిక్ హై-ఎలిట్యూడ్ నిఘా విమానం కోసం అమెరికా వైమానిక దళానికి ఒక ప్రతిపాదనను సమర్పించింది. సోవియట్ యూనియన్‌పై గూ y చారి మిషన్లపై లాక్‌హీడ్ యు -2 ను రాడార్‌లు ట్రాక్ చేస్తున్నాయని సిఐఎ పైలట్లు చేసిన ఆందోళనలు నార్త్రోప్‌ను తక్కువ పరిశీలించదగిన సాంకేతిక పరిజ్ఞానాన్ని ఎన్ -204 డిజైన్‌లో భాగంగా మార్చడానికి ప్రేరేపించాయి, తరువాత లాక్‌హీడ్ ఎ -12 తో జరిగింది. [[పట్టు కుములి 1960 లో N-204 సేవలోకి వెళ్ళవచ్చని నార్త్రోప్ అంచనా వేసినప్పటికీ, N-204 ప్రాజెక్ట్ హార్డ్‌వేర్ దశకు వెళ్లలేదు. [1] N-20104 లాక్హీడ్ U-2 మరియు యాకోవ్లెవ్ యాక్ -25RV లతో సమానంగా ఉంటుంది, ఇది సాధారణ సెయిల్ ప్లేన్ వంటి పొడవైన, సరళ రెక్కలు మరియు V- తోకను కలిగి ఉంటుంది. ఏదేమైనా, విమానం యొక్క ఇంజన్లు రెక్కల మూలాలలో ఖననం చేయబడలేదు లేదా రెక్కల క్రింద పాడ్ చేయబడలేదు, కానీ బదులుగా వింగ్ సెంటర్-సెక్షన్ యొక్క అవుట్బోర్డ్ చివరలో ఖననం చేయబడ్డాయి. [1] పోల్చదగిన పాత్ర, కాన్ఫిగరేషన్ మరియు ERA యొక్క సాధారణ లక్షణాల పనితీరు విమానం నుండి డేటా</v>
      </c>
      <c r="F195" s="1" t="s">
        <v>2660</v>
      </c>
      <c r="G195" s="1" t="str">
        <f>IFERROR(__xludf.DUMMYFUNCTION("GOOGLETRANSLATE(F:F, ""en"", ""te"")"),"అధిక ఎత్తున")</f>
        <v>అధిక ఎత్తున</v>
      </c>
      <c r="K195" s="1" t="s">
        <v>2661</v>
      </c>
      <c r="L195" s="1" t="str">
        <f>IFERROR(__xludf.DUMMYFUNCTION("GOOGLETRANSLATE(K:K, ""en"", ""te"")"),"నార్త్రోప్ కార్పొరేషన్")</f>
        <v>నార్త్రోప్ కార్పొరేషన్</v>
      </c>
      <c r="M195" s="1" t="s">
        <v>2662</v>
      </c>
      <c r="O195" s="1" t="s">
        <v>2663</v>
      </c>
      <c r="Q195" s="1" t="s">
        <v>2664</v>
      </c>
      <c r="S195" s="1" t="s">
        <v>2665</v>
      </c>
      <c r="T195" s="1" t="s">
        <v>2666</v>
      </c>
      <c r="W195" s="1" t="s">
        <v>2667</v>
      </c>
      <c r="Y195" s="1" t="s">
        <v>2668</v>
      </c>
      <c r="AF195" s="1" t="s">
        <v>2669</v>
      </c>
      <c r="AI195" s="1" t="s">
        <v>2670</v>
      </c>
      <c r="AJ195" s="1" t="s">
        <v>2671</v>
      </c>
      <c r="AK195" s="1" t="s">
        <v>2672</v>
      </c>
      <c r="AL195" s="1" t="s">
        <v>2673</v>
      </c>
      <c r="AM195" s="1" t="s">
        <v>2674</v>
      </c>
      <c r="BC195" s="1" t="s">
        <v>2675</v>
      </c>
      <c r="BD195" s="1" t="s">
        <v>2676</v>
      </c>
      <c r="BG195" s="1" t="s">
        <v>2677</v>
      </c>
    </row>
    <row r="196">
      <c r="A196" s="1" t="s">
        <v>2678</v>
      </c>
      <c r="B196" s="1" t="str">
        <f>IFERROR(__xludf.DUMMYFUNCTION("GOOGLETRANSLATE(A:A, ""en"", ""te"")"),"పెగాస్ డిస్కస్")</f>
        <v>పెగాస్ డిస్కస్</v>
      </c>
      <c r="C196" s="1" t="s">
        <v>2679</v>
      </c>
      <c r="D196" s="1" t="str">
        <f>IFERROR(__xludf.DUMMYFUNCTION("GOOGLETRANSLATE(C:C, ""en"", ""te"")"),"పెగాస్ డిస్కస్ అనేది చెక్ రెండు-ప్రదేశాల పారాగ్లైడర్, దీనిని ప్రేగ్ యొక్క పెగాస్ 2000 రూపకల్పన చేసి ఉత్పత్తి చేసింది. ఇది ఇప్పుడు ఉత్పత్తికి దూరంగా ఉంది. [1] ఈ విమానం విమాన శిక్షణ కోసం టెన్డం గ్లైడర్‌గా రూపొందించబడింది మరియు దీనిని డిస్కస్ BI గా సూచిస్తార"&amp;"ు, ఇది ""ద్వి-స్థలం"" లేదా రెండు సీటర్లను సూచిస్తుంది. [1] డిజైన్ రెండు తరాల మోడళ్ల ద్వారా అభివృద్ధి చెందింది, డిస్కస్ 1 మరియు 2, ప్రతి ఒక్కటి చివరిగా మెరుగుపడుతుంది. మోడల్స్ ప్రతి ఒక్కటి చదరపు మీటర్లలో వారి సుమారుగా వింగ్ ప్రాంతానికి పేరు పెట్టబడ్డాయి. ["&amp;"1] బెర్ట్రాండ్ నుండి డేటా [1] సాధారణ లక్షణాలు")</f>
        <v>పెగాస్ డిస్కస్ అనేది చెక్ రెండు-ప్రదేశాల పారాగ్లైడర్, దీనిని ప్రేగ్ యొక్క పెగాస్ 2000 రూపకల్పన చేసి ఉత్పత్తి చేసింది. ఇది ఇప్పుడు ఉత్పత్తికి దూరంగా ఉంది. [1] ఈ విమానం విమాన శిక్షణ కోసం టెన్డం గ్లైడర్‌గా రూపొందించబడింది మరియు దీనిని డిస్కస్ BI గా సూచిస్తారు, ఇది "ద్వి-స్థలం" లేదా రెండు సీటర్లను సూచిస్తుంది. [1] డిజైన్ రెండు తరాల మోడళ్ల ద్వారా అభివృద్ధి చెందింది, డిస్కస్ 1 మరియు 2, ప్రతి ఒక్కటి చివరిగా మెరుగుపడుతుంది. మోడల్స్ ప్రతి ఒక్కటి చదరపు మీటర్లలో వారి సుమారుగా వింగ్ ప్రాంతానికి పేరు పెట్టబడ్డాయి. [1] బెర్ట్రాండ్ నుండి డేటా [1] సాధారణ లక్షణాలు</v>
      </c>
      <c r="F196" s="1" t="s">
        <v>295</v>
      </c>
      <c r="G196" s="1" t="str">
        <f>IFERROR(__xludf.DUMMYFUNCTION("GOOGLETRANSLATE(F:F, ""en"", ""te"")"),"పారాగ్లైడర్")</f>
        <v>పారాగ్లైడర్</v>
      </c>
      <c r="H196" s="1" t="s">
        <v>764</v>
      </c>
      <c r="I196" s="1" t="str">
        <f>IFERROR(__xludf.DUMMYFUNCTION("GOOGLETRANSLATE(H:H, ""en"", ""te"")"),"చెక్ రిపబ్లిక్")</f>
        <v>చెక్ రిపబ్లిక్</v>
      </c>
      <c r="J196" s="1" t="s">
        <v>765</v>
      </c>
      <c r="K196" s="1" t="s">
        <v>2526</v>
      </c>
      <c r="L196" s="1" t="str">
        <f>IFERROR(__xludf.DUMMYFUNCTION("GOOGLETRANSLATE(K:K, ""en"", ""te"")"),"పెగాస్ 2000")</f>
        <v>పెగాస్ 2000</v>
      </c>
      <c r="M196" s="1" t="s">
        <v>2527</v>
      </c>
      <c r="P196" s="1" t="s">
        <v>116</v>
      </c>
      <c r="Q196" s="1" t="s">
        <v>233</v>
      </c>
      <c r="T196" s="1" t="s">
        <v>2680</v>
      </c>
      <c r="AF196" s="2" t="s">
        <v>301</v>
      </c>
      <c r="AI196" s="1" t="s">
        <v>2681</v>
      </c>
      <c r="AK196" s="1" t="s">
        <v>2614</v>
      </c>
      <c r="AV196" s="1">
        <v>4.7</v>
      </c>
      <c r="BG196" s="1" t="s">
        <v>305</v>
      </c>
      <c r="BH196" s="1" t="s">
        <v>997</v>
      </c>
    </row>
    <row r="197">
      <c r="A197" s="1" t="s">
        <v>2682</v>
      </c>
      <c r="B197" s="1" t="str">
        <f>IFERROR(__xludf.DUMMYFUNCTION("GOOGLETRANSLATE(A:A, ""en"", ""te"")"),"హోకాడే కామెట్")</f>
        <v>హోకాడే కామెట్</v>
      </c>
      <c r="C197" s="1" t="s">
        <v>2683</v>
      </c>
      <c r="D197" s="1" t="str">
        <f>IFERROR(__xludf.DUMMYFUNCTION("GOOGLETRANSLATE(C:C, ""en"", ""te"")"),"హోకాడే కామెట్ రెండు సీట్ల తేలికపాటి పౌర విమానం, ఇది రెండవ ప్రపంచ యుద్ధానికి ముందు అమెరికాలో నిర్మించబడింది, కాని యుద్ధం ముగిసే వరకు ఎగురుతుంది. ఇది కొనుగోలుదారులను ఆకర్షించడంలో విఫలమైంది మరియు ఒకటి మాత్రమే పూర్తయింది. హెచ్.డబ్ల్యు నేతృత్వంలోని హోకాడే కామె"&amp;"ట్ రూపకల్పన. యారిక్, అక్టోబర్ 1939 లో హోకాడే ఎయిర్క్రాఫ్ట్ కార్పొరేషన్ స్థాపించబడినప్పుడు ప్రారంభమైంది. ఇది క్లాసిక్ సింగిల్ ఇంజిన్‌ను అనుసరించింది, 1930 ల ప్రారంభంలో చిన్న క్యాబిన్ విమానాల కోసం హై బ్రేస్డ్ మోనోప్లేన్ లేఅవుట్ ప్రారంభమైంది, ఉదాహరణకు, టేలర్"&amp;" కబ్. [1] ఇది మే 1939 నాటికి గణనీయంగా పూర్తయింది, ఇది 100 హెచ్‌పి (75 కిలోవాట్ల) అనుబంధ రుతుపవనాల ఇంజిన్‌తో శక్తినిచ్చింది. ఇది లైసెన్స్ నిర్మించిన ఫ్రెంచ్ రెగ్నియర్ L.4 నాలుగు-సిలిండర్, ఎయిర్-కూల్డ్ విలోమ ఇన్లైన్ యూనిట్. [1] ఏదేమైనా, 1940 లో కామెట్ యొక్క"&amp;" పనులు ఆగిపోయాయి, సంస్థ ఇతరులకు ఉప-కాంట్రాక్ట్ పనులతో మునిగిపోతుంది. 1944 వసంతకాలంలో పని తిరిగి ప్రారంభమైంది మరియు ఇది జూన్లో మొదటి విమానంలో చేసింది. [2] ఇది దీర్ఘచతురస్రాకార ప్రణాళిక యొక్క ఒక-ముక్క రెక్కను సెమీ-ఎలిప్టికల్ చిట్కాలకు కలిగి ఉంది మరియు రెండు"&amp;" స్ప్రూస్ స్పార్స్ మరియు ప్లైవుడ్ పక్కటెముకల చుట్టూ నిర్మించబడింది. డైహెడ్రల్ లేదు. ప్రముఖ అంచు కప్పబడి ఉంది, మరెక్కడా ఫాబ్రిక్ ఉంది. సెంటర్-సెక్షన్ ఎగువ ఫ్యూజ్‌లేజ్ ఫ్రేమ్‌కు అంతర్గత, నిలువు స్ట్రట్స్ మరియు వింగ్ ప్రతి వైపు కలుపుతారు, రెక్క స్పార్స్ మరియ"&amp;"ు దిగువ ఫ్యూజ్‌లేజ్ ఫ్రేమ్ మధ్య సమాంతర జత క్రమబద్ధమైన స్టీల్ ట్యూబ్‌లు ఉన్నాయి. దీని చిన్న, విస్తృత ఐలెరాన్లు మెటల్ ఫ్రేమ్డ్, ఫాబ్రిక్ డ్యూరాలిమిన్ ప్రముఖ అంచులు మరియు బాహ్యంగా సామూహిక-సమతుల్యతతో కప్పబడి ఉంటుంది. [1] [2] కామెట్ యొక్క ఫ్యూజ్‌లేజ్‌లో వెల్డె"&amp;"డ్ స్టీల్ ట్యూబ్ స్ట్రక్చర్ ఉంది, క్యాబిన్ యొక్క తేలికపాటి చెక్కతో కూడిన ఎగువ విభాగం వెనుక ఉంది. ఇంజిన్ హౌసింగ్ కాకుండా, ఫ్యూజ్‌లేజ్ ఫాబ్రిక్ కప్పబడి ఉంది. [2] ఇది రెండు ఫ్లాట్-సిక్స్ ఇంజన్లు, 130 హెచ్‌పి (97 కిలోవాట్) ఫ్రాంక్లిన్ లేదా 125 హెచ్‌పి (93 కిల"&amp;"ోవాట్) కాంటినెంటల్ సి 125 ఎంపికతో ప్రచారం చేయబడింది. ఇద్దరూ రెండు బ్లేడెడ్ ప్రొపెల్లర్‌ను నడిపారు. [2] [3] ఎలక్ట్రిక్ జనరేటర్ మరియు స్టార్టర్ అందించబడ్డాయి. ఇంధనం మరియు చమురు ట్యాంకులు పరివేష్టిత క్యాబిన్లో ఉన్నాయి, వీటిలో రెండు పక్కపక్కనే సీట్లు ఉన్నాయి,"&amp;" వాటి పైన వింగ్ సెంటర్ విభాగంలో పెద్ద పారదర్శకత మరియు ప్రతి వైపు ఒక తలుపు ద్వారా యాక్సెస్ చేయబడతాయి. క్యాబిన్లో ద్వంద్వ నియంత్రణలు, రేడియో మరియు బ్లైండ్-ఎగిరే పరికరాలు ఉన్నాయి. సీట్ల వెనుక 5.5 క్యూ అడుగులు (0.16 మీ 3) సామాను స్థలం ఉంది, దీనిలో 100 ఎల్బి ("&amp;"45 కిలోల) వరకు లోడ్లు వసతి కల్పించవచ్చు. [2] ఎంపెనేజ్ ఒక స్టీల్ ట్యూబ్ నిర్మాణాన్ని కలిగి ఉంది మరియు ఫాబ్రిక్ కప్పబడి ఉంది, ఫిన్, విమానంలో సర్దుబాటు చేయగల టెయిల్‌ప్లేన్ మరియు దిగువ ఫ్యూజ్‌లేజ్ మధ్య వైర్ బ్రేసింగ్ ఉంది. ఫిన్ మరియు టెయిల్‌ప్లేన్ విస్తృతంగా "&amp;"నేరుగా ఎడ్జ్డ్, వంగిన ఎలివేటర్లు మరియు చుక్కాని మోసుకెళ్ళారు. తరువాతి కీల్‌కు విస్తరించి, ఎలివేటర్ల మధ్య కటౌట్‌లో పనిచేశారు. [1] [2] కామెట్ యొక్క ల్యాండింగ్ గేర్ స్థిరమైన, టెయిల్‌వీల్ రకం, దిగువ ఫ్యూజ్‌లేజ్ ఫ్రేమ్ నుండి కాంటిలివర్ ఒలియో స్ట్రట్ కాళ్ళు 6 అ"&amp;"డుగుల 3 (1.91 మీ) ట్రాక్‌ను అందిస్తుంది. కాళ్ళు మరియు చక్రాలు ఉదార ​​ఫెయిరింగ్స్‌లో ఉన్నాయి. దాని టెయిల్‌వీల్, పొడవైన, నిలువు, మొలకెత్తిన కాలు మీద అమర్చబడి, చుక్కాని కీలు యొక్క బాహ్య పొడిగింపు నుండి లింక్ ద్వారా చుక్కాని బార్ నుండి నడిచింది. [1] [2] ఇంటెన"&amp;"్సివ్ అడ్వర్టైజింగ్ ఉన్నప్పటికీ, ఉదాహరణకు ఫ్లయింగ్ మ్యాగజైన్‌లో, [3] రెండవ ప్రపంచ యుద్ధానంతర మార్కెట్లో కొనుగోలుదారులను ఆకర్షించడంలో కామెట్ విఫలమైంది మరియు ప్రోటోటైప్ మాత్రమే నిర్మించబడింది. జేన్ యొక్క అన్ని ప్రపంచ విమానాల నుండి డేటా 1948. [2] పనితీరు మరి"&amp;"యు బరువులు కోసం ఉపయోగించే ఇంజిన్ పేర్కొనబడలేదు. సాధారణ లక్షణాలు పనితీరు")</f>
        <v>హోకాడే కామెట్ రెండు సీట్ల తేలికపాటి పౌర విమానం, ఇది రెండవ ప్రపంచ యుద్ధానికి ముందు అమెరికాలో నిర్మించబడింది, కాని యుద్ధం ముగిసే వరకు ఎగురుతుంది. ఇది కొనుగోలుదారులను ఆకర్షించడంలో విఫలమైంది మరియు ఒకటి మాత్రమే పూర్తయింది. హెచ్.డబ్ల్యు నేతృత్వంలోని హోకాడే కామెట్ రూపకల్పన. యారిక్, అక్టోబర్ 1939 లో హోకాడే ఎయిర్క్రాఫ్ట్ కార్పొరేషన్ స్థాపించబడినప్పుడు ప్రారంభమైంది. ఇది క్లాసిక్ సింగిల్ ఇంజిన్‌ను అనుసరించింది, 1930 ల ప్రారంభంలో చిన్న క్యాబిన్ విమానాల కోసం హై బ్రేస్డ్ మోనోప్లేన్ లేఅవుట్ ప్రారంభమైంది, ఉదాహరణకు, టేలర్ కబ్. [1] ఇది మే 1939 నాటికి గణనీయంగా పూర్తయింది, ఇది 100 హెచ్‌పి (75 కిలోవాట్ల) అనుబంధ రుతుపవనాల ఇంజిన్‌తో శక్తినిచ్చింది. ఇది లైసెన్స్ నిర్మించిన ఫ్రెంచ్ రెగ్నియర్ L.4 నాలుగు-సిలిండర్, ఎయిర్-కూల్డ్ విలోమ ఇన్లైన్ యూనిట్. [1] ఏదేమైనా, 1940 లో కామెట్ యొక్క పనులు ఆగిపోయాయి, సంస్థ ఇతరులకు ఉప-కాంట్రాక్ట్ పనులతో మునిగిపోతుంది. 1944 వసంతకాలంలో పని తిరిగి ప్రారంభమైంది మరియు ఇది జూన్లో మొదటి విమానంలో చేసింది. [2] ఇది దీర్ఘచతురస్రాకార ప్రణాళిక యొక్క ఒక-ముక్క రెక్కను సెమీ-ఎలిప్టికల్ చిట్కాలకు కలిగి ఉంది మరియు రెండు స్ప్రూస్ స్పార్స్ మరియు ప్లైవుడ్ పక్కటెముకల చుట్టూ నిర్మించబడింది. డైహెడ్రల్ లేదు. ప్రముఖ అంచు కప్పబడి ఉంది, మరెక్కడా ఫాబ్రిక్ ఉంది. సెంటర్-సెక్షన్ ఎగువ ఫ్యూజ్‌లేజ్ ఫ్రేమ్‌కు అంతర్గత, నిలువు స్ట్రట్స్ మరియు వింగ్ ప్రతి వైపు కలుపుతారు, రెక్క స్పార్స్ మరియు దిగువ ఫ్యూజ్‌లేజ్ ఫ్రేమ్ మధ్య సమాంతర జత క్రమబద్ధమైన స్టీల్ ట్యూబ్‌లు ఉన్నాయి. దీని చిన్న, విస్తృత ఐలెరాన్లు మెటల్ ఫ్రేమ్డ్, ఫాబ్రిక్ డ్యూరాలిమిన్ ప్రముఖ అంచులు మరియు బాహ్యంగా సామూహిక-సమతుల్యతతో కప్పబడి ఉంటుంది. [1] [2] కామెట్ యొక్క ఫ్యూజ్‌లేజ్‌లో వెల్డెడ్ స్టీల్ ట్యూబ్ స్ట్రక్చర్ ఉంది, క్యాబిన్ యొక్క తేలికపాటి చెక్కతో కూడిన ఎగువ విభాగం వెనుక ఉంది. ఇంజిన్ హౌసింగ్ కాకుండా, ఫ్యూజ్‌లేజ్ ఫాబ్రిక్ కప్పబడి ఉంది. [2] ఇది రెండు ఫ్లాట్-సిక్స్ ఇంజన్లు, 130 హెచ్‌పి (97 కిలోవాట్) ఫ్రాంక్లిన్ లేదా 125 హెచ్‌పి (93 కిలోవాట్) కాంటినెంటల్ సి 125 ఎంపికతో ప్రచారం చేయబడింది. ఇద్దరూ రెండు బ్లేడెడ్ ప్రొపెల్లర్‌ను నడిపారు. [2] [3] ఎలక్ట్రిక్ జనరేటర్ మరియు స్టార్టర్ అందించబడ్డాయి. ఇంధనం మరియు చమురు ట్యాంకులు పరివేష్టిత క్యాబిన్లో ఉన్నాయి, వీటిలో రెండు పక్కపక్కనే సీట్లు ఉన్నాయి, వాటి పైన వింగ్ సెంటర్ విభాగంలో పెద్ద పారదర్శకత మరియు ప్రతి వైపు ఒక తలుపు ద్వారా యాక్సెస్ చేయబడతాయి. క్యాబిన్లో ద్వంద్వ నియంత్రణలు, రేడియో మరియు బ్లైండ్-ఎగిరే పరికరాలు ఉన్నాయి. సీట్ల వెనుక 5.5 క్యూ అడుగులు (0.16 మీ 3) సామాను స్థలం ఉంది, దీనిలో 100 ఎల్బి (45 కిలోల) వరకు లోడ్లు వసతి కల్పించవచ్చు. [2] ఎంపెనేజ్ ఒక స్టీల్ ట్యూబ్ నిర్మాణాన్ని కలిగి ఉంది మరియు ఫాబ్రిక్ కప్పబడి ఉంది, ఫిన్, విమానంలో సర్దుబాటు చేయగల టెయిల్‌ప్లేన్ మరియు దిగువ ఫ్యూజ్‌లేజ్ మధ్య వైర్ బ్రేసింగ్ ఉంది. ఫిన్ మరియు టెయిల్‌ప్లేన్ విస్తృతంగా నేరుగా ఎడ్జ్డ్, వంగిన ఎలివేటర్లు మరియు చుక్కాని మోసుకెళ్ళారు. తరువాతి కీల్‌కు విస్తరించి, ఎలివేటర్ల మధ్య కటౌట్‌లో పనిచేశారు. [1] [2] కామెట్ యొక్క ల్యాండింగ్ గేర్ స్థిరమైన, టెయిల్‌వీల్ రకం, దిగువ ఫ్యూజ్‌లేజ్ ఫ్రేమ్ నుండి కాంటిలివర్ ఒలియో స్ట్రట్ కాళ్ళు 6 అడుగుల 3 (1.91 మీ) ట్రాక్‌ను అందిస్తుంది. కాళ్ళు మరియు చక్రాలు ఉదార ​​ఫెయిరింగ్స్‌లో ఉన్నాయి. దాని టెయిల్‌వీల్, పొడవైన, నిలువు, మొలకెత్తిన కాలు మీద అమర్చబడి, చుక్కాని కీలు యొక్క బాహ్య పొడిగింపు నుండి లింక్ ద్వారా చుక్కాని బార్ నుండి నడిచింది. [1] [2] ఇంటెన్సివ్ అడ్వర్టైజింగ్ ఉన్నప్పటికీ, ఉదాహరణకు ఫ్లయింగ్ మ్యాగజైన్‌లో, [3] రెండవ ప్రపంచ యుద్ధానంతర మార్కెట్లో కొనుగోలుదారులను ఆకర్షించడంలో కామెట్ విఫలమైంది మరియు ప్రోటోటైప్ మాత్రమే నిర్మించబడింది. జేన్ యొక్క అన్ని ప్రపంచ విమానాల నుండి డేటా 1948. [2] పనితీరు మరియు బరువులు కోసం ఉపయోగించే ఇంజిన్ పేర్కొనబడలేదు. సాధారణ లక్షణాలు పనితీరు</v>
      </c>
      <c r="F197" s="1" t="s">
        <v>2684</v>
      </c>
      <c r="G197" s="1" t="str">
        <f>IFERROR(__xludf.DUMMYFUNCTION("GOOGLETRANSLATE(F:F, ""en"", ""te"")"),"పర్యటన విమానం")</f>
        <v>పర్యటన విమానం</v>
      </c>
      <c r="H197" s="1" t="s">
        <v>612</v>
      </c>
      <c r="I197" s="1" t="str">
        <f>IFERROR(__xludf.DUMMYFUNCTION("GOOGLETRANSLATE(H:H, ""en"", ""te"")"),"అమెరికా")</f>
        <v>అమెరికా</v>
      </c>
      <c r="J197" s="2" t="s">
        <v>1552</v>
      </c>
      <c r="K197" s="1" t="s">
        <v>2685</v>
      </c>
      <c r="L197" s="1" t="str">
        <f>IFERROR(__xludf.DUMMYFUNCTION("GOOGLETRANSLATE(K:K, ""en"", ""te"")"),"హోకాడే ఎయిర్క్రాఫ్ట్ కార్పొరేషన్")</f>
        <v>హోకాడే ఎయిర్క్రాఫ్ట్ కార్పొరేషన్</v>
      </c>
      <c r="N197" s="4">
        <v>16224.0</v>
      </c>
      <c r="O197" s="1">
        <v>1.0</v>
      </c>
      <c r="Q197" s="1" t="s">
        <v>2686</v>
      </c>
      <c r="S197" s="1" t="s">
        <v>2687</v>
      </c>
      <c r="T197" s="1" t="s">
        <v>732</v>
      </c>
      <c r="U197" s="1" t="s">
        <v>2688</v>
      </c>
      <c r="V197" s="1" t="s">
        <v>2689</v>
      </c>
      <c r="X197" s="1" t="s">
        <v>2690</v>
      </c>
      <c r="Y197" s="1" t="s">
        <v>2691</v>
      </c>
      <c r="Z197" s="1" t="s">
        <v>2692</v>
      </c>
      <c r="AA197" s="1" t="s">
        <v>2693</v>
      </c>
      <c r="AG197" s="1" t="s">
        <v>2694</v>
      </c>
      <c r="AI197" s="1" t="s">
        <v>2695</v>
      </c>
      <c r="AJ197" s="1" t="s">
        <v>2696</v>
      </c>
      <c r="AK197" s="1" t="s">
        <v>2697</v>
      </c>
      <c r="AL197" s="1" t="s">
        <v>605</v>
      </c>
      <c r="AM197" s="1" t="s">
        <v>2698</v>
      </c>
      <c r="AP197" s="1" t="s">
        <v>2699</v>
      </c>
      <c r="AW197" s="1" t="s">
        <v>2700</v>
      </c>
      <c r="BP197" s="1" t="s">
        <v>2701</v>
      </c>
    </row>
    <row r="198">
      <c r="A198" s="1" t="s">
        <v>2702</v>
      </c>
      <c r="B198" s="1" t="str">
        <f>IFERROR(__xludf.DUMMYFUNCTION("GOOGLETRANSLATE(A:A, ""en"", ""te"")"),"విఖం మోడల్ సి సన్‌బర్డ్")</f>
        <v>విఖం మోడల్ సి సన్‌బర్డ్</v>
      </c>
      <c r="C198" s="1" t="s">
        <v>2703</v>
      </c>
      <c r="D198" s="1" t="str">
        <f>IFERROR(__xludf.DUMMYFUNCTION("GOOGLETRANSLATE(C:C, ""en"", ""te"")"),"విఖం మోడల్ సి సన్‌బర్డ్ బోయింగ్ ఇంజనీర్ జేమ్స్ ఎం. విఖం రూపొందించిన సింగిల్-సీట్ల హోమ్‌బిల్ట్ విమానం. సన్‌బర్డ్ అనేది ప్రధానంగా కలపతో తయారు చేసిన సింగిల్-ప్లేస్ లో వింగ్ టెయిల్‌డ్రాగర్. శక్తి మొదట 1600 సిసి విడబ్ల్యు, కానీ కాంటినెంటల్ సి 85 తరువాత దాని జీ"&amp;"వితంలో వ్యవస్థాపించబడింది. .")</f>
        <v>విఖం మోడల్ సి సన్‌బర్డ్ బోయింగ్ ఇంజనీర్ జేమ్స్ ఎం. విఖం రూపొందించిన సింగిల్-సీట్ల హోమ్‌బిల్ట్ విమానం. సన్‌బర్డ్ అనేది ప్రధానంగా కలపతో తయారు చేసిన సింగిల్-ప్లేస్ లో వింగ్ టెయిల్‌డ్రాగర్. శక్తి మొదట 1600 సిసి విడబ్ల్యు, కానీ కాంటినెంటల్ సి 85 తరువాత దాని జీవితంలో వ్యవస్థాపించబడింది. .</v>
      </c>
      <c r="F198" s="1" t="s">
        <v>2704</v>
      </c>
      <c r="G198" s="1" t="str">
        <f>IFERROR(__xludf.DUMMYFUNCTION("GOOGLETRANSLATE(F:F, ""en"", ""te"")"),"హోమ్‌బిల్ట్ విమానం")</f>
        <v>హోమ్‌బిల్ట్ విమానం</v>
      </c>
      <c r="H198" s="1" t="s">
        <v>612</v>
      </c>
      <c r="I198" s="1" t="str">
        <f>IFERROR(__xludf.DUMMYFUNCTION("GOOGLETRANSLATE(H:H, ""en"", ""te"")"),"అమెరికా")</f>
        <v>అమెరికా</v>
      </c>
      <c r="J198" s="2" t="s">
        <v>1552</v>
      </c>
      <c r="N198" s="1">
        <v>1975.0</v>
      </c>
      <c r="O198" s="1">
        <v>1.0</v>
      </c>
      <c r="R198" s="1">
        <v>1.0</v>
      </c>
      <c r="S198" s="1" t="s">
        <v>2705</v>
      </c>
      <c r="T198" s="1" t="s">
        <v>2706</v>
      </c>
      <c r="AF198" s="1" t="s">
        <v>2707</v>
      </c>
      <c r="AG198" s="1" t="s">
        <v>2708</v>
      </c>
      <c r="AI198" s="1" t="s">
        <v>2709</v>
      </c>
      <c r="BG198" s="1" t="s">
        <v>2710</v>
      </c>
    </row>
    <row r="199">
      <c r="A199" s="1" t="s">
        <v>2711</v>
      </c>
      <c r="B199" s="1" t="str">
        <f>IFERROR(__xludf.DUMMYFUNCTION("GOOGLETRANSLATE(A:A, ""en"", ""te"")"),"జబిరు J160")</f>
        <v>జబిరు J160</v>
      </c>
      <c r="C199" s="1" t="s">
        <v>2712</v>
      </c>
      <c r="D199" s="1" t="str">
        <f>IFERROR(__xludf.DUMMYFUNCTION("GOOGLETRANSLATE(C:C, ""en"", ""te"")"),"జబిరు జె 160 ఒక ఆస్ట్రేలియన్ అల్ట్రాలైట్ ట్రైనర్, దీనిని క్వీన్స్లాండ్లోని బుండబెర్గ్ యొక్క జబిరు విమానం రూపకల్పన చేసి నిర్మించింది. ఆస్ట్రేలియన్ ప్రాధమిక విమాన విభాగంలో ధృవీకరించబడిన, విమానం పూర్తి మరియు సిద్ధంగా ఉండటానికి సిద్ధంగా ఉంది. [1] J160 లో స్ట్"&amp;"రట్-బ్రేస్డ్ హై-వింగ్, రెండు-సీట్ల-ఇన్-సైడ్-సైడ్ కాన్ఫిగరేషన్‌తో ఒక పరివేష్టిత క్యాబిన్, తలుపులు యాక్సెస్ చేయబడింది, స్థిర ట్రైసైకిల్ ల్యాండింగ్ గేర్ మరియు ట్రాక్టర్ కాన్ఫిగరేషన్‌లో ఒకే ఇంజిన్. [1] విమానం మిశ్రమ పదార్థాల నుండి తయారవుతుంది. దాని 8.12 మీ (2"&amp;"6.6 అడుగులు) స్పాన్ వింగ్ 8.04 మీ 2 (86.5 చదరపు అడుగులు) మరియు ఫ్లాప్‌లను మౌంట్ చేస్తుంది. అందుబాటులో ఉన్న ప్రామాణిక ఇంజిన్ 80 హెచ్‌పి (60 కిలోవాట్) జబీరు 2200 ఫోర్-స్ట్రోక్ పవర్‌ప్లాంట్. [1] లైట్-స్పోర్ట్ ఎయిర్క్రాఫ్ట్ వర్గం కోసం జబీరు J430 నుండి రెక్కను"&amp;" జోడించడం ద్వారా ఈ డిజైన్ జాబిరు J170 లో అభివృద్ధి చేయబడింది. [1] టాక్ నుండి డేటా [1] సాధారణ లక్షణాల పనితీరు")</f>
        <v>జబిరు జె 160 ఒక ఆస్ట్రేలియన్ అల్ట్రాలైట్ ట్రైనర్, దీనిని క్వీన్స్లాండ్లోని బుండబెర్గ్ యొక్క జబిరు విమానం రూపకల్పన చేసి నిర్మించింది. ఆస్ట్రేలియన్ ప్రాధమిక విమాన విభాగంలో ధృవీకరించబడిన, విమానం పూర్తి మరియు సిద్ధంగా ఉండటానికి సిద్ధంగా ఉంది. [1] J160 లో స్ట్రట్-బ్రేస్డ్ హై-వింగ్, రెండు-సీట్ల-ఇన్-సైడ్-సైడ్ కాన్ఫిగరేషన్‌తో ఒక పరివేష్టిత క్యాబిన్, తలుపులు యాక్సెస్ చేయబడింది, స్థిర ట్రైసైకిల్ ల్యాండింగ్ గేర్ మరియు ట్రాక్టర్ కాన్ఫిగరేషన్‌లో ఒకే ఇంజిన్. [1] విమానం మిశ్రమ పదార్థాల నుండి తయారవుతుంది. దాని 8.12 మీ (26.6 అడుగులు) స్పాన్ వింగ్ 8.04 మీ 2 (86.5 చదరపు అడుగులు) మరియు ఫ్లాప్‌లను మౌంట్ చేస్తుంది. అందుబాటులో ఉన్న ప్రామాణిక ఇంజిన్ 80 హెచ్‌పి (60 కిలోవాట్) జబీరు 2200 ఫోర్-స్ట్రోక్ పవర్‌ప్లాంట్. [1] లైట్-స్పోర్ట్ ఎయిర్క్రాఫ్ట్ వర్గం కోసం జబీరు J430 నుండి రెక్కను జోడించడం ద్వారా ఈ డిజైన్ జాబిరు J170 లో అభివృద్ధి చేయబడింది. [1] టాక్ నుండి డేటా [1] సాధారణ లక్షణాల పనితీరు</v>
      </c>
      <c r="E199" s="1" t="s">
        <v>2713</v>
      </c>
      <c r="F199" s="1" t="s">
        <v>1206</v>
      </c>
      <c r="G199" s="1" t="str">
        <f>IFERROR(__xludf.DUMMYFUNCTION("GOOGLETRANSLATE(F:F, ""en"", ""te"")"),"అల్ట్రాలైట్ విమానం")</f>
        <v>అల్ట్రాలైట్ విమానం</v>
      </c>
      <c r="H199" s="1" t="s">
        <v>2714</v>
      </c>
      <c r="I199" s="1" t="str">
        <f>IFERROR(__xludf.DUMMYFUNCTION("GOOGLETRANSLATE(H:H, ""en"", ""te"")"),"ఆస్ట్రేలియా")</f>
        <v>ఆస్ట్రేలియా</v>
      </c>
      <c r="J199" s="2" t="s">
        <v>2715</v>
      </c>
      <c r="K199" s="1" t="s">
        <v>2716</v>
      </c>
      <c r="L199" s="1" t="str">
        <f>IFERROR(__xludf.DUMMYFUNCTION("GOOGLETRANSLATE(K:K, ""en"", ""te"")"),"జబీరు విమానం")</f>
        <v>జబీరు విమానం</v>
      </c>
      <c r="M199" s="1" t="s">
        <v>2717</v>
      </c>
      <c r="P199" s="1" t="s">
        <v>2718</v>
      </c>
      <c r="Q199" s="1" t="s">
        <v>233</v>
      </c>
      <c r="R199" s="1" t="s">
        <v>779</v>
      </c>
      <c r="T199" s="1" t="s">
        <v>2719</v>
      </c>
      <c r="V199" s="1" t="s">
        <v>1730</v>
      </c>
      <c r="X199" s="1" t="s">
        <v>2720</v>
      </c>
      <c r="Y199" s="1" t="s">
        <v>2721</v>
      </c>
      <c r="Z199" s="1" t="s">
        <v>2722</v>
      </c>
      <c r="AA199" s="1" t="s">
        <v>1325</v>
      </c>
      <c r="AB199" s="1" t="s">
        <v>2723</v>
      </c>
      <c r="AF199" s="1" t="s">
        <v>1215</v>
      </c>
      <c r="AI199" s="1" t="s">
        <v>2724</v>
      </c>
      <c r="AJ199" s="1" t="s">
        <v>2725</v>
      </c>
      <c r="AX199" s="1" t="s">
        <v>2726</v>
      </c>
      <c r="BG199" s="1" t="s">
        <v>794</v>
      </c>
      <c r="CA199" s="1" t="s">
        <v>2727</v>
      </c>
    </row>
    <row r="200">
      <c r="A200" s="1" t="s">
        <v>2728</v>
      </c>
      <c r="B200" s="1" t="str">
        <f>IFERROR(__xludf.DUMMYFUNCTION("GOOGLETRANSLATE(A:A, ""en"", ""te"")"),"హండసీడ్ H.2")</f>
        <v>హండసీడ్ H.2</v>
      </c>
      <c r="C200" s="1" t="s">
        <v>2729</v>
      </c>
      <c r="D200" s="1" t="str">
        <f>IFERROR(__xludf.DUMMYFUNCTION("GOOGLETRANSLATE(C:C, ""en"", ""te"")"),"హండసీడ్ హెచ్ .2 1920 ల ప్రారంభంలో UK లో నిర్మించిన ఆరు సీట్ల విమానాలు. ఒకటి మాత్రమే పూర్తయింది. మాజీ మార్టిన్‌సైడ్ మేనేజర్ హామిల్టన్ ఫుల్టన్ సహకారంతో హండసీడ్ ఎయిర్‌క్రాఫ్ట్ కంపెనీని 1921 లో జార్జ్ హందసీడ్ ఏర్పాటు చేశారు. వారి మొదటి ఉత్పత్తి 1922 ఐట్ఫోర్డ్"&amp;" పోటీలో పాల్గొన్న హందసీడ్ గ్లైడర్. [1] వెంటనే, వారు ఆరు ప్రయాణీకుల విమానాల రూపకల్పన మరియు నిర్మాణాన్ని ప్రారంభించారు, హందసీడ్ H.2. [2] ఇది ఒక మోనోప్లేన్, దాని రెండు-భాగాలు, కాంటిలివర్ వింగ్ ఫ్యూజ్‌లేజ్ పైన అమర్చబడి ఉంది. ఎక్కువగా చెక్క వింగ్ ప్రణాళికలో సక"&amp;"్రమంగా ట్రాపెజోయిడల్, మధ్యలో మందంగా మరియు సన్నబడటం, ఫ్లాట్-బాటమ్డ్, బయటికి ప్రొఫైల్‌లో మార్పుతో. దీని నాలుగు స్పార్ నిర్మాణం అసాధారణమైనది మరియు ఇది స్ప్రూస్ స్కిన్డ్, ఆ సమయంలో అసాధారణమైనది. ఐలెరాన్లు రెక్క చిట్కాలకు విస్తరించాయి, అవి తీసినట్లుగా తీగలో పెర"&amp;"ుగుతాయి. [2] [3] H.2 360 HP (270 kW), నీటి-చల్లబడిన V-12 రోల్స్ రాయిస్ ఈగిల్ IX ఇంజిన్ ముక్కులో అమర్చబడి ఉండేలా రూపొందించబడింది, [2] [3] అయితే పూర్తయిన ప్రోటోటైప్ 350 HP మాత్రమే (260 kW) హందసీడ్ యొక్క పరిమిత ఆర్థిక పరిస్థితుల కారణంగా ఈగిల్ VII. [4] దాని త"&amp;"ేనెగూడు రేడియేటర్ ఫార్వర్డ్ అండర్ క్యారేజ్ స్ట్రట్స్ మధ్య కౌలింగ్ కింద అమర్చబడింది. ఇంజిన్ వెనుక ఫ్యూజ్‌లేజ్ ఫ్లాట్-సైడెడ్ మరియు లోతుగా ఉంది, ఓపెన్ కాక్‌పిట్‌లో పైలట్ వింగ్ లీడింగ్ అంచులోకి తిరిగి వచ్చింది. ప్రయాణీకుల క్యాబిన్ పైలట్ వెనుక మరియు రెక్క కింద"&amp;" ఉంది, ప్రతి వైపు ఫార్వర్డ్ తలుపుల ద్వారా ప్రవేశించింది. ప్రతి వైపు మూడు సీట్లు ఉన్నాయి, ఒక్కొక్కటి కిటికీ ఉంటుంది; క్యాబిన్ సామాను కోసం ఫార్వర్డ్ స్పేస్ మరియు వెనుక భాగంలో టాయిలెట్ కలిగి ఉంది. అత్యవసర ప్రయాణీకులు రెక్క వెనుకంజలో ఉన్న పైకప్పు ట్రాప్‌డోర్ "&amp;"గుండా తప్పించుకోవచ్చు. [2] [3] పూర్తయిన H.2 లో బహుభుజి, కొద్దిగా సూచించబడిన, సమతుల్య చుక్కానితో దాదాపుగా నిటారుగా ఉన్న, విస్తృత-తీగ ఫిన్ ఉంది, ఇది కీల్‌కు చేరుకుంది. [5] విమానంలో కత్తిరించగలిగే దాని టెయిల్‌ప్లేన్ ఫ్యూజ్‌లేజ్ పైన అమర్చబడి ప్రత్యేక ఎలివేటర్"&amp;"లను తీసుకువెళ్లారు; ప్రణాళికలో క్షితిజ సమాంతర తోక ట్రాపెజోయిడల్. [2] [3] ఇది అసాధారణమైన నాలుగు చక్రాల అండర్ క్యారేజీని కలిగి ఉంది, రెక్కల క్రింద రెండు మెయిన్‌వీల్స్ మరియు ముక్కు కింద మరొక, చిన్న వ్యాసం జత ఉన్నాయి. ల్యాండింగ్‌పై బ్రేకింగ్ కోసం ఒక టెయిల్‌స్"&amp;"కిడ్ కూడా ఉంది [2] [3] అయితే, కనీసం అది అన్‌లోడ్ చేయబడినప్పుడు, అది భూమిపై నాలుగు చక్రాలపై విశ్రాంతి తీసుకుంది. [5] మెయిన్‌వీల్స్ దిగువ ఫ్యూజ్‌లేజ్ లింగన్స్ నుండి క్రాంక్ చేసిన ఇరుసులపై ఉన్నాయి, ఇది ఫార్వర్డ్ డ్రాగ్ స్ట్రట్‌లను కూడా అమర్చారు. రెక్కలకు నిల"&amp;"ువు షాక్-అబ్సార్బర్ కాళ్ళు ఉన్నాయి. ఫార్వర్డ్ వీల్స్ ప్రతి చివరన ఉన్న దృ apn మైన ఇరుసుపై V- స్ట్రట్స్‌లో అదే లాంగన్స్ నుండి అమర్చబడి ఉన్నాయి. [2] అడిలైడ్ నుండి సిడ్నీ మరియు బ్రిస్బేన్ వరకు మార్గాలను అందించాలని ఆస్ట్రేలియాకు చెందిన లార్కిన్ ఎయిర్క్రాఫ్ట్ స"&amp;"ప్లై కంపెనీ (లాస్కో) మూడు హెచ్ 2 లను ఆదేశించింది. వాటిని ఎయిర్ నావిగేషన్ అండ్ ఇంజనీరింగ్ కంపెనీ (ANEC) యాడ్ల్స్టోన్ వద్ద జరిగిన ఓల్డ్ బ్లెరియోట్ వర్క్స్ వద్ద నిర్మించాల్సి ఉంది. బ్లెరియోట్ &amp; స్పాడ్ కంపెనీ జనవరి 1918 లో నావిగేషన్ కంపెనీకి మరియు తరువాత ఆగష్"&amp;"టు 1919 లో కథను మార్చింది. మూడు హెచ్ 2 లలో మొదటిది బ్రూక్లాండ్స్ నుండి మొదటిసారిగా ఎగిరింది, 9 డిసెంబర్ 1922 న, ఫ్రాంక్ కోర్ట్నీ పైలట్ చేయబడింది. అతను దాని నియంత్రణలు తేలికగా ఉన్నాయని మరియు దాని నిర్వహణ సాధారణంగా మంచిదని అతను నివేదించాడు. [4] అక్కడ ఉన్న ప"&amp;"రీక్షలు 1923 వసంతకాలంలో కొనసాగాయి, [5] H.2 కి సమస్యలు ఉన్నాయని స్పష్టమైంది, ఇది దాని సర్టిఫికేట్ ఆఫ్ ఎయిర్‌వర్తెన్స్ (COFA) ను అడ్డుకుంటుంది. ప్రోటోటైప్ మాత్రమే పూర్తయింది మరియు హందసీడ్ ఆందోళన 1924 ప్రారంభంలో లిక్విడేషన్‌లోకి వెళ్ళింది. [4] H.2 క్యాబిన్ న"&amp;"ిర్మాణం, ల్యాండింగ్ గేర్ మరియు ఈగిల్ VIII ఇంజిన్ మౌంటులను 1926 ANEC III లో చేర్చారు. ఇది ఒక బిప్‌లేన్ మరియు ఆరు సీటర్లుగా ఉన్నప్పటికీ 30% ఎక్కువ; మూడు ఆస్ట్రేలియాలో లాస్కో ఉపయోగించారు. [4] లెస్ ఐల్స్, జూన్ 1923 నుండి డేటా [3] సాధారణ లక్షణాల పనితీరు")</f>
        <v>హండసీడ్ హెచ్ .2 1920 ల ప్రారంభంలో UK లో నిర్మించిన ఆరు సీట్ల విమానాలు. ఒకటి మాత్రమే పూర్తయింది. మాజీ మార్టిన్‌సైడ్ మేనేజర్ హామిల్టన్ ఫుల్టన్ సహకారంతో హండసీడ్ ఎయిర్‌క్రాఫ్ట్ కంపెనీని 1921 లో జార్జ్ హందసీడ్ ఏర్పాటు చేశారు. వారి మొదటి ఉత్పత్తి 1922 ఐట్ఫోర్డ్ పోటీలో పాల్గొన్న హందసీడ్ గ్లైడర్. [1] వెంటనే, వారు ఆరు ప్రయాణీకుల విమానాల రూపకల్పన మరియు నిర్మాణాన్ని ప్రారంభించారు, హందసీడ్ H.2. [2] ఇది ఒక మోనోప్లేన్, దాని రెండు-భాగాలు, కాంటిలివర్ వింగ్ ఫ్యూజ్‌లేజ్ పైన అమర్చబడి ఉంది. ఎక్కువగా చెక్క వింగ్ ప్రణాళికలో సక్రమంగా ట్రాపెజోయిడల్, మధ్యలో మందంగా మరియు సన్నబడటం, ఫ్లాట్-బాటమ్డ్, బయటికి ప్రొఫైల్‌లో మార్పుతో. దీని నాలుగు స్పార్ నిర్మాణం అసాధారణమైనది మరియు ఇది స్ప్రూస్ స్కిన్డ్, ఆ సమయంలో అసాధారణమైనది. ఐలెరాన్లు రెక్క చిట్కాలకు విస్తరించాయి, అవి తీసినట్లుగా తీగలో పెరుగుతాయి. [2] [3] H.2 360 HP (270 kW), నీటి-చల్లబడిన V-12 రోల్స్ రాయిస్ ఈగిల్ IX ఇంజిన్ ముక్కులో అమర్చబడి ఉండేలా రూపొందించబడింది, [2] [3] అయితే పూర్తయిన ప్రోటోటైప్ 350 HP మాత్రమే (260 kW) హందసీడ్ యొక్క పరిమిత ఆర్థిక పరిస్థితుల కారణంగా ఈగిల్ VII. [4] దాని తేనెగూడు రేడియేటర్ ఫార్వర్డ్ అండర్ క్యారేజ్ స్ట్రట్స్ మధ్య కౌలింగ్ కింద అమర్చబడింది. ఇంజిన్ వెనుక ఫ్యూజ్‌లేజ్ ఫ్లాట్-సైడెడ్ మరియు లోతుగా ఉంది, ఓపెన్ కాక్‌పిట్‌లో పైలట్ వింగ్ లీడింగ్ అంచులోకి తిరిగి వచ్చింది. ప్రయాణీకుల క్యాబిన్ పైలట్ వెనుక మరియు రెక్క కింద ఉంది, ప్రతి వైపు ఫార్వర్డ్ తలుపుల ద్వారా ప్రవేశించింది. ప్రతి వైపు మూడు సీట్లు ఉన్నాయి, ఒక్కొక్కటి కిటికీ ఉంటుంది; క్యాబిన్ సామాను కోసం ఫార్వర్డ్ స్పేస్ మరియు వెనుక భాగంలో టాయిలెట్ కలిగి ఉంది. అత్యవసర ప్రయాణీకులు రెక్క వెనుకంజలో ఉన్న పైకప్పు ట్రాప్‌డోర్ గుండా తప్పించుకోవచ్చు. [2] [3] పూర్తయిన H.2 లో బహుభుజి, కొద్దిగా సూచించబడిన, సమతుల్య చుక్కానితో దాదాపుగా నిటారుగా ఉన్న, విస్తృత-తీగ ఫిన్ ఉంది, ఇది కీల్‌కు చేరుకుంది. [5] విమానంలో కత్తిరించగలిగే దాని టెయిల్‌ప్లేన్ ఫ్యూజ్‌లేజ్ పైన అమర్చబడి ప్రత్యేక ఎలివేటర్లను తీసుకువెళ్లారు; ప్రణాళికలో క్షితిజ సమాంతర తోక ట్రాపెజోయిడల్. [2] [3] ఇది అసాధారణమైన నాలుగు చక్రాల అండర్ క్యారేజీని కలిగి ఉంది, రెక్కల క్రింద రెండు మెయిన్‌వీల్స్ మరియు ముక్కు కింద మరొక, చిన్న వ్యాసం జత ఉన్నాయి. ల్యాండింగ్‌పై బ్రేకింగ్ కోసం ఒక టెయిల్‌స్కిడ్ కూడా ఉంది [2] [3] అయితే, కనీసం అది అన్‌లోడ్ చేయబడినప్పుడు, అది భూమిపై నాలుగు చక్రాలపై విశ్రాంతి తీసుకుంది. [5] మెయిన్‌వీల్స్ దిగువ ఫ్యూజ్‌లేజ్ లింగన్స్ నుండి క్రాంక్ చేసిన ఇరుసులపై ఉన్నాయి, ఇది ఫార్వర్డ్ డ్రాగ్ స్ట్రట్‌లను కూడా అమర్చారు. రెక్కలకు నిలువు షాక్-అబ్సార్బర్ కాళ్ళు ఉన్నాయి. ఫార్వర్డ్ వీల్స్ ప్రతి చివరన ఉన్న దృ apn మైన ఇరుసుపై V- స్ట్రట్స్‌లో అదే లాంగన్స్ నుండి అమర్చబడి ఉన్నాయి. [2] అడిలైడ్ నుండి సిడ్నీ మరియు బ్రిస్బేన్ వరకు మార్గాలను అందించాలని ఆస్ట్రేలియాకు చెందిన లార్కిన్ ఎయిర్క్రాఫ్ట్ సప్లై కంపెనీ (లాస్కో) మూడు హెచ్ 2 లను ఆదేశించింది. వాటిని ఎయిర్ నావిగేషన్ అండ్ ఇంజనీరింగ్ కంపెనీ (ANEC) యాడ్ల్స్టోన్ వద్ద జరిగిన ఓల్డ్ బ్లెరియోట్ వర్క్స్ వద్ద నిర్మించాల్సి ఉంది. బ్లెరియోట్ &amp; స్పాడ్ కంపెనీ జనవరి 1918 లో నావిగేషన్ కంపెనీకి మరియు తరువాత ఆగష్టు 1919 లో కథను మార్చింది. మూడు హెచ్ 2 లలో మొదటిది బ్రూక్లాండ్స్ నుండి మొదటిసారిగా ఎగిరింది, 9 డిసెంబర్ 1922 న, ఫ్రాంక్ కోర్ట్నీ పైలట్ చేయబడింది. అతను దాని నియంత్రణలు తేలికగా ఉన్నాయని మరియు దాని నిర్వహణ సాధారణంగా మంచిదని అతను నివేదించాడు. [4] అక్కడ ఉన్న పరీక్షలు 1923 వసంతకాలంలో కొనసాగాయి, [5] H.2 కి సమస్యలు ఉన్నాయని స్పష్టమైంది, ఇది దాని సర్టిఫికేట్ ఆఫ్ ఎయిర్‌వర్తెన్స్ (COFA) ను అడ్డుకుంటుంది. ప్రోటోటైప్ మాత్రమే పూర్తయింది మరియు హందసీడ్ ఆందోళన 1924 ప్రారంభంలో లిక్విడేషన్‌లోకి వెళ్ళింది. [4] H.2 క్యాబిన్ నిర్మాణం, ల్యాండింగ్ గేర్ మరియు ఈగిల్ VIII ఇంజిన్ మౌంటులను 1926 ANEC III లో చేర్చారు. ఇది ఒక బిప్‌లేన్ మరియు ఆరు సీటర్లుగా ఉన్నప్పటికీ 30% ఎక్కువ; మూడు ఆస్ట్రేలియాలో లాస్కో ఉపయోగించారు. [4] లెస్ ఐల్స్, జూన్ 1923 నుండి డేటా [3] సాధారణ లక్షణాల పనితీరు</v>
      </c>
      <c r="E200" s="1" t="s">
        <v>2730</v>
      </c>
      <c r="F200" s="1" t="s">
        <v>2731</v>
      </c>
      <c r="G200" s="1" t="str">
        <f>IFERROR(__xludf.DUMMYFUNCTION("GOOGLETRANSLATE(F:F, ""en"", ""te"")"),"ఆరు-ప్రయాణీకుల విమానాలు")</f>
        <v>ఆరు-ప్రయాణీకుల విమానాలు</v>
      </c>
      <c r="H200" s="1" t="s">
        <v>1399</v>
      </c>
      <c r="I200" s="1" t="str">
        <f>IFERROR(__xludf.DUMMYFUNCTION("GOOGLETRANSLATE(H:H, ""en"", ""te"")"),"యుకె")</f>
        <v>యుకె</v>
      </c>
      <c r="J200" s="2" t="s">
        <v>2732</v>
      </c>
      <c r="K200" s="1" t="s">
        <v>2733</v>
      </c>
      <c r="L200" s="1" t="str">
        <f>IFERROR(__xludf.DUMMYFUNCTION("GOOGLETRANSLATE(K:K, ""en"", ""te"")"),"హండసీడ్ ఎయిర్క్రాఫ్ట్ కో.")</f>
        <v>హండసీడ్ ఎయిర్క్రాఫ్ట్ కో.</v>
      </c>
      <c r="N200" s="3">
        <v>8379.0</v>
      </c>
      <c r="O200" s="1">
        <v>1.0</v>
      </c>
      <c r="Q200" s="1" t="s">
        <v>315</v>
      </c>
      <c r="R200" s="1" t="s">
        <v>2734</v>
      </c>
      <c r="S200" s="1" t="s">
        <v>2735</v>
      </c>
      <c r="T200" s="1" t="s">
        <v>2736</v>
      </c>
      <c r="Y200" s="1" t="s">
        <v>2737</v>
      </c>
      <c r="Z200" s="1" t="s">
        <v>144</v>
      </c>
      <c r="AG200" s="1" t="s">
        <v>2738</v>
      </c>
      <c r="AI200" s="1" t="s">
        <v>2739</v>
      </c>
      <c r="AJ200" s="1" t="s">
        <v>2740</v>
      </c>
      <c r="AK200" s="1" t="s">
        <v>2741</v>
      </c>
      <c r="DH200" s="1" t="s">
        <v>2742</v>
      </c>
    </row>
    <row r="201">
      <c r="A201" s="1" t="s">
        <v>2743</v>
      </c>
      <c r="B201" s="1" t="str">
        <f>IFERROR(__xludf.DUMMYFUNCTION("GOOGLETRANSLATE(A:A, ""en"", ""te"")"),"కిమ్ఫ్లై ఆల్పిన్")</f>
        <v>కిమ్ఫ్లై ఆల్పిన్</v>
      </c>
      <c r="C201" s="1" t="s">
        <v>2744</v>
      </c>
      <c r="D201" s="1" t="str">
        <f>IFERROR(__xludf.DUMMYFUNCTION("GOOGLETRANSLATE(C:C, ""en"", ""te"")"),"కిమ్ఫ్లై ఆల్పిన్ (ఆల్పైన్) ఒక స్లోవేనియన్ సింగిల్-ప్లేస్ పారాగ్లైడర్, ఇది మైఖేల్ నెస్లర్‌తో కలిసి రూపొందించబడింది మరియు దీనిని వోడిస్ యొక్క కిమ్ఫ్లై నిర్మించారు. ఇది ఇప్పుడు ఉత్పత్తికి దూరంగా ఉంది. [1] ఆల్పిన్ పర్వత సంతతి గ్లైడర్‌గా రూపొందించబడింది. మోడల్"&amp;"స్ ప్రతి ఒక్కటి చదరపు మీటర్లలో వారి సుమారుగా వింగ్ ప్రాంతానికి పేరు పెట్టబడ్డాయి. [1] బెర్ట్రాండ్ నుండి డేటా [1] సాధారణ లక్షణాల పనితీరు")</f>
        <v>కిమ్ఫ్లై ఆల్పిన్ (ఆల్పైన్) ఒక స్లోవేనియన్ సింగిల్-ప్లేస్ పారాగ్లైడర్, ఇది మైఖేల్ నెస్లర్‌తో కలిసి రూపొందించబడింది మరియు దీనిని వోడిస్ యొక్క కిమ్ఫ్లై నిర్మించారు. ఇది ఇప్పుడు ఉత్పత్తికి దూరంగా ఉంది. [1] ఆల్పిన్ పర్వత సంతతి గ్లైడర్‌గా రూపొందించబడింది. మోడల్స్ ప్రతి ఒక్కటి చదరపు మీటర్లలో వారి సుమారుగా వింగ్ ప్రాంతానికి పేరు పెట్టబడ్డాయి. [1] బెర్ట్రాండ్ నుండి డేటా [1] సాధారణ లక్షణాల పనితీరు</v>
      </c>
      <c r="F201" s="1" t="s">
        <v>295</v>
      </c>
      <c r="G201" s="1" t="str">
        <f>IFERROR(__xludf.DUMMYFUNCTION("GOOGLETRANSLATE(F:F, ""en"", ""te"")"),"పారాగ్లైడర్")</f>
        <v>పారాగ్లైడర్</v>
      </c>
      <c r="H201" s="1" t="s">
        <v>2745</v>
      </c>
      <c r="I201" s="1" t="str">
        <f>IFERROR(__xludf.DUMMYFUNCTION("GOOGLETRANSLATE(H:H, ""en"", ""te"")"),"స్లోవేనియా")</f>
        <v>స్లోవేనియా</v>
      </c>
      <c r="J201" s="2" t="s">
        <v>2746</v>
      </c>
      <c r="K201" s="1" t="s">
        <v>2747</v>
      </c>
      <c r="L201" s="1" t="str">
        <f>IFERROR(__xludf.DUMMYFUNCTION("GOOGLETRANSLATE(K:K, ""en"", ""te"")"),"కిమ్ఫ్లై D.O.O.")</f>
        <v>కిమ్ఫ్లై D.O.O.</v>
      </c>
      <c r="M201" s="1" t="s">
        <v>2748</v>
      </c>
      <c r="P201" s="1" t="s">
        <v>116</v>
      </c>
      <c r="Q201" s="1" t="s">
        <v>233</v>
      </c>
      <c r="T201" s="1" t="s">
        <v>989</v>
      </c>
      <c r="AF201" s="2" t="s">
        <v>301</v>
      </c>
      <c r="AG201" s="1" t="s">
        <v>2749</v>
      </c>
      <c r="AI201" s="1" t="s">
        <v>2750</v>
      </c>
      <c r="AK201" s="1" t="s">
        <v>899</v>
      </c>
      <c r="AV201" s="1">
        <v>4.6</v>
      </c>
      <c r="BF201" s="1" t="s">
        <v>304</v>
      </c>
      <c r="BG201" s="1" t="s">
        <v>305</v>
      </c>
    </row>
    <row r="202">
      <c r="A202" s="1" t="s">
        <v>2751</v>
      </c>
      <c r="B202" s="1" t="str">
        <f>IFERROR(__xludf.DUMMYFUNCTION("GOOGLETRANSLATE(A:A, ""en"", ""te"")"),"మాక్ మాగస్")</f>
        <v>మాక్ మాగస్</v>
      </c>
      <c r="C202" s="1" t="s">
        <v>2752</v>
      </c>
      <c r="D202" s="1" t="str">
        <f>IFERROR(__xludf.DUMMYFUNCTION("GOOGLETRANSLATE(C:C, ""en"", ""te"")"),"MAC మాగస్ అనేది చెక్ సింగిల్-ప్లేస్ పారాగ్లైడర్, దీనిని పీటర్ రిస్క్ రూపొందించారు మరియు 2000 ల మధ్యలో రోస్నోవ్ పాడ్ రాడ్‌హోటామ్ యొక్క మాక్ పారా టెక్నాలజీ చేత రూపొందించబడింది. ఇది ఇప్పుడు ఉత్పత్తికి దూరంగా ఉంది. [1] ఈ విమానం అధునాతన మరియు పోటీ గ్లైడర్‌గా ర"&amp;"ూపొందించబడింది. మోడల్స్ ప్రతి ఒక్కటి చదరపు మీటర్లలో వారి సుమారుగా వింగ్ ప్రాంతానికి పేరు పెట్టబడ్డాయి. [1] బెర్ట్రాండ్ నుండి డేటా [1] సాధారణ లక్షణాల పనితీరు")</f>
        <v>MAC మాగస్ అనేది చెక్ సింగిల్-ప్లేస్ పారాగ్లైడర్, దీనిని పీటర్ రిస్క్ రూపొందించారు మరియు 2000 ల మధ్యలో రోస్నోవ్ పాడ్ రాడ్‌హోటామ్ యొక్క మాక్ పారా టెక్నాలజీ చేత రూపొందించబడింది. ఇది ఇప్పుడు ఉత్పత్తికి దూరంగా ఉంది. [1] ఈ విమానం అధునాతన మరియు పోటీ గ్లైడర్‌గా రూపొందించబడింది. మోడల్స్ ప్రతి ఒక్కటి చదరపు మీటర్లలో వారి సుమారుగా వింగ్ ప్రాంతానికి పేరు పెట్టబడ్డాయి. [1] బెర్ట్రాండ్ నుండి డేటా [1] సాధారణ లక్షణాల పనితీరు</v>
      </c>
      <c r="F202" s="1" t="s">
        <v>295</v>
      </c>
      <c r="G202" s="1" t="str">
        <f>IFERROR(__xludf.DUMMYFUNCTION("GOOGLETRANSLATE(F:F, ""en"", ""te"")"),"పారాగ్లైడర్")</f>
        <v>పారాగ్లైడర్</v>
      </c>
      <c r="H202" s="1" t="s">
        <v>764</v>
      </c>
      <c r="I202" s="1" t="str">
        <f>IFERROR(__xludf.DUMMYFUNCTION("GOOGLETRANSLATE(H:H, ""en"", ""te"")"),"చెక్ రిపబ్లిక్")</f>
        <v>చెక్ రిపబ్లిక్</v>
      </c>
      <c r="J202" s="1" t="s">
        <v>765</v>
      </c>
      <c r="K202" s="1" t="s">
        <v>766</v>
      </c>
      <c r="L202" s="1" t="str">
        <f>IFERROR(__xludf.DUMMYFUNCTION("GOOGLETRANSLATE(K:K, ""en"", ""te"")"),"మాక్ పారా టెక్నాలజీ")</f>
        <v>మాక్ పారా టెక్నాలజీ</v>
      </c>
      <c r="M202" s="1" t="s">
        <v>767</v>
      </c>
      <c r="P202" s="1" t="s">
        <v>116</v>
      </c>
      <c r="Q202" s="1" t="s">
        <v>233</v>
      </c>
      <c r="T202" s="1" t="s">
        <v>2753</v>
      </c>
      <c r="AF202" s="2" t="s">
        <v>301</v>
      </c>
      <c r="AG202" s="1" t="s">
        <v>769</v>
      </c>
      <c r="AI202" s="1" t="s">
        <v>2754</v>
      </c>
      <c r="AK202" s="1" t="s">
        <v>2755</v>
      </c>
      <c r="AV202" s="1">
        <v>6.2</v>
      </c>
      <c r="BG202" s="1" t="s">
        <v>305</v>
      </c>
      <c r="BH202" s="1" t="s">
        <v>772</v>
      </c>
      <c r="BV202" s="1" t="s">
        <v>304</v>
      </c>
    </row>
  </sheetData>
  <hyperlinks>
    <hyperlink r:id="rId1" ref="J2"/>
    <hyperlink r:id="rId2" ref="J4"/>
    <hyperlink r:id="rId3" ref="J6"/>
    <hyperlink r:id="rId4" ref="J7"/>
    <hyperlink r:id="rId5" ref="J8"/>
    <hyperlink r:id="rId6" ref="J9"/>
    <hyperlink r:id="rId7" ref="J10"/>
    <hyperlink r:id="rId8" ref="AF11"/>
    <hyperlink r:id="rId9" ref="J12"/>
    <hyperlink r:id="rId10" ref="M12"/>
    <hyperlink r:id="rId11" ref="AF12"/>
    <hyperlink r:id="rId12" ref="J13"/>
    <hyperlink r:id="rId13" ref="J14"/>
    <hyperlink r:id="rId14" ref="J15"/>
    <hyperlink r:id="rId15" ref="J16"/>
    <hyperlink r:id="rId16" ref="J17"/>
    <hyperlink r:id="rId17" ref="AF17"/>
    <hyperlink r:id="rId18" ref="J18"/>
    <hyperlink r:id="rId19" ref="J19"/>
    <hyperlink r:id="rId20" ref="M19"/>
    <hyperlink r:id="rId21" ref="J20"/>
    <hyperlink r:id="rId22" ref="J21"/>
    <hyperlink r:id="rId23" ref="J22"/>
    <hyperlink r:id="rId24" ref="J23"/>
    <hyperlink r:id="rId25" ref="J24"/>
    <hyperlink r:id="rId26" ref="M25"/>
    <hyperlink r:id="rId27" ref="M26"/>
    <hyperlink r:id="rId28" ref="J27"/>
    <hyperlink r:id="rId29" ref="BY28"/>
    <hyperlink r:id="rId30" ref="J30"/>
    <hyperlink r:id="rId31" ref="J31"/>
    <hyperlink r:id="rId32" ref="M31"/>
    <hyperlink r:id="rId33" ref="J35"/>
    <hyperlink r:id="rId34" ref="M35"/>
    <hyperlink r:id="rId35" ref="AF37"/>
    <hyperlink r:id="rId36" ref="AF38"/>
    <hyperlink r:id="rId37" ref="J39"/>
    <hyperlink r:id="rId38" ref="J40"/>
    <hyperlink r:id="rId39" ref="J41"/>
    <hyperlink r:id="rId40" ref="AF41"/>
    <hyperlink r:id="rId41" ref="J42"/>
    <hyperlink r:id="rId42" ref="M42"/>
    <hyperlink r:id="rId43" ref="AF42"/>
    <hyperlink r:id="rId44" ref="J43"/>
    <hyperlink r:id="rId45" ref="AF43"/>
    <hyperlink r:id="rId46" ref="J44"/>
    <hyperlink r:id="rId47" ref="AF44"/>
    <hyperlink r:id="rId48" ref="J45"/>
    <hyperlink r:id="rId49" ref="AF45"/>
    <hyperlink r:id="rId50" ref="J47"/>
    <hyperlink r:id="rId51" ref="AF47"/>
    <hyperlink r:id="rId52" ref="J48"/>
    <hyperlink r:id="rId53" ref="M48"/>
    <hyperlink r:id="rId54" ref="AF48"/>
    <hyperlink r:id="rId55" ref="J49"/>
    <hyperlink r:id="rId56" ref="AF49"/>
    <hyperlink r:id="rId57" ref="J50"/>
    <hyperlink r:id="rId58" ref="AF50"/>
    <hyperlink r:id="rId59" ref="J51"/>
    <hyperlink r:id="rId60" ref="AF51"/>
    <hyperlink r:id="rId61" ref="J52"/>
    <hyperlink r:id="rId62" ref="AF52"/>
    <hyperlink r:id="rId63" ref="J53"/>
    <hyperlink r:id="rId64" ref="AF53"/>
    <hyperlink r:id="rId65" ref="J54"/>
    <hyperlink r:id="rId66" ref="AF54"/>
    <hyperlink r:id="rId67" ref="J55"/>
    <hyperlink r:id="rId68" ref="AF55"/>
    <hyperlink r:id="rId69" ref="J56"/>
    <hyperlink r:id="rId70" ref="AF56"/>
    <hyperlink r:id="rId71" ref="J57"/>
    <hyperlink r:id="rId72" ref="M57"/>
    <hyperlink r:id="rId73" ref="AF57"/>
    <hyperlink r:id="rId74" ref="J58"/>
    <hyperlink r:id="rId75" ref="M58"/>
    <hyperlink r:id="rId76" ref="AF58"/>
    <hyperlink r:id="rId77" ref="J61"/>
    <hyperlink r:id="rId78" ref="AF61"/>
    <hyperlink r:id="rId79" ref="J62"/>
    <hyperlink r:id="rId80" ref="AF62"/>
    <hyperlink r:id="rId81" ref="J63"/>
    <hyperlink r:id="rId82" ref="AF63"/>
    <hyperlink r:id="rId83" ref="J64"/>
    <hyperlink r:id="rId84" ref="AF64"/>
    <hyperlink r:id="rId85" ref="J65"/>
    <hyperlink r:id="rId86" ref="AF65"/>
    <hyperlink r:id="rId87" ref="J66"/>
    <hyperlink r:id="rId88" ref="AF66"/>
    <hyperlink r:id="rId89" ref="J67"/>
    <hyperlink r:id="rId90" ref="AF67"/>
    <hyperlink r:id="rId91" ref="J68"/>
    <hyperlink r:id="rId92" ref="AF68"/>
    <hyperlink r:id="rId93" ref="J69"/>
    <hyperlink r:id="rId94" ref="AF69"/>
    <hyperlink r:id="rId95" ref="J70"/>
    <hyperlink r:id="rId96" ref="AF70"/>
    <hyperlink r:id="rId97" ref="J71"/>
    <hyperlink r:id="rId98" ref="M71"/>
    <hyperlink r:id="rId99" ref="AF71"/>
    <hyperlink r:id="rId100" ref="J72"/>
    <hyperlink r:id="rId101" ref="AF72"/>
    <hyperlink r:id="rId102" ref="J73"/>
    <hyperlink r:id="rId103" ref="AF73"/>
    <hyperlink r:id="rId104" ref="J74"/>
    <hyperlink r:id="rId105" ref="AF74"/>
    <hyperlink r:id="rId106" ref="J75"/>
    <hyperlink r:id="rId107" ref="M75"/>
    <hyperlink r:id="rId108" ref="AF75"/>
    <hyperlink r:id="rId109" ref="J76"/>
    <hyperlink r:id="rId110" ref="AF76"/>
    <hyperlink r:id="rId111" ref="J77"/>
    <hyperlink r:id="rId112" ref="AF77"/>
    <hyperlink r:id="rId113" ref="M78"/>
    <hyperlink r:id="rId114" ref="M79"/>
    <hyperlink r:id="rId115" ref="J80"/>
    <hyperlink r:id="rId116" ref="AF80"/>
    <hyperlink r:id="rId117" ref="J81"/>
    <hyperlink r:id="rId118" ref="J82"/>
    <hyperlink r:id="rId119" ref="AF82"/>
    <hyperlink r:id="rId120" ref="J83"/>
    <hyperlink r:id="rId121" ref="AF83"/>
    <hyperlink r:id="rId122" ref="J85"/>
    <hyperlink r:id="rId123" ref="AF85"/>
    <hyperlink r:id="rId124" ref="J87"/>
    <hyperlink r:id="rId125" ref="AF87"/>
    <hyperlink r:id="rId126" ref="J88"/>
    <hyperlink r:id="rId127" ref="AF88"/>
    <hyperlink r:id="rId128" ref="J89"/>
    <hyperlink r:id="rId129" ref="AF89"/>
    <hyperlink r:id="rId130" ref="M90"/>
    <hyperlink r:id="rId131" ref="AF90"/>
    <hyperlink r:id="rId132" ref="J91"/>
    <hyperlink r:id="rId133" ref="AF91"/>
    <hyperlink r:id="rId134" ref="J92"/>
    <hyperlink r:id="rId135" ref="M92"/>
    <hyperlink r:id="rId136" ref="AF92"/>
    <hyperlink r:id="rId137" ref="J93"/>
    <hyperlink r:id="rId138" ref="AF93"/>
    <hyperlink r:id="rId139" ref="J94"/>
    <hyperlink r:id="rId140" ref="M94"/>
    <hyperlink r:id="rId141" ref="M95"/>
    <hyperlink r:id="rId142" ref="J96"/>
    <hyperlink r:id="rId143" ref="AF96"/>
    <hyperlink r:id="rId144" ref="J97"/>
    <hyperlink r:id="rId145" ref="AF97"/>
    <hyperlink r:id="rId146" ref="J98"/>
    <hyperlink r:id="rId147" ref="M99"/>
    <hyperlink r:id="rId148" ref="AF99"/>
    <hyperlink r:id="rId149" ref="J100"/>
    <hyperlink r:id="rId150" ref="AF100"/>
    <hyperlink r:id="rId151" ref="J101"/>
    <hyperlink r:id="rId152" ref="AF101"/>
    <hyperlink r:id="rId153" ref="J102"/>
    <hyperlink r:id="rId154" ref="AF102"/>
    <hyperlink r:id="rId155" ref="J103"/>
    <hyperlink r:id="rId156" ref="AF103"/>
    <hyperlink r:id="rId157" ref="J104"/>
    <hyperlink r:id="rId158" ref="M105"/>
    <hyperlink r:id="rId159" ref="J106"/>
    <hyperlink r:id="rId160" ref="J107"/>
    <hyperlink r:id="rId161" ref="M109"/>
    <hyperlink r:id="rId162" ref="BD109"/>
    <hyperlink r:id="rId163" ref="BY110"/>
    <hyperlink r:id="rId164" ref="CP111"/>
    <hyperlink r:id="rId165" ref="BY112"/>
    <hyperlink r:id="rId166" ref="M114"/>
    <hyperlink r:id="rId167" ref="BY115"/>
    <hyperlink r:id="rId168" ref="J118"/>
    <hyperlink r:id="rId169" ref="J122"/>
    <hyperlink r:id="rId170" ref="M123"/>
    <hyperlink r:id="rId171" ref="BY126"/>
    <hyperlink r:id="rId172" ref="BZ126"/>
    <hyperlink r:id="rId173" ref="M127"/>
    <hyperlink r:id="rId174" ref="BD127"/>
    <hyperlink r:id="rId175" ref="M128"/>
    <hyperlink r:id="rId176" ref="CV129"/>
    <hyperlink r:id="rId177" ref="J130"/>
    <hyperlink r:id="rId178" ref="M133"/>
    <hyperlink r:id="rId179" ref="M134"/>
    <hyperlink r:id="rId180" ref="J135"/>
    <hyperlink r:id="rId181" ref="J137"/>
    <hyperlink r:id="rId182" ref="AF137"/>
    <hyperlink r:id="rId183" ref="J138"/>
    <hyperlink r:id="rId184" ref="AF138"/>
    <hyperlink r:id="rId185" ref="M139"/>
    <hyperlink r:id="rId186" ref="M140"/>
    <hyperlink r:id="rId187" ref="AF145"/>
    <hyperlink r:id="rId188" ref="BY145"/>
    <hyperlink r:id="rId189" ref="M149"/>
    <hyperlink r:id="rId190" ref="AF154"/>
    <hyperlink r:id="rId191" ref="BY154"/>
    <hyperlink r:id="rId192" ref="CP156"/>
    <hyperlink r:id="rId193" ref="AF158"/>
    <hyperlink r:id="rId194" ref="J159"/>
    <hyperlink r:id="rId195" ref="AF160"/>
    <hyperlink r:id="rId196" ref="M164"/>
    <hyperlink r:id="rId197" ref="M165"/>
    <hyperlink r:id="rId198" ref="AF165"/>
    <hyperlink r:id="rId199" ref="M166"/>
    <hyperlink r:id="rId200" ref="J171"/>
    <hyperlink r:id="rId201" ref="AF171"/>
    <hyperlink r:id="rId202" ref="M172"/>
    <hyperlink r:id="rId203" ref="BY172"/>
    <hyperlink r:id="rId204" ref="J173"/>
    <hyperlink r:id="rId205" ref="M174"/>
    <hyperlink r:id="rId206" ref="BY174"/>
    <hyperlink r:id="rId207" ref="J175"/>
    <hyperlink r:id="rId208" ref="M175"/>
    <hyperlink r:id="rId209" ref="AH178"/>
    <hyperlink r:id="rId210" ref="J179"/>
    <hyperlink r:id="rId211" ref="AF179"/>
    <hyperlink r:id="rId212" ref="AF181"/>
    <hyperlink r:id="rId213" ref="AF182"/>
    <hyperlink r:id="rId214" ref="J183"/>
    <hyperlink r:id="rId215" ref="AF183"/>
    <hyperlink r:id="rId216" ref="AF184"/>
    <hyperlink r:id="rId217" ref="J185"/>
    <hyperlink r:id="rId218" ref="M185"/>
    <hyperlink r:id="rId219" ref="J186"/>
    <hyperlink r:id="rId220" ref="J187"/>
    <hyperlink r:id="rId221" ref="M187"/>
    <hyperlink r:id="rId222" ref="J188"/>
    <hyperlink r:id="rId223" ref="AF189"/>
    <hyperlink r:id="rId224" ref="J190"/>
    <hyperlink r:id="rId225" ref="AF190"/>
    <hyperlink r:id="rId226" ref="J191"/>
    <hyperlink r:id="rId227" ref="AF191"/>
    <hyperlink r:id="rId228" ref="J192"/>
    <hyperlink r:id="rId229" ref="AF192"/>
    <hyperlink r:id="rId230" ref="J193"/>
    <hyperlink r:id="rId231" ref="M194"/>
    <hyperlink r:id="rId232" ref="AF196"/>
    <hyperlink r:id="rId233" ref="J197"/>
    <hyperlink r:id="rId234" ref="J198"/>
    <hyperlink r:id="rId235" ref="J199"/>
    <hyperlink r:id="rId236" ref="J200"/>
    <hyperlink r:id="rId237" ref="J201"/>
    <hyperlink r:id="rId238" ref="AF201"/>
    <hyperlink r:id="rId239" ref="AF202"/>
  </hyperlinks>
  <drawing r:id="rId240"/>
</worksheet>
</file>