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2800" sheetId="1" r:id="rId4"/>
  </sheets>
  <definedNames/>
  <calcPr/>
</workbook>
</file>

<file path=xl/sharedStrings.xml><?xml version="1.0" encoding="utf-8"?>
<sst xmlns="http://schemas.openxmlformats.org/spreadsheetml/2006/main" count="4379" uniqueCount="3332">
  <si>
    <t>name</t>
  </si>
  <si>
    <t>Description</t>
  </si>
  <si>
    <t>Role</t>
  </si>
  <si>
    <t>National origin</t>
  </si>
  <si>
    <t>National originlink</t>
  </si>
  <si>
    <t>Designer</t>
  </si>
  <si>
    <t>First flight</t>
  </si>
  <si>
    <t>Status</t>
  </si>
  <si>
    <t>Number built</t>
  </si>
  <si>
    <t>Crew</t>
  </si>
  <si>
    <t>Length</t>
  </si>
  <si>
    <t>Wingspan</t>
  </si>
  <si>
    <t>Height</t>
  </si>
  <si>
    <t>Wing area</t>
  </si>
  <si>
    <t>Empty weight</t>
  </si>
  <si>
    <t>Gross weight</t>
  </si>
  <si>
    <t>Powerplant</t>
  </si>
  <si>
    <t>Propellers</t>
  </si>
  <si>
    <t>Maximum speed</t>
  </si>
  <si>
    <t>Cruise speed</t>
  </si>
  <si>
    <t>Range</t>
  </si>
  <si>
    <t>Landing speed</t>
  </si>
  <si>
    <t>Type</t>
  </si>
  <si>
    <t>Typelink</t>
  </si>
  <si>
    <t>Industry</t>
  </si>
  <si>
    <t>Industrylink</t>
  </si>
  <si>
    <t>Headquarters</t>
  </si>
  <si>
    <t>Headquarterslink</t>
  </si>
  <si>
    <t>Key people</t>
  </si>
  <si>
    <t>Key peoplelink</t>
  </si>
  <si>
    <t>Website</t>
  </si>
  <si>
    <t>Websitelink</t>
  </si>
  <si>
    <t>Rolelink</t>
  </si>
  <si>
    <t>Manufacturer</t>
  </si>
  <si>
    <t>Manufacturerlink</t>
  </si>
  <si>
    <t>Capacity</t>
  </si>
  <si>
    <t>Fuel capacity</t>
  </si>
  <si>
    <t>Stall speed</t>
  </si>
  <si>
    <t>Rate of climb</t>
  </si>
  <si>
    <t>Wing loading</t>
  </si>
  <si>
    <t>img</t>
  </si>
  <si>
    <t>Never exceed speed</t>
  </si>
  <si>
    <t>Variants</t>
  </si>
  <si>
    <t>Aspect ratio</t>
  </si>
  <si>
    <t>Designerlink</t>
  </si>
  <si>
    <t>Introduction</t>
  </si>
  <si>
    <t>Retired</t>
  </si>
  <si>
    <t>Primary user</t>
  </si>
  <si>
    <t>Primary userlink</t>
  </si>
  <si>
    <t>Produced</t>
  </si>
  <si>
    <t>Developed from</t>
  </si>
  <si>
    <t>Developed fromlink</t>
  </si>
  <si>
    <t>Airfoil</t>
  </si>
  <si>
    <t>Max takeoff weight</t>
  </si>
  <si>
    <t>Service ceiling</t>
  </si>
  <si>
    <t>Power/mass</t>
  </si>
  <si>
    <t>Guns</t>
  </si>
  <si>
    <t>Bombs</t>
  </si>
  <si>
    <t>Endurance</t>
  </si>
  <si>
    <t>Time to altitude</t>
  </si>
  <si>
    <t>Variantslink</t>
  </si>
  <si>
    <t>First flightlink</t>
  </si>
  <si>
    <t>g limits</t>
  </si>
  <si>
    <t>Minimum speed</t>
  </si>
  <si>
    <t>Introductionlink</t>
  </si>
  <si>
    <t>Retiredlink</t>
  </si>
  <si>
    <t>Primary users</t>
  </si>
  <si>
    <t>Primary userslink</t>
  </si>
  <si>
    <t>Upper wingspan</t>
  </si>
  <si>
    <t>Lower wingspan</t>
  </si>
  <si>
    <t>Developed into</t>
  </si>
  <si>
    <t>Developed intolink</t>
  </si>
  <si>
    <t>Diameter</t>
  </si>
  <si>
    <t>Volume</t>
  </si>
  <si>
    <t>Take-off run to 20 m (66 ft)</t>
  </si>
  <si>
    <t>Landing run from 20 m (66 ft)</t>
  </si>
  <si>
    <t>Takeoff and landing run</t>
  </si>
  <si>
    <t>Upper wing chord</t>
  </si>
  <si>
    <t>Lower wing chord</t>
  </si>
  <si>
    <t>Upper wing area</t>
  </si>
  <si>
    <t>Lower wing area</t>
  </si>
  <si>
    <t>Undercarriage track</t>
  </si>
  <si>
    <t>Oil Capacity</t>
  </si>
  <si>
    <t>Minimum control speed</t>
  </si>
  <si>
    <t>Wing chord upper</t>
  </si>
  <si>
    <t>Wing chord lower</t>
  </si>
  <si>
    <t>Oil capacity</t>
  </si>
  <si>
    <t>Landing run</t>
  </si>
  <si>
    <t>Take-off distance</t>
  </si>
  <si>
    <t>Main rotor diameter</t>
  </si>
  <si>
    <t>Width</t>
  </si>
  <si>
    <t>Rough air speed max</t>
  </si>
  <si>
    <t>Aerotow speed</t>
  </si>
  <si>
    <t>Rate of sink</t>
  </si>
  <si>
    <t>Lift-to-drag</t>
  </si>
  <si>
    <t>Main rotor area</t>
  </si>
  <si>
    <t>Fuel consumption</t>
  </si>
  <si>
    <t>Oil consumption</t>
  </si>
  <si>
    <t>Disk loading</t>
  </si>
  <si>
    <t>Other name(s)</t>
  </si>
  <si>
    <t>Serial</t>
  </si>
  <si>
    <t>Fate</t>
  </si>
  <si>
    <t>Fatelink</t>
  </si>
  <si>
    <t>Ferry range</t>
  </si>
  <si>
    <t>Take-off run to 50 ft (15 m)</t>
  </si>
  <si>
    <t>Landing run from 50 ft (15 m)</t>
  </si>
  <si>
    <t>Maximum glide ratio</t>
  </si>
  <si>
    <t>Rear wing span</t>
  </si>
  <si>
    <t>Thrust/weight</t>
  </si>
  <si>
    <t>Registration</t>
  </si>
  <si>
    <t>Owners and operators</t>
  </si>
  <si>
    <t>Height wings folded</t>
  </si>
  <si>
    <t>Maximum height during folding</t>
  </si>
  <si>
    <t>Rockets</t>
  </si>
  <si>
    <t>Takeoff run to 50 ft (15 m)</t>
  </si>
  <si>
    <t>Landing run from 50 ft (15 m)</t>
  </si>
  <si>
    <t>Tailplane span</t>
  </si>
  <si>
    <t>Combat range</t>
  </si>
  <si>
    <t>Construction number</t>
  </si>
  <si>
    <t>Manufactured</t>
  </si>
  <si>
    <t>Preserved at</t>
  </si>
  <si>
    <t>Number builtlink</t>
  </si>
  <si>
    <t>Max continuous speed</t>
  </si>
  <si>
    <t>Range with slipper tank</t>
  </si>
  <si>
    <t>Owners and operatorslink</t>
  </si>
  <si>
    <t>Gabriel Śląsk</t>
  </si>
  <si>
    <t>The Gabriel Śląsk (Silesia) was a Polish light aircraft designed and built by an amateur in the mid-1930s. After two flights the Polish authorities banned further development. Antoni Gabriel, a long-time aircraft enthusiast, took an aircraft mechanic's course during military service and on return home designed a single-seat, high-wing, light, cabin monoplane. It was entirely self-funded and was constructed by Gabriel and a carpenter friend, Jan Mencel. Even the propeller and tyres were built on Gabriel's farm. He began tests with a car engine but this was not powerful enough even to taxi the machine, though he did get some press coverage which led to the offer of an old, 34 kW (45 hp) Anzani 6 radial engine. This powered the first flight on 11 October 1936; it was the first time Gabriel had flown any aircraft but the flight lasted 45 minutes and ended, as night fell, by bonfire-light. After repairing some undercarriage damage and installing another home-made propeller, the Śląsk made its second flight in December 1936. This proved to be its last, as the resulting publicity attracted official attention. Concerns about structural strength and lack of design documentation led to a ban on further flights.[1] Stored in a farm building, the Śląsk survived the war and parts survived until 1963.[2] Structurally, the Śląsk was a wooden aircraft. Its high wing was rectangular in plan out to blunted tips and had constant thickness over the whole span. The wing had a two-part, wooden structure with twin spars and was fabric covered. Constant chord ailerons reached out to the tips. There were parallel pairs of duralumin bracing struts on each side from the spars to the lower fuselage longerons.[1] The fuselage had a rectangular cross-section structure with wire cross-bracing. The Anzani engine was mounted with its cylinders projecting for cooling from an aluminium covered, tapered nose. Behind the engine the fuselage was fabric covered. Its depth was greatest under the wing, where the pilot's shallow-windowed, enclosed cabin under the leading edge was accessed by a hatch in its roof.[1] The Śląsk's fin was large and triangular and the narrow rudder broadened towards the keel. Its tailplane was mounted on top of the fuselage and braced from below with V-struts, carrying elevators with a gap for rudder movement. All empennage surfaces were fabric covered.[1] It had a fixed, conventional, tailwheel undercarriage of unusually wide track. The small mainwheels were mounted on wide-spread V-struts from the lower longerons at the meeting points with the wing bracing struts and near-vertical landing legs rose to the forward of these, stiffened by another strut to the base of the rear wing strut.[1][2] Data from Cynk[1]General characteristics Performance</t>
  </si>
  <si>
    <t>Cabin single-seat light aircraft</t>
  </si>
  <si>
    <t>Poland</t>
  </si>
  <si>
    <t>https://en.wikipedia.org/Poland</t>
  </si>
  <si>
    <t>Antoni Gabriel</t>
  </si>
  <si>
    <t>officially grounded after two flights</t>
  </si>
  <si>
    <t>One</t>
  </si>
  <si>
    <t>6.8 m (22 ft 4 in)</t>
  </si>
  <si>
    <t>10 m (32 ft 10 in)</t>
  </si>
  <si>
    <t>1.9 m (6 ft 3 in)</t>
  </si>
  <si>
    <t>15 m2 (160 sq ft)</t>
  </si>
  <si>
    <t>225 kg (496 lb)</t>
  </si>
  <si>
    <t>350 kg (772 lb)</t>
  </si>
  <si>
    <t>1 × Anzani 6 6-cylinder radial engine, 34 kW (45 hp)</t>
  </si>
  <si>
    <t>2-bladed wooden</t>
  </si>
  <si>
    <t>120 km/h (75 mph, 65 kn)</t>
  </si>
  <si>
    <t>80 km/h (50 mph, 43 kn)</t>
  </si>
  <si>
    <t>400 km (250 mi, 220 nmi)</t>
  </si>
  <si>
    <t>60 kilometres per hour (37 mph; 32 kn)[2]</t>
  </si>
  <si>
    <t>Kitty Hawk Corporation</t>
  </si>
  <si>
    <t>Kitty Hawk Corporation is an American aircraft manufacturer producing electric personal air vehicles. The company was founded 2010. It is supported by Google's co-founder Larry Page.[1] The Flyer was a personal aircraft which was kept aloft by eight battery-powered propellers.[2][3] The engineering was led by Cameron Robertson and Todd Reichert.[4] The production Flyer was introduced on 6 June 2018. A license was not required to pilot the Flyer, as it was  built under US FAR Part 103 ultralight regulations.[5] After 25,000 unmanned or crewed flights combined, using 111 aircraft, Kitty Hawk ended the programme on 3 June 2020;[6] CEO Sebastian Thrun stated that, with Flyer, the company "could not find a path to a viable business".[7] Since March 2018, Kitty Hawk Corporation had been testing an autonomous, electric air taxi prototype in New Zealand called Cora and code-named Zee.Aero.[8][9] In 2019, the Kitty Hawk Cora autonomous personal air vehicle prototype was split off into a joint venture between Wisk Aero LLC and Boeing, becoming Cora by Wisk.[10][11] In 2019, Kitty Hawk introduced a new aircraft called the Heaviside.[12] It is designed to be quieter than normal aircraft.[13][14]</t>
  </si>
  <si>
    <t>Private</t>
  </si>
  <si>
    <t>https://en.wikipedia.org/Private</t>
  </si>
  <si>
    <t>Aircraft</t>
  </si>
  <si>
    <t>https://en.wikipedia.org/Aircraft</t>
  </si>
  <si>
    <t>Palo Alto, California, U.S.</t>
  </si>
  <si>
    <t>https://en.wikipedia.org/Palo Alto, California, U.S.</t>
  </si>
  <si>
    <t>Sebastian Thrun (President and CEO)</t>
  </si>
  <si>
    <t>https://en.wikipedia.org/Sebastian Thrun (President and CEO)</t>
  </si>
  <si>
    <t>kittyhawk.aero</t>
  </si>
  <si>
    <t>https://en.wikipedia.org/kittyhawk.aero</t>
  </si>
  <si>
    <t>P&amp;M Explorer</t>
  </si>
  <si>
    <t>The P&amp;M Explorer is a British ultralight trike that was designed and produced by P&amp;M Aviation of Rochdale, Lancashire. Now out of production, when it was available it was supplied complete and ready-to-fly.[1] The Explorer was designed to comply with the Fédération Aéronautique Internationale microlight category, including the category's maximum gross weight of 450 kg (992 lb). The aircraft has a maximum gross weight of 450 kg (992 lb).[1] The aircraft design features a strut-braced topless hang glider-style high-wing, weight-shift controls, a two-seats-in-tandem open cockpit with a cockpit fairing, tricycle landing gear with main gear wheel pants and a single engine in pusher configuration.[1] The aircraft is made from bolted-together aluminum tubing, with its double surface wing covered in Dacron sailcloth. Its 13 m (42.7 ft) span wing is supported by struts and lacks a kingpost. It uses an "A" frame weight-shift control bar. The powerplant is a four cylinder, air and liquid-cooled, four-stroke, dual-ignition 100 hp (75 kW) Rotax 912ULS engine. Landing gear options include 15 cm (6 in) wheels with 15X6 tyres, for operations on unimproved surfaces.[1] The aircraft has an empty weight of 235 kg (518 lb) and a gross weight of 450 kg (992 lb), giving a useful load of 215 kg (474 lb). With full fuel of 65 litres (14 imp gal; 17 US gal) the payload is 168 kg (370 lb).[1] A number of different wings can be fitted to the basic carriage, including the range of Quik wings.[1] Data from Tacke[1]General characteristics Performance</t>
  </si>
  <si>
    <t>Ultralight trike</t>
  </si>
  <si>
    <t>United Kingdom</t>
  </si>
  <si>
    <t>https://en.wikipedia.org/United Kingdom</t>
  </si>
  <si>
    <t>Production completed</t>
  </si>
  <si>
    <t>one</t>
  </si>
  <si>
    <t>13 m (42 ft 8 in)</t>
  </si>
  <si>
    <t>9.26 m2 (99.7 sq ft)</t>
  </si>
  <si>
    <t>235 kg (518 lb)</t>
  </si>
  <si>
    <t>450 kg (992 lb)</t>
  </si>
  <si>
    <t>1 × Rotax 912ULS four cylinder, liquid and air-cooled, four stroke aircraft engine, 75 kW (101 hp)</t>
  </si>
  <si>
    <t>3-bladed composite, ground adjustable</t>
  </si>
  <si>
    <t>165 km/h (103 mph, 89 kn)</t>
  </si>
  <si>
    <t>140 km/h (87 mph, 76 kn)</t>
  </si>
  <si>
    <t>https://en.wikipedia.org/Ultralight trike</t>
  </si>
  <si>
    <t>P&amp;M Aviation</t>
  </si>
  <si>
    <t>https://en.wikipedia.org/P&amp;M Aviation</t>
  </si>
  <si>
    <t>one passenger</t>
  </si>
  <si>
    <t>65 litres (14 imp gal; 17 US gal)</t>
  </si>
  <si>
    <t>60 km/h (37 mph, 32 kn)</t>
  </si>
  <si>
    <t>5 m/s (980 ft/min)</t>
  </si>
  <si>
    <t>48.6 kg/m2 (10.0 lb/sq ft)</t>
  </si>
  <si>
    <t>Plumb BGP-1</t>
  </si>
  <si>
    <t>The Plumb BGP-1 is a British single-seat homebuilt biplane developed by Barry Plumb. The aircraft is patterned after the Pitts Special and is made predominately from wood. The first example of Plumb's biplane was built between 1975 and 1986 and is on a Popular Flying Association (now Light Aircraft Association) permit to fly.[1][2] The aircraft was originally powered by a Volkswagen 1834 engine but now uses a Jabiru 2200A model[3] A second example, was finished in 2015 and uses a Volkswagen 1834 engine. Data from Steen Aero[2]General characteristics Performance</t>
  </si>
  <si>
    <t>Homebuilt aircraft</t>
  </si>
  <si>
    <t>Barry Plumb</t>
  </si>
  <si>
    <t>4.87 m (16 ft 0 in)</t>
  </si>
  <si>
    <t>1 × Jabiru 2200A , 60 kW (80 hp)</t>
  </si>
  <si>
    <t>https://en.wikipedia.org/Homebuilt aircraft</t>
  </si>
  <si>
    <t>72 km/h (45 mph, 39 kn)</t>
  </si>
  <si>
    <t>//upload.wikimedia.org/wikipedia/commons/thumb/c/cb/G-BGPI.jpg/300px-G-BGPI.jpg</t>
  </si>
  <si>
    <t>232 km/h (144 mph, 125 kn)</t>
  </si>
  <si>
    <t>Sunward ST</t>
  </si>
  <si>
    <t>The Sunward ST is a Chinese ultralight trike designed and produced by Sunward Tech (Hunan Sunward Science &amp; Technologies Company Limited) of Zhuzhou. The aircraft is supplied complete and ready-to-fly.[1] The ST was designed to comply with the Fédération Aéronautique Internationale microlight category, including the category's maximum gross weight of 450 kg (992 lb). The aircraft has a maximum gross weight of 450 kg (992 lb).[1] The aircraft design features a strut-braced topless hang glider-style high-wing, weight-shift controls, a two-seats-in-tandem open cockpit with a cockpit fairing, tricycle landing gear with wheel pants and a single engine in pusher configuration.[1] The aircraft is made from bolted-together aluminum tubing and composites. It uses a double surface Grif Hazard wing, made by the Italian company Grif Italia. The 10.38 m (34.1 ft) span wing is supported by struts and uses an "A" frame weight-shift control bar. The powerplant is an Austrian-made twin cylinder, liquid-cooled, two-stroke, dual-ignition 64 hp (48 kW) Rotax 582 engine or four cylinder, air and liquid-cooled, four-stroke, dual-ignition 80 hp (60 kW) Rotax 912UL engine.[1] The Rotax 582-equipped model has an empty weight of 198 kg (437 lb) and a gross weight of 450 kg (992 lb), giving a useful load of 252 kg (556 lb). With full fuel of 60 litres (13 imp gal; 16 US gal) the payload is 209 kg (461 lb).[1] Data from Tacke[1]General characteristics Performance</t>
  </si>
  <si>
    <t>China</t>
  </si>
  <si>
    <t>https://en.wikipedia.org/China</t>
  </si>
  <si>
    <t>In production (2018)</t>
  </si>
  <si>
    <t>10.38 m (34 ft 1 in)</t>
  </si>
  <si>
    <t>16.8 m2 (181 sq ft)</t>
  </si>
  <si>
    <t>198 kg (437 lb)</t>
  </si>
  <si>
    <t>1 × Rotax 582 two-cylinder, liquid-cooled, two stroke aircraft engine, 48 kW (64 hp)</t>
  </si>
  <si>
    <t>3-bladed composite</t>
  </si>
  <si>
    <t>105 km/h (65 mph, 57 kn)</t>
  </si>
  <si>
    <t>Sunward Tech</t>
  </si>
  <si>
    <t>https://en.wikipedia.org/Sunward Tech</t>
  </si>
  <si>
    <t>60 litres (13 imp gal; 16 US gal)</t>
  </si>
  <si>
    <t>40 km/h (25 mph, 22 kn)</t>
  </si>
  <si>
    <t>27.8 kg/m2 (5.7 lb/sq ft)</t>
  </si>
  <si>
    <t>{}</t>
  </si>
  <si>
    <t>Veleria Dedalo Strike-T</t>
  </si>
  <si>
    <t>The Veleria Dedalo Strike-T is an Italian ultralight trike, designed and produced by Veleria Dedalo of Gradara. The aircraft is supplied complete and ready-to-fly.[1] The Strike-T is a minimalist trike, designed for engine-off soaring. It was designed to comply with the German 120 kg class and the US FAR 103 Ultralight Vehicles rules, including the category's maximum empty weight of 254 lb (115 kg).[1] The aircraft design features a cable-braced hang glider-style high-wing, weight-shift controls, a single-seat open cockpit without a cockpit fairing, tricycle landing gear and a single engine in pusher configuration.[1] The aircraft is made predominantly from titanium tubing, with the landing gear legs from Ergal. Its double surface wing is covered in Dacron sailcloth, supported by a single tube-type kingpost and uses an "A" frame weight-shift control bar. The nosewheel is fitted with a drum brake. The powerplant is a single cylinder, air-cooled, two-stroke, single-ignition 27 hp (20 kW) Cisco C-Max engine.[1] The aircraft, without the wing fitted, has an empty weight of 25 kg (55 lb). Designed to fold for ground transport by automobile, it can be rigged for flight in 3 minutes.[1] A number of different wings can be fitted to the basic carriage, including the A-I-R Atos rigid wing.[1][2] Data from Tacke[1]General characteristics</t>
  </si>
  <si>
    <t>Italy</t>
  </si>
  <si>
    <t>https://en.wikipedia.org/Italy</t>
  </si>
  <si>
    <t>29 kg (64 lb)</t>
  </si>
  <si>
    <t>1 × Cisco C-Max single cylinder, air-cooled, two stroke aircraft engine, 20 kW (27 hp)</t>
  </si>
  <si>
    <t>2-bladed wooden, fixed pitch, 1.4[2] m (4 ft 7 in) diameter</t>
  </si>
  <si>
    <t>Veleria Dedalo</t>
  </si>
  <si>
    <t>https://en.wikipedia.org/Veleria Dedalo</t>
  </si>
  <si>
    <t>15 litres (3.3 imp gal; 4.0 US gal)</t>
  </si>
  <si>
    <t>Błażyński Polon</t>
  </si>
  <si>
    <t>The Błażyński Polon was a competitor in the First Polish Glider Contest, held in the late summer of 1923. It was of advanced aerodynamical design, showed promise but was wrecked before the best winds arrived. Reports of the first German glider contest, flown on the Wasserkuppe in the late summer of 1920, generated considerable interest in Poland leading to the First Polish Glider Contest, held at Czarna Góra between 30 August and 13 September 1923. The contest was not a great success, limited by novice designers and pilots and a poor site. The clear winner was the SL 1 Akar which managed a 186 s flight and the Polon was its only serious competitor, with an early 98 s flight before being written off in a spectator-related accident.[1] Compared with the Akar the Polon was lighter and aerodynamically cleaner. It aso had a high aspect ratio (12.1) wing[1] compared with most 1923 gliders apart from that of the German Darmstadt Konsul (16.7).[2] This wing, essentially rectangular in plan apart from rounded tips and widened ailerons,[3] was built around twin spars[4] and fabric covered. It was shoulder mounted to the upper fuselage longerons, with lift wires between the spars and the lower fuselage longerons. The Polon had a rectangular section fuselage built around four longerons. The forward part was plywood-covered and the rear fabric-covered, with a wire-braced ply and fabric-covered empennage.[1] The fin was triangular and mounted a generous rhrombic rudder, leaving a gap below in which the elevator could work. The tailplane very small, essentially just a mounting for a large area, roughly semi-circular, balanced rudder.[3] The Polon had a narrow-track undercarriage, its mainwheels close to the fuselage bottom and sides on a cross-axle with shock absorbers mounted within the fuselage.[1] After the repair of some minor damage sustained on the Polon's first, brief flight on 28 August 1923,[4] Błażyński managed three flights in the Contest, under low wind conditions. The last and best lasted 98 s[1] (49 s according to another source[4]). He took off again after an encouraging wind set in but found a spectator in his flight path, tried but failed to avoid him and ended inverted in the broken Polon. Neither he or the spectator were seriously hurt, though the Polon never flew again.[1] Data from J.Cynk (1971)[1] except where noted.General characteristics</t>
  </si>
  <si>
    <t>glider</t>
  </si>
  <si>
    <t>Alojzy Błażyński</t>
  </si>
  <si>
    <t>5.7 m (18 ft 8 in) [4]</t>
  </si>
  <si>
    <t>12.3 m (40 ft 4 in)</t>
  </si>
  <si>
    <t>1.7 m (5 ft 7 in) [4]</t>
  </si>
  <si>
    <t>12.5 m2 (135 sq ft)</t>
  </si>
  <si>
    <t>65 kg (143 lb)</t>
  </si>
  <si>
    <t>125 kg (276 lb)</t>
  </si>
  <si>
    <t>https://en.wikipedia.org/glider</t>
  </si>
  <si>
    <t>Cywiński Lublin</t>
  </si>
  <si>
    <t>The Cywiński Lublin I and II were very similar Polish gliders, designed and built for the 1923 First Polish Glider Contest. Reports of the first German glider contest, held at the Wasserkuppe in the late summer of 1920, generated considerable interest in Poland, leading to the First Polish Glider Contest at Czarna Góra between 30 August and 13 September 1923. The contest was not a great success, limited by novice designers and pilots and a poor site, but the Karpiński SL.1 Akar was by far the most successful entrant.[1] The Lublin was designed by Stanisław Cywiński and two examples, designated Lublin I and Lublin II, were built in the Lublin works of Plage i Laśkiewicz. The only differences between the two were in their ailerons.[1]   The Lublin was an aerodynamically clean, wooden, high wing monoplane. Its one-piece wing had two spars, a trapezoidal plan and fabric covering. The fuselage had a rectangular section and in profile resembled a thick airfoil. It was covered with dural sheet forward and fabric aft and included an open, single-seat cockpit. At the rear the rudder and fin together were strongly swept back and roughly rhomboidal in shape. An all-moving tailplane was mounted on the extreme fuselage.[1][2] Like most of the gliders at the contest, the Lublin had wheeled landing gear and a tailskid. The main wheels were mounted close to the fuselage underside on a single axle carried, via rubber-cord shock absorbers, by short V-struts.[1] Each Lublin made only one flight, both piloted by Franciszek Rutkowski and ending in a crash. On 28 August 1923 the Lublin I managed a flight of only 10 seconds and on 6 September the Lublin II lasted 60 seconds. The latter was enough to earn the Plage i Laśkiewicz concern fourth prize, behind the two Akars and the Kubicki Ikub I.[2] Data from J. Cynk, 1971[1] except where notedGeneral characteristics</t>
  </si>
  <si>
    <t>Single seat glider</t>
  </si>
  <si>
    <t>Stanisław Cywiński</t>
  </si>
  <si>
    <t>6.5 m (21 ft 4 in) [2]</t>
  </si>
  <si>
    <t>12.5 m (41 ft 0 in)</t>
  </si>
  <si>
    <t>1.4 m (4 ft 7 in)</t>
  </si>
  <si>
    <t>17 m2 (180 sq ft) [2]</t>
  </si>
  <si>
    <t>200 kg (441 lb)</t>
  </si>
  <si>
    <t>https://en.wikipedia.org/Single seat glider</t>
  </si>
  <si>
    <t>Plage i Laśkiewicz, Lublin, Poland</t>
  </si>
  <si>
    <t>https://en.wikipedia.org/Plage i Laśkiewicz, Lublin, Poland</t>
  </si>
  <si>
    <t>//upload.wikimedia.org/wikipedia/commons/thumb/f/f4/Szybowiec_%E2%80%9ELublin%E2%80%9D.jpg/300px-Szybowiec_%E2%80%9ELublin%E2%80%9D.jpg</t>
  </si>
  <si>
    <t>https://en.wikipedia.org/Stanisław Cywiński</t>
  </si>
  <si>
    <t>Micro data center</t>
  </si>
  <si>
    <t>A micro data center (MDC) is a smaller or containerized (modular) data center architecture that is designed for computer workloads not requiring traditional facilities. Whereas the size may vary from rack to container, a micro data center may include fewer than four servers in a single 19-inch rack. It may come with built-in security systems, cooling systems, and fire protection. Typically there are standalone rack-level systems containing all the components of a 'traditional' data center,[1] including in-rack cooling, power supply, power backup, security, fire and suppression. Designs exist where energy is conserved by means of temperature chaining, in combination with liquid cooling.[2] In mid-2017, technology introduced by the DOME project was demonstrated enabling 64 high-performance servers, storage, networking, power and cooling to be integrated in a 2U 19" rack-unit. This packaging, sometimes called 'datacenter-in-a-box' allows deployments in spaces where traditional data centers do not fit, such as factory floors (IOT) and dense city centers, especially for edge-computing and edge-analytics. MDCs are typically portable and provide plug and play features. They can be rapidly deployed indoors or outdoors, in remote locations, for a branch office, or for temporary use in high-risk zones.[3] They enable distributed workloads, minimizing downtime and increasing speed of  response.</t>
  </si>
  <si>
    <t>Jach Żabuś</t>
  </si>
  <si>
    <t>The Jach Żabuś (Jach Froggy) was a Polish glider designed to compete in the 1923 First Polish Glider Contest. It lacked vertical flying surfaces, had an unusual control system and made only one short flight. Rebuilt with conventional tail and controls, it won the distance flown prize at the second contest, held in 1925. Reports of the first German glider contest, held at the Wasserkuppe in the late summer of 1920, generated considerable interest in Poland, leading to the First Polish Glider Contest at Czarna Góra between 30 August and 13 September 1923. The contest was not a great success, limited by novice designers and pilots and a poor site, but the Karpiński SL.1 Akar was by far the most successful entrant.[1] The Żabuś was designed for the contest by Captain Franciszek Jach and built in the Pilots' Lower School's workshops at Bydgoszcz. The wooden glider had a two-part, rectangular plan, fabric covered parasol wing built around two spars. Its outer parts carried washout and had unusual short but broad chord ailerons which widened to full chord close to the tip. Each aileron was operated independently with its own lever. The wing was held low over the fuselage by a steel tube cabane and braced centrally with outward-leaning splayed N-struts from the fuselage lower longerons to the wing spars on each side.[1][2] Its rectangular section, plywood-covered fuselage included an open cockpit under the wing and had an unusual profile, like a cambered airfoil with a strongly arched underside. At the rear there were no vertical surfaces, only a broad chord, triangular tailplane carrying a one-piece, fabric-covered, foot-operated elevator.[1] Jach piloted the Żabuś on its only flight and crashed after only 19 seconds, probably because of the unconventional control system.[1] It was rebuilt for the 1925 Second Polish Polish Glider Contest, held at Oksywie on the Baltic coast, as the Żabuś 2. After the rebuild the glider had a large, fabric-covered fin and rudder of overall trapezoidal profile, with an appropriately altered control system.  As well as making several short flights the Żabuś 2, piloted by Władysław Sulczewski, won the straight line distance prize with a flight covering 560 m (1,840 ft).[3] Data from J. Cynk, 1971[1] except where noted.General characteristics</t>
  </si>
  <si>
    <t>Single-sear glider</t>
  </si>
  <si>
    <t>Franciszek Jach</t>
  </si>
  <si>
    <t>Late August-early September 1923</t>
  </si>
  <si>
    <t>6.6 m (21 ft 8 in) [2]</t>
  </si>
  <si>
    <t>14.5 m (47 ft 7 in)</t>
  </si>
  <si>
    <t>1.5 m (4 ft 11 in) [2]</t>
  </si>
  <si>
    <t>20 m2 (220 sq ft)</t>
  </si>
  <si>
    <t>122 kg (269 lb)</t>
  </si>
  <si>
    <t>190 kg (419 lb)</t>
  </si>
  <si>
    <t>https://en.wikipedia.org/Single-sear glider</t>
  </si>
  <si>
    <t>Bluebird K7</t>
  </si>
  <si>
    <t>Bluebird K7 is a jet engined hydroplane which Britain's Donald Campbell set seven world water speed records between 1955 and 1967. K7 was the first successful jet-powered hydroplane, and was considered revolutionary when launched in January 1955. Campbell and K7 were responsible for adding almost 100 miles per hour (160 km/h) to the water speed record, taking it from existing mark of 178 miles per hour (286 km/h) to just over 276 miles per hour (444 km/h). Donald Campbell was killed in an accident with a much modified K7, on 4 January 1967, whilst making a bid for his eighth water speed record, with his aim to raise the record to over 300 miles per hour (480 km/h) on Coniston Water. Donald Campbell began his record-breaking career in 1949 following the death of his father, Sir Malcolm Campbell. Initially, he had been using his father's 1939-built Rolls-Royce 'R' type powered propeller-driven hydroplane Blue Bird K4 for his attempts, but he met with little success and suffered a number of frustrating setbacks. In 1951, K4, which had been modified to a prop-rider configuration to increase its performance potential, was destroyed after suffering a structural failure, when its V-drive gearbox sheared its mountings were punched through the floor of the hull. Following rival record breaker John Cobb's death in his jet boat Crusader, which broke up at over 200 miles per hour (320 km/h) during a record attempt in September 1952, Campbell began development of his own advanced all-metal jet-powered Bluebird K7 hydroplane to challenge the record, by then held by the American prop rider hydroplane Slo-Mo-Shun IV.[1] Designed by Ken and Lew Norris, the K7 was a steel-framed, aluminium-bodied, three-point hydroplane, built at Samlesbury by Samlesbury Engineering, powered by a Metropolitan-Vickers Beryl axial-flow turbojet engine, producing 3500 pound-force (16 kN) of thrust. Like Slo-Mo-Shun, but unlike Cobb's tricycle Crusader, the three planing points were arranged with two forward and one aft, in a "pickle-fork" layout, prompting Bluebird's early comparison to a blue lobster. K7 was of very advanced design and construction, and its load-bearing steel space frame ultra rigid. It had a design speed of 250 miles per hour (400 km/h) and remained the only successful jet-boat in the world until the late 1960s. The designation "K7" was derived from its Lloyd's unlimited rating registration. It was carried on a prominent white roundel on its sponsons, underneath an infinity symbol. Bluebird K7 was the seventh boat registered at Lloyds in the 'Unlimited' series. Campbell set seven world water speed records in K7 between July 1955 and December 1964. The first of these marks was set at Ullswater on 23 July 1955, where he achieved a speed of 202.15 mph (324 km/h) but only after many months of trials and a major redesign of Bluebird's forward sponson attachments points. Campbell achieved a steady series of subsequent speed-record increases with the boat during the rest of the decade, beginning with a mark of 216 mph (348 km/h) in 1955 on Lake Mead in Nevada. Subsequently, four new marks were registered on Coniston Water, where Campbell and Bluebird became an annual fixture in the later half of the fifties, enjoying significant sponsorship from the Mobil oil company and then BP. Campbell made an unsuccessful attempt in 1957 at Canandaigua in New York state in the summer of 1957, which failed due to lack of suitable calm water conditions. Bluebird K7 became a well known attraction, and as well as her annual Coniston appearances, K7 was displayed extensively in the UK, USA, Canada and Europe, and then subsequently in Australia during Campbell's prolonged attempt on the land speed record in 1963–64. In order to extract more speed, and endow the boat with greater high speed stability, in both pitch and yaw, K7 was subtly modified in the second half of the 1950s to incorporate more effective streamlining with a blown Perspex cockpit canopy and fluting to the lower part of the main hull. In 1958, a small wedge shaped tail fin, housing an arrester parachute, modified sponson fairings, that gave a significant reduction in forward aerodynamic lift, and a fixed hydrodynamic stabilising fin, attached to the transom to aid directional stability, and exert a marginal down-force on the nose were incorporated into the design to increase the safe operating envelope of the hydroplane. Thus she reached 225 mph (362 km/h) in 1956, where an unprecedented peak speed of 286.78 mph (461.53 km/h) was achieved on the first run, 239 mph (385 km/h) in 1957, 248 mph (399 km/h) in 1958 and 260 mph (420 km/h) in 1959. Campbell then turned his attention to the Land Speed Record, with the aim of establishing a land speed record of 450 mph (720 km/h) plus. He also planned to set a seventh water speed record in the same year, and so become the first person to establish the land speed record and water speed record in the same year.  He set out for the Bonneville Salt Flats in August 1960 and was lucky to survive a 360 mph (580 km/h) crash in his Norris Brothers designed Bluebird CN7 turbine powered car later that September. Bluebird CN7 was rebuilt in 1961–62 and Campbell subsequently spent a frustrating two years in the Australian desert, battling adverse track conditions. Finally, after Campbell exceeded the land speed record on Lake Eyre on 17 July 1964, at 403.10 mph (648.73 km/h) in Bluebird CN7, he snared his seventh water speed record on 31 December 1964 at Dumbleyung Lake, Western Australia, when he reached 276.33 mph (444.71 km/h), with two runs at 283.3 mph (455.9 km/h) and 269.3 mph (433.4 km/h) completed with only hours to spare on New Year's Eve 1964. This latest success made Campbell and K7 the world's most prolific holders of the water speed record, and in addition Campbell realised his 'double' when he became the first, and so far only, person to break both the land speed record and the water speed record in the same year.  Following on from this success, Campbell stated that K7 would be most likely retired and become a museum exhibit. Her hull was ten years old, her engine fourteen, and her design speed of 250 mph (400 km/h)had been exceeded by over 30 mph (48 km/h) on a number of occasions. In June 1966, Campbell decided to once more try for a water speed record with K7: his target, 300 mph (480 km/h). To add more power, Campbell received a 4,500 pound-force (20 kN) Bristol Siddeley Orpheus engine on loan from the Ministry of Defence. This was both lighter and more powerful than the original engine. Campbell also purchased a crash-damaged Folland Gnat, which used the Orpheus engine, as a source of spare parts. The vertical stabiliser from the Gnat was also used on the rebuilt K7, and a new hydraulic water brake designed to slow the boat down on the five-mile Coniston course. The boat returned to Coniston for trials in November 1966. These did not go well; the weather was appalling and K7 destroyed her engine when the air intakes collapsed under the demands of the more powerful engine, and debris was drawn into the compressor blades. The engine was replaced, using the engine from the Gnat aircraft that he had purchased at the project's start.[2] The original Orpheus remained outside the team's lakeside workshop for the rest of the project, shrouded in a tarpaulin. By the end of November, after further modifications to alter K7's weight distribution, some high-speed runs were made, but these were timed at well below the existing record. Problems with the fuel system meant that the engine could not develop maximum power. By the middle of December, Campbell had made a number of timed attempts, but the highest speed achieved was 264 mph, and therefore still shy of the existing record. Eventually, further modifications to K7's fuel system (involving the fitting of a booster pump) fixed the fuel-starvation problem. It was now the end of December and Campbell was all set to proceed, pending only the arrival of suitable weather conditions. On 4 January 1967, Campbell mounted his record attempt. Bluebird had completed an initial north–south run at an average of 297.6 mph (478.9 km/h), and Campbell used the new water brake to slow K7 from a peak speed of 311 mph (501 km/h) when he left the measured kilometre. Instead of refuelling and waiting for the wash of this run to subside, as had been pre-arranged, he then decided to make the return run immediately. The second run was even faster; as K7 passed the start of the measured kilometre, she was travelling at over 320 mph (510 km/h). However her stability had begun to break down as she travelled at a speed she had never achieved before, and the front of the boat started to bounce out of the water on the starboard side. 150 yards from the end of the measured kilometre, K7 lifted from the surface and after about 1.5 seconds, gradually lifted from the water at an ever-increasing angle, then took off at a 90-degree angle to the water surface. She somersaulted and plunged back into the lake, nose first, then cartwheeled across the water before coming to rest. The impact broke K7 forward of the air intakes (where Campbell was sitting) and the main hull sank shortly afterwards. Campbell had been killed instantly.[3] Mr Whoppit, his teddy bear mascot, was found among the floating debris and his helmet was recovered. Royal Navy divers were able to locate the wreck of K7, but called off the search for Campbell's body after two weeks.[4] Campbell's last words, recorded from the radio intercom, were: Pitching a bit down here ... Probably from my own wash ... Straightening up now on track ... Rather closer to Peel Island ... Tramping like mad ... and er ... Full power ... Tramping like hell here ... I can't see much ... and the water's very bad indeed ... I can't get over the top/I'm galloping over the top[5] ... I'm getting a lot of bloody row in here ... I can't see anything ... I've got the bows out ... I'm going! ....ugh"[6]There are varying theories about the cause of the crash. Not waiting to refuel meant the boat was lighter. The wash from the first run would have been made worse by use of the water brake; however, the wash had not had time to reflect back to the centre of the course, and Campbell had used the water brake well to the south. The still photographs taken of the latter part of the final run clearly show that the water brake was not deployed then, and also that when K7 became airborne, the jet engine was no longer functioning; the exhaust would have very noticeably disturbed the water. The engine had therefore flamed out. It is impossible to be certain why; fuel starvation, damage to a structural element during the bouncing, disturbance of the airstream into the intakes during pitching, or a combination of causes are all possible. The most likely ultimate cause is that Bluebird exceeded its aerodynamic static stability limit, with loss of engine thrust, damage to the port spar fairing, and the then little understood ground-effect lift enhancement[7] all adding to the instability.[4] The wreckage of Bluebird was discovered on the lake bed on 5 January 1967. A 10-man Royal Navy diving team led by Lt Cmdr John Futcher, had arrived at Coniston late on the day of the accident. They set off for their first attempt to locate Donald Campbell and Bluebird at 12.30pm the next day. Futcher believed that Campbell's body would be either at the point of impact, in the main wreckage of the boat, or at a point between the two locations. Ken Norris had made some calculations to guide the dive team to the boat's likely resting point. The first three dives that afternoon found small pieces of wreckage, indicating the dive team were on the correct track. On the fourth dive, the main hull of K7 was found in 142 feet of water, resting in her correct attitude but facing to the south-east. A subsequent and prolonged search located many pieces of wreckage, and various items were brought to the surface including Bluebird's broken steering wheel and column. However, the body of Donald Campbell was not located, and the search was called off on 16 January. The Campbell family and team let it be known that they did not wish to have the hull of K7 recovered in the absence of finding Campbell's body. They also felt they would learn nothing from its recovery. The wreck sat on the lake bed for a further 34 years, its location known by a few people but never disclosed. A diving team led by Bill Smith was responsible for relocating the wreckage and its subsequent recovery was handled by Smith's Bluebird Project team. The wreckage was recovered between October 2000, when the first small sections were raised, and May 2001, when Campbell's body was finally recovered. The largest section, representing approximately two-thirds of the main hull, was salvaged on 8 March 2001.[8] The exact date of the retrieval of Campbell's body from the lake was 28 May 2001. He was interred in Coniston cemetery on 12 September that year after a funeral service at St Andrews Church in Coniston. Campbell's sister Jean Wales had been against the recovery of the boat and her brother's body out of respect for his stated wish that, in the event of something going wrong: "Skipper and boat stay together." This quotation is usually said to have been uttered by Campbell when, in the final week of 1964, he was waiting for good weather to attempt a record run, but a bid seemed so unlikely at that point, his colleagues were pressing him to leave. He refused, and broke the record on the last day of 1964. Jean Wales did not attend his burial or visit his grave although she did remain in daily contact with the salvage crew as the boat's wreckage was being brought ashore. Because the boat's water brake was found to be extended when the wreck was recovered, it was generally assumed that Campbell had activated it to slow down before the boat had left the water on his final run.  On dismantling the boat, however, a hydraulic accumulator from the donor Gnat aircraft was discovered to be still connected to the system, meaning that stored hydraulic pressure may well have deployed the brake after the accident. The boat still contained fuel in the engine fuel lines and a quantity was collected and analysed using gas chromatography as part of the official investigation of the accident commissioned by Barrow Coroner. However, insufficient evidence was present to completely discount the fuel starvation theory. The engine could have cut-out as a result of intermittent fuel starvation caused by the untried fuel system or failure of the electrical supply to the low-pressure fuel-boost pumps. Full details of the boat's strip-down, and the conclusions drawn from it by the investigators, are lodged within the public domain in the diary pages of the Bluebird Project website. On Thursday 7 December 2006, Gina Campbell, Donald's daughter, formally gifted the recovered wreckage of Bluebird K7 to the Ruskin Museum in Coniston on behalf of the Campbell Family Heritage Trust. In agreement with the Campbell Family Heritage Trust and the museum, Bill Smith is to organise the restoration of the boat, which is now under way.[9] Now the joint property of the Ruskin Museum and The Bluebird Project, the intention is to rebuild K7 back to running order circa 4 January 1967. Bill Smith has said that this will take an undisclosed number of years to accomplish. Gina Campbell commented: "I've decided to secure the future of Bluebird for the people of Coniston, the Ruskin Museum and the people of the world". Museum Director Vicky Slowe spoke of Gina's generosity and then said: "Bill Smith has assured us he can get Bluebird fully conserved and reconfigured at no cost to the museum. As of 2008[update], K7 is being fully restored by The Bluebird Project, to a very high standard of working condition in North Shields, Tyne and Wear, using a significant proportion of her original fabric, but with a replacement BS Orpheus engine of the same type albeit incorporating many original components." As of May 2009 permission has been given for a one-off set of proving trials of Bluebird on Coniston Water, where she will be tested to a safe speed for demonstration purposes only. There is no fixed date for completion of Bluebird K7 or the trials. K7 will be housed in her own purpose built wing at the Ruskin Museum in Coniston once she is returned to her spiritual home.  On 20 March 2018 the restoration was featured on the BBC's The One Show,[10] where it was announced that Bluebird K7 would return to the water on Loch Fad, on the Isle of Bute in Scotland, in August 2018 for handling trials. On 3 September 2021, it was announced that relations between the Ruskin Museum and Bill Smith had broken down to the point where the remaining option is for the restored boat to be broken into two parts (its original recovered section and the new restored section) in order to resolve the parties dispute.[11] In August 2018, initial restoration work on Bluebird was completed. She was transported to Loch Fad where she was refloated on 4 August 2018.[12] Following initial engine trials on 5 August, Bluebird completed a series of test runs on the loch, reaching speeds of about 150 mph (240 km/h).[13] For safety reasons, there are no plans to attempt to reach any higher speeds.</t>
  </si>
  <si>
    <t>Water Speed Record</t>
  </si>
  <si>
    <t>Norris Brothers</t>
  </si>
  <si>
    <t>https://en.wikipedia.org/Water Speed Record</t>
  </si>
  <si>
    <t>Samlesbury Engineering (hull)Metropolitan-Vickers (engine)</t>
  </si>
  <si>
    <t>https://en.wikipedia.org/Samlesbury Engineering (hull)Metropolitan-Vickers (engine)</t>
  </si>
  <si>
    <t>//upload.wikimedia.org/wikipedia/en/thumb/6/61/Searchtool.svg/16px-Searchtool.svg.png</t>
  </si>
  <si>
    <t>Donald Campbell</t>
  </si>
  <si>
    <t>https://en.wikipedia.org/Donald Campbell</t>
  </si>
  <si>
    <t>Bristol Bolingbroke</t>
  </si>
  <si>
    <t>The Bristol Fairchild Bolingbroke is a maritime patrol aircraft and trainer used by the Royal Canadian Air Force during the Second World War. Built by Fairchild-Canada, it was a license-built version of the Bristol Blenheim Mk IV bomber. In 1935, the British Air Ministry issued Specification G.24/35 to procure a coastal reconnaissance/light bomber to replace the Avro Anson.[1] Bristol proposed the Type 149, based on its Blenheim Mk I, with Bristol Aquila engines to give greater range. While the Air Ministry rejected this proposal, a Blenheim Mk I, retaining its Mercury VIII engines, was converted as a Type 149 (Blenheim Mk III) for the general reconnaissance role.[2] The nose was lengthened to provide more room for the bombardier, with the upper left surface of the nose being scooped out to maintain pilot visibility during takeoff and landing.[1] The longer range also fulfilled a Canadian requirement for a maritime patrol aircraft. Consequently, Fairchild Aircraft Ltd. (Canada) of Quebec started production of the Blenheim Mk IV as the Bolingbroke (the originally intended name for the Blenheim IV). This type was nicknamed the "Bolly". After a small run of aircraft constructed to British specifications, as the Bolingbroke Mk I, Fairchild switched production to the Bolingbroke Mk IV with Canadian and American instruments and equipment. These versions also included anti-icing boots and a dinghy. One of the early Mk IV variants was the Bolingbroke Mk IVW which was powered by two 825 hp (615 kW) Pratt &amp; Whitney SB4G Twin Wasp Junior engines.[3] Incapable of maintaining altitude on one engine, the normal bomb load was reduced to 500 pounds on these aircraft to compensate for the low engine power.[4] The most-produced variant was the Bolingbroke Mk IVT trainer, of which 457 were completed.[5] A total of 626 Bolingbrokes were produced.[5] Most of the 151 Mk IVs built served in their intended role as patrol bombers on the Atlantic and Pacific coasts of Canada between 1940 and 1944. Two squadrons of these aircraft also served in Alaska during the Aleutians campaign.[6] The Mk IVT trainers saw extensive use in the British Commonwealth Air Training Plan (BCATP).[5] Data from War Planes of the Second World War: Volume Seven Bombers and Reconnaissance Aircraft [51]General characteristics Performance Armament  Related development Aircraft of comparable role, configuration, and era  Related lists</t>
  </si>
  <si>
    <t>Maritime patrol aircraft/trainer</t>
  </si>
  <si>
    <t>42 ft 9 in (13.03 m)</t>
  </si>
  <si>
    <t>56 ft 4 in (17.17 m)</t>
  </si>
  <si>
    <t>9 ft 10 in (3.00 m)</t>
  </si>
  <si>
    <t>469 sq ft (43.6 m2)</t>
  </si>
  <si>
    <t>9,835 lb (4,461 kg)</t>
  </si>
  <si>
    <t>13,750 lb (6,237 kg)</t>
  </si>
  <si>
    <t>2 × Bristol Mercury XV 9-cylinder air-cooled radial piston engines, 920 hp (690 kW)  each at 9,250 ft (2,819 m)</t>
  </si>
  <si>
    <t>3-bladed variable-pitch propellers</t>
  </si>
  <si>
    <t>288 mph (463 km/h, 250 kn)</t>
  </si>
  <si>
    <t>200 mph (320 km/h, 170 kn)</t>
  </si>
  <si>
    <t>1,860 mi (2,990 km, 1,620 nmi)</t>
  </si>
  <si>
    <t>https://en.wikipedia.org/Maritime patrol aircraft/trainer</t>
  </si>
  <si>
    <t>Bristol Aeroplane Company  Fairchild Aircraft Ltd. (Canada)</t>
  </si>
  <si>
    <t>https://en.wikipedia.org/Bristol Aeroplane Company  Fairchild Aircraft Ltd. (Canada)</t>
  </si>
  <si>
    <t>1,480 ft/min (7.5 m/s)</t>
  </si>
  <si>
    <t>29.3 lb/sq ft (143 kg/m2)</t>
  </si>
  <si>
    <t>//upload.wikimedia.org/wikipedia/commons/thumb/d/d6/Bristol_Type_142M_Bolingbroke_ExCC.jpg/300px-Bristol_Type_142M_Bolingbroke_ExCC.jpg</t>
  </si>
  <si>
    <t>Royal Canadian Air Force</t>
  </si>
  <si>
    <t>https://en.wikipedia.org/Royal Canadian Air Force</t>
  </si>
  <si>
    <t>1939–1943</t>
  </si>
  <si>
    <t>Bristol Blenheim</t>
  </si>
  <si>
    <t>https://en.wikipedia.org/Bristol Blenheim</t>
  </si>
  <si>
    <t>root</t>
  </si>
  <si>
    <t>14,500 lb (6,577 kg)</t>
  </si>
  <si>
    <t>27,000 ft (8,200 m)</t>
  </si>
  <si>
    <t>0.14 hp/lb (0.23 kW/kg)</t>
  </si>
  <si>
    <t>1× fixed forward firing .303 in Browning machine gun and one .303 in Browning machine gun in power operated dorsal turret, alternately in the IVT, two Browning machine guns in a Bristol Type B1 Mk IV turret[53]</t>
  </si>
  <si>
    <t>2× 500 lb (230 kg) or 4 × 250 lb (114 kg) bombs</t>
  </si>
  <si>
    <t>Blackburn White Falcon</t>
  </si>
  <si>
    <t>The Blackburn White Falcon was a two-seat single-engine monoplane built as a personal transport for Blackburn's test pilot during the First World War. Only one was built. The White Falcon[1] was built by Blackburn during 1915 for the personal use of their chief test pilot, W. Rowland Ding. It was a mid-wing, wire-braced monoplane with open cockpits for pilot and passenger, powered by an uncowled 100 hp (75 kW) Anzani radial engine driving a four-blade 9 ft (2.74 m) diameter propeller. The wings were of parallel chord and generally like those of the Improved Type I, though 1 ft (31 cm) greater in span, similarly wire braced to an inverted V kingpost and to the undercarriage. The wing warping wires also ran via the kingpost. The White Falcon initially used a standard B.E.2c undercarriage (Blackburn was one company manufacturing these aircraft during the war) but this was replaced later with a simpler structure without skids.[1] The fuselage was a standard Blackburn Warren girder structure, though of square rather than the company's previously favoured triangular cross-section. The decking was rounded. While the tailplane was like that of the Improved Type I, the fin and rudder formed a neat triangular shape with a vertical trailing edge.[1] The first flight date is not known nor is there much information on its use. It has been suggested[2] that it was used by Ding to communicate with RNAS stations that had received Blackburn built B.E.2c machines, and to collect their delivery pilots.  In the winter of 1916-17 it wore RAF roundels but no serial number. Rowland Ding died in a B.E.2c crash in Leeds on 12 May 1917.[1] Data from Jackson 1968, pp. 104General characteristics</t>
  </si>
  <si>
    <t>personal transport</t>
  </si>
  <si>
    <t>26 ft 11.25 in (8.21 m)</t>
  </si>
  <si>
    <t>39 ft 6 in (12.04 m)</t>
  </si>
  <si>
    <t>209 sq ft (19.4 m2)</t>
  </si>
  <si>
    <t>1 × Anzani 10-cylinder radial piston engine , 100 hp (75 kW)</t>
  </si>
  <si>
    <t>Blackburn Aeroplane and Motor Co. Ltd</t>
  </si>
  <si>
    <t>https://en.wikipedia.org/Blackburn Aeroplane and Motor Co. Ltd</t>
  </si>
  <si>
    <t>//upload.wikimedia.org/wikipedia/commons/thumb/7/70/Blackburn_White_Falcon_aircraft.jpg/300px-Blackburn_White_Falcon_aircraft.jpg</t>
  </si>
  <si>
    <t>Boulton Paul P.6</t>
  </si>
  <si>
    <t>The Boulton &amp; Paul P.6 was a one-off conventional single-engined biplane built by Boulton &amp; Paul Ltd to test the aerodynamics of different airfoil sections.  It was later used as the company sales machine. The P.6 was only the second aircraft designed and built by Boulton &amp; Paul,[1] although during the First World War they had built many aircraft under contract, including 1,575 Sopwith Camels.[2] the P.6 was a wood and fabric two-seat single-engined single-bay biplane.  Its wings were without stagger or sweep, with a constant chord of 5 ft (1.52 m) on both wings.[1]  The intention was to explore the effects of different airfoil sections and the large interplane gap, also 5 ft, would have helped to reduce the complications of interference effects.  The initial section used was RAF15.[1]  There were ailerons on both upper and lower wings. The fuselage was flat sided with a rounded top, rather similar in construction to that of the Camel and using many Camel parts. The fin and horn balanced rudder together were almost circular and the tailplane was braced to the fin.  The large interplane gap put the upper wing well above the fuselage with the centre section braced to front and rear spars by outward sloping struts from the upper longerons.[1]  The pilot's cockpit was  under the trailing edge, where there was a cut-out for visibility and the passenger sat in a separate cockpit under the wing.  The 90 hp (67 kW) RAF 1a engine drove a four bladed, 9 ft 3 in (2.82 m) diameter propeller and was partly enclosed in a metal cowling, with the cylinder heads protruding as it was air-cooled.  There was a simple single axle undercarriage and tail skid.[1] The date of the first flight is not known, but it was probably towards the end of 1918.[1]  The first drawings were dated April 1918 and the aircraft was certainly beyond its initial flight tests in March 1919 when it provided the wife of Dawson Paul, one of the company directors, with her first flight.  Though shortly after that the P.6 received the civil registration  G-EACJ (K-120),[3] it may well have never displayed this identity.  In all known photographs it wears the experimental number X.25, the last one of this series inaugurated in 1917.  In addition it was painted with RAF roundels and tail stripes.[1] It is not known if wings of other sections were fitted as originally intended, but useful aerodynamic data was gathered.[1]  It flew rather well and by May 1919  Boulton &amp; Paul were using it as their sales machine, with  the company name in large print on the fuselage side in addition to the roundels.  This corporate aircraft made perhaps the first business flight, from Boulton &amp; Paul's airfield on Mousehold Heath at Norwich to Bury St Edmunds[1] about 36 miles (58 km) away. A replica of this aircraft has been built by the Boulton Paul Association and is currently in store at Cosford.[4] Data from [5]General characteristics Performance</t>
  </si>
  <si>
    <t>Experimental biplane for airfoil investigation</t>
  </si>
  <si>
    <t>J.D North</t>
  </si>
  <si>
    <t>late 1918</t>
  </si>
  <si>
    <t>19 ft 0 in (5.79 m)</t>
  </si>
  <si>
    <t>25 ft 0 in (7.62 m)</t>
  </si>
  <si>
    <t>8 ft 0 in (2.44 m)</t>
  </si>
  <si>
    <t>235 sq ft (21.8 m2)</t>
  </si>
  <si>
    <t>1,100 lb (499 kg)</t>
  </si>
  <si>
    <t>1,725 lb (782 kg)</t>
  </si>
  <si>
    <t>1 × RAF1a air-cooled V-8 engine, 90 hp (67 kW)</t>
  </si>
  <si>
    <t>103 mph (166 km/h, 90 kn) at 1,000 ft (300 m)</t>
  </si>
  <si>
    <t>Boulton &amp; Paul Ltd</t>
  </si>
  <si>
    <t>https://en.wikipedia.org/Boulton &amp; Paul Ltd</t>
  </si>
  <si>
    <t>1 passenger</t>
  </si>
  <si>
    <t>20.1 imp gal (24.1 US gal; 91 L)[7]</t>
  </si>
  <si>
    <t>https://en.wikipedia.org/J.D North</t>
  </si>
  <si>
    <t>RAF 15[6]</t>
  </si>
  <si>
    <t>2 hr 20 min</t>
  </si>
  <si>
    <t>9 min to 5,000 ft (1,500 m)</t>
  </si>
  <si>
    <t>Bowers Fly Baby</t>
  </si>
  <si>
    <t>The Bowers Fly Baby is a homebuilt, single-seat, open-cockpit, wood and fabric low-wing monoplane that was designed by famed United States aircraft designer and Boeing historian, Peter M. Bowers. The prototype Fly Baby first flew in 1962. It is now on display at the Museum of Flight in Seattle. Variants include a biplane version called the Bowers Bi-Baby or Fly Baby 1-B and several dual cockpit designs by various builders. Bowers also designed a side-by-side two-seat version he called Namu, but few examples have been built.[1] The Fly Baby was the winner of the Experimental Aircraft Association's 1962 design competition.[1] Over 500 Fly Babies have been completed to date, with scores still flying worldwide and an active network of builders and owners. It is built from plans and was designed to be constructed in a garage using only basic hand tools, by a person of average "home handyman" skill in 1962. The plans consist of over one hundred pages of typewritten instructions and dimensioned drawings. After Bowers' death in 2003 the plans were unavailable for a time, but starting in 2007 they were back on the market, sold by the Bowers family.[2][3][4] The Fly Baby was designed to be a very simple aircraft. For example, the fuel gauge is a stiff wire attached to a float poking up through the gas cap (a common application in the 1930s and 1940s, as seen on Piper and Aeronca light aircraft).  The structure is of aircraft-grade spruce and plywood (Bowers did not advocate skimping on the quality of structural wood), covered with doped aircraft fabric. Aileron controls are push-tube, elevator controls are a combination of push-tube and cable, the rudder is cable-controlled.[1] The landing gear is fixed and unsprung.  The main landing gear struts are made of laminated wood with a steel axle. The only shock absorption comes from the tires themselves. Hydraulic wheel brakes are usually fitted. The aircraft was designed to be powered by a 65-horsepower (48 kW) Continental A-65 piston engine taken from a Piper Cub.  Engines of up to 100 horsepower (75 kW) have been fitted, including the Continental O-200 and converted Corvair automotive conversions.[5] While the instrumentation installed is up to the builder, most Fly Babys are equipped for visual flight rules (VFR) only.  An electrical system is optional; many Fly Baby owners hand-prop the engine for starting, and use a handheld radio. The Fly Baby's wings fold up against the fuselage enabling it to be stored in a single-car garage or a car trailer. The wings can be folded or unfolded in about 15 minutes.  The airplane was designed to be stored in a garage and towed to the airport on its own gear. In practice, most owners use a trailer or keep their Fly Baby hangared at an airport. Some of the components used, such as the fuel tank and engine, were designed to be taken from the Piper Cub, which were cheap and plentiful in 1962. Even today, the total cost of construction can be under US$10,000. In the United States of America the FAA categorizes the Fly Baby  as an Experimental Amateur-Built aircraft.  It also fits the FAA's specifications for a Light Sport Aircraft and can be flown in the US by pilots holding a Recreational Pilot or Sport Pilot certificate. In Canada the Fly Baby may be built as an amateur-built aircraft[7] or as a basic ultra-light aeroplane.[8] It may be flown with an Ultra-light Pilot Permit or higher aeroplane licence.[9] Data from Plane and Pilot: 1978 Aircraft Directory[1]General characteristics Performance</t>
  </si>
  <si>
    <t>Sport and personal aircraft</t>
  </si>
  <si>
    <t>Peter M. Bowers</t>
  </si>
  <si>
    <t>more than 500</t>
  </si>
  <si>
    <t>one pilot</t>
  </si>
  <si>
    <t>18 ft 10 in (5.74 m)</t>
  </si>
  <si>
    <t>28 ft 0 in (8.54 m)</t>
  </si>
  <si>
    <t>120 sq ft (12.24 m2)</t>
  </si>
  <si>
    <t>605 lb (274 kg)</t>
  </si>
  <si>
    <t>1 × Continental C-85 flat-four engine, 85 hp (63.9 kW)</t>
  </si>
  <si>
    <t>120 mph (194 km/h, 100 kn)</t>
  </si>
  <si>
    <t>110 mph (178 km/h, 96 kn)</t>
  </si>
  <si>
    <t>300 mi (486 km, 260 nmi) at 8,000 ft (2,438 m)</t>
  </si>
  <si>
    <t>homebuilt aircraft</t>
  </si>
  <si>
    <t>https://en.wikipedia.org/homebuilt aircraft</t>
  </si>
  <si>
    <t>45 mph (73 km/h, 39 kn)</t>
  </si>
  <si>
    <t>1,100 ft/min (5.6 m/s)</t>
  </si>
  <si>
    <t>7.7 lb/sq ft (34.2 kg/m2)</t>
  </si>
  <si>
    <t>//upload.wikimedia.org/wikipedia/commons/thumb/8/8c/Bowers_Fly_Baby_PH-BRR_in_flight.jpg/300px-Bowers_Fly_Baby_PH-BRR_in_flight.jpg</t>
  </si>
  <si>
    <t>https://en.wikipedia.org/Peter M. Bowers</t>
  </si>
  <si>
    <t>1962-today</t>
  </si>
  <si>
    <t>924 lb (419 kg)</t>
  </si>
  <si>
    <t>10.8 lb/hp (6.56 kg/kW)</t>
  </si>
  <si>
    <t>https://en.wikipedia.org/Duane's Hangar Ultrababy</t>
  </si>
  <si>
    <t>Bréguet 26T</t>
  </si>
  <si>
    <t>The Bréguet 26T was a French single-engine biplane airliner that first flew in 1926. The 26T was an attempt by the Breguet company to find a civil market for their 19 military aircraft by mating its wings, tail surfaces and undercarriage to a new fuselage and new engine. The resulting aircraft could carry six passengers in an enclosed cabin, while the pilots sat in an open cockpit ahead of the upper wing. The engine originally chosen was a French-built licensed copy of the Bristol Jupiter radial, but on one of the two Bréguet-built civil examples, this was later changed back to the Lorraine 12Ed inline, as used on the Br.19. These two aircraft served as predecessors for the definitive civil version of this family, the Breguet 280T, while CASA purchased a licence to build another two in Spain for the domestic market, and France's Aviation Militaire purchased two more as air ambulances under the designation Bre.26TSbis. The first prototype was briefly used by Air Union for trial flights on the Paris-Lyons–Marseilles route, but did not enter commercial service.[1] At least one of the CASA-built aircraft was used the Spanish airline Compañía de Líneas Aéreas Subvencionadas (CLASSA) and later by CLASSA's successor airline, Líneas Aéreas Postales Españolas LAPE.[2] Data from European Transport Aircraft since 1910[4]General characteristics Performance</t>
  </si>
  <si>
    <t>Airliner</t>
  </si>
  <si>
    <t>11.0 m (36 ft 1 in)</t>
  </si>
  <si>
    <t>16.8 m (55 ft 1 in)</t>
  </si>
  <si>
    <t>50.5 m2 (544 sq ft)</t>
  </si>
  <si>
    <t>1,412 kg (3,113 lb)</t>
  </si>
  <si>
    <t>3,055 kg (6,735 lb)</t>
  </si>
  <si>
    <t>1 × Gnome et Rhône 9Ab nine-cylinder radial engine, 340 kW (450 hp)</t>
  </si>
  <si>
    <t>198 km/h (123 mph, 107 kn) at 2,000 m (6,600 ft)</t>
  </si>
  <si>
    <t>600–700 km (370–430 mi, 320–380 nmi)</t>
  </si>
  <si>
    <t>https://en.wikipedia.org/Airliner</t>
  </si>
  <si>
    <t>Breguet, CASA under licence</t>
  </si>
  <si>
    <t>https://en.wikipedia.org/Breguet, CASA under licence</t>
  </si>
  <si>
    <t>6 passengers</t>
  </si>
  <si>
    <t>//upload.wikimedia.org/wikipedia/commons/thumb/0/02/Breguet_26T_Limousine_%281929-1936%29_%285811527904%29.jpg/300px-Breguet_26T_Limousine_%281929-1936%29_%285811527904%29.jpg</t>
  </si>
  <si>
    <t>4,300 m (14,100 ft)</t>
  </si>
  <si>
    <t>https://en.wikipedia.org/1926</t>
  </si>
  <si>
    <t>Bristol Berkeley</t>
  </si>
  <si>
    <t>The Bristol Berkeley was built to a British government specification for a single-engine day or night bomber. Three of these two-seat biplanes were built, but no contract for further production was awarded. In August 1923, British aircraft manufacturers were invited to submit designs to Air Ministry Specification 26/23, which called for a single Rolls Royce Condor-engined two-seat day or night bomber. The Berkeley was Bristol's response, designed largely by W.T. Reid with finishing touches from Bristol's longtime chief designer, Frank Barnwell. It was a fabric-covered all-metal structured three-bay biplane, with equal span, unswept and unstaggered wings with Frise-type ailerons on the upper and lower planes. Structurally, the wings were of rolled steel and duralumin.[1] The fuselage was built from steel tubes and had a rectangular cross section. The pilot sat forward of the leading edge of the wing in an open cockpit and the gunner/observer in a cockpit well aft, fitted with a ring-mounted .303 in (7.7 mm) Lewis Gun. He could also access a bomb aimer's position, when he lay prone on the aircraft floor. The horizontal tail was positioned at the top of the fuselage and braced below, carrying elevators whose balances protruded beyond the fixed surfaces. The rudder was tall and also horn-balanced, but more elegantly than the elevators with the edge running smoothly into the fin. The undercarriage was of wide track, mounted to the wings below the centre section interplane struts and braced to the fuselage.[1] The 650 hp (490 kW) Condor engine drove a two-blade propeller and had, after some Air Ministry input, a nose-mounted radiator under the propeller shaft. The Ministry advised that the wings of the first two Berkeleys of the three specified in the contract should have wooden wings for speed of completion, with the third to be all metal. Leitner-Watts Metal airscrews were required for the second and third machine. The first Berkeley flew on 5 March 1925.[1] The Type 90 Berkeley was the first Bristol aircraft to receive a type number at the start of its design rather than retrospectively.[1] The first Berkeley was accepted for trials at RAF Martlesham Heath in May 1925 and remained there until November. Other aircraft competing for production contracts were the Handley Page Handcross, the Hawker Horsley and the Westland Yeovil. The Handcross and the Berkeley were the two larger machines and for that reason judged more suitable for the night bombing role; unfortunately for Handley-Page and Bristol, the Air Ministry had already decided, on the basis of experience with the Avro Aldershot that single-engine aircraft were not suitable for night-bombing. In the end, therefore the only successful contender was the Horsley, chosen for the day-bomber role.[1] The second Berkeley was accepted by the Air Ministry in December 1925 and the all-metal third one in the following June. All three went to the Royal Aircraft Establishment (RAE) for experimental flight. The second aircraft undertook comparative trials of a four-blade wooden airscrew against its original two-blade steel one. One of the three Berkeleys was still flying with the RAE at the end of 1930.[1] Data from Barnes 1964, p. 188General characteristics Performance Armament</t>
  </si>
  <si>
    <t>Bomber</t>
  </si>
  <si>
    <t>W.T.Reid</t>
  </si>
  <si>
    <t>two</t>
  </si>
  <si>
    <t>47 ft 6 in (14.048 m)</t>
  </si>
  <si>
    <t>57 ft 11 in (17.65 m)</t>
  </si>
  <si>
    <t>14 ft 0 in (4.27 m)</t>
  </si>
  <si>
    <t>985 sq ft (91.5 m2)</t>
  </si>
  <si>
    <t>5,200 lb (2,360 kg)</t>
  </si>
  <si>
    <t>8,128 lb (4,140 kg)</t>
  </si>
  <si>
    <t>1 × Rolls-Royce Condor III water-cooled V-12 , 650 hp (485 kW)</t>
  </si>
  <si>
    <t>120 mph (193 km/h, 100 kn)</t>
  </si>
  <si>
    <t>The Bristol Aeroplane Co. Ltd</t>
  </si>
  <si>
    <t>https://en.wikipedia.org/The Bristol Aeroplane Co. Ltd</t>
  </si>
  <si>
    <t>//upload.wikimedia.org/wikipedia/commons/thumb/d/d0/Buster_Berkeley_Bomber.jpg/300px-Buster_Berkeley_Bomber.jpg</t>
  </si>
  <si>
    <t>12 hours</t>
  </si>
  <si>
    <t>Bristol Brownie</t>
  </si>
  <si>
    <t>The Bristol Type 91 Brownie was a light sports aircraft produced in the United Kingdom by the Bristol Aeroplane Company in 1924. It was a low-wing cantilever monoplane aircraft of conventional configuration with fixed tailskid undercarriage. The pilot and passenger sat in tandem open cockpits.  It won the £1,000 pound prize for second place at the Lympne light aircraft trials in October 1924. Bristol had not built an aircraft to compete in the 1923 Lympne light aircraft trials, which had been for aircraft with engines of 750 cc or less, making use of Bristol's Cherub engine impossible. The rules were changed for the 1924 trials, permitting engines of up to 1,100 cc to be used, and accordingly Frank Barnwell started design work on a competitor early in 1924. He produced studies for alternative wood and metal aircraft, and after consideration of these the Board of Bristol Aircraft authorised the production of two  aircraft on 4 February, adding a third on 5 May. All three aircraft had a similar fuselage, made of wire-braced high-tensile steel tubing, but for experimental purposes three different wing designs were produced: a 34 ft 7in (10.54m) span wooden wing and two different metal wings, one of 36 ft 7 in (11.15 m) span of all-steel construction, the other, intended for high-speed use, of 30 ft 7 in (9.32 m) span with combined steel and duralumin construction. To satisfy the rules of the competition the wings had to be readily detachable and the aircraft fitted with dual controls. The three aircraft were registered G-EBJK, G-EBJL and G-EBJM on 14 July, and immediately named Jack, Jill and Jim. G-EBJK, fitted with the wooden wings, was the first flown, on 6 Aug piloted by Cyril Uwins. It performed and handled so well that a second flight was immediately made by Frank Barnwell, followed by a third by Uwins and Barnwell together. G-EBJL, which had the large metal wings fitted, first flew on 22 September and G-EBJM, completed as a single-seater with a long-range tank and the smaller metal wings, followed on 4 September. All took part in the trials, which took place between 27 September and 4 October. Uwins, flying 'JK, winning second prize in the main trials.    'JL, to be flown by T.W. Campbell, was withdrawn because of aileron flutter, and Campbell in 'JM won third place in the Grosvenor Cup race, averaging over 70 mph. After the Lympne trials 'JK and 'JL were delivered to Martlesham Heath for evaluation as a primary trainer, but did not impress the Air Ministry enough for any development to be funded by them. G-EBJK was returned to Filton for modifications in December 1925.  It was fitted with the newly developed 36 hp Cherub III mounted slightly lower in the fuselage, and the top longerons  were curved down more to improve the view from the rear cockpit. The fuel tank was enlarged  and it was fitted with new metal wings giving it a span of 37 ft 7 in (11.45 m). This was designated Type 91A. After further trials at Martlesham it was again returned to Filton, where the engine mounting was further lowered and a Fairey-Reed duralmin propeller fitted. Additionally, a curved decking was added to the rear fuselage, and it was fitted with an enlarged horn-balanced rudder and a new undercarriage using rubber shock absorbers. This was designated Type 91 B, or Brownie II. In this form the aircraft took place in the 1926 Lympne trials, where Uwins won the third place prize of £500. Data from Bristol Aircraft Since 1910[1]General characteristics Performance   Aircraft of comparable role, configuration, and era Most British manufacturers produced aircraft to take part in the Lympne trials, and there are therefore a number of directly comparable aircraft, including:</t>
  </si>
  <si>
    <t>Sports aircraft</t>
  </si>
  <si>
    <t>Frank Barnwell</t>
  </si>
  <si>
    <t>26 ft 3 in (8.00 m)</t>
  </si>
  <si>
    <t>34 ft 7 in (10.54 m)</t>
  </si>
  <si>
    <t>6 ft 6 in (1.98 m)</t>
  </si>
  <si>
    <t>204 sq ft (19.0 m2)</t>
  </si>
  <si>
    <t>500 lb (227 kg)</t>
  </si>
  <si>
    <t>870 lb (395 kg)</t>
  </si>
  <si>
    <t>1 × Bristol Cherub I 2-cylinder air-cooled horizontally-opposed piston engine, 32 hp (24 kW)</t>
  </si>
  <si>
    <t>2-bladed fixed-pitch propeller</t>
  </si>
  <si>
    <t>70 mph (110 km/h, 61 kn)</t>
  </si>
  <si>
    <t>100 mi (160 km, 87 nmi)</t>
  </si>
  <si>
    <t>Bristol Aeroplane Company</t>
  </si>
  <si>
    <t>https://en.wikipedia.org/Bristol Aeroplane Company</t>
  </si>
  <si>
    <t>//upload.wikimedia.org/wikipedia/commons/thumb/d/d1/BBrownie.jpg/300px-BBrownie.jpg</t>
  </si>
  <si>
    <t>https://en.wikipedia.org/Frank Barnwell</t>
  </si>
  <si>
    <t>Blériot-SPAD S.46</t>
  </si>
  <si>
    <t>The Blériot-SPAD S.46 was a small French airliner of the 1920s, developed from the Blériot-SPAD S.33.  Like its predecessor, it was a conventional biplane that seated four passengers in an enclosed cabin while the pilot and occasionally a fifth passenger rode in an open cockpit.  The S.46 had a redesigned wing of longer span and a far more powerful engine.  The type was employed by Franco-Roumaine, which purchased 38 out of the 40 examples produced for use on their continental European routes. In 1922 one of the S.46s, modified to use a more powerful 336 kW (451 hp) Lorraine 12E Courlis W-12 engine was redesignated S.86. In 1929 this was changed to a Hispano-Suiza engine in the same power range and redesignated S.126. In 1925, the surviving 34 Franco-Roumaine aircraft were recalled to Blériot where they underwent remanufacture to incorporate various refinements. These refurbished aircraft were redesignated S.66. One of these aircraft was subsequently also modified to use a more powerful 336 kW (451 hp) Lorraine 12E Courlis W-12 engine and redesignated S.116. General characteristics Performance  Related development</t>
  </si>
  <si>
    <t>ca. 40</t>
  </si>
  <si>
    <t>1 pilot</t>
  </si>
  <si>
    <t>9.05 m (29 ft 8 in)</t>
  </si>
  <si>
    <t>12.6 m (41 ft 4 in)</t>
  </si>
  <si>
    <t>3.18 m (10 ft 5 in)</t>
  </si>
  <si>
    <t>47 m2 (510 sq ft)</t>
  </si>
  <si>
    <t>1,417 kg (3,124 lb)</t>
  </si>
  <si>
    <t>2,270 kg (5,004 lb)</t>
  </si>
  <si>
    <t>1 × Lorraine-Dietrich 12Da V-12 water-cooled piston engine, 276 kW (370 hp)</t>
  </si>
  <si>
    <t>214 km/h (133 mph, 116 kn)</t>
  </si>
  <si>
    <t>800 km (500 mi, 430 nmi)</t>
  </si>
  <si>
    <t>Blériot</t>
  </si>
  <si>
    <t>https://en.wikipedia.org/Blériot</t>
  </si>
  <si>
    <t>5 passengers</t>
  </si>
  <si>
    <t>2.7 m/s (530 ft/min)</t>
  </si>
  <si>
    <t>//upload.wikimedia.org/wikipedia/commons/thumb/1/13/Bleriot-SPAD_S.46.jpg/300px-Bleriot-SPAD_S.46.jpg</t>
  </si>
  <si>
    <t>Franco-Roumaine</t>
  </si>
  <si>
    <t>https://en.wikipedia.org/Franco-Roumaine</t>
  </si>
  <si>
    <t>Blériot-SPAD S.33</t>
  </si>
  <si>
    <t>https://en.wikipedia.org/Blériot-SPAD S.33</t>
  </si>
  <si>
    <t>5,050 m (16,570 ft)</t>
  </si>
  <si>
    <t>Breda Ba.79S</t>
  </si>
  <si>
    <t>The Breda Ba.79S was a single-engine four-seat high-wing private aircraft built in Italy in the late 1930s.  Only a few were produced. The Breda 79S was unusual amongst the Società Italiana Ernesto Breda's products in the late 1930s in that it was a civil machine rather than a military one.  It was[1] a single-engined high-wing monoplane with a rather well equipped cabin for four.  The wings were joined to the upper fuselage longeron and braced with streamlined vee struts to the lower longeron in the conventional way.[1]  They had almost straight leading edges with taper on the trailing edges and rounded tips.  Trailing edge flaps and leading edge slots were interconnected.  The tailplane was mounted at mid-fuselage height and was braced to the rounded fin, which carried a wide chord and unbalanced rudder.  These tail surfaces were fabric over wooden frames.[1] The aircraft was powered by a 200 hp (149 kW) Alfa-Romeo 115 six-cylinder inverted inline engine,[1] neatly cowled but giving the Breda 79 a long-nosed look.  The engine drove a two-bladed propeller.  The fuselage was a fabric-covered welded steel structure, faired to an oval cross section.[1]    Behind the engine and under the wings was the cabin with four seats in two rows of two. Glazing was generous, including an openable roof window, and the cabin was both thermally and acoustically insulated with controllable ventilation.[1] The seats were deep enough to allow everyone to wear a parachute backpack[1]  and in an emergency the pilot could open both the wide side doors and the roof light with a single lever.[2]    The pilot's position was instrumented, and the aircraft lit, for night flying.[1]   The divided undercarriage had widely splayed legs attached at the bottom of the wing bracing struts, carrying semi-spatted wheels (closely streamlined but with the outer side of the wheel visible).[1] The first Breda 79, c/n 78001 was registered as I-ABFU on 20 April 1936 together with a second example, I-ABFT c/n 78002 but it is not known when they first flew. Records are sketchy, but three seem to have been flown and used by the Ministero Aeronautica. Data from Grey 1972, p. 173cGeneral characteristics Performance</t>
  </si>
  <si>
    <t>private light aircraft</t>
  </si>
  <si>
    <t>c.1937</t>
  </si>
  <si>
    <t>3?</t>
  </si>
  <si>
    <t>7.6 m (24 ft 11 in)</t>
  </si>
  <si>
    <t>11.61 m (38 ft 1 in)</t>
  </si>
  <si>
    <t>1.97 m (6 ft 5.5 in)</t>
  </si>
  <si>
    <t>18 m2 (194 sq ft)</t>
  </si>
  <si>
    <t>770 kg (1,698 lb)</t>
  </si>
  <si>
    <t>1,220 kg (2,687 lb)</t>
  </si>
  <si>
    <t>1 × Alfa-Romeo 115 6-cylinder air-cooled inverted inline , 149 kW (200 hp)</t>
  </si>
  <si>
    <t>250 km/h (155 mph, 135 kn)</t>
  </si>
  <si>
    <t>200 km/h (137 mph, 119 kn)</t>
  </si>
  <si>
    <t>850 km (528 mi, 459 nmi)</t>
  </si>
  <si>
    <t>Società Italiana Ernesto Breda</t>
  </si>
  <si>
    <t>https://en.wikipedia.org/Società Italiana Ernesto Breda</t>
  </si>
  <si>
    <t>3 passengers</t>
  </si>
  <si>
    <t>74 km/h (46 mph, 40 kn)</t>
  </si>
  <si>
    <t>5.55 m/s (1,093 ft/min) to 1,000 m</t>
  </si>
  <si>
    <t>//upload.wikimedia.org/wikipedia/commons/thumb/b/b6/Breda_79S_photo_Le_Pontentiel_A%C3%A9rien_Mondial_1936.jpg/300px-Breda_79S_photo_Le_Pontentiel_A%C3%A9rien_Mondial_1936.jpg</t>
  </si>
  <si>
    <t>Blériot-SPAD S.27</t>
  </si>
  <si>
    <t>The Blériot-SPAD S.27 was a small French airliner developed soon after World War I.  It was produced as a way for the Blériot company to find new markets for its wartime products in the postwar market, in this instance by adapting the design of the S.20 fighter into a small airliner. Accommodation for two passengers was provided in a small cabin within the fuselage, but in other respects the S.27 strongly resembled its predecessor. Three were operated by CMA on its Paris-London route, this total increasing to ten by the time that the company merged into Air Union.  Data from European Transport Aircraft since 1910[1]General characteristics Performance  Related development S.XVIII -  S.20 -  S.26 -  S.31</t>
  </si>
  <si>
    <t>André Herbemont</t>
  </si>
  <si>
    <t>ca. 10</t>
  </si>
  <si>
    <t>7.3 m (23 ft 11 in)</t>
  </si>
  <si>
    <t>9.72 m (31 ft 11 in)</t>
  </si>
  <si>
    <t>30 m2 (320 sq ft)</t>
  </si>
  <si>
    <t>850 kg (1,874 lb)</t>
  </si>
  <si>
    <t>1,260 kg (2,778 lb)</t>
  </si>
  <si>
    <t>1 × Hispano-Suiza 8Fa water-cooled V8 engine, 220 kW (300 hp)</t>
  </si>
  <si>
    <t>230 km/h (140 mph, 120 kn)</t>
  </si>
  <si>
    <t>2 passengers</t>
  </si>
  <si>
    <t>//upload.wikimedia.org/wikipedia/commons/thumb/8/8d/Bl%C3%A9riot-SPAD_S.27_F-CMAY.jpg/300px-Bl%C3%A9riot-SPAD_S.27_F-CMAY.jpg</t>
  </si>
  <si>
    <t>https://en.wikipedia.org/André Herbemont</t>
  </si>
  <si>
    <t>CMA/Air Union</t>
  </si>
  <si>
    <t>https://en.wikipedia.org/CMA/Air Union</t>
  </si>
  <si>
    <t>3 hr</t>
  </si>
  <si>
    <t>https://en.wikipedia.org/November 10 1919</t>
  </si>
  <si>
    <t>Blackburn Type D</t>
  </si>
  <si>
    <t>The Blackburn Type D, sometimes known as the Single Seat Monoplane, was built by Robert Blackburn at Leeds in 1912. It is a single-engine mid-wing monoplane. Restored shortly after the Second World War, it remains part of the Shuttleworth Collection[1] and is the oldest British flying aeroplane. The Type D,[2] a wooden, fabric-covered single-seat monoplane powered by a 50 hp (37 kW) Gnome rotary engine, was built for Cyril Foggin in 1912.[3] The design inherited some features from the earlier Mercury: it too had thin wings of constant chord with square tips of about the same span as the later Mercuries and used wing warping rather than ailerons. The wing was wire braced from above via a kingpost and below via the undercarriage, and was built up around machined I-section ash spars. The Type D also had the triangular cross-section fuselage seen on several of Blackburn's aircraft from the Second Monoplane onward.[3] It was a more pleasing-looking machine with a shorter fuselage, cowled engine, simplified undercarriage and heavily revised empennage. The fuselage had rounded upper decking and aluminium covering at the front. Blackburn had persisted with the Second Monoplane's Antoinette-style fin and tailplane through subsequent aircraft, but the Type D's tailplane had a much less steeply swept leading edge (though still 60°) than its predecessors and carried a divided elevator. The fin likewise was less swept though still long, and now carried a single rudder rather than the characteristic triangular pair previously used. The undercarriage featured a pair of wheels, compared with four on the Mercury, with two struts per side terminating on skids and joined by the axle and a higher transverse strut. For the first time, Blackburn fitted a rudder bar in preference to his "triple steering column".[3] The aircraft first flew late in 1912. Some modifications followed in time: the engine cowling was extended into a semicircular shape to discourage the discharge of smoke and hot oil from the rotary into the cockpit; the wingtips were slightly rounded, and the crook-shaped skids were replaced by skids of hockey stick form.[3] In 1913 the basic Type D design was developed into the two-seat Blackburn Type I. The Blackburn Type D monoplane was built in 1912 for Cyril Foggin.[4] Harold Blackburn first flew the plane in December 1912, and used the Type D for a series of demonstration flights from Lofthouse Park, situated between Leeds and Wakefield, from March to May 1913.[5] Foggin received his "wings", RAeC #349 in November 1912 on a Bleriot monoplane,[6] and first flew his new Blackburn monoplane in March 1913[7] holding demonstrations with Blackburn.[8][9] Blackburn also flew to neighbouring towns: to Stamford, dropping leaflets; to Harrogate, where he landed; and on three successive days in late July to York, carrying bundles of the Leeds-printed Yorkshire Post. Later in 1913 Foggin sold the aircraft to Montague Francis Glew. Glew qualified RAeC #410 at the Blackburn school[7] on a "Blackburn monoplane",[10] apparently an earlier model. Glew gave flying demonstrations at towns in the English countryside, with several crashes,[11] and on at least one occasion was involved in air racing (from Cardiff to Ilfracombe, cancelled due to weather).[12] Glew crashed his aircraft in 1914, beyond his ability to repair as World War I began. The remains lay untouched  on the family farm at Wittering,  until discovered by and sold to Richard Ormonde Shuttleworth in 1938. After World War II, the machine was restored by Shuttleworth's engineers. Almost all of the restored aircraft was original apart from the main wing spars, engine cowling, some minor wooden pieces and the fabric.  The original Gnome was also discovered, though the restored aircraft used a slightly newer (1916) Gnome. The restored Type D flew on 17 September 1947, and still flies on quiet days with the Shuttleworth Collection, Britain's oldest active aircraft.[3] Data from Jackson 1968, p. 80General characteristics Performance</t>
  </si>
  <si>
    <t>sports</t>
  </si>
  <si>
    <t>Robert Blackburn</t>
  </si>
  <si>
    <t>late 1912</t>
  </si>
  <si>
    <t>still active</t>
  </si>
  <si>
    <t>32 ft 1 in (9.78 m)</t>
  </si>
  <si>
    <t>8 ft 9 in (2.67 m)</t>
  </si>
  <si>
    <t>236 sq ft (21.9 m2)</t>
  </si>
  <si>
    <t>550 lb (250 kg)</t>
  </si>
  <si>
    <t>980 lb (446 kg)</t>
  </si>
  <si>
    <t>1 × Gnome 7 Omega 7-cylinder rotary piston engine , 50 hp (37 kW)</t>
  </si>
  <si>
    <t>60 mph (97 km/h, 52 kn)</t>
  </si>
  <si>
    <t>Blackburn Aeroplane Co</t>
  </si>
  <si>
    <t>//upload.wikimedia.org/wikipedia/commons/thumb/0/00/Blackburn_Type_D_image0.JPG/300px-Blackburn_Type_D_image0.JPG</t>
  </si>
  <si>
    <t>https://en.wikipedia.org/Robert Blackburn</t>
  </si>
  <si>
    <t>4,000 ft (1,200 m)</t>
  </si>
  <si>
    <t>2.5–3 hours</t>
  </si>
  <si>
    <t>Blue Yonder EZ Fun Flyer</t>
  </si>
  <si>
    <t>The Blue Yonder EZ Fun Flyer is a Canadian twin-engined ultralight aircraft that was designed by Wayne Winters and is produced by Blue Yonder Aviation of Indus, Alberta. The aircraft is supplied as a kit for amateur construction.[1] Even though it is a Canadian design, the aircraft was designed to comply with the US FAR 103 Ultralight Vehicles rules, including the category's maximum empty weight of 254 lb (115 kg). The aircraft has a standard empty weight of 251 lb (114 kg). It features a strut-braced high-wing, inverted V-tail, a single-seat, open cockpit, conventional landing gear and twin engines in tractor configuration. The EZ Fun Flyer closely resembles the Ultraflight Lazair in configuration and dimensions.[1] The aircraft structure is made from aluminum tubing, with foam wing ribs. Its 34 ft (10.4 m) span wing is supported by a single lift strut per side. The engines are Radne Raket 120 single cylinder, 120cc, air-cooled, two stroke powered hang glider powerplants of 14 hp (10 kW) each, which give a cruise speed of 50 mph (80 km/h) and a rate of climb of 400 ft/min (2.0 m/s).[1][2] The construction time from the supplied kit is estimated by the designer at 160 hours.[1] Only one example has been registered in Canada.[3][4] Data from KitPlanes[1]General characteristics Performance</t>
  </si>
  <si>
    <t>Ultralight aircraft</t>
  </si>
  <si>
    <t>Canada</t>
  </si>
  <si>
    <t>https://en.wikipedia.org/Canada</t>
  </si>
  <si>
    <t>Wayne Winters</t>
  </si>
  <si>
    <t>In production</t>
  </si>
  <si>
    <t>15 ft (4.6 m)</t>
  </si>
  <si>
    <t>34 ft (10 m)</t>
  </si>
  <si>
    <t>146 sq ft (13.6 m2)</t>
  </si>
  <si>
    <t>251 lb (114 kg)</t>
  </si>
  <si>
    <t>600 lb (272 kg)</t>
  </si>
  <si>
    <t>2 × Radne Raket 120 single-cylinder, two-stroke, 120cc, air-cooled powered hang glider engines, 14 hp (10 kW)  each</t>
  </si>
  <si>
    <t>50 mph (80 km/h, 43 kn)</t>
  </si>
  <si>
    <t>https://en.wikipedia.org/Ultralight aircraft</t>
  </si>
  <si>
    <t>Blue Yonder Aviation</t>
  </si>
  <si>
    <t>https://en.wikipedia.org/Blue Yonder Aviation</t>
  </si>
  <si>
    <t>6 U.S. gallons (23 L; 5.0 imp gal)</t>
  </si>
  <si>
    <t>17 mph (27 km/h, 15 kn)</t>
  </si>
  <si>
    <t>400 ft/min (2.0 m/s)</t>
  </si>
  <si>
    <t>Ultraflight Lazair</t>
  </si>
  <si>
    <t>https://en.wikipedia.org/Ultraflight Lazair</t>
  </si>
  <si>
    <t>Boulton Paul Phoenix</t>
  </si>
  <si>
    <t>The Boulton and Paul P.41 Phoenix, a single-engined two seat parasol monoplane was aimed at the amateur private flyer which costs less than the successful de Havilland Moth. Despite positive responses from its target purchasers, no orders were forthcoming and only one was built. Boulton &amp; Paul made two ventures into the light aircraft market, the first in 1919 with the P.9, then ten years later with the P.41 Phoenix. Realising that the de Havilland Moth and its competitors like the Blackburn B-2 controlled much of the two seat market, they set out to design a machine which was not in direct competition but lower in both capital and running costs.[1]   Their strategy was to build an all wood aerodynamic prototype first (their last ever wood-framed aircraft and the first since the P.9), then to transfer the flying surfaces etc. to a metal fuselage. The wood-framed Phoenix I was a small parasol-winged monoplane.[1]  The foldable wing had a constant chord and square ends in standard Boulton &amp; Paul fashion. It was mounted on a pair of substantial streamlined struts from the lower fuselage longerons to the front wing spar. These main struts each carried a pair of short, slimmer members from near the wing to the front and rear spars. Further complicated strutting joined the upper fuselage to the wing centre section: a pair diverged gently from ahead of the forward cockpit to the front spar, another strut joined that spar on the starboard side to the port upper longeron between the cockpits and yet another joined the rear spar to the fuselage in the opposite direction behind the rear cockpit. The aircraft was normally flown from the rear cockpit at the trailing edge of the wing, with a cut-out to improve visibility. The forward cockpit was under the wing.[1] The nose-mounted opposed twin-cylinder ABC Scorpion was air-cooled with exposed cylinder heads. It produced 40 hp (30 kW). Behind it, the fuselage was of simple square cross section, flat on sides and top with a curved underside. The main wheels were mounted rubber-sprung main legs attached to the upper fuselage and on axles linked to the lower fuselage. On the ground, with its legs compressed the Phoenix sat with its belly close to the ground. The empennage was unusual in two ways. Both rudder and tailplane were all moving, with no fixed surfaces, and all three surfaces were interchangeable to lower the costs of spare stocks. Nineteen years later, Boulton Paul used the same cost-saving design approach with the Balliol.[2] The elevators were mounted at the extreme end of the fuselage, the rudder with its trailing edge level with the elevators' hinge.[1] The sole Phoenix 1, registered G-AAIT was exhibited at the International Aeronautical Exhibition at Olympia in July 1929, for sale at £375. It flew for the first time on 11 July 1929, with C.A. Rea, Boulton &amp; Paul's first full-time test pilot at the controls.[1]  It was then tested by many different pilots, many quite recently qualified and the sort of people Boulton &amp; Paul saw as likely buyers. The Phoenix was well received, judged to be easy to handle in the air and on the ground and to land. There were a few criticisms: lateral control was rather sluggish; the upward and forward view was blocked by the parasol wing. Most of all, the testers were not convinced that the ABC engine would be reliable enough to fly cross country with confidence.[1] Boulton &amp; Paul were encouraged by the responses to go ahead with a production version, the Phoenix II. This used the same flight surfaces but had a spot-welded steel fuselage frame.[1]  When covered this had much the same shape as the earlier wooden one apart from the nose, where a 40 hp (30 kW) uncowled nine-cylinder Salmson radial replaced the ABC.[3] There were changes to the minor struts, including those at the centre section, with the struts ahead of the cockpits gone; but the most obvious alteration was to the undercarriage. The main wheels were now on wing-mounted vertical legs, each on a stub axle that had a pair of vee struts to the lower fuselage; the revised aircraft sat higher above the ground. The Phoenix II, still registered as G-AAIT, made its first flight on 12 June 1930,[1] and this was followed by another period of amateur testing. Despite its low price the Phoenix failed to attract buyers aiming below the Moth, and no further machines were built. G-AAIT remained in use as Rea's personal hack until the end of 1935.[1] Data from [4]General characteristics Performance</t>
  </si>
  <si>
    <t>Sport aircraft</t>
  </si>
  <si>
    <t>William Higley Sayers</t>
  </si>
  <si>
    <t>30 ft (9.1 m)</t>
  </si>
  <si>
    <t>646 lb (293 kg)</t>
  </si>
  <si>
    <t>1,089 lb (494 kg)</t>
  </si>
  <si>
    <t>1 × Salmson AD.9 9-cylinder radial, 40 hp (30 kW)</t>
  </si>
  <si>
    <t>86 mph (138 km/h, 75 kn) at sea leval</t>
  </si>
  <si>
    <t>470 ft/min (2.4 m/s)</t>
  </si>
  <si>
    <t>//upload.wikimedia.org/wikipedia/commons/thumb/b/ba/Boulton_Paul_Phoenix_flying.png/300px-Boulton_Paul_Phoenix_flying.png</t>
  </si>
  <si>
    <t>Bristol BX-200</t>
  </si>
  <si>
    <t>The Bristol BX-200 is an American two-seat cross-country homebuilt monoplane designed and built by Uriel Bristol for amateur construction from plans or kits.[1] The prototype registered N3UB first flew on 15 July 1986 and was a mid-wing monoplane with tubular steel fuselage and wooden wings. The prototype had a fixed conventional landing gear with a tailwheel and was powered by a 180 hp (134 kW) Lycoming O-360-A4A piston engine. The enclosed cockpit has two seats side-by-side and room for 50 lb (22.7 kg) of baggage.[1] In general layout, it is similar to the Cassutt Special racer.[2] In the 1988 Sun 60 Air Race, N3UB was timed at a closed course speed of 219 mph, placing it second in its horsepower class (behind a Glasair RG at 227 mph) and fifth overall.[2] Data from Jane's All the World's Aircraft 1989-90[1]General characteristics Performance</t>
  </si>
  <si>
    <t>Two-seat homebuilt monoplane</t>
  </si>
  <si>
    <t>United States</t>
  </si>
  <si>
    <t>Uriel Bristol</t>
  </si>
  <si>
    <t>5.31 m (17 ft 5 in)</t>
  </si>
  <si>
    <t>6.10 m (20 ft 0 in)</t>
  </si>
  <si>
    <t>1.50 m (4 ft 11 in)</t>
  </si>
  <si>
    <t>8.36 m2 (90.0 sq ft)</t>
  </si>
  <si>
    <t>363 kg (800 lb)</t>
  </si>
  <si>
    <t>612 kg (1,350 lb)</t>
  </si>
  <si>
    <t>1 × Lycoming O-360-A4A , 134 kW (180 hp)</t>
  </si>
  <si>
    <t>398 km/h (247 mph, 215 kn)</t>
  </si>
  <si>
    <t>352 km/h (219 mph, 190 kn)</t>
  </si>
  <si>
    <t>926 km (575 mi, 500 nmi)</t>
  </si>
  <si>
    <t>https://en.wikipedia.org/Two-seat homebuilt monoplane</t>
  </si>
  <si>
    <t>610 m/s (2,000 ft/min)</t>
  </si>
  <si>
    <t>6,100 m (20,000 ft)</t>
  </si>
  <si>
    <t>2 hours 30 minutes</t>
  </si>
  <si>
    <t>+6/-3</t>
  </si>
  <si>
    <t>Boeing Model 42</t>
  </si>
  <si>
    <t>The Boeing Model 42 (also Boeing XCO-7 for Experimental Corps Observation Model 7) was an American biplane aircraft developed from the Airco DH.4, taking advantage of the large number of aircraft left over after the end of World War I. The Model 42 was essentially an Airco DH-4M-1 fitted with new Boeing tailplanes, tapered wings, and tripod landing gear. The first aircraft built, designated XCO-7, was used as a static test bed, and did not fly. The second aircraft, XCO-7A, used a standard DH-4M-1 fuselage and Liberty engine, with the Boeing modifications. The final aircraft, XCO-7B, added balanced elevators and inverted the Liberty engine. Both flyable aircraft were shipped to McCook Field, where the first flight occurred on 6 February 1925.[1] The performance of the new aircraft did not justify the cost of the conversion, and Boeing abandoned the project.[2]  Data from Bowers, 1966. pg. 60.General characteristics Performance Armament</t>
  </si>
  <si>
    <t>observation</t>
  </si>
  <si>
    <t>6 February 1925[1]</t>
  </si>
  <si>
    <t>29 ft 2 in (8.89 m)</t>
  </si>
  <si>
    <t>45 ft 0 in (13.7 m)</t>
  </si>
  <si>
    <t>10 ft 8 in (3.25 m)</t>
  </si>
  <si>
    <t>440 sq ft (40.9 m2)</t>
  </si>
  <si>
    <t>3,107 lb (1,409 kg)</t>
  </si>
  <si>
    <t>4,665 lb (2,116 kg)</t>
  </si>
  <si>
    <t>1 × Liberty L-12A , 420 hp (310 kW)</t>
  </si>
  <si>
    <t>112 mph (180 km/h, 97 kn)</t>
  </si>
  <si>
    <t>110 mph (177 km/h, 96 kn)</t>
  </si>
  <si>
    <t>420 mi (676 km, 360 nmi)</t>
  </si>
  <si>
    <t>Boeing</t>
  </si>
  <si>
    <t>https://en.wikipedia.org/Boeing</t>
  </si>
  <si>
    <t>Airco DH-4M-1</t>
  </si>
  <si>
    <t>https://en.wikipedia.org/Airco DH-4M-1</t>
  </si>
  <si>
    <t>13,050 ft (3,977 m)</t>
  </si>
  <si>
    <t>Boulton Paul P.10</t>
  </si>
  <si>
    <t>The Boulton &amp; Paul P.10 was a two-seat, single-engined biplane built just after World War I to develop techniques for the construction of all steel aircraft.  It is also notable for its first use of  plastic as a structural material.[1][2] Only one P.10 was built and it attracted much attention; but it probably never flew.[1] In the first decade of the 20th century, Boulton and Paul besides their wood construction shops also had plants for iron making, wire fencing and structural steel for buildings.[3]  It is not surprising therefore that when they became involved with aircraft production in World War I and then began their own designs they soon looked to the use of steel airframes. The Boulton &amp; Paul P.10 was the first example and only their third design. The P.10 was [1] a single-engined two-seat biplane with an airframe of high tensile steel, zinc treated and varnished against corrosion. It had single bay wings with no stagger or sweep.  Both wings had the same span and the same constant chord.  Rather like the earlier P.6, the interwing gap was large and equal to the chord, putting the upper wing high above the fuselage. Either side of the centre section were a pair of vee struts to front and rear spars, assisted by another strut from front spar to the engine bulkhead  The wings were built around two I section spars, each a box section constructed from rolled strips.[1]  The forward spar had four of these strips, the rear two.[4]  The P.10 was displayed at the Paris Salon d'Aeronautique in 1919 without its fabric covering, the wing construction was in plain view.[4] There were interconnected ailerons on both wings.  The P.10 had a small fin, which with its horn balanced rudder formed a teardrop shape.  The tail, with unbalanced elevators was strut braced to the fin. The front fuselage was built on four tubular longerons, but from leading edge rearwards it consisted of a set of oval formers with stringers.[1]  The greatest novelty of the P.10 was that this part of the fuselage was not only a monocoque structure (still fairly unusual at the time), but a monocoque of steel with a load-bearing plastic skin riveted between the formers and stringers.[2]  Specifically, the plastic was Bakelite-Dilecto, a hard, synthetic cellulose-formaldehyde product.[1]  The company claimed it was proof against fire, heat, humidity and insects.  This was the first use of structural plastic in an airframe[1] and perhaps the last for another sixty years.[5] This construction gave the fuselage a smooth, rounded "torpedo-like"[1] look, which was enhanced by the close cowling of the 100 hp (75 kW) Cosmos Lucifer radial engine, though its three cylinders projected out a long way for cooling.  This engine drove a four bladed wooden propeller, the only wooden part of the airframe. Boulton Paul had made their own propellers during the war. The front cockpit was at the wing leading edge with a rather distant second cockpit under the trailing edge, about 5 ft 6 in (1.68 m) aft.  Dual control was fitted.  As exhibited in Paris,[4] the P.10 had a tall single axle undercarriage mounted on a pair of vee-struts on either side.  These were bungee sprung, though there were plans for oleo dampers.[1] The P.10 was not the first metal British aircraft, for the unlikely looking Seddon Mayfly holds that priority; but it never had a realistic hope of flight.[1] One lesser novelty, which was to become a standard Boulton &amp; Paul feature was the mounting of the Lucifer on a hinge so that it could be swung sideways for servicing without disconnecting pipework etc.[1] The P.10 made a big impact at the 1919 Paris show, with Flight describing it as "the machine of the show".[4]  Nonetheless, after the show the P.10 disappeared from sight.  There is no record of it flying, though there seems no reason why it should not have been capable.[1]  There are reports of it being damaged when the engine failed.[1] It was not at the Paris show of 1920. Surprisingly, the delicate structures of one wing and the fin and rudder assembly have survived.  The fin and rudder are at the Bridewell Museum[6] in Boulton &amp; Paul's home town of Norwich. The wing section is now on display hanging from the ceiling of the International Aviation Academy Norwich at Norwich Airport. Data from [7]General characteristics Performance</t>
  </si>
  <si>
    <t>Experimental two seat biplane</t>
  </si>
  <si>
    <t>John Dudley North</t>
  </si>
  <si>
    <t>no record of flight</t>
  </si>
  <si>
    <t>26 ft 0 in (7.92 m)</t>
  </si>
  <si>
    <t>30 ft 0 in (9.14 m)</t>
  </si>
  <si>
    <t>12 ft 0 in (3.66 m)</t>
  </si>
  <si>
    <t>309 sq ft (28.7 m2)</t>
  </si>
  <si>
    <t>1,104 lb (501 kg)</t>
  </si>
  <si>
    <t>1,700 lb (771 kg)</t>
  </si>
  <si>
    <t>1 × Cosmos Lucifer air-cooled 3-cylinder radial engine, 100 hp (75 kW)</t>
  </si>
  <si>
    <t>104 mph (167 km/h, 90 kn) at 1,000 ft (300 m)</t>
  </si>
  <si>
    <t>https://en.wikipedia.org/Experimental two seat biplane</t>
  </si>
  <si>
    <t>//upload.wikimedia.org/wikipedia/commons/thumb/0/04/Boulton_%26_Paul_P.10_Paris_1919_010120_p12.jpg/300px-Boulton_%26_Paul_P.10_Paris_1919_010120_p12.jpg</t>
  </si>
  <si>
    <t>https://en.wikipedia.org/John Dudley North</t>
  </si>
  <si>
    <t>14,000 ft (4,300 m)</t>
  </si>
  <si>
    <t>5 hr at 90 mph (140 km/h) and 3,000 ft (910 m)</t>
  </si>
  <si>
    <t>8 min to 5,000 ft (1,500 m)</t>
  </si>
  <si>
    <t>Bréguet 280T</t>
  </si>
  <si>
    <t>The Bréguet 280T was a French biplane airliner of the late 1920s, created by the manufacturer as a means of finding a civil market for their 19 warplane, as they had once tried before with the 26T. The 280T was similar to the 26T, using the Bréguet 19's flying surfaces combined with a passenger-carrying fuselage that completely filled the interplane gap. The 280 fuselage was based on the 26T's fuselage but featured refined aerodynamics. A single prototype was evaluated in autumn 1928, followed by eight production machines ordered by Air Union. These were flown on routes between Paris and southern France, between Paris and Switzerland, and (occasionally) between Paris and London. They were joined in service by a 10th machine (converted from one of the 281T prototypes), and six 284Ts with more powerful engines (one of these converted from the other 281T). Two of this latter type were also operated by Air Orient on routes to East Asia. Some of Air Union's 280Ts and 284Ts were still in service when the airline was absorbed into Air France. On 17 January 1931, Bréguet 280T F-AIVU of Air Union crashed while attempting to land at Lympne Airport in England.[1][2] The aircraft caught the boundary fence and crashed onto the airfield, damaging the forward fuselage and undercarriage.[3] Of the eight people on board, one of the crew was injured.[1] Data from Jane's all the World's Aircraft 1928[4]General characteristics Performance</t>
  </si>
  <si>
    <t>12.125 m (39 ft 9 in)</t>
  </si>
  <si>
    <t>17.25 m (56 ft 7 in)</t>
  </si>
  <si>
    <t>4.08 m (13 ft 5 in)</t>
  </si>
  <si>
    <t>55.85 m2 (601.2 sq ft)</t>
  </si>
  <si>
    <t>1,607 kg (3,543 lb)</t>
  </si>
  <si>
    <t>3,100 kg (6,834 lb)</t>
  </si>
  <si>
    <t>1 × Renault 12Jbr V-12 water-cooled piston engine, 370 kW (500 hp)</t>
  </si>
  <si>
    <t>200 km/h (120 mph, 110 kn)</t>
  </si>
  <si>
    <t>1,100 km (680 mi, 590 nmi)</t>
  </si>
  <si>
    <t>Bréguet</t>
  </si>
  <si>
    <t>https://en.wikipedia.org/Bréguet</t>
  </si>
  <si>
    <t>8 / 10 pax</t>
  </si>
  <si>
    <t>640 l (170 US gal; 140 imp gal)</t>
  </si>
  <si>
    <t>55.5 kg/m2 (11.4 lb/sq ft)</t>
  </si>
  <si>
    <t>//upload.wikimedia.org/wikipedia/commons/thumb/0/01/Breguet_280T_L%27A%C3%A9ronautique_February%2C1929.jpg/300px-Breguet_280T_L%27A%C3%A9ronautique_February%2C1929.jpg</t>
  </si>
  <si>
    <t>{'[object HTMLElement]': {}}</t>
  </si>
  <si>
    <t>Air Union</t>
  </si>
  <si>
    <t>https://en.wikipedia.org/Air Union</t>
  </si>
  <si>
    <t>4,700 m (15,400 ft)</t>
  </si>
  <si>
    <t>0.1226 kW/kg (0.0746 hp/lb)</t>
  </si>
  <si>
    <t>1,000 m (3,300 ft) in 6 minutes; 3,000 m (9,800 ft) in 29 minutes</t>
  </si>
  <si>
    <t>https://en.wikipedia.org/1928</t>
  </si>
  <si>
    <t>90 km/h (56 mph; 49 kn)</t>
  </si>
  <si>
    <t>Boeing Model 306</t>
  </si>
  <si>
    <t>The Boeing Model 306 was the designation for a series of aircraft drafted in 1935 that achieved neither design nor production status. They included the Model 306 bomber, Model 306 flying boat, and Model 306A airliner.[1] In 1935, Boeing drafted several configurations of aircraft loosely based on both the Boeing XB-15 research and experience with the Boeing 314 Clipper aircraft. Each design was a "tailless" variation of those existing models with a flying wing layout, or a creative extension of the theme. They all featured extended trailing aileron/elevators that could perform their function without disrupting the wing performance.[2] The wings were consistently swept about 35 degrees. The immaturity of the designs is evident in the flying boat drawings, which feature neither outrigger pontoons nor stabilising sponsons to keep the aircraft upright in the water. Each land based design featured tricycle landing gear as a feature when taildragger configurations were the standard of the time.[3] General characteristics Performance Armament</t>
  </si>
  <si>
    <t>Heavy bomberFlying boatAirliner</t>
  </si>
  <si>
    <t>United States of America</t>
  </si>
  <si>
    <t>Cancelled</t>
  </si>
  <si>
    <t>60 ft (18 m)</t>
  </si>
  <si>
    <t>140 ft (43 m)</t>
  </si>
  <si>
    <t>4 × Allison V-1710</t>
  </si>
  <si>
    <t>4,300 nmi (5,000 mi, 8,000 km)</t>
  </si>
  <si>
    <t>Bonsall DB-1 Mustang</t>
  </si>
  <si>
    <t>The Bonsall DB-1 Mustang is a single place, semi-scale P-51 Mustang replica homebuilt aircraft.[1] The Bonsall DB-1 Mustang was built over a 16-year period in England by designer Dave Bonsall. The finished aircraft used a Lycoming O-360 engine sourced from a Socata TB-10 Tobago. The aircraft is a single seat, low wing aircraft with retractable conventional landing gear.[2] Data from Sport AviationGeneral characteristics   Aircraft of comparable role, configuration, and era</t>
  </si>
  <si>
    <t>England</t>
  </si>
  <si>
    <t>https://en.wikipedia.org/England</t>
  </si>
  <si>
    <t>Dave Bonsall</t>
  </si>
  <si>
    <t>1 × Lycoming O-360 Horizontally opposed piston aircraft engine, 130 kW (180 hp)</t>
  </si>
  <si>
    <t>//upload.wikimedia.org/wikipedia/commons/thumb/0/01/Bonsall_Replica_Mustang_AN0305282.jpg/300px-Bonsall_Replica_Mustang_AN0305282.jpg</t>
  </si>
  <si>
    <t>Bristol Gordon England biplanes</t>
  </si>
  <si>
    <t>The Bristol Gordon England biplanes were a series of early British military biplane aircraft designed by Eric Gordon England for the Bristol Aeroplane Company that first flew in 1912. Designed for easy ground transport, the aircraft could be quickly disassembled. The first Gordon England design, the G.E.1, was a two-bay equal-span tractor configuration biplane powered by a 50 hp (37 kW) Clerget four-cylinder water-cooled engine, driving the two-bladed propeller via a chain drive giving a 2:1 speed reduction.  The crew of two were accommodated side-by-side in a single cockpit, fitted with dual controls.  The empennage consisted of a small triangular tailplane and elevators mounted on top of the rectangular-section fuselage and elongated triangular fins above and below the fuselage with the unbalanced rudder mounted on the trailing edge. After testing during May and June 1912 the fins were removed, and an enlarged aerodynamically balanced rudder fitted. The aircraft was sold to the Deutsche Bristol Werke.  However it was found to be unsuitable for use as a trainer, and was returned to the Bristol works at Filton in September 1912 and scrapped.[1] The G.E.2 was an enlargement and refinement of the previous design.  The fuselage was carried on the innermost pairs of interplane struts, so that there was a gap between the fuselage and the lower wing, and a shallow curved fairing was added to the top and bottom of the fuselage.[2]  The tailplane was enlarged and mounted in a mid-fuselage position.  Two examples were built, one powered by a 100 hp (75 kW) Gnome double Omega twin-row rotary engine and the other with a 70 hp (53 kW) four-cylinder inline water-cooled Daimler. Both were entered in the British military aeroplane trials held in August 1912,  the first to be flown by Gordon England and the other by Howard Pixton[3][4] but were unsuccessful, completing only the quick-assembly tests.  The Daimler-engined version proved underpowered, and the other aircraft was damaged in an accident early in the competition, which was won by the Cody V biplane  .[5] Bristol did have some success, however: their monoplane design being placed equal third.[6] The design was further refined in the G.E.3, of which two were built for the Turkish government. This had a fuselage faired to a circular cross-section with the crew in two tandem cockpits, with fuel and oil tanks sufficient for three hours flight between them,  and was powered by an 80 hp (60 kW) Gnome Lambda single-row rotary engine threequarters enclosed in a circular cowling. The continuous inmost interplane struts were replaced by short struts between the lower longerons and the lower wing and a cabane consisting of two sets of inverted V struts supplemented by a single strut between the centre of the upper wing and the nose of the aircraft.  Trials of the aircraft revealed that the wing spars were too flexible, and although an attempt was made to address this problem by adding short kingpost-bracing to the rear spar, by this time the Italian blockade of Turkey made delivery difficult, and no further development was carried out.[7] Data from [8]General characteristics Performance</t>
  </si>
  <si>
    <t>Military utility aircraft</t>
  </si>
  <si>
    <t>Eric Gordon England</t>
  </si>
  <si>
    <t>two, pilot and observer</t>
  </si>
  <si>
    <t>31 ft 0 in (9.45 m)</t>
  </si>
  <si>
    <t>40 ft 0 in (12.20 m)</t>
  </si>
  <si>
    <t>400 sq ft (37.2 m2)</t>
  </si>
  <si>
    <t>1,080 lb (480 kg)</t>
  </si>
  <si>
    <t>2,000 lb (907 kg)</t>
  </si>
  <si>
    <t>1 × Gnome double Omega 14-cylinder twin-row rotary engine , 100 hp (75 kW)</t>
  </si>
  <si>
    <t>68 mph (109 km/h, 59 kn)</t>
  </si>
  <si>
    <t>Bristol</t>
  </si>
  <si>
    <t>https://en.wikipedia.org/Bristol</t>
  </si>
  <si>
    <t>//upload.wikimedia.org/wikipedia/commons/thumb/1/16/Bristol_Gordon_England.jpg/300px-Bristol_Gordon_England.jpg</t>
  </si>
  <si>
    <t>https://en.wikipedia.org/Eric Gordon England</t>
  </si>
  <si>
    <t>Blériot 106</t>
  </si>
  <si>
    <t>The Blériot 106 was a 1920s French cabin monoplane designed and built by Blériot Aéronautique.[1] First flown on 15 July 1924 the 106 was a single-engined shoulder-wing monoplane powered by a 480 hp (358 kW) Renault 12Jb inline piston engine.[1] The pilot sat in an open cockpit behind the engine and an enclosed cabin had room for six passengers.[1] Data from [1]The Illustrated Encyclopedia of AircraftGeneral characteristics Performance</t>
  </si>
  <si>
    <t>Cabin monoplane</t>
  </si>
  <si>
    <t>France</t>
  </si>
  <si>
    <t>12.20 m (40 ft 0 in)</t>
  </si>
  <si>
    <t>18.00 m (59 ft 1 in)</t>
  </si>
  <si>
    <t>3.50 m (11 ft 6 in)</t>
  </si>
  <si>
    <t>1 × Renault 12Jb inline piston, 360 kW (480 hp)</t>
  </si>
  <si>
    <t>180 km/h (110 mph, 97 kn)</t>
  </si>
  <si>
    <t>https://en.wikipedia.org/Cabin monoplane</t>
  </si>
  <si>
    <t>Blériot Aéronautique</t>
  </si>
  <si>
    <t>https://en.wikipedia.org/Blériot Aéronautique</t>
  </si>
  <si>
    <t>2,700 kg (5,952 lb)</t>
  </si>
  <si>
    <t>Blériot IX</t>
  </si>
  <si>
    <t>The Blériot IX was an unsuccessful early French aeroplane built by Louis Blériot. Encouraged by the ever-increasing altitude, distance, and duration of flights with the Blériot VIII in 1908, he built a new machine along the same general lines, but heavier and with a more powerful engine. The Blériot IX was exhibited at the Paris Motor Show in December 1908, but the design proved overweight and could not be made to leave the ground. The aircraft was a wire-braced mid-winged monoplane with conventional landing gear and an open cockpit. The aircraft used two large vertically mounted steam radiators on each side. A unique feature for the time was an all-metal ground-adjustable four-blade propeller installation.[1] General characteristics</t>
  </si>
  <si>
    <t>Experimental aircraft</t>
  </si>
  <si>
    <t>12.00 m (39 ft 4 in)</t>
  </si>
  <si>
    <t>9.00 m (29 ft 6 in)</t>
  </si>
  <si>
    <t>25 m2 (269 sq ft)</t>
  </si>
  <si>
    <t>450 kg (990 lb)</t>
  </si>
  <si>
    <t>1 × Antoinette 16V , 48 kW (65 hp)</t>
  </si>
  <si>
    <t>Louis Blériot</t>
  </si>
  <si>
    <t>https://en.wikipedia.org/Louis Blériot</t>
  </si>
  <si>
    <t>//upload.wikimedia.org/wikipedia/commons/thumb/4/4c/Bleriot_IX.jpg/300px-Bleriot_IX.jpg</t>
  </si>
  <si>
    <t>https://en.wikipedia.org/1908</t>
  </si>
  <si>
    <t>Blériot-SPAD S.34</t>
  </si>
  <si>
    <t>The Blériot-SPAD S.34 was a French twin-seat, single-engine biplane flight training aircraft designed in 1920.  The side-by-side seating arrangement was unique for its time. 150 aircraft were built, 125 for the French Air Force, who used them until 1936. The Finnish Air Force purchased two S.34s in 1921. Due to inadequate maintenance they did not last long and were withdrawn from service by 1925. Data from Les Ailes, August 1921[1]General characteristics Performance</t>
  </si>
  <si>
    <t>Trainer aircraft</t>
  </si>
  <si>
    <t>One instructor, one pupil</t>
  </si>
  <si>
    <t>6.50 m (21 ft 4 in)</t>
  </si>
  <si>
    <t>2.36 m (7 ft 9 in)</t>
  </si>
  <si>
    <t>21 m2 (230 sq ft)</t>
  </si>
  <si>
    <t>440 kg (970 lb)</t>
  </si>
  <si>
    <t>690 kg (1,521 lb)</t>
  </si>
  <si>
    <t>1 × Le Rhône 9C 9-cylinder rotary engine, 60 kW (80 hp)</t>
  </si>
  <si>
    <t>2-bladed</t>
  </si>
  <si>
    <t>136 km/h (85 mph, 73 kn)</t>
  </si>
  <si>
    <t>40 km/s (89,000 mph; 78,000 kn)</t>
  </si>
  <si>
    <t>//upload.wikimedia.org/wikipedia/commons/thumb/9/9a/Bleriot_SPAD_S.34_L%27A%C3%A9ronautique_January_1921.jpg/300px-Bleriot_SPAD_S.34_L%27A%C3%A9ronautique_January_1921.jpg</t>
  </si>
  <si>
    <t>Albatrs RA.54</t>
  </si>
  <si>
    <t>4,000 m (13,000 ft)</t>
  </si>
  <si>
    <t>17 min 7 s to 2,000 m (6,600 ft)</t>
  </si>
  <si>
    <t>https://en.wikipedia.org/16 July 1920</t>
  </si>
  <si>
    <t>https://en.wikipedia.org/1920</t>
  </si>
  <si>
    <t>https://en.wikipedia.org/1936</t>
  </si>
  <si>
    <t>French Air ForceFinnish Air Force</t>
  </si>
  <si>
    <t>https://en.wikipedia.org/French Air ForceFinnish Air Force</t>
  </si>
  <si>
    <t>8.12 m (26 ft 8 in)</t>
  </si>
  <si>
    <t>7.40 m (24 ft 3 in)</t>
  </si>
  <si>
    <t>Bowers Namu II</t>
  </si>
  <si>
    <t>The Bowers Namu II was a single-engine two-seat recreational aircraft designed and flown in the United States in the late 1970s and marketed for homebuilding. It was designed by famed aircraft designer and Boeing historian Peter Bowers. The aircraft was a follow-on project to the designer's earlier Bowers Fly Baby design, if considerably larger; a low-wing cantilever monoplane with an inverted gull wing and fixed tailwheel undercarriage, designed to carry two persons (the Fly Baby was a single-seat aircraft).  The Namu II accommodated a passenger seated beside the pilot. The aircraft's somewhat portly lines provided the "Namu II" name, after Namu, the orca captive in Bower's home city of Seattle, Washington State. Sales were disappointing, and out of the few plan sets sold, only four examples were constructed, one of which sported an orca paint job.  Data from Jane's All The World's Aircraft 1976–77[1]General characteristics Performance</t>
  </si>
  <si>
    <t>Recreational aircraft</t>
  </si>
  <si>
    <t>Peter Bowers</t>
  </si>
  <si>
    <t>21 ft 6 in (6.55 m)</t>
  </si>
  <si>
    <t>33 ft 0 in (10.06 m)</t>
  </si>
  <si>
    <t>150 sq ft (14 m2)</t>
  </si>
  <si>
    <t>1,200 lb (544 kg)</t>
  </si>
  <si>
    <t>1,850 lb (839 kg)</t>
  </si>
  <si>
    <t>1 × Lycoming O-290G air-cooled flat-four engine , 125 hp (93 kW)</t>
  </si>
  <si>
    <t>140 mph (230 km/h, 120 kn)</t>
  </si>
  <si>
    <t>126 mph (203 km/h, 109 kn)</t>
  </si>
  <si>
    <t>500 mi (800 km, 430 nmi)</t>
  </si>
  <si>
    <t>Homebuilt</t>
  </si>
  <si>
    <t>https://en.wikipedia.org/Homebuilt</t>
  </si>
  <si>
    <t>32 US gal (27 imp gal; 120 L)</t>
  </si>
  <si>
    <t>950 ft/min (4.8 m/s)</t>
  </si>
  <si>
    <t>https://en.wikipedia.org/Peter Bowers</t>
  </si>
  <si>
    <t>NACA 4415 root, NACA 4412 tip</t>
  </si>
  <si>
    <t>15,000 ft (4,600 m)</t>
  </si>
  <si>
    <t>Bristol Type 223</t>
  </si>
  <si>
    <t>The Bristol Type 223 was an early design for a supersonic transport.  In the late 1950s and early 1960s the Bristol Aeroplane Company studied a number of models as part of a large British inter-company effort funded by the government. These models eventually culminated in the Type 223, a transatlantic transport for about 100 passengers at a speed around Mach 2. At about the same time Sud Aviation in France was developing the similar Super-Caravelle design, and in November 1962 the efforts were merged to create the Concorde project. In the UK, as elsewhere in the 1950s, the aero industry had been producing a series of supersonic test aircraft and had extensively studied the problems of sustained high-speed flight. By the mid-1950s, two designs had been shown to have a lift-to-drag ratio suitable for supersonic cruise, a sharply swept M-wing pioneered at Armstrong-Whitworth for slightly-supersonic flight and very slender delta wings suitable for a wide range of speeds. Higher speeds up to Mach 3 had been considered and found to be possible, but it appeared that a practical upper limit was Mach 2.2; above this speed the duralumin used for most aircraft construction would start to soften due to the heat of friction, and some new material would have to be used instead.[1] Stainless steel was considered, but the Bristol 188 proved this to be difficult and expensive. By 1956 there was enough official interest in this research for the Supersonic Transport Aircraft Committee, or STAC, to be formed under Sir Morien Morgan to investigate the creation of a supersonic transport. Its first report, in 1959, recommended two designs.  One was an M-wing Mach 1.2 medium range airliner and the other a straight wing, Mach 1.8 design with six wingtip engines. Soon after, however, studies at the Royal Aircraft Establishment began to favour the gothic delta and design contracts using this planform went to Hawker Siddeley and Bristol in late 1959. Both were asked to look at both Mach 2.2 aluminium alloy and Mach 2.7 stainless steel structures.[2] Bristol's Mach 2.7 design was labelled the Type 213. Their designer, Archibald Russell, was influenced by the constructional problems and expense encountered with the Bristol 188 and favoured the lower speed alloy aircraft.[3] The thin wing design of the Type 213 was preferred by the STC and a 1961 contract encouraged a detailed series of studies of a 130-seat, Mach 2.2 aircraft powered by six Bristol Olympus engines under the generic Type 198 label. Aware of the great expense of the project, STAC required Bristol to share the cost with an overseas partner. In 1961, Sud Aviation revealed their plans for the Super-Caravelle at the Paris Air Show, a smaller aircraft than the Type 198.  Bristol proposed a design which came between the Super Caravelle and the Type 198 which they called the Type 223; the French were looking at a slightly larger version of the Super Caravelle and the two companies had a specification for agreement to build an aircraft jointly. Throughout 1962 they and their respective governments negotiated the formation of a consortium to share development and production costs, estimated at £15m-£170m.[2][clarification needed] On 29 November 1962 an agreement was jointly signed by the UK Minister for Aviation, Julian Amery and the French ambassador, Geoffrey de Courcel and the Concorde project was underway.[4] Data from Barnes C.H. Bristol Aircraft since 1910 p.383[5]General characteristics Performance  Aircraft of comparable role, configuration, and era</t>
  </si>
  <si>
    <t>Supersonic transport</t>
  </si>
  <si>
    <t>six</t>
  </si>
  <si>
    <t>176 ft 6 in (53.80 m)</t>
  </si>
  <si>
    <t>70 ft 0 in (21.34 m)</t>
  </si>
  <si>
    <t>35 ft 0 in (10.67 m)</t>
  </si>
  <si>
    <t>3,700 sq ft (340 m2)</t>
  </si>
  <si>
    <t>104,000 lb (47,174 kg)</t>
  </si>
  <si>
    <t>251,700 lb (114,169 kg)</t>
  </si>
  <si>
    <t>4 × Bristol-Siddeley Olympus 593 , 28,000 lbf (120 kN) thrust each</t>
  </si>
  <si>
    <t>1,450 mph (2,330 km/h, 1,260 kn)</t>
  </si>
  <si>
    <t>3,300 mi (5,300 km, 2,900 nmi)</t>
  </si>
  <si>
    <t>https://en.wikipedia.org/Supersonic transport</t>
  </si>
  <si>
    <t>//upload.wikimedia.org/wikipedia/commons/thumb/d/d8/Bristol_Type_223_top-view_silhouette.png/300px-Bristol_Type_223_top-view_silhouette.png</t>
  </si>
  <si>
    <t>60,000 ft (18,000 m)</t>
  </si>
  <si>
    <t>Concorde</t>
  </si>
  <si>
    <t>https://en.wikipedia.org/Concorde</t>
  </si>
  <si>
    <t>Bristol S.S.A.</t>
  </si>
  <si>
    <t>The Bristol S.S.A., (Single-Seat Armoured), was an armoured scout built at Bristol in 1914 to fulfill a French government order.[1] At the request of the French government, Henri Coanda designed a single-seat armoured biplane. The forward fuselage was built as a monocoque shell built up from sheet steel, colloquially known as 'The Bath', at the Filton works. The armoured shell  enclosed the engine, fuel tank, oil tank and cockpit, with the pilot's seat being formed from the shaped rear bulkhead.[1] The 80 hp (60 kW) Clerget 7Z was fully cowled with sheet steel and drove a two-bladed propeller which had a large sheet steel spinner, perforated to allow cooling air to the rotary engine, and an internal sheet steel cone preventing bullet entry through the cooling holes.[1] Staggered biplane main-planes were mounted as far forward as possible to ensure that the centre of pressure maintained the correct position relative to the centre of gravity. The lower main-planes were attached to a framework, leaving a gap between wing root and fuselage.[1] The undercarriage consists of two wheels mounted on struts, with long skids which extended rearwards removing the need for a tail-skid. A feature of the undercarriage requested by the French customer was castering main-wheels allowing cross-wind landings.[1] Attached to the rear end of the armoured tub was a slender rear fuselage which ended with a large balanced rudder, tailplane and elevator.[1] The sole prototype, given the serial 'No.219', was first flown at Larkhill on 8 May 1914 with a temporary aluminium spinner due to vibration with the steel assembly. The S.S.A. Also flew at Farnborough but was damaged in a heavy landing. After repairs the S.S.A. Was flown again on 25 June 1914 at Filton, by Harry Busteed, but broke an undercarriage bracing wire on landing. Despite the damage and without being repaired, the S.S.A. was delivered to the French customer at the La Brayelle, Douai, works of Breguet for repair on 3 July 1914.[1] When the Douai factory was forced to be evacuated to Villacoublay by the German invasion of France at the start of the First World War, the S.S.A. was not taken along, and no further records of the S.S.A. exists.[2] Data from Bristol Aircraft since 1910[1]General characteristics Performance</t>
  </si>
  <si>
    <t>Armoured scout</t>
  </si>
  <si>
    <t>Henri Coanda[1]</t>
  </si>
  <si>
    <t>8 May 1914[1]</t>
  </si>
  <si>
    <t>19 ft 9 in (6.02 m)</t>
  </si>
  <si>
    <t>27 ft 4 in (8.33 m)</t>
  </si>
  <si>
    <t>200 sq ft (19 m2)</t>
  </si>
  <si>
    <t>913 lb (414 kg)</t>
  </si>
  <si>
    <t>1 × Clerget 7Z 7-cyl. air-cooled rotary piston engine, 80 hp (60 kW)</t>
  </si>
  <si>
    <t>106 mph (171 km/h, 92 kn)</t>
  </si>
  <si>
    <t>https://en.wikipedia.org/Armoured scout</t>
  </si>
  <si>
    <t>https://en.wikipedia.org/Henri Coanda[1]</t>
  </si>
  <si>
    <t>3 hours</t>
  </si>
  <si>
    <t>Brown B-1 Racer</t>
  </si>
  <si>
    <t>The Brown B-1 Racer was an American-built small monoplane racing aircraft of the 1930s. .mw-parser-output .toclimit-2 .toclevel-1 ul,.mw-parser-output .toclimit-3 .toclevel-2 ul,.mw-parser-output .toclimit-4 .toclevel-3 ul,.mw-parser-output .toclimit-5 .toclevel-4 ul,.mw-parser-output .toclimit-6 .toclevel-5 ul,.mw-parser-output .toclimit-7 .toclevel-6 ul{display:none}The B-1 Racer was built in 1933 by the Brown Aircraft Co. of Montebello, California, which had been founded by Lawrence W. Brown, previously of Clover Field, Santa Monica, California. The B-1 was designed by Dean Holloway and was intended for competitive flying at the hands of Ralph Bushey.  The diminutive aircraft was a low-winged monoplane with an open single-person cockpit and a fixed tail-skid undercarriage.[1] Ralph Bushey raced the aircraft NR83Y in several prewar competitions in the United States, but the aircraft was damaged in a crash after the engine fell out during the race.  It was rebuilt in 1947 with a removable closed cabin and powered by an 85 hp (63 kW) Continental C-85 engine. The aircraft continued to compete as a "midget racer", named Suzie Jayne.[1] The B-1 was withdrawn from flying in the late 1940s, and is currently owned by Kermit Weeks.[2] The aircraft was on public display at the Fantasy of Flight in Polk City, Florida, alongside the Brown B-2 replica.[3][4] Data from Aerofiles.comGeneral characteristics</t>
  </si>
  <si>
    <t>Racing aircraft</t>
  </si>
  <si>
    <t>https://en.wikipedia.org/United States</t>
  </si>
  <si>
    <t>Dan Holloway</t>
  </si>
  <si>
    <t>preserved in a museum</t>
  </si>
  <si>
    <t>16 ft 0 in (4.88 m)</t>
  </si>
  <si>
    <t>18 ft 9 in (5.72 m)</t>
  </si>
  <si>
    <t>1 × Continental C-85 , 85 hp (63 kW)</t>
  </si>
  <si>
    <t>Brown Aircraft Co.</t>
  </si>
  <si>
    <t>https://en.wikipedia.org/Brown Aircraft Co.</t>
  </si>
  <si>
    <t>//upload.wikimedia.org/wikipedia/commons/thumb/4/4a/Brown_B-1_Racer_NR83Y_Tamiami_FL_26.04.09R.jpg/300px-Brown_B-1_Racer_NR83Y_Tamiami_FL_26.04.09R.jpg</t>
  </si>
  <si>
    <t>Brown B-2 RacerBrown B-3</t>
  </si>
  <si>
    <t>circa 1948</t>
  </si>
  <si>
    <t>racing pilots</t>
  </si>
  <si>
    <t>https://en.wikipedia.org/Brown B-2 RacerBrown B-3</t>
  </si>
  <si>
    <t>Buhl CA-1 Airster</t>
  </si>
  <si>
    <t>The Buhl CA-1 Airster was a sports airplane developed in the United States in 1930. It was a conventional low-wing cantilever monoplane with fixed tailwheel undercarriage and an open cockpit for the pilot. The CA-1 was designed for air-racing and for use as a mail plane.  No market was found for the aircraft and only the single prototype was ever constructed. A two-seat variant was developed with a second open cockpit in tandem with the pilot's and with a Townend ring and wheel spats, but this didn't sell either.</t>
  </si>
  <si>
    <t>Sportsplane</t>
  </si>
  <si>
    <t>Etienne Dormoy</t>
  </si>
  <si>
    <t>Buhl Aircraft Company</t>
  </si>
  <si>
    <t>https://en.wikipedia.org/Buhl Aircraft Company</t>
  </si>
  <si>
    <t>//upload.wikimedia.org/wikipedia/commons/thumb/3/38/Buhl_Airster.jpg/300px-Buhl_Airster.jpg</t>
  </si>
  <si>
    <t>https://en.wikipedia.org/Etienne Dormoy</t>
  </si>
  <si>
    <t>Bushcaddy L-162 Max</t>
  </si>
  <si>
    <t>The Bushcaddy L-162 Max is a Canadian kit aircraft that was designed by Sean Gilmore and produced by Canadian Light Aircraft Sales and Service and most recently by Bushcaddy. The aircraft is supplied as a kit for amateur construction.[1][2] The L-162 was developed from the Bushcaddy L-160 as a result of customer demand for a freight aircraft that could also provide room for a second row of seats behind the pilot and passenger seats. Unlike the L-160's designation, which indicates that the design engine for that model was originally a Lycoming O-320 of 160 hp (119 kW), the L-162 designation is just a numerical sequence and does not indicate horsepower.[1][2][3] The L-162 features a strut-braced high-wing, a two-seats-in-side-by-side configuration enclosed cockpit, fixed conventional landing gear, or optionally tricycle landing gear, and a single engine in tractor configuration. Floats and skis can also be fitted.[1][2] The aircraft fuselage is made with a frame of welded 6061-T6 aluminum square tubing, covered in 6061-T6 sheet. Its 36 ft (11.0 m) span wing employs V-struts with jury struts. The wing has an area of 189 sq ft (17.6 m2) and flaps. It can accept four-stroke powerplants from 160 to 250 hp (119 to 186 kW), with the Lycoming O-360 of 180 hp (134 kW) commonly used. Cabin access is via two fold-up doors.[1][2] Construction time for the factory kit is estimated at 1200 hours. Twelve examples had been completed and flown by December 2011.[1] Data from Kitplanes and Bushcaddy[1][2]General characteristics Performance</t>
  </si>
  <si>
    <t>Kit aircraft</t>
  </si>
  <si>
    <t>Sean Gilmore</t>
  </si>
  <si>
    <t>12 (December 2011)</t>
  </si>
  <si>
    <t>24 ft 4 in (7.42 m)</t>
  </si>
  <si>
    <t>36 ft 0 in (10.97 m)</t>
  </si>
  <si>
    <t>189 sq ft (17.6 m2)</t>
  </si>
  <si>
    <t>1,250 lb (567 kg)</t>
  </si>
  <si>
    <t>2,650 lb (1,202 kg)</t>
  </si>
  <si>
    <t>1 × Lycoming O-320 four cylinder, air-cooled, four stroke aircraft engine, 160 hp (120 kW)</t>
  </si>
  <si>
    <t>128 mph (206 km/h, 111 kn) at 75% power</t>
  </si>
  <si>
    <t>720 mi (1,160 km, 630 nmi)</t>
  </si>
  <si>
    <t>https://en.wikipedia.org/Kit aircraft</t>
  </si>
  <si>
    <t>Canadian Light Aircraft Sales and Service (2005-2011)Bushcaddy (2011-present)</t>
  </si>
  <si>
    <t>https://en.wikipedia.org/Canadian Light Aircraft Sales and Service (2005-2011)Bushcaddy (2011-present)</t>
  </si>
  <si>
    <t>three passengers</t>
  </si>
  <si>
    <t>48 U.S. gallons (180 L; 40 imp gal)</t>
  </si>
  <si>
    <t>37 mph (60 km/h, 32 kn) flaps down</t>
  </si>
  <si>
    <t>850 ft/min (4.3 m/s)</t>
  </si>
  <si>
    <t>14.02 lb/sq ft (68.5 kg/m2)</t>
  </si>
  <si>
    <t>//upload.wikimedia.org/wikipedia/commons/thumb/1/17/CLASS_L-162_Bush_Caddy_prototype_03.JPG/300px-CLASS_L-162_Bush_Caddy_prototype_03.JPG</t>
  </si>
  <si>
    <t>Bushcaddy L-164</t>
  </si>
  <si>
    <t>Bushcaddy L-160</t>
  </si>
  <si>
    <t>https://en.wikipedia.org/Bushcaddy L-160</t>
  </si>
  <si>
    <t>NACA 4413 (mod)</t>
  </si>
  <si>
    <t>13,000 ft (4,000 m)</t>
  </si>
  <si>
    <t>https://en.wikipedia.org/Bushcaddy L-164</t>
  </si>
  <si>
    <t>+5.3/-3.2</t>
  </si>
  <si>
    <t>Moller M200G Volantor</t>
  </si>
  <si>
    <t>The M200G Neuera is a prototype of a flying saucer-style hovercraft, designed by aeronautics engineer Paul Moller. The vehicle is envisioned as a precursor to the Moller M400 Skycar. The M200G Volantor uses a system of eight computer-controlled fans to hover up to 10 feet (3 m) above the ground.[1] Volantor is a term coined by Moller meaning "a vertical takeoff and landing aircraft." The M200 is a design for a VTOL personal air vehicle, a class of vehicle described by Moller as a "volantor". The M200G Neuera is a circular craft with seats in the middle for two passengers and a control panel. The vehicle is 3 feet (0.9 meters) tall and 10 feet (3 meters) in diameter. Eight Wankel rotary engines power eight enclosed fans. The fans allow for vertical take-off and landing and, once the vehicle is aloft, rely upon the ground effect to create a cushion of air that the vehicle sits upon while flying. The eight separate engines exist for redundancy, allowing the craft to continue flying if one engine goes out. If two engines go out, the craft will make a "survivable hard landing".[1] The engines can be powered with gasoline, diesel or ethanol fuels.[2] The computer system monitors stability and the vehicle has only two controls, one for speed and direction and the other for altitude. The computer system also prevents the machine from flying higher than 10 feet (3 m) above the ground. Per Federal Aviation Administration regulations, any vehicle which flies above 10  feet is regulated as an aircraft.[1] The M200G Neuera is expected to be capable of travel over any terrain at speeds up to 50 mph (80 km/h).[3] Moller intends to design smaller aircraft to conform with the FAA Light-sport aircraft category, among them a 200LS and 100LS.[4] Paul Moller, the vehicle's inventor, has been working on flying saucer projects since the 1960s, having first been given the idea when studying radial diffusers. He promoted his Discojet project in 1974, with target certification and production dates in 1976. Featuring eight Wankel snowmobile engines, a central bubble and a low tail fin, photographs of a mock-up were published in 1976.[5][6] The Discojet never appeared, although the later M200X closely resembles it. None has yet come to market and news reports have been skeptical that the latest M200G vehicle will fare any better, citing a case by the Securities and Exchange Commission which noted that in 1997 promotional materials for the Skycar had predicted 10,000 units sold by 2002.[2] Moller and his team claim that over 200 test flights of the M200G Neuera have already been conducted, though these flights rely on ground effect and do not necessarily suggest significant movement toward the goals set forth for the flagship model, the Skycar M400. Moller had predicted they would have the M200G ready for sale by early 2008 with a goal of 250 units produced in the year,[2] but this did not occur. Depending upon demand, the M200G could cost under US$100,000 according to the company.[3] As of August 2007, Moller had not yet established if the vehicle will be regulated by the United States Federal Aviation Administration or the Department of Transportation.[2] In a 2005 episode of the Discovery Channel television show MythBusters it was reported that more than US$200 million had gone into the development of the Skycar. Moller has been claiming to be attempting to build a flying car since 1974, constantly promising delivery dates that are just "around the corner" but the closest Moller has come to producing a vehicle that flies is the M200G Neuera, which has been demonstrated to hover outside of ground effect. He has not produced any evidence or figures to support the promised abilities, such as fuel economy equivalent to that of an automobile; indeed, each proposed model would use eight less fuel-efficient but very good weight to power ratio Wankel engines, each of which must maintain high RPMs even when idle.[7] The only demonstration approaching flight was a "hover" test performed by a Skycar prototype that was tethered, not hung, to a crane, which Moller claimed was "for insurance purposes".[8] Each time the deadline approaches, Moller has postponed it. For example, since 2003, when he started taking presale deposits for the flagship model M400, the date for FAA certification promised to investors and buyers has been moved forward one year each year, and lastly stood at December 31, 2008.[9] In 2003, the Securities and Exchange Commission sued Moller for civil fraud (Securities And Exchange Commission v. Moller International, Inc., and Paul S. Moller, Defendants) in connection with the sale of unregistered stock, and for making unsubstantiated claims about the performance of the company's flagship M400 Skycar. Moller settled this lawsuit by agreeing to a permanent injunction and paying $50,000.[10] In the words of the SEC complaint, "As of late 2002, MI's approximately 40 years' of development has resulted in a prototype Skycar capable of hovering about fifteen feet [4.5 m] above the ground."[11] Data from [13]General characteristics Performance</t>
  </si>
  <si>
    <t>Flying car (aircraft)</t>
  </si>
  <si>
    <t>Paul Moller</t>
  </si>
  <si>
    <t>Under development</t>
  </si>
  <si>
    <t>10 ft (3.0 m)</t>
  </si>
  <si>
    <t>3 ft (0.91 m)</t>
  </si>
  <si>
    <t>8 × Rotapower 550 Wankel rotary engine</t>
  </si>
  <si>
    <t>100 mph (160 km/h, 87 kn)</t>
  </si>
  <si>
    <t>75 mph (121 km/h, 65 kn)</t>
  </si>
  <si>
    <t>185 mi (298 km, 161 nmi)</t>
  </si>
  <si>
    <t>https://en.wikipedia.org/Flying car (aircraft)</t>
  </si>
  <si>
    <t>Moller International</t>
  </si>
  <si>
    <t>https://en.wikipedia.org/Moller International</t>
  </si>
  <si>
    <t>//upload.wikimedia.org/wikipedia/commons/thumb/5/51/Moller_M200X.jpg/300px-Moller_M200X.jpg</t>
  </si>
  <si>
    <t>https://en.wikipedia.org/Paul Moller</t>
  </si>
  <si>
    <t>British Army Dirigible No 1</t>
  </si>
  <si>
    <t>British Army Dirigible No 1, christened Nulli Secundus (Latin: "Second to none") was a Semi-rigid airship. First flown on 10 September 1907, it was Britain's first powered military aircraft. Built at the Army's Balloon Factory at Farnborough, the early design work was carried out by Colonel James Templer, and it was completed by Colonel John Capper of the Royal Engineers and Samuel Cody, who was mainly responsible for developing the steering gear and power installation.[1]  It had a cylindrical envelope constructed  from goldbeater's skin without internal ballonets,[2] from which a long triangular-section framework of steel tubing was suspended by four silk bands. The control surfaces, consisting of a rudder and elevators at the rear, a pair of large elevators amidships and a further pair at the front, were attached to this framework, and a small gondola containing the crew and power installation suspended beneath it. It was powered by a 50 hp (37 kW) Antoinette engine driving a pair of two-bladed aluminium  propellers via leather belts.[3] The pitch of the propellers could be adjusted when the airship was on the ground.[4] Nulli Secundus was first flown on 10 September 1907 at Farnborough, with Capper at the controls, assisted by Cody and Captain King.  Two flights were made: during the first, the airship was flown for around three miles at a height of about 200 ft (60 m), the flight being terminated by an engine fault.  A second flight was made later in the day, the propeller blades having been reduced in area in order to increase their speed of revolution.[5] A more public appearance was made on 5 October, when it was flown from Farnborough to London. Taking off at 11:00 pm and crewed by Capper, Cody and Lieutenant Waterlow, they made a tour over the city, taking in Whitehall and Buckingham Palace, and after circling St Paul's Cathedral, they attempted to return to Farnborough, but 18 mph (29 km/h) headwinds forced them to land at the Crystal Palace, Sydenham.[6]  The flight had lasted for 3 hours and 25 minutes and covered 50 miles (80 km) overland.[1] On 10 October, still moored at Crystal Palace to avoid damage in high winds, she was buffeted so severely that some of the guy ropes tore free. Hydrogen was released through escape valves and a slit was made in the envelope to speed up the process. Deflated and partially dismantled, the remains were taken back to Farnborough where it was rebuilt with alterations to become Nulli Secundus II. Following proposals for a new airship, it was decided to re-use the envelope of the first airship, which was enlarged to a capacity of 84,768 ft.[7][8] New features included a silk outer skin over the whole structure, a new and revised understructure, a small additional "reserve" gasbag in the space in between, modified control surfaces including a forward elevator, modified drive train from the old engine, and a ground spike.[7] Nulli Secundus II  was flown on 24 July 1908 in front of a crowd of several thousand people including General Horace Smith-Dorrien, Charles Rolls, and Frank Hedges Butler.   [9] The airship made only one subsequent flight, for the purpose of training Navy personnel. It was then scrapped,[2] its engine being used to power Cody's British Army Aeroplane No. 1. Data from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.mw-selflink{font-weight:inherit}Lewis, Peter (1962). British Aircraft 1808–1914. London: Putnam. p. 548.General characteristics Performance</t>
  </si>
  <si>
    <t>Semi-rigid airship</t>
  </si>
  <si>
    <t>Col. John Capper and Samuel Cody</t>
  </si>
  <si>
    <t>122 ft 0 in (37.19 m)</t>
  </si>
  <si>
    <t>1 × Antoinette water cooled V-8 piston engine , 50 hp (37 kW)</t>
  </si>
  <si>
    <t>16 mph (25.75 km/h, 14 kn)</t>
  </si>
  <si>
    <t>Royal Engineers</t>
  </si>
  <si>
    <t>https://en.wikipedia.org/Royal Engineers</t>
  </si>
  <si>
    <t>//upload.wikimedia.org/wikipedia/commons/thumb/c/c9/Nulli_Secundus.jpg/300px-Nulli_Secundus.jpg</t>
  </si>
  <si>
    <t>https://en.wikipedia.org/Col. John Capper and Samuel Cody</t>
  </si>
  <si>
    <t>https://en.wikipedia.org/10 September 1907</t>
  </si>
  <si>
    <t>26 ft 0 in (7.93 m)</t>
  </si>
  <si>
    <t>55,000 cu ft (1,557 m3)</t>
  </si>
  <si>
    <t>Brown B-2 Racer</t>
  </si>
  <si>
    <t>The Brown B-2 Racer was an American-built small monoplane racing aircraft built in 1934..mw-parser-output .toclimit-2 .toclevel-1 ul,.mw-parser-output .toclimit-3 .toclevel-2 ul,.mw-parser-output .toclimit-4 .toclevel-3 ul,.mw-parser-output .toclimit-5 .toclevel-4 ul,.mw-parser-output .toclimit-6 .toclevel-5 ul,.mw-parser-output .toclimit-7 .toclevel-6 ul{display:none}The B-2 Racer was built in 1934 by the Brown Aircraft Co. of Montebello, California, which had been founded by Lawrence W. Brown, previously of Clover Field, Santa Monica, California. The aircraft, dubbed "Miss Los Angeles" was designed for competitive flying.  The low-winged monoplane was designed with a minimal cross-section to reduce drag.  It had an open single-person cockpit and a fixed tail-skid undercarriage like its predecessor, the B-1.[1] "Miss Los Angeles" made her debut at the 1934 National Air Races fully decked out in a distinctive scarlet paint with lettering and accents in gold leaf. Entered in the inaugural three-race Greve Trophy competition and flown by Roy Minor, she took first place in speed with 213.257 mph.  Shortly thereafter "Miss Los Angeles" turned up at the Thompson Trophy race as the only "new" competitor and flew smartly for a second-place trophy. The B-2 participated in the 1935 National Air Races flown by Marion McKeen, but could manage no better than fifth place for the Greve Trophy. McKeen piloted the plane again in the 1936 and 1937 races, finishing fifth each year. "Miss Los Angeles" was absent from the 1938 racing season due to crash damage, but turned up at the National Air Races in 1939 with a cantilevered wing of a 21-foot span and retractable landing gear.  These modifications were undone when it was determined they were ineffective. During the Greve Trophy races, pilot Lee Williams experienced an engine failure while turning into the scatter pylon, stalled and crashed fatally.[2] A replica built by Ed Marquart for Bill Turner, renowned replicator of Golden Age racers is currently part of the collection at Fantasy of Flight in Polk City, Florida. [3][4] Data from Aerofiles.comGeneral characteristics Performance</t>
  </si>
  <si>
    <t>Single-seat touring monoplane air racer</t>
  </si>
  <si>
    <t>Lawrence W. Brown</t>
  </si>
  <si>
    <t>19 ft 10 in (6.04 m)</t>
  </si>
  <si>
    <t>19 ft 3 in (5.87 m)</t>
  </si>
  <si>
    <t>1 × Menasco B-6 , 160 hp (120 kW)</t>
  </si>
  <si>
    <t>230.465 mph (370.897 km/h, 200.269 kn)</t>
  </si>
  <si>
    <t>https://en.wikipedia.org/Single-seat touring monoplane air racer</t>
  </si>
  <si>
    <t>Lawrence Brown Aircraft Company</t>
  </si>
  <si>
    <t>https://en.wikipedia.org/Lawrence Brown Aircraft Company</t>
  </si>
  <si>
    <t>//upload.wikimedia.org/wikipedia/en/thumb/9/9d/Brown_B-2.png/300px-Brown_B-2.png</t>
  </si>
  <si>
    <t>Brown B-3</t>
  </si>
  <si>
    <t>https://en.wikipedia.org/Brown B-1 Racer</t>
  </si>
  <si>
    <t>https://en.wikipedia.org/Brown B-3</t>
  </si>
  <si>
    <t>Buckley F-1</t>
  </si>
  <si>
    <t>The Buckley F-1 "Witchcraft"  was an all-metal, two-seat monoplane built by the short-lived Buckley Airplane Company.[1] The Buckley F-1 was one of two aircraft types built by the Buckley Aircraft company in Wichita, Kansas at the beginning of the Great Depression. The project was developed with a German engineer, using corrugated aluminum construction with steel tube framing.[2] The F-1 was an all-metal aircraft with a faired conventional landing gear. The aircraft featured an enclosed cabin and corrugated aluminum construction on the wing and tail surfaces. The aircraft was built without mock-ups or prototypes and was found to have no room for the pilot's feet. The wing spar had to be cut, modified and re-welded to accommodate a pilot.[3] Data from SkywaysGeneral characteristics</t>
  </si>
  <si>
    <t>Passenger monoplane</t>
  </si>
  <si>
    <t>1 × Kinner K-5 Radial engine</t>
  </si>
  <si>
    <t>Buckley Aircraft Co.</t>
  </si>
  <si>
    <t>https://en.wikipedia.org/Buckley Aircraft Co.</t>
  </si>
  <si>
    <t>Buckley LC-4</t>
  </si>
  <si>
    <t>The Buckley LC-4 "Witchcraft"  was an advanced all metal monoplane built by the short-lived Buckley Airplane Company.[1] The Buckley LC-4 was one of two airplanes built by the Buckley Aircraft company in Wichita, Kansas at the beginning of the Great Depression. The project was under the direction of Frank Smith. William Bushnell Stout became a part-owner of the company and the use of corrugated aluminum construction that Stout used with his prior company Stout Metal Airplane was passed along in the Buckley designs.[2] The LC-4 was an all-metal aircraft with a conventional landing gear. The aircraft featured an enclosed cabin and corrugated aluminum construction on the wing and tail surfaces. The dual wing spars were built up from extruded aluminum riveted together in a truss arrangement similar to the Ford Trimotor. The first and only example was completed on 6 December 1930 and certified on 13 June 1931.[3] The LC-4 was displayed at the 1931 National Aircraft Show. The Yellow Air Cab Company signed orders for 200 to be built, but did not follow through. The prototype was sold to Deets Air Service in Nebraska following the bankruptcy of Buckley Aircraft.[citation needed] Data from National Air and Space MuseumGeneral characteristics</t>
  </si>
  <si>
    <t>William Bushnell Stout</t>
  </si>
  <si>
    <t>52 ft (16 m)</t>
  </si>
  <si>
    <t>1 × Pratt &amp; Whitney R-985 Wasp Junior radial engine, 300 hp (220 kW)</t>
  </si>
  <si>
    <t>https://en.wikipedia.org/William Bushnell Stout</t>
  </si>
  <si>
    <t>1931 National Aircraft Show</t>
  </si>
  <si>
    <t>Buhl Bull Pup</t>
  </si>
  <si>
    <t>The Buhl LA-1 Bull Pup was a light sports airplane developed in the United States in 1930. It was a mid-wing wire-braced monoplane with fixed tailskid undercarriage and an open cockpit for the pilot. Buhl developed the Bull Pup as a cheap aircraft through which the company hoped to remain in business as the onset of the Great Depression was felt. However, as the economic situation worsened, it became evident that there was no demand for even such a basic aircraft; when production ceased in 1932, all aircraft still in stock were sold off at half price as the company folded. Data from Aviation[2]General characteristics Performance</t>
  </si>
  <si>
    <t>Etienne Dormoy[1]</t>
  </si>
  <si>
    <t>ca. 100</t>
  </si>
  <si>
    <t>109.4 sq ft (10.16 m2)</t>
  </si>
  <si>
    <t>550 lb (249 kg)</t>
  </si>
  <si>
    <t>850 lb (386 kg)</t>
  </si>
  <si>
    <t>1 × Szekely SR-3 three-cylinder radial engine, 45 hp (34 kW)</t>
  </si>
  <si>
    <t>98 mph (158 km/h, 85 kn)</t>
  </si>
  <si>
    <t>78 mph (126 km/h, 68 kn)</t>
  </si>
  <si>
    <t>260 mi (420 km, 230 nmi)</t>
  </si>
  <si>
    <t>Buhl</t>
  </si>
  <si>
    <t>https://en.wikipedia.org/Buhl</t>
  </si>
  <si>
    <t>10 US gal (8.3 imp gal; 38 L)</t>
  </si>
  <si>
    <t>780 ft/min (4.0 m/s)</t>
  </si>
  <si>
    <t>//upload.wikimedia.org/wikipedia/commons/thumb/e/ea/1936-NC12109_Buhl_LA-1_BullPup-198-.jpg/300px-1936-NC12109_Buhl_LA-1_BullPup-198-.jpg</t>
  </si>
  <si>
    <t>{'[object HTMLElement]': {}, 'LA-1A Bull Pup': ' version for competition flying with 28\xa0ft wingspan', 'LA-1B Bull Pup': ' version for high-altitude flying with 32\xa0ft wingspan', 'LA-1S Bull Pup': ' floatplane version'}</t>
  </si>
  <si>
    <t>https://en.wikipedia.org/Etienne Dormoy[1]</t>
  </si>
  <si>
    <t>The Bushcaddy L-160 is a Canadian kit aircraft that was designed by Jean Eudes Potvin and produced by Club Aeronautique Delisle Incorporated, Canadian Light Aircraft Sales and Service and most recently by Bushcaddy. The aircraft is supplied as a kit for amateur construction.[1][2] The L-160 was developed from the Bushcaddy R-120 and intended to provide more cargo space or room for a child seat behind the pilot and passenger seats. The designation indicates that the design engine was originally a Lycoming O-320 of 160 hp (119 kW).[1][2] The L-160 features a strut-braced high-wing, a two-seats-in-side-by-side configuration enclosed cockpit, fixed tricycle landing gear or conventional landing gear and a single engine in tractor configuration. Floats and skis can also be fitted.[1][2] The aircraft fuselage is made with a frame of welded 6061-T6 aluminum square tubing, covered in 6061-T6 sheet. Its 36 ft (11.0 m) span wing employs V-struts with jury struts. The wing has an area of 189 sq ft (17.6 m2) and flaps. It can accept four-stroke powerplants from 125 to 180 hp (93 to 134 kW). Cabin access is via two fold-up doors.[1][2] Construction time for the factory kit is estimated at 1200 hours. Twelve examples were reported completed and flying by December 2011.[1] Data from Kitplanes and Bushcaddy[1][2]General characteristics Performance</t>
  </si>
  <si>
    <t>Jean Eudes Potvin</t>
  </si>
  <si>
    <t>23 ft 10 in (7.26 m)</t>
  </si>
  <si>
    <t>1,098 lb (498 kg)</t>
  </si>
  <si>
    <t>2,200 lb (998 kg)</t>
  </si>
  <si>
    <t>115 mph (185 km/h, 100 kn) at 75% power</t>
  </si>
  <si>
    <t>Club Aeronautique Delisle IncorporatedCanadian Light Aircraft Sales and Service (1998-2011)Bushcaddy (2011-present)</t>
  </si>
  <si>
    <t>https://en.wikipedia.org/Club Aeronautique Delisle IncorporatedCanadian Light Aircraft Sales and Service (1998-2011)Bushcaddy (2011-present)</t>
  </si>
  <si>
    <t>one adult passenger, plus one child</t>
  </si>
  <si>
    <t>1,300 ft/min (6.6 m/s)</t>
  </si>
  <si>
    <t>11.64 lb/sq ft (56.8 kg/m2)</t>
  </si>
  <si>
    <t>//upload.wikimedia.org/wikipedia/commons/thumb/e/e4/C.A.D.I._L-160_Bush_Caddy_C-GKDH_03.JPG/300px-C.A.D.I._L-160_Bush_Caddy_C-GKDH_03.JPG</t>
  </si>
  <si>
    <t>Bushcaddy R-120</t>
  </si>
  <si>
    <t>https://en.wikipedia.org/Bushcaddy R-120</t>
  </si>
  <si>
    <t>Bristol Prier monoplane</t>
  </si>
  <si>
    <t>The Bristol Prier monoplane was an early British aircraft produced in a number of single- and two-seat versions. The Bristol Prier Monoplanes were a series of tractor configuration monoplanes designed for the Bristol and Colonial Aeroplane Company by Pierre Prier, the former chief pilot of the Bleriot school at Hendon, who had joined Bristol in July 1911. At this time Bristol lacked a designer, George Challenger and Archibald Low having left the company to work for Vickers's newly established aircraft division. Unsurprisingly, the Bristol Prier monoplanes resembled the successful Blériot XI monoplane, with a fabric-covered wire-braced wood fuselage and parallel-chord wings using wing-warping for lateral control, although differing in details. The all-moving tailplane was an elongated fan-shape, mounted in a mid-position between the upper and lower longerons, and the undercarriage had a pair of wheels on an axle mounted onto a pair of forward-projecting skids. It was powered by a 50 hp (37 kW) Gnome rotary engine. The first aircraft built (works No. 46) had been intended to compete in the Gordon Bennett Trophy race, but it was not ready in time. Two more aircraft, nos. 56 and 57, with a revised engine mounting, were started with the intention of taking place in the Daily Mail Circuit of Britain race. Work was then started on developing a two-seater version, this being works number 58. By October 1911 it had been thoroughly tested, and the directors of Bristol decided the type was suitable for volume production. Six airframes were started (Nos 71-76), the first of which was carefully prepared, with the aluminium cowling polished, a pigskin-upholstered seat and stowage for binoculars and a thermos flask, for exhibition at the 1911 Paris Aero Salon where it was the only British aircraft on display. At the same time two of the prototype aircraft (Nos. 46 and 57) were adapted to take a 35 hp (26 kW) Anzani engine, with the intention of developing a low-powered sports aircraft. It was joined in Paris by No. 74, where it was used to make demonstration flights over Paris during the Aero Salon. No. 72 was sent to Madrid for demonstration flights piloted by Howard Pixton, and when these were completed Pixton was sent to Germany, where he flew No. 74 at Döberitz to demonstrate its capabilities to the German army.  As a result of this Bristol started a German subsidiary, the Deutsche Bristolwerke Flugzeuggesellschaft m.b.H. (Renamed Halberstädter Flugzeugwerke in 1913), and an associated flying school at Halberstadt, No. 74 being allocated to the school.    The Prier monoplanes were used mostly for training and racing, and some were purchased for military use. Two of the two-seaters were sold and delivered to the Turkish Government. One of the two-seaters was sold to the Bulgarian government and delivered on 16 September 1912. It flew during the Balkan War and once carried Hubert Wilkins who was taking films for a London newspaper.  General characteristics Performance</t>
  </si>
  <si>
    <t>Pierre Prier</t>
  </si>
  <si>
    <t>24 ft 6 in (7.47 m)</t>
  </si>
  <si>
    <t>30 ft 2 in (9.2 m)</t>
  </si>
  <si>
    <t>9 ft 9 in (2.97 m)</t>
  </si>
  <si>
    <t>166 sq ft (15.4 m2)</t>
  </si>
  <si>
    <t>640 lb (290 kg)</t>
  </si>
  <si>
    <t>820 lb (372 kg)</t>
  </si>
  <si>
    <t>1 × Gnome rotary engine , 50 hp (37 kW)</t>
  </si>
  <si>
    <t>//upload.wikimedia.org/wikipedia/commons/thumb/e/e4/Bristol_Prier.jpg/300px-Bristol_Prier.jpg</t>
  </si>
  <si>
    <t>https://en.wikipedia.org/Pierre Prier</t>
  </si>
  <si>
    <t>https://en.wikipedia.org/1911</t>
  </si>
  <si>
    <t>Buchanan BAC-204 Ozzie Mozzie</t>
  </si>
  <si>
    <t>The Buchanan BAC-204 Ozzie Mozzie is an Australian two-seat light aircraft designed and built by Buchanan Aircraft Corporation of Queensland for certification to meet JAR-VLA.[1] The Ozzie Mozzie was launched in May 1987 with construction started in August 1989, the prototype registered VH-OZE first flew on 11 December 1990.[1] The Ozzie Mozzie has an all-composite structure and is a mid-wing cantilever monoplane with a conventional tail. The prototype is powered by an 80 hp (60 kW) Rotax 912-A1 flat-four piston engine.[1] It has a fixed tricycle landing gear and an enclosed cockpit for two sitting side by side under a one-piece canopy.[1] Data from [1]General characteristics Performance       This article on an aircraft of the 1990s is a stub. You can help Wikipedia by expanding it.</t>
  </si>
  <si>
    <t>Two-seat very light aircraft</t>
  </si>
  <si>
    <t>Australia</t>
  </si>
  <si>
    <t>6.40 m (21 ft 0 in)</t>
  </si>
  <si>
    <t>10.5 m (34 ft 5.5 in)</t>
  </si>
  <si>
    <t>2.30 m (7 ft 6.5 in)</t>
  </si>
  <si>
    <t>10.20 m2 (109.79 sq ft)</t>
  </si>
  <si>
    <t>350 kg (771 lb)</t>
  </si>
  <si>
    <t>600 kg (1,323 lb)</t>
  </si>
  <si>
    <t>1 × Rotax 912-A flat-four piston engine , 60 kW (80 hp)</t>
  </si>
  <si>
    <t>278 km/h (172 mph, 149 kn)</t>
  </si>
  <si>
    <t>185 km/h (115 mph, 100 kn)</t>
  </si>
  <si>
    <t>973 km (604 mi, 525 nmi)</t>
  </si>
  <si>
    <t>Buchanan Aircraft Corporation</t>
  </si>
  <si>
    <t>https://en.wikipedia.org/Buchanan Aircraft Corporation</t>
  </si>
  <si>
    <t>89 km/h (56 mph, 49 kn)</t>
  </si>
  <si>
    <t>4.1 m/s (800 ft/min)</t>
  </si>
  <si>
    <t>5,490 m (18,000 ft)</t>
  </si>
  <si>
    <t>Buhl-Verville CA-3 Airster</t>
  </si>
  <si>
    <t>The Buhl-Verville CA-3 Airster (also known as the J4 Airster, after its engine), was a utility aircraft built in the United States in 1926, notable as the first aircraft to receive a type certificate in the US,[2][3][4] (i.e. A.T.C. No. 1) issued by the Aeronautics Branch of the Department of Commerce on March 29, 1927.[5] It was a conventional single-bay biplane with equal-span unstaggered wings and accommodation for the pilot and passengers in tandem open cockpits.  Marketed for a variety of roles including crop-dusting, aerial photography, and freight carriage, only a handful were built, some with water-cooled engines as the CW-3, and others with air-cooled engines as the CA-3 . One CA-3 placed second in the 1926 Ford National Reliability Air Tour.[6] 1926 Ford Air Tour, piloted by Louis Meister, and another (designated the CA-3A) placed third in the 1927 Air Derby, piloted by Nick Mamer. One CW-3 and one CA-3 each were evaluated by the United States Army as trainers, but neither were purchased. Data from Jane's all the World's Aircraft 1928[8]General characteristics Performance   Aircraft of comparable role, configuration, and era  Related lists</t>
  </si>
  <si>
    <t>Utility aircraft</t>
  </si>
  <si>
    <t>Alfred Verville, Etienne Dormoy</t>
  </si>
  <si>
    <t>20[1]</t>
  </si>
  <si>
    <t>24 ft 7.5 in (7.506 m)</t>
  </si>
  <si>
    <t>35 ft 8 in (10.87 m)</t>
  </si>
  <si>
    <t>8 ft 10 in (2.69 m)</t>
  </si>
  <si>
    <t>303 sq ft (28.1 m2)</t>
  </si>
  <si>
    <t>1,550 lb (703 kg)</t>
  </si>
  <si>
    <t>2,995 lb (1,359 kg)</t>
  </si>
  <si>
    <t>1 × Wright J-5 Whirlwind 9-cylinder air-cooled radial piston engine, 225 hp (168 kW)</t>
  </si>
  <si>
    <t>2-bladed wooden fixed-pitch propeller</t>
  </si>
  <si>
    <t>125 mph (201 km/h, 109 kn)</t>
  </si>
  <si>
    <t>475 mi (764 km, 413 nmi)</t>
  </si>
  <si>
    <t>2 pax, max useful load 885 lb (401 kg)</t>
  </si>
  <si>
    <t>40 US gal (33.3 imp gal; 151.4 l) fuselage main tank and 22 US gal (18.3 imp gal; 83.3 l) centre-section gravity tank</t>
  </si>
  <si>
    <t>//upload.wikimedia.org/wikipedia/commons/thumb/5/54/J4_buhlverville.JPG/300px-J4_buhlverville.JPG</t>
  </si>
  <si>
    <t>https://en.wikipedia.org/Alfred Verville, Etienne Dormoy</t>
  </si>
  <si>
    <t>16,000 ft (4,900 m)</t>
  </si>
  <si>
    <t>7,250 ft (2,210 m) in 10 minutes</t>
  </si>
  <si>
    <t>CAB Supercab</t>
  </si>
  <si>
    <t>The CAB GY-30 Supercab was a two-seat light aircraft built in France in 1954, as a further development of the CAB Minicab.  The design was performed by Yves Gardan, a onetime employee of French aeronautical company SIPA. Changes incorporated in the Supercab (from the Minicab) included a more powerful engine, greater wingspan, manually retractable undercarriage, and slotted flaps that replaced the split flaps of the Minicab. Seven units were constructed by CAB before the rights to the design were sold to Gardan's former employer (SIPA), who developed the design into the SIPA 1000.  However, due to a downturn in the light aircraft market at that time, only three of the SIPA variant were produced before production was halted.[1]  Data from Jane's All The World's Aircraft 1956–57[2]General characteristics Performance</t>
  </si>
  <si>
    <t>Yves Gardan</t>
  </si>
  <si>
    <t>5.50 m (18 ft 1 in)</t>
  </si>
  <si>
    <t>8.20 m (26 ft 11 in)</t>
  </si>
  <si>
    <t>1.65 m (5 ft 5 in)</t>
  </si>
  <si>
    <t>10.30 m2 (110.9 sq ft)</t>
  </si>
  <si>
    <t>400 kg (882 lb)</t>
  </si>
  <si>
    <t>613 kg (1,351 lb)</t>
  </si>
  <si>
    <t>1 × Continental C90 air-cooled four-cylinder horizontally opposed piston engine, 67 kW (90 hp)</t>
  </si>
  <si>
    <t>2-bladed fixed pitch</t>
  </si>
  <si>
    <t>275 km/h (171 mph, 148 kn)</t>
  </si>
  <si>
    <t>235 km/h (146 mph, 127 kn)</t>
  </si>
  <si>
    <t>Constructions Aéronautiques du Béarn (CAB)</t>
  </si>
  <si>
    <t>https://en.wikipedia.org/Constructions Aéronautiques du Béarn (CAB)</t>
  </si>
  <si>
    <t>70 L (15 imp gal; 18 US gal)</t>
  </si>
  <si>
    <t>3.90 m/s (767 ft/min)</t>
  </si>
  <si>
    <t>//upload.wikimedia.org/wikipedia/commons/thumb/9/92/CAB_GY-30_Supercab.jpg/300px-CAB_GY-30_Supercab.jpg</t>
  </si>
  <si>
    <t>https://en.wikipedia.org/Yves Gardan</t>
  </si>
  <si>
    <t>5,000 m (16,000 ft)</t>
  </si>
  <si>
    <t>SIPA 1000</t>
  </si>
  <si>
    <t>https://en.wikipedia.org/SIPA 1000</t>
  </si>
  <si>
    <t>340 m (1,120 ft)</t>
  </si>
  <si>
    <t>300 m (980 ft)</t>
  </si>
  <si>
    <t>CASA C-102</t>
  </si>
  <si>
    <t>The CASA C-102 was a military trainer aircraft designed in Spain in the late 1970s but never actually built. The project was initiated by a 1977 request to CASA by the Ejército del Aire for such an aircraft. The company's response was a conventional all-metal monoplane with a T-tail, fixed tricycle undercarriage and side-by-side seating for the pilot and instructor. At the end of the following year, the Air Force commenced the formal tendering process for the Futuro Avión Ligero Selectivo ("Future Selective Light Aircraft"), to which CASA submitted a developed and refined version of the design, now known as the C-102S. The company had also laid out a four-seat utility version as the C-102SE. Interest by the Air Force waned after this, and no order for the aircraft was placed. It was to be a full decade before the Ejército del Aire filled this niche with a modern aircraft, which would eventually be the Chilean ENAER Pillán built under licence by CASA.</t>
  </si>
  <si>
    <t>Military trainer</t>
  </si>
  <si>
    <t>Cancelled project</t>
  </si>
  <si>
    <t>CASA</t>
  </si>
  <si>
    <t>https://en.wikipedia.org/CASA</t>
  </si>
  <si>
    <t>Buethe Barracuda</t>
  </si>
  <si>
    <t>The Buethe Barracuda is an American two-seat cabin monoplane designed by William Buethe and sold as plans or kits for amateur construction.[1] The prototype Barracuda first flew on 29 June 1975, it is an all-wood, low-wing monoplane with a retractable tricycle landing gear. The enclosed cabin has side-by-side configuration seating for two with dual controls. The prototype was powered by a 250 hp (186 kW) Lycoming IO-540-C4B5 engine but it was designed to take engines between 150 and 300 hp (112-234 kW).[1] Data from Jane's All the World's Aircraft 1989-90[1]General characteristics Performance</t>
  </si>
  <si>
    <t>Homebuilt cabin monoplane</t>
  </si>
  <si>
    <t>William Buethe</t>
  </si>
  <si>
    <t>21 ft 5 in (6.55 m)</t>
  </si>
  <si>
    <t>21 ft 9 in (7.54 m)</t>
  </si>
  <si>
    <t>120.0 sq ft (11.15 m2)</t>
  </si>
  <si>
    <t>1,570 lb (712 kg)</t>
  </si>
  <si>
    <t>2,300 lb (1,043 kg)</t>
  </si>
  <si>
    <t>1 × Lycoming IO-540-C4B5 , 250 hp (186 kW)</t>
  </si>
  <si>
    <t>208 mph (335 km/h, 181 kn)</t>
  </si>
  <si>
    <t>187 mph (300 km/h, 162 kn)</t>
  </si>
  <si>
    <t>920 mi (1,480 km, 800 nmi)</t>
  </si>
  <si>
    <t>W.B. Buethe Enterprises</t>
  </si>
  <si>
    <t>https://en.wikipedia.org/W.B. Buethe Enterprises</t>
  </si>
  <si>
    <t>64 mph (103 km/h, 56 kn)</t>
  </si>
  <si>
    <t>2,500 ft/min (13 m/s)</t>
  </si>
  <si>
    <t>Bushcaddy R-80</t>
  </si>
  <si>
    <t>The Bushcaddy R-80 is a Canadian ultralight and light-sport aircraft that was designed by Jean Eudes Potvin of Lac Saint-Jean, Quebec in 1994 and produced by his company Club Aeronautique Delisle Incorporated (CADI). It was later built by Canadian Light Aircraft Sales and Service (CLASS) of St. Lazare, Quebec and later Les Cedres, Quebec and now Bushcaddy of Lachute, Quebec.[1][2][3][4][5] The R-80 designation indicates that the aircraft was originally designed for a Rotax engine of 80 hp (60 kW).[4] The aircraft is supplied as a kit for amateur construction or as a complete ready-to-fly-aircraft.[1][2][3][4] The aircraft was designed to comply with the Canadian advanced ultralight rules and is also an approved US light-sport aircraft. It features a strut-braced high-wing, a two-seats-in-side-by-side configuration enclosed cockpit, fixed tricycle landing gear or conventional landing gear and a single engine in tractor configuration.[1][3][6] The aircraft is made from 6061-T6 aluminum sheet over a cage of welded aluminum square 6061-T6 aluminum tube. The tail boom is conventional semi-monocoque construction. The non-tapered planform wings have 6061-T6 ribs and spars and employ a NACA 4413 (mod) airfoil. The airfoil modification removes the undercamber on the bottom of the wing, which makes construction easier, without giving up low speed performance. The aircraft's structure uses 2024-T3 aluminium for critical parts where extra strength is required, such as the spar, float and strut attachments as well as other critical components like the rudder horns. The R-80's structure is covered with 6061-T6 sheet of varying thicknesses; wing bottom skins are 0.016 in (0.41 mm) inches thick while the top is 0.020 in (0.51 mm) inches. The wings are supported by conventional "V" struts. 6061-T6 is predominantly used for its lower cost and also its better corrosion resistance, since many R-80s are flown on floats. Its 32 ft (9.8 m) span wing has an area of 168 sq ft (15.6 m2) and does not fit flaps.[1][2][3][4] Standard engines used on the R-80 include the 80 hp (60 kW) Rotax 912UL and the 100 hp (75 kW) Rotax 912ULS four-stroke powerplants. The 115 hp (86 kW) turbocharged Rotax 914 has also been fitted. The aircraft can also be mounted on floats and skis. Controls include a central "Y" control stick.[1][2][3][4] Construction time for the R-80 from the factory kit is 1,200 hours.[4] Data from Bayerl and Bushcaddy[1][7]General characteristics Performance</t>
  </si>
  <si>
    <t>Ultralight aircraft and Light-sport aircraft</t>
  </si>
  <si>
    <t>80 (December 2011)</t>
  </si>
  <si>
    <t>22 ft 1 in (6.73 m)</t>
  </si>
  <si>
    <t>32 ft (9.8 m)</t>
  </si>
  <si>
    <t>168 sq ft (15.6 m2)</t>
  </si>
  <si>
    <t>710 lb (322 kg)</t>
  </si>
  <si>
    <t>1,320 lb (599 kg) (1500 lbs with factory approval)</t>
  </si>
  <si>
    <t>1 × Rotax 912ULS four cylinder, liquid and air-cooled, four stroke aircraft engine, 100 hp (75 kW)</t>
  </si>
  <si>
    <t>105 mph (169 km/h, 91 kn) at 75% power</t>
  </si>
  <si>
    <t>https://en.wikipedia.org/Ultralight aircraft and Light-sport aircraft</t>
  </si>
  <si>
    <t>Club Aeronautique Delisle Incorporated (1994-98)Canadian Light Aircraft Sales and Service (1998-2011)Bushcaddy (2011-present)</t>
  </si>
  <si>
    <t>https://en.wikipedia.org/Club Aeronautique Delisle Incorporated (1994-98)Canadian Light Aircraft Sales and Service (1998-2011)Bushcaddy (2011-present)</t>
  </si>
  <si>
    <t>90 litres (20 imp gal; 24 US gal)</t>
  </si>
  <si>
    <t>34 mph (55 km/h, 30 kn)</t>
  </si>
  <si>
    <t>800 ft/min (4.1 m/s)</t>
  </si>
  <si>
    <t>8.9 lb/sq ft (43 kg/m2)</t>
  </si>
  <si>
    <t>//upload.wikimedia.org/wikipedia/commons/thumb/0/0b/CLASS_R-80_Bush_Caddy_C-IGSU_32.JPG/300px-CLASS_R-80_Bush_Caddy_C-IGSU_32.JPG</t>
  </si>
  <si>
    <t>120 mph (190 km/h, 100 kn)</t>
  </si>
  <si>
    <t>{'CADI R-80': 'iginal production version built by CADI, about 60 produced.[4]', 'CLASS R-80 BushCaddy': 'rsion produced by CLASS of Saint-Lazare, Quebec, after buying the rights from Potvin in 1998. Production was later moved to Les Cedres, Quebec. To acknowledge the CADI name the aircraft was named the Bushcaddy as it is capable of carrying "a load of people and freight into the Canadian bush".[4]', 'Bushcaddy R-80': 'rrent production version produced by Bushcaddy of Lachute, Quebec and later of Cornwall Regional Airport in Summerstown, Ontario, after buying the rights from CLASS in 2011.[3][7]'}</t>
  </si>
  <si>
    <t>1994-present</t>
  </si>
  <si>
    <t>+5.7/-3.8</t>
  </si>
  <si>
    <t>CAG Toxo</t>
  </si>
  <si>
    <t>The CAG Toxo is a Spanish two-seat ultralight cabin monoplane designed and built by Construcciones Aeronauticas de Galicia for amateur construction.[1] The prototype Toxo ultralight first flew in 1999 and was a low-wing cantilever monoplane with fixed tricycle landing gear. The Toxo can be powered typically by a 120 hp (89 kW) Jabiru 3300 or a Rotax 914S engine. The cabin has two seats side-by-side with dual controls, each with a centerline-hinged upward-opening door.[1] Data from Jane's All the World's Aircraft 1989-90[1]General characteristics Performance       This article on an aircraft of the 1990s is a stub. You can help Wikipedia by expanding it.</t>
  </si>
  <si>
    <t>Two-seat light homebuilt cabin monoplane</t>
  </si>
  <si>
    <t>Spain</t>
  </si>
  <si>
    <t>5.40 m (17 ft 8.5 in)</t>
  </si>
  <si>
    <t>7.96 m (26 ft 1.5 in)</t>
  </si>
  <si>
    <t>2.00 m (6 ft 6.75 in)</t>
  </si>
  <si>
    <t>8.70 m2 (93.65 sq ft)</t>
  </si>
  <si>
    <t>280 kg (617 lb)</t>
  </si>
  <si>
    <t>472 kg (1,041 lb)</t>
  </si>
  <si>
    <t>1 × Jabiru 2200 , 64 kW (85 hp)</t>
  </si>
  <si>
    <t>400 km/h (249 mph, 216 kn)</t>
  </si>
  <si>
    <t>240 km/h (149 mph, 129 kn)</t>
  </si>
  <si>
    <t>https://en.wikipedia.org/Two-seat light homebuilt cabin monoplane</t>
  </si>
  <si>
    <t>Construcciones Aeronauticas de Galicia</t>
  </si>
  <si>
    <t>https://en.wikipedia.org/Construcciones Aeronauticas de Galicia</t>
  </si>
  <si>
    <t>64 km/h (40 mph, 35 kn)</t>
  </si>
  <si>
    <t>5.1 m/s (1,000 ft/min)</t>
  </si>
  <si>
    <t>+6/-4</t>
  </si>
  <si>
    <t>CAP-5 Carioca</t>
  </si>
  <si>
    <t>The CAP-5 Carioca was a civil trainer aircraft developed in Brazil during World War II.  It was essentially an enlarged version of the CAP-4, itself an unlicensed copy of the Taylor Cub. The CAP-5 had a bigger cabin, more powerful engine, and revised flying surfaces. Certification proved difficult to obtain, and eventually only seven aircraft were built, going to Brazilian aeroclubs. The design was briefly revived in 1948 for what was to be CAP's last design, the CAP-9 air ambulance. Again, few were made.</t>
  </si>
  <si>
    <t>Civil trainer aircraft</t>
  </si>
  <si>
    <t>CAP</t>
  </si>
  <si>
    <t>https://en.wikipedia.org/CAP</t>
  </si>
  <si>
    <t>Brügger Colibri</t>
  </si>
  <si>
    <t>The Brügger MB-1, MB-2 and MB-3 Colibri is a family of small sports aircraft designed in Switzerland in the 1960s and 1970s for amateur construction.[1][2] The Colibri family are single-seat, low-wing cantilever monoplanes with fixed tailwheel undercarriage powered by a four-cylinder horizontally opposed Volkswagen air-cooled engine automotive conversion.[1][2] The MB-1 Colibri first flew in 1965 and served as a development aircraft for the definitive MB-2 Colibri 2 that flew in 1970. These aircraft had all-wooden framework with fabric-covered wings and plywood-covered fuselages. The pilot's seat was enclosed by an expansive bubble canopy. In 1976-77, Brügger built and flew an all-metal version as the MB-3. Many examples are actively flying in 2012. The MB-2 is noted for its handling qualities.[2] Data from Jane's All the World's Aircraft 1976–77[3]General characteristics Performance</t>
  </si>
  <si>
    <t>Sports plane</t>
  </si>
  <si>
    <t>Switzerland</t>
  </si>
  <si>
    <t>https://en.wikipedia.org/Switzerland</t>
  </si>
  <si>
    <t>Max Brügger</t>
  </si>
  <si>
    <t>260+</t>
  </si>
  <si>
    <t>4.80 m (15 ft 9 in)</t>
  </si>
  <si>
    <t>6.00 m (19 ft 8 in)</t>
  </si>
  <si>
    <t>1.60 m (5 ft 3 in)</t>
  </si>
  <si>
    <t>8.20 m2 (88.3 sq ft)</t>
  </si>
  <si>
    <t>215 kg (474 lb)</t>
  </si>
  <si>
    <t>1 × Volkswagen air-cooled engine (1600 cc), 30 kW (40 hp)</t>
  </si>
  <si>
    <t>2-bladed Brügger fixed-pitch propeller</t>
  </si>
  <si>
    <t>180 km/h (110 mph, 97 kn) at 4,000 m (13,000 ft)</t>
  </si>
  <si>
    <t>160 km/h (99 mph, 86 kn) at 4,000 m (13,000 ft) (econ. cruise, 75% power)</t>
  </si>
  <si>
    <t>500 km (310 mi, 270 nmi)</t>
  </si>
  <si>
    <t>33 L (7.3 imp gal; 8.7 US gal)</t>
  </si>
  <si>
    <t>3.0 m/s (590 ft/min)</t>
  </si>
  <si>
    <t>//upload.wikimedia.org/wikipedia/commons/thumb/e/e0/Brugger_MB_II_Colibri.JPG/300px-Brugger_MB_II_Colibri.JPG</t>
  </si>
  <si>
    <t>https://en.wikipedia.org/Max Brügger</t>
  </si>
  <si>
    <t>NACA 23012</t>
  </si>
  <si>
    <t>330 kg (728 lb)</t>
  </si>
  <si>
    <t>4,500 m (14,800 ft)</t>
  </si>
  <si>
    <t>200 m (660 ft)</t>
  </si>
  <si>
    <t>Brochet MB.70</t>
  </si>
  <si>
    <t>The Brochet MB.70 was a two-seat light aircraft developed in France in the early 1950s for recreational flying and amateur construction. It was a high-wing braced monoplane of conventional configuration that seated the pilot and passenger in tandem within a fully enclosed cabin. It was fitted with fixed tailwheel undercarriage layout and was of all-wooden construction. Progress was hastened by the publication of a Service de l'Aviation Légère et Sportive requirement for a new light aircraft for French aeroclubs, and a series of development machines were built with a variety of different engines, eventually leading to the definitive Brochet MB.80.[1] Private and club pilots General characteristics Performance</t>
  </si>
  <si>
    <t>Maurice Brochet</t>
  </si>
  <si>
    <t>One pilot</t>
  </si>
  <si>
    <t>6.68 m (21 ft 11 in)</t>
  </si>
  <si>
    <t>10.35 m (33 ft 11 in)</t>
  </si>
  <si>
    <t>2.5 m (8 ft 2 in)</t>
  </si>
  <si>
    <t>14.0 m2 (151 sq ft)</t>
  </si>
  <si>
    <t>366 kg (807 lb)</t>
  </si>
  <si>
    <t>570 kg (1,257 lb)</t>
  </si>
  <si>
    <t>1 × Continental A65 , 48 kW (65 hp)</t>
  </si>
  <si>
    <t>130 km/h (81 mph, 70 kn)</t>
  </si>
  <si>
    <t>Brochet</t>
  </si>
  <si>
    <t>https://en.wikipedia.org/Brochet</t>
  </si>
  <si>
    <t>//upload.wikimedia.org/wikipedia/commons/thumb/2/24/Brochet_MB.76_Chavenay_04.06.67.jpg/300px-Brochet_MB.76_Chavenay_04.06.67.jpg</t>
  </si>
  <si>
    <t>{'MB.70': ' prototype powered by ', 'MB.71': ' version with ', 'MB.72': ' version with ', 'MB.73': ' version with Continental A65-85 horizontally opposed four-cylinder engine (1 converted from the MB.70)', 'MB.76': ' version with '}</t>
  </si>
  <si>
    <t>The Brown B-3 was a 1930s American single-seat touring monoplane and air racer built by the Lawrence Brown Aircraft Company. Only one example was eventually built. .mw-parser-output .toclimit-2 .toclevel-1 ul,.mw-parser-output .toclimit-3 .toclevel-2 ul,.mw-parser-output .toclimit-4 .toclevel-3 ul,.mw-parser-output .toclimit-5 .toclevel-4 ul,.mw-parser-output .toclimit-6 .toclevel-5 ul,.mw-parser-output .toclimit-7 .toclevel-6 ul{display:none}The B-3 was based on earlier B-2 Miss Los Angeles single-seat racing monoplane.[1] For the day, some advanced features were included such as Handley Page leading edge slots and single-slotted ailerons and flaps on the wing trailing edge.[1] The B-3 was powered by a 290-horsepower (219 kW) Menasco C6S-4 Super Buccaneer inline piston engine. A proposed two seat-variant, the Brown B-3 Super Sport had two seats in tandem under an enclosed cockpit. No orders were received, and the project died. Intended as a long-distance racer as well as a touring aircraft, only one Brown B-3 (NX266Y) was built and sold to Dr. Ross Sutherland from Los Angeles. On October 10, 1943, the aircraft was destroyed in a hangar fire at Van Nuys Airport,  then known as the Metropolitan Airport.  The Brown B-3 is featured in Flight for Freedom (1943) as the racing aircraft flown by the lead character. [2] The B-3 is featured as a prototype fighter aircraft in Flight Lieutenant (1942) and crashes out of shot in the final scene. The B-3 can also be seen sitting on the ramp during the scene of Humphrey Bogart's famous goodbye in the film Casablanca (1942).[1] Data from [1]General characteristics Performance</t>
  </si>
  <si>
    <t>25 ft 11 in (7.89 m)</t>
  </si>
  <si>
    <t>31 ft 11 in (9.72 m)</t>
  </si>
  <si>
    <t>150.0 sq ft (13.94 m2)</t>
  </si>
  <si>
    <t>1 × Menasco C6S-4 Super Buccaneer inline piston engine, 290 hp (220 kW)</t>
  </si>
  <si>
    <t>2-bladed Hamilton Standard</t>
  </si>
  <si>
    <t>205 mph (330 km/h, 178 kn)</t>
  </si>
  <si>
    <t>190 mph (310 km/h, 170 kn)</t>
  </si>
  <si>
    <t>600 mi (966 km, 522 nmi)</t>
  </si>
  <si>
    <t>1,200 ft/min (6.1 m/s) [3]</t>
  </si>
  <si>
    <t>//upload.wikimedia.org/wikipedia/en/thumb/4/41/B-3_Racer.png/300px-B-3_Racer.png</t>
  </si>
  <si>
    <t>Brown B-2</t>
  </si>
  <si>
    <t>https://en.wikipedia.org/Brown B-2</t>
  </si>
  <si>
    <t>18,000 ft (5,486 m)</t>
  </si>
  <si>
    <t>Thomas-Morse MB-2</t>
  </si>
  <si>
    <t>The Thomas-Morse MB-2 was an open-cockpit biplane fighter manufactured by Thomas-Morse Aircraft for the U.S. Army Air Service in 1918. The MB-2 was designed by B. Douglas Thomas at the same time he was building the MB-1. Powered by a Liberty 12 engine, the first of two two-seat biplanes flew in November 1918. The Army was unimpressed by the performance and did not order any for production.[1] Both prototypes were then scrapped, the second one incomplete.[2] Data from Angelucci, 1987. p. 420.[1]General characteristics Performance</t>
  </si>
  <si>
    <t>Fighter</t>
  </si>
  <si>
    <t>B. Douglas Thomas</t>
  </si>
  <si>
    <t>November 1918[1]</t>
  </si>
  <si>
    <t>24 ft 0 in (7.31 m)</t>
  </si>
  <si>
    <t>31 ft 0 in (9.44 m)</t>
  </si>
  <si>
    <t>8 ft 0 in (2.43 m)</t>
  </si>
  <si>
    <t>323 sq ft (30 m2)</t>
  </si>
  <si>
    <t>2,047 lb (929 kg)</t>
  </si>
  <si>
    <t>2,773 lb (1,258 kg)</t>
  </si>
  <si>
    <t>1 × Liberty L-12 liquid-cooled piston engine , 400 hp (300 kW)</t>
  </si>
  <si>
    <t>Thomas-Morse Aircraft</t>
  </si>
  <si>
    <t>https://en.wikipedia.org/Thomas-Morse Aircraft</t>
  </si>
  <si>
    <t>//upload.wikimedia.org/wikipedia/commons/thumb/a/a9/Thomas-Morse_MB-2.jpg/300px-Thomas-Morse_MB-2.jpg</t>
  </si>
  <si>
    <t>https://en.wikipedia.org/B. Douglas Thomas</t>
  </si>
  <si>
    <t>Brochet MB.110</t>
  </si>
  <si>
    <t>The Brochet MB.110 was a four-seat light aircraft developed in France in the early 1950s. A further derivative of the Brochet MB.70 family, generally similar to those aircraft, the MB.110 was a substantially new and enlarged design. Apart from a bigger passenger cabin with one more seat than previous models, the wing and tail were redesigned, and a more powerful engine was fitted.  Two examples were built. The prototype aircraft first flew at Chavenay-Villepreux airfield near Paris on 12 March 1956.   Data from Jane's All the World's Aircraft 1956–57[1]General characteristics Performance</t>
  </si>
  <si>
    <t>7.68 m (25 ft 2 in)</t>
  </si>
  <si>
    <t>11.06 m (36 ft 3 in)</t>
  </si>
  <si>
    <t>2.56 m (8 ft 5 in)</t>
  </si>
  <si>
    <t>15.65 m2 (168.5 sq ft)</t>
  </si>
  <si>
    <t>800 kg (1,764 lb)</t>
  </si>
  <si>
    <t>1,300 kg (2,866 lb)</t>
  </si>
  <si>
    <t>1 × SNECMA-built Regnier 4L air-cooled four-cylinder inline engine, 130 kW (170 hp)</t>
  </si>
  <si>
    <t>2-bladed Ratier-Figeac fixed-pitch propeller</t>
  </si>
  <si>
    <t>240 km/h (150 mph, 130 kn)</t>
  </si>
  <si>
    <t>1,600 km (1,000 mi, 870 nmi)</t>
  </si>
  <si>
    <t>//upload.wikimedia.org/wikipedia/commons/thumb/1/10/Brochet_MB.110_F-WDKE_Chavenay_30.05.57_edited-3.jpg/300px-Brochet_MB.110_F-WDKE_Chavenay_30.05.57_edited-3.jpg</t>
  </si>
  <si>
    <t>https://en.wikipedia.org/Maurice Brochet</t>
  </si>
  <si>
    <t>Göttingen 634</t>
  </si>
  <si>
    <t>https://en.wikipedia.org/12 March 1956</t>
  </si>
  <si>
    <t>Buhl Airsedan</t>
  </si>
  <si>
    <t>The Buhl AirSedan was a family of American civil cabin sesquiplane aircraft developed and manufactured by the Buhl Aircraft Company in the late 1920s. One example completed the first transcontinental non-stop roundtrip flight, made in 1929 by the CA-6 Spokane Sun-God,[2] and the first Pope to have flown did so in a Buhl Airsedan.[3] The Airsedan series were designed by Etienne Dormoy following the departure of Alfred V. Verville from Buhl, with whom he had worked previously. Dormoy had worked with Deperdussin before World War one, flew combat operations during the war before returning to work with SPAD, travelled to the US to coordinate production of SPADs with Curtiss until the project was cancelled with the end of the war. He then worked with Packard on automobiles for a year in 1919 before working as a civilian with the United States Army Air Corps with Verville, who convinced him to work at Buhl.[4] As a Frenchman, he was familiar with the advantages of the sesquiplane concept as it was a popular configuration in France, such as with the Breguet 26T airliner, but rare in the US.[4] The fuselage framework, lower wing and empennage were welded chromium-molybdenum alloy steel tubes faired with wooden battens, with the lower wing integral with the fuselage structure.[5] The upper wings were built around spruce spars, with built up ribs made from spruce and plywood. The entire airframe was covered with doped aircraft-grade fabric.[5] To reduce control forces, projecting aerodynamic balance horns on rudder and elevators, while inset aerodynamic horns were used on the ailerons, which were fitted to the upper wing only.[5] To provide trim control, the rudder was ground adjustable while the elevators could be adjustable in flight.[5] Depending on the models, three different designs of lower wings were used - either constant chord with reversed N struts on the CA-5, a triangular wing with a vee strut on the CA-3, CA-6 and CA-8, or a constant chord wing with two rigged struts, on Canadian built CA-6Ms. All were conventional sesquiplanes with fully enclosed cockpits, fitted with dual controls in front of a passenger cabin. The number in the designation generally referred to the number of occupants as originally designed, with a larger number of seats corresponding to a larger airframe.  The first variant built was the CA-5, while later variants had a much slimmer fuselage, a greatly improved windscreen design and a modified cockpit. The CA-5 had the undercarriage legs connected to the fuselage, and part way out from the fuselage, on the lower wing. The CA-3 had the undercarriage mounted solely to the fuselage, while the CA-6 and CA-8 had additional bracing struts from the top of the fuselage to the lower wing which allowed the undercarriage track to be widened. Buhl asserted that its undercarriage design reduced camber changes during landing, and the tendency to yaw due to bumpy ground. The CA-6 was certified to use Edo J-5300 floats.[6] After Buhl had ceased operations in 1932 due to declining sales as the Great Depression deepened, the drawings and jigs were purchased by the Ontario Provincial Air Service (OPAS) in Canada who then built four CA-6M's for use as fire spotting aircraft at their facility in Sault Ste. Marie between 1935 and 1937. These differed from the original aircraft in having Canadian Vickers floats, a new fin and rudder and larger lower wings.[7] Due to the excessive weight of the Canadian-Vickers built floats, the first Ontario Provincial Air Service-built CA-6M refused to leave the water until given a more powerful 440 hp (330 kW) Pratt &amp; Whitney Wasp engine. A CA-5 Airsedan NC2915, dubbed Miss Doran, and flown by Auggie Pedlar with V. P. Knope navigating, was one of the entrants in the disastrous August 1927 Dole Air Race and like many competitors, was lost at sea.[1][5] Two other aviators lost their lives in a Swallow monoplane while searching for them. [5] A CA-3C Sport Airsedan NC7448, named Angelino Jr was piloted by Loren Mendell to first place in the Oakland-Cleveland Air Derby during the 1929 National Air Races.[1] The Angeleno, CA-5A NR3763, also flown by Loren Mendell, along with R.B. Reinhart, set an endurance record of 246 hours, 43 minutes and 2 seconds on July 12th 1929 using inflight refuelling.[8] They had just barely beaten the previous record when trash tossed from the aircraft jammed the tail and ended their run - and worse, their record would be bested within two weeks with a Curtiss Robin.[9] Another Airsedan, a CA-6 Special NC9628 named Spokane Sun God made the first nonstop round-trip crossing the United States by air.[10][11] Nick Mamer and Art Walker flew from Spokane, Washington, to New York City and back beginning on August 15, 1929, taking 120 hours (five days) for the trip, using inflight refueling.[2] They covered 7,200 miles (11,600 km) and made eleven fuel transfers.[12][13][14][15][16] That was not Mamer's only connection to the Airsedans, as his airlines operated five examples in addition to the record breaking aircraft.  After having served as a technology demonstrator for Packard, the Packard DR-980 Diesel powered CA-3E NC8451 was re-engined with a Wright J-6 Whirlwind and exported to Argentina for use by Aeroposta Argentina in 1931. In 1934 it made a flight over Buenos Aires with Cardinal Monsignor Pacelli, shortly before he was elected as Pope Pius XII, becoming the first Pope to have made a flight in an aircraft.[3] After a career spent seeking out forest fires in the northern Ontario bush, as an airborne counterpart to fire lookout towers, the last of the Ontario Provincial Air Service CA-6Ms would be sold off to private operators in 1948.[7] Their service predated the use of aircraft for directly extinguishing fires, so after spotting a fire, the Buhls would transport firemen to the fire, equipped with portable firefighting equipment, supplanting or replacing earlier types of aircraft such as the Curtiss HS-2L and Canadian Vickers Vedette. If this sounds laborious, aircraft replaced the canoes which had been used previously.  After passing through a number of owners and undergoing unspecified modifications ostensibly for movie photography, CA-6 NC9629 was seized on 9 May 1933 while smuggling 170 US gal (660 l) of alcohol from Mexico during Prohibition near Fallbrook, California by the American Immigration and Naturalization Service while the alcohol was being transferred to a waiting Marmon coupe.[17] Prohibition would end later that same year. Lineas Aereas del Balsas imported one CA-6 which was based out of Morelia for a route running between Manzanillo and Mexico City,[18] while Carlos Panini eventually imported four CA-6s into Mexico for his much more successful airline. Carlos was a recent immigrant from Italy, and having taken flying lessons, started an airline in 1934, running the Ruta del Balsas (Balsas Route), along the Balsas River (sometimes known as the Atoyac River), in Mexico.[19] The river lacked any bridges for over 300 miles, and communities usually travelled back and forth by boat, however, during the flood season, this became extremely hazardous.[19] Beginning in September 1936, he initiated what may be the shortest commercial airline route, between Ciudad Altamirano to Coyuca de Catalán, a distance of about 1 km (0.62 mi), which he covered in a mere two minutes of flight time, and for which he charged 8 pesos per person.[19] This was sufficiently successful that he bought three additional Buhls, and eventually expanded into a major airline.[19] During the 1929 Escobar Rebellion when the Mexican government faced a large scale mutiny led by General José Gonzalo Escobar against the office of President going to a civilian, one of these Buhls was operated by the Fuerza Aérea Mexicana as a light utility transport with standard military red-white-green triangle markings.[20] It is likely the sole example to have seen military service. Data from Juptner, 1964, p.82General characteristics Performance  Aircraft of comparable role, configuration, and era  Related lists</t>
  </si>
  <si>
    <t>Civil utility aircraft</t>
  </si>
  <si>
    <t>62+ (20 x CA-3, 14 x CA-5, 23 x CA-6, 5 x CA-8)</t>
  </si>
  <si>
    <t>One (pilot)</t>
  </si>
  <si>
    <t>29 ft 8 in (9.04 m)</t>
  </si>
  <si>
    <t>8 ft 7 in (2.62 m)</t>
  </si>
  <si>
    <t>315 sq ft (29.3 m2) combined upper and lower</t>
  </si>
  <si>
    <t>2,478 lb (1,124 kg)</t>
  </si>
  <si>
    <t>4,200 lb (1,905 kg)</t>
  </si>
  <si>
    <t>1 × Wright J-6-9 Whirlwind Air cooled 9 cylinder radial engine, 300 hp (220 kW)</t>
  </si>
  <si>
    <t>2-bladed metal Hamilton Standard propeller</t>
  </si>
  <si>
    <t>Five</t>
  </si>
  <si>
    <t>100 US gal (380 l; 83 imp gal)</t>
  </si>
  <si>
    <t>900 ft/min (4.6 m/s) in first minute</t>
  </si>
  <si>
    <t>//upload.wikimedia.org/wikipedia/commons/thumb/f/ff/Buhl_CA-5_NC3763_in_flight_showing_undersides_%28cropped%29.jpg/300px-Buhl_CA-5_NC3763_in_flight_showing_undersides_%28cropped%29.jpg</t>
  </si>
  <si>
    <t>{'CA-3 Airsedan': '1928) - 36\xa0ft 0\xa0in (10.97\xa0m) ', 'CA-3A': ' conversion of CA-3', 'CA-3B Junior Airsedan': ' 110\xa0hp (82\xa0kW) ', 'CA-3C Sport Airsedan': 'ATC 46) - 225\xa0hp (168\xa0kW) Wright J-5 Whirlwind', 'CA-3CW Sport Airsedan': 'ATC 2-328) - 300\xa0hp (220\xa0kW) ', 'CA-3D Sport Airsedan': '(ATC 163, 2-72) - 300\xa0hp (220\xa0kW) ', 'CA-3E Sport Airsedan': 'ATC 2-309) - 225\xa0hp (168\xa0kW) ', 'CA-5 Airsedan': '1927, ATC 12) - 42\xa0ft 0\xa0in (12.80\xa0m) wing span five-seater powered by a 225\xa0hp (168\xa0kW) Wright J-5 Whirlwind', 'CA-5A Airsedan': 'ATC 33) - Deluxe version powered with a 225\xa0hp (168\xa0kW) Wright J-5 Whirlwind', 'CA-6 Standard Airsedan': '1929, ATC 128, 2-51) - 40\xa0ft 0\xa0in (12.19\xa0m) wing span six-seater powered by a 300\xa0hp (220\xa0kW) Wright J-6 Whirlwind', 'CA-6 Special': ' - 300\xa0hp (220\xa0kW) Wright J-6 Whirlwind ', 'CA-6A Airsedan': ' 420\xa0hp (310\xa0kW) Pratt &amp; Whitney Wasp', 'CA-6B Airsedan': 'ATC 2-225) - 450\xa0hp (340\xa0kW) Pratt &amp; Whitney Wasp', 'CA-6D Special': ' 2 converted from ', 'CA-3D': 's six seaters', 'CA-6J Airsedan': 'ATC 2-336) - 300\xa0hp (220\xa0kW) Pratt &amp; Whitney Wasp five seater (1 converted from CA-6)', 'CA-6M Airsedan': ' 440\xa0hp (330\xa0kW) Pratt &amp; Whitney Wasp powered Canadian-built CA-6 with local modifications. 4 built.', 'CA-6W Airsedan': 'ATC 2-133) - 420\xa0hp (310\xa0kW) Pratt &amp; Whitney Wasp four seater (1 converted from CA-6)', 'CA-8 Senior Airsedan': '1929 ATC 2-46) - 48\xa0ft 0\xa0in (14.63\xa0m) wing span eight-seater powered by a 450\xa0hp (340\xa0kW) Pratt &amp; Whitney Wasp C', 'CA-8A Senior Airsedan': 'ATC 98) - 525\xa0hp (391\xa0kW) ', 'CA-8B Senior Airsedan': 'ATC 99) - 525\xa0hp (391\xa0kW) '}</t>
  </si>
  <si>
    <t>1927-1937</t>
  </si>
  <si>
    <t>Clark Y[34]</t>
  </si>
  <si>
    <t>17,000 ft (5,200 m)</t>
  </si>
  <si>
    <t>https://en.wikipedia.org/1927</t>
  </si>
  <si>
    <t>Mamer Air Transport/Flying ServiceOntario Provincial Air Service (OPAS)Servicio Aéreo Panini</t>
  </si>
  <si>
    <t>https://en.wikipedia.org/Mamer Air Transport/Flying ServiceOntario Provincial Air Service (OPAS)Servicio Aéreo Panini</t>
  </si>
  <si>
    <t>40 ft 0 in (12.19 m)</t>
  </si>
  <si>
    <t>26 ft 1 in (7.95 m)</t>
  </si>
  <si>
    <t>81 in (2.06 m)</t>
  </si>
  <si>
    <t>46 in (1.17 m) mean - tapered</t>
  </si>
  <si>
    <t>239 sq ft (22.2 m2)</t>
  </si>
  <si>
    <t>76 sq ft (7.1 m2)</t>
  </si>
  <si>
    <t>9 ft 6 in (2.90 m)</t>
  </si>
  <si>
    <t>8 US gal (30 l; 6.7 imp gal)</t>
  </si>
  <si>
    <t>45 mph (72 km/h, 39 kn)</t>
  </si>
  <si>
    <t>The Bushcaddy L-164 is a Canadian kit aircraft that was designed by Sean Gilmore and produced by Canadian Light Aircraft Sales and Service and most recently by Bushcaddy. The aircraft is supplied as a kit for amateur construction.[1][2][3][4][5] The L-164 was developed from the Bushcaddy L-162 as a true four-seat aircraft. Unlike the L-160's designation, which indicates that the design engine for that model was originally a Lycoming O-320 of 160 hp (119 kW), the L-164 designation is just a numerical sequence and does not indicate horsepower.[1][2][6] The L-164 features a strut-braced high-wing, a four-seat enclosed cockpit, fixed conventional landing gear, or optionally tricycle landing gear, and a single engine in tractor configuration. Floats and skis can also be fitted.[1][2][3][4][5] The aircraft fuselage is made with a frame of welded 6061-T6 aluminum square tubing, covered in 6061-T6 sheet. Its 36 ft (11.0 m) span wing employs V-struts with jury struts. The wing has an area of 189 sq ft (17.6 m2) and flaps. It can accept four-stroke powerplants from 180 to 250 hp (134 to 186 kW), with the Lycoming O-360 of 180 hp (134 kW) and a Franklin Engine Company powerplant of 220 hp (164 kW) commonly used. Cabin access is via two fold-up doors.[1][2][3][4][5] Construction time for the factory kit is estimated at 1200 hours or 300 hours from the quick-build kit. Four examples had been completed and flown by December 2011.[1][3][4] Data from Kitplanes and Bushcaddy[1][2]General characteristics Performance</t>
  </si>
  <si>
    <t>4 (December 2011)</t>
  </si>
  <si>
    <t>25 ft 6 in (7.77 m)</t>
  </si>
  <si>
    <t>1,350 lb (612 kg)</t>
  </si>
  <si>
    <t>2,500 lb (1,134 kg)</t>
  </si>
  <si>
    <t>1 × Lycoming I0-360-L2A four cylinder, fuel-injected, air-cooled, four stroke aircraft engine, 160 hp (120 kW)</t>
  </si>
  <si>
    <t>2-bladed Sensenich 76EM8, 6 ft 4 in (1.93 m) diameter</t>
  </si>
  <si>
    <t>129 mph (208 km/h, 112 kn)</t>
  </si>
  <si>
    <t>750 mi (1,210 km, 650 nmi)</t>
  </si>
  <si>
    <t>Canadian Light Aircraft Sales and Service (circa 2007-2011)Bushcaddy (2011-present)</t>
  </si>
  <si>
    <t>https://en.wikipedia.org/Canadian Light Aircraft Sales and Service (circa 2007-2011)Bushcaddy (2011-present)</t>
  </si>
  <si>
    <t>60 U.S. gallons (230 L; 50 imp gal)</t>
  </si>
  <si>
    <t>38 mph (61 km/h, 33 kn) flaps down</t>
  </si>
  <si>
    <t>1,200 ft/min (6.1 m/s)</t>
  </si>
  <si>
    <t>13.22 lb/sq ft (64.5 kg/m2)</t>
  </si>
  <si>
    <t>Circa 2007</t>
  </si>
  <si>
    <t>https://en.wikipedia.org/Bushcaddy L-162 Max</t>
  </si>
  <si>
    <t>+5.3/-3.2 (+3.8/-1.9 normal category)</t>
  </si>
  <si>
    <t>Brochet MB.50</t>
  </si>
  <si>
    <t>The Brochet MB.50 Pipistrelle (named for the Pipistrelle bat) is a French-built light sporting aircraft of the late 1940s. Maurice Brochet had designed the MB.30 parasol light aircraft and the MB.40 cabin two-seater before World War Two. His first postwar design was the MB.50 Pipistrelle ("Bat") of 1947, which first flew that year. It is a single-seat open-cockpit ultra-light aircraft with a pylon-mounted high wing, wooden fuselage frame and fabric covering. The design was kept simple with the amateur-built market, using factory working drawings, in mind.[1] The first MB.50 was built in 1947 by Maurice Brochet and was powered by a Salmson 9ADb 45 h.p. radial engine. The subsequent Pipistrelles were all built by amateur constructors. In 1965, six were active, three powered by the Salmson, two by the Beaussier 4Bm O2 of 45 h.p. and one fitted with a Zlín Persy II.[2]  Maurice Brochet formed Constructions Aeronautiques Maurice Brochet[3] and designed the MB.60 Barbastrelle tandem two-seat high-wing monoplane which first flew in June 1949. Pipistrelle F-PEBZ was still active in 2005. Another was held in the collection of Ailes Ancienne Toulouse, near Toulouse Blagnac International Airport, during 2006. Data from Green 1965, p.38General characteristics Performance</t>
  </si>
  <si>
    <t>Ultralight</t>
  </si>
  <si>
    <t>5.80 m (16 ft 0 in)</t>
  </si>
  <si>
    <t>8.00 m (26 ft 3 in)</t>
  </si>
  <si>
    <t>240 kg (529 lb)</t>
  </si>
  <si>
    <t>351 kg (772 lb)</t>
  </si>
  <si>
    <t>1 × Salmson 9ADb , 30 kW (45 hp)</t>
  </si>
  <si>
    <t>115 km/h (72 mph, 63 kn)</t>
  </si>
  <si>
    <t>Brochet for homebuilding</t>
  </si>
  <si>
    <t>https://en.wikipedia.org/Brochet for homebuilding</t>
  </si>
  <si>
    <t>//upload.wikimedia.org/wikipedia/commons/thumb/9/9f/Brochet_MB.50_Pipistrelle.jpg/300px-Brochet_MB.50_Pipistrelle.jpg</t>
  </si>
  <si>
    <t>Brown-Young BY-1</t>
  </si>
  <si>
    <t>The Brown-Young BY-1, also called the Columbia Sesquiplane and the Model 2, was a prototype sesquiplane from Columbia Aircraft Co. Richard E. Young was the inventor of spiralloy, a directional glass fibre composite material used in high-strength applications. Together with Willis C. Brown he designed and built the BY-1, a four-seat equivalent to the two-seat Luscombe Phantom parasol monoplane.[1][citation needed] After completion, a smaller lower wing was mounted below the fuselage, converting it to a sesquiplane with backward staggered wings. The lower wing also housed the retractable landing gear main wheels.[2] The wings were fabric covered, while the fuselage was of all-metal construction and supported the non-retractable tailwheel.[3] A single Jacobs radial engine in the nose drove a two-bladed propeller. The engine from the BY-1 was later installed in the prototype MB-10 trainer. The BY-1 was scrapped at White Rock Airport in Dallas, Texas for materials during the Second World War.[2] Data from [1](aerofile.com)General characteristics   Aircraft of comparable role, configuration, and era</t>
  </si>
  <si>
    <t>Cabin biplane</t>
  </si>
  <si>
    <t>Richard E. Young, Willis Brown</t>
  </si>
  <si>
    <t>1 × Jacobs L-4 Radial, 225 hp (168 kW)</t>
  </si>
  <si>
    <t>https://en.wikipedia.org/Cabin biplane</t>
  </si>
  <si>
    <t>Columbia Aircraft Co., Tulsa OK</t>
  </si>
  <si>
    <t>https://en.wikipedia.org/Columbia Aircraft Co., Tulsa OK</t>
  </si>
  <si>
    <t>//upload.wikimedia.org/wikipedia/commons/thumb/7/7e/Brown-Young_BY-1.jpg/300px-Brown-Young_BY-1.jpg</t>
  </si>
  <si>
    <t>https://en.wikipedia.org/Richard E. Young, Willis Brown</t>
  </si>
  <si>
    <t>Thulin K</t>
  </si>
  <si>
    <t>The Thulin K was a Swedish naval fighter aircraft in the 1910s. It was operated by both the Swedish and Dutch armed forces. Dr. Enoch Thulin, of AB Thulinverken, designed the Thulin K in December 1916. It was a shoulder-wing monoplane of wooden construction employing wing warping for lateral control. Powered by a 90 hp Thulin A Gnôme derived rotary engine, it could be configured as a single seat or tandem seat aircraft.[1] After initial flights in early 1917, the Swedish Army purchased two of the single seat K versions. However, it was more successful as an export plane; the Royal Netherlands Navy bought twelve Ks between 1917 and 1918 and three Thulin KAs. Both types were delivered without armament but the Dutch Navy fitted theirs with machine guns firing through the propeller arc and also experimented with 20 mm Madson cannons.[1] The aircraft's performance was good - Thulin himself broke the Swedish altitude record in it in 1919. However, on 14 May 1919[2] Thulin's own Thulin K lost an aileron in a steep dive, crashing and killing him. The rest of the Thulin Ks were written off in 1920 and the Thulin KAs were withdrawn in 1922.[citation needed] Data from Green 1994[1]General characteristics Performance Armament</t>
  </si>
  <si>
    <t>Single- or two-seat fighter</t>
  </si>
  <si>
    <t>Sweden</t>
  </si>
  <si>
    <t>Enoch Thulin</t>
  </si>
  <si>
    <t>9.10 m (29 ft 10.25 in)</t>
  </si>
  <si>
    <t>2.55 m (8 ft 4 in)</t>
  </si>
  <si>
    <t>14.00 m2 (150.7 sq ft)</t>
  </si>
  <si>
    <t>520 kg (1,146 lb)</t>
  </si>
  <si>
    <t>1 × Thulin A rotary engine , 67 kW (90 hp)</t>
  </si>
  <si>
    <t>150 km/h (93 mph, 81 kn) at sea level</t>
  </si>
  <si>
    <t>AB Thulinverken</t>
  </si>
  <si>
    <t>https://en.wikipedia.org/AB Thulinverken</t>
  </si>
  <si>
    <t>Royal Netherlands Navy</t>
  </si>
  <si>
    <t>https://en.wikipedia.org/Royal Netherlands Navy</t>
  </si>
  <si>
    <t>5,485 m (18,000 ft)</t>
  </si>
  <si>
    <t>LWF model V</t>
  </si>
  <si>
    <t>The LWF model V[note 1] is an American two-seat reconnaissance and training biplane built during World War One, and used for a short period afterwards. A variant specially built to test the Liberty L-12 aircraft engine, the model F, was the first aircraft to fly powered by that widely used engine. The model V's most notable feature was its wooden monocoque fuselage, built up of three layers of wooden strips with layers of silk between them.[1] One layer was run fore and aft, while the other two were perpendicular to each other, running in a corkscrew spiral around the fuselage.[1] The two-bay biplane wings had ailerons on the top wing only,[1]  and the span of the upper wing was greater than that of the lower wing, with the extra length braced with the aid of kingposts and wires above the top wing on early examples, and additional struts angled outwards, affixed to the lower wing on later examples. All but the earliest Thomas-powered examples and the model F also had the wings swept back. The engine was mounted behind an oval car-type frontal radiator, and enclosed in metal panels that streamlined the forward fuselage, although the later versions dispensed with some of the fairing panels.[1] Both undercarriage and empennage were conventional for the period, with fore and aft vees connected laterally with the axle and a spreader bar.[1] A modified variant of the V, the F, was the first aircraft to fly with the new Liberty L-12 engine that would find widespread use in the latter part of World War One. The model F in turn led to the "Reconnaissance", an intended production variant of the F, which in turn evolved into the LWF model G, although none of these would see large scale production. The model V was primarily relegated to training as its performance was not competitive when compared to available French and British military reconnaissance aircraft. As a result, a large number were available when the Czech legions supporting the White Russian (Tsarist) contingent were seeking military aircraft, however by then they were in very poor shape, and only a small number of the 28 that were shipped were even flyable, and even those were found to be of little use, but desperation forced the Czechs to use them for reconnaissance. The sole surviving example was from this contingent. After the war, LWF attempted to interest the United States Post Office in them as mailplanes, however the sole example doesn't appear to have ever carried the mail, and no orders were forthcoming. A small number were fitted with floats, with one example being used by the Michigan State Militia until it was overturned in a storm. It does not appear to have been repaired afterwards. info from www.aerofiles.com (2008) info from www.aerofiles.com (2008) The sole surviving example of an LWF model V is made up from parts from several surviving examples that had been used by the Czech legions, and is on display at the Národní technické muzeum in Prague, where it is suspended from the ceiling, marked as number 4.[2] Data from Flight magazine[3]General characteristics Performance</t>
  </si>
  <si>
    <t>trainer/reconnaissance</t>
  </si>
  <si>
    <t>Chas. F. Willard</t>
  </si>
  <si>
    <t>retired</t>
  </si>
  <si>
    <t>130, including model F</t>
  </si>
  <si>
    <t>Two</t>
  </si>
  <si>
    <t>27 ft 0 in (8.23 m)</t>
  </si>
  <si>
    <t>11 ft 4 in (3.45 m)</t>
  </si>
  <si>
    <t>490 sq ft (46 m2)</t>
  </si>
  <si>
    <t>2,134 lb (968 kg)</t>
  </si>
  <si>
    <t>3,129 lb (1,419 kg)</t>
  </si>
  <si>
    <t>1 × Sturtevant model 5 liquid cooled V-8, 140 hp (100 kW)</t>
  </si>
  <si>
    <t>95 mph (153 km/h, 83 kn)</t>
  </si>
  <si>
    <t>81 mph (130 km/h, 70 kn)</t>
  </si>
  <si>
    <t>Lowe, Willard &amp; Fowler Engineering Company</t>
  </si>
  <si>
    <t>https://en.wikipedia.org/Lowe, Willard &amp; Fowler Engineering Company</t>
  </si>
  <si>
    <t>81 US gal (310 l; 67 imp gal)</t>
  </si>
  <si>
    <t>//upload.wikimedia.org/wikipedia/commons/thumb/9/93/LWF_model_V%2C_83.jpg/300px-LWF_model_V%2C_83.jpg</t>
  </si>
  <si>
    <t>{'V': '5\xa0hp (101\xa0kW) Thomas engine', 'V-1': '0\xa0hp (100\xa0kW) Sturtevant engine', 'VH-1 Seagull': 'oatplane variant', 'V-2': '5\xa0hp (123\xa0kW) Hall-Scott engine', 'V-3': '0\xa0hp (150\xa0kW) Sturtevant engine', 'F': 'dified V-2 variant built to test 400\xa0hp (300\xa0kW) Liberty L-12 engine, one built.', 'F-7 Reconnaissance': 'oduction variant of model F, one or two built.', 'Mailplane': 'tensively modified for the United States Postal Service, one built.'}</t>
  </si>
  <si>
    <t>Aviation Section, U.S. Signal Corps</t>
  </si>
  <si>
    <t>https://en.wikipedia.org/Aviation Section, U.S. Signal Corps</t>
  </si>
  <si>
    <t>L.W.F No. 1</t>
  </si>
  <si>
    <t>15,500 ft (4,700 m)</t>
  </si>
  <si>
    <t>4 hours</t>
  </si>
  <si>
    <t>10 mins to 3,800 ft (1,200 m)</t>
  </si>
  <si>
    <t>46 ft 6 in (14.17 m)</t>
  </si>
  <si>
    <t>38 ft 8 in (11.79 m)</t>
  </si>
  <si>
    <t>5 ft 6 in (1.68 m)</t>
  </si>
  <si>
    <t>42 mph (68 km/h, 36 kn)</t>
  </si>
  <si>
    <t>80 in (2.0 m)</t>
  </si>
  <si>
    <t>Airbus MAVERIC</t>
  </si>
  <si>
    <t>The Airbus MAVERIC (Model Aircraft for Validation and Experimentation of Robust Innovative Controls)[1] is an experimental blended wing body (BWB) unmanned aerial vehicle.  It was built as a demonstrator for a possible full-scale BWB airliner. Airbus claims that this design can reduce up to 20% of fuel. According to an Airbus press release, development of the MAVERIC began in 2017 as part of the AirbusUpNext research program.[2]  The MAVERIC is a radio-controlled aircraft and has a wingspan of 3.2 meters.[1][3]  Power is provided by two engines mounted over the rear of the aircraft, with each having a vertical stabilizer, creating a twin tail arrangement.[3] The MAVERIC made its first flight in June 2019 at an undisclosed location in France.[1]  The public reveal of the aircraft took place on February 11, 2020, at the Singapore Airshow, where it was announced that the research program would continue until the second quarter of that year.[1] On September 21, 2020, Zero Emissions Day, Airbus revealed three concepts for hydrogen-powered Airbus ZEROe; the largest of which being a blended wing aircraft based on the MAVERIC.[4] Data from [2]General characteristics   Aircraft of comparable role, configuration, and era  Related lists</t>
  </si>
  <si>
    <t>Experimental unmanned aerial vehicle</t>
  </si>
  <si>
    <t>2 m (6 ft 7 in)</t>
  </si>
  <si>
    <t>3.2 m (10 ft 6 in)</t>
  </si>
  <si>
    <t>2.25 m2 (24.2 sq ft) (approx.)</t>
  </si>
  <si>
    <t>https://en.wikipedia.org/Experimental unmanned aerial vehicle</t>
  </si>
  <si>
    <t>Airbus</t>
  </si>
  <si>
    <t>https://en.wikipedia.org/Airbus</t>
  </si>
  <si>
    <t>Swanson-Fahlin SF-1</t>
  </si>
  <si>
    <t>The Swanson-Fahlin SF-1 was a high wing, two seat cabin aircraft with a small radial engine, designed in the United States and first flown in 1934. Only one was built. At the start of the collaboration between Swen Swanson and Ole Fahlin, Swanson had already designed several aircraft and Fahlin was better known for propeller design. Lacking manufacturing space of their own, and as they had chosen to design a smaller, less powerful development of the Swanson Coupe light aircraft around a Pobjoy engine, the facilities of the U.S. Pobjoy distributors, Nicholas-Beazely, provided a natural space for its construction.[1][2] The SF-1 was a high, cantilever, gull wing cabin aircraft of all-wood and canvas construction. The wing was mounted on the fuselage according to Swanson's patented design, which left the central section over the cabin clear, with a short, strut-supported, high dihedral part of the wing immediately outboard. In plan the wings were straight-tapered, with an unswept leading edge and rounded tips.[1] Its air-cooled, seven cylinder, 80 hp (60 kW) Pobjoy R radial engine was supplied with its own long-chord cowling which was merged smoothly into the forward fuselage. Gearing off-set the propeller drive shaft upwards. Behind, the SF-1's cabin for two, sitting side-by-side, was under the wing and was accessed via external steps and wide doors. At the rear the tail was conventional, with a near-triangular fin and deep, rounded rudder and a tailplane mounted near the top of the fuselage.  The elevators had a cut-out for rudder movement.[1] The SF-1's landing gear had independent legs with their struts enclosed in streamlined fairings and braced with streamlined tie-rods. Wheel track was 5 ft 8 in (1.73 m). A pneumatic tailwheel was mounted at the extreme rear fuselage.[1] The only SF-1 was first flown in 1934. Its subsequent history is uncertain, except that it was re-engined in about 1937 with a 85 hp (63 kW), flat-four Continental A-85.[2] Data from Aero Digest, July 1934[1]General characteristics Performance</t>
  </si>
  <si>
    <t>Side-by-side two seat, cabin aircraft</t>
  </si>
  <si>
    <t>Swen Swanson and Ole Fahlin</t>
  </si>
  <si>
    <t>21 ft 10 in (6.65 m)</t>
  </si>
  <si>
    <t>28 ft (8.5 m)</t>
  </si>
  <si>
    <t>7 ft 4 in (2.24 m)</t>
  </si>
  <si>
    <t>144 sq ft (13.4 m2)</t>
  </si>
  <si>
    <t>690 lb (313 kg)</t>
  </si>
  <si>
    <t>1,190 lb (540 kg)</t>
  </si>
  <si>
    <t>1 × Pobjoy R seven cylinder, geared radial, 80 hp (60 kW)   rated power, at 1,550 rpm</t>
  </si>
  <si>
    <t>133 mph (214 km/h, 116 kn)</t>
  </si>
  <si>
    <t>105 mph (169 km/h, 91 kn)</t>
  </si>
  <si>
    <t>575 mi (925 km, 500 nmi)</t>
  </si>
  <si>
    <t>40 mph (64 km/h; 35 kn)</t>
  </si>
  <si>
    <t>22 US gal (18 imp gal; 83 l)</t>
  </si>
  <si>
    <t>1,450 ft/min (7.4 m/s)</t>
  </si>
  <si>
    <t>//upload.wikimedia.org/wikipedia/commons/thumb/b/b7/Swanson-Fahlin_SF-1.jpg/300px-Swanson-Fahlin_SF-1.jpg</t>
  </si>
  <si>
    <t>https://en.wikipedia.org/Swen Swanson and Ole Fahlin</t>
  </si>
  <si>
    <t>Swanson Coupe</t>
  </si>
  <si>
    <t>https://en.wikipedia.org/Swanson Coupe</t>
  </si>
  <si>
    <t>19,000 ft (5,800 m)</t>
  </si>
  <si>
    <t>https://en.wikipedia.org/Swanson-Fahlin SF-2</t>
  </si>
  <si>
    <t>180 ft (55 m)</t>
  </si>
  <si>
    <t>Huff-Daland HD.8A Petrel</t>
  </si>
  <si>
    <t>The Huff-Daland HD.8A was a small civil transport biplane carrying two passengers built in the U.S. in 1922. The otherwise identical HD-9A offered an alternative engine. The Petrel was a biplane with thick section, fabric covered, rectangular plan wings built around twin ply spars. The lower wing was both shorter and narrower and the upper wing carried overhung ailerons reminiscent of the Fokker D.VII. The struttage was also similar to that of the Fokker, with outward-leaning N-struts outboard and pairs of rearward and outward-leaning short struts from the upper and lower fuselage on each side.[1][2] Its water-cooled, upright Curtiss OX-5 V-8 was conventionally mounted in the nose with its radiator ahead of the cylinder block and fuel tanks in the leading edges of the upper wing. The fuselage behind it closely followed that of the earlier HD-4 Bridget,[1][3] which had been test-flown for a year. It was flat-sided and parallel in plan, with two conventional lower longerons but upper longerons which rose from the extreme rear to join the rear cabane struts on the rear spar. The fuselage sides were fabric-covered only up to horizontal false longerons; the gap between the sloping, true longerons was also fabric-covered. The pilot and two passengers occupied a single, open cockpit in tandem, with the pilot at the back. Access was via rear doors, one on each side. At the rear the fuselage tapered in profile to a horizontal crossmember between the ends of the sloping upper longerons which mounted the elevators and the trailing edge of the tailplane. In plan the horizontal tail was almost trapezoidal. The crossmember also located the rudder post of a generous, rounded balanced rudder mounted on a triangular fin.[1]     The Petrel's landing gear had fixed mainwheels and a tailskid. A pair of wire cross-braced V-struts mounted on the lower longerons were joined transversely by a pair of rods, one attached to the single axle by several shock-absorbing elastic rings.[1] Data from L'Aéronautique and Aerofiles. Les Ailes has the HD-8A as Anzani-powered and vice versa. Data from Les Ailes, April 1922[1] except where notedGeneral characteristics Performance</t>
  </si>
  <si>
    <t>Small civil transport</t>
  </si>
  <si>
    <t>U.S.</t>
  </si>
  <si>
    <t>https://en.wikipedia.org/U.S.</t>
  </si>
  <si>
    <t>about 3</t>
  </si>
  <si>
    <t>24 ft 1 in (7.34 m)</t>
  </si>
  <si>
    <t>9 ft 0 in (2.74 m)</t>
  </si>
  <si>
    <t>259.2 sq ft (24.08 m2)</t>
  </si>
  <si>
    <t>1,120 lb (508 kg)</t>
  </si>
  <si>
    <t>1,781 lb (808 kg)</t>
  </si>
  <si>
    <t>1 × Curtiss OX-5 water-cooled V-8[2], 90 hp (67 kW)</t>
  </si>
  <si>
    <t>85 mph (136 km/h, 73 kn)</t>
  </si>
  <si>
    <t>31 mph (50 km/h)</t>
  </si>
  <si>
    <t>Huff-Daland</t>
  </si>
  <si>
    <t>https://en.wikipedia.org/Huff-Daland</t>
  </si>
  <si>
    <t>two passengers</t>
  </si>
  <si>
    <t>26 US gal (22 imp gal; 98 l)[2]</t>
  </si>
  <si>
    <t>370 ft/min (1.9 m/s)</t>
  </si>
  <si>
    <t>//upload.wikimedia.org/wikipedia/commons/thumb/c/c1/Huff-Daland_HD-8A_Petrel_1_L%27A%C3%A9ronautique_October%2C1922.jpg/300px-Huff-Daland_HD-8A_Petrel_1_L%27A%C3%A9ronautique_October%2C1922.jpg</t>
  </si>
  <si>
    <t>{'HD-8A': ' described. Probably three built, one with a 180\xa0hp (130\xa0kW) Wright-Hispano E V-12 engine.', 'HD-9A': 'changed from HD-8A apart from a 100\xa0hp (75\xa0kW), 10 cylinder Anzani 10 radial engine. One built.'}</t>
  </si>
  <si>
    <t>Göttingen 347</t>
  </si>
  <si>
    <t>10,200 ft (3,100 m)</t>
  </si>
  <si>
    <t>2.5 hr</t>
  </si>
  <si>
    <t>29 ft 0 in (8.84 m) not including the balancing tips of the overhung ailerons.</t>
  </si>
  <si>
    <t>Offierski O.2</t>
  </si>
  <si>
    <t>The Offierski O.2 was a one-off, two seat, low powered lightplane built in Poland on the late 1920s. It flew in 1928 but an old and unreliable engine prevented its development. Light aircraft design was slow to start in Poland but from 1924 the Airborne and Antigas Defence League, generally known by their Polish acronym L.O.P.P., began to fund amateur builders. One of the first recipients was Jozef Medwecki, an aircraft designer with the Samolot company, who built the short-lived Medwecki HL 2. Michael Offierski, a colleague of his in the Samolot design office, also obtained L.O.P.P. funding and built the O.2; like the HL 2 it was a low power two-seater but had in contrast a low wing. Like Medewecki, Offierski built it in Samolot's factory in his spare time. He began in late 1927 after the demise of the ML 2, using its troublesome air-cooled 26 kW (35 hp) Anzani engine.[1] The O.2 had a two part, rectangular plan wing built around two spars and ply covered. The airfoil was aerodynamically semi-thick and the thickness was constant over the span. Each part was mounted on a lower fuselage longeron with light dihedral and braced to the upper longerons with pairs of parallel wooden struts to the spars. Ailerons filled over half the trailing edges.[1] Behind the engine the fuselage structure had a rectangular section. Apart from rounded decking, the ply covering was flat. There were two open cockpits in tandem, one between the wing bracing struts and the other just ahead of the trailing edge. The O.2 was provided with dual controls, with the instruments in the front cockpit visible from the rear. Fuel tanks were also in the fuselage.[1] The O.2's empennage was conventional. Its strut braced tailplane and separated, broad chord elevators were rectangular in plan and the vertical tail was straight-edged but tapered, with the rudder working between the elevators. Its fixed landing gear was also standard for the time, its mainwheels on a single axle with rubber cord shock absorbers, supported on V-struts from the lower fuselage longerons.[1]  It was intended that the O.2 should compete in the Second National Lightplane Contest in late October 1928. The exact date of its first flight is unknown, though it managed a few flights in September and October. Its unreliable Anzani engine frustrated the O.2's development and prevented its participation in the Contest, after which it was abandoned.[1]    Data from Cynk (1971)[1] except where notedGeneral characteristics Performance</t>
  </si>
  <si>
    <t>Light aircraft</t>
  </si>
  <si>
    <t>Michael Offierski</t>
  </si>
  <si>
    <t>5.85 m (19 ft 2 in)</t>
  </si>
  <si>
    <t>9.68 m (31 ft 9 in)</t>
  </si>
  <si>
    <t>2.0 m (6 ft 7 in) [2]</t>
  </si>
  <si>
    <t>13.5 m2 (145 sq ft)</t>
  </si>
  <si>
    <t>220 kg (485 lb)</t>
  </si>
  <si>
    <t>390 kg (860 lb)</t>
  </si>
  <si>
    <t>1 × Anzani 3-cylinder air-cooled, 26 kW (35 hp)</t>
  </si>
  <si>
    <t>125 km/h (78 mph, 67 kn)</t>
  </si>
  <si>
    <t>105 km/h (65 mph, 57 kn) [2]</t>
  </si>
  <si>
    <t>200 km (120 mi, 110 nmi) [2]</t>
  </si>
  <si>
    <t>58 km/h (36 mph; 31 kn)</t>
  </si>
  <si>
    <t>https://en.wikipedia.org/Light aircraft</t>
  </si>
  <si>
    <t>One passenger</t>
  </si>
  <si>
    <t>1.8 m/s (350 ft/min) [2]</t>
  </si>
  <si>
    <t>Göttingen 648</t>
  </si>
  <si>
    <t>2,300 m (7,500 ft) [2]</t>
  </si>
  <si>
    <t>Vought XF2U</t>
  </si>
  <si>
    <t>The Vought XF2U was a prototype biplane fighter aircraft evaluated by the United States Navy at the end of the 1920s, but was already outclassed by competing designs and never put into production. Vought's O2U Corsair, first delivered in 1927, was a successful design that set several speed and altitude record in that year. To compete for the Bureau of Aeronautics requirement for a two-seat carrier-based fighter, Vought adapted this design, but progress was slow. Ordered on 30 June 1927, the aircraft was not completed until June 1929. It was no longer state-of-the-art; in particular Curtiss' F8C Falcon was further along.[1] The aircraft was constructed of welded steel tubing, covered in fabric. The wings were made of wood and fabric covered. The prototype first flew on 21 June 1929, and was tested on a simulated carrier deck in Norfolk, Virginia. It was found satisfactory, allaying concerns about problems due to the rather long cowling over the engine. The aircraft then went to the Naval Aircraft Factory, who operated it until 6 March 1931, when it was lost in a crash landing.[1] Data from The American Fighter from 1917 to the present[1]General characteristics Performance Armament</t>
  </si>
  <si>
    <t>Chance M. Vought[1]</t>
  </si>
  <si>
    <t>21 June 1929[1]</t>
  </si>
  <si>
    <t>10 ft 0 in (3.05 m)</t>
  </si>
  <si>
    <t>318 sq ft (29.5 m2)</t>
  </si>
  <si>
    <t>1,152 lb (523 kg)</t>
  </si>
  <si>
    <t>2,539 lb (1,152 kg)</t>
  </si>
  <si>
    <t>1 × Pratt &amp; Whitney R-1340-C/D 9-cylinder air-cooled radial piston engine, 450 hp (340 kW)</t>
  </si>
  <si>
    <t>2-bladed propeller</t>
  </si>
  <si>
    <t>146 mph (235 km/h, 127 kn)</t>
  </si>
  <si>
    <t>110 mph (180 km/h, 96 kn)</t>
  </si>
  <si>
    <t>495 mi (797 km, 430 nmi)</t>
  </si>
  <si>
    <t>Vought</t>
  </si>
  <si>
    <t>https://en.wikipedia.org/Vought</t>
  </si>
  <si>
    <t>910 ft/min (4.6 m/s)</t>
  </si>
  <si>
    <t>//upload.wikimedia.org/wikipedia/commons/thumb/2/21/Vought_XF2U-1.jpg/300px-Vought_XF2U-1.jpg</t>
  </si>
  <si>
    <t>https://en.wikipedia.org/Chance M. Vought[1]</t>
  </si>
  <si>
    <t>3,907 lb (1,772 kg)</t>
  </si>
  <si>
    <t>18,700 ft (5,700 m)</t>
  </si>
  <si>
    <t>3x 0.30 in (7.6 mm) machine-guns</t>
  </si>
  <si>
    <t>Caudron Type G</t>
  </si>
  <si>
    <t>The Caudron Type G was a single-engined French biplane built by Caudron, prior to World War I. Developments of the Caudron G saw widespread service in France, Russia and Great Britain. Data from [1]General characteristics Performance  Related development</t>
  </si>
  <si>
    <t>7.30 m (23 ft 11 in)</t>
  </si>
  <si>
    <t>13.90 m (45 ft 7 in)</t>
  </si>
  <si>
    <t>625 kg (1,378 lb)</t>
  </si>
  <si>
    <t>1 × Gnome Monosoupape 9 Type B 9-cylinder air-cooled rotary piston engine, 60 kW (80 hp)</t>
  </si>
  <si>
    <t>100 km/h (62 mph, 54 kn)</t>
  </si>
  <si>
    <t>Caudron</t>
  </si>
  <si>
    <t>https://en.wikipedia.org/Caudron</t>
  </si>
  <si>
    <t>//upload.wikimedia.org/wikipedia/commons/thumb/a/a1/Wooden_aircraft_propellers_at_the_Central_House_of_Aviation_and_Cosmonautics_%28cropped%29.jpg/300px-Wooden_aircraft_propellers_at_the_Central_House_of_Aviation_and_Cosmonautics_%28cropped%29.jpg</t>
  </si>
  <si>
    <t>Caudron G.2</t>
  </si>
  <si>
    <t>Aéronautique Militaire</t>
  </si>
  <si>
    <t>https://en.wikipedia.org/Aéronautique Militaire</t>
  </si>
  <si>
    <t>500 m (1,600 ft) in 6 minutes</t>
  </si>
  <si>
    <t>https://en.wikipedia.org/Caudron G.2</t>
  </si>
  <si>
    <t>Gabriel P 5</t>
  </si>
  <si>
    <t>The Gabriel P 5 was the first nationally developed aircraft to fly in Poland after it became independent in 1918.[1] It was an amateur-built, low-powered, single seat parasol wing machine. Only one was completed. Brothers Pawel and Jan Gabriel became interested in aviation in their youth and by 1913 had built and tried to fly four gliders. During the later part of World War I they worked in the Rumpler factory, initially in the repair department. Later Pawel later joined the design team and Jan learned to fly. At the end of the war they returned to Poland and in 1920 began the design of their first powered aircraft, the P 5, which consciously followed the layout of the Fokker D.VIII.  Their father owned a furniture factory in Bydgoszcz and provided them with space and tools.[1] The P 5 had an approximately rectangular plan wing apart from blunted tips and was built in one piece around twin spars with plywood covering.  The ailerons were fabric covered. Originally there was a flap in the central trailing edge to ease access to the cockpit. The wing was braced to the fuselage on each side with a parallel pair of steel tube struts from the lower longeron to each spar. From the top of the forward member of the pair one shorter strut reached back to the upper longeron below the trailing edge and another went forward to the engine mounting at mid-fuselage height.[1] The P 5 was powered by a 22 kW (30 hp) air-cooled flat twin Haacke HFM-2 driving a propeller designed by the brothers and mounted within a metal cowling with its cylinder heads exposed for cooling. Behind the engine and its fuel tank the fuselage structure was rectangular in section and was ply covered, flat-sided apart from rounded decking. The open, single cockpit was under the access flap in the trailing edge. The P 5's tailplane, with balanced elevators, was mounted on top of the fuselage and braced from below with a V-strut on each side. The fin was small and semi-circular in profile with a larger balanced rudder which reached down to the keel.  The rudder and elevators were originally fabric covered.[1] Its fixed landing gear had large mainwheels on a single axle, supported via rubber cord shock absorbers by steel V-struts at either end. There was a tall, sprung tailskid at the rear.[1] The P 5 was completed in June 1921 and moved to the local flying school's airfield where Jan Gabriel took it on its first flight early in September. This was the first flight of an aircraft nationally designed and built in independent Poland.  Further flying proved acceptable handling and decent performance. The winter break was used to make some modifications. The rear control surfaces were re-covered with plywood instead of the original fabric to prevent flutter. Access to the cockpit was improved by replacing the trailing edge flap with a semi-circular cut-out which reduced the wing area by 0.3 m2 (3.2 sq ft). Alterations were also made to make it easier to transport the P 5 by road with its wing demounted and re-attached above the fuselage. This required a new, detachable transverse steel tube between the forward spar struts and a pair of outward-leaning struts to support the wingtip ahead of the fin. In flight these components were stored in a new luggage locker behind the pilot. After the modifications the aircraft was referred to as the P 5a.[1] The P 5a was flown regularly in 1922 and 1923 at Bydgoszcz, both by the Gabriels and by military pilots from the flying school there, logging up about 180 hours. The brothers tried to interest the Department of Aerial Navigation in its serial production but had no success. By 1923 the sole P 5 was in need of an overhaul but was instead scrapped.[1] Data from Cynk (1971)[1] except where notedGeneral characteristics Performance</t>
  </si>
  <si>
    <t>Pawel Gabriel</t>
  </si>
  <si>
    <t>Early September 1921</t>
  </si>
  <si>
    <t>4 m (13 ft 1 in)</t>
  </si>
  <si>
    <t>5 m (16 ft 5 in)</t>
  </si>
  <si>
    <t>2.1 m (6 ft 11 in)</t>
  </si>
  <si>
    <t>5.7 m2 (61 sq ft)</t>
  </si>
  <si>
    <t>135 kg (298 lb) with 1 hr fuel</t>
  </si>
  <si>
    <t>1 × Haacke HFM-2 air-cooled flat twin engine, 22 kW (30 hp)</t>
  </si>
  <si>
    <t>2-bladed Gabriel, 1.90 m (6 ft 3 in) diameter wooden</t>
  </si>
  <si>
    <t>125 km/h (78 mph, 67 kn) [2]</t>
  </si>
  <si>
    <t>Pawel and Jan Gabriel</t>
  </si>
  <si>
    <t>75 km/h (47 mph, 40 kn) minimum speed[2]</t>
  </si>
  <si>
    <t>//upload.wikimedia.org/wikipedia/commons/thumb/8/85/Gabriel%2C_P-5_%287585291696%29.jpg/300px-Gabriel%2C_P-5_%287585291696%29.jpg</t>
  </si>
  <si>
    <t>2,800 m (9,200 ft)</t>
  </si>
  <si>
    <t>7 min to 1,000 m (3,300 ft)</t>
  </si>
  <si>
    <t>Mulot AM.20</t>
  </si>
  <si>
    <t>The Mulot AM-20 was a Belgian single seat aerobatic trainer displayed at the 1937 Brussels Salon. Two were built. The 1937 AM-20 was the outcome of a long series of poorly recorded modifications of a Mulot sesquiplane sport design, begun in about 1925 with an 18 hp (13 kW) engine; in 1937 Les Ailes noted that its immediate predecessor had been flying without problems for three years.[1] Like its predecessors, it was a sesquiplane, with a lower wing providing only a fifth of the total area and with just over half the upper span. It was an all wood aircraft with wings built around spruce and plywood box spars, two in the one-piece upper wing and one in the lower. The upper leading edges were ply-skinned ahead, with fabric covering aft but the lower was entirely ply-skinned. The upper wing was rectangular in plan out to long, elliptical tips and, unlike the lower, was set with light dihedral. In front views the interplane struts presented as W-form with the outer elements formed from V-struts and the inner ones single struts to the upper fuselage. There was also a low cabane formed by a pair of transverse V-struts. Long ailerons filled most of the upper trailing edges.[1] The AM-20 was designed to be powered by one of two air-cooled, in-line engines, an inverted, six cylinder, 60 hp (45 kW) Train 6T or an upright, four cylinder 85 hp (63 kW) Cirrus Minor. The plywood-covered fuselage had an elliptical cross-section, formed with three longerons and ply frames. Its single, open cockpit was just below the wing trailing edge, where a shallow cut-out enhanced upward visibility. The fuselage ended with an integral fin carrying a balanced rudder and a tailplane mounted at mid fuselage height. The fabric-covered tail surfaces were roughly triangular in plan and profile.[1] The AM-20 had a conventional, fixed undercarriage with a track of 2.10 m (6.9 ft). Its wheels were on a split axle attached to the fuselage underside on its  mid-line and the landing legs, fitted with elastic shock absorbers, were near-vertically mounted on the lower wing spar at the meeting point of the inner and outer interplane struts and braced with forward drag struts. The wheels had helmet-style fairings.[1] The first flight date is not known but, flown or unflown in its latest form, it was on display at the Brussels Salon of 1937.[1] Two Train-powered aircraft were initially on the Belgian civil register, though one had been sold to France before the end of 1937. The other also went to France, though not until after World War II.[2] There, this  example was modified into a Cirrus Minor powered two-seater, with the new cockpit under the wing. It first flew in June 1947.[3][4] Data from Les Ailes, August 1937[1]General characteristics Performance</t>
  </si>
  <si>
    <t>Aerobatic trainer</t>
  </si>
  <si>
    <t>Belgium</t>
  </si>
  <si>
    <t>https://en.wikipedia.org/Belgium</t>
  </si>
  <si>
    <t>Maurice Mulot</t>
  </si>
  <si>
    <t>8.40 m2 (90.4 sq ft) upper wing, 2.10 m2 (22.6 sq ft) lower</t>
  </si>
  <si>
    <t>310 kg (683 lb)</t>
  </si>
  <si>
    <t>510 kg (1,124 lb)</t>
  </si>
  <si>
    <t>1 × Train 6T six cylinder inline inverted air-cooled piston engine, 45–52 kW (60–70 hp)</t>
  </si>
  <si>
    <t>215 km/h (134 mph, 116 kn)</t>
  </si>
  <si>
    <t>190 km/h (120 mph, 100 kn)</t>
  </si>
  <si>
    <t>1,200 km (750 mi, 650 nmi)</t>
  </si>
  <si>
    <t>65 km/h (40 mph; 35 kn)</t>
  </si>
  <si>
    <t>SABCA</t>
  </si>
  <si>
    <t>https://en.wikipedia.org/SABCA</t>
  </si>
  <si>
    <t>150 l (40 US gal; 33 imp gal)</t>
  </si>
  <si>
    <t>3.90 m (12 ft 10 in)</t>
  </si>
  <si>
    <t>50–85 m (164–279 ft)</t>
  </si>
  <si>
    <t>30 m (98 ft)</t>
  </si>
  <si>
    <t>Blériot-SPAD S.45</t>
  </si>
  <si>
    <t>The Blériot-Spad S.45 was a large, four engine French airliner which appeared at the 1921 Paris Salon. It could carry fifteen passengers or be adapted as a bomber. The Blériot-SPAD S.45 was a large, French biplane airliner built shortly after the end of World War I. It was designed by André Herbement and retained some of the characteristics of his earlier, smaller Blériot-SPAD airliners, notably the combination of a swept upper wing with a smaller, unswept lower one. It was his first four engine aircraft and was of largely wooden construction.[1] Despite its size it was a single bay biplane braced by single, outwards-leaning interplane struts with large feet which reached between the single upper and lower spars and the ply-covered leading edge D-boxes. The lower wings were conventionally mounted to the lower fuselage and the upper wing was held high above the fuselage by a frame including outward leaning members from just outside the engines to the fuselage. Ailerons filled the entire trailing edge of the lower wing beyond a central cut-out. The tail was conventional, with a mid-fuselage mounted tailplane and a fin carrying a rather pointed, balanced rudder.[1] The S.45 was powered by four 275 hp (205 kW) Hispano-Suiza water-cooled V8 engines, two, close together in pusher configuration on top of the upper wing and two, further apart, on the lower wing in tractor configuration.  Fuel was held in two upper wing tanks and each engine was cooled with a cylindrical Lamblin radiator mounted in pairs between the engine nacelles.[1]  Its fuselage was a wooden, circular section monocoque built from cross-grained layers of spruce and tulipwood. The three crew sat in individual open cockpits near the nose, with the navigator in front where large windows in the lower nose gave him a wide view of the ground and the two pilots side-by-side behind. Fifteen passengers sat in the enclosed cabin on seats arranged in five rows with two seats on the starboard side, one on the port side and a corridor between them. Each row had a window on either side. Entry was via a starboard-side door. There was a baggage space and a two seat toilet at the back.[1][2] The S.45 had a fixed, conventional undercarriage with a tailskid but its weight required more than the usual two mainwheels. Instead there was a pair of wheels in tandem under a shared fairing on each side. These were joined by a horizontal cross-member with its ends on V-struts to the fuselage, each stiffened laterally with a further strut.[1][2] Despite the interest it attracted at the 1921 Salon, there is no known record of it flying. It was still under construction not long before the Salon.[3] Data from Les Ailes, November 1921[1]General characteristics Performance</t>
  </si>
  <si>
    <t>https://en.wikipedia.org/France</t>
  </si>
  <si>
    <t>André Herbement</t>
  </si>
  <si>
    <t>May not have flown</t>
  </si>
  <si>
    <t>Three</t>
  </si>
  <si>
    <t>15.30 m (50 ft 2 in)</t>
  </si>
  <si>
    <t>5.80 m (19 ft 0 in)</t>
  </si>
  <si>
    <t>445 m2 (4,790 sq ft)</t>
  </si>
  <si>
    <t>3,500 kg (7,716 lb)</t>
  </si>
  <si>
    <t>7,000 kg (15,432 lb)</t>
  </si>
  <si>
    <t>4 × Hispano-Suiza water-cooled V-8, 205 kW (275 hp)  each</t>
  </si>
  <si>
    <t>1,000 km (620 mi, 540 nmi) at full power</t>
  </si>
  <si>
    <t>Fifteen</t>
  </si>
  <si>
    <t>1,400 kg (3,100 lb)</t>
  </si>
  <si>
    <t>//upload.wikimedia.org/wikipedia/commons/thumb/7/76/Bleriot_SPAD_S.45_Le_G%C3%A9nie_Civil_December_3%2C1921.jpg/300px-Bleriot_SPAD_S.45_Le_G%C3%A9nie_Civil_December_3%2C1921.jpg</t>
  </si>
  <si>
    <t>https://en.wikipedia.org/André Herbement</t>
  </si>
  <si>
    <t>21.50 m (70 ft 6 in)</t>
  </si>
  <si>
    <t>17.5 m (57 ft 5 in)</t>
  </si>
  <si>
    <t>Zenith Albatross Z-12</t>
  </si>
  <si>
    <t>The Zenith Albatross Z-12  was a large, three-engined airliner built in the United States in 1928. It could carry up to 11 passengers. Only one was completed. The Zenith Albtross Z-12 was designed and built by the Zenith Aircraft Company of Santa Ana, California and first flew there in January 1930.[1][2] By October 1929 Schofield Inc had bought the rights to build it at their Los Angeles factory and by January 1930 the prototype had been re-engined there.[3][4] When the Albatross first flew in January 1928[2] it was described as the largest aircraft built on the West Coast. It was a three-engined, high wing monoplane with a span of 90 ft (27 m) and a large passenger cabin, designed for long haul routes including those from coast to coast.[1] Its two spar wing was rectangular in plan out to rounded tips and braced on each side by a parallel pair of streamlined struts from the lower fuselage longerons to the spars.[4][5] The Albatross was initially powered by three 125 hp (93 kW) Siemens-Halske Sh 14 engines[2] but in 1930 Schofield replaced them with 115 hp (86 kW) Axelson A-7Rs.[4] Both were 7 cylinder radial engines and were  similarly mounted. The outer pair were attached to the forward wing strut, with triplets of upward struts to the forward spar and horizontal struts to the fuselage, and the central engine was mounted on the slender nose of the forward fuselage.[5] Behind the central engine the fuselage expanded rapidly to the pilots' enclosed cabin, ahead of the wing leading edge, which seated the two pilots. In the original Zenith cabin[1] there was also a bunk to allow one of the pilots to sleep on a long flight, but the Schofield layout seated a navigator instead. Immediately behind and below the crew a windowed cabin had individual seats for 9 passengers and a two or three-seater couch. Passengers entered their cabin via a port side door at the rear. There was a toilet behind the cabin together with a baggage compartment, though there was another baggage hold below the pilots' cabin.[4] The tail was conventional, with tailplane and elevators set at mid-fuselage. The fin was triangular and carried a near rectangular, balanced rudder.[4][5] The Albatross had fixed, split axle, tailwheel landing gear. The main wheels were on V-struts from the lower fuselage longrons, with vertical shock-absorbing landing legs joining the forward wing struts at the engine mountings. At some date between March 1928 and February 1930 the struts and legs were enclosed in aircraft fairings and the wheels semi-enclosed.[4][5] After its first flight in January 1928, preparations began for an attempt on the world endurance record. In March it had flown carrying 1,300 US gal (1,100 imp gal; 4,900 l) of fuel at a loaded weight of 13,000 lb (5,900 kg).[6] With that quantity of fuel the calculated range was 6,700 mi (10,800 km; 5,800 nmi). At a cruising speed of 95 mph (153 km/h; 83 kn)[3] the flight would have lasted just over 70 hrs but no reports of a record attempt are known. Also unknown is the date of the first flight with Axelson engines but by January 1930 it was reported as flying satisfactorily with them.[4] Though Schofield had originally intended to put the Albatross into production there is no evidence of further examples.[3] Data from Aero Digest (February 1930)[4]General characteristics Performance</t>
  </si>
  <si>
    <t>11 passenger airliner</t>
  </si>
  <si>
    <t>Albin K. Peterson and Charles P. Rocheville</t>
  </si>
  <si>
    <t>56 ft (17 m)</t>
  </si>
  <si>
    <t>90 ft (27 m)</t>
  </si>
  <si>
    <t>14 ft (4.3 m)</t>
  </si>
  <si>
    <t>1,032 sq ft (95.9 m2)</t>
  </si>
  <si>
    <t>3 × Axelson A7-R 7 cylinder radial, 115 hp (86 kW)  each</t>
  </si>
  <si>
    <t>1,200 mi (1,900 km, 1,000 nmi)</t>
  </si>
  <si>
    <t>25 mph (40 km/h; 22 kn)</t>
  </si>
  <si>
    <t>Zenith Aircraft Company</t>
  </si>
  <si>
    <t>11-12 passengers</t>
  </si>
  <si>
    <t>415 US gal (346 imp gal; 1,570 l)</t>
  </si>
  <si>
    <t>500 ft/min (2.5 m/s) fully loaded</t>
  </si>
  <si>
    <t>//upload.wikimedia.org/wikipedia/commons/thumb/f/f8/Zenith_Albatross_Z-12_in_flight_Aero_Digest_April_1928.jpg/300px-Zenith_Albatross_Z-12_in_flight_Aero_Digest_April_1928.jpg</t>
  </si>
  <si>
    <t>Ford 14-A</t>
  </si>
  <si>
    <t>The Ford 14-A was a prototype three-engined, large, streamlined, 32 passenger aircraft built in 1932. Though apparently completed, it never flew.  The 14-A had only weak links with Ford's earlier, smaller Trimotor series, with a wingspan 50% greater, more powerful and differently mounted engines and nearly three times as many passengers in a much more spacious fuselage.[1] It was an all-metal aircraft with a thick (4 ft 3 in (1.30 m) maximum), two spar shoulder wing. Each sub-wing, themselves in two parts, was mounted on a short, rectangular plan centre-section which was an integral part of the fuselage. Beyond this, the wings had tetrahedral plans out to rounded tips. Its ailerons filled the outermost panels and, like the other control surfaces, were dynamically, though not aerodynamically, balanced.[1] The fuselage structure was of the open channel truss type with steel members in the central part carrying wing, engine and undercarriage stresses and with dural elsewhere. It was covered in corrugated Alclad sheet. The two pilots were given an excellent view from their enclosed position in the extreme nose, having entered through an external, port side door into the smoking room, then forward through an internal door. There were four passenger compartments, modelled after those used by railway passengers but divided into sub-compartments by a central corridor from the smoking room rear door. Each sub-compartment accommodated four passengers on double, face-to-face seats lit by a large window and was provided with sound insulation and heating. The two forward compartments were separated from the two aft by toilets under the wing. Further aft the corridor passed the galley on the port side and a starboard side baggage store, each with its own external door, on the way to the exit/entry area which had doors on each side. Overall the passenger cabin, excluding the toilets, was 41 ft (12 m) long, 8 ft 11 in (2.72 m) wide and 6 ft 10 in (2.08 m) high, a volume of 1,948 cu ft (55.2 m3).[1] The 14-A was unusual in having two different, though closely related, types of engines, very differently mounted. Ford had considered replacing the standard tri-motor nose engine by one on a pylon in the unbuilt Ford 12-A and the 14-A's central, 1,100 hp (820 kW) Hispano-Suiza 18Sb water-cooled W-18 was pylon-mounted, with each of its three well-separated cylinder banks individually cowled. It was cooled by edge-on radiators in the pylon and drove a three-bladed propeller. The outer engines, two Hispano-Suiza 12Nbr, water-cooled 60° V-12s, were buried in the thick wings. Geared down, they drove larger, four-bladed propellers on long drive shafts. Their edge-on radiators were mounted within the carefully faired landing legs underneath them.[1] The 14-A's landing gear was also unusual: though the landing legs and the deep wheel fairings were fixed and braced with near-horizontal struts to the lower fuselage members, the wheels themselves could be retracted into their fairings. When the aircraft was stationary the wheels were retracted but before take-off they were lowered pneumatically, increasing the 14-A's height by 4 ft 1 in (1.24 m), then raised again in-flight. Their track was 26 ft 5 in (8.05 m). The tail wheel was unusually large and well ahead of the tail, helping to level the fuselage on the ground. Like the main wheels it was mounted on a shock absorber but, additionally, was free to caster.[1] The tail unit was conventional, with a tapered tailplane mounted on top of the fuselage and braced to it from below and the fin was triangular. Its rudder was rounded and deep, requiring a cut-out in the elevator for movement.[1] Though photos and a detailed description published in April 1932 appear to suggest it was complete,[1] there is no record of it flying. Despite the effort put into its construction, the aircraft was cut up in 1933.[2] Data from Aero Digest (April 1932)[1]General characteristics</t>
  </si>
  <si>
    <t>airliner</t>
  </si>
  <si>
    <t>80 ft 10 in (24.64 m)</t>
  </si>
  <si>
    <t>110 ft (34 m)</t>
  </si>
  <si>
    <t>23 ft 7 in (7.19 m) wheels down</t>
  </si>
  <si>
    <t>1,600 sq ft (150 m2)</t>
  </si>
  <si>
    <t>2 × Hispano-Suiza 12Nbr water-cooled V-12, wing mounted, geared down 2</t>
  </si>
  <si>
    <t>3-bladed on central engine, diameter 10 ft 2 in (3.10 m), 4-bladed on outer pair, diameters 12 ft 10 in (3.91 m)</t>
  </si>
  <si>
    <t>The Airplane Division of the Ford Motor Company</t>
  </si>
  <si>
    <t>https://en.wikipedia.org/The Airplane Division of the Ford Motor Company</t>
  </si>
  <si>
    <t>32 passengers in Pullman style sections</t>
  </si>
  <si>
    <t>//upload.wikimedia.org/wikipedia/commons/thumb/0/04/Ford_14_AT_L%27Aerophile_May_1932.jpg/300px-Ford_14_AT_L%27Aerophile_May_1932.jpg</t>
  </si>
  <si>
    <t>Caudron C.230</t>
  </si>
  <si>
    <t>The Caudron C.230  was a sporting, touring and trainer aircraft produced in France in 1930. It was a conventional biplane with single-bay, unstaggered wings of equal span. The pilot and a single passenger sat in tandem open cockpits. It featured a wooden fuselage with plywood skin.[1] Fifteen examples were produced before the much improved and very successful Caudron C.270 Luciole series appeared.[1] Data from:[1] Data from Aviafrance,[1] Flight,[2] All-Aero[3]General characteristics Performance</t>
  </si>
  <si>
    <t>Touring</t>
  </si>
  <si>
    <t>Paul Deville</t>
  </si>
  <si>
    <t>7.87 m (25 ft 10 in)</t>
  </si>
  <si>
    <t>11 m (36 ft 1 in)</t>
  </si>
  <si>
    <t>24 m2 (260 sq ft)</t>
  </si>
  <si>
    <t>420 kg (926 lb)</t>
  </si>
  <si>
    <t>700 kg (1,543 lb)</t>
  </si>
  <si>
    <t>1 × Renault 4Pb 4-cylinder inverted air-cooled inline piston engine, 71 kW (95 hp)</t>
  </si>
  <si>
    <t>2-bladed fixed-pitch wooden propeller</t>
  </si>
  <si>
    <t>50 kg (110 lb) luggage</t>
  </si>
  <si>
    <t>85 l (22.5 US gal; 18.7 imp gal)</t>
  </si>
  <si>
    <t>//upload.wikimedia.org/wikipedia/commons/thumb/d/d8/Bundesarchiv_Bild_102-10155%2C_Berlin%2C_Internationale_Europa-Rundflug.jpg/300px-Bundesarchiv_Bild_102-10155%2C_Berlin%2C_Internationale_Europa-Rundflug.jpg</t>
  </si>
  <si>
    <t>{'C.230': ' first production version with Salmson 7Ac radial engine (15 built)', 'C.232': ' version with ', 'C.232/2': ' as C.232 with wheel brakes (3 built)', 'C.232/4': ' as C.232/2 with improved equipment (7 built)', 'C.233': ' prototype for testing of Michel AM-16 engine, later re-engined with Salmson 7Ac, reverting to C.230 designation. (1 built)', 'C.235': ' version with Argus As 8R engine for French Air Ministry ('}</t>
  </si>
  <si>
    <t>https://en.wikipedia.org/Paul Deville</t>
  </si>
  <si>
    <t>4,300 m (14,100 ft) in 1 hour</t>
  </si>
  <si>
    <t>https://en.wikipedia.org/Caudron C.270</t>
  </si>
  <si>
    <t>CNNA HL-14</t>
  </si>
  <si>
    <t>The CNNA HL-14 was a civil trainer aircraft developed in Brazil during the 1940s at CNNA.  It was a single-engine two-seat airplane.  Only one prototype was constructed.  It did not enter production. Sǎo Paulo Technical Museum website (in Portuguese)  This article on an aircraft of the 1940s is a stub. You can help Wikipedia by expanding it.</t>
  </si>
  <si>
    <t>Trainer</t>
  </si>
  <si>
    <t>Brazil</t>
  </si>
  <si>
    <t>https://en.wikipedia.org/Brazil</t>
  </si>
  <si>
    <t>CNNA</t>
  </si>
  <si>
    <t>Vickers F.B.24</t>
  </si>
  <si>
    <t>The Vickers F.B.24 was a British two-seat fighter aircraft of the First World War. Only a few prototypes were built, as, although it had good performance, the Bristol F.2 Fighter was preferred. In the early years of the First World War, Vickers Limited designed a number of aircraft to use the 150 hp (112 kW) Hart radial engine, the development of which was being funded by Vickers, including two single-seat fighters, the F.B.12 pusher and the tractor F.B.16.[1] A third design planned to use the Hart was the F.B.24, a two-seat fighter reconnaissance aircraft.[2] The Hart engine proved to be unreliable, however, and was abandoned prior to the first prototype being completed in December 1916, and it became necessary to find a new powerplant for the F.B.24, with the Hispano-Suiza 8 being chosen.[3] The first two prototypes, the F.B.24A and F.B.24B used a 150 hp Hispano-Suiza,[4] with the first probably flying in March 1917.[5] but were converted to use a 200 hp (149 kW) Hispano-Suiza, becoming the F.B.24D.  The F.B.24D was a two-bay biplane with a rectangular section fuselage. The pilot and observer/gunner sat close together in separate open cockpits, with the pilot directly under the upper wings. Despite transparent panels built into the upper wings, the pilot's view was very poor.[6] The F.B.24C was similar to the Hispano-Suiza powered aircraft, but was slightly larger and heavier, and was powered by a 275 hp (205 kW) Lorraine-Dietrich 8Bd water-cooled V8, with the cylinder blocks being enclosed in bulky fairings that protruded from the upper corners of the cowling, further restricting the pilot's view. The type was tested by the French, and although Vickers claimed good performance, the French found the aircraft's climb performance not as claimed by Vickers, and the type was not adopted.[7]  The F.B.24E was an attempt to improve the poor view for the pilot, with the fuselage being raised so that the top was level with the upper wing, and the pilot sitting with his head protruding through the gap between the two wing spars.[8] The final version was the F.B.24G.  This was of similar layout to the F.B.24E, but was larger still, and was powered by a 375 hp (280 kW) Lorraine-Dietrich V12 engine, the single example being built by Darracq in France, not flying until after the end of the war.[9] Data from British Aeroplanes 1914–1918[10]General characteristics Performance Armament   Aircraft of comparable role, configuration, and era</t>
  </si>
  <si>
    <t>Two-seat fighter</t>
  </si>
  <si>
    <t>26 ft 6 in (8.08 m)</t>
  </si>
  <si>
    <t>384 sq ft (35.7 m2)</t>
  </si>
  <si>
    <t>1,709 lb (775 kg)</t>
  </si>
  <si>
    <t>1 × Lorraine-Dietrich 8Bd water-cooled V8 engine, 275 hp (205 kW)</t>
  </si>
  <si>
    <t>129.5 mph (208.4 km/h, 112.5 kn) at 10,000 ft (3,050 m)</t>
  </si>
  <si>
    <t>Vickers</t>
  </si>
  <si>
    <t>https://en.wikipedia.org/Vickers</t>
  </si>
  <si>
    <t>23,000 ft (7,000 m) (absolute ceiling)</t>
  </si>
  <si>
    <t>2× fixed, forward firing, .303 inch (7.7 mm) Vickers machine guns and 1× Lewis Gun on Scarff ring in rear cockpit[11]</t>
  </si>
  <si>
    <t>11 minutes to 10,000 ft (3,050 m)18 minutes to 15,000 ft (4,670 m)</t>
  </si>
  <si>
    <t>37 ft 6 in (11.43 m)</t>
  </si>
  <si>
    <t>Canadian Home Rotors Safari</t>
  </si>
  <si>
    <t>The Canadian Home Rotors Safari is a kit helicopter, produced by CHR International of Marianna, Florida, and formerly produced by Safari Helicopter (formerly known as Canadian Home Rotors) of Ear Falls, Ontario.[1][2][3] The design is reminiscent of a small-scale Bell 47 helicopter. In fact, the helicopter was originally called the Baby Belle, but Bell Helicopters objected and the name was changed to Safari.[4] The Safari is a two-seat light helicopter with a bubble canopy, a two-bladed main rotor and a skid landing gear. The aircraft structure consists predominantly of welded 4130 chromoly steel tubing. The kit provides the main and tail rotors, rotor hubs, transmission, engine, cockpit and tailboom completed. Builder construction is largely assembly.[5] Engine options over time have included the 160 hp (119 kW) Lycoming O-320-B2B, 180 hp (134 kW) Lycoming O-360-C2C, the 160 hp (119 kW) Superior XP320 and the 180 hp (134 kW) XP360 engines.[6] Data from CHR[7]General characteristics Performance  Related development Aircraft of comparable role, configuration, and era  Related lists</t>
  </si>
  <si>
    <t>Kit helicopter</t>
  </si>
  <si>
    <t>120 (2005)[1]</t>
  </si>
  <si>
    <t>30 ft 3 in (9.22 m)</t>
  </si>
  <si>
    <t>950 lb (431 kg)</t>
  </si>
  <si>
    <t>1,600 lb (726 kg)</t>
  </si>
  <si>
    <t>1 × Lycoming O-360-C2C four cylinder, four-stroke aircraft piston engine, 180 hp (130 kW)</t>
  </si>
  <si>
    <t>85 mph (137 km/h, 74 kn)</t>
  </si>
  <si>
    <t>270 mi (430 km, 230 nmi)</t>
  </si>
  <si>
    <t>https://en.wikipedia.org/Kit helicopter</t>
  </si>
  <si>
    <t>Safari Helicopter</t>
  </si>
  <si>
    <t>https://en.wikipedia.org/Safari Helicopter</t>
  </si>
  <si>
    <t>28 US gal (106 litres)</t>
  </si>
  <si>
    <t>1,000 ft/min (5.1 m/s)</t>
  </si>
  <si>
    <t>//upload.wikimedia.org/wikipedia/commons/thumb/b/bd/Safari_kit_helicopter.jpg/300px-Safari_kit_helicopter.jpg</t>
  </si>
  <si>
    <t>Helicom H-1 Commuter Jr</t>
  </si>
  <si>
    <t>https://en.wikipedia.org/Helicom H-1 Commuter Jr</t>
  </si>
  <si>
    <t>NACA0012</t>
  </si>
  <si>
    <t>10,000 ft (3,000 m)</t>
  </si>
  <si>
    <t>25 ft 4 in (7.72 m) chord 8 in (20 cm)</t>
  </si>
  <si>
    <t>CNNA HL-6</t>
  </si>
  <si>
    <t>The CNNA HL-6 was a civil trainer aircraft developed in Brazil in 1943. The HL-6 was a low-wing cantilever monoplane of conventional configuration.  It employed a fixed tailskid undercarriage.  The student and instructor sat in tandem, in open cockpits.[1]  Data from Jane's all the World's Aircraft 1947[2]General characteristics Performance</t>
  </si>
  <si>
    <t>7.2 m (23 ft 7 in)</t>
  </si>
  <si>
    <t>9.8 m (32 ft 2 in)</t>
  </si>
  <si>
    <t>2.04 m (6 ft 8 in)</t>
  </si>
  <si>
    <t>545 kg (1,202 lb)</t>
  </si>
  <si>
    <t>750 kg (1,653 lb)</t>
  </si>
  <si>
    <t>1 × Lycoming O-290-C 4-cylinder air-cooled horizontally-opposed piston engine, 97 kW (130 hp)   at 2,800 rpm for take-off</t>
  </si>
  <si>
    <t>180 km/h (110 mph, 97 kn) 70% power</t>
  </si>
  <si>
    <t>520 km (320 mi, 280 nmi) (radius 260 km (160 mi; 140 nmi))</t>
  </si>
  <si>
    <t>https://en.wikipedia.org/CNNA</t>
  </si>
  <si>
    <t>88 l (23 US gal; 19 imp gal)</t>
  </si>
  <si>
    <t>85 km/h (53 mph, 46 kn)</t>
  </si>
  <si>
    <t>4.5 m/s (890 ft/min)</t>
  </si>
  <si>
    <t>50 kg/m2 (10 lb/sq ft)</t>
  </si>
  <si>
    <t>//upload.wikimedia.org/wikipedia/commons/thumb/c/cb/HL-6B_061012_Campo_dos_Afonsos.jpg/300px-HL-6B_061012_Campo_dos_Afonsos.jpg</t>
  </si>
  <si>
    <t>{'HL-6': ' prototype.  One built', 'HL-6A': ' similar to prototype but with more powerful engine.  Five units were constructed in 1943.', 'HL-6B Cauré': ' Similar to HL-6A but with more powerful engine 216\xa0kW (290\xa0hp) '}</t>
  </si>
  <si>
    <t>4,500 m (14,800 ft) service ceiling</t>
  </si>
  <si>
    <t>8.046 kg/kW (13.23 lb/hp)</t>
  </si>
  <si>
    <t>1,000 m (3,300 ft) in 4.2 minutes</t>
  </si>
  <si>
    <t>Vickers Vireo</t>
  </si>
  <si>
    <t>The Vickers Vireo was an experimental low wing all-metal monoplane built to explore both all-metal service aircraft and the use of catapult launched ship board fighters.  Only one was built. The Vickers-Wibault construction method was based on the patents of Michel Wibault, who began working with Vickers in 1922.[1]  It was a way of producing an all-metal aircraft with an airframe built up from simple, non-machined metal shapes, covered by very thin 0.4 millimetres (0.016 in) corrugated light alloy sheets. On the wings, the corrugations were aligned along the chord and longitudinally on the fuselage. The resulting fuselage was not monocoque but was internally braced and the skin on the wings was not stressed.  Panels were riveted to each other and to the underlying structure.  Vickers first experience of the method was with the licence built Wibault Scout.  The first Vickers design using this construction was the Vireo.[2] The Vireo (named after a Latin word thought to mean Greenfinch) was built to Air Ministry specification 17/25, intended to evaluate both all-metal aircraft and low powered, catapult launched, carrier borne fighters.  It was a low-winged single-engined monoplane of rather angular appearance with a flat-sided, deep fuselage except immediately aft of the engine.  Forward of the overwing open cockpit the nose fell away, giving it a slightly humped look.  The flying surfaces were all without external bracing; the wing was tapered, of deep section and incorporated twin machine guns.  The horizontal stabiliser had a straight leading edge but tapered at the rear.  There was a square topped, balanced rudder but no fin.[2] The Vireo was powered by an uncowled 230 horsepower (170 kW) Armstrong Siddeley Lynx IV radial engine, driving a two-bladed propeller.  The specification called for the fitting of either wheels or floats and both were used, though the Vireo took its Ministry tests as a landplane.  These tests began at RAF Martlesham Heath a month after the initial flights in March 1928. The long gap between the tender submission in December 1925 and the first flight was partly because the novel structure had undergone structural and aerodynamic tests at the Royal Aircraft Establishment.  There were a few minor incidents during the tests but more serious was a tendency to drop heavily at touchdown, which led to some rear fuselage damage.  This was later attributed to root interference of the highly cambered wing leading to nasty stall characteristics.  Nevertheless, by July the Vireo was on board HMS Furious for deck landing trials.[2] The Air Ministry's interest in low-powered on-board fighters, catapult-launched to compensate for their small engines, waned when the Vireo proved no faster than the conventional ship board aircraft like the Fairey IIIF.  The Vireo experience gave Vickers enough confidence in all-metal fighters to proceed with their later Jockey and Venom designs.[2] Data from [3]General characteristics Performance Armament</t>
  </si>
  <si>
    <t>Experimental ship-borne fighter</t>
  </si>
  <si>
    <t>1[4]</t>
  </si>
  <si>
    <t>27 ft 8 in (8.43 m)</t>
  </si>
  <si>
    <t>11 ft 5 in (3.48 m)</t>
  </si>
  <si>
    <t>214 sq ft (19.9 m2)</t>
  </si>
  <si>
    <t>1,951 lb (885 kg)</t>
  </si>
  <si>
    <t>2,550 lb (1,157 kg)</t>
  </si>
  <si>
    <t>1 × Armstrong Siddeley Lynx IV 7-cylinder radial, 235 hp (175 kW)</t>
  </si>
  <si>
    <t>120 mph (190 km/h, 100 kn) at 5,000 ft (1,500 m)[5]</t>
  </si>
  <si>
    <t>Vickers Ltd.</t>
  </si>
  <si>
    <t>//upload.wikimedia.org/wikipedia/commons/thumb/a/a1/Vickers_125_Vireo.jpg/300px-Vickers_125_Vireo.jpg</t>
  </si>
  <si>
    <t>14,750 ft (4,500 m)</t>
  </si>
  <si>
    <t>2× Vickers Auto RC (type E) machine guns in wings[6]</t>
  </si>
  <si>
    <t>Central Centaur IV</t>
  </si>
  <si>
    <t>The Central Centaur IV, a.k.a. Central C.F.5, was a British civil two/three-seat biplane aircraft produced by Central Aircraft Company Limited of London. The Centaur IV was a two-seat wire-braced, fabric-covered wooden biplane designed by A.A. Fletcher. It was the first original design to be built by Central Aircraft Company at Kilburn, London during 1919. The prototype had a 70 hp (52 kW) Renault air-cooled V-8 engine but the seven production aircraft were fitted with an Anzani radial engine. The Centaur IV was originally proposed in two versions: No market existed for private ownership at that time, so the eight aircraft were all built as three-seaters. All the aircraft were initially used by Central Aircraft for joyriding or instruction at Northolt Aerodrome. The fifth aircraft was fitted with a three-float undercarriage. It was used for a week giving joyrides at Southend-on-Sea. It was converted into a landplane later in 1920 and crashed in October 1920. As the postwar slump continued, some of the aircraft were sold in Belgium and were still operating in 1938. The last survivor was destroyed in the German invasion of Belgium in May 1940. Data from Flight060319[1]General characteristics Performance</t>
  </si>
  <si>
    <t>three-seat biplane trainer</t>
  </si>
  <si>
    <t>A A Fletcher</t>
  </si>
  <si>
    <t>24 ft 9 in (7.54 m)</t>
  </si>
  <si>
    <t>24 ft 2.5 in (7.379 m)</t>
  </si>
  <si>
    <t>900 lb (408 kg)</t>
  </si>
  <si>
    <t>1,400 lb (635 kg)</t>
  </si>
  <si>
    <t>1 × British Anzani 100hp 10-cyl. air-cooled two-row radial piston engine</t>
  </si>
  <si>
    <t>Central Aircraft Company Limited</t>
  </si>
  <si>
    <t>https://en.wikipedia.org/Central Aircraft Company Limited</t>
  </si>
  <si>
    <t>1 or 2 passengers</t>
  </si>
  <si>
    <t>30 mph (48 km/h, 26 kn)</t>
  </si>
  <si>
    <t>{'Centaur IV': ' dual-control version', 'Centaur IVA': ' single-pilot version', 'Centaur IVB': ' float landing gear'}</t>
  </si>
  <si>
    <t>Central Aircraft Flying School</t>
  </si>
  <si>
    <t>https://en.wikipedia.org/Central Aircraft Flying School</t>
  </si>
  <si>
    <t>https://en.wikipedia.org/1919</t>
  </si>
  <si>
    <t>Waco CG-15</t>
  </si>
  <si>
    <t>The Waco CG-15 was an American military glider, which was developed from the CG-4. Although outwardly similar to its predecessor and carrying the same number of passengers, a number of changes in the design, including shortened wings and a more streamlined nose enabled it to travel faster. 1,000 were ordered and 473 were delivered before production ceased. Two were transferred to the Navy for testing as the XLR2W-1. One unit was converted into an XPG-3 powered glider which used two Jacobs R-755-9 radial engines. Data from Fighting Gliders of World War II[1]General characteristics Performance  Related development Aircraft of comparable role, configuration, and era  Related lists</t>
  </si>
  <si>
    <t>Military glider</t>
  </si>
  <si>
    <t>2 pilots</t>
  </si>
  <si>
    <t>13 ft 1.2 in (4.0 m)</t>
  </si>
  <si>
    <t>62 ft 1.2 in (18.928 m)</t>
  </si>
  <si>
    <t>5 ft 6 in (1.7 m)</t>
  </si>
  <si>
    <t>623 sq ft (57.9 m2)</t>
  </si>
  <si>
    <t>4,000 lb (1,814 kg)</t>
  </si>
  <si>
    <t>8,035 lb (3,645 kg)</t>
  </si>
  <si>
    <t>https://en.wikipedia.org/Military glider</t>
  </si>
  <si>
    <t>Waco Aircraft Company</t>
  </si>
  <si>
    <t>https://en.wikipedia.org/Waco Aircraft Company</t>
  </si>
  <si>
    <t>13 troops / 4,035 lb (1,830 kg)</t>
  </si>
  <si>
    <t>62 mph (100 km/h, 54 kn) flaps up</t>
  </si>
  <si>
    <t>12.9 lb/sq ft (63 kg/m2) [citation needed]</t>
  </si>
  <si>
    <t>//upload.wikimedia.org/wikipedia/commons/thumb/2/24/Waco_CG-15A.jpg/300px-Waco_CG-15A.jpg</t>
  </si>
  <si>
    <t>180 mph (290 km/h, 160 kn)</t>
  </si>
  <si>
    <t>{'XCG-15': 'ototype converted from a ', 'XCG-15A': 'w-build prototypes, two built.', 'CG-15A': 'oduction variant, redesignated G-15A in 1948, 427 built.', 'PG-3': 'e XCG-15A fitted with two R-755-9 engines, redesignated G-3A in 1948.', 'XLR2W-1': 'o CG-15As transferred to the ', 'G-3A': '-3 redesignated in 1948.', 'G-15A': '-15A redesignated in 1948.'}</t>
  </si>
  <si>
    <t>United States Army Air Forces</t>
  </si>
  <si>
    <t>https://en.wikipedia.org/United States Army Air Forces</t>
  </si>
  <si>
    <t>Waco CG-4</t>
  </si>
  <si>
    <t>https://en.wikipedia.org/Waco CG-4</t>
  </si>
  <si>
    <t>NACA 43012[2]</t>
  </si>
  <si>
    <t>5 ft 10.2 in (1.8 m)</t>
  </si>
  <si>
    <t>Caudron C.800</t>
  </si>
  <si>
    <t>The Caudron C.800, at first also known as the Epervier (English: Sparrowhawk) is a French two seat training glider, designed and first flown during World War II and put into large scale post-war production.  It was the dominant basic training glider with French clubs until the 1960s and several still fly. Design of the Caudron C.800 began soon after the Franco-German Armistice of June 1940, proceeding in parallel with that of the Castel C.25S.  Both aircraft were intended to increase the number of machines available for recreational gliding in the southern, unoccupied region of France. Its wood framed, fabric covered high wings are braced from below with short and quite broad chord faired struts, one on each side, from the lower fuselage to the constant chord wing centre section.  Outboard the wing panels taper roughly elliptically, with obliquely hinged ailerons filling their whole trailing edges.[1][2] The fuselage is a plywood covered wooden monocoque[2] with an oval cross section; the wing is mounted at the highest point immediately behind the cockpit, which places instructor and pupil in side-by-side seats ahead of the leading edge, equipped with dual control and covered by a short, upward opening, rear hinged, multi-piece canopy.[1] There is another pair of opening fuselage transparencies immediately below the canopy.  Behind the wing the fuselage tapers, initially quickly, to the tail where the narrow chord, round tipped tailplane is mounted, with some dihedral, on top of it.  The broader, split elevators are ahead of a straight edged, blunt tipped narrow fin and wide rudder. Like the wings, the empennage is wood framed and fabric covered.  The monowheel undercarriage is assisted by a sprung, wooden skid reaching forwards from the wheel to the nose, and by a tail skid.[1] Two prototype C.800s were flown during World War II, the first in April 1942.[3][4]  A single-seat version, the C.810 was also flown in 1942 but these two prototypes were destroyed by bombing.  An improved single-seat variant, the C.811 was flown after 1945 but not developed; it was seen by the French Air Ministry as too similar to existing types such as the Grunau.[3] In 1951 an improved version of the C.800 named C.801 was designed by Raymond Jarlaud.  This had a reinforced structure, an enlarged rudder and balanced ailerons.  Cockpit visibility was improved by simplifying the frames with more curved glazing and ground handling was made easier by moving the monowheel forward.[3][5] After the liberation of France in 1944, the French government ordered 450 as part of an effort to revive French aviation, though this was later reduced to 248.[4] Production of 300 began in 1945 at the Aire-sur-Adour factory of the Fouga company, by then part of SCAN. Most went to civil gliding clubs becoming, along with the Castel C.25S, the national standard two-seat trainer type until their replacement by the Wassmer WA 30 Bijave in the early 1960s. It remained an important club stalwart for twenty years after its introduction.[3] Some were operated by the French Air Force and Aéronavale.[4] Ten C.801s were built at Aire-sur-Adour[3] but were withdrawn from use in 1957 on safety grounds.[5] In 2010 six C.800s remained on the French civil aircraft register and one on the Dutch.[6] Data from Aviation Museums and Collections of Mainland Europe.[7] C.800s are on public display at Data from The World's Sailplanes:Die Segelflugzeuge der Welt:Les Planeurs du Monde[2]General characteristics Performance</t>
  </si>
  <si>
    <t>Two-seat basic training glider</t>
  </si>
  <si>
    <t>Raymond Jarlaud</t>
  </si>
  <si>
    <t>8.35 m (27 ft 5 in)</t>
  </si>
  <si>
    <t>16.0 m (52 ft 6 in)</t>
  </si>
  <si>
    <t>22.0 m2 (237 sq ft)</t>
  </si>
  <si>
    <t>https://en.wikipedia.org/Two-seat basic training glider</t>
  </si>
  <si>
    <t>SNCAN</t>
  </si>
  <si>
    <t>https://en.wikipedia.org/SNCAN</t>
  </si>
  <si>
    <t>19.1 kg/m2 (3.9 lb/sq ft)</t>
  </si>
  <si>
    <t>//upload.wikimedia.org/wikipedia/commons/thumb/f/f7/Caudron_C.800_%28MAE%29.JPG/300px-Caudron_C.800_%28MAE%29.JPG</t>
  </si>
  <si>
    <t>170 km/h (110 mph, 92 kn)</t>
  </si>
  <si>
    <t>root Göttingen 654, tip Göttingen 676</t>
  </si>
  <si>
    <t>85 km/h (52.8 mph; 45.9 kn)</t>
  </si>
  <si>
    <t>90 km/h (55.9 mph; 48.6 kn)</t>
  </si>
  <si>
    <t>0.93 m/s (183 ft/min) at 68 km/h (42.3 mph; 36.7 kn)</t>
  </si>
  <si>
    <t>~21 at 78 km/h (48.5 mph; 42.1 kn)</t>
  </si>
  <si>
    <t>Celier Xenon 2</t>
  </si>
  <si>
    <t>The Celier Xenon 2 (also referred to by the manufacturer as the Xenon II) is a series of Polish autogyros that was designed by Frenchman Raphael Celier and produced by his company, Celier Aviation of Piotrków Trybunalski, Poland. The aircraft is supplied as a kit for amateur construction or as a complete ready-to-fly-aircraft.[1][2] Production of the Xenon 2 has ended and only the Celier Xenon 4 model remained in production is 2017. The side-by-side configuration Xenon 2 complements the tandem seat Celier Kiss series of autogyros. The Xenon 2 series all feature a single main rotor, tricycle landing gear, a low-set twin-boom T-tail, a fully enclosed two seat cockpit and a choice of engines, all mounted in pusher configuration.[1] One hundred Xenon 2s had been completed by 2011. The design has been developed into the three seat Celier Xenon 3 and Xenon 4.[1] Data from Bayerl[1]General characteristics Performance</t>
  </si>
  <si>
    <t>Autogyro</t>
  </si>
  <si>
    <t>Raphael Celier</t>
  </si>
  <si>
    <t>100 (2011)</t>
  </si>
  <si>
    <t>285 kg (628 lb)</t>
  </si>
  <si>
    <t>1 × Rotax 914 four cylinder, liquid and air-cooled, four stroke turbocharged aircraft engine, 86 kW (115 hp)</t>
  </si>
  <si>
    <t>195 km/h (121 mph, 105 kn)</t>
  </si>
  <si>
    <t>160 km/h (99 mph, 86 kn)</t>
  </si>
  <si>
    <t>https://en.wikipedia.org/Autogyro</t>
  </si>
  <si>
    <t>Celier Aviation</t>
  </si>
  <si>
    <t>https://en.wikipedia.org/Celier Aviation</t>
  </si>
  <si>
    <t>85 litres (19 imp gal; 22 US gal)</t>
  </si>
  <si>
    <t>8 m/s (1,600 ft/min)</t>
  </si>
  <si>
    <t>//upload.wikimedia.org/wikipedia/commons/thumb/c/c4/20100627_Xenon2_Krakow_1328.jpg/300px-20100627_Xenon2_Krakow_1328.jpg</t>
  </si>
  <si>
    <t>8.4 m (27 ft 7 in)</t>
  </si>
  <si>
    <t>55.4 m2 (596 sq ft)</t>
  </si>
  <si>
    <t>COW Biplane</t>
  </si>
  <si>
    <t>The COW Biplane was a British tractor biplane built to compete in the 1912 British Military Aeroplane Competition. It was not successful. When the War Office held a competition to find a military aeroplane for the newly formed Royal Flying Corps, the directors of the Coventry Ordnance Works decided to enter two aircraft.[1] The company had just taken over the business of Howard T. Wright in Battersea, and they directed Wright and W.O. Manning to design and build the aircraft.[1] Manning designed two slightly different aircraft. Both were unequal-span tractor biplanes, the first had two crew seated side-by-side, and was powered by a 100 hp (75 kW) Gnome rotary engine, the other had the two crew in tandem and was powered by a 110 hp (82 kW) Chenu inline engine.[1] Construction of the Gnome powered aircraft started at Battersea in early 1912, by the end of April 1912 the components of the aircraft were moved to Hangar No. 32 at Brooklands for completion.[1] The aircraft flew soon afterwards piloted by Thomas Sopwith who had been hired as a test pilot.[1] On the day after the first flight the aircraft entered an impromptu competition and race at Brooklands, taking three passengers with two of the passengers sitting outside of the cockpit on the lower wing.[1] Construction of the second Chenu-powered aircraft followed and it was delivered to Brooklands in July 1912.[1] The second aircraft differed in engine, seating arrangement, smaller wingspan, and shorter fuselage. Unusual for its time, it was fitted with a four-bladed propeller made from two two-bladed propellers joined together.[1] The War Office allocated Trial No. 10 to the Gnome-powered aircraft and No. 11 to the Chenu-powered one, thereafter they were always identified as Biplane No. 10 and Biplane No. 11.[1] No. 10 arrived at Larkhill Aerodrome in good time for the competition but No. 11 was moved by road and due to delays it missed the entry deadline.[1] Although No. 11 was not disqualified it failed to compete due to engine problems, suffering repeated failures of the magneto drive followed by failure of the reduction gear housing (similar problems with a Chenu engine also grounded the Martin and Handasyde entry to the competition).[1][2] No. 10 started the competition but had to be withdrawn with propeller problems.[1] The aircraft could not be fixed at Larkhill as Manning was abroad and Wright had left the company, so the aircraft were returned to Brooklands after the competition for further work.[1] Manning decided to re-build No. 10 using the original fuselage and tail and retaining the engine, but it was fitted with new wings and landing gear.[1] The modified No. 10 flew again on 13 January 1913 and was flown throughout 1913. The fate on No. 11 is unknown.[1] Data from English Electric Aircraft and their predecessors,[1] Flight [3]General characteristics Performance</t>
  </si>
  <si>
    <t>Military Biplane</t>
  </si>
  <si>
    <t>W.O. Manning</t>
  </si>
  <si>
    <t>33 ft 3 in (10.13 m)</t>
  </si>
  <si>
    <t>336.7 sq ft (31.28 m2)</t>
  </si>
  <si>
    <t>1,950 lb (885 kg)</t>
  </si>
  <si>
    <t>1 × Gnome 14 Omega-Omega 14-cylinder two-row air-cooled rotary piston engine, 100 hp (75 kW)   with 2</t>
  </si>
  <si>
    <t>2-bladed fixed-pitch propeller, 11 ft 6 in (3.51 m) diameter</t>
  </si>
  <si>
    <t>Coventry Ordnance Works</t>
  </si>
  <si>
    <t>https://en.wikipedia.org/Coventry Ordnance Works</t>
  </si>
  <si>
    <t>40 imp gal (48 US gal; 182 l) plus 10 imp gal (12 US gal; 45 l) gravity feed auxiliary</t>
  </si>
  <si>
    <t>//upload.wikimedia.org/wikipedia/commons/thumb/8/88/COWBiplane-No10.jpg/300px-COWBiplane-No10.jpg</t>
  </si>
  <si>
    <t>https://en.wikipedia.org/W.O. Manning</t>
  </si>
  <si>
    <t>40 ft (12 m)</t>
  </si>
  <si>
    <t>24 ft (7.3 m)</t>
  </si>
  <si>
    <t>Vickers F.B.14</t>
  </si>
  <si>
    <t>The Vickers F.B.14 was a British two-seat fighter/reconnaissance biplane designed and built by Vickers Limited. About 100 were built for the Royal Flying Corps but saw only limited use as it was designed for a larger engine which was not available when production commenced and it did not meet performance expectations. The F.B.14 was a conventional single-bay biplane with two tandem open cockpits and a fixed tailskid landing gear. It was designed to use a new engine, the 230 hp (170 kW) BHP inline engine (later to become the Siddeley Puma). The steel-tube airframe was completed in mid-1916, but the engine was not ready and it was fitted with a 160 hp (120 kW) Beardmore engine instead.[1] The aircraft was underpowered with the Beardmore engine and suffered reliability problems and over 50 production aircraft were delivered to the Royal Flying Corps without engines. A more reliable engine was tested, but the 120 hp (90 kW) Beardmore did not help meet the performance required. Attempts to fit alternate engines resulted in a number of variants with the most successful being a Rolls-Royce Eagle IV Vee engine. The aircraft performance was inferior to the contemporary Bristol F.2B, however, and further development of the F.B.14 was abandoned. The F.B.14 saw limited operational use, with some being sent to Mesopotamia, with seven being used in home defence squadrons. The Rolls-Royce powered F.B.14D, while being used for testing of an experimental gunsight at Orfordness on 22 July 1917, engaged in a German air raid and claimed an unconfirmed shoot-down of a Gotha bomber off Zeebrugge.[2][nb 1] Data from Vickers Aircraft since 1908 [4]General characteristics Performance Armament     Related lists</t>
  </si>
  <si>
    <t>Fighter, reconnaissance biplane</t>
  </si>
  <si>
    <t>100+</t>
  </si>
  <si>
    <t>28 ft 5 in (8.66 m)</t>
  </si>
  <si>
    <t>427 sq ft (39.7 m2)</t>
  </si>
  <si>
    <t>1,662 lb (754 kg)</t>
  </si>
  <si>
    <t>2,603 lb (1,181 kg)</t>
  </si>
  <si>
    <t>1 × Beardmore 160 hp water-cooled straight-six engine</t>
  </si>
  <si>
    <t>99.5 mph (160.1 km/h, 86.5 kn) at sea level</t>
  </si>
  <si>
    <t>https://en.wikipedia.org/Fighter, reconnaissance biplane</t>
  </si>
  <si>
    <t>//upload.wikimedia.org/wikipedia/commons/thumb/4/41/Vickers_F.B.14.jpg/300px-Vickers_F.B.14.jpg</t>
  </si>
  <si>
    <t>Royal Flying Corps</t>
  </si>
  <si>
    <t>https://en.wikipedia.org/Royal Flying Corps</t>
  </si>
  <si>
    <t>10,000 ft (3,000 m) ; Absolute ceiling 10,600 ft (3,200 m)</t>
  </si>
  <si>
    <t>1 × forward-firing .303 in (7.7 mm) Vickers machine gun1 × .303 in (7.7 mm) Lewis Gun fitted on a Scarff ring in rear cockpit</t>
  </si>
  <si>
    <t>3 hr 45 min</t>
  </si>
  <si>
    <t>40 min 45 s to 10,000 ft (3,000 m)</t>
  </si>
  <si>
    <t>https://en.wikipedia.org/1916</t>
  </si>
  <si>
    <t>Central Centaur IIA</t>
  </si>
  <si>
    <t>The Central Centaur IIA, a.k.a. Central C.F.2a, was a British civil six-passenger joyriding biplane aircraft produced by Central Aircraft Company Limited of London. Following the success of the earlier Centaur IV for joyriding, A.A. Fletcher designed a larger twin-engined aircraft.  Designated the Centaur IIB the first aircraft, registered G-EAHR, first flew during July 1919.[1] The fuselage had an open cockpit for the two crew and six passengers. A second example, registered G-EAPC, was built. It had the same designation Centaur IIB but had an enclosed cabin for seven passengers. The second aircraft first flew in May 1920.[1] The second aircraft was tested by the Air Ministry in the 1920 Commercial Aeroplane Competition.[1] It was described at the time as old-fashioned and low-powered, another problem was that loaded with all the fuel required for the three and half-hour test flight meant it was unable to carry passengers or pilots. The aircraft did not win the competition. The prototype was destroyed in an accident at Northolt Aerodrome in July 1919,[1] shortly after the competition. The second aircraft crashed on the 25 September 1920 at Hayes, Middlesex, with a loss of six lives.[1] No further examples were built. Data from ,[2] British Civil Aircraft since 1919 Volume 1[1]General characteristics Performance</t>
  </si>
  <si>
    <t>Biplane airliner</t>
  </si>
  <si>
    <t>39 ft 3 in (11.96 m)</t>
  </si>
  <si>
    <t>63 ft 6 in (19.35 m)</t>
  </si>
  <si>
    <t>12 ft 6 in (3.81 m)</t>
  </si>
  <si>
    <t>3,850 lb (1,746 kg)</t>
  </si>
  <si>
    <t>5,850 lb (2,654 kg)</t>
  </si>
  <si>
    <t>2 × Beardmore 160 hp 6-cyl. in-line piston engines, 160 hp (120 kW)  each</t>
  </si>
  <si>
    <t>2-bladed wooden fixed pitch propellers</t>
  </si>
  <si>
    <t>90 mph (140 km/h, 78 kn)</t>
  </si>
  <si>
    <t>6–9 pax</t>
  </si>
  <si>
    <t>40 mph (64 km/h, 35 kn)</t>
  </si>
  <si>
    <t>6.6 lb/sq ft (32 kg/m2)</t>
  </si>
  <si>
    <t>//upload.wikimedia.org/wikipedia/commons/thumb/6/66/Central_Centaur_II_airliner_from_A_Short_History_of_the_World%2C_pg.401.jpg/300px-Central_Centaur_II_airliner_from_A_Short_History_of_the_World%2C_pg.401.jpg</t>
  </si>
  <si>
    <t>7,250 lb (3,289 kg)</t>
  </si>
  <si>
    <t>0.06 hp/lb (0.098 kW/kg)</t>
  </si>
  <si>
    <t>27 ft (8.2 m) wings folded</t>
  </si>
  <si>
    <t>25 imp gal/h (30 gal/h; 110 L/h)</t>
  </si>
  <si>
    <t>2 imp gal/h (2.4 gal/h; 9.1 L/h)</t>
  </si>
  <si>
    <t>Caudron C.109</t>
  </si>
  <si>
    <t>The Caudron C.109 was a light utility aircraft built in France in the late 1920s. The C.109 was a parasol-winged braced monoplane of conventional configuration with fixed tailskid undercarriage.  The pilot and single passenger sat in tandem open cockpits.  C.109s were used in a number of record attempts of the day,[1] and were used to set distance records in the under 350 kg class of 868 km on 19 May 1927 (piloted by Juste Thoret), and 1,581 km on 27 October 1927 (piloted by Max Knipping), a women's duration record of 26 hours 47 minutes on 27 July 1929 (piloted by Maryse Bastié), and the first crossing of Mediterranee by a woman, Léna Bernstein (19 August 1929), 2,268 km.[1] At least one aircraft survived to fly postwar, F-PFLN, F-AIQI prewar, being airworthy at Mitry-Mory airfield near Paris in 1957. This aircraft is held in the collection of the Musée de l'Air et de l'Espace at Le Bourget but is not currently on public display. Data from Les Avions Caudrons,[1] Jane's all the World's Aircraft 1928[6]General characteristics Performance</t>
  </si>
  <si>
    <t>6.44 m (21 ft 2 in)</t>
  </si>
  <si>
    <t>11.50 m (37 ft 9 in)</t>
  </si>
  <si>
    <t>2.53 m (8 ft 4 in)</t>
  </si>
  <si>
    <t>19.14 m2 (206.0 sq ft)</t>
  </si>
  <si>
    <t>328 kg (723 lb)</t>
  </si>
  <si>
    <t>572 kg (1,261 lb)</t>
  </si>
  <si>
    <t>1 × Salmson 9AD 9-cylinder engine, 30 kW (40 hp)</t>
  </si>
  <si>
    <t>2-bladed fixed pitch propeller</t>
  </si>
  <si>
    <t>122.5 km/h (76.1 mph, 66.1 kn) at sea level</t>
  </si>
  <si>
    <t>653 kg (1,440 lb) (ca. 460 l (120 US gal; 100 imp gal))</t>
  </si>
  <si>
    <t>//upload.wikimedia.org/wikipedia/commons/thumb/2/2d/Caudron_C.109_F-PFLN_Mitry-Mory_29.05.57_edited-2.jpg/300px-Caudron_C.109_F-PFLN_Mitry-Mory_29.05.57_edited-2.jpg</t>
  </si>
  <si>
    <t>0.0649 kW/kg (0.0395 hp/lb)</t>
  </si>
  <si>
    <t>500 m (1,600 ft) in 8 minutes</t>
  </si>
  <si>
    <t>https://en.wikipedia.org/May 1925</t>
  </si>
  <si>
    <t>Caudron C.190</t>
  </si>
  <si>
    <t>The Caudron C.190 was a French two-seat low-wing single-engine sports plane, built by the French aeroplane manufacturer Caudron in the late 1920s. The only variant of the C.190 family (C.190/191/192/193) to be built in series was the C.193. Information in publications is vague, but at least six C.193s were produced (reg. F-AJHG, F-AJOB, F-AJSG, F-AJSH, F-AJSI, F-AJSJ) and one Salmson-powered C.192 (F-AJHF). One aircraft, C.193 F-AJSI, was sold to Great Britain in 1930 and registered as G-ABFX, but returned to France in 1931 to be registered as F-ALLJ.[1] In 1929, aircraft F-AJHF and F-AJHG participated in the Challenge 1929 international touring plane contest, and one of them completed it in 28th place, flown by Raymond Delmotte[2] In 1930, three C.193s participated in the Challenge 1930 international touring plane contest (F-AJSG, F-AJSH, F-AJSI), Maurice Finat completing it in 17th place and François Arrachart in 24th place. Data from Krzyżan, M. 1988General characteristics Performance</t>
  </si>
  <si>
    <t>sports plane</t>
  </si>
  <si>
    <t>7.48 m (24 ft 6 in)</t>
  </si>
  <si>
    <t>11.5 m (37 ft 9 in)</t>
  </si>
  <si>
    <t>13.6 m2 (146 sq ft)</t>
  </si>
  <si>
    <t>760 kg (1,676 lb)</t>
  </si>
  <si>
    <t>1 × Renault 4Pb 4-cyl inverted air-cooled in-line piston engine, 72 kW (97 hp)</t>
  </si>
  <si>
    <t>600 km (370 mi, 320 nmi)</t>
  </si>
  <si>
    <t>//upload.wikimedia.org/wikipedia/commons/thumb/5/50/Caudron_C.193_Annuaire_de_L%27A%C3%A9ronautique_1931.jpg/300px-Caudron_C.193_Annuaire_de_L%27A%C3%A9ronautique_1931.jpg</t>
  </si>
  <si>
    <t>{'C.190': ' first variant, with 80\xa0hp (58.8\xa0kW) Renault straight engine', 'C.191': ' variant with 95\xa0hp (69.8\xa0kW) ', 'C.192': ' variant with 95\xa0hp (69.8\xa0kW) Salmson 7AC radial engine', 'C.193': ' series variant, with 98\xa0hp (72\xa0kW) '}</t>
  </si>
  <si>
    <t>CGS Hawk</t>
  </si>
  <si>
    <t>The CGS Hawk is a family of high wing, strut-braced, pusher configuration, single and two-seats-in-tandem ultralight aircraft, designed by Chuck Slusarczyk and manufactured by CGS Aviation.[1][2][3][4][5][6][7] Designer Chuck Slusarczyk established himself as a hang glider designer in the early 1970s, including producing engine power units for hang gliders. In October 1979, his company, Chuck's Glider Supplies was renamed CGS Aviation. In 1980 Slusarczyk surveyed pilots at Sun 'n Fun and AirVenture to find out what they wanted in a new ultralight aircraft design. The survey revealed pilots were looking for:[5][8] When the resulting Hawk first flew in January 1982 it was the first ultralight aircraft with an enclosed cockpit and to use strut bracing. The aircraft was intended to meet the requirements of the US FAR 103 Ultralight Vehicles category, including that category's maximum 254 lb (115 kg) empty weight.[4][5][8] The Hawk wing is strut-braced, constructed from aluminum tubing and covered with either pre-sewn Dacron envelopes or doped aircraft fabric. The wing also features flaps. The fuselage is of similar construction and uses a curved boom tube for its main structural member. The curved tube allows the tail to be located higher, out of the wing's downwash, especially when the flaps are extended. Landing gear for all models is optionally tricycle or conventional.[4] The Hawks are available as aircraft kits, quick-build kits, or completed aircraft.[4] The Hawk was first introduced to the public at Sun N Fun in March 1982 in Lakeland, Florida. The prototype won Best New Design for 1982.[5] At the EAA Convention held in Oshkosh, Wisconsin that same year the Hawk was named Outstanding New Design and also Reserve Grand Champion.[5] At Oshkosh 1983, the Hawk won the Dupont Kevlar Air Recreational Vehicle Design Competition against more than 126 other designs.[5] Data from CGS &amp; Kitplanes[2][3][8]General characteristics Performance   Aircraft of comparable role, configuration, and era</t>
  </si>
  <si>
    <t>Light-sport aircraft, Homebuilt aircraft, ultralight aircraft</t>
  </si>
  <si>
    <t>Chuck Slusarczyk</t>
  </si>
  <si>
    <t>20 ft 7 in (6.27 m)</t>
  </si>
  <si>
    <t>28 ft 10 in (8.79 m)</t>
  </si>
  <si>
    <t>4 ft 6 in (1.37 m)</t>
  </si>
  <si>
    <t>135 sq ft (12.5 m2)</t>
  </si>
  <si>
    <t>310 lb (141 kg)</t>
  </si>
  <si>
    <t>1 × Rotax 447 two-stroke twin-cylinder aircraft engine, 40 hp (30 kW)</t>
  </si>
  <si>
    <t>170 mi (280 km, 150 nmi)</t>
  </si>
  <si>
    <t>https://en.wikipedia.org/Light-sport aircraft, Homebuilt aircraft, ultralight aircraft</t>
  </si>
  <si>
    <t>CGS Aviation</t>
  </si>
  <si>
    <t>https://en.wikipedia.org/CGS Aviation</t>
  </si>
  <si>
    <t>5 US gallons (19 litres)</t>
  </si>
  <si>
    <t>35 mph (56 km/h, 30 kn)</t>
  </si>
  <si>
    <t>//upload.wikimedia.org/wikipedia/commons/thumb/7/76/CGS_Hawk_Classic_02.JPG/300px-CGS_Hawk_Classic_02.JPG</t>
  </si>
  <si>
    <t>12,500 ft (3,800 m)</t>
  </si>
  <si>
    <t>CNNA HL-3</t>
  </si>
  <si>
    <t>The CNNA HL-3 was a civil trainer aircraft developed in Brazil in 1941. CNNA had already benefited from the Brazilian government's decision to invest in a pilot training campaign and hoped that a dedicated trainer aircraft would attract even more sales.  To that end, the HL-3 was proposed, and one prototype was constructed and flown.  Unfortunately for the firm, this was not to be the case, and no official interest was shown. The HL-3 was a two-place light aircraft powered by a 75 hp (56 kW) horizontally-opposed four-cylinder piston engine. An improved version with a more powerful 130 hp (97 kW) engine was designated the CNNA HL-4, but this didn't sell either.</t>
  </si>
  <si>
    <t>René Vandeale</t>
  </si>
  <si>
    <t>Vickers F.B.19</t>
  </si>
  <si>
    <t>The Vickers F.B.19 was a British single-seat fighting scout of the First World War, developed from the Barnwell Bullet prototype, and sometimes known as the Vickers Bullet. It served with the Royal Flying Corps and the Imperial Russian Air Service, which subsequently led to the Red Air Force adopting it during the Russian Civil War. G. H. Challenger designed the F.B.19,[1] which first flew in August 1916. It was a single-engine, single-bay, equal-span biplane, slightly smaller than either the Sopwith Camel or Nieuport 17, with a proportionally large engine fairing and tall fuselage, which gave it a relatively stubby appearance. It was armed with one synchronised 7.7mm Vickers machine gun, mounted unusually on the left-hand side of the fuselage, to facilitate the installation of the Vickers-Challenger synchroniser gear, also a Challenger design. The 100-hp Gnome Monosoupape engine gave a relatively slow speed, and the relatively low cockpit position, placed behind a wide rotary engine and between unstaggered wings, severely limited visibility for the pilot. The clearest view was sometimes said to be upwards, through a transparent section in the upper wing. Modifications were introduced, including a more powerful 110-hp (82-kW) Le Rhône or Clerget engine and staggered mainplanes, culminating in the Mk II design.[2] The plane's relative success on the Eastern Front appears to have been due in part to it receiving a more powerful engine in Russia. Around sixty-five F.B.19s were built. Six early production examples were sent to France in late 1916 for operational evaluation, where the RAF found them unsuitable for the fighting conditions then evolving. Twelve Mk IIs went to the Middle East, five to Palestine and seven to Macedonia; no squadron was fully equipped with the type. They were not popular. A few Mk IIs served as trainers and for air defense over London, but the type had effectively been retired before the end of 1917. The F.B.19 found more favour in Russia, where it was known as the Vikkers Bullit. A single example was initially sent for evaluation in 1916. Leading pilots, including the ace Yevgraph Kruten, regarded it favourably. Russian sources indicate that it was fitted with a more powerful 130-hp Clerget engine that provided a maximum speed of around 200 km/h, making the Bullit faster than both the SPAD S.VII and the Sikorsky S-20. The Russians procured around twenty or thirty planes, and deployed at least four to front-line units, including one in which the ace Grigoriy Suk claimed two of his victories. A number of unarmed planes served as trainers. After the October Revolution, a number of Bullits found their way into Bolshevik hands. A force of six F.B.19s are said to have been employed in 1918 against the anti-Bolshevik People's Army, and the type remained in service until 1924. All examples of the F.B.19s active in Russian service appear to have been Mk. I planes with unstaggered wings. A number of additional examples are said to have remained in crates on the dockside at Archangelsk until the British Royal Navy destroyed them during the evacuation of the allied expeditionary force in 1919.  Russian Empire  Soviet Russia  Ukrainian People's Republic  United Kingdom Data from British Aeroplanes 1914–18[3]General characteristics Performance Armament      Citations References</t>
  </si>
  <si>
    <t>Single-seat scout</t>
  </si>
  <si>
    <t>G. H. Challenger</t>
  </si>
  <si>
    <t>18 ft 2 in (5.54 m)</t>
  </si>
  <si>
    <t>24 ft 0 in (7.32 m)</t>
  </si>
  <si>
    <t>8 ft 3 in (2.51 m)</t>
  </si>
  <si>
    <t>215 sq ft (20.0 m2)</t>
  </si>
  <si>
    <t>1,485 lb (674 kg)</t>
  </si>
  <si>
    <t>1 × Gnome Monosoupape rotary engine, 100 hp (75 kW)</t>
  </si>
  <si>
    <t>102 mph (164 km/h, 89 kn) at 10,000 ft (3,000 m)</t>
  </si>
  <si>
    <t>https://en.wikipedia.org/Single-seat scout</t>
  </si>
  <si>
    <t>//upload.wikimedia.org/wikipedia/commons/thumb/e/eb/Vickers_F.B.19_front_quarter_view.jpg/300px-Vickers_F.B.19_front_quarter_view.jpg</t>
  </si>
  <si>
    <t>{'F.B.19 Mk I': 'Single-seat fighter-scout biplane, powered by a 100\xa0hp (75\xa0kW) ', 'F.B.19 Mk II': 'Single-seat fighter-scout biplane, powered by a 110\xa0hp (82\xa0kW) '}</t>
  </si>
  <si>
    <t>https://en.wikipedia.org/G. H. Challenger</t>
  </si>
  <si>
    <t>17,500 ft (5,300 m) (absolute)</t>
  </si>
  <si>
    <t>1 x 0.303-in Vickers machine gun</t>
  </si>
  <si>
    <t>2 hr 45 min</t>
  </si>
  <si>
    <t>14 min to 10,000 ft (3,000 m)</t>
  </si>
  <si>
    <t>Royal Flying CorpsRussia/USSR</t>
  </si>
  <si>
    <t>https://en.wikipedia.org/Royal Flying CorpsRussia/USSR</t>
  </si>
  <si>
    <t>Carr Special</t>
  </si>
  <si>
    <t>The Carr Special, also called the Carr Racer, the Saginaw Junior, and the Blackhawk, was an American low-wing monoplane racing aircraft developed in 1931.[1][2] In 1932, the founder of Paramount Aircraft Corporation left his failing company at the peak of the Great Depression, and attempted to pursue revenue in the potentially lucrative air race competitions.[3] The construction of the aircraft was sponsored by the Saginaw Junior Chamber of Commerce, prompting the nose art "Saginaw Junior". The Carr Special was built to compete in the Curtiss OX-5-powered class of the 1932 National Air Races, where many of the competitors were still biplanes. The Carr Special was built around part of the fuselage as well as the OX-5 engine from a Travel Air 2000 biplane.[4] It was a low wing strut-braced conventional landing gear monoplane with steel tube construction with aircraft fabric covering. The Carr Special was entered in the 1932 National Air Races in the "Free for All", but pulled out after being lapped by all but one other entrant, and in the precision landing contest. Despite the poor showing, the aircraft would later win 22 races.[5][dubious  – discuss] The aircraft was then modified for skywriting, and later modified again with a 125 hp (93 kW) Warner Scarab radial engine. On 19 September 1936, Kenny Barber placed second in the 550 cu in (9.0 L) class at Pontiac, Michigan. The aircraft was destroyed in 1937 at Southfield, Michigan. Data from SkywaysGeneral characteristics Performance</t>
  </si>
  <si>
    <t>Walter J. Carr, Ralph Koehler</t>
  </si>
  <si>
    <t>15 ft 9 in (4.80 m)</t>
  </si>
  <si>
    <t>22 ft 0 in (6.71 m)</t>
  </si>
  <si>
    <t>1,050 lb (476 kg)</t>
  </si>
  <si>
    <t>1 × Miller Overhead Valve converted Curtiss OX-5 V-8, 150 hp (110 kW)</t>
  </si>
  <si>
    <t>https://en.wikipedia.org/Racing aircraft</t>
  </si>
  <si>
    <t>//upload.wikimedia.org/wikipedia/commons/thumb/1/17/Carr_Special.jpg/300px-Carr_Special.jpg</t>
  </si>
  <si>
    <t>https://en.wikipedia.org/Walter J. Carr, Ralph Koehler</t>
  </si>
  <si>
    <t>Travel Air 2000</t>
  </si>
  <si>
    <t>https://en.wikipedia.org/Travel Air 2000</t>
  </si>
  <si>
    <t>M6</t>
  </si>
  <si>
    <t>Cavalier Mustang</t>
  </si>
  <si>
    <t>The Cavalier Mustang was a post-World War II civilian-modified version of the North American P-51 Mustang aircraft. Although originally intended as a high speed personal aircraft, the Cavalier was also exported for use as a fighter and close air support aircraft to third-world air forces. In 1957, newspaper publisher David Lindsay (1922–2009) founded Trans Florida Aviation Inc. His intention was to transform surplus military P-51s into executive business aircraft.  These aircraft were initially called the Trans-Florida Executive Mustang, soon renamed the Trans Florida Aviation Cavalier Mustang. The first of the Executive Mustangs was built in 1958 and for the next few years, only a handful of airframes were built and sold. To construct the Executive Mustang, Trans Florida purchased military surplus P-51s. The airframes were completely disassembled, the military equipment stripped out, and then rebuilt with a second seat, new avionics, plush leather interiors, luggage bays, and civilian paint schemes. By 1961, the aircraft were renamed Cavalier 2000, referring to the 2,000-statute-mile (3,200 km) range. Five different Cavalier models were eventually offered: the Cavalier 750, 1200, 1500, 2000, and 2500, differing in fuel capacity, with the name indicating the approximate range of the aircraft. Over the course of the next decade, nearly 20 of these aircraft would be constructed. Several FAA approved modifications to the Cavalier design would be made during that time, including canopy frame mounted cockpit fresh air vents, 96-US-gallon (360 l; 80 imp gal) wingtip fuel tanks, fuselage baggage door, 60 gallon ammo/gun bay fuel tanks, and a 14-inch (360 mm) taller vertical stabilizer.[1] Between 1964 and 1965, Trans Florida completed an IRAN inspection of over 30 F-51Ds of the Dominican Air Force (FAD) in Sarasota. In 1967 the company was renamed Cavalier Aircraft Corporation. In 1967, a decade after creating their first civilian P-51 conversion, Trans Florida was contracted by the United States Department of Defense to create military specification F-51Ds for export. These military aircraft incorporated most of the improved features of the civilian Cavaliers but were optimized as ground attack fighters. These aircraft were called Cavalier F-51D Mustangs; nine single control (F-51D) and two dual-control (TF-51D) aircraft were built.[2] The aircraft were given new 67-XXXXX and 68-XXXXX serial numbers. Nine (including the two TF-51s) were given to Bolivia, under a program called Peace Condor and two, with tip tanks, were sold to the United States Army for use as chase aircraft, one of which is preserved at the Air Force Armament Museum at Eglin Air Force Base, Florida. In 1967, Cavalier developed an outgrowth of the F-51D designed for close air support and counter-insurgency operations, calling this aircraft the Cavalier Mustang II. The Mustang II had improved avionics, structural improvements to the wing to allow more external weapons carriage on four additional hardpoints, and an improved Rolls-Royce Merlin V-1650-724A engine.[3] Two batches of Mustang IIs were constructed: the first group was built for El Salvador in 1968 and the second group was constructed for export to Indonesia in 1972 and 1973.  The five Mustang IIs (including one TF-51D) built for El Salvador featured wingtip fuel tanks to increase combat range. Five Mustang IIs and one TF-51D were built for Indonesia in 1972, but they did not have tip tanks due to a U.S. State Department restriction on their combat radius.[4] In 1968, Cavalier mated a Rolls-Royce Dart 510 turboprop to a Mustang II airframe. This privately funded prototype was also intended for the same CAS/COIN mission that the Mustang II was built for. The Turbo Mustang III had radically increased performance, along with an associated increase in payload and decrease in cost of maintenance due to the turbine engine. Despite numerous sales pitches to the United States Air Force, neither the U.S. military nor any foreign operators purchased the Turbo Mustang III. Seeking a company with mass production capability, the Turbo Mustang prototype, now called "The Enforcer," was sold by Lindsay to Piper Aircraft in 1971.[5] Cavalier Aircraft Corp. was closed in 1971 so the founder/owner, David Lindsay, could help develop the Piper PA-48 Enforcer. Lindsay set up a new company, Field Services Inc., to complete a Cavalier Mustang II contract for Indonesia. Many of the civil Mustang conversions, as well as many re-imported former military Cavaliers, have been restored into P-51Ds and fly on the U.S. and European air show circuits today.[6] General characteristics Performance Armament  Related development Aircraft of comparable role, configuration, and era  Related lists</t>
  </si>
  <si>
    <t>Business aircraft Counter-insurgency aircraft</t>
  </si>
  <si>
    <t>25+</t>
  </si>
  <si>
    <t>34 ft 2 in (10.40 m)</t>
  </si>
  <si>
    <t>41 ft 4 in (12.60 m) (with tip tanks)</t>
  </si>
  <si>
    <t>13 ft 1 in (4.00 m)</t>
  </si>
  <si>
    <t>408 sq ft (37.9 m2)</t>
  </si>
  <si>
    <t>12,000 lb (6,350 kg)</t>
  </si>
  <si>
    <t>1 × Rolls-Royce Merlin 724 Hamilton Standard four blade HS hydromatic, 1,720 shp (1,831 kW)</t>
  </si>
  <si>
    <t>440 mph (708 km/h, 380 kn)</t>
  </si>
  <si>
    <t>2,000 mi (3,218 km, 1,700 nmi)</t>
  </si>
  <si>
    <t>https://en.wikipedia.org/Business aircraft Counter-insurgency aircraft</t>
  </si>
  <si>
    <t>Cavalier Aircraft</t>
  </si>
  <si>
    <t>https://en.wikipedia.org/Cavalier Aircraft</t>
  </si>
  <si>
    <t>3,000 ft/min (15 m/s)</t>
  </si>
  <si>
    <t>34 lb/sq ft (167 kg/m2)</t>
  </si>
  <si>
    <t>//upload.wikimedia.org/wikipedia/commons/thumb/7/7d/P-51D_5NA_Cavalier.jpg/300px-P-51D_5NA_Cavalier.jpg</t>
  </si>
  <si>
    <t>Piper PA-48 Enforcer</t>
  </si>
  <si>
    <t>North American P-51 Mustang</t>
  </si>
  <si>
    <t>https://en.wikipedia.org/North American P-51 Mustang</t>
  </si>
  <si>
    <t>41,000 ft (11,465 m)</t>
  </si>
  <si>
    <t>0.18 hp/lb (0.29 kW/kg)</t>
  </si>
  <si>
    <t>https://en.wikipedia.org/Piper PA-48 Enforcer</t>
  </si>
  <si>
    <t>Celier Kiss</t>
  </si>
  <si>
    <t>The Celier Kiss is a series of Polish autogyros that was designed by Frenchman Raphael Celier and produced by his company, Celier Aviation of Jaktorów-Kolonia, Poland. When it was available the aircraft was supplied as a kit for amateur construction or as a complete ready-to-fly-aircraft.[1] The tandem seat Kiss series was designed as a complement to the side-by-side configuration Celier Xenon 2 series of autogyros. The Kiss series all feature a single main rotor, tricycle landing gear, a low-set T-tail and a choice of engines, all mounted in pusher configuration.[1] Data from Bayerl[1]General characteristics Performance</t>
  </si>
  <si>
    <t>1 × Rotax 912UL four cylinder, liquid and air-cooled, four stroke aircraft engine, 60 kW (80 hp)</t>
  </si>
  <si>
    <t>50 litres (11 imp gal; 13 US gal)</t>
  </si>
  <si>
    <t>3 m/s (590 ft/min)</t>
  </si>
  <si>
    <t>8.1 kg/m2 (1.7 lb/sq ft)</t>
  </si>
  <si>
    <t>Champion Lancer</t>
  </si>
  <si>
    <t>The Champion 402 Lancer is a twin-engine trainer produced by Champion Aircraft, a high-wing monoplane based on the tricycle gear Champion 7FC Tri-Traveler, but with wing-mounted Continental O-200-A engines.[3] The Lancer first flew in 1961 and production began in 1963.[4] The Lancer seats two in a tandem configuration with dual flight controls; the pilot in command or student pilot normally occupies the front seat. The Lancer achieved its goal of being the least expensive American-built twin engine airplane. Other design goals included simplicity, ease of maintenance, low operating costs, and the ability to operate from rough or unimproved strips. The high wing and high engine position give good propeller clearance in achieving that last goal. The Lancer is of metal tube construction with fiberglass covering and has fixed landing gear and propellers.[1] The Lancer was designed specifically for flight schools seeking an inexpensive way to train students for a multi-engine rating, a role in which the craft's modest performance and payload were anticipated to matter little.[3] To increase its appeal to flight schools, the Lancer has a mock landing gear retraction switch that operates green “safe” and red “unsafe” lights in the cockpit, allowing a student pilot to feign operation of retractable landing gear on takeoff and landing during instructional flights (the actual landing gear is permanently fixed).[5] In a peculiar combination, the front seat is equipped with a control yoke, while the rear-seat pilot has a centre stick.[N 1] Both seats are equipped with engine controls mounted overhead, with solo flight being performed from the front seat. Braking is controlled with a lever on the right-hand side of the front-seat instrument panel; differential braking is not possible, and no brake controls are provided for the rear-seat pilot.[3][4][5] Other features included single-slotted wing flaps with 4 adjustment positions, and pilot-adjustable trim tabs for the elevator and rudder;[3][N 2] elevator trim is adjusted using a sidewall-mounted lever.[5][N 3] The prototype Lancer underwent development between 1961 and the start of production in 1963. The changes included relocating the engine nacelles to their final position above the wing,[1] strengthening the wings to accommodate the engines, and redesigning the empennage to provide for twin-engine control requirements.[3] The Federal Aviation Administration type certificate was approved on 7 March 1963.[6] The Lancer's performance when flying on a single engine is notably poor; in a column for AOPA Pilot, author Barry Schiff summarized the airplane's single-engine performance by writing that "...it doesn’t have any".[5] Since the Lancer's fixed-pitch propellers cannot be feathered in flight, the failed engine's propeller generally continues to windmill, creating prodigious drag and yaw.[4][5][7] With the other engine delivering full power, the Lancer's advertised engine-out ceiling is only 2,000 feet (610 m) at standard temperature and pressure[4][7] – an altitude below ground level in many geographical areas, particularly once adverse density altitude conditions are taken into account. An engine-out situation typically results in a descent rate of about 250 ft/min (1.3 m/s),[5] and the Lancer's single-engine, best-rate-of-climb speed VYSE–generally a gauge of engine-out climb performance for other airplanes–has been characterized as actually being a "single-engine, least-rate-of-coming-down-speed."[7] Flying magazine noted that the craft could generally maintain altitude at or below 2,200 feet (670 m) and was reasonably easy to fly at airfield traffic pattern altitude[N 4] on a single engine, but that an engine-out go-around would be potentially risky, and that a pilot is best advised "...to commit [himself or herself] to land–then land".[3] Criticisms of the Lancer are not limited to its single-engine performance or lack thereof. The engine nacelle placement hampers visibility,[4][5][7] particularly for the rear-seat pilot,[5] and for both pilots during banked turns.[4] Schiff compares the engine nacelles to "...horse blinders that [result] in disorienting tunnel vision".[5] The close proximity of the engines and propellers to the front-seat pilot's head create elevated noise levels described as "remarkable"[4] or even "paralyzing".[7] The sidewall-mounted elevator trim lever looks very similar to the throttle lever of the single-engine Aeronca Champion, but pushing the lever forward results in nose-down trim rather than increased engine power as in most Champion types; this creates a risk that an experienced Champion pilot may confuse the two controls when piloting the Lancer, with potentially catastrophic consequences if he/she instinctively pushes the lever fully forward to arrest an unwanted rate of descent.[5] The 1 inch (25 mm) wide vertical center bar in the windshield impairs the pilot's view of the runway on landing.[3] With both engines functioning, the Lancer is relatively slow in cruise and exhibits a mediocre climb rate, particularly given its twin-engine layout and resultant higher operating costs compared to a single-engine airplane. Its lackluster performance is generally attributed to abundant form drag from the wing and tailplane struts and unusually large strut-braced fixed main landing gear legs, which are about 3 inches (76 mm) in diameter and 5 feet (1.5 m) long.[3][4][5] In most respects, the Lancer's flight performance is equal or slightly inferior to that of the popular Cessna 150,[5] an airplane that uses a single O-200 engine rather than two.[8] Some flight schools initially viewed the Lancer's marginal single-engine performance favorably, as students trained in a Lancer found other twin-engine types comparatively easy to fly.[3] However, sales were very limited; production began in 1963 and ended later in the same year with only 25[2] to 36[1] aircraft built. As of March 2019, the highest serial number of any 402 Lancer in the FAA aircraft registry was 25.[9] As of 2018, FAA flight test standards require a pilot to demonstrate feathering a propeller during the practical test to obtain a multiengine rating;[10] this effectively makes it impossible to complete the test in a Lancer with its fixed-pitch props. Despite the aircraft's drawbacks, Lancer ownership has been described as potentially attractive because it is "...an oddity and rarity of aviation..." and "Its appearance does attract and invite attention."[4] As of March 2019, nine Lancers remain on the FAA registry,[9] the type certificate is held by American Champion,[6] and the Lancer's ICAO aircraft type designator is CH40.[11] The National Transportation Safety Board Aviation Accident Database indicates that 12 accidents and incidents involving 9 individual Champion 402 aircraft occurred between 27 May 1964 and 27 July 1993 in the United States.[12] The only fatal Lancer accident in the database occurred on 18 January 1970 in Tarentum, Pennsylvania after a fuel system fault caused both engines to fail; the subsequent off-airport forced landing substantially damaged the aircraft and killed the pilot and sole occupant.[13] Of the 12 reported accidents and incidents, 4 involved single-engine operations.[14][15][16][17] Data from Flying, unless otherwise notedGeneral characteristics Performance</t>
  </si>
  <si>
    <t>Civil training aircraft</t>
  </si>
  <si>
    <t>1961[1][2]</t>
  </si>
  <si>
    <t>25[2]-36[1]</t>
  </si>
  <si>
    <t>22 ft 3 in (6.78 m)</t>
  </si>
  <si>
    <t>34.45 ft (10.50 m)</t>
  </si>
  <si>
    <t>170 sq ft (16 m2)</t>
  </si>
  <si>
    <t>1,790 lb (812 kg)</t>
  </si>
  <si>
    <t>2,450 lb (1,111 kg)</t>
  </si>
  <si>
    <t>2 × Continental O-200 , 100 hp (75 kW)  each</t>
  </si>
  <si>
    <t>2-bladed McCauley[6] fixed pitch</t>
  </si>
  <si>
    <t>110 kn (130 mph, 210 km/h)</t>
  </si>
  <si>
    <t>103 kn (118 mph, 190 km/h)</t>
  </si>
  <si>
    <t>390 nmi (450 mi, 720 km)</t>
  </si>
  <si>
    <t>Champion Aircraft Corporation</t>
  </si>
  <si>
    <t>https://en.wikipedia.org/Champion Aircraft Corporation</t>
  </si>
  <si>
    <t>57 U.S. gallons (220 L; 47 imp gal)</t>
  </si>
  <si>
    <t>56 kn (64 mph, 103 km/h)</t>
  </si>
  <si>
    <t>600 ft/min (3.0 m/s)</t>
  </si>
  <si>
    <t>//upload.wikimedia.org/wikipedia/commons/thumb/1/12/ChampionLancer-N9931Y.jpg/300px-ChampionLancer-N9931Y.jpg</t>
  </si>
  <si>
    <t>141 kn (162 mph, 261 km/h) [6]</t>
  </si>
  <si>
    <t>1963[1][2]</t>
  </si>
  <si>
    <t>Champion 7FC Tri-Traveler</t>
  </si>
  <si>
    <t>https://en.wikipedia.org/Champion 7FC Tri-Traveler</t>
  </si>
  <si>
    <t>14,500 ft (4,400 m)</t>
  </si>
  <si>
    <t>Vickers E.F.B.8</t>
  </si>
  <si>
    <t>The Vickers E.F.B.8 was a prototype British twin-engined fighter of the First World War. It was abandoned after only one aircraft was built, single-engined fighters being considered to have superior manoeuvrability. In autumn 1915, as well as the big, cannon armed, Vickers E.F.B.7, Vickers were working on the design of a second twin-engined fighter, the E.F.B.8 (Experimental Fighting Biplane No. 8).  This design, which was assigned to Rex Pierson was for a smaller, machine gun armed fighter. With twice the power of Vickers' single-engined pusher Vickers F.B.5 Gunbus, which, while possessing effective armament was too slow, the E.F.B.8 was hoped to have adequate performance.[1] Like the E.F.B.7, the E.F.B.8 was a two-bay biplane with a steel-tube structure with plywood-and-fabric covering, being powered by two tractor Gnome Monosoupape rotary engines mounted between the wings. It was, however, much more compact, with a wingspan 20 ft (6.1 m) less and 500 lb (230 kg) lighter. The gunner, armed with a single Lewis gun was sat in the nose, while the pilot again like the E.F.B.7. sat under the trailing edge of the wings, remote from the gunner, hindering cooperation between them in battle.[2][3] The E.F.B.8 flew in November 1915, demonstrating good performance, being the fastest twin-engined aircraft of 1915,[4] although not as good a performance as expected.[5] It was not considered manoeuvrable enough for use as a fighter, and with the prospect of better-performing single-engined fighters with synchronised guns, was rejected for production.[6] The experience designing it proved useful to Pierson, however, when two years later, he came to develop the Vickers Vimy bomber, which was much larger but of similar layout.[7][8] Data from Vickers Aircraft since 1908[9]General characteristics Performance Armament  Related development Aircraft of comparable role, configuration, and era</t>
  </si>
  <si>
    <t>Fighter aircraft</t>
  </si>
  <si>
    <t>Rex Pierson</t>
  </si>
  <si>
    <t>Prototype</t>
  </si>
  <si>
    <t>28 ft 2 in (8.59 m)</t>
  </si>
  <si>
    <t>38 ft 4 in (11.68 m)</t>
  </si>
  <si>
    <t>468 sq ft (43.5 m2)</t>
  </si>
  <si>
    <t>1,840 lb (835 kg)</t>
  </si>
  <si>
    <t>2,610 lb (1,184 kg)</t>
  </si>
  <si>
    <t>2 × Gnome Monosoupape rotary engines, 100 hp (75 kW)  each</t>
  </si>
  <si>
    <t>98 mph (158 km/h, 85 kn) at 5,000 ft (1,500 m)</t>
  </si>
  <si>
    <t>https://en.wikipedia.org/Fighter aircraft</t>
  </si>
  <si>
    <t>Vickers Limited</t>
  </si>
  <si>
    <t>https://en.wikipedia.org/Vickers Limited</t>
  </si>
  <si>
    <t>//upload.wikimedia.org/wikipedia/commons/thumb/4/47/Vickers_E.F.B.8.jpg/300px-Vickers_E.F.B.8.jpg</t>
  </si>
  <si>
    <t>https://en.wikipedia.org/Rex Pierson</t>
  </si>
  <si>
    <t>1× .303 in Lewis gun in nose</t>
  </si>
  <si>
    <t>10 min to 5,000 ft (1,500 m)</t>
  </si>
  <si>
    <t>Cameron P-51G</t>
  </si>
  <si>
    <t>The Cameron P-51G (originally Cameron Grand 51) is an American two-seat turboprop representation of the 1940s North American P-51 Mustang, designed and built by Cameron &amp; Sons Aircraft of Coeur d'Alene, Idaho for sale as completed aircraft or kits for amateur construction.[1] The P-51G is a full-size representation of the second world war Mustang. The design was started in 1988 with a first flight in 1998. It was displayed in public at Oshkosh in July 1998 as the Grand 51 but was subsequently renamed the P-51G.[1] The P-51G is a low-wing cantilever monoplane with an airframe made from carbon fiber epoxy.[2] Of similar lines to the original Mustang, the prototype was fitted with a 1,450 hp (1,081 kW) Lycoming T53-L-701A turboprop with a three-bladed tractor propeller from an Grumman OV-1D Mowhawk.[2][1] The P-51G has a hydraulically operated retractable conventional landing gear with a retractable tailwheel.[1]  The main landing gear utilize components from North American T-6 landing gear.[2] The two-seat cockpit has the pilot and passenger in tandem under a hinged one-piece canopy, the company does have a P-51D-style framed canopy available as an option.[1][2] The Mustang-style under-fuselage air scoop is a dummy that provides a baggage compartment.[1] The design blends features of various P-51 models.  The fuselage closely resembles the P-51D, but has features from the light weight P-51G model.  The wing uses the P51-H model wing and has been shortened to 32 feet.  The wet wing design holds 450 gallons of fuel.[2] The prototype aircraft does not have flaps since the turbine engine propeller has beta control to assist in stopping.[3][4] A production agreement to assemble complete aircraft was made in 1996 with Exclusive Aviation located in Fargo, North Dakota to build two aircraft. Cameron supplied an engine and parts for the two aircraft. SPW Associates entered into a loan agreement with Exclusive Aviation in 1997.  In 1998 Exclusive Aviation had defaulted on this loan. On August 18, 1998 a “Transfer of Collateral Upon Peaceable Foreclosure and Renunciation” granting possession of the completed first airplane to SPW was signed.   In May 1999, Cameron filed a lien against the airplane with the FAA.  The ownership of the sole aircraft has been in litigation from the 2002 until 2006 when the North Dakota Supreme Court ruled that the aircraft belonged to SPW Associates.[5]   After the North Dakota Supreme Court judgement, the aircraft was put for sale.[6] Data from Jane's All the World's Aircraft 2003-2004[1]General characteristics Performance</t>
  </si>
  <si>
    <t>Two-seat turboprop homebuilt aircraft</t>
  </si>
  <si>
    <t>Murdo Cameron</t>
  </si>
  <si>
    <t>37 ft 0 in (11.28 m)</t>
  </si>
  <si>
    <t>10 ft 9 in (3.28 m)</t>
  </si>
  <si>
    <t>233.0 sq ft (21.65 m2)</t>
  </si>
  <si>
    <t>4,500 lb (2,041 kg)</t>
  </si>
  <si>
    <t>8,000 lb (3,628 kg)</t>
  </si>
  <si>
    <t>1 × Lycoming T53-L-701A turboprop , 1450 hp (1081 kW)</t>
  </si>
  <si>
    <t>450 mph (724 km/h, 390 kn)</t>
  </si>
  <si>
    <t>360 mph (579 km/h, 310 kn)</t>
  </si>
  <si>
    <t>1,250 mi (2,011 km, 1,090 nmi)</t>
  </si>
  <si>
    <t>https://en.wikipedia.org/Two-seat turboprop homebuilt aircraft</t>
  </si>
  <si>
    <t>Cameron &amp; Sons Aircraft</t>
  </si>
  <si>
    <t>https://en.wikipedia.org/Cameron &amp; Sons Aircraft</t>
  </si>
  <si>
    <t>96 mph (155 km/h, 83 kn)</t>
  </si>
  <si>
    <t>4,200 ft/min (21.34 m/s)</t>
  </si>
  <si>
    <t>30,000 ft (9,144 m)</t>
  </si>
  <si>
    <t>±8</t>
  </si>
  <si>
    <t>Chase XC-123A</t>
  </si>
  <si>
    <t>The Chase XC-123A was an experimental transport aircraft developed by Chase Aircraft. The first jet-powered transport built for the United States Air Force, it was intended for use as a high-speed transport for high-priority cargo and personnel. The XC-123A was determined to have insufficient advantages over existing types in service, and did not go into production. The sole prototype was converted into the piston-powered Stroukoff YC-123D to evaluate boundary layer control systems. In the late 1940s, Chase Aircraft had developed the XG-20, the largest glider ever built in the United States.[1] By the time it was ready for operations, however, U.S. military doctrine had been altered to remove the requirement for the use of transport gliders in combat.[2] However, the XG-20's aircraft had been designed to allow for the easy installation of power plants, and Chase modified the two prototypes into powered aircraft, one becoming the XC-123, with twin piston engines.[3] The second XG-20, however, was taken in hand for a more radical reconfiguration, being fitted with two twin-jet engine pods, of the type used by the Convair B-36 and Boeing B-47 bombers, to become the XC-123A.[4] As there was no provision for housing fuel in the former glider's wings, fuel tanks were installed underneath the cabin floor.[4] Dubbed "Avitruc" by its manufacturer,[5] the XC-123A conducted its maiden flight on April 21, 1951,[4] becoming the first jet-powered transport aircraft to successfully fly in the United States.[4] It was considered "excellent" in flight trials, with the aircraft showing few vices,[6] and demonstrating reasonably good short-field capability.[4] Despite this, even as the XC-123 proved successful, the XC-123A failed to win sufficient favor in flight testing to receive a production order. Although the aircraft's short-field performance was good, on rough, unimproved fields the low-slung jet pods would suck debris into the intakes, damaging the engines.[4] In addition, the aircraft's design was mismatched to its engines,[7] resulting in the XC-123A being incapable of providing sufficient cargo capacity compared to the amount of fuel its jet engines required.[2] As a result, the XC-123A project was abandoned without additional aircraft being built.[2] Following the conclusion of trials, the XC-123A was converted to be powered by two Pratt &amp; Whitney R-2800 radial engines, and was used for boundary layer control trials as the Stroukoff YC-123D, receiving serial number 53–8068.[4][8][9] Data from Gunston[6] and Adcock[4]General characteristics Performance  Related development Aircraft of comparable role, configuration, and era  Related lists</t>
  </si>
  <si>
    <t>Military transport aircraft</t>
  </si>
  <si>
    <t>Michael Stroukoff</t>
  </si>
  <si>
    <t>77 ft 1 in (23.50 m)</t>
  </si>
  <si>
    <t>110 ft 0 in (33.53 m)</t>
  </si>
  <si>
    <t>33 ft 10 in (10.31 m)</t>
  </si>
  <si>
    <t>1,222.78 sq ft (113.600 m2)</t>
  </si>
  <si>
    <t>25,000 lb (11,340 kg)</t>
  </si>
  <si>
    <t>4 × General Electric J47-GE-11 turbojets, 5,200 lbf (23 kN) thrust each</t>
  </si>
  <si>
    <t>500 mph (800 km/h, 430 kn)</t>
  </si>
  <si>
    <t>400 mph (640 km/h, 350 kn)</t>
  </si>
  <si>
    <t>https://en.wikipedia.org/Military transport aircraft</t>
  </si>
  <si>
    <t>Chase Aircraft</t>
  </si>
  <si>
    <t>https://en.wikipedia.org/Chase Aircraft</t>
  </si>
  <si>
    <t>//upload.wikimedia.org/wikipedia/commons/thumb/5/55/Chase_XC-123A.jpg/300px-Chase_XC-123A.jpg</t>
  </si>
  <si>
    <t>https://en.wikipedia.org/Michael Stroukoff</t>
  </si>
  <si>
    <t>United States Air Force</t>
  </si>
  <si>
    <t>https://en.wikipedia.org/United States Air Force</t>
  </si>
  <si>
    <t>Chase XCG-20</t>
  </si>
  <si>
    <t>https://en.wikipedia.org/Chase XCG-20</t>
  </si>
  <si>
    <t>NACA 23017[10]</t>
  </si>
  <si>
    <t>60,000 lb (27,216 kg)</t>
  </si>
  <si>
    <t>Jet Avitruc</t>
  </si>
  <si>
    <t>47-787</t>
  </si>
  <si>
    <t>Converted to YC-123D 53-8068</t>
  </si>
  <si>
    <t>https://en.wikipedia.org/Converted to YC-123D 53-8068</t>
  </si>
  <si>
    <t>Chotia Weedhopper</t>
  </si>
  <si>
    <t>The Weedhopper is an American high-wing, tractor configuration, tricycle gear, two-axis control ultralight aircraft originally developed by John Chotia during the height of the 1970s ultralight boom and introduced in 1977. When it was in production the aircraft was sold as a kit for amateur construction and could be assembled in 25-30 man-hours.[1][2][3][4][5][6][7][8][9][10] By early 2013 the company website had been blanked and put up for sale and it is likely that the company has closed and production ended.[11] Many of the early ultralights used a "weight shift" method of control, requiring the pilot to push a control bar to shift the center of gravity of the aircraft. The Weedhopper differed from most other ultralights of the period in that it has a control stick which moves the rudder and elevator, giving it two axis control in pitch and yaw. The pronounced dihedral of the wings, along with the swept leading edge causes it to bank into the turn, and results in a very stable, easy-to-fly aircraft. The Weedhopper differs from many of the other early ultralights in that it had a strut-braced wing, whereas most period ultralights have wire-braced wings.[2] The Weedhopper is constructed from aluminium tubing and covered with Dacron pre-sewn envelopes. The early versions of the aircraft developed a poor reputation due to the lack of reliable engines available in the 1970s. This was rectified with the adoption of the Rotax 277 28 hp (21 kW) and later the Rotax 447 40 hp (30 kW) powerplant.[2][12] Over 13,000 Weedhoppers have been sold. It was popular because it offered people an inexpensive way to fly for pleasure. The aircraft could be easily disassembled and put on a trailer for home storage. It was not necessary to rent an expensive hangar. It could also be flown from just about any field because of its short takeoff and landing requirements (about 100 feet (30 m) with no obstacles). The kits originally sold for $2,000, and in 2011 the  Weedhopper model 40 sold for US$8,495.[2][1][13] In its home country versions of the aircraft are eligible for the FAR 103 Ultralight Vehicles category, the experimental amateur-built category and the light-sport aircraft category.[10] Data from Weedhopper Aircraft[3]General characteristics Performance Avionics</t>
  </si>
  <si>
    <t>John Chotia</t>
  </si>
  <si>
    <t>13,000 (2007)[1]</t>
  </si>
  <si>
    <t>18 ft 6 in (5.64 m)</t>
  </si>
  <si>
    <t>28 ft 0 in (8.53 m)</t>
  </si>
  <si>
    <t>6 ft 97 in (4.29 m)</t>
  </si>
  <si>
    <t>250 lb (113 kg)</t>
  </si>
  <si>
    <t>1 × Rotax 447 twin-cylinder, two-stroke aircraft engine, 40 hp (30 kW)</t>
  </si>
  <si>
    <t>2-bladed Powerfin ground adjustable</t>
  </si>
  <si>
    <t>55 mph (89 km/h, 48 kn)</t>
  </si>
  <si>
    <t>Weedhopper Aircraft</t>
  </si>
  <si>
    <t>https://en.wikipedia.org/Weedhopper Aircraft</t>
  </si>
  <si>
    <t>20 mph (32 km/h, 17 kn)</t>
  </si>
  <si>
    <t>//upload.wikimedia.org/wikipedia/commons/thumb/4/41/Unknown_AX2.jpg/300px-Unknown_AX2.jpg</t>
  </si>
  <si>
    <t>65 mph (105 km/h, 56 kn)</t>
  </si>
  <si>
    <t>https://en.wikipedia.org/John Chotia</t>
  </si>
  <si>
    <t>1977-2012</t>
  </si>
  <si>
    <t>https://en.wikipedia.org/Chotia WoodhopperCyclone AX2000Flylab TucanoRaj Hamsa X-Air</t>
  </si>
  <si>
    <t>Cirrus VK-30</t>
  </si>
  <si>
    <t>The Cirrus VK-30 is a single-engine pusher-propeller homebuilt aircraft originally sold as a kit by Cirrus Design (now called Cirrus Aircraft), and was the company's first model, introduced in 1987.[2] As a kit aircraft, the VK-30 is a relatively obscure design with few completed aircraft flying. Its most important legacy is that the work done on developing and marketing the aircraft convinced the designers, the Klapmeier brothers, that the best way to proceed in the future was with a more conventional layout and with a certified production aircraft. Thus the lessons of the VK-30 were directly responsible for the design of the Cirrus SR20 and SR22, which have been the best-selling general aviation airplanes in the world every year since 2003.[3][4][5][6] The VK-30 also served as a significant inspiration for the creation of the company's latest aircraft, the Cirrus Vision Jet,[7][8] which in 2018 won the Collier Trophy for becoming the first single-engine personal jet with a whole-plane parachute recovery system.[9] The VK-30 design was conceived in the early 1980s as a kit plane project by three college students, Alan Klapmeier and Jeff Viken from Ripon College in Wisconsin, and Alan's brother, Dale Klapmeier, who was attending the University of Wisconsin–Stevens Point. Jeff Viken's wife, Sally, designed the VK-30's flap system. Together, in the Klapmeiers' parents' barn in rural Sauk County, Wisconsin,[10] they formed Cirrus Design as the company to produce the VK-30 (VK standing for Viken-Klapmeier).[1][2] The aircraft has an all-composite construction and was designed to achieve natural laminar flow over the fuselage as well as the wing and tail surfaces to provide for very low drag—using a NASA NLF(1)-0414F airfoil. The prototype incorporated some parts from production aircraft, including the nose gear from a Piper Cherokee and the main landing gear from a Lake LA-4. The VK-30 was designed to be a five-seat aircraft from the start, which made it considerably larger than most other amateur-built aircraft of its day. It incorporated a mid-engine design, driving a three-bladed pusher propeller behind the tail through an extension shaft. The powerplant was a Continental IO-550-G piston engine developing 300 hp (224 kW).[2][11] The VK-30 was introduced at the 1987 EAA AirVenture Oshkosh convention in Oshkosh, Wisconsin and first flew on 11 February 1988. Kit deliveries commenced shortly thereafter.[2] In the late 1980s, the Klapmeier brothers approached jet engine manufacturer Williams International about the possibility of installing a small, single Williams FJ44 turbofan engine on the VK-30. The idea never materialized at that time, however, it significantly inspired the original design concept of the Vision Jet in the mid-2000s.[8] Cirrus discontinued production of the VK-30 towards the end of 1993.[12] In 1996 the company announced plans to develop a stronger replacement wing for about 28 VK30s supplied to past customers.[12] Cirrus delivered about 40 kits, and built four additional factory prototypes.[1][13] The company estimated that there were 13 customer VK-30s completed. As of 11 February 2018, four were still registered with the Federal Aviation Administration in the US, although at one time a total of 12 had been registered.[2][14] The VK-30 was the predecessor of the Cirrus ST50, which had an almost-identical configuration to the VK-30, but included a larger ventral fin on the tail of the aircraft, a slightly larger fuselage, and was powered by a Pratt &amp; Whitney Canada PT6-135 turboprop engine in place of the piston engine used in the VK-30. Cirrus designed and initially developed the aircraft under contract to an Israeli aircraft manufacturer named Isravation, and first flew it in Duluth, Minnesota in 1994. Isravation attempted to certify and market the ST50 in the proceeding years but it never entered production by the company.[7][8][13][15] Between 1990 and 2020, seven US-registered VK-30s crashed, with a total of ten fatalities.[16][17][18][19][20][21][22] On 22 March 1996, retired astronaut Robert F. Overmyer died at age 59 in the crash of an Allison turbine-powered VK-30. He was testing the aircraft for stall recovery characteristics at aft center of gravity limits when the aircraft departed controlled flight.[12][16] Data from EAA AirVenture Museum[26]General characteristics Performance  Related development Aircraft of comparable role, configuration, and era  Related lists  Media related to Cirrus VK-30 at Wikimedia Commons</t>
  </si>
  <si>
    <t>Amateur-built airplane</t>
  </si>
  <si>
    <t>Alan and Dale Klapmeier, Jeff Viken</t>
  </si>
  <si>
    <t>about 13</t>
  </si>
  <si>
    <t>26 ft (7.9 m)</t>
  </si>
  <si>
    <t>39 ft 8 in (12.09 m)</t>
  </si>
  <si>
    <t>126 sq ft (11.7 m2)</t>
  </si>
  <si>
    <t>2,400 lb (1,089 kg)</t>
  </si>
  <si>
    <t>3,600 lb (1,633 kg)</t>
  </si>
  <si>
    <t>1 × Continental IO-550-G horizontally opposed piston engine, 300 hp (220 kW)</t>
  </si>
  <si>
    <t>247 mph (398 km/h, 215 kn) at sea level</t>
  </si>
  <si>
    <t>1,300 mi (2,100 km, 1,100 nmi)</t>
  </si>
  <si>
    <t>https://en.wikipedia.org/Amateur-built airplane</t>
  </si>
  <si>
    <t>Cirrus Design</t>
  </si>
  <si>
    <t>https://en.wikipedia.org/Cirrus Design</t>
  </si>
  <si>
    <t>Four passengers</t>
  </si>
  <si>
    <t>1,500 ft/min (7.6 m/s)</t>
  </si>
  <si>
    <t>28.6 lb/sq ft (140 kg/m2)</t>
  </si>
  <si>
    <t>//upload.wikimedia.org/wikipedia/commons/thumb/8/8e/CirrusVK-30N94CM02.jpg/300px-CirrusVK-30N94CM02.jpg</t>
  </si>
  <si>
    <t>https://en.wikipedia.org/Alan and Dale Klapmeier, Jeff Viken</t>
  </si>
  <si>
    <t>1987[1]</t>
  </si>
  <si>
    <t>1988–1993</t>
  </si>
  <si>
    <t>Civil Aviation Department Revathi</t>
  </si>
  <si>
    <t>The Civil Aviation Department Revathi was a light utility aircraft designed in India principally for use by that country's flying clubs. The Revathi was a conventional, low-wing monoplane with fixed tailwheel undercarriage and two seats side-by-side with an optional third seat behind them. The fuselage construction was of welded steel tube, with the forward section skinned in aluminium and the tail section in fabric. The wings were of all-metal construction and originally fitted with wooden flaps and ailerons that were later replaced with metal surfaces. The tail surfaces were also originally wooden but later replaced with metal. The Revathi first flew on 13 January 1967 and received Indian type certification in January 1969. The prototype's wings and fuel system were later revised, and the resulting configuration was designated the Revathi Mk.II.  It first flew in this configuration on 20 May 1970.  It received its Indian type certificate on 31 October 1972. Data from Jane's All the World's Aircraft, 1975-76[1]General characteristics Performance</t>
  </si>
  <si>
    <t>7.58 m (24 ft 10 in)</t>
  </si>
  <si>
    <t>9.4 m (30 ft 10 in)</t>
  </si>
  <si>
    <t>2.97 m (9 ft 9 in) tail up</t>
  </si>
  <si>
    <t>14.09 m2 (151.7 sq ft)</t>
  </si>
  <si>
    <t>616 kg (1,358 lb)</t>
  </si>
  <si>
    <t>1 × Rolls-Royce/Continental O-300C 6-cyl. horizontally-opposed air-cooled piston engine, 108 kW (145 hp)</t>
  </si>
  <si>
    <t>2-bladed Sensenich M74DC54 fixed pitch metal propeller, 1.88 m (6 ft 2 in) diameter</t>
  </si>
  <si>
    <t>193 km/h (120 mph, 104 kn)</t>
  </si>
  <si>
    <t>169 km/h (105 mph, 91 kn)</t>
  </si>
  <si>
    <t>643 km (400 mi, 347 nmi)</t>
  </si>
  <si>
    <t>Civil Aviation Department of India</t>
  </si>
  <si>
    <t>https://en.wikipedia.org/Civil Aviation Department of India</t>
  </si>
  <si>
    <t>148 l (39 US gal; 33 imp gal) in two wing mounted integral tanks plus a 50 l (13 US gal; 11 imp gal) auxiliary tank in the fuselage behind the cabin</t>
  </si>
  <si>
    <t>95 km/h (59 mph, 51 kn)</t>
  </si>
  <si>
    <t>68.2 kg/m2 (14.0 lb/sq ft)</t>
  </si>
  <si>
    <t>260 km/h (160 mph, 140 kn)</t>
  </si>
  <si>
    <t>962 kg (2,121 lb)</t>
  </si>
  <si>
    <t>3,505 m (11,499 ft)</t>
  </si>
  <si>
    <t>0.112 kW/kg (0.068 hp/lb)</t>
  </si>
  <si>
    <t>https://en.wikipedia.org/13 January 1967</t>
  </si>
  <si>
    <t>804 km (500 mi, 434 nmi)</t>
  </si>
  <si>
    <t>Clutton-Tabenor FRED</t>
  </si>
  <si>
    <t>The Clutton-Tabenor FRED is a British homebuilt aircraft design introduced in 1963.[1][2][3] The prototype FRED (Flying Runabout Experimental Design) was designed and built by E.C. Clutton and E.W. Sherry between 1957 and 1963. The aircraft, registered G-ASZY, first flew at Meir aerodrome, Stoke-on-Trent on 3 November 1963. It was a single-seat wood and fabric parasol monoplane powered originally by a Triumph 5T motorcycle engine. By 1968 it was flying with a converted Volkswagen engine. The Continental A-65 65 hp (48 kW) four stroke powerplant has also been used. The plans were made available to allow the aircraft to be homebuilt and thirty to forty examples have been built around the world.[1][2][3] General characteristics Performance</t>
  </si>
  <si>
    <t>Homebuilt monoplane</t>
  </si>
  <si>
    <t>Eric Clutton</t>
  </si>
  <si>
    <t>about 30-40</t>
  </si>
  <si>
    <t>17 ft 0 in (5.18 m)</t>
  </si>
  <si>
    <t>22 ft 6 in (6.86 m)</t>
  </si>
  <si>
    <t>533 lb (242 kg)</t>
  </si>
  <si>
    <t>773 lb (351 kg)</t>
  </si>
  <si>
    <t>1 × converted Volkswagen engine 4-cyl air-cooled horizontally opposed piston engine, 66 hp (49 kW)</t>
  </si>
  <si>
    <t>55 kn (63 mph, 101 km/h)</t>
  </si>
  <si>
    <t>Clutton-Tabenor</t>
  </si>
  <si>
    <t>https://en.wikipedia.org/Clutton-Tabenor</t>
  </si>
  <si>
    <t>//upload.wikimedia.org/wikipedia/commons/thumb/e/e0/Preparing_for_flight_-_Andrewsfield_-_geograph.org.uk_-_119672.jpg/300px-Preparing_for_flight_-_Andrewsfield_-_geograph.org.uk_-_119672.jpg</t>
  </si>
  <si>
    <t>https://en.wikipedia.org/Eric Clutton</t>
  </si>
  <si>
    <t>Colyaer Martin3 S100</t>
  </si>
  <si>
    <t>The Colyaer Martin3 S100 is a Spanish ultralight aircraft, designed and produced by Colyaer of Portonovo.[1][2] The aircraft was designed to comply with the Fédération Aéronautique Internationale microlight rules. It features a cantilever high-wing, a two-seats-in-side-by-side configuration enclosed cockpit, fixed tricycle landing gear and a single engine in pusher configuration.[1][2] The aircraft is made from composites. Its 12.4 m (40.7 ft) span wing has an area of 12.0 m2 (129 sq ft) and flaps that can be deployed for landing and reflexed for cruise flight. The long wingspan gives the Martin3 a glide ratio of 23:1 and allows power-off soaring flights. The standard engine is the 100 hp (75 kW) Rotax 912ULS four-stroke powerplant.[1][2] In 2015 the aircraft was marketed by Galicia Avionica SL.[3] Data from Bayerl[1]General characteristics Performance</t>
  </si>
  <si>
    <t>https://en.wikipedia.org/Spain</t>
  </si>
  <si>
    <t>12.4 m (40 ft 8 in)</t>
  </si>
  <si>
    <t>12.0 m2 (129 sq ft)</t>
  </si>
  <si>
    <t>Colyaer</t>
  </si>
  <si>
    <t>https://en.wikipedia.org/Colyaer</t>
  </si>
  <si>
    <t>140 litres (31 imp gal; 37 US gal)</t>
  </si>
  <si>
    <t>65 km/h (40 mph, 35 kn)</t>
  </si>
  <si>
    <t>37.5 kg/m2 (7.7 lb/sq ft)</t>
  </si>
  <si>
    <t>//upload.wikimedia.org/wikipedia/commons/thumb/7/76/Colyaer_Martin3_S100_-_01.jpg/300px-Colyaer_Martin3_S100_-_01.jpg</t>
  </si>
  <si>
    <t>Colyaer Freedom S100</t>
  </si>
  <si>
    <t>https://en.wikipedia.org/Colyaer Freedom S100</t>
  </si>
  <si>
    <t>Conroy Stolifter</t>
  </si>
  <si>
    <t>The Conroy Stolifter was a conversion of the Cessna 337 Super Skymaster, developed by John M. Conroy of Conroy Aircraft starting in 1968. The Stolifter was created by removing the Skymaster's rear engine and replacing the forward engine with a 575 shp (429 kW) Garrett AiResearch TPE 331-25A turboprop. The fuselage was extended to allow almost double the normal cargo volume. The aircraft was also fitted with a Robertson Aircraft Corporation STOL-kit.[1] The aircraft was intended for a range of military and civil roles, including cargo and troop transport, medevac, reconnaissance and parachute drop.[2] The aircraft is capable of taking off in 250 ft (76 m) and clearing a 50 ft (15 m) obstacle in 450 ft (137 m). On landing the approach speed is 51 mph (82 km/h), which a touch-down speed of 44 mph (71 km/h), giving a ground roll of as little as 200 ft (61 m).[2] Only one Stolifter was built. The conversion was approved and the single aircraft produced was given a standard Certificate of Airworthiness. The aircraft still exists as of 2017 and is based in Lyman, Washington, USA.[3] Data from Flight International[2]General characteristics Performance</t>
  </si>
  <si>
    <t>STOL conversion</t>
  </si>
  <si>
    <t>Production complete</t>
  </si>
  <si>
    <t>2,600 lb (1,179 kg)</t>
  </si>
  <si>
    <t>4,700 lb (2,132 kg)</t>
  </si>
  <si>
    <t>1 × Garrett AiResearch TPE 331-25A turboprop, 575 hp (429 kW)</t>
  </si>
  <si>
    <t>250 mph (400 km/h, 220 kn) at 20,000 feet</t>
  </si>
  <si>
    <t>https://en.wikipedia.org/STOL conversion</t>
  </si>
  <si>
    <t>Conroy Aircraft</t>
  </si>
  <si>
    <t>https://en.wikipedia.org/Conroy Aircraft</t>
  </si>
  <si>
    <t>seven passengers</t>
  </si>
  <si>
    <t>140 US Gallons (532 litres)</t>
  </si>
  <si>
    <t>1,700 ft/min (8.6 m/s)</t>
  </si>
  <si>
    <t>Cessna 337 Super Skymaster</t>
  </si>
  <si>
    <t>https://en.wikipedia.org/Cessna 337 Super Skymaster</t>
  </si>
  <si>
    <t>40,000 ft (12,000 m)</t>
  </si>
  <si>
    <t>Corvus Fusion</t>
  </si>
  <si>
    <t>The Corvus Fusion is a two-seat, low wing, light sport aircraft produced by Corvus Hungary LLC in Italy.[1] The Corvus Fusion is an all composite aircraft offered either as a factory built aircraft or as a kit.  It was conceived by Andras Voloscsuk, Chief Executive Engineer, as "... an ultralight aircraft for enthusiasts who would love to try something similar that the Racer 540 can do."[2]  It was announced in August 2011 and introduced 27 January 2012 in Pordenone, Italy.[1] The Corvus Fusion features an inverted oil system and a symmetrical airfoil, which allows it to fly equally well either upright or inverted.[2]  It is available with either conventional landing gear or tricycle gear[3] and with a ballistic parachute. During a demo flight on 30 March 2012, a Corvus Fusion was flown through several aerobatic manoeuvres including loops and barrel rolls.[4] Data from Corvus-Hungary website[5]General characteristics Performance</t>
  </si>
  <si>
    <t>Touring monoplane</t>
  </si>
  <si>
    <t>Hungary</t>
  </si>
  <si>
    <t>https://en.wikipedia.org/Hungary</t>
  </si>
  <si>
    <t>22 ft 0 in (6.7 m)</t>
  </si>
  <si>
    <t>7 ft 6 in (2.28 m)</t>
  </si>
  <si>
    <t>116.62 sq ft (10.834 m2)</t>
  </si>
  <si>
    <t>647 lb (293.7 kg)</t>
  </si>
  <si>
    <t>1,323 lb (600 kg)</t>
  </si>
  <si>
    <t>1 × ULPower 260iSA , 107 hp (80 kW)</t>
  </si>
  <si>
    <t>https://en.wikipedia.org/Touring monoplane</t>
  </si>
  <si>
    <t>Corvus-Hungary</t>
  </si>
  <si>
    <t>130 liters (29 imp gal; 34 U.S. gal)</t>
  </si>
  <si>
    <t>//upload.wikimedia.org/wikipedia/commons/thumb/4/48/Corvus_Fusion.jpg/300px-Corvus_Fusion.jpg</t>
  </si>
  <si>
    <t>+6/-3 (+11.3/-5.6 ultimate)</t>
  </si>
  <si>
    <t>Cosmos Phase II</t>
  </si>
  <si>
    <t>The Cosmos Phase II and Phase III are a series of French two-seat flying wing ultralight trikes that were produced by Cosmos ULM of Fontaine-lès-Dijon and now by Cosmos Ultralight of Puente de Ixtla, Mexico. The aircraft are supplied as factory completed aircraft and are not available as kits.[1][2][3][4] The series was developed from the earlier Cosmos Bison, adding larger seats, landing gear suspension and a new engine mounting system to reduce vibration. It was designed to comply with European Fédération Aéronautique Internationale microlight classification. It features a cable-braced hang glider-style high-wing, weight-shift controls, a two-seats-in-tandem open cockpit, tricycle landing gear and a single engine in pusher configuration.[1][3] The aircraft wing is made from bolted-together aluminum tubing, with its single, or optionally double-surface, wing covered in Trilam sailcloth. The wing is supported by a single tube-type kingpost and uses an "A" frame control bar. A variety of wings and engines can be fitted, each with a different model designation. When equipped with a 37 kW (50 hp) Rotax 503 or 48 kW (64 hp) Rotax 582 two-stroke engine the aircraft is designated as a Phase II and when equipped with a 60 to 75 kW (80 to 101 hp) Rotax 912 four-stroke engine is designated as a Phase III. Wings used include the double surface Top 12.9, Top 14.9, Chronos 16 and the single surface Zoom 19. The wing designation reflects the area in square metres. The landing gear features gas-filled shock absorber suspension on all three wheels, nose wheel steering and a nose wheel-mounted drum brake, as well as a parking brake. The aircraft can be disassembled for storage or ground transportation, taking half an hour for set-up.[1][3] The series has a wide range of options, including a glider aero-tow kit, floats, salt-water protection, ballistic parachute and dual controls for flight training.[1] The models in the line reflect combinations of wings and engines fitted. Documented versions include: Data from Cliche and Purdy[1][2]General characteristics Performance</t>
  </si>
  <si>
    <t>FranceMexico</t>
  </si>
  <si>
    <t>https://en.wikipedia.org/FranceMexico</t>
  </si>
  <si>
    <t>2.1 m (7 ft)</t>
  </si>
  <si>
    <t>10 m (33 ft)</t>
  </si>
  <si>
    <t>15.2 m2 (164 sq ft)</t>
  </si>
  <si>
    <t>136 kg (300 lb)</t>
  </si>
  <si>
    <t>1 × Rotax 503 twin cylinder, two-stroke, air-cooled aircraft engine</t>
  </si>
  <si>
    <t>130 km/h (80 mph, 70 kn)</t>
  </si>
  <si>
    <t>105 km/h (65 mph, 56 kn)</t>
  </si>
  <si>
    <t>523 km (325 mi, 282 nmi)</t>
  </si>
  <si>
    <t>Cosmos ULMCosmos Ultralight</t>
  </si>
  <si>
    <t>https://en.wikipedia.org/Cosmos ULMCosmos Ultralight</t>
  </si>
  <si>
    <t>53 litres (12 imp gal; 14 US gal)</t>
  </si>
  <si>
    <t>45 km/h (28 mph, 24 kn)</t>
  </si>
  <si>
    <t>{'Phase II 503 Chronos 16': 'uipped with a 37\xa0kW (50\xa0hp) Rotax 503 powerplant and a Chronos 16 double surface wing. Cruise speed 90\xa0km/h (56\xa0mph).[3]', 'Phase II 582 Top 12.9': 'uipped with a 48\xa0kW (64\xa0hp) Rotax 582 powerplant and a Top 12.9 double surface wing. Cruise speed 100\xa0km/h (62\xa0mph).[3]', 'Phase III 912 Top 14.9': 'uipped with a 60\xa0kW (80\xa0hp) Rotax 912 powerplant and a Top 14.9 double surface wing. Cruise speed 100\xa0km/h (62\xa0mph).[3]'}</t>
  </si>
  <si>
    <t>Cosmos Bison</t>
  </si>
  <si>
    <t>https://en.wikipedia.org/Cosmos Bison</t>
  </si>
  <si>
    <t>5,500 m (18,000 ft)</t>
  </si>
  <si>
    <t>The Chase XCG-20, also known as the XG-20 and by the company designation MS-8 Avitruc,[1] was a large assault glider developed immediately after World War II by the Chase Aircraft Company for the United States Air Force, and was the largest glider ever built in the United States. The XG-20 did not see production due to a change in USAF requirements, however, it was modified into the successful Fairchild C-123 Provider twin-engined transport aircraft which saw extensive service in the Vietnam War.[1] Following the end of World War II, the United States Army Air Forces, which became the United States Air Force (USAF) in 1947, developed a requirement for a new, large assault glider type to replace smaller types that were then in service, all existing gliders having been declared obsolete.[2] The new gliders were to be constructed entirely of metal, and were also required to be easily adaptable to a powered configuration.[2] As part of a five-year development program,[2] a contract was awarded to the Chase Aircraft Company of Trenton, New Jersey, in August 1946 for the construction of two types of gliders.[3] These included a smaller model being designated XCG-18A, and the larger, definitive model being designated XCG-20.[4] The XCG-20, redesignated XG-20 in 1948 with the establishment of the USAF, was the largest glider ever constructed in the United States, and the last combat glider to be built for the U.S. military.[5] It featured a high-mounted wing and retractable tricycle landing gear, with an auxiliary power unit supplying hydraulic power to the landing gear and flaps.[3] The nose section was reinforced to provide optimal protection to the pilots in the event of a crash on landing, and to allow for the strongest possible towing connection.[3] The cargo hold was 30 feet (9.1 m) long and 12 feet (3.7 m) wide;[3] it featured an innovative configuration, the rear fuselage being upswept with an integrated loading ramp.[4] This allowed vehicles to be driven directly on and off of the aircraft, speeding loading and unloading times.[4] Although the first prototype XG-20 never flew as a glider, the second prototype conducted the aircraft's first flight in April 1950.[6] Following being displayed to the public at Pope Air Force Base as part of Exercise Swarmer during that month,[7] the XG-20 underwent thorough flight testing; during the late summer, it was evaluated against a variety of other transport aircraft at Eglin Air Force Base in Florida.[8][9] Although it possessed no obvious faults, the test program confirmed that the powered "assault transport" was the equal of the glider in landing performance;[10] having been rendered obsolete, the assault glider fell out of favor with the Air Force, and the XG-20 project was cancelled.[11] However, Chase had designed the aircraft to allow for the easy installation of engines; the first XG-20 had already been modified with two radial piston engines, becoming the XC-123, the prototype of the long-serving C-123 Provider family of transports.[12] Meanwhile, the second prototype XG-20 was returned to Chase Aircraft, to be fitted with two twin pods for General Electric J47 turbojets, becoming the XC-123A, the first jet-powered transport aircraft built in the United States.[13] Data from "C-123 Provider in action"[3]General characteristics  Related development Aircraft of comparable role, configuration, and era  Related lists</t>
  </si>
  <si>
    <t>Assault glider</t>
  </si>
  <si>
    <t>https://en.wikipedia.org/Assault glider</t>
  </si>
  <si>
    <t>//upload.wikimedia.org/wikipedia/commons/thumb/8/8d/Chase_XG-20_glider_USAF.jpg/300px-Chase_XG-20_glider_USAF.jpg</t>
  </si>
  <si>
    <t>NACA 23017[14]</t>
  </si>
  <si>
    <t>70,000 lb (31,751 kg) limited by tow aircraft to 40,000 pounds (18,000 kg)</t>
  </si>
  <si>
    <t>C-123 ProviderChase XC-123A</t>
  </si>
  <si>
    <t>https://en.wikipedia.org/C-123 ProviderChase XC-123A</t>
  </si>
  <si>
    <t>Chayair Sycamore</t>
  </si>
  <si>
    <t>The Chayair Sycamore is a South African autogyro, designed and produced by Chayair of Musina.  The aircraft is supplied as a kit for amateur construction or as a complete ready-to-fly-aircraft.[1][2] The Sycamore features a single main rotor, a two-seats-in-tandem open or optionally enclosed cockpit, tricycle landing gear with wheel pants and a four-cylinder, liquid and air-cooled, four-stroke, dual-ignition turbocharged 115 hp (86 kW) Rotax 914F engine in pusher configuration. The 160 hp (119 kW) Subaru EJ22 is optional.[1][2] The aircraft fuselage is made from bolted-together aluminum tubing and mounts a 9.10 m (29.9 ft) diameter Advanced Kinetics rotor. The tailplane features five vertical tail surfaces for improved directional stability. The enclosed Sycamore Mk 1 version has an empty weight of 380 kg (840 lb) and a gross weight of 590 kg (1,300 lb), giving a useful load of 210 kg (460 lb).[1][2] By December 2012 one example had been registered in the United States with the Federal Aviation Administration in the Experimental - Amateur-built category.[3] Data from Bayerl[1][4]General characteristics Performance</t>
  </si>
  <si>
    <t>South Africa</t>
  </si>
  <si>
    <t>https://en.wikipedia.org/South Africa</t>
  </si>
  <si>
    <t>In production (2012)</t>
  </si>
  <si>
    <t>5.40 m (17 ft 9 in)</t>
  </si>
  <si>
    <t>2.80 m (9 ft 2 in)</t>
  </si>
  <si>
    <t>380 kg (838 lb)</t>
  </si>
  <si>
    <t>590 kg (1,301 lb)</t>
  </si>
  <si>
    <t>1 × Rotax 914F four cylinder, liquid and air-cooled, four stroke, turbocharged aircraft engine, 86 kW (115 hp)</t>
  </si>
  <si>
    <t>3-bladed Warp Drive Inc carbon fibre</t>
  </si>
  <si>
    <t>153 km/h (95 mph, 83 kn)</t>
  </si>
  <si>
    <t>128 km/h (80 mph, 69 kn)</t>
  </si>
  <si>
    <t>Chayair</t>
  </si>
  <si>
    <t>https://en.wikipedia.org/Chayair</t>
  </si>
  <si>
    <t>55 litres (12 imp gal; 15 US gal)</t>
  </si>
  <si>
    <t>4 m/s (790 ft/min)</t>
  </si>
  <si>
    <t>2.5 hours</t>
  </si>
  <si>
    <t>+3.5/-0.5</t>
  </si>
  <si>
    <t>9.10 m (29 ft 10 in)</t>
  </si>
  <si>
    <t>Chrislea Airguard</t>
  </si>
  <si>
    <t>The Chrislea L.C.1 Airguard is a 1930s British two-seat cabin monoplane, designed by R.C. Christophorides and B V Leak, and built by Chrislea Aircraft Limited at Heston Aerodrome. The Airguard was designed as a training aircraft for the Civil Air Guard; it was a two-seat (side-by-side) low-wing cantilever monoplane, powered by a 62 hp Walter Mikron II inline piston engine.[1] It was built in 1938, and registered G-AFIN[2] After a time in private ownership, it was withdrawn from use and stored until the 1970s. It was re-built with a new fuselage, but it remains in private storage (2006), not having flown since World War II.[3] Data from Jackson, 1973, p. 289[1]General characteristics Performance</t>
  </si>
  <si>
    <t>R.C. Christophorides and B V Leak</t>
  </si>
  <si>
    <t>21 ft 5 in (6.53 m)</t>
  </si>
  <si>
    <t>35 ft 9 in (10.9 m)</t>
  </si>
  <si>
    <t>812 lb (368 kg)</t>
  </si>
  <si>
    <t>1,300 lb (590 kg)</t>
  </si>
  <si>
    <t>1 × Walter Mikron II , 62 hp (46 kW)</t>
  </si>
  <si>
    <t>118 mph (189 km/h, 103 kn)</t>
  </si>
  <si>
    <t>104 mph (167 km/h, 90 kn)</t>
  </si>
  <si>
    <t>Chrislea Aircraft Limited</t>
  </si>
  <si>
    <t>https://en.wikipedia.org/Chrislea Aircraft Limited</t>
  </si>
  <si>
    <t>//upload.wikimedia.org/wikipedia/commons/thumb/7/7d/Chrislea_Airguard_0360.jpg/300px-Chrislea_Airguard_0360.jpg</t>
  </si>
  <si>
    <t>Chrislea Super Ace</t>
  </si>
  <si>
    <t>The Chrislea Super Ace is a 1940s British four-seat light aircraft built by Chrislea Aircraft Limited. The Super Ace was developed from the earlier Chrislea C.H.3 Series 1 Ace, a high-wing four seat cabin monoplane with a tricycle undercarriage and two fins.  The Ace had an unusual 'steering wheel' control arrangement which eliminated the conventional rudder bar.  The wheel was mounted on a universal joint; turning it applied aileron, moving it vertically applied elevator and sideways the rudder. It originally flew with a single vertical tail but was soon modified with twin fins.  The lone C.H.3 Series 1 Ace first flew in September 1946.[1] Soon after the company moved to Exeter, the first production aircraft, the C.H.3 Series 2 Super Ace flew in February 1948. This model was powered by a de Havilland Gipsy Major 10 inline piston engine. Wing and tailplane were now metal structures, the span was increased by 2 ft compared with the Ace, and the fins were smaller and rounder. The control system of the first Super Ace was not well received and, as a result, that aircraft and all other Series 3 machines had a rudder bar. Construction was initiated on a production run of 32 aircraft, but only 18 Super Aces were completed and flown.  Only 3 of these stayed in the UK; the rest were either immediately exported (12), exported after time in the UK (2) or worked abroad under British registration in the Near East (1).  Super Aces flew in Europe (Switzerland), Africa (Gold Coast, South Africa), Asia (Japan, British Malaya, Pakistan), South America (Argentina, Brazil) and Australasia (Australia, New Zealand).[1]  The final variant, taken from the Super Ace production run, was the C.H.3 Series 4 Skyjeep, first flown in August 1949. The Skyjeep had a tailwheel landing gear, a conventional control stick instead of the wheel and removable top decking on the rear fuselage.  A fuselage stretch of 8.5 in improved the legroom and, combined with the accessible rear fuselage, provided a more flexible internal space.  It was powered by a 155 hp Blackburn Cirrus Major 3 engine. In all, three Skyjeeps were built and sold in Uruguay, Indochina and Australia.  The Australian machine flew there with a 200 hp de Havilland Gipsy Six engine for a time, but has since been refitted with the Cirrus and is now flying in the UK.[1] Sales of the two types were disappointing and 11 of the 32 planned were either not completed (6) or built but not flown (5).  These were scrapped in 1952 when the company assets were bought by C.E. Harper Aircraft Limited.[1] Recently there have been two flying Super Aces in the UK, G-AKVF and G-AKUW, plus a Skyjeep (G-AKVR).[3][4] Data from Jane's all the World's Aircraft 1949-50,[2] British Civil Aircraft since 1919 Volume 2[1]General characteristics Performance Avionics Murphy VHF TxRx</t>
  </si>
  <si>
    <t>light aircraft</t>
  </si>
  <si>
    <t>R.C. Christoforides</t>
  </si>
  <si>
    <t>7 ft 3 in (2.21 m)</t>
  </si>
  <si>
    <t>177 sq ft (16.4 m2)</t>
  </si>
  <si>
    <t>1,426 lb (647 kg)</t>
  </si>
  <si>
    <t>1 × de Havilland Gipsy Major 10 4-cylinder inverted air-cooled in-line piston engine, 145 hp (108 kW)</t>
  </si>
  <si>
    <t>2-bladed Weybridge wooden fixed pitch propeller, 6 ft 10 in (2.08 m) diameter</t>
  </si>
  <si>
    <t>126 mph (203 km/h, 109 kn) at 2,400 lb (1,100 kg) weight and 2,000 ft (610 m) altitude</t>
  </si>
  <si>
    <t>112 mph (180 km/h, 97 kn) economical cruise at 2,000 ft (610 m)</t>
  </si>
  <si>
    <t>400 mi (640 km, 350 nmi)</t>
  </si>
  <si>
    <t>up to 3 pax with up to 82 lb (37 kg) baggage</t>
  </si>
  <si>
    <t>35 imp gal (42 US gal; 160 l)</t>
  </si>
  <si>
    <t>47 mph (76 km/h, 41 kn) flaps down</t>
  </si>
  <si>
    <t>750 ft/min (3.8 m/s)</t>
  </si>
  <si>
    <t>//upload.wikimedia.org/wikipedia/commons/thumb/4/48/Chrislea_ch3_skyjeep4_g-akvr_arp.jpg/300px-Chrislea_ch3_skyjeep4_g-akvr_arp.jpg</t>
  </si>
  <si>
    <t>1948-1952</t>
  </si>
  <si>
    <t>250 yd (230 m)</t>
  </si>
  <si>
    <t>200 yd (180 m)</t>
  </si>
  <si>
    <t>The Colyaer Freedom S100 is a Spanish amphibious ultralight and light-sport aircraft, designed and produced by Colyaer of Portonovo.[1] The Freedom was subject to a lengthy eleven-year development process between 1995 and 2006. It was designed to comply with the Fédération Aéronautique Internationale microlight rules  and US light-sport aircraft rules. It features a cantilever high-wing, a two-seats-in-side-by-side configuration enclosed cockpit, retractable tricycle landing gear, wing-tip pontoons and a single engine in pusher configuration.[1][2] The Freedom is made entirely from carbon fibre, Kevlar and fibreglass composites. Its 12.4 m (40.7 ft) span wing has an area of 12.0 m2 (129 sq ft) and flaps that can be deployed for landing and reflexed for cruise flight. The long wingspan gives the Freedom a glide ratio of 20:1 and allows power-off soaring flights. The standard engine is the 100 hp (75 kW) Rotax 912ULS four-stroke powerplant.[1] In 2015 the aircraft was marketed by Galicia Avionica SL.[3] Data from Bayerl[1]General characteristics Performance</t>
  </si>
  <si>
    <t>650 kg (1,433 lb)</t>
  </si>
  <si>
    <t>83 litres (18 imp gal; 22 US gal)</t>
  </si>
  <si>
    <t>70 km/h (43 mph, 38 kn)</t>
  </si>
  <si>
    <t>54.2 kg/m2 (11.1 lb/sq ft)</t>
  </si>
  <si>
    <t>//upload.wikimedia.org/wikipedia/commons/thumb/9/91/Pavilion_tent.JPG/300px-Pavilion_tent.JPG</t>
  </si>
  <si>
    <t>https://en.wikipedia.org/Colyaer Martin3 S100</t>
  </si>
  <si>
    <t>Circa Reproductions Morane Saulnier N</t>
  </si>
  <si>
    <t>The Circa Reproductions Morane Saulnier N, also called the Bullet, is a Canadian amateur-built aircraft that was designed by Graham Lee and produced by Circa Reproductions, of Surrey, British Columbia. The aircraft is supplied as plans for amateur construction.[1][2][3] The aircraft is a 90% scale replica of the First World War French Morane-Saulnier N fighter.[1] The aircraft features a cable-braced mid-wing, a single-seat open cockpit, fixed conventional landing gear and a single engine in tractor configuration.[1][3] The aircraft is made from bolted-together aluminum tubing, with .mw-parser-output .frac{white-space:nowrap}.mw-parser-output .frac .num,.mw-parser-output .frac .den{font-size:80%;line-height:0;vertical-align:super}.mw-parser-output .frac .den{vertical-align:sub}.mw-parser-output .sr-only{border:0;clip:rect(0,0,0,0);height:1px;margin:-1px;overflow:hidden;padding:0;position:absolute;width:1px}1⁄8 in (3.2 mm) plywood fuselage formers and stringers, with its flying surfaces covered in doped aircraft fabric. Its 23.9 ft (7.3 m) span wing has an area of 117.5 sq ft (10.92 m2). Standard engines recommended are the 50 hp (37 kW) Rotax 503 and the 53 hp (40 kW) Hirth 2704 two-stroke. The 60 hp (45 kW) Volkswagen air-cooled engine four-stroke powerplant can be used, but the requirement for a smaller diameter propeller reduces performance.[1][2][3] Data from Bayerl and Circa Reproductions[1][2]General characteristics Performance</t>
  </si>
  <si>
    <t>Amateur-built aircraft</t>
  </si>
  <si>
    <t>Graham Lee</t>
  </si>
  <si>
    <t>Plans available (2012)</t>
  </si>
  <si>
    <t>6 ft (1.8 m) approximately</t>
  </si>
  <si>
    <t>117.5 sq ft (10.92 m2)</t>
  </si>
  <si>
    <t>275 lb (125 kg)</t>
  </si>
  <si>
    <t>1 × Rotax 503 twin cylinder, air-cooled, two stroke aircraft engine, 50 hp (37 kW)</t>
  </si>
  <si>
    <t>99 mph (160 km/h, 86 kn)</t>
  </si>
  <si>
    <t>71 mph (115 km/h, 62 kn)</t>
  </si>
  <si>
    <t>https://en.wikipedia.org/Amateur-built aircraft</t>
  </si>
  <si>
    <t>Circa Reproductions</t>
  </si>
  <si>
    <t>https://en.wikipedia.org/Circa Reproductions</t>
  </si>
  <si>
    <t>12 U.S. gallons (45 L; 10.0 imp gal)</t>
  </si>
  <si>
    <t>640 ft/min (3.25 m/s)</t>
  </si>
  <si>
    <t>115 mph (185 km/h, 100 kn)</t>
  </si>
  <si>
    <t>Morane-Saulnier N</t>
  </si>
  <si>
    <t>https://en.wikipedia.org/Morane-Saulnier N</t>
  </si>
  <si>
    <t>+5.7/-2.8</t>
  </si>
  <si>
    <t>Vought XF3U</t>
  </si>
  <si>
    <t>The Vought XF3U was the prototype of a two-seat, all-metal biplane fighter, built by Vought Aircraft Company of Dallas, Texas for the United States Navy. The XF3U was designed to meet the Bureau of Aeronautics 1932 Design Specification No. 111, which called for a high-performance fighter with a fixed undercarriage and powered by a Pratt &amp; Whitney R-1535 Twin Wasp Junior air-cooled radial engine. Of the seven proposed aircraft the XF3U and the Douglas XFD were chosen. The XF3U was the first all-metal aircraft produced by Vought. The aircraft was also equipped with an enclosed cockpit. During flight testing in 1933, it outperformed the Douglas entry and was chosen the winner. The Navy no longer was interested in two-seat fighters, and therefore only the one XF3U prototype aircraft was built. The XF3U subsequently evolved into a dive bomber, and became the XSBU prototype for the SBU-1 Corsair.[1] Data from [1]General characteristics Performance Armament 3 × .30 in (7.62 mm) machine guns       Media related to Vought XF3U at Wikimedia Commons</t>
  </si>
  <si>
    <t>May 9, 1933[1]</t>
  </si>
  <si>
    <t>2; pilot, navigator</t>
  </si>
  <si>
    <t>27 ft 10 in (8.4 m)</t>
  </si>
  <si>
    <t>33 ft 3 in (10.1 m)</t>
  </si>
  <si>
    <t>11 ft 11 in (3.6 m)</t>
  </si>
  <si>
    <t>295 sq ft (27.4 m2)</t>
  </si>
  <si>
    <t>3,435 lb (1,558 kg)</t>
  </si>
  <si>
    <t>1 × Pratt &amp; Whitney R-1535-80 Twin Wasp Jr. 14-cylinder air-cooled radial engine, 700 hp (518 kW)</t>
  </si>
  <si>
    <t>208 mph (334 km/h, 181 kn)</t>
  </si>
  <si>
    <t>570 mi (917 km, 500 nmi)</t>
  </si>
  <si>
    <t>https://en.wikipedia.org/Fighter</t>
  </si>
  <si>
    <t>18 lb/sq ft (88 kg/m2)</t>
  </si>
  <si>
    <t>//upload.wikimedia.org/wikipedia/commons/thumb/7/7c/Vought_XF3U-1_fighter.jpg/300px-Vought_XF3U-1_fighter.jpg</t>
  </si>
  <si>
    <t>5,297 lb (2,402 kg)</t>
  </si>
  <si>
    <t>25,300 ft (7,700 m)</t>
  </si>
  <si>
    <t>0.13 hp/lb (0.22 kW/kg)</t>
  </si>
  <si>
    <t>SBU Corsair</t>
  </si>
  <si>
    <t>https://en.wikipedia.org/SBU Corsair</t>
  </si>
  <si>
    <t>Westland F.7/30</t>
  </si>
  <si>
    <t>The Westland F.7/30 (or Westland PV.4) was a British fighter prototype. A single prototype was built in 1934, but the type was not put in production because its performance fell far below the RAF's requirements. The Gloster Gladiator won the F.7/30 competition. The Westland F.7/30 was designed in response to Air Ministry Specification F.7/30, which was formally issued in October 1931 and subsequently amended many times. It called for a day and night fighter with an armament of four .303-in (7.7-mm) machine guns, a top speed of at least 195 mph (314 km/hr), a high rate of climb, and a low landing speed. Although the specification did not request the use of the Rolls-Royce Goshawk evaporatively-cooled engine, the Air Ministry informally expressed a strong preference for its use and all of the design proposals selected by them for building as prototypes used it. The specification stressed the importance of a good "fighting view" from the cockpit and suggested a low-wing monoplane design as one possible solution to this problem.  Another idea suggested was a pusher configuration The designer of the Westland F.7/30, Arthur Davenport, initially opted for a monoplane with the engine buried in the fuselage over the wing centre section, driving a tractor propeller through a long extension shaft. This put the pilot in front of and slightly above the engine, so that he also had an excellent forward view. Concerns about a possibly high landing speed resulted in the conversion of the design to a biplane with a gull wing configuration for the upper wing.[1] In this form the F.7/30 was completed in 1934. It was an elegant, if unconventional biplane. The gulled upper wing and the straight lower wing were connected by N struts and braced by wires. The landing gear was fixed, with main wheels covered by spats. From his high position the pilot had an excellent view forwards, upwards and to the sides, as the cockpit was ahead of the wing leading edge. Initially the cockpit was open, but in two stages this was converted into a fully enclosed cockpit. The machine guns were installed in the cockpit's side walls, two on each side. The initial tail configuration was unusual, the rudder hinge line being vertical when the aircraft was on the ground rather than when in flight. It was hoped that this would improve its effectiveness on the ground, but after testing the aircraft received a larger tailfin of more conventional design.[2] The engine was a Rolls-Royce Goshawk III or IIS, cooled by a radiator that was installed ventrally, aft of the legs of the fixed undercarriage. The position of the engine put the exhausts between the wings, behind and below the cockpit. The performance of the Westland F.7/30, first flown from RAF Andover, fell far short of the F.7/30 specifications: A figure is often given of 185 mph (298 km/hr) at 15,000 feet (4,572 meters)[2] but flight test data of July 1935 revealed that the top speed was a disappointing 146 mph (235 km/hr) at 10,000 feet (3,050 m), nearly 100 mph (160 km/h) slower than the Gloster Gladiator that emerged as the winner of the F.7/30 competition.[1][3] It also needed 18.8 minutes to reach 20,000 feet (6,100 m), and in view of these disappointing performance figures the type was abandoned. Data from British Flight Testing Martlesham Heath 1920-1939,[3] Westland Aircraft since 1915[4]General characteristics Performance Armament   Aircraft of comparable role, configuration, and era  Related lists</t>
  </si>
  <si>
    <t>Arthur Davenport</t>
  </si>
  <si>
    <t>Westland Aircraft</t>
  </si>
  <si>
    <t>https://en.wikipedia.org/Westland Aircraft</t>
  </si>
  <si>
    <t>//upload.wikimedia.org/wikipedia/commons/thumb/b/b4/Westland_fighter%2C_1934_%28Our_Generation%2C_1938%29.jpg/300px-Westland_fighter%2C_1934_%28Our_Generation%2C_1938%29.jpg</t>
  </si>
  <si>
    <t>https://en.wikipedia.org/Arthur Davenport</t>
  </si>
  <si>
    <t>Clutton-Tabenor Easy Too</t>
  </si>
  <si>
    <t>The Clutton-Tabenor Easy Too (originally the E.C.2) was a small homebuilt aircraft under development in the United Kingdom in the late 1970s. It was intended to be a flying showcase for designer Eric Clutton's adaptation of the Volkswagen air-cooled engine as a geared aero-engine. The lines of the aircraft were influenced by the Percival Mew Gull racer of the 1930s, but it was to have retractable undercarriage. The wings were designed to be folded to allow the aircraft to be towed behind a car. Work on the prototype was abandoned when Clutton emigrated to the United States and the Easy Too never flew. General characteristics Performance</t>
  </si>
  <si>
    <t>16 ft 8 in (5.08 m)</t>
  </si>
  <si>
    <t>23 ft 4 in (7.11 m)</t>
  </si>
  <si>
    <t>560 lb (254 kg)</t>
  </si>
  <si>
    <t>800 lb (363 kg)</t>
  </si>
  <si>
    <t>1 × Geared Volkswagen air-cooled engine , 65 hp (50 kW)</t>
  </si>
  <si>
    <t>400 mi (644 km, 350 nmi)</t>
  </si>
  <si>
    <t>Colyaer Gannet S100</t>
  </si>
  <si>
    <t>The Colyaer Gannet S100 is a Spanish ultralight flying boat, designed and produced by Colyaer of Portonovo.[1][2] The Gannet is an evolution of the Mascato S100 which was designed to comply with the Fédération Aéronautique Internationale microlight rules. It features a cantilever high-wing, a two-seats-in-side-by-side configuration enclosed cockpit, under a forward-hinged bubble canopy, wing-tip pontoons and a single engine in pusher configuration. As a true flying boat, it has no wheeled landing gear.[1][2] The Gannet is made entirely from carbon fibre, Kevlar and fibreglass composites. Its 12.4 m (40.7 ft) span wing has an area of 12.0 m2 (129 sq ft) and flaps that can be deployed for landing and reflexed for cruise flight. The long wingspan gives the aircraft a good glide ratio and allows power-off soaring flights. The standard engine is the 100 hp (75 kW) Rotax 912ULS four-stroke powerplant and the aircraft can accept engines of 60 to 100 hp (45 to 75 kW).[1][2][3] An amphibious development became the Freedom S100.[1] Data from Bertrand[1]General characteristics Performance</t>
  </si>
  <si>
    <t>Ultralight flying boat</t>
  </si>
  <si>
    <t>https://en.wikipedia.org/Ultralight flying boat</t>
  </si>
  <si>
    <t>//upload.wikimedia.org/wikipedia/commons/thumb/3/37/Colyaer_S100_Gannet.jpg/300px-Colyaer_S100_Gannet.jpg</t>
  </si>
  <si>
    <t>Convair Model 118</t>
  </si>
  <si>
    <t>The Convair Model 118 ConvAirCar (also known as the Hall Flying Automobile) was a prototype flying car of which two were built. Intended for mainstream consumers, two prototypes were built and flown. The first prototype was lost in an accident due to fuel exhaustion. Subsequently, the second prototype was rebuilt from the damaged aircraft and flown.  By that time, little enthusiasm remained for the project and the program ended shortly thereafter.[1] Consolidated Vultee Aircraft (later Convair) was seeking entry into the post-war aviation boom with a mainstream flying car. Theodore P. "Ted" Hall had studied the concept of a flying car before World War II, with Consolidated unsuccessfully proposing the idea for use in commando-type raids. Following the end of the war, Hall and Tommy Thompson designed and developed the Convair Model 116 Flying Car, featured in Popular Mechanics magazine in 1946,[2] which consisted of a two-seat car body, powered by a rear-mounted 26 hp (19 kW) engine, with detachable monoplane wings and tail, fitted with their own tractor configuration 90 hp (67 kW) Franklin 4A4 engine driving a two-bladed wooden propeller. This flew on July 12, 1946, completing 66 test flights.[3] Hall subsequently designed a more sophisticated development of the Model 116, with a more refined car body and a more powerful "flight" engine. A 25 hp (19 kW) Crosley engine was in the rear, powering the plastic-bodied four-seat car and a 190 hp (142 kW) Lycoming O-435C was used for the powerplant of the aircraft.  A lofty production target of 160,000 was planned, with a projected $1,500 price tag. Convair anticipated that the Model 118 would be purchased in large numbers to be rented at airports.[4] Test pilot Reuben Snodgrass flew the prototype, registration No. NX90850, for the first time on November 15, 1947. On November 18, 1947, while on a one-hour demonstration flight, it made a low fuel forced landing near San Diego, California, destroying the car body[5] and damaging the wing.  The pilot, who escaped with minor injuries, reportedly took off with little or no aviation fuel aboard.  Although the fuel gauge he had visually checked during the pre-flight check indicated that the tank was full, it was the automobile's fuel gauge, not the aircraft's gauge.[6] Using the same wing and another car body, the second prototype flew again on January 29, 1948, piloted by W.G. Griswold, but enthusiasm for the project waned and Convair cancelled the program.[7] The rights reverted to Hall, who formed T.R Hall Engineering Corp., but the Model 118 in its new incarnation never achieved production status.[5] Data from General Dynamics Aircraft and their Predecessors[5]General characteristics Performance</t>
  </si>
  <si>
    <t>Flying car</t>
  </si>
  <si>
    <t>Ted Hall</t>
  </si>
  <si>
    <t>November 1, 1947 (Model 116: 1946)</t>
  </si>
  <si>
    <t>34 ft 5 in (10.49 m)</t>
  </si>
  <si>
    <t>8 ft 4 in (2.54 m)</t>
  </si>
  <si>
    <t>1,524 lb (691 kg)</t>
  </si>
  <si>
    <t>1 × Crosley air-cooled, 25 hp (19 kW)   (powered the car body)</t>
  </si>
  <si>
    <t>125 mph (201 km/h, 109 kn) [1]</t>
  </si>
  <si>
    <t>https://en.wikipedia.org/Flying car</t>
  </si>
  <si>
    <t>Convair</t>
  </si>
  <si>
    <t>//upload.wikimedia.org/wikipedia/commons/thumb/b/b5/ConvairCar_Model_118.jpg/300px-ConvairCar_Model_118.jpg</t>
  </si>
  <si>
    <t>Convair Model 116</t>
  </si>
  <si>
    <t>https://en.wikipedia.org/Convair Model 116</t>
  </si>
  <si>
    <t>Cosmos Samba</t>
  </si>
  <si>
    <t>The Cosmos Samba, named after the dance of the same name, is a French ultralight trike that is produced by Cosmos ULM of Fontaine-lès-Dijon, France. The aircraft is supplied as a complete aircraft and is not available as a kit.[1][2][3] The Samba is a minimalist aircraft, sometimes referred to as a nanolight-trike. It was designed to comply with the US FAR 103 Ultralight Vehicles rules, including the category's maximum empty weight of 254 lb (115 kg). The aircraft has a standard empty weight of 210 lb (95 kg). It features a cable-braced hang glider-style high-wing, weight-shift controls, a single-seat, open cockpit, tricycle landing gear and a single engine in pusher configuration.[2][3] The aircraft is made from bolted-together aluminum tubing. The Tedlar-covered single surface wing is a French La Mouette Topless M design that uses an internal Kevlar cross-bar reinforcement in place of a kingpost and ground wires. The lower flying wires are retained, however, giving the aircraft a load rating of +6/-3g. Control is weight-shift via an "A" frame control bar.[2][3] The lack of the kingpost and associated cables allows the Samba a top speed of 93 km/h (58 mph) on only 16 kW (21 hp) of power provided by a Zenoah G-25 single cylinder, two stroke powerplant. Because of its low drag the aircraft is suitable for power-off soaring flight and the engine can be restarted in flight.[2][3] The Samba can be disassembled for storage or car-top transport in 20 minutes.[2] Data from Cliche, Bertrand and Purdy[1][2][3]General characteristics Performance</t>
  </si>
  <si>
    <t>1.8 m (6 ft)</t>
  </si>
  <si>
    <t>10.12 m (33 ft 2 in)</t>
  </si>
  <si>
    <t>14.1 m2 (152 sq ft)</t>
  </si>
  <si>
    <t>95 kg (210 lb)</t>
  </si>
  <si>
    <t>204 kg (450 lb)</t>
  </si>
  <si>
    <t>1 × Zenoah G-25 single cylinder, two stroke aircraft engine, 16 kW (21 hp)</t>
  </si>
  <si>
    <t>93 km/h (58 mph, 50 kn)</t>
  </si>
  <si>
    <t>130 km (80 mi, 70 nmi)</t>
  </si>
  <si>
    <t>Cosmos ULM</t>
  </si>
  <si>
    <t>https://en.wikipedia.org/Cosmos ULM</t>
  </si>
  <si>
    <t>10 litres (2.2 imp gal; 2.6 US gal)</t>
  </si>
  <si>
    <t>3.0 m/s (600 ft/min)</t>
  </si>
  <si>
    <t>1.5 m/s (300 ft/min)</t>
  </si>
  <si>
    <t>Commonwealth Skyranger</t>
  </si>
  <si>
    <t>The Commonwealth Skyranger, first produced as the Rearwin Skyranger, was the last design of Rearwin Aircraft before the company was purchased by a new owner and renamed Commonwealth Aircraft.[1]  It was a side-by-side, two-seat, high-wing taildragger. The Rearwin company had specialized in aircraft powered by small radial engines, such as their Sportster and Cloudster, and had even purchased the assets of LeBlond Engines to make small radial engines in-house in 1937. By 1940, however, it was clear Rearwin would need a design powered by a small horizontally opposed engine to remain competitive. Intended for sport pilots and flying businessmen, the "Rearwin Model 165" first flew on April 9th, 1940. Originally named the "Ranger," Ranger Engines (who also sold several engines named "Ranger") protested, and Rearwin renamed the design "Skyranger." The overall design and construction methods allowed Rearwin to take orders for Skyrangers then deliver the aircraft within 10 weeks.[2]: 179–180  The Skyranger's development in 1940[1] came shortly before the U.S. entered World War II. At that time, the U.S. government was purchasing almost any airplane in the two-seat, 50-90 horsepower class as training aircraft for the Civilian Pilot Training Program ("CPT Program" or "CPTP"), intended to develop tens of thousands of pilots for the possibility of U.S. involvement in the war. However, unlike its contemporaries heavily used in the CPTP such as the Piper Cub, Taylorcraft, Interstate Cadet, and Porterfield Collegiate, the Skyranger was rejected by the government for CPTP use as too challenging to fly.[1] By 1942, Rearwin had produced only 82 Skyrangers (compared to hundreds or thousands of its competitors' planes) when World War II forced production to halt.[3][4][2]: 186   In 1945 Commonwealth Aircraft re-established production of the Skyranger. The first 12 had to be hand-built, as the original jigs and tooling were recycled or scrapped during World War II.[2]: 186  In 1946, production shifted to Valley Stream, New York. the Commonwealth Skyranger had minor modifications but was essentially the same as the pre-war aircraft. Commonwealth went bankrupt in 1946, and was dissolved in March of 1947, partly because the pre-war design failed to compete with new designs and cheap war surplus aircraft.[2]: 213  The Skyranger was a high-wing light plane seating two people side-by-side. It had a conventional landing gear with a tailwheel. It was constructed with a fabric-covered steel tube fuselage and wooden wing (with a semi-symmetical airfoil cross-section. The Skyranger was powered by a variety of opposed engines made by Continental Motors and the Franklin Engine Company,[4] ranging from 65 to 90 horsepower. It sold for $1,795 to $2,400.,[5][2]: 180  The Skyranger handled differently from the other planes in its class (such as the Cub, Taylorcraft, Cadet, Collegiate, and Aeronca Chief) -- with a "heavy-airplane feel" (heavy controls, exceptional stability). With an unusually large vertical stabilizer for its size, the Skyranger was exceptionally susceptible to crosswinds during landing and taxiing.[4][1] Unusually for the time and aircraft in its class, the Skyranger was also designed with slots in its outer wings to allow controllability at lower speeds.[2]: 181  Rearwin also offered a low-cost version of the Skyranger from 1940 to 1941.[2]: 180  Data from Jane's all the World's Aircraft 1947[12]General characteristics Performance</t>
  </si>
  <si>
    <t>Gene Salvay and George A. Stark</t>
  </si>
  <si>
    <t>21 ft 9 in (6.63 m)</t>
  </si>
  <si>
    <t>34 ft 0 in (10.36 m)</t>
  </si>
  <si>
    <t>6 ft 7 in (2 m)</t>
  </si>
  <si>
    <t>164.6 sq ft (15.29 m2)</t>
  </si>
  <si>
    <t>910 lb (413 kg)</t>
  </si>
  <si>
    <t>1,450 lb (658 kg)</t>
  </si>
  <si>
    <t>1 × Continental C85 4-cyl. air-cooled horizontally-opposed piston engine, 85 hp (63 kW)</t>
  </si>
  <si>
    <t>2-bladed fixed pitch wooden airscrew, 6 ft 6 in (1.98 m) diameter</t>
  </si>
  <si>
    <t>114 mph (183 km/h, 99 kn)</t>
  </si>
  <si>
    <t>103 mph (166 km/h, 90 kn)</t>
  </si>
  <si>
    <t>600 mi (970 km, 520 nmi)</t>
  </si>
  <si>
    <t>48 mph (42 kn; 77 km/h)</t>
  </si>
  <si>
    <t>Rearwin, Commonwealth</t>
  </si>
  <si>
    <t>https://en.wikipedia.org/Rearwin, Commonwealth</t>
  </si>
  <si>
    <t>24 US gal (20 imp gal; 91 l) in two wing tanks</t>
  </si>
  <si>
    <t>650 ft/min (3.3 m/s)</t>
  </si>
  <si>
    <t>8.81 lb/sq ft (43.0 kg/m2)</t>
  </si>
  <si>
    <t>//upload.wikimedia.org/wikipedia/commons/thumb/9/93/Commonwealth_185_%28N90683%29.jpg/300px-Commonwealth_185_%28N90683%29.jpg</t>
  </si>
  <si>
    <t>{'Rearwin Model 165': 'ototype of the Skyranger family and first made public as the "Ranger," it featured a 65hp Continental A65 engine. The 65hp engine was later offered as a lower-cost option. At least 1 built.[2]:\u200a180\u200a', 'Rearwin Skyranger 175': 'itial production version, the model number was increased to reflect the use of a 75hp Continental A65 engine as standard.[2]:\u200a180\u200a', 'Rearwin Skyranger 180': '-engined version of the Skyranger 175 using the 80hp Continental A80 engine.[2]:\u200a186\u200a', 'Rearwin Skyranger 180F': "-engined version of the Skyranger 175 using the 80hp Franklin Engines' 4AC-176-F3. The engine change required a new cowling, but introduced an automotive-type starter and generator. New options increased the gross weight of the plane by 100lbs, so the fuselage tubing was strengthened.[2]:\u200a186\u200a", 'Rearwin Skyranger 190F': "further up-engined version of the Skyranger 180F using the 90hp Franklin Engines' 4AC-199-E3. 1 built.[2]:\u200a186\u200a", 'Commonwealth Skyranger 175': 'e Rearwin Skyranger 175 with minor modifications.[2]:\u200a186\u200a', 'Commonwealth Skyranger 185': 'mmonwealth Skyranger 175 with an 85hp Continental engine. This was the standard version produced by Commonwealth Aircraft Company.[2]:\u200a186\u200a'}</t>
  </si>
  <si>
    <t>https://en.wikipedia.org/Gene Salvay and George A. Stark</t>
  </si>
  <si>
    <t>1940-1942, 1945-1947</t>
  </si>
  <si>
    <t>17.06 lb/hp (10.3 kg/kW)</t>
  </si>
  <si>
    <t>5 hrs 30 minutes (with reserve)</t>
  </si>
  <si>
    <t>https://en.wikipedia.org/9 April 1940</t>
  </si>
  <si>
    <t>Circa Reproductions Nieuport</t>
  </si>
  <si>
    <t>The Circa Reproductions Nieuports are a family of Canadian 7/8 scale World War I sesquiplane aircraft replicas designed by Graham Lee of Lamont, Alberta for amateur construction from plans sold by Lee's company Circa Reproductions. Leading Edge Air Foils of Peyton, Colorado at one time also made construction kits available. Lee's Nieuports were among the earliest First World War replicas available and paved the way for later companies to produce plans and kits for a great variety of warbirds.[1][2][3][4][5][6] The aircraft's design was attributed to "the result of many years of affection for WWI type aircraft and a "too limited" flying budget."[5] The Nieuport 11 was the first design in the family and is a 7/8 (87%) scale version of the original French Nieuport 11 Bebe fighter. The prototype, registered as a Canadian basic ultralight as C-IRCA, first flew in July 1984.[3][4][6] The Nieuport 11 is constructed from 6061-T6 aluminum tubing, supported with 2024-T3 aluminum gussets, held together with blind rivets. At one point welded steel tube fuselages were also available. The wings, tail and fuselage are then covered with doped aircraft fabric. Landing gear is conventional, with 24 in (61 cm) spoked mainwheels with bungee suspension. The original design calls for a tailskid, the same as the World War One original aircraft, but since the skid is impractical on hard surfaced runways, a tailwheel is optional. The engine cowling is a horseshoe shaped semi-circular design.[1][4][6] Recommended engines for the aircraft include the 40 hp (30 kW) Rotax 447, the 50 hp (37 kW) Rotax 503, Volkswagen air-cooled engines and various Hirth engines. The designer estimated that the Nieuport 11 would take 400 hours to construct.[3][4][5][6] The aircraft have been described as being "very easy to fly, even by novice pilots."[4] By 2015 over 1200 sets of plans had been sold.[7] The Nieuport 11 won Grand Champion Light Plane at Oshkosh in 1989 and the Nieuport 12 won Reserve Grand Champion at Oshkosh in 1990.[5] Data from Raisner[5]General characteristics Performance Armament Avionics</t>
  </si>
  <si>
    <t>Homebuilt warbird replica</t>
  </si>
  <si>
    <t>over 325 (Nieuport 11 as of 2003)</t>
  </si>
  <si>
    <t>114 sq ft (10.6 m2)</t>
  </si>
  <si>
    <t>265 lb (120 kg)</t>
  </si>
  <si>
    <t>1 × Rotax 503 twin cylinder, two-stroke aircraft engine, 50 hp (37 kW)</t>
  </si>
  <si>
    <t>2-bladed wooden fixed pitch</t>
  </si>
  <si>
    <t>83 mph (134 km/h, 72 kn)</t>
  </si>
  <si>
    <t>165 mi (266 km, 143 nmi)</t>
  </si>
  <si>
    <t>https://en.wikipedia.org/Homebuilt warbird replica</t>
  </si>
  <si>
    <t>10 US Gallons (37.9 litres)</t>
  </si>
  <si>
    <t>27 mph (43 km/h, 23 kn)</t>
  </si>
  <si>
    <t>4.82 lb/sq ft (23.5 kg/m2)</t>
  </si>
  <si>
    <t>One machine gun reproduction</t>
  </si>
  <si>
    <t>Convair Kingfish</t>
  </si>
  <si>
    <t>The Convair Kingfish reconnaissance aircraft design was the ultimate result of a series of proposals designed at Convair as a replacement for the Lockheed U-2. Kingfish competed with the Lockheed A-12 for the Project Oxcart mission, and lost to that design in 1959. Before the U-2 became operational in June 1956, CIA officials had estimated that improvements in Soviet air defences meant it would only be able to fly safely over the Soviet Union for between 18 months and two years.[1] After overflights began and the Soviets demonstrated the ability to track and attempt to intercept the U-2, this estimate was adjusted downward. In August 1956, Richard Bissell reduced it to six months.[2] To extend the useful life of the U-2, the CIA implemented Project Rainbow, which added various countermeasures to confuse Soviet radars and make interception more difficult. There were two anti-radar methods. First, a diffusing coating for the fuselage; second, a series of wires strung along the fuselage and the wing edges intended to cancel radar reflections from the airframe by transmitting a similar return but out-of-phase. Several Rainbow-equipped flights were made, but the Soviets were able to track the aircraft. The weight of the equipment lowered the aircraft's maximum cruise altitude, making it more vulnerable to interception. Rainbow was cancelled in 1958.[3] As early as 1956 Bissell had already started looking for an entirely new aircraft to replace the U-2, with an emphasis on reducing the radar cross-section (RCS) as much as possible. High-altitude flight would still be useful to avoid interception by aircraft, but did little to help against missiles. By reducing the RCS, the radars guiding the missiles would have less time to track the aircraft, complicating the attack. In August 1957 these studies turned to examining supersonic designs, as it was realized that supersonic aircraft were very difficult to track on radars of that era. This was due to an effect known as the blip-to-scan ratio, which refers to the "blip" generated by an aircraft on the radar display. In order to filter out random noise from the display, radar operators would turn down the amplification of the radar signal so that fleeting returns would not be bright enough to see. Returns from real targets, like an aircraft, would become visible as multiple radar pulses all drawn onto the same location on the screen, and produced a single, brighter spot. If the aircraft was moving at very high speeds, the returns would be spread out on the display. Like random noise, these returns would become invisible. By 1957 so many ideas had been submitted that Bissell arranged for the formation of a new advisory committee to study the concepts, led by Edwin H. Land under the designation Project Gusto.[4] The committee first met in November to arrange for submissions. At their next meeting, on 23 July 1958, several submissions were studied. Kelly Johnson of Lockheed presented the Archangel I design, which could cruise at Mach 3 for extended periods to take advantage of blip/scan spoofing, although it was not designed for reduced RCS. Convair proposed a parasite aircraft that was launched in the air from a larger version of their B-58 Hustler that was then being studied, the B-58B. The Navy introduced a submarine-launched inflatable rubber vehicle that would be lifted to altitude by a balloon, boosted to speed by rockets, and then cruise using ramjets. Johnson was asked to provide a second opinion on the Navy design, and the committee arranged to meet again shortly. At the next meeting, in September 1958, the designs had been further refined. Johnson reported on the Navy concept and demonstrated that it would require a balloon a mile wide for launching. The submission was then dropped. Boeing presented a new design for a 190-foot-long (58 m) liquid hydrogen powered inflatable design. Lockheed presented several designs; the Lockheed CL-400 Suntan looked like a scaled-up F-104 Starfighter powered by wingtip-mounted hydrogen-burning engines, the G2A was a subsonic design with a low radar cross-section, and the A-2 was a delta wing design using ramjets powered by zip fuel. Convair entered their parasite design, slightly upgraded and intended to fly at Mach 4. Convair's parasite design was derived from the Super Hustler concept that Convair had proposed to the Air Force. The original version had been a two-part design, the rear portion being an unmanned booster powered by a pair of ramjets, and the front portion a manned aircraft with a single ramjet. The Super Hustler could either be launched from under a B-58B Hustler bomber or from a ground trailer using a booster. For the air launch, the Super Hustler would be carried to a speed of Mach 2 at 35,000 ft (11,000 m), and released. All three ramjets would fire for "boost", after which the rear portion would fall away. The unmanned booster could also be used as a weapon, if armed. For Project Gusto, the concept had been simplified and reduced to a single aircraft. Code-named FISH or First Invisible Super Hustler, the aircraft was based on a lifting body design that bears some resemblance to the ASSET spacecraft of a few years later. It differed in having the nose taper down to a flat horizontal line instead of the rounded delta of the ASSET, and the fuselage was not as large at the rear. Two vertical control surfaces were placed on either side of the fuselage at the rear, and a small delta wing covered about the rear third of the aircraft. It was to be powered by two Marquardt RJ-59 ramjets during the cruise phase, providing a cruise speed of Mach 4 at 75,000 ft (23,000 m), climbing to 90,000 ft (27,000 m) as it burned off fuel. To endure the intense heat generated by aerodynamic heating at these speeds, the leading edges of the nose and wings were built of a new "pyroceram" ceramic material, while the rest of the fuselage was made of a Honeycomb structure stainless steel similar to the material for the proposed XB-70 Valkyrie. After completing its mission, the aircraft would return to friendly airspace, slow, and then open intakes for two small jet engines for the return flight at subsonic speeds. Lockheed's entry had also changed during the research phase. Their original submission was the Archangel II (A-2), another ramjet-powered design, but one that was ground-launched using large jet engines. The committee did not find either entry particularly interesting, and when the B-58B was cancelled by the Air Force in 1959, the entire FISH concept was put in jeopardy. There was some design work on converting the existing A-model Hustlers as FISH carriers, but the aircraft appeared to have limited capabilities for launching the FISH, and the Air Force was unwilling to part with any of their bombers. The committee asked both companies to return with another round of entries powered by the Pratt &amp; Whitney J58 turbo-ramjet. After cancellation of the B-58B in mid-1959, Convair turned to a completely new design, similar to their earlier entry in name only. The new "Kingfish" design had much in common with the Convair F-106 Delta Dart, using a classic delta wing layout like most of Convair's products. It differed in having two of the J58 engines buried in the rear fuselage, and twin vertical surfaces at the rear. The intakes and exhausts were arranged to reduce radar cross section, and the entire aircraft had the same sort of angular appearance as the later Lockheed F-117. The leading edges of the wings and intakes continued to use pyroceram, while other portions used a variety of materials selected for low radar reflection, including fiberglass. The new engines reduced the cruise speed to Mach 3.2, compared to Mach 4.2 for the FISH, but range was increased to about 3,400 nm (6,300 km). In July 1959, Lockheed and Convair presented preliminary designs and RCS estimates to the review panel.  Lockheed's was designated the A-12, and was a variation of their A-11 design.  President Eisenhower was briefed on 20 July and he approved moving ahead with a final decision.  On 20 August, the companies presented their final designs for Kingfish and the A-12.  Lockheed's design was estimated to have longer range, higher altitude and lower cost.[5]  Johnson expressed skepticism of Convair's claimed RCS, and complained that they had given up performance to achieve it: "Convair have promised reduced radar cross section on an airplane the size of A-12. They are doing this, in my view, with total disregard for aerodynamics, inlet and afterburner performance." On 28 August 1959, Johnson was notified that the A-12 had been selected.  The decision was based not only on aircraft performance but also on contractor performance. During the U-2 project, Lockheed had proven its ability to design advanced aircraft in secret, on-time, and under-budget. In contrast, Convair had massive cost overruns with the B-58 and no secure R&amp;D facility similar to the Skunk Works. Lockheed promised to lower the RCS in a modified version of the A-11 known as the A-12, and that sealed the deal. The A-12 entered service with the CIA in the 1960s, and was slightly modified to become the Air Force's SR-71. Some small-scale work on the Kingfish continued even after the choice of the A-12, in case the A-12 ran into problems. This did not occur, and the Kingfish funds soon disappeared. The CIA continued studies into even higher performance aircraft, and studied replacing the A-12 under Project Isinglass. Isinglass focused on a new design blending features of the General Dynamics F-111 and "Kingfish." The new design aimed to produce a new reconnaissance aircraft capable of reaching up to Mach 5 at an altitude of 100,000 feet (30,000 m). The CIA felt that the extra performance would not be enough to protect it from missile systems already capable of attacking the A-12, and nothing came of the project. The concept of spoofing radars through their blip/scan was ultimately ineffective. Among other effects, it was discovered that the engine exhaust produced significant reflections. Lockheed proposed adding cesium to the jet fuel to create a cloud of ions that would help mask this effect.[6][7] Additionally, since the entire idea relied on problems in the radar display systems, upgrades to these systems could render the entire concept moot. In the end, the A-12 was considered too vulnerable and was only flown over secondary nations like Vietnam. The failure of the A-12's attempts to avoid radar was demonstrated when the Vietnamese proved able to track the A-12 with some ease, even firing on it on several occasions and causing minor damage on one occasion in 1967.[8][9]  Aircraft of comparable role, configuration, and era</t>
  </si>
  <si>
    <t>Reconnaissance aircraft</t>
  </si>
  <si>
    <t>https://en.wikipedia.org/United States of America</t>
  </si>
  <si>
    <t>https://en.wikipedia.org/Convair</t>
  </si>
  <si>
    <t>//upload.wikimedia.org/wikipedia/commons/thumb/d/d7/ConvairKingfishJuly59.jpg/300px-ConvairKingfishJuly59.jpg</t>
  </si>
  <si>
    <t>Central Intelligence Agency</t>
  </si>
  <si>
    <t>https://en.wikipedia.org/Central Intelligence Agency</t>
  </si>
  <si>
    <t>The Cosmos Bison, also called the Cosmos Bidulm, is a French two-seat, ultralight trike that is produced by Cosmos ULM. The aircraft is only supplied as a completed aircraft and is not available as a kit.[1] The Bison was designed to comply with the European Fédération Aéronautique Internationale microlight classification. It features a cable-braced hang glider-style high-wing, weight-shift controls, a two-seats-in-tandem open cockpit, tricycle landing gear and a single engine in pusher configuration.[1] The aircraft wing is made from bolted-together aluminum tubing and covered in Dacron sailcloth. A number of different wings are available for the Bison. The wing is supported by a single tube-type kingpost and uses an "A" frame control bar. Optional equipment includes a cockpit fairing and wheel pants. Engines used are the 37 kW (50 hp) Rotax 503 and 30 kW (40 hp) Rotax 447 twin cylinder, two-stroke powerplants. The landing gear is cable-braced, which allows a folding design for ground transport or storage.[1] The Bison was later developed into the Cosmos Phase II, by adding larger seats, new landing gear shock absorbers and a redesigned engine mount to reduce vibration. In 2012 the Bison remained in production alongside the Phase II and Phase III, offering a simpler, lighter and less expensive two seater than the newer models.[1] Data from Bertrand[1]General characteristics Performance</t>
  </si>
  <si>
    <t>10.6 m (34 ft 9 in)</t>
  </si>
  <si>
    <t>19 m2 (200 sq ft)</t>
  </si>
  <si>
    <t>123 kg (271 lb)</t>
  </si>
  <si>
    <t>1 × Rotax 447 twin cylinder, air-cooled two-stroke aircraft engine, 30 kW (40 hp)</t>
  </si>
  <si>
    <t>40 litres (8.8 imp gal; 11 US gal)</t>
  </si>
  <si>
    <t>2.5 m/s (490 ft/min)</t>
  </si>
  <si>
    <t>https://en.wikipedia.org/Cosmos Phase II</t>
  </si>
  <si>
    <t>Cosmos Echo</t>
  </si>
  <si>
    <t>The Cosmos Echo is a French single-seat, ultralight trike that is produced by Cosmos ULM. The aircraft is only supplied as a completed aircraft and is not available as a kit.[1][2] The Echo was designed to comply with the European Fédération Aéronautique Internationale microlight classification and has been used in microlight competition flying. It features a cable-braced hang glider-style high-wing, weight-shift controls, a single-seat, open cockpit, tricycle landing gear and a single engine in pusher configuration.[1][2] The aircraft wing is made from bolted-together aluminium tubing, with its double surface wing covered in Dacron sailcloth. A number of different wings can be fitted, including the Top 12.9. The wing is supported by a single tube-type kingpost and uses an "A" frame control bar. Optional equipment includes a cockpit fairing and wheel pants. Engines used are the 37 kW (50 hp) Rotax 503 twin cylinder, two-stroke and 30 kW (40 hp) Rotax 447 powerplants[1][2] Data from Bertrand and Purdy[1][2]General characteristics Performance</t>
  </si>
  <si>
    <t>9.87 m (32 ft 5 in)</t>
  </si>
  <si>
    <t>12.9 m2 (139 sq ft)</t>
  </si>
  <si>
    <t>126 kg (278 lb)</t>
  </si>
  <si>
    <t>300 kg (661 lb)</t>
  </si>
  <si>
    <t>1 × Rotax 503 twin cylinder, air-cooled two-stroke aircraft engine, 37 kW (50 hp)</t>
  </si>
  <si>
    <t>3-bladed Powerfin composite</t>
  </si>
  <si>
    <t>155 km/h (96 mph, 84 kn)</t>
  </si>
  <si>
    <t>110 km/h (68 mph, 59 kn)</t>
  </si>
  <si>
    <t>38 litres (8.4 imp gal; 10 US gal)</t>
  </si>
  <si>
    <t>55,000 m (180,000 ft)</t>
  </si>
  <si>
    <t>Cox-Klemin TW-2</t>
  </si>
  <si>
    <t>The Cox-Klemin TW-2 was a 1920s American biplane training aircraft built by the Cox-Klemin Aircraft Corporation. It was powered by a water-cooled Hispano-Suiza 8 V8 aero-engine. The CK-2 was a biplane with single-bay biplane that utilized a Fokker scheme of N-shaped interplane struts and metal cabane. Three aircraft were built, two flight articles that were used to test different engines and one static test article. However, the TW-2 was not ordered into production.[1][2] General characteristics Performance     Related lists  This article on an aircraft of the 1920s is a stub. You can help Wikipedia by expanding it.</t>
  </si>
  <si>
    <t>Biplane trainer</t>
  </si>
  <si>
    <t>23 ft (7.0 m)</t>
  </si>
  <si>
    <t>29 ft (8.8 m)</t>
  </si>
  <si>
    <t>2,505 lb (1,136 kg)</t>
  </si>
  <si>
    <t>1 × Wright Hispano E V-8 liquid-cooled piston engine, 180 hp (130 kW)</t>
  </si>
  <si>
    <t>2-bladed fixed-pitch pusher propeller</t>
  </si>
  <si>
    <t>99 mph (159 km/h, 86 kn)</t>
  </si>
  <si>
    <t>Cox-Klemin Aircraft Corporation</t>
  </si>
  <si>
    <t>https://en.wikipedia.org/Cox-Klemin Aircraft Corporation</t>
  </si>
  <si>
    <t>United States Army Air Corps</t>
  </si>
  <si>
    <t>https://en.wikipedia.org/United States Army Air Corps</t>
  </si>
  <si>
    <t>Cloudbuster Ultralights Cloudbuster</t>
  </si>
  <si>
    <t>The Cloudbuster Ultralights Cloudbuster is an American ultralight aircraft that was designed and produced by the Cloudbuster Ultralights Company of Sarasota, Florida in the early 1980s. The aircraft was supplied as a kit for amateur construction.[1][2] The aircraft was designed to comply with the US FAR 103 Ultralight Vehicles rules, including the category's maximum empty weight of 254 lb (115 kg). The Cloudbuster has a standard empty weight of 248 lb (112 kg). It features a strut-braced high-wing, a single-seat, open cockpit, tricycle landing gear and a single engine in tractor configuration.[1] The aircraft fuselage structure is made from bolted-together aluminum tubing, with a tubular keel supporting the tail, wing mounts and the engine at the front. The standard factory supplied powerplant was the Zenoah G-25B of 20 hp (15 kW). Its 37 ft (11.3 m) span wing is braced with a single lift strut per side. The wing is of exotic mixed construction, with aluminum tubular spars, urethane foam and fibreglass wing ribs, the leading edge is vinyl-covered and the trailing edge is sheet aluminum and the whole wing finished in doped aircraft fabric covering. The pilot sits on an open seat that is not equipped with a windshield. The landing gear features main wheel suspension and a steerable nosewheel. The airframe was proof tested to +4.5/-2.25 g.[1] The complex wing does give the aircraft good gliding performance, achieving a 13:1 glide ratio and a minimum sink speed of 260 ft/min (1.3 m/s). However the complexity of the wing construction lead to the commercial failure of the aircraft design and few were produced.[1] Data from Cliche[1]General characteristics Performance</t>
  </si>
  <si>
    <t>37 ft (11 m)</t>
  </si>
  <si>
    <t>153 sq ft (14.2 m2)</t>
  </si>
  <si>
    <t>248 lb (112 kg)</t>
  </si>
  <si>
    <t>532 lb (241 kg)</t>
  </si>
  <si>
    <t>1 × Zenoah G-25B single cylinder, two-stroke aircraft engine with 2.5</t>
  </si>
  <si>
    <t>135 mi (217 km, 117 nmi)</t>
  </si>
  <si>
    <t>Cloudbuster Ultralights Company</t>
  </si>
  <si>
    <t>https://en.wikipedia.org/Cloudbuster Ultralights Company</t>
  </si>
  <si>
    <t>3.5 U.S. gallons (13 L; 2.9 imp gal)</t>
  </si>
  <si>
    <t>25 mph (40 km/h, 22 kn)</t>
  </si>
  <si>
    <t>+4.5/-2.25</t>
  </si>
  <si>
    <t>260 ft/min (1.3 m/s)</t>
  </si>
  <si>
    <t>Cox-Klemin XA-1</t>
  </si>
  <si>
    <t>The Cox-Klemin XA-1 was a 1920s American air ambulance biplane designed and built by the Cox-Klemin Aircraft Corporation for the United States Army Air Service, only two prototypes were built.[1] The XA-1 was designed as an ambulance aircraft to replace modified de Havilland DH.4 aircraft with the United States Army Air Service.[1] The XA-1 was a biplane powered by a 420 hp (313 kW) Liberty 12A engine with a fixed conventional landing gear, it had a crew of two and room for two stretchers.[1] Two prototype aircraft designated XA-1 (A-1 was the first allocation in the army air services ambulance designation system) were flown but no further aircraft were built.[1] The aircraft gained fame for flying injured individuals to hospitals in the aftermath of the a 1927 tornado that destroyed Rocksprings, Texas. It was retired in 1932.[2] Data from [3]General characteristics Performance  This article on an aircraft of the 1920s is a stub. You can help Wikipedia by expanding it.</t>
  </si>
  <si>
    <t>Ambulance Biplane</t>
  </si>
  <si>
    <t>30 ft 8 in (9.35 m)</t>
  </si>
  <si>
    <t>44 ft 0 in (13.41 m)</t>
  </si>
  <si>
    <t>1 × Liberty L-12A V-12 liquid-cooled piston engine, 420 hp (310 kW)</t>
  </si>
  <si>
    <t>121 mph (195 km/h, 105 kn)</t>
  </si>
  <si>
    <t>https://en.wikipedia.org/Ambulance Biplane</t>
  </si>
  <si>
    <t>2 litters</t>
  </si>
  <si>
    <t>//upload.wikimedia.org/wikipedia/commons/thumb/8/85/Cox-Klemin_XA-1.jpg/300px-Cox-Klemin_XA-1.jpg</t>
  </si>
  <si>
    <t>United States Army Air Service</t>
  </si>
  <si>
    <t>https://en.wikipedia.org/United States Army Air Service</t>
  </si>
  <si>
    <t>Culver XPQ-15</t>
  </si>
  <si>
    <t>The Culver XPQ-15, also known as the XTD3C-1, was an American target drone developed by the Culver Aircraft Company late in World War II. The XPQ-15 was a low-wing monoplane of conventional design. It was powered by a Franklin O-405 opposed piston engine.[1] Design work began in 1943.[2] Four examples of the XPQ-15 were built for evaluation by the United States Army Air Forces in 1945; two additional aircraft were tested by the United States Navy as the XTD3C-1. No production contract was placed.[1] Data from Parsch [1]Performance</t>
  </si>
  <si>
    <t>Target drone</t>
  </si>
  <si>
    <t>1 × Franklin O-405 opposed piston engine, 200 hp (150 kW)</t>
  </si>
  <si>
    <t>220 mph (350 km/h, 190 kn)</t>
  </si>
  <si>
    <t>https://en.wikipedia.org/Target drone</t>
  </si>
  <si>
    <t>Culver Aircraft Company</t>
  </si>
  <si>
    <t>https://en.wikipedia.org/Culver Aircraft Company</t>
  </si>
  <si>
    <t>//upload.wikimedia.org/wikipedia/commons/thumb/9/99/XPQ-15_mockup.jpg/300px-XPQ-15_mockup.jpg</t>
  </si>
  <si>
    <t>United States Army Air ForcesUnited States Navy</t>
  </si>
  <si>
    <t>https://en.wikipedia.org/United States Army Air ForcesUnited States Navy</t>
  </si>
  <si>
    <t>DAR 21 Vector II</t>
  </si>
  <si>
    <t>The DAR 21 Vector II is a Bulgarian ultralight aircraft, designed and produced by Aeroplanes DAR, first flying on 1 August 2000.[1] When it was available the aircraft was supplied as a kit for amateur construction or as a complete ready-to-fly-aircraft.[2] The aircraft was introduced in 2001 and production apparently ended in 2014, as by that year the aircraft was no longer advertised for sale by the company.[1][3][4] The aircraft was designed to comply with the Fédération Aéronautique Internationale microlight rules. It features a strut-braced high wing, a two-seats-in-tandem enclosed cockpit, conventional landing gear and a single engine in tractor configuration.[2] The Vector II has riveted stressed skin made with 1050 and 3105 aluminum sheet for corrosion resistance. The fuselage has a square cross-section. Its 9.2 m (30.2 ft) span wing employs flaps that can be set to 15° for takeoff and 30° for landing. The standard engine available is the 64 hp (48 kW) Rotax 582 twin-cylinder, liquid-cooled, two-stroke powerplant, with the four-stroke 80 hp (60 kW) Rotax 912 optional. Solo flight is accomplished from the front seat.[2][5] Data from Bayerl and DAR[2][5]General characteristics Performance</t>
  </si>
  <si>
    <t>Bulgaria</t>
  </si>
  <si>
    <t>https://en.wikipedia.org/Bulgaria</t>
  </si>
  <si>
    <t>Production completed (2014)</t>
  </si>
  <si>
    <t>6.35 m (20 ft 10 in)</t>
  </si>
  <si>
    <t>9.42 m (30 ft 11 in)</t>
  </si>
  <si>
    <t>1.80 m (5 ft 11 in)</t>
  </si>
  <si>
    <t>12.42 m2 (133.7 sq ft)</t>
  </si>
  <si>
    <t>250 kg (551 lb)</t>
  </si>
  <si>
    <t>1 × Rotax 582 twin cylinder, liquid-cooled, two stroke, 48 kW (64 hp)</t>
  </si>
  <si>
    <t>175 km/h (109 mph, 94 kn)</t>
  </si>
  <si>
    <t>Aeroplanes DAR</t>
  </si>
  <si>
    <t>https://en.wikipedia.org/Aeroplanes DAR</t>
  </si>
  <si>
    <t>32 litres (7.0 imp gal; 8.5 US gal)</t>
  </si>
  <si>
    <t>58 km/h (36 mph, 31 kn) at gross weight, flaps down</t>
  </si>
  <si>
    <t>36.2 kg/m2 (7.4 lb/sq ft)</t>
  </si>
  <si>
    <t>205 km/h (127 mph, 111 kn)</t>
  </si>
  <si>
    <t>2001-2014</t>
  </si>
  <si>
    <t>+4/-2</t>
  </si>
  <si>
    <t>Croses Criquet</t>
  </si>
  <si>
    <t>The Croses EC-6 Criquet ("Locust") is a 1960s French two-seat homebuilt aircraft designed by Emilien Croses. The EC-6 Criquet is a design for a homebuilt aircraft with a tailwheel landing gear, and tandem wing configuration similar to the Mignet Pou-du-Ciel family. It has two side-by-side seats. It first flew in 1965, and seven examples had flown by 1977, with more than 60 known to be under construction. The EC-6 Criquet Léger (Mini Criquet) is an ultralight variant.[1] The LC-6 Criquet is an improved version developed by Gilbert Landray.[1] The LC-10 Criquet was developed by a Mr Millet of Société Co-Plasud who used fibreglass construction throughout the entire aircraft. It was used as a trainer by the Aéro-Club du Maconnais. While considerably more expensive to build than a conventional wooden Criquet, the fibreglass version was also 80 kg (180 lb) heavier.[2] As well as being used for local flying, the Criquet has been flown to both national and international light aircraft rallies. A French owned example visited the 1992 rally at RAF Wroughton airfield near Swindon, Wiltshire, England.  Data from Jane's all the world's aircraft, 1975-76,[4]  Simpson (2001)[1]General characteristics Performance</t>
  </si>
  <si>
    <t>recreational aircraft</t>
  </si>
  <si>
    <t>Emilien Croses</t>
  </si>
  <si>
    <t>4.65 m (15 ft 3 in) * Forward wing span</t>
  </si>
  <si>
    <t>16 m2 (170 sq ft)</t>
  </si>
  <si>
    <t>550 kg (1,213 lb)</t>
  </si>
  <si>
    <t>1 × Continental C90 4-cyl. air-cooled horizontally-opposed piston engine, 67 kW (90 hp)</t>
  </si>
  <si>
    <t>2-bladed SIPA propeller</t>
  </si>
  <si>
    <t>213 km/h (132 mph, 115 kn)</t>
  </si>
  <si>
    <t>160 km/h (99 mph, 86 kn) * Minimum flying speed</t>
  </si>
  <si>
    <t>480 km (300 mi, 260 nmi)</t>
  </si>
  <si>
    <t>homebuilt</t>
  </si>
  <si>
    <t>https://en.wikipedia.org/homebuilt</t>
  </si>
  <si>
    <t>60 l (16 US gal; 13 imp gal)</t>
  </si>
  <si>
    <t>//upload.wikimedia.org/wikipedia/commons/thumb/a/a6/Croses_EC-6_Criquet.jpg/300px-Croses_EC-6_Criquet.jpg</t>
  </si>
  <si>
    <t>6.5 (forward wing) ; 5.833 (rear wing)</t>
  </si>
  <si>
    <t>https://en.wikipedia.org/Emilien Croses</t>
  </si>
  <si>
    <t>private pilot owners</t>
  </si>
  <si>
    <t>NACA 23012 modified</t>
  </si>
  <si>
    <t>6 minutes 14 seconds to 2,000 m (6,600 ft)</t>
  </si>
  <si>
    <t>https://en.wikipedia.org/6 July 1965</t>
  </si>
  <si>
    <t>7 m (23 ft)</t>
  </si>
  <si>
    <t>Croses Para-Cargo</t>
  </si>
  <si>
    <t>The Croses EC-9 Para-Cargo is a 1960s French six-seat tandem-wing cargo-carrying homebuilt aircraft designed by Emilien Croses. Developed from the earlier two-seat EC-6 Criquet and three-seat EC-8 Tourisme, the Para-Cargo was a cargo-carrying aircraft with a tailwheel landing gear and a tandem wing similar to the Mignet Pou-du-Ciel family. It could carry up to six persons or 450 kg (990 lb) of freight[1] and was intended especially for carrying skydivers: the aircraft was equipped with a large side door that hinged inward and upward to facilitate skydiver egress. Another door at the rear of the fuselage was provided to allow oversize loads to be carried. The Para-Cargo aircraft had Cosandey Flaps, rear wing mounted upward deflecting flaps that can be used independently to assist in roll control, or jointly as an elevator, that were often mistaken for ailerons . At least two examples (F-ACVC and F-PYBC) had been built by 1965.  General characteristics Performance</t>
  </si>
  <si>
    <t>Cargo plane</t>
  </si>
  <si>
    <t>at least 2</t>
  </si>
  <si>
    <t>7.50 m (24 ft 7 in)</t>
  </si>
  <si>
    <t>9.60 m (31 ft 6 in)</t>
  </si>
  <si>
    <t>1 × Lycoming , 134 kW (180 hp)</t>
  </si>
  <si>
    <t>175 km/h (108 mph, 94 kn)</t>
  </si>
  <si>
    <t>450 kg (990 lb) of freight or four skydivers or two stretchers with attendants</t>
  </si>
  <si>
    <t>4.0 m/s (800 ft/min)</t>
  </si>
  <si>
    <t>CubCrafters CC11-160 Carbon Cub SS</t>
  </si>
  <si>
    <t>The CubCrafters CC11-160 Carbon Cub SS is an ASTM certified light-sport aircraft based on the Piper J-3 Cub manufactured by Cub Crafters. It is modernized, with light-weight carbon fiber components and a 180 hp engine.[1] In January 2016 the Carbon Cub was named AVweb's "Airplane of the Year" for 2015.[2] The Carbon Cub SS was originally named the "CubCrafters Super Sport Cub".[3] In order to maintain certification under American Light Sport Aircraft limitations the maximum takeoff power is limited to five minutes. The Carbon Cub SS uses a carbon fiber spinner and air-induction scoop. The Carbon Cub weighs 300 pounds (140 kg) less than a Piper PA-18 Super Cub.[4] The carbon cowling weighs six pounds (2.7 kg).[5] The fuselage is welded SAE 4130 chrome-molybdenum steel tubing with fabric covering. The wings are fitted with vortex generators for low-speed flight control. Some models use a partial color on silver base coat paint job that weighs 11 pounds (5.0 kg) less than an all-color paint job. The CC340 engine, based on the Lycoming O-320, is developed with Engine Components International, Inc. (ECi),[6] using dual electronic ignition and ECi O-320 cylinders.[5] The engine is rated at 5 US gallons (19 litres) per hour fuel consumption at an 80 horsepower (60 kW) cruise setting.[citation needed] An early Carbon Cub SS on tundra tires Fuselage of a CubCrafters Carbon Cub Carbon Cub interior with an iPad (displaying an Australian VFR navigational chart) Carbon Cub SS under maintenance Data from FlyingGeneral characteristics Performance       Media related to CubCrafters Carbon Cub at Wikimedia Commons</t>
  </si>
  <si>
    <t>Light-sport aircraft</t>
  </si>
  <si>
    <t>22.75 ft (6.93 m)</t>
  </si>
  <si>
    <t>34.25 ft (10.44 m)</t>
  </si>
  <si>
    <t>9.25 ft (2.82 m)</t>
  </si>
  <si>
    <t>171.9 sq ft (15.97 m2)</t>
  </si>
  <si>
    <t>896 lb (399 kg)</t>
  </si>
  <si>
    <t>1,320 lb (599 kg)</t>
  </si>
  <si>
    <t>1 × CC340 horizontally-opposed piston engine, 180 hp (130 kW)   for maximum of 5 minutes, 80 hp continuous. The short term increased output is suitable for short field takeoff and initial higher rate of climb. In level flight, 80 hp produces 76.3% of the speed produced by 180 hp, the cube root of 80/180.</t>
  </si>
  <si>
    <t>2-bladed CATTO composite propeller</t>
  </si>
  <si>
    <t>88 kn (101 mph, 163 km/h) Vno, the boundary between green and yellow on the airspeed indicator.</t>
  </si>
  <si>
    <t>390 nmi (450 mi, 720 km) maximum, using 24.0 gal of fuel, with 1.0 gal unusable remaining in tank, with no reserve fuel.</t>
  </si>
  <si>
    <t>https://en.wikipedia.org/Light-sport aircraft</t>
  </si>
  <si>
    <t>Cub Crafters</t>
  </si>
  <si>
    <t>https://en.wikipedia.org/Cub Crafters</t>
  </si>
  <si>
    <t>24 gallons usable in 25 gallon tank</t>
  </si>
  <si>
    <t>27 kn (31 mph, 50 km/h) out of ground effects, without assistance of engine power, with full flaps (35 kn without use of flaps).</t>
  </si>
  <si>
    <t>2,100 ft/min (11 m/s) using 180 hp, no flaps, below gross weight.</t>
  </si>
  <si>
    <t>7.37 lb/sq ft (36.0 kg/m2)</t>
  </si>
  <si>
    <t>//upload.wikimedia.org/wikipedia/commons/thumb/3/30/CubCrafters-CarbonCub-SS.jpg/300px-CubCrafters-CarbonCub-SS.jpg</t>
  </si>
  <si>
    <t>123 kn (141 mph, 227 km/h) Vne, boundary between yellow and red on the airspeed indicator, achievable in powered flight pitched for dive with 1G wing loading in smooth air.</t>
  </si>
  <si>
    <t>5.2-1</t>
  </si>
  <si>
    <t>2007 Alaska State Aviation Trade Show and Conference</t>
  </si>
  <si>
    <t>CubCrafters CC11-100 Sport Cub S2, Piper J-3 Cub.</t>
  </si>
  <si>
    <t>https://en.wikipedia.org/CubCrafters CC11-100 Sport Cub S2, Piper J-3 Cub.</t>
  </si>
  <si>
    <t>USA35(B)</t>
  </si>
  <si>
    <t>17,999 ft (5,486 m)</t>
  </si>
  <si>
    <t>650 nmi (750 mi, 1,210 km) with increased fuel capacity of optional extended range fuel tank.</t>
  </si>
  <si>
    <t>7.33 per hp</t>
  </si>
  <si>
    <t>Culver Model V</t>
  </si>
  <si>
    <t>The Culver Model V was a two-seat cabin monoplane designed and built by the Culver Aircraft Company. Based on the pre-World War II Cadet and using the wartime experience with radio-controlled aircraft the company designed a two-seat cabin monoplane. The Model V had a low-set cantilever wing with the outer panels having a pronounced dihedral. It had a tricycle retractable landing gear and an enclosed cabin with side by side seating for two. It was unique in that it had a system called Simpli-Fly Control where the aircraft was automatically trimmed for takeoff, landing and cruise, by turning a small metal wheel between the two seats and lining up two arrows with the mode of flying the aircraft. Interconnecting controls then adjusted the trim according to the arrow settings.[1] In 1956 the Superior Aircraft Company bought the assets of Culver and put the Model V back into production as the Superior Satellite. The main difference was the use of a 95 hp Continental engine which increased the cruise speed to 130 mph (209 km/h). Only a prototype and five production aircraft were built. Data from [2]General characteristics Performance</t>
  </si>
  <si>
    <t>Two-seat cabin monoplane</t>
  </si>
  <si>
    <t>one (pilot)</t>
  </si>
  <si>
    <t>20 ft 8.5 in (6.31 m)</t>
  </si>
  <si>
    <t>29 ft 0 in (8.84 m)</t>
  </si>
  <si>
    <t>6 ft 9.5 in (2.07 m)</t>
  </si>
  <si>
    <t>125.9 sq ft (11.70 m2)</t>
  </si>
  <si>
    <t>1,070 lb (485 kg)</t>
  </si>
  <si>
    <t>1 × Continental C85 4-cyl. air-cooled horizontally-opposed piston engine , 85 hp (63 kW)</t>
  </si>
  <si>
    <t>338 mi (544 km, 294 nmi)</t>
  </si>
  <si>
    <t>//upload.wikimedia.org/wikipedia/commons/thumb/4/47/Culver_Model_V_N8442B.JPG/300px-Culver_Model_V_N8442B.JPG</t>
  </si>
  <si>
    <t>13,200 ft (4,025 m)</t>
  </si>
  <si>
    <t>Custom Flight Lite Star</t>
  </si>
  <si>
    <t>The Custom Flight Lite Star, or Light Star, is a Canadian amateur-built and light-sport aircraft, designed and produced by Custom Flight of Tiny, Ontario. The aircraft is supplied as a kit for amateur construction or complete ready-to-fly.[1] The Lite Star features a strut-braced high-wing, a single-seat, a two-seats-in-side-by-side configuration enclosed cockpit that is 39.8 in (101 cm) wide, fixed conventional landing gear and a single engine in tractor configuration.[1] The aircraft fuselage is made from welded 4130 steel tubing, with the wing constructed from aluminum sheet, with its flying surfaces covered in doped aircraft fabric. Its 30.5 ft (9.3 m) span wing has an area of 160 sq ft (15 m2) and has no flaps. The wing is supported by "V"-struts and jury struts. The aircraft's recommended engine power range is 65 to 110 hp (48 to 82 kW) and standard engines used include the 110 hp (82 kW) Chevrolet Corvair automotive conversion four-stroke powerplant. Construction time from the supplied kit is 400 hours.[1] By December 2016 two examples had been registered with Transport Canada as Light Stars.[2] As of December 2016, the design does not appear on the Federal Aviation Administration's list of approved special light-sport aircraft.[3] Data from Kitplanes[1]General characteristics Performance</t>
  </si>
  <si>
    <t>In production (2016)</t>
  </si>
  <si>
    <t>2 (2011)</t>
  </si>
  <si>
    <t>21 ft (6.4 m)</t>
  </si>
  <si>
    <t>30 ft 6 in (9.30 m)</t>
  </si>
  <si>
    <t>160 sq ft (15 m2)</t>
  </si>
  <si>
    <t>650 lb (295 kg)</t>
  </si>
  <si>
    <t>1 × Chevrolet Turbo-Air 6 engine four cylinder, air-cooled, four stroke automotive conversion, 110 hp (82 kW)</t>
  </si>
  <si>
    <t>2-bladed ground adjustable composite propeller</t>
  </si>
  <si>
    <t>Custom Flight</t>
  </si>
  <si>
    <t>https://en.wikipedia.org/Custom Flight</t>
  </si>
  <si>
    <t>20 U.S. gallons (76 L; 17 imp gal)</t>
  </si>
  <si>
    <t>8.25 lb/sq ft (40.3 kg/m2)</t>
  </si>
  <si>
    <t>Custom Flight North Star</t>
  </si>
  <si>
    <t>https://en.wikipedia.org/Custom Flight North Star</t>
  </si>
  <si>
    <t>DAR-23</t>
  </si>
  <si>
    <t>The DAR-23 is a Bulgarian ultralight aircraft, designed and produced by Aeroplanes DAR, first flying in August 2001.[2] The aircraft is supplied as a kit for amateur construction.[3] The DAR-23 project started in December 2000, with the prototype completed in August 2001. The design was first displayed in North America at AirVenture in July 2012. There is no indication that any more than two prototypes have been completed or that series production has commenced.[3][4] In March 2014 the company indicated that the design was being re-developed.[1] The DAR-23 features a strut-braced high-wing, a two-seats-in-side-by-side configuration open cockpit with a windshield, fixed tricycle landing gear and a single engine in tractor configuration, mounted high above the cockpit.[3] The aircraft structure is made from a combination of 1050, 2024, 3130 and 6164 aluminum tubing, with the main beam, cockpit pod and main landing gear made from composites. The landing gear is pyramidal in design. Its all-metal wing employs composite flaperons. Controls are actuated by push-pull cables, while the elevator trim is electric. The nosewheel is steerable. The aircraft's recommended engine power range is 50 to 64 hp (37 to 48 kW) and standard engines used include the 50 hp (37 kW) Hirth F-23, the 50 hp (37 kW) Rotax 503 and the 64 hp (48 kW) Rotax 582 two-stroke powerplants. Construction time from the supplied standard kit is estimated as 350 hours, although a quick-build kit is also available.[3][5] Data from Kitplanes and DAR[3][5]General characteristics</t>
  </si>
  <si>
    <t>Amateur-built ultralight aircraft</t>
  </si>
  <si>
    <t>Under re-development (March 2014)[1]</t>
  </si>
  <si>
    <t>At least two prototypes</t>
  </si>
  <si>
    <t>750 lb (340 kg)</t>
  </si>
  <si>
    <t>1 × Hirth F-23 twin cylinder, air-cooled, two stroke aircraft engine, 50 hp (37 kW)</t>
  </si>
  <si>
    <t>https://en.wikipedia.org/Amateur-built ultralight aircraft</t>
  </si>
  <si>
    <t>22 litres (4.8 imp gal; 5.8 US gal)</t>
  </si>
  <si>
    <t>//upload.wikimedia.org/wikipedia/commons/thumb/9/9e/Dar23n002.jpg/300px-Dar23n002.jpg</t>
  </si>
  <si>
    <t>Dago Red</t>
  </si>
  <si>
    <t>Dago Red is a North American P-51 Mustang (44-74996), restored as a competitive air racer by Frank Taylor in 1981. Dago Red holds several world records, including the 15 km (517.323 mph) set in 1983. Frank Taylor piloted the plane to most of its world records in the 1980s. General characteristics Performance</t>
  </si>
  <si>
    <t>P-51D 1944, Dago Red 1981</t>
  </si>
  <si>
    <t>32 ft 3 in (9.83 m)</t>
  </si>
  <si>
    <t>32 ft 3 in (9.84 m)</t>
  </si>
  <si>
    <t>13 ft 0 in (3.96 m)</t>
  </si>
  <si>
    <t>7,200 lb (3,266 kg)</t>
  </si>
  <si>
    <t>7,800 lb (3,538 kg)</t>
  </si>
  <si>
    <t>1 × Rolls Royce Merlin V-12 liquid-cooled piston engine race tuned, estimated 3,500 to 3,800 hp (2,600 to 2,800 kW)</t>
  </si>
  <si>
    <t>4-bladed Hamilton Standard paddle bladed propeller</t>
  </si>
  <si>
    <t>450 kn (520 mph, 840 km/h)</t>
  </si>
  <si>
    <t>100 nmi (120 mi, 190 km)</t>
  </si>
  <si>
    <t>Unlimited class racing aircraft</t>
  </si>
  <si>
    <t>North American</t>
  </si>
  <si>
    <t>https://en.wikipedia.org/North American</t>
  </si>
  <si>
    <t>8,000 ft/min (41 m/s)</t>
  </si>
  <si>
    <t>//upload.wikimedia.org/wikipedia/commons/thumb/a/ae/P-51D_Mustang_Dago_Red.jpg/300px-P-51D_Mustang_Dago_Red.jpg</t>
  </si>
  <si>
    <t>8,500 lb (3,856 kg)</t>
  </si>
  <si>
    <t>45,000 ft (14,000 m)</t>
  </si>
  <si>
    <t>44-74996</t>
  </si>
  <si>
    <t>As of 2010, sold to Hoffman Aircraft Holdings LLC, Anchorage AK from re-possession</t>
  </si>
  <si>
    <t>N5410V</t>
  </si>
  <si>
    <t>Hoffman Aircraft Holdings LLC</t>
  </si>
  <si>
    <t>Daimler L11</t>
  </si>
  <si>
    <t>The Daimler L11 was a German single-seat, high-wing, monoplane fighter, powered by a 185 hp (138 kW) Daimler D.IIIb V-8 engine. The sole prototype first flew on 8 November 1918, and continued testing through to February of the following year. The Daimler L14 was later built as a two-person version of this aircraft.[1] Data from The Complete Book of Fighters[1]General characteristics Performance</t>
  </si>
  <si>
    <t>Germany</t>
  </si>
  <si>
    <t>https://en.wikipedia.org/Germany</t>
  </si>
  <si>
    <t>Hanns Klemm</t>
  </si>
  <si>
    <t>8.15 m (26 ft 9 in)</t>
  </si>
  <si>
    <t>12 m (39 ft 4 in)</t>
  </si>
  <si>
    <t>28.8 m2 (310 sq ft)</t>
  </si>
  <si>
    <t>1 × Daimler D.IIIb V-8 water-cooled piston engine, 138 kW (185 hp)</t>
  </si>
  <si>
    <t>Daimler</t>
  </si>
  <si>
    <t>https://en.wikipedia.org/Daimler</t>
  </si>
  <si>
    <t>5.2 m/s (1,020 ft/min)</t>
  </si>
  <si>
    <t>//upload.wikimedia.org/wikipedia/commons/thumb/8/85/Daimler_L11.jpg/300px-Daimler_L11.jpg</t>
  </si>
  <si>
    <t>Daimler L14</t>
  </si>
  <si>
    <t>https://en.wikipedia.org/Hanns Klemm</t>
  </si>
  <si>
    <t>8,400 m (27,600 ft)</t>
  </si>
  <si>
    <t>https://en.wikipedia.org/Daimler L14</t>
  </si>
  <si>
    <t>Croses Pouplume</t>
  </si>
  <si>
    <t>The Croses Pouplume ("lousefeather") was an unusual ultralight aircraft developed in France in the 1960s. It was inspired by Henri Mignet's Pou-du-Ciel design with its distinctive tandem wing layout. Croses set out to develop a similar aircraft, to be powered by a single-cylinder motorcycle engine of around 6 kW (8 hp). Construction was wood with fabric covering.[1] The resulting machine, designated the EC-1 weighed only 108 kg (238 lb) empty, and first flew in about 1960. Like the Pou-du-Ciel, the Pouplume dispensed with traditional ailerons and elevators, and pivoted the entire forward wing to provide pitch control. The EC-1 was followed by the EC-2, a two-seat version powered by a conventional aero-engine, and the EAC-3, the definitive version marketed for homebuilding, again powered by a motorcycle engine. By 1977, at least twelve examples of the EAC-3 had flown. A further development, the Pouplume Sport was designed to be powered by a 1500 cc Volkswagen air-cooled engine, and featured wings of reduced span. In 1977, about 55 of this version were known to be under construction.   General characteristics Performance        This article on an aircraft of the 1960s is a stub. You can help Wikipedia by expanding it.</t>
  </si>
  <si>
    <t>4.70 m (15 ft 3 in)</t>
  </si>
  <si>
    <t>7.8 m (25 ft 7 in)</t>
  </si>
  <si>
    <t>16.0 m2 (172 sq ft)</t>
  </si>
  <si>
    <t>110 kg (243 lb)</t>
  </si>
  <si>
    <t>1 × Monet-Goyon motorcycle engine , 6.0 kW (8.0 hp)</t>
  </si>
  <si>
    <t>70 km/h (44 mph, 38 kn)</t>
  </si>
  <si>
    <t>//upload.wikimedia.org/wikipedia/commons/thumb/d/d6/F-PYKM_Pouplume_Sport_Croses_EC_3S_No_57_%287159295101%29.jpg/300px-F-PYKM_Pouplume_Sport_Croses_EC_3S_No_57_%287159295101%29.jpg</t>
  </si>
  <si>
    <t>https://en.wikipedia.org/1960</t>
  </si>
  <si>
    <t>Curtiss XBT2C</t>
  </si>
  <si>
    <t>The Curtiss XBT2C  was a prototype two-seat, single-engined dive/torpedo bomber developed during World War II for the United States Navy. Derived from the Curtiss SB2C Helldiver dive bomber, it was an unsuccessful competitor to meet a 1945 Navy specification for an aircraft to combine the roles that previously required separate types. Unlike the other competitors, the XBT2C was designed to accommodate a radar operator. In the 1930s and early 1940s, the Navy divided carrier-borne bombers into two types: the torpedo bomber and the dive bomber, each with crews of two or three men. Wartime experience showed that pilots could aim bombs and torpedoes without assistance from other crewmembers as well as navigate with the aid of radio beacons and the development of more powerful engines meant that faster aircraft no longer needed a rear gunner for self-defense. Furthermore, the consolidation of the two types of bombers greatly increased the flexibility of a carrier's air group and allowed the number of fighters in an air group to be increased.[1] Curtiss had been proposing changes to improve the Curtiss SB2C Helldiver two-seat dive bomber almost since the aircraft had entered production in 1942, but the Navy rejected those that might adversely impact production. The company submitted a proposal in August 1944 for a redesigned single-seat dive/torpedo bomber version of the Helldiver with the more powerful Wright R-3350 Duplex-Cyclone radial engine to meet a competition for this class of aircraft, but this was rejected because it was not deemed a significant enough improvement to warrant interrupting production. Six months later Curtiss submitted a reworked proposal that included a bubble canopy, a streamlined fuselage and empennage, and carried a second crew member in the rear fuselage to operate the radar, which was mounted in a pod under the starboard wing. To speed development and ease production, the XBT2C retained much of the Helldiver's wing and fuselage structure.[2] The Navy issued Detail Specification SD-394A on 29 January 1945 for the XBT2C-1 that matching Curtiss' proposal and followed it up with a contract for ten prototypes the following month. Only nine aircraft were ultimately completed as the engine cowling, wings and empennage of the tenth aircraft was fitted to one of the Curtiss XSB2C-6 prototypes instead.[3] Sharing about half of its parts with the Helldiver, construction of the first aircraft was relatively quick and it made its first flight on 7 August.[4] Like the Helldiver the XBT2C was a low-wing monoplane with retractable conventional landing gear, although its more powerful R-3350 engine required a larger 13-foot-8-inch (4.17 m) propeller. Unable to alter the wheel wells that the aircraft inherited from the Helldiver, Curtiss used a telescoping oleo strut mechanism to provide the necessary additional length of the landing gear. The extra height of the landing gear would have increased the height of the aircraft so that it could no longer fit inside the hangars of the  Essex-class aircraft carriers with its wings folded until most of the wing tip outside the aileron was removed to reduce the height to 16 ft 8 in (5.1 m). For comparison purposes, the Navy demanded a engine cooling fan, much like those used by various Japanese aircraft, be installed. Trials showed that the fan eliminated the need for the cowl flaps traditionally needed to cool the engine and its accessories.[5] The XBTC used the same fuel tanks as the Helldiver with the addition of 45-US-gallon (170 l; 37 imp gal) tanks. This increased the aircraft's total internal fuel supply to 410 US gallons (1,600 l; 340 imp gal) divided between a 110-US-gallon (420 l; 92 imp gal) fuselage tank and interconnected wing tanks of 105-US-gallon (400 l; 87 imp gal) and 45-US-gallon capacity. All of the tanks were self-sealing. The XBTC could carry an additional 300 US gallons (1,100 l; 250 imp gal) of fuel in three drop tanks. One could be fitted to the center shackle in the bomb bay and the others positioned on the main wing hardpoints.[6] The armament of the XBT2C consisted of two 20 mm (0.8 in) autocannon in the inner wing panel, each with 200 rounds. The bomb bay contained seven shackles of which the center shackle could handle ordnance up to 2,000 lb (910 kg) in weight; when this was fully loaded, no other ordnance would be carried. It was designed to accommodate 1,600 lb (730 kg) semi-armor-piercing bombs, 2000-lb high-explosive bombs, a torpedo (such as the Mark 13) or the 11.75-inch (298 mm) Tiny Tim rocket. To avoid blast damage from the rocket exhaust, the Tiny Tims were dropped like a bomb; their motors only ignited when they fell far enough away to pull a lanyard attached to the aircraft. The shackle was flanked by two others that were rated for 1,000-pound (450 kg) bombs. All three of these shackles were provided with trapezes to swing the bombs clear of the propeller in a dive. The other four shackles could not be used in diving attacks and were limited to 260 lb (120 kg) apiece. The primary wing hardpoints between the landing gear and the wing-folding mechanism were stressed to carry weapons weighing up to 2,000 pounds. The outer wing panels were each provided with four smaller hardpoints rated at 260 pounds and could be used with rockets up to 5-inch (127 mm) in size or bombs. The XBT2C was limited to a total weight of external stores, including the wing pylons, to 4,890 lb (2,220 kg).[7] The compartment in the rear fuselage for the radar operator was fitted with a rear-facing seat, two small windows and a hatch in the side of the fuselage. He operated an AN/APS-4 search radar that had its transceiver and antenna housed in a streamlined pod on the starboard wing's primary hardpoint.[8] It was designed as a surface-search radar, capable of detecting a ship at a range of 30 mi (48 km), but had a limited capability to detect aircraft (5 mi (8.0 km)).[9] To balance aerodynamic drag on the aircraft, the port wing primary hardpoint usually carried a 100-US-gallon drop tank.[10] The nine completed aircraft were delivered to the Navy over the course of 1946 where they were evaluated through 1947. The surviving documentation of the testing is incomplete, but the XBT2C-1 was judged inferior to the Douglas XBT2D during comparative torpedo dropping trials and less easy to maintain than the Grumman TBF Avenger torpedo bomber. While the conclusion of the carrier-suitability report has not survived, one of its sections stated that landing trials revealed that performance with external stores "was critical from a power reserve standpoint" and that "the plane does not accelerate fast enough to climb more than a few feet and is unable to make the customary left turn to clear the flight deck" when given a late wave off by the landing signal officer.[11] While their activities after the conclusion of testing are unknown, all were scrapped in the late 1940s.[2] Data from Curtiss Aircraft 1907–1947;[12] Curtiss XBT2C-1 Bomber / Torpedo Aircraft Prototype[13]General characteristics Performance Armament Avionics Search radar under starboard wing  Related development Aircraft of comparable role, configuration, and era  Related lists</t>
  </si>
  <si>
    <t>Attack aircraft</t>
  </si>
  <si>
    <t>39 ft 2 in (11.94 m)</t>
  </si>
  <si>
    <t>47 ft 7 in (14.50 m)</t>
  </si>
  <si>
    <t>12 ft 1 in (3.68 m)</t>
  </si>
  <si>
    <t>416 sq ft (38.6 m2)</t>
  </si>
  <si>
    <t>12,268 lb (5,565 kg)</t>
  </si>
  <si>
    <t>19,022 lb (8,628 kg)</t>
  </si>
  <si>
    <t>1 × Wright R-3350-24 Duplex-Cyclone 18-cylinder air-cooled radial piston engine, 2,500 hp (1,900 kW)</t>
  </si>
  <si>
    <t>4-bladed Hamilton Standard, 13 ft 8 in (4.17 m) diameter constant-speed propeller</t>
  </si>
  <si>
    <t>297 mph (478 km/h, 258 kn) at sea level</t>
  </si>
  <si>
    <t>175 mph (282 km/h, 152 kn)</t>
  </si>
  <si>
    <t>1,435 mi (2,309 km, 1,247 nmi) (with torpedo)</t>
  </si>
  <si>
    <t>Curtiss Aeroplane and Motor Company</t>
  </si>
  <si>
    <t>https://en.wikipedia.org/Curtiss Aeroplane and Motor Company</t>
  </si>
  <si>
    <t>410 US gallons (1,600 l; 340 imp gal), plus up to 300 US gallons (1,100 l; 250 imp gal) in drop tanks</t>
  </si>
  <si>
    <t>2,590 ft/min (13.2 m/s)</t>
  </si>
  <si>
    <t>//upload.wikimedia.org/wikipedia/commons/thumb/a/a1/Curtiss_XBT2C-1_in_flight_c1945.jpg/300px-Curtiss_XBT2C-1_in_flight_c1945.jpg</t>
  </si>
  <si>
    <t>Curtiss SB2C Helldiver</t>
  </si>
  <si>
    <t>https://en.wikipedia.org/Curtiss SB2C Helldiver</t>
  </si>
  <si>
    <t>28,100 ft (8,600 m)</t>
  </si>
  <si>
    <t>2 × 20 mm (0.8 in) AN/M2 cannon with 200 rounds per gun</t>
  </si>
  <si>
    <t>1 × 2,000 lb (910 kg) and 2 × 1,000 lb (450 kg) or 2 × torpedoes</t>
  </si>
  <si>
    <t>22 ft 6.5 in (6.871 m) wings folded</t>
  </si>
  <si>
    <t>8 × 5 in (127 mm) rockets under wing</t>
  </si>
  <si>
    <t>Curtiss XSB3C</t>
  </si>
  <si>
    <t>The Curtiss XSB3C was a proposed development by Curtiss-Wright of the Curtiss SB2C Helldiver dive bomber, submitted to meet a U.S. Navy requirement for a new dive bomber to replace the SB2C in service. Considered inferior to the competing Douglas XSB2D and requiring higher grade fuel than was provided on aircraft carriers, the project was cancelled before any aircraft were built. In response to a Navy request for proposals issued on 3 February 1941 for a replacement for the SB2C,[1][2] Curtiss designed an improved and enlarged version of the Helldiver, which was, at the time, still only in the process of flight testing. A larger tail, revised wing planform and tricycle landing gear distinguished the aircraft from its predecessor,[1] in addition to the provision of heavier armament. An internal bomb bay in the midsection of the aircraft could carry up to 4,000 pounds (1,800 kg) of bombs, or alternatively, two torpedoes could be carried in semi-submerged mountings. In addition, hardpoints for two 500-pound (230 kg) bombs were fitted under the wings.[1] Forward-firing armament proposals were for the aircraft to be fitted with either six .50-calibre machine guns or four 20mm cannon in the wings, while defensive armament was planned to be fitted in a power-operated turret.[1] Power was intended to be provided by a Wright R-3350 of 2,500 horsepower (1,900 kW), while the Pratt &amp; Whitney R-4360, giving 3,000 horsepower (2,200 kW), was considered for future installation.[3] Impressed with the inspection of the mockup of the massive aircraft in December 1941, the Navy ordered two prototypes, and parts of the design were tested by the XSB2C-6.[1] As the project progressed during 1942, however, it was determined to be inferior to the competing Douglas aircraft.[1] This, combined with the aircraft's requirement for 115/145 octane fuel, which was considered difficult to handle aboard ship,[1] and the decision by the Bureau of Aeronautics that future attack aircraft would be single-seat aircraft,[3] led to the Navy's decision to cancel the prototype contract, and no examples of the XSB3C were ever built.[1] Data from [1]General characteristics Armament  Related development Aircraft of comparable role, configuration, and era  Related lists</t>
  </si>
  <si>
    <t>Torpedo/dive bomber</t>
  </si>
  <si>
    <t>None</t>
  </si>
  <si>
    <t>2 (pilot and gunner)</t>
  </si>
  <si>
    <t>1 × Wright R-3350-8 radial piston engine, 2,300 hp (1,700 kW)</t>
  </si>
  <si>
    <t>https://en.wikipedia.org/Torpedo/dive bomber</t>
  </si>
  <si>
    <t>Curtiss-Wright</t>
  </si>
  <si>
    <t>https://en.wikipedia.org/Curtiss-Wright</t>
  </si>
  <si>
    <t>//upload.wikimedia.org/wikipedia/en/3/3f/Curtiss_XSB3C-1_3-view.jpg</t>
  </si>
  <si>
    <t>United States Navy</t>
  </si>
  <si>
    <t>https://en.wikipedia.org/United States Navy</t>
  </si>
  <si>
    <t>Cozy MK IV</t>
  </si>
  <si>
    <t>The Cozy Mark IV is a 4-seat, single engine, homebuilt light aircraft designed by Nat Puffer, with parts and plans supplied by Aircraft Spruce &amp; Specialty Co. The aircraft is built from plans using basic raw materials. It is not a kit aircraft, though many small parts are available prefabricated. The Cozy is similar in design and construction to the 2-seat Rutan Long-EZ, from which it is derived,[2][3] with approval from Burt Rutan. The Cozy Mark IV utilizes foam and fiberglass sandwich construction, with foam suited to the usage, fiberglass oriented for the stresses, and epoxy to bond them together.[3] Nat Puffer designed the aircraft as a high speed cross-country visual flight rules (VFR) aircraft, although many builders equip their planes with instrument flight rules (IFR) capabilities.[4] The aircraft is constructed primarily of fiberglass, foam, and epoxy. Urethane foam is used to form highly curved, hand-carved shapes such as the nose and wing tips. Blue rigid styrofoam is cut with a hot wire saw to form the wing cores. Thin PVC foam sheets are used to form bulkheads and the fuselage sides. Two types of woven fiberglass are used to provide the surface strength of the composite sandwich. RA7715 fiberglass is almost entirely unidirectional in its fiber orientation. RA7725 has an equal portion of perpendicular fiberglass strands. Epoxy systems used include EZ-Poxy, Safe-T-Poxy, MGS L285 and L335, and West Systems. The builder does not need pre-fabricated items to finish the aircraft except for the landing gear bow and nose gear strut which require forms and an oven for post curing, but several suppliers exist for these parts.[citation needed] The recommended engine is the 180 hp (134 kW) Lycoming O-360, but a variety of powerplants from 160 to 220 hp (119 to 164 kW) have been used. One installation uses two Suzuki 1600 automobile engines driving two concentric contrarotating propellers.[3][2] Data from [5]General characteristics Performance</t>
  </si>
  <si>
    <t>Nat Puffer</t>
  </si>
  <si>
    <t>1993[1]</t>
  </si>
  <si>
    <t>350 (2015)[2]</t>
  </si>
  <si>
    <t>16 ft 10.8 in (5.151 m)</t>
  </si>
  <si>
    <t>28 ft 1.2 in (8.565 m)</t>
  </si>
  <si>
    <t>7 ft 10.8 in (2.408 m)</t>
  </si>
  <si>
    <t>88.3 sq ft (8.20 m2)</t>
  </si>
  <si>
    <t>2,050 lb (930 kg)</t>
  </si>
  <si>
    <t>1 × Lycoming O-360 four-cylinder, direct-drive, horizontally opposed, air-cooled, piston aircraft engines, 180 hp (130 kW)</t>
  </si>
  <si>
    <t>190 kn (220 mph, 350 km/h) @ 75% power</t>
  </si>
  <si>
    <t>1,300 nmi (1,500 mi, 2,400 km) At 50% power</t>
  </si>
  <si>
    <t>Aircraft Spruce &amp; Specialty Co</t>
  </si>
  <si>
    <t>https://en.wikipedia.org/Aircraft Spruce &amp; Specialty Co</t>
  </si>
  <si>
    <t>1,200 ft/min (6.1 m/s) gross</t>
  </si>
  <si>
    <t>//upload.wikimedia.org/wikipedia/commons/thumb/f/f8/Rutan.cosy.mark3.g-cosi.arp.jpg/300px-Rutan.cosy.mark3.g-cosi.arp.jpg</t>
  </si>
  <si>
    <t>Rutan Long-EZ</t>
  </si>
  <si>
    <t>https://en.wikipedia.org/Rutan Long-EZ</t>
  </si>
  <si>
    <t>20,000 ft (6,100 m)</t>
  </si>
  <si>
    <t>Croses Tourisme</t>
  </si>
  <si>
    <t>The Croses EC-8 Tourisme is a 1960s French three-seat tandem-wing homebuilt aircraft designed by Emilien Croses. Developed from the earlier two-seat EC-6 Criquet the Tourisme was a three-seat version. Like the Criquet it had a tailwheel landing gear and Mignet-type tandem wing.[1] To equip it for cross-country flying, the EC-8 was fitted with sturdier undercarriage than its predecessor, which consisted of an unusual tandem arrangement of two wheels on each main undercarriage unit.  This article on an aircraft of the 1960s is a stub. You can help Wikipedia by expanding it.</t>
  </si>
  <si>
    <t>three-seat tandem-wing homebuilt</t>
  </si>
  <si>
    <t>CubCrafters Carbon Cub EX</t>
  </si>
  <si>
    <t>The CubCrafters Carbon Cub EX (EX - Experimental) is an American amateur-built aircraft, designed and produced by Cub Crafters of Yakima, Washington. The aircraft is supplied as a kit for amateur construction.[1] The Carbon Cub EX features a strut-braced high-wing, a two-seats-in-tandem enclosed cockpit that is 24 in (61 cm) wide and accessed via a door, fixed conventional landing gear and a single engine in tractor configuration. The design is related to the company's CubCrafters Carbon Cub SS light-sport aircraft, but adapted to the US experimental amateur-built category.[1] The aircraft's airframe is made from welded steel tubing, aluminum and the judicious use of carbon fiber, covered in doped aircraft fabric. Its 34.2 ft (10.4 m) span wing has an area of 179 sq ft (16.6 m2) and mounts flaps. The aircraft's recommended engine power is 100 to 180 hp (75 to 134 kW) and standard engines used include the 100 hp (75 kW) Continental O-200, the 180 hp (134 kW) Lycoming O-360 and the 180 hp (134 kW) ECi CC340 four-stroke powerplant. Construction time from the supplied kit ranges from 700 to 1100 hours (Depending on builder experience).[1] By December 2016 four examples had been registered in the United States with the Federal Aviation Administration and six with Transport Canada.[2][3] Data from Kitplanes[1]General characteristics Performance</t>
  </si>
  <si>
    <t>5 (2011)</t>
  </si>
  <si>
    <t>23.3 ft (7.1 m)</t>
  </si>
  <si>
    <t>34.2 ft (10.4 m)</t>
  </si>
  <si>
    <t>179 sq ft (16.6 m2)</t>
  </si>
  <si>
    <t>1,865 lb (846 kg)</t>
  </si>
  <si>
    <t>1 × ECi CC340 four cylinder, air-cooled, four stroke aircraft engine, 180 hp (130 kW)</t>
  </si>
  <si>
    <t>25 U.S. gallons (95 L; 21 imp gal)</t>
  </si>
  <si>
    <t>32 mph (51 km/h, 28 kn)</t>
  </si>
  <si>
    <t>2,100 ft/min (11 m/s)</t>
  </si>
  <si>
    <t>10.4 lb/sq ft (51 kg/m2)</t>
  </si>
  <si>
    <t>//upload.wikimedia.org/wikipedia/commons/thumb/b/b8/CubCrafters-CarbonCub-EX-SS.jpg/300px-CubCrafters-CarbonCub-EX-SS.jpg</t>
  </si>
  <si>
    <t>Piper PA-18 Super Cub</t>
  </si>
  <si>
    <t>https://en.wikipedia.org/Piper PA-18 Super Cub</t>
  </si>
  <si>
    <t>https://en.wikipedia.org/CubCrafters XCub</t>
  </si>
  <si>
    <t>DAC RangeR</t>
  </si>
  <si>
    <t>The DAC RangeR is a Dutch amateur-built aircraft, that was designed and produced by the Dutch Aeroplane Company (DAC), of Dordrecht. When it was available the aircraft was supplied as a kit for amateur construction.[1][2] The RangeR is a development of the Lucas Dieselis and features a cantilever low-wing, a two-seats-in-side-by-side configuration enclosed cockpit under a bubble canopy, fixed tricycle landing gear and a single engine in tractor configuration.[1][2] The aircraft is made from composite sandwiches. Its 9.75 m (32.0 ft) span wing has an area of 10.24 m2 (110.2 sq ft) and flaps. The standard powerplant available is the 95 hp (71 kW) DAC YDT 1.7 litre diesel engine, developed by the airframe designers and based upon an Isuzu design.[1][2] By 2015 the aircraft had gone through a redesign, with an enlarged cockpit and a new wing design by Martin Holloman added, but by the end of 2015 the company website was taken down and the company seemed to be out of business.[2][3] Data from Bayerl and DAC[1][4]General characteristics Performance</t>
  </si>
  <si>
    <t>Netherlands</t>
  </si>
  <si>
    <t>https://en.wikipedia.org/Netherlands</t>
  </si>
  <si>
    <t>Production completed (2015)</t>
  </si>
  <si>
    <t>5.870 m (19 ft 3 in)</t>
  </si>
  <si>
    <t>10.24 m2 (110.2 sq ft)</t>
  </si>
  <si>
    <t>500 kg (1,102 lb)</t>
  </si>
  <si>
    <t>1 × DAC YDT 1.7 litre diesel engine, 71 kW (95 hp)</t>
  </si>
  <si>
    <t>2-bladed composite</t>
  </si>
  <si>
    <t>182 km/h (113 mph, 98 kn)</t>
  </si>
  <si>
    <t>Dutch Aeroplane Company</t>
  </si>
  <si>
    <t>https://en.wikipedia.org/Dutch Aeroplane Company</t>
  </si>
  <si>
    <t>3.5 m/s (690 ft/min)</t>
  </si>
  <si>
    <t>73.2 kg/m2 (15.0 lb/sq ft)</t>
  </si>
  <si>
    <t>2006-2015</t>
  </si>
  <si>
    <t>Lucas Dieselis</t>
  </si>
  <si>
    <t>https://en.wikipedia.org/Lucas Dieselis</t>
  </si>
  <si>
    <t>The Daimler L14 was a two-seat, high-wing, monoplane fighter built in 1919. It was built as a two-person, aerodynamically improved version of the Daimler L11 aircraft. It was powered by the Daimler D.IIIb water-cooled V-8 engine and was armed with two 7.92 mm (0.312 in) machine guns, one forward and one rearward firing. One prototype was built. The L14V, an unbuilt mail carrier variant was offered for sale to Chile but no orders followed.[1] Data from The Complete Book of Fighters[1]General characteristics Performance Armament</t>
  </si>
  <si>
    <t>870 kg (1,918 lb)</t>
  </si>
  <si>
    <t>1,270 kg (2,800 lb)</t>
  </si>
  <si>
    <t>206 km/h (128 mph, 111 kn)</t>
  </si>
  <si>
    <t>700 km (430 mi, 380 nmi)</t>
  </si>
  <si>
    <t>5.37 m/s (1,057 ft/min)</t>
  </si>
  <si>
    <t>//upload.wikimedia.org/wikipedia/commons/thumb/6/69/Daimler_L14.jpg/300px-Daimler_L14.jpg</t>
  </si>
  <si>
    <t>https://en.wikipedia.org/Daimler L11</t>
  </si>
  <si>
    <t>2 × 7.92 mm (0.312 in) machine guns</t>
  </si>
  <si>
    <t>DAR 6</t>
  </si>
  <si>
    <t>The DAR 6 was a 1930s Bulgarian two-seat basic or advanced biplane training aircraft. The DAR 6 was designed by Zevtan Lazarov.  It was constructed by the Bulgarian State Aircraft Workshops (DAR). The aircraft was a conventional biplane with a fixed tailskid landing gear.  It was powered by a radial engine. Three versions were initially developed: Data from The Illustrated Encyclopedia of Aircraft, (Part Work 1982-1985), Orbis Publishing, Page 1295General characteristics Performance</t>
  </si>
  <si>
    <t>Training biplane</t>
  </si>
  <si>
    <t>Zevtan Lazarov</t>
  </si>
  <si>
    <t>1930s</t>
  </si>
  <si>
    <t>two, pilot and student</t>
  </si>
  <si>
    <t>6.85 m (22 ft 5.75 in)</t>
  </si>
  <si>
    <t>9.05 m (29 ft 8.25 in)</t>
  </si>
  <si>
    <t>2.85 m (9 ft 4.25 in)</t>
  </si>
  <si>
    <t>19.30 m2 (207.75 sq ft)</t>
  </si>
  <si>
    <t>770 kg (1,697 lb)</t>
  </si>
  <si>
    <t>1 × Walter Mars I radial piston engine , 108 kW (145 hp)</t>
  </si>
  <si>
    <t>180 km/h (112 mph, 97 kn)</t>
  </si>
  <si>
    <t>715 km (444 mi, 386 nmi)</t>
  </si>
  <si>
    <t>DAR</t>
  </si>
  <si>
    <t>https://en.wikipedia.org/DAR</t>
  </si>
  <si>
    <t>//upload.wikimedia.org/wikipedia/commons/thumb/c/c3/Walter_Vega_a_DAR_6.jpg/300px-Walter_Vega_a_DAR_6.jpg</t>
  </si>
  <si>
    <t>Bulgarian Air Force</t>
  </si>
  <si>
    <t>https://en.wikipedia.org/Bulgarian Air Force</t>
  </si>
  <si>
    <t>DAR Solo</t>
  </si>
  <si>
    <t>The DAR Solo is a Bulgarian ultralight aircraft, designed by Tony Ilieff and produced by Aeroplanes DAR, first flying in August 2008.[1][2] The aircraft is supplied as a kit for amateur construction or as a complete ready-to-fly-aircraft.[1][3] The aircraft was designed to comply with the US FAR Part 103 Ultralight Vehicles rules as well as the German 120 kg class (called the Solo 120) and deregulated 115 kg class in the United Kingdom. It features a strut-braced high wing, a single-seat open cockpit, tricycle landing gear and a single engine in tractor configuration.[1][3] The aircraft is built with a composite fuselage and an aluminum wing. Its 8.97 m (29.4 ft) span wing has flaperons and employs a single strut on each side supported by an optional jury strut. The standard engines used when the type was introduced were the 28 hp (21 kW) Hirth F33 and the 50 hp (37 kW) Hirth F23 two-stroke powerplants.[1][3] The design offers combinations of three types of wings, three types of engines and four types of wheels.[1] Data from Bayerl[3]General characteristics Performance</t>
  </si>
  <si>
    <t>Tony Ilieff</t>
  </si>
  <si>
    <t>8.97 m (29 ft 5 in)</t>
  </si>
  <si>
    <t>10.76 m2 (115.8 sq ft)</t>
  </si>
  <si>
    <t>115 kg (254 lb)</t>
  </si>
  <si>
    <t>1 × Hirth F33 single cylinder, air-cooled, two stroke aircraft engine, 21 kW (28 hp)</t>
  </si>
  <si>
    <t>12 litres (2.6 imp gal; 3.2 US gal)</t>
  </si>
  <si>
    <t>44.8 km/h (27.8 mph, 24.2 kn)</t>
  </si>
  <si>
    <t>//upload.wikimedia.org/wikipedia/commons/thumb/7/7c/DAR_Solo_hangar.jpg/300px-DAR_Solo_hangar.jpg</t>
  </si>
  <si>
    <t>2008-present</t>
  </si>
  <si>
    <t>Culver Dart</t>
  </si>
  <si>
    <t>The Culver Dart was a 1930s American two-seat light monoplane aircraft produced by the Dart Aircraft Company (later the Culver Aircraft Company). In the early 1930s Al Mooney was working for the Lambert Aircraft Corporation, builders of the Monocoupe series aircraft. He designed a small two-seat monoplane, the Monosport G.[1] When the company ran into financial difficulties Mooney bought the rights to his design and with K.K. Culver formed the Dart Aircraft Company.[2] The aircraft was renamed the Dart Dart or Dart Model G.[3] The aircraft was a low-wing monoplane designed to be light with clean lines to enable it to use low powered aero-engines. It had a fixed undercarriage and a tailwheel. The initial version was named the Dart G powered by a 90 hp (67 kW) Lambert R-266 radial engine. That engine was in short supply, so the aircraft was fitted with a  Ken-Royce engine and designated the Dart GK. The final version was the Dart GW powered by a Warner Scarab Junior radial engine. Two special aircraft were built with larger engines. In 1939 the company was renamed the Culver Aircraft Company and the aircraft was renamed the Culver Dart. The Ohio History Connection holds a Culver Dart G, NC18449, in its permanent collection since 2000. The airplane currently resides in offsite storage. Data from Simpson, 2001, p.170General characteristics Performance</t>
  </si>
  <si>
    <t>Two-seat Light Monoplane</t>
  </si>
  <si>
    <t>Albert Mooney</t>
  </si>
  <si>
    <t>29 ft 6 in (8.99 m)</t>
  </si>
  <si>
    <t>6 ft 1 in (1.85 m)</t>
  </si>
  <si>
    <t>176 sq ft (16.35 m2)</t>
  </si>
  <si>
    <t>940 lb (426 kg)</t>
  </si>
  <si>
    <t>1 × Warner Scarab Junior 5-cyl. air-cooled radial piston engine, 90 hp (67 kW)</t>
  </si>
  <si>
    <t>131 mph (211 km/h, 114 kn)</t>
  </si>
  <si>
    <t>//upload.wikimedia.org/wikipedia/commons/thumb/2/27/UserKTrimble-Culver_Dart_w_Smoke_911_scare.jpg/300px-UserKTrimble-Culver_Dart_w_Smoke_911_scare.jpg</t>
  </si>
  <si>
    <t>{'Dart G': 'itial production version powered by a 90\xa0hp (67\xa0kW) Lambert R-266 - ca. 50 built.', 'Dart GC': '5\xa0hp (93\xa0kW) Continental O-200 - 10 built', 'Dart GK': 'riant fitted with a 90\xa0hp (67\xa0kW)  Ken-Royce 5G engine - 25 built.', 'Dart GW': 'nal production version powered by a 90\xa0hp (67\xa0kW) Warner Scarab Junior - 8 built.', 'Dart GW Special': 'o aircraft fitted with larger Warner engines, one with a 125\xa0hp (93\xa0kW) Warner Scarab engine, and the other with 145\xa0hp (108\xa0kW) Warner Super Scarab SS-50A engine.', 'X-F 220 Super Dart': ' experimental variant modified with a 220\xa0hp (160\xa0kW) Continental R-670, 8 foot wing reduction and a 188\xa0mph (163\xa0kn; 303\xa0km/h) cruise speed. Used by Rodney Jocelyn in national aerobatics.[4]'}</t>
  </si>
  <si>
    <t>https://en.wikipedia.org/Albert Mooney</t>
  </si>
  <si>
    <t>1,540 lb (699 kg)</t>
  </si>
  <si>
    <t>16,000 ft (4,875 m)</t>
  </si>
  <si>
    <t>Currie Wot</t>
  </si>
  <si>
    <t>The Currie Wot (pronounced as "what") was a 1930s British single-seat aerobatic biplane aircraft. Plans were sold for home building of the aircraft. The Wot was designed by J R (Joe) Currie, and two examples were built by Cinque Ports Aviation Limited at Lympne Aerodrome in 1937. They were both powered by a single 40 hp Aeronca-JAP J-99 two-cylinder engines, but had minor differences in design. They were designated the Wot 1 and Wot 2; the name came about whilst Currie was building the first aircraft and being tired with being asked what he would call it, replied: "Call it Wot you blooming well like". Currie built two aircraft (G-AFCG and G-AFDS), that he offered for sale at £250.[1] Both were destroyed in 1940 during a Second World War German air raid on Lympne. After the war, at the request of Viv Bellamy, then Chief Flying Instructor at the Hampshire Aeroplane Club (HAC) at Eastleigh, Currie used the same drawings to enable the HAC to build two more examples under the supervision of J O Isaacs. The first aircraft, registered G-APNT, first flew on 11 September 1958. G-APNT was soon re-engined with a four-cylinder 60 hp Walter Mikron II engine and was also trialled using floats. With the more powerful Mikron engine it was known as the Hot Wot and later, with the floats, as the Wet Wot. The floatplane version was not a success and they were soon removed.[1] With the original Aeronca-JAP engine fitted it was delivered on 29 May 1959 as the personal aircraft of Westland Aircraft test pilot H J Penrose, who christened the aeroplane 'Airymouse' and wrote a book of the same name about his experiences flying the aircraft.[2] The second aircraft, registered G-APWT had a number of different engines fitted for trials, including a 60 hp Rover TP60/1 industrial gas turbine engine,[2] before being delivered to Elstree Aerodrome in 1962.  G-APWT was later sold to Robert Rust Sr. and relocated to Fayetteville, Georgia in the United States.  The aircraft was restored to flying condition and flew again for the first time in 2008 with an original Walter Mikron engine.  At the time it carried the registration N67247, but the registration was allowed to lapse in 2013. Aircraft plans were sold to amateur builders and soon examples were being constructed, the first homebuilt aircraft flying in 1963. The aircraft featured all-wood construction with fabric covering.[3] The most unusual Wots were built in 1967 by Slingsby Sailplanes Limited. Slingsby built six aircraft modified to represent the Royal Aircraft Factory S.E.5A for film work. They were powered by 115 hp Lycoming O-235 engines with dummy exhausts and other modifications as 0.83 scale replicas. They were delivered to Ireland and fitted with dummy guns for the film Darling Lili. Some of the aircraft were also used in the films I Shot Down Richthofen, I Think, and Dubious Patriot. The Currie Super Wot is a clipped-wing variant with X-bracing between the undercarriage V-struts instead of a through axle. Other refinements in the Super Wot include rounding out the fuselage with formers and stringers and doing away with the upper wing centre-section, replacing the cabane struts with inverted V tubular struts in a similar style to the Pitts Special. These refinements result in a faster cruise and enhanced climb rate and a quicker roll rate. A Super Wot fitted with a 90hp Continental will fly a quarter-vertical roll, which is probably outside the capability of the standard Wot. Nick Bloom wrote a series of articles about his Super Wot which appeared in Pilot Magazine under the title 'Diary of a Homebuilder'. His Currie Super Wot is one of only two on the G-register, and has the registration G-BGES. The design rights for the Currie Wot were first sold to Dr J H B Urmston (trading as Botley Aircraft), who sold the designs to Phoenix Aircraft Limited. Data from British civil aircraft, 1919-1972 Volume II[4]General characteristics Performance</t>
  </si>
  <si>
    <t>Single-seat aerobatic</t>
  </si>
  <si>
    <t>J. R. Currie</t>
  </si>
  <si>
    <t>18 ft 3.5 in (5.575 m)</t>
  </si>
  <si>
    <t>6 ft 9 in (2.06 m)</t>
  </si>
  <si>
    <t>140 sq ft (13 m2)</t>
  </si>
  <si>
    <t>1 × Walter Mikron III 4-cylinder air-cooled inverted in-line piston engine, 65 hp (48 kW)</t>
  </si>
  <si>
    <t>80 mph (130 km/h, 70 kn)</t>
  </si>
  <si>
    <t>240 mi (390 km, 210 nmi)</t>
  </si>
  <si>
    <t>//upload.wikimedia.org/wikipedia/commons/thumb/6/63/Elevator.curriewot.arp.750pix.jpg/300px-Elevator.curriewot.arp.750pix.jpg</t>
  </si>
  <si>
    <t>Turner Two Seat Wot</t>
  </si>
  <si>
    <t>https://en.wikipedia.org/J. R. Currie</t>
  </si>
  <si>
    <t>Clark YH[5]</t>
  </si>
  <si>
    <t>https://en.wikipedia.org/Turner Two Seat Wot</t>
  </si>
  <si>
    <t>https://en.wikipedia.org/1937</t>
  </si>
  <si>
    <t>Curtiss Cox Racer</t>
  </si>
  <si>
    <t>The Curtiss Model 22 Cox Racers were two specialised racing aircraft built by the American Curtiss Aeroplane and Motor Company. The type was flown as a monoplane, biplane and triplane. In 1920 the American oil millionaire S.Cox had two specialised racing monoplanes built for him by the Curtiss Aeroplane and Motor Company to take part in the Gordon Bennett Trophy race to be held in France in September 1920.[1] The two aircraft, named Texas Wildcat and Cactus Kitten, were single-engined, braced, high-wing monoplanes powered by a 427 hp (318 kW) Curtiss C-12 inline piston engine.[1] They had streamlined wooden fuselages with the pilot sitting in an enclosed cockpit towards the rear of the fuselage, under a forward sliding canopy. The wing, which had a special double camber airfoil section,  was high-mounted, and was braced by struts to the mainwheels of the fixed conventional landing gear. The V-12 engine drove a two-bladed tractor propeller, and was cooled by radiators mounted on the side of the fuselage between the cockpit and the wings.[2] The Texas Wildcat was briefly tested in the United States before shipment, being fitted with a different wing with a more conventional airfoil for operation out of the confined Curtiss Field. First flying on July 25, it demonstrated a speed of 183 mph (295 km/h), with a speed of 215 mph (346 km/h) expected when fitted with the high speed racing wing. Both aircraft were then sent by ship to France, with no testing carried out on the high speed wing and Cactus Kitten unflown before sailing.[2] Texas Wildcat was reassembled at the Morane-Saulnier factory with the high speed wing, but was found to be unstable at high speeds when flown by test pilot Roland Rohlfs. A set of biplane wings were therefore quickly designed and fitted to Texas Wildcat.[1][3] Texas Wildcat was wrecked in a landing accident when being flown to Étampes prior to the race.[1][4] Although the Cactus Kitten was taken to France it remained unflown and was returned to the United States.[1] It was then rebuilt with a set of short-span triplane wings modified from those of a Curtiss 18T, with the enclosed cockpit replaced by a more conventional open cockpit. Thus modified, it was entered into the 1921 Pulitzer Trophy Race, where, flown by Clarence Coombs at an average speed of 170.3 mph (274.1 km/h), it gained second place behind a Curtiss CR piloted by Bert Acosta.[1][4][5] It was later sold to the United States Navy as a trainer for high-speed racing aircraft.[6] Data from The Second Annual Pulitzer Race at Omaha[5]General characteristics Performance</t>
  </si>
  <si>
    <t>20 ft (6.1 m)</t>
  </si>
  <si>
    <t>210 sq ft (20 m2)</t>
  </si>
  <si>
    <t>2,406 lb (1,091 kg)</t>
  </si>
  <si>
    <t>1 × Curtiss C-12 liquid-cooled V-12 engine, 435 hp (324 kW)</t>
  </si>
  <si>
    <t>196 mph (315 km/h, 170 kn)</t>
  </si>
  <si>
    <t>//upload.wikimedia.org/wikipedia/commons/thumb/5/5f/Curtiss_Texas_Wildcat.jpg/300px-Curtiss_Texas_Wildcat.jpg</t>
  </si>
  <si>
    <t>Curtiss C-27[7]</t>
  </si>
  <si>
    <t>Dakota Cub Super 18</t>
  </si>
  <si>
    <t>The Dakota Cub Super 18 is an American amateur-built aircraft, designed and produced by Dakota Cub of Sioux Falls, South Dakota. The aircraft is supplied as a kit for amateur construction.[1] The Super 18 is the kit derivative of the type certified Super 18 Model S18-180 that is manufactured by a separate, but affiliated company, Super 18. The Dakota Cub Super 18 features a strut-braced high wing, a two-seats-in-tandem enclosed cockpit that is 28 in (71 cm) wide, fixed conventional landing gear and a single engine in tractor configuration.[1] The aircraft fuselage is made from welded 4130 steel tubing, with the wing structure of aluminum sheet and all surfaces covered in  doped aircraft fabric. The wings are supported by "V" struts and jury struts. Dimensions and engines vary with specific model. Construction time for all models from the supplied kit is 900 hours.[1] Data from Kitplanes[1]General characteristics Performance</t>
  </si>
  <si>
    <t>8 (all models, 2011)</t>
  </si>
  <si>
    <t>36 ft (11 m)</t>
  </si>
  <si>
    <t>1 × Lycoming O-360 four cylinder, air-cooled, four stroke aircraft engine, 180 hp (130 kW)</t>
  </si>
  <si>
    <t>2-bladed metal</t>
  </si>
  <si>
    <t>Dakota Cub</t>
  </si>
  <si>
    <t>https://en.wikipedia.org/Dakota Cub</t>
  </si>
  <si>
    <t>46 U.S. gallons (170 L; 38 imp gal)</t>
  </si>
  <si>
    <t>51 mph (82 km/h, 44 kn)</t>
  </si>
  <si>
    <t>//upload.wikimedia.org/wikipedia/commons/thumb/4/42/Dakota_Cub_Super_18_N2300S.jpg/300px-Dakota_Cub_Super_18_N2300S.jpg</t>
  </si>
  <si>
    <t>Super 18 Model S18-180</t>
  </si>
  <si>
    <t>https://en.wikipedia.org/Super 18 Model S18-180</t>
  </si>
  <si>
    <t>Creative Flight Aerocat</t>
  </si>
  <si>
    <t>The Creative Flight Aerocat is a Canadian mid-wing, all composite, four passenger experimental aircraft that can be configured for amphibious float operations. Under development since 1998, the aircraft is intended to be supplied in kit form by Creative Flight of Haliburton, Ontario, for amateur construction. The company has since been renamed Auriga Design.[1][2][3] Development started in 1998 on the MPA Aerocat. In 2002, the vehicle was renamed the Creative Flight Aerocat.[4] The all composite aircraft features a distinctive gull-wing design with pods that floats can attach to. A twin engine variant is powered by two Jabiru 3300 engines. In both the case of the single and twin engined versions, the engines are mounted in pusher configuration on a composite arch behind the cockpit.[2] The single engine prototype flew in 2001, then was retrofitted for twin engine operations and flown in 2002. Shortly afterward the aircraft was test flown with floats.[5] In 2003, the prototype was flown to the EAA AirVenture Oshkosh airshow and displayed.[1] As of August 2019 the prototype, C-GYCC, remained the sole example flying.[2][3][6] Data from Creative Flight[1]General characteristics Performance</t>
  </si>
  <si>
    <t>Kirk Creelman</t>
  </si>
  <si>
    <t>15 July 2001 (single engine)5 September 2002 (twin)</t>
  </si>
  <si>
    <t>One (2011)</t>
  </si>
  <si>
    <t>794 kg (1,750 lb)</t>
  </si>
  <si>
    <t>1,361 kg (3,000 lb)</t>
  </si>
  <si>
    <t>1 × Crossflow CF4-20THO , 190 kW (250 hp)</t>
  </si>
  <si>
    <t>298 km/h (185 mph, 161 kn)</t>
  </si>
  <si>
    <t>Creative FlightAuriga Design</t>
  </si>
  <si>
    <t>https://en.wikipedia.org/Creative FlightAuriga Design</t>
  </si>
  <si>
    <t>68 gallons</t>
  </si>
  <si>
    <t>6.1 m/s (1,200 ft/min)</t>
  </si>
  <si>
    <t>//upload.wikimedia.org/wikipedia/commons/thumb/0/0f/Aerocat-2000.jpg/300px-Aerocat-2000.jpg</t>
  </si>
  <si>
    <t>The Custom Flight North Star is a Canadian amateur-built aircraft, designed by Morgan Williams and produced by Custom Flight of Tiny, Ontario. The aircraft is based on the Piper PA-18 Super Cub and is supplied as a kit for amateur construction.[1][2] The North Star features a strut-braced high-wing, a single-seat, a two-seats-in-tandem enclosed cockpit that is 29 in (74 cm) wide, fixed conventional landing gear and a single engine in tractor configuration.[1] The aircraft fuselage is made from welded 4130 steel tubing, with the wing constructed from aluminum sheet and all surfaces covered in doped aircraft fabric. Its 36.3 ft (11.1 m) span wing employs a USA 35B airfoil, has an area of 190.7 sq ft (17.72 m2) and mounts flaps. The wing is supported by "V"-struts and jury struts. The aircraft's recommended engine power range is 150 to 180 hp (112 to 134 kW) and standard engines used include the 150 hp (112 kW) Lycoming O-320 four-stroke powerplant. Construction time from the supplied kit is 1200 hours. The aircraft can be mounted on wheels, floats or skis.[1] By December 2011 the company indicated that 20 examples had been completed and flown. By December 2015, 10 examples had been registered with Transport Canada and 13 in the United States with the Federal Aviation Administration.[1][3][4] Data from Kitplanes[1]General characteristics Performance</t>
  </si>
  <si>
    <t>Morgan Williams</t>
  </si>
  <si>
    <t>24 (2014)</t>
  </si>
  <si>
    <t>36 ft 4 in (11.07 m)</t>
  </si>
  <si>
    <t>190.7 sq ft (17.72 m2)</t>
  </si>
  <si>
    <t>1,170 lb (531 kg)</t>
  </si>
  <si>
    <t>2,350 lb (1,066 kg)</t>
  </si>
  <si>
    <t>1 × Lycoming O-320 four cylinder, air-cooled, four stroke aircraft engine, 150 hp (110 kW)</t>
  </si>
  <si>
    <t>690 mi (1,110 km, 600 nmi)</t>
  </si>
  <si>
    <t>52 U.S. gallons (200 L; 43 imp gal)</t>
  </si>
  <si>
    <t>12.3 lb/sq ft (60 kg/m2)</t>
  </si>
  <si>
    <t>//upload.wikimedia.org/wikipedia/commons/thumb/d/da/Custom_Flight_Northstar_C-GLAD_02.JPG/300px-Custom_Flight_Northstar_C-GLAD_02.JPG</t>
  </si>
  <si>
    <t>USA 35B[5]</t>
  </si>
  <si>
    <t>https://en.wikipedia.org/Custom Flight Lite Star</t>
  </si>
  <si>
    <t>D'Apuzzo Senior Aero Sport</t>
  </si>
  <si>
    <t>The Parsons-Jocelyn PJ-260 was an aerobatic biplane aircraft built in the United States to participate in the 1962 World Aerobatic Championships in Budapest. It served as the prototype for a family of closely related aircraft produced under designer Nick D'Apuzzo's name as the D-260 and D-295 Senior Aero Sport', D-200 Junior Aero Sport and the D-201 Sportwing which were marketed for homebuilding. The original PJ-260 was named for the pilots who commissioned the aircraft and hoped to compete with it, Lindsey Parsons and Rod Jocelyn. The PJ-260 and its derivatives were conventional short-coupled biplanes with fixed tailwheel undercarriage. The single-bay, equal-span wings (unequal-span on D-295) were staggered and braced with N-struts, and the outer panels of the upper wing were swept back. The fuselage construction was of fabric over a steel-tube framework, and the wings were of fabric-covered wooden spars and metal ribs.  Data from Sport Aviation Jan 1966General characteristics Performance   Aircraft of comparable role, configuration, and era</t>
  </si>
  <si>
    <t>Aerobatic biplane</t>
  </si>
  <si>
    <t>Nick D'Apuzzo</t>
  </si>
  <si>
    <t>at least 32 by 1985</t>
  </si>
  <si>
    <t>21 ft 0 in (6.40 m)</t>
  </si>
  <si>
    <t>7 ft 8 in (2.32 m)</t>
  </si>
  <si>
    <t>185 sq ft (17.2 m2)</t>
  </si>
  <si>
    <t>2,150 lb (975 kg)</t>
  </si>
  <si>
    <t>1 × Lycoming GO-435-C2 six-cylinder horizontally opposed piston engine , 260 hp (194 kW)</t>
  </si>
  <si>
    <t>155 mph (250 km/h, 135 kn)</t>
  </si>
  <si>
    <t>{'D-295 Senior Aero Sport': 'two-seat derivative of the original PJ-260 that was marketed to home builders from the mid-1960s onwards. Early examples were distinguished as D-260 for those powered by the same 260\xa0hp Lycoming O-435 engine that powered the PJ-260, while D-295 indicated those powered by the 295\xa0hp Lycoming O-480. Later, this distinction became less meaningful, with D-260s produced with engines of up to 300\xa0hp.[1]', 'PJ-260': 'hat was marketed to home builders from the mid-1960s onwards. Early examples were distinguished as ', 'D-260': 'or those powered by the same 260\xa0hp ', 'D-295': 'ndicated those powered by the 295\xa0hp ', 'D-200 Junior Aero Sport': 'slightly scaled-down version of the PJ-260, designed to use a 180\xa0hp Lycoming O-360. Work on two prototypes commenced in 1964, but was not completed by the time the more complete of the machines was damaged in a fire in 1973. Work resumed in 1975, but was suspended in favour of the D-201 Sportwing.', 'D-201 Sportwing': '', '[object HTMLElement]': {}}</t>
  </si>
  <si>
    <t>https://en.wikipedia.org/Nick D'Apuzzo</t>
  </si>
  <si>
    <t>https://en.wikipedia.org/1962</t>
  </si>
  <si>
    <t>Druine Turbi</t>
  </si>
  <si>
    <t>The Druine D.5 Turbi was a light aircraft designed in France in the 1950s for home building. It was a low-wing cantilever monoplane with fixed tailskid undercarriage. The pilot and a single passenger sat in tandem, open cockpits. Essentially a scaled-up version of the Druine Turbulent design, the Turbi shared that aircraft's wooden construction. Again, like its predecessor, it was intended to be able to be powered by a variety of air-cooled engines. The aircraft was marketed as plans and as a kit by Falconar Avia of Edmonton, Alberta, Canada. Plans are now supplied by Manna Aviation of Australia.[1][2] The Turbi is built using all-wood construction. The wing uses a two-spar design. It uses slotted ailerons.[3] Data from Jane's All the World's Aircraft 1961–62,[4] Jane's All the World's Aircraft 1958-59[5]General characteristics Performance</t>
  </si>
  <si>
    <t>Roger Druine</t>
  </si>
  <si>
    <t>c. 1953</t>
  </si>
  <si>
    <t>6.86 m (22 ft 6 in)</t>
  </si>
  <si>
    <t>8.70 m (28 ft 7 in)</t>
  </si>
  <si>
    <t>13.50 m2 (145.3 sq ft)</t>
  </si>
  <si>
    <t>495 kg (1,091 lb)</t>
  </si>
  <si>
    <t>1 × Beaussier air-cooled 4-cylinder engine, 34 kW (45 hp)</t>
  </si>
  <si>
    <t>640 km (400 mi, 350 nmi)</t>
  </si>
  <si>
    <t>Falconar Avia</t>
  </si>
  <si>
    <t>https://en.wikipedia.org/Falconar Avia</t>
  </si>
  <si>
    <t>2.50 m/s (492 ft/min)</t>
  </si>
  <si>
    <t>//upload.wikimedia.org/wikipedia/commons/thumb/6/68/Turbi.JPG/300px-Turbi.JPG</t>
  </si>
  <si>
    <t>https://en.wikipedia.org/Roger Druine</t>
  </si>
  <si>
    <t>Direct Fly Alto</t>
  </si>
  <si>
    <t>The Direct Fly Alto (English: High) is a Czech ultralight and light-sport aircraft, designed and produced by Direct Fly sro of Hluk. The aircraft is supplied as a kit for amateur construction or as a complete ready-to-fly-aircraft.[1][2][3] The aircraft was designed to comply with the Fédération Aéronautique Internationale microlight rules and US light-sport aircraft rules. It features a cantilever low-wing, a two-seats-in-side-by-side configuration enclosed cockpit, fixed tricycle landing gear or optionally conventional landing gear and a single engine in tractor configuration.[1][2] The aircraft is constructed from aluminum sheet, with a wing that has a span of 8.10 m (26.6 ft) and an area of 10.14 m2 (109.1 sq ft). Standard engines available are the 80 hp (60 kW) Rotax 912UL, the 100 hp (75 kW) Rotax 912ULS and the 120 hp (89 kW) Jabiru 3300 four-stroke powerplants.[1][2] A Magnum 501 rocket powered parachute system is under development for the aircraft.[4][5] In 2011 the design was accepted as a Federal Aviation Administration approved special light-sport aircraft.[2][6] The aircraft was first promoted to the US light sports market at the 2010 Sun 'n Fun.[7] In January 2015 there were two Altos registered  with the US Federal Aviation Administration.[8] Data from Bayerl and Direct Fly[1][9]General characteristics Performance   Aircraft of comparable role, configuration, and era</t>
  </si>
  <si>
    <t>Light sport aircraft</t>
  </si>
  <si>
    <t>Czech Republic</t>
  </si>
  <si>
    <t>https://en.wikipedia.org/Czech Republic</t>
  </si>
  <si>
    <t>6.15 m (20 ft 2 in)</t>
  </si>
  <si>
    <t>8.10 m (26 ft 7 in)</t>
  </si>
  <si>
    <t>2.25 m (7 ft 5 in)</t>
  </si>
  <si>
    <t>10.14 m2 (109.1 sq ft)</t>
  </si>
  <si>
    <t>287 kg (633 lb)</t>
  </si>
  <si>
    <t>472.5 kg (1,042 lb)</t>
  </si>
  <si>
    <t>245 km/h (152 mph, 132 kn)</t>
  </si>
  <si>
    <t>210 km/h (130 mph, 110 kn)</t>
  </si>
  <si>
    <t>Direct Fly s.r.o.</t>
  </si>
  <si>
    <t>https://en.wikipedia.org/Direct Fly s.r.o.</t>
  </si>
  <si>
    <t>118 litres (26 imp gal; 31 US gal)</t>
  </si>
  <si>
    <t>5.5 m/s (1,080 ft/min)</t>
  </si>
  <si>
    <t>46.6 kg/m2 (9.5 lb/sq ft)</t>
  </si>
  <si>
    <t>//upload.wikimedia.org/wikipedia/commons/thumb/9/9f/DirectFlyAlto100.jpg/300px-DirectFlyAlto100.jpg</t>
  </si>
  <si>
    <t>270 km/h (170 mph, 150 kn)</t>
  </si>
  <si>
    <t>Dormoy Bathtub</t>
  </si>
  <si>
    <t>The Dormoy Bathtub was a simple-to-construct, high wing racing aircraft of the 1920s.[2] The Bathtub was developed by Etienne Dormoy, a French engineer at McCook Field in Dayton, Ohio as a simple low-cost and ultra-light aircraft. Dormoy would later design the Buhl Bull Pup.[3] The aircraft used a steel tube fuselage, with an exposed tail section. The parasol wings used wood spars with fabric covering supported by steel lift struts. The ailerons used steel control cables that were exposed in front of the leading edge of the wing. The engine was a modified Henderson motorcycle engine purchased for $325.[3] The Dormoy Bathtub competed in the 1924 and 1925 National Air Races, winning the Rickenbacker Trophy in 1924. The 1925 model featured a fully covered tail section, removing its "bathtub" appearance.[4] An example of a 1924 Dormoy Bathtub fuselage with a Heath-Henderson engine is on display at the Motorcycle Heritage Museum in Westerville, Ohio.[5] A large scale model of a 1924 Dormoy Bathtub is on display at the International Sport Aviation Museum in Florida.[6] A homebuilt design was produced by Mike Kibrel, the Kimbrel Dormoy Bathtub Mk 1, using a 40 hp (30 kW) Volkswagen air-cooled engine.[7] Data from EAAGeneral characteristics Performance   Aircraft of comparable role, configuration, and era</t>
  </si>
  <si>
    <t>13 ft 5 in (4.09 m)</t>
  </si>
  <si>
    <t>85 sq ft (7.9 m2)</t>
  </si>
  <si>
    <t>425 lb (193 kg)</t>
  </si>
  <si>
    <t>1 × Heath-Henderson B-4 , 20 hp (15 kW)</t>
  </si>
  <si>
    <t>61 kn (70 mph, 110 km/h)</t>
  </si>
  <si>
    <t>2 US gallons (7.6 litres)</t>
  </si>
  <si>
    <t>//upload.wikimedia.org/wikipedia/commons/thumb/0/00/Dormoy_Bathtub_1.jpg/300px-Dormoy_Bathtub_1.jpg</t>
  </si>
  <si>
    <t>Douglas XT-30</t>
  </si>
  <si>
    <t>The Douglas XT-30 was a proposed American military advanced trainer. It was never built. Intended to replace the North American T-6 Texan, the XT-30 was designed in 1948 for a United States Air Force competition. The design had an 800 hp (600 kW) Wright R-1300 radial mounted amidships behind the cockpit (in the fashion of the P-39),[1] in a rather squared-off fuselage.[2] The R-1300 drove a three-bladed propeller by way of an extension shaft (driveshaft).[3] The XT-30 design seated pilot and pupil in tandem, under a framed greenhouse canopy[4] and had a straight low wing.[5] Competing against the North American T-28 Trojan, the more complex XT-30 was not selected for production and none were built.[6] Data from McDonnell Douglas aircraft since 1920 : Volume I[7]General characteristics Performance</t>
  </si>
  <si>
    <t>Advanced trainer</t>
  </si>
  <si>
    <t>Not built</t>
  </si>
  <si>
    <t>36 ft 9.5 in (11.214 m)</t>
  </si>
  <si>
    <t>5,999 lb (2,721 kg)</t>
  </si>
  <si>
    <t>1 × Wright R-1300 Cyclone 7 7-cylinder air-cooled radial piston engine, 800 hp (600 kW)</t>
  </si>
  <si>
    <t>3-bladed constant-speed propeller driven through extension shafts</t>
  </si>
  <si>
    <t>286 mph (460 km/h, 249 kn)</t>
  </si>
  <si>
    <t>https://en.wikipedia.org/Advanced trainer</t>
  </si>
  <si>
    <t>Douglas Aircraft Company</t>
  </si>
  <si>
    <t>https://en.wikipedia.org/Douglas Aircraft Company</t>
  </si>
  <si>
    <t>29,600 ft (9,000 m)</t>
  </si>
  <si>
    <t>6 hours 30 minutes</t>
  </si>
  <si>
    <t>Durand Mk V</t>
  </si>
  <si>
    <t>The Durand Mk V was a two-seat sports biplane aircraft developed in the United States in the 1970s and marketed for home building. The design was distinctive due to a large negative stagger on the wings, but was otherwise conventional. The single-bay wings were braced with I-struts, and while both upper and lower wings were equipped with full-span flaps, lateral control was by spoilers on the lower wing rather than ailerons. Flight testing revealed that the aircraft was impossible to stall. The pilot and single passenger sat side by side beneath an expansive canopy, and the undercarriage was of fixed, tricycle type. Durand sold 75 sets of plans by 1987, and by that time, at least five aircraft (including the prototype) were known to be flying. By 1998 the company said 91 sets of plans had been sold and nine aircraft flown.[1] General characteristics Performance</t>
  </si>
  <si>
    <t>William H. Durand</t>
  </si>
  <si>
    <t>at least 9 by 1998</t>
  </si>
  <si>
    <t>6.17 m (20 ft 3 in)</t>
  </si>
  <si>
    <t>7.47 m (24 ft 6 in)</t>
  </si>
  <si>
    <t>2.03 m (6 ft 8 in)</t>
  </si>
  <si>
    <t>13.3 m2 (144 sq ft)</t>
  </si>
  <si>
    <t>549 kg (1,210 lb)</t>
  </si>
  <si>
    <t>834 kg (1,840 lb)</t>
  </si>
  <si>
    <t>1 × Lycoming O-320 , 112 kW (150 hp)</t>
  </si>
  <si>
    <t>217 km/h (135 mph, 117 kn)</t>
  </si>
  <si>
    <t>644 km (400 mi, 350 nmi)</t>
  </si>
  <si>
    <t>//upload.wikimedia.org/wikipedia/commons/thumb/8/88/Durand_Mark_V.jpg/300px-Durand_Mark_V.jpg</t>
  </si>
  <si>
    <t>https://en.wikipedia.org/William H. Durand</t>
  </si>
  <si>
    <t>4,575 m (15,000 ft)</t>
  </si>
  <si>
    <t>Douglas O-31</t>
  </si>
  <si>
    <t>The Douglas O-31 was the Douglas Aircraft Company's first monoplane observation straight-wing aircraft used by the United States Army Air Corps. Anxious to retain its position as chief supplier of observation aircraft to the USAAC, Douglas developed a proposal for a high-wing monoplane successor to the O-2. A contract was signed on January 7, 1930 for two XO-31 prototype aircraft, the first of them being flown in December of the same year. A fabric-covered gull-wing monoplane,[1] the XO-31 had a slim corrugated dural-wrapped fuselage, similar to the Thomas-Morse O-19,[2] carrying a tandem arrangement of open cockpits for the pilot and observer. It had one 675 hp (503 kW) Curtiss GIV-1570-FM Conqueror V-12 engine and fixed landing gear with provision for large wheel fairings.[3] The XO-31 suffered from directional instability and experiments were made with various fins, auxiliary fins, and rudder shapes, in an effort to cure the problem. The second aircraft was completed as the YO-31, with a geared Curtiss V-1570-7 Conqueror engine[1] and an enlarged fin, 3" longer cowling, and a two-blade, dextrorotatory propeller. Four YO-31A aircraft delivered during early 1932 were modified radically with an elliptical wing planform, a new tail assembly, a smooth semimonocoque fuselage, three-blade propeller, and a canopy over the cockpits. The aircraft appeared with a variety of tail units, the final version (five built) designated O-31A featured a very pointed fin with an inset rudder. The single YO-31B was an unarmed staff transport and the sole YO-31C converted from YO-31A had cantilever main landing gear, and a ventral bulge in the fuselage, which enabled the observer to operate his single 0.3-in (7.62 mm) machine-gun more effectively from a standing position.[3] Five Y1O-31C service-test aircraft were ordered in 1931, and delivered to the USAAC in early 1933 designated Y1O-43. They differed from the final configuration of the O-31A, with a wire-braced parasol wing, and a new fin and rudder.[3] Data from: "U.S. Army Aircraft 1908-1946" by James C. Fahey, 1946, 64pp. Data from McDonnell Douglas aircraft since 1920 : Volume I,[4] United States military aircraft since 1909[5]General characteristics Performance Armament</t>
  </si>
  <si>
    <t>Observation</t>
  </si>
  <si>
    <t>13[1]</t>
  </si>
  <si>
    <t>45 ft 11 in (14.00 m)</t>
  </si>
  <si>
    <t>11 ft 6.75 in (3.5243 m)</t>
  </si>
  <si>
    <t>339.9 sq ft (31.58 m2)</t>
  </si>
  <si>
    <t>3,888 lb (1,764 kg)</t>
  </si>
  <si>
    <t>4,982 lb (2,260 kg)</t>
  </si>
  <si>
    <t>× Curtiss GIV-1570-FM Conqueror (V-1570-53)</t>
  </si>
  <si>
    <t>195 mph (314 km/h, 169 kn) at sea level</t>
  </si>
  <si>
    <t>160 mph (260 km/h, 140 kn)</t>
  </si>
  <si>
    <t>1,515 ft/min (7.70 m/s)</t>
  </si>
  <si>
    <t>14.6 lb/sq ft (71 kg/m2)</t>
  </si>
  <si>
    <t>//upload.wikimedia.org/wikipedia/commons/thumb/e/e3/Douglas_XO-31.jpg/300px-Douglas_XO-31.jpg</t>
  </si>
  <si>
    <t>{'XO-31': 'o built, Curtiss V-1570-25 Conqueror engine', 'YO-31': 'vised XO-31, length increased to 33\xa0ft 5\xa0in (10.19\xa0m), Curtiss V-1570-7 engine', 'YO-31A': 've built, re-designated O-31A, fuselage construction changed to a built-up semi-monocoque structure of flat sheets,[2] length increased to 33\xa0ft 11\xa0in (10.34\xa0m), Curtiss V-1570-53 engine', 'YO-31B': 'e built, re-designated O-31B, Curtiss V-1570-29 engine', 'YO-31C': '-31A with cantilever gear, Curtiss V-1570-53 engine', 'Y1O-31C': 've built, wingspan increased to 45\xa0ft 11 in (14 m), became the Y1O-43, Curtiss V-1570-53 engine'}</t>
  </si>
  <si>
    <t>1930-1933</t>
  </si>
  <si>
    <t>22,700 ft (6,900 m)</t>
  </si>
  <si>
    <t>0.12 hp/lb (0.20 kW/kg)</t>
  </si>
  <si>
    <t>1 fixed and 1 flexible 0.30 cal (7.62 mm) Browning machine gun</t>
  </si>
  <si>
    <t>10,000 ft (3,000 m)7 minutes 12 seconds</t>
  </si>
  <si>
    <t>Douglas O-43</t>
  </si>
  <si>
    <t>https://en.wikipedia.org/Douglas O-43</t>
  </si>
  <si>
    <t>Duruble Edelweiss</t>
  </si>
  <si>
    <t>The Duruble Edelweiss is a light utility aircraft designed in France in the early 1960s and marketed for homebuilding. It is a low-wing cantilever monoplane with retractable tricycle undercarriage and all-metal construction. The aircraft was designed for a load factor of 9.[1] Two- and four-seat versions were designed. The aircraft's creator, Roland Duruble flew the first example, a two-seater designated RD-02 in 1962, and in 1970 began to market plans for a stretched version with a rear bench seat as the RD-03. Over the next 15 years, 56 sets of plans had been sold, and at least nine Edelweisses finished and flown. In the 1980s, Duruble marketed an updated version of his original two-seater as the RD-02A, and sold around seven sets of plans, with at least one aircraft flying by 1985. Data from Jane's all the world's aircraft, 1975-76[3]General characteristics Performance   Aircraft of comparable role, configuration, and era</t>
  </si>
  <si>
    <t>Roland T. Duruble</t>
  </si>
  <si>
    <t>at least 10 by 1985</t>
  </si>
  <si>
    <t>6.27 m (20 ft 7 in)</t>
  </si>
  <si>
    <t>8.75 m (28 ft 8 in)</t>
  </si>
  <si>
    <t>2.35 m (7 ft 9 in)</t>
  </si>
  <si>
    <t>11.04 m2 (118.8 sq ft)</t>
  </si>
  <si>
    <t>406.5 kg (896 lb) equipped</t>
  </si>
  <si>
    <t>1 × Continental O-200 4-cyl. air-cooled horizontally opposed piston engine, 75 kW (100 hp)</t>
  </si>
  <si>
    <t>2-bladed wooden fixed pitch propeller</t>
  </si>
  <si>
    <t>257 km/h (160 mph, 139 kn)</t>
  </si>
  <si>
    <t>234 km/h (145 mph, 126 kn)</t>
  </si>
  <si>
    <t>1,125 km (699 mi, 607 nmi) max fuel with 30 min reserve</t>
  </si>
  <si>
    <t>100 l (26 US gal; 22 imp gal)</t>
  </si>
  <si>
    <t>76.5 km/h (47.5 mph, 41.3 kn) flaps down</t>
  </si>
  <si>
    <t>3.3 m/s (650 ft/min)</t>
  </si>
  <si>
    <t>63 kg/m2 (13 lb/sq ft)</t>
  </si>
  <si>
    <t>316 km/h (196 mph, 171 kn)</t>
  </si>
  <si>
    <t>NACA 23000 series</t>
  </si>
  <si>
    <t>699 kg (1,541 lb)</t>
  </si>
  <si>
    <t>4,570 m (14,990 ft)</t>
  </si>
  <si>
    <t>https://en.wikipedia.org/7 July 1962</t>
  </si>
  <si>
    <t>FlyNano Nano</t>
  </si>
  <si>
    <t>The FlyNano Nano is a Finnish electric single seat seaplane, designed by Aki Suokas and produced by FlyNano of Lahti. It was introduced at AERO Friedrichshafen in 2011 and the prototype Proto version first flew on 11 June 2012. The aircraft is supplied as a complete ready-to-fly-aircraft.[1][2][3][4] The aircraft was designed to comply with the EC 216/2008 Annex 2 (j) rules for deregulated class under 70 kg (154 lb) empty weight. It features a joined wing box wing, a single-seat open cockpit without a windshield, a hull for water operations, but no wheeled landing gear and a single electric engine in tractor configuration mounted above the cockpit.[1][2][3][5] The aircraft is made from carbon fibre. Its 4.8 m (15.7 ft) span wing has no flaps. The initial plan was to produce several models with different powerplant options, including a two-stroke powered ultralight, a high-powered racing model and an electric model. The company has more recently announced that only the electric model will be produced, citing that "it's quiet, efficient, eco-friendly and it's easy to maintain". The aircraft wing can be removed for storage or ground transportation.[1][2][5] Data from Bayerl and FlyNano[1][5]General characteristics Performance</t>
  </si>
  <si>
    <t>Single-seat seaplane, under 70kg</t>
  </si>
  <si>
    <t>Finland</t>
  </si>
  <si>
    <t>https://en.wikipedia.org/Finland</t>
  </si>
  <si>
    <t>Aki Suokas</t>
  </si>
  <si>
    <t>In development</t>
  </si>
  <si>
    <t>one prototype</t>
  </si>
  <si>
    <t>4.8 m (15 ft 9 in)</t>
  </si>
  <si>
    <t>70 kg (154 lb)</t>
  </si>
  <si>
    <t>1 × electric motor</t>
  </si>
  <si>
    <t>FlyNano</t>
  </si>
  <si>
    <t>https://en.wikipedia.org/FlyNano</t>
  </si>
  <si>
    <t>//upload.wikimedia.org/wikipedia/en/thumb/d/d5/FlyNano_Nano_Prototype_First_Flight_11_June_2012.JPG/300px-FlyNano_Nano_Prototype_First_Flight_11_June_2012.JPG</t>
  </si>
  <si>
    <t>3,000 m (9,800 ft)</t>
  </si>
  <si>
    <t>The Douglas O-43 was a monoplane observation aircraft used by the United States Army Air Corps. Five Y1O-31A service-test aircraft were ordered in 1931, and delivered to the USAAC in early 1933 designated Y1O-43. They differed from the final configuration of the O-31A, with a wire-braced parasol wing, and a new fin and rudder. An order for 23 O-43A aircraft was completed during 1934, with a deepened fuselage, which eliminated the need for the ventral bulge under the observer's position. Powered by a single 675 hp Curtiss V-1570-59 inline engine, it also had taller vertical surfaces with an inset rudder similar to the O-31A. The canopy was enlarged, and fully enclosed both cockpits. The O-43 and O-43A served with the USSAC observation squadrons for several years before being assigned to National Guard units,[2] such as the 111th Observation Squadron Brownwood Airfield Texas, 15th Observation Squadron Fort Sill Oklahoma, and 3rd Observation Squadron Langley Field Virginia. The 24th airframe of the O-43A contract was completed as the XO-46 prototype. Data from McDonnell Douglas aircraft since 1920 : Volume I[3], United States military aircraft since 1909[4]General characteristics Performance Armament  Related development Aircraft of comparable role, configuration, and era  Related lists</t>
  </si>
  <si>
    <t>24[1]</t>
  </si>
  <si>
    <t>33 ft 11 in (10.34 m)</t>
  </si>
  <si>
    <t>12 ft 3 in (3.73 m)</t>
  </si>
  <si>
    <t>334 sq ft (31.0 m2)</t>
  </si>
  <si>
    <t>4,135 lb (1,876 kg)</t>
  </si>
  <si>
    <t>5,300 lb (2,404 kg)</t>
  </si>
  <si>
    <t>× Curtiss V-1570-59 Conqueror V-12 liquid-cooled piston engine, 675 hp (503 kW)</t>
  </si>
  <si>
    <t>3-bladed metal propeller</t>
  </si>
  <si>
    <t>163 mph (262 km/h, 142 kn)</t>
  </si>
  <si>
    <t>15.8 lb/sq ft (77 kg/m2)</t>
  </si>
  <si>
    <t>//upload.wikimedia.org/wikipedia/commons/thumb/e/e6/Douglas_O-43.jpg/300px-Douglas_O-43.jpg</t>
  </si>
  <si>
    <t>Douglas O-46</t>
  </si>
  <si>
    <t>https://en.wikipedia.org/Douglas O-31</t>
  </si>
  <si>
    <t>22,400 ft (6,800 m)</t>
  </si>
  <si>
    <t>0.127 hp/lb (0.209 kW/kg)</t>
  </si>
  <si>
    <t>1x fixed and 1x flexible .30 cal (7.62 mm) Browning machine gun</t>
  </si>
  <si>
    <t>5,000 ft (1,500 m) in 3 minutes 18 seconds</t>
  </si>
  <si>
    <t>https://en.wikipedia.org/Douglas O-46</t>
  </si>
  <si>
    <t>Davis DA-2</t>
  </si>
  <si>
    <t>The Davis DA-2 is a light aircraft designed in the United States in the 1960s and was marketed for homebuilding.[1]  While it is a low-wing monoplane of largely conventional design with fixed tricycle undercarriage, the DA-2 is given a distinctive appearance by its slab-like fuselage construction and its V-tail.[2] The pilot and a single passenger sit side-by-side. Construction of the aircraft is sheet aluminum throughout, with the sole compound curves formed a fiberglass cowling and fairings.[3] The prototype made its first flight on May 21, 1966, and was exhibited at that year's Experimental Aircraft Association annual fly-in, where it won awards for "most outstanding design" and "most popular aircraft".[4] A major design consideration was ease of assembly for a first time home aircraft builder. Examples of this include: few curved components, a V-tail is one less control surface to build, and each wing is made from two sheets of aluminum with no trimming involved.[5] The DA-3 was a single DA-2 enlarged to accommodate four people. Work proceeded through 1973-74, but the aircraft was never completed. Plans have been intermittently available over the years.  They are as of August 2019, available from D2 Aircraft. Examples of the DA-2 have been completed in the United States, Canada and the United Kingdom and are currently (2015) actively flying in those countries. Data from Popular Mechanics August 1973General characteristics Performance      Builder Group</t>
  </si>
  <si>
    <t>Leeon D. Davis</t>
  </si>
  <si>
    <t>ca. 45 by 1985</t>
  </si>
  <si>
    <t>17 ft 10 in (5.44 m)</t>
  </si>
  <si>
    <t>19 ft 3 in (5.86 m)</t>
  </si>
  <si>
    <t>5 ft 5 in (1.65 m)</t>
  </si>
  <si>
    <t>83 sq ft (7.7 m2)</t>
  </si>
  <si>
    <t>610 lb (277 kg)</t>
  </si>
  <si>
    <t>1,125 lb (510 kg)</t>
  </si>
  <si>
    <t>1 × Continental A65 horizontally-opposed four-cylinder piston engine , 65 hp (49 kW)</t>
  </si>
  <si>
    <t>450 mi (725 km, 390 nmi)</t>
  </si>
  <si>
    <t>//upload.wikimedia.org/wikipedia/commons/thumb/7/75/N2366Q_Davis_DA-2.jpg/300px-N2366Q_Davis_DA-2.jpg</t>
  </si>
  <si>
    <t>https://en.wikipedia.org/Leeon D. Davis</t>
  </si>
  <si>
    <t>Private pilot owners</t>
  </si>
  <si>
    <t>Davis DA-5</t>
  </si>
  <si>
    <t>The Davis DA-5, a.k.a. DA-5A, is a single-seat sport aircraft designed in the United States in the 1970s and marketed for homebuilding. Like designer Leeon D. Davis's successful DA-2, it is a low-wing monoplane with fixed tricycle undercarriage and a V-tail, but with a much narrower fuselage accommodating only the pilot, and a lengthened nose. Design work was carried out in 1972, but the prototype was not built until 1974, when it was completed in only 67 days. Data from Jane's All the World's Aircraft 1976–77[1]General characteristics Performance      Source for plans and information on the Davis DA-5 http://davisda2.com  This article on an aircraft of the 1970s is a stub. You can help Wikipedia by expanding it.</t>
  </si>
  <si>
    <t>15 ft 7+1⁄4 in (4.756 m)</t>
  </si>
  <si>
    <t>4 ft 5+1⁄4 in (1.353 m)</t>
  </si>
  <si>
    <t>57.20 sq ft (5.314 m2)</t>
  </si>
  <si>
    <t>460 lb (209 kg)</t>
  </si>
  <si>
    <t>1 × Continental A65 horizontally-opposed four-cylinder piston engine, 65 hp (48 kW)</t>
  </si>
  <si>
    <t>2-bladed Hegy type 60-70 fixed pitch wooden propeller, 5 ft 0 in (1.52 m) diameter</t>
  </si>
  <si>
    <t>160 mph (260 km/h, 140 kn) at sea level</t>
  </si>
  <si>
    <t>120 mph (190 km/h, 100 kn) (econ. cruise)</t>
  </si>
  <si>
    <t>450 mi (720 km, 390 nmi)</t>
  </si>
  <si>
    <t>17 US gal (14 imp gal; 64 L)</t>
  </si>
  <si>
    <t>170 mph (270 km/h, 150 kn)</t>
  </si>
  <si>
    <t>Clark Y</t>
  </si>
  <si>
    <t>775 lb (352 kg)</t>
  </si>
  <si>
    <t>https://en.wikipedia.org/22 July 1974</t>
  </si>
  <si>
    <t>850 ft (260 m)</t>
  </si>
  <si>
    <t>1,100 ft (340 m)</t>
  </si>
  <si>
    <t>Didier Pti'tAvion</t>
  </si>
  <si>
    <t>The Didier Pti'tAvion (English: Small Airplane) is a French ultralight aircraft that was designed and produced by Didier ULM of Francheval. The aircraft is supplied as a kit for amateur construction or as a complete ready-to-fly-aircraft.[1][2][3] The aircraft was designed to comply with the Fédération Aéronautique Internationale microlight rules. It features a strut-braced high-wing a two-seats-in-side-by-side configuration enclosed cockpit, fixed tricycle landing gear and a single engine in tractor configuration.[1][2][3] The aircraft is made predominantly from welded steel tubing, with its flying surfaces covered in doped aircraft fabric. Its 9.40 m (30.8 ft) span wing, has an area of 15.04 m2 (161.9 sq ft) and it constructed using a welded steel tube lattice spar, aluminium tube ribs and a laminate leading edge. The standard engine is the 80 hp (60 kW) Rotax 912UL four-stroke powerplant. The cockpit is 1.15 m (45.3 in) wide and is intended to accommodate "bulky crew".[1][2][3] The aircraft comes with its own open-frame trailer for ground transport.[1][2][3] Data from Bayerl[1]General characteristics Performance</t>
  </si>
  <si>
    <t>9.40 m (30 ft 10 in)</t>
  </si>
  <si>
    <t>15.04 m2 (161.9 sq ft)</t>
  </si>
  <si>
    <t>275 kg (606 lb)</t>
  </si>
  <si>
    <t>150 km/h (93 mph, 81 kn)</t>
  </si>
  <si>
    <t>Didier ULM</t>
  </si>
  <si>
    <t>https://en.wikipedia.org/Didier ULM</t>
  </si>
  <si>
    <t>Dornier Do H Falke</t>
  </si>
  <si>
    <t>The Dornier Do H Falke was a German single-seat fighter, designed by Claude Dornier and built by Dornier Flugzeugwerke. Although an advanced design for its time, being evaluated by the United States Navy as the Wright WP-1, it did not go into production.[1] The company started to design a prototype fighter in the early 1920s, based on earlier wartime designs like the Zeppelin-Lindau D.I. It was an all-metal high-wing cantilever monoplane, with the wing above the fuselage on four small struts. It had a conventional cantilever tail unit and a fixed tailskid landing gear. The pilot had an open cockpit just behind the trailing edge of the wing. The aircraft was powered by a Hispano-Suiza piston engine located in the nose. Two aircraft were built by the Swiss subsidiary of Dornier and three by S.D.C.M.P. in Italy,[1] to avoid restrictions on military aircraft production in Germany.[2] It first flew on 1 November 1922, but failed to go into production. One of the Falkes was converted to a floatplane in 1923, powered by a 261 kW (350 hp) BMW IVa V-12 engine, as the Dornier Seefalke. One Seefalke was shipped to the United States of America by the Wright Aeronautical Company, who fitted it with a licence-built Wright-Hisso H-3 engine. It was evaluated by the United States Navy with the designation Wright WP-1.[2] It performed well, but the Navy considered the monoplane fighter too advanced for its needs.[1] Data from The Illustrated Encyclopedia of Aircraft (Part Work 1982-1985), 1985, Orbis Publishing, Page 1480General characteristics Performance     Related lists</t>
  </si>
  <si>
    <t>Claude Dornier</t>
  </si>
  <si>
    <t>Five[1]</t>
  </si>
  <si>
    <t>7.43 m (24 ft 4.33 in)</t>
  </si>
  <si>
    <t>10 m (32 ft 9.75 in)</t>
  </si>
  <si>
    <t>2.66 m (8 ft 8.75 in)</t>
  </si>
  <si>
    <t>20 m2 (215.29 sq ft)</t>
  </si>
  <si>
    <t>825 kg (1,819 lb)</t>
  </si>
  <si>
    <t>1,213 kg (2,674 lb)</t>
  </si>
  <si>
    <t>1 × Wright-Hisso H-3 V-8 piston engine , 239 kW (320 hp)</t>
  </si>
  <si>
    <t>261 km/h (162 mph, 141 kn)</t>
  </si>
  <si>
    <t>350 km (217 mi, 189 nmi)</t>
  </si>
  <si>
    <t>Dornier</t>
  </si>
  <si>
    <t>https://en.wikipedia.org/Dornier</t>
  </si>
  <si>
    <t>//upload.wikimedia.org/wikipedia/commons/thumb/0/0e/Wright_WP-1.jpg/300px-Wright_WP-1.jpg</t>
  </si>
  <si>
    <t>Kawasaki KDA-3</t>
  </si>
  <si>
    <t>https://en.wikipedia.org/Claude Dornier</t>
  </si>
  <si>
    <t>Zeppelin-Lindau D.I</t>
  </si>
  <si>
    <t>https://en.wikipedia.org/Zeppelin-Lindau D.I</t>
  </si>
  <si>
    <t>https://en.wikipedia.org/Kawasaki KDA-3</t>
  </si>
  <si>
    <t>https://en.wikipedia.org/1922</t>
  </si>
  <si>
    <t>EADS HC-144 Ocean Sentry</t>
  </si>
  <si>
    <t>The EADS HC-144 Ocean Sentry is a medium-range, twin-engined turboprop aircraft used by the United States Coast Guard in the search-and-rescue and maritime patrol missions. Based on the Airbus Military CN-235, it was procured as a "Medium Range Surveillance Aircraft." The HC-144 is supplied by Airbus Group, Inc, formerly EADS North America, and is built in Spain by Airbus Military. Intended to replace the Dassault HU-25 Guardian jet,[2] the HC-144A Ocean Sentry is part of the Coast Guard's Integrated Deepwater System Program of recapitalization and new-asset acquisition. Based on the CN-235-300 MP Persuader, the maritime patrol version of the CN-235 military transport, the HC-144 offers a longer endurance than the HU-25 it is replacing in U.S. Coast Guard service, as well as better performance in the low-level observation role.[2] The HC-144A has an eight-hour endurance, which makes it suited for the command and control and search and rescue roles. Its rear ramp provides for transport of standard cargo pallets.  It also features short takeoff and landing capability. The HC-144A uses electronic systems on the Mission System Pallet roll-on, roll-off electronics suite from Lockheed Martin,[3] that connects to the aircraft's systems upon installation.[2] The HC-144A's equipment is similar to the Coast Guard's HC-130 aircraft, which reduces maintenance and training costs.[2] The first HC-144 was delivered to the U.S. Coast Guard in December 2006.[2] Initial Operational Capability (IOC) was achieved in April 2009;[4] thirteen Ocean Sentry aircraft were operational with the Coast Guard in January 2011.[5] A total of 36 aircraft were planned to be procured, with twelve Mission System Pallets being swapped between the operational aircraft.[3] The HC-144A has been involved in several missions during its career, including involvement in the Marquis Cooper search-and-rescue mission,[6] the response to the 2010 Haiti earthquake,[7] environmental missions monitoring the Deepwater Horizon oil spill,[7] transporting endangered marine animals for rehabilitation,[8] and being involved with Hurricane Sandy relief efforts.  In June 2014, the Coast Guard's fleet of 17 HC-144s reached 50,000 flight hours, five years after achieving IOC.  The Ocean Sentry is flown more hours per airframe in a year than any other Coast Guard aircraft.[9] The 15th HC-144 was delivered in June 2013.[10] The Coast Guard was considering supplementing the HC-144 with former Air Force C-27J Spartan aircraft.  Budget strains have caused the service to reconsider acquiring a 36-plane fleet.  Cancelling the remaining 18 to be manufactured and replacing them with up to 14 decommissioned C-27Js would save between $500–$800 million.  Converting the Spartans to search-and-rescue aircraft would be faster and cheaper than funding and delivery of the full order.  EADS responded by stating that the HC-144 is half as expensive to maintain and operate compared to the C-27J in terms of direct maintenance and fuel costs, calling into question the idea as a cost-saving measure.[11] With the signing of the U.S. Defense Authorization Bill for Fiscal Year 2014 on 26 December 2013, the Coast Guard was given control of the 14 remaining C-27Js available.[12] The 16th HC-144 was delivered on 22 January 2014,[13] the 17th on 7 April 2014,[14] and the 18th and final HC-144A was delivered on 7 October 2014.[1] On 22 September 2017, a ceremony was held in Mobile, Alabama where Airbus and the Coast Guard celebrated the crafts' 100,000th hour of operation in service.[15] The Coast Guard is only the third aircraft operator to reach 100,000 hours on this type aircraft, and the fastest to do so (only 8 years). Estimates are the type will reach 200,000 hours in Coast Guard service by 2022. Data from [16]General characteristics Performance  Related development Aircraft of comparable role, configuration, and era</t>
  </si>
  <si>
    <t>Search-and-rescue aircraft</t>
  </si>
  <si>
    <t>In active service</t>
  </si>
  <si>
    <t>18[1]</t>
  </si>
  <si>
    <t>70 ft 3 in (21.41 m)</t>
  </si>
  <si>
    <t>84 ft 8 in (25.81 m)</t>
  </si>
  <si>
    <t>26 ft 10 in (8.18 m)</t>
  </si>
  <si>
    <t>636 sq ft (59.1 m2)</t>
  </si>
  <si>
    <t>21,605 lb (9,800 kg)</t>
  </si>
  <si>
    <t>2 × General Electric CT7 turboprop, 1,870 shp (1,390 kW)  each</t>
  </si>
  <si>
    <t>272 mph (437 km/h, 236 kn)</t>
  </si>
  <si>
    <t>1,801 mi (2,898 km, 1,565 nmi)</t>
  </si>
  <si>
    <t>https://en.wikipedia.org/Search-and-rescue aircraft</t>
  </si>
  <si>
    <t>Airbus Military (prime contractor EADS North America)</t>
  </si>
  <si>
    <t>https://en.wikipedia.org/Airbus Military (prime contractor EADS North America)</t>
  </si>
  <si>
    <t>//upload.wikimedia.org/wikipedia/commons/thumb/6/66/HC-144A_Ocean_Sentry_%282%29.jpg/300px-HC-144A_Ocean_Sentry_%282%29.jpg</t>
  </si>
  <si>
    <t>United States Coast Guard</t>
  </si>
  <si>
    <t>https://en.wikipedia.org/United States Coast Guard</t>
  </si>
  <si>
    <t>CASA/IPTN CN-235</t>
  </si>
  <si>
    <t>https://en.wikipedia.org/CASA/IPTN CN-235</t>
  </si>
  <si>
    <t>36,380 lb (16,502 kg)</t>
  </si>
  <si>
    <t>8.7 hours</t>
  </si>
  <si>
    <t>Dorna Parandeh Abi</t>
  </si>
  <si>
    <t>The Dorna D-139 Parandeh Abi (English: Blue Bird) is a low-wing single-engine monoplane built from composite materials in Iran.  It is a recreational and training aircraft with side-by-side seating. The design of the Parandeh Abi, Blue Bird in English, was begun in 1994 and the first flight was on 27 July 1998. It is a conventionally laid out low wing single-engine monoplane, built entirely from composite materials and seating two side-by-side. Its two spar wings and single spar horizontal tail are rectangular in plan.  The wing carries 2.5° of dihedral and the tips are slightly upturned. Plain flaps fill the trailing edges inboard of the ailerons.  The elevators are horn balanced, as is the rudder.  Together, the fin and rudder are straight tapered, with a small dorsal fillet.[1] The Parandeh Abi is powered by a Rotax 914 F3 horizontally opposed four-cylinder engine driving a thee-bladed propeller. Its fixed, self-sprung steel cantilever tricycle undercarriage is attached to the fuselage.  All wheels have speed fairings. In early production aircraft, access to the cabin was via the top hinged, upward opening canopy, but later examples have forward hinged doors reaching down almost to the wing. The doors contain a framed window, though the total cabin transparency is noticeably reduced.  All models have a pair of small, fixed windows in the tapering fuselage behind the seats, where there is a baggage compartment.  The aircraft can be equipped with either a stick or yoke for primary control. Other differences between early and later production models include improved engine cooling with the addition of chin and cheek air intakes, enlarged rudder horn balances, tailplane root fillets and fluted skinning on the ailerons and rudder.[1] The design was type certified to JAR-VLA standards.[2] Dorna are also developing a version to meet US LSA requirements, called the Parandeh Sefid or White Bird in English. This differs from the Parandeh Abi chiefly in its engine, which may be either an 84.5 kW (113.3 hp) Rotax 914 UL or a 60 kW (80 hp) Rotax 912 UL.  Estimated performance with the 914 UL is similar to that of the Parandeh Abi, though the range is less as a result of a lower fuel capacity.[1] By the end of 2012 the company's website was gone and the domain was for sale.[3] The company may no longer be in business. Production of the Parandeh Abi began in 2001 with orders for 5 from Iranian flying clubs. By March 2006 Dorna had orders for 14 and options on another 30 and by November 2008 28 had been built.  As well as supplying clubs and training centres, Parandeh Albis also went to the Iranian Police and to the Civil Aviation Organisation.[1] In 2005 it seemed possible that the aircraft might enter the South African  or wider markets. Aviation Advantage of Gauteng sought to buy some complete and to obtain a licence for local manufacture or assembly.[4] Data from Jane's All the World's Aircraft 2010-11[1]General characteristics Performance</t>
  </si>
  <si>
    <t>Two-seat light aircraft and trainer</t>
  </si>
  <si>
    <t>Iran</t>
  </si>
  <si>
    <t>https://en.wikipedia.org/Iran</t>
  </si>
  <si>
    <t>Mohammad Hassan Karami</t>
  </si>
  <si>
    <t>28+</t>
  </si>
  <si>
    <t>9.45 m (31 ft 0 in)</t>
  </si>
  <si>
    <t>2.70 m (8 ft 10 in)</t>
  </si>
  <si>
    <t>11.06 m2 (119.0 sq ft) gross</t>
  </si>
  <si>
    <t>490 kg (1,080 lb)</t>
  </si>
  <si>
    <t>1 × Rotax 914 F3 turbocharged flat four, air- and water-cooled</t>
  </si>
  <si>
    <t>3-bladed MT-Propeller MTV-6-A/172-8, 1.72 m (5 ft 8 in) diameter</t>
  </si>
  <si>
    <t>282 km/h (175 mph, 152 kn) at 4,267 m (14,000 ft)</t>
  </si>
  <si>
    <t>161 km/h (100 mph, 87 kn) economical, at 3,658 m (12,000 ft)</t>
  </si>
  <si>
    <t>1,094 km (680 mi, 591 nmi) with maximum fuel</t>
  </si>
  <si>
    <t>https://en.wikipedia.org/Two-seat light aircraft and trainer</t>
  </si>
  <si>
    <t>H F Dorna Company, Tehran</t>
  </si>
  <si>
    <t>https://en.wikipedia.org/H F Dorna Company, Tehran</t>
  </si>
  <si>
    <t>120 L (26.4 Imp gal, 31.7 US gal)</t>
  </si>
  <si>
    <t>83 km/h (52 mph, 45 kn) sea level, flaps down</t>
  </si>
  <si>
    <t>3.8 m/s (750 ft/min) at sea level</t>
  </si>
  <si>
    <t>321 km/h (199 mph, 173 kn)</t>
  </si>
  <si>
    <t>NACA 63-215</t>
  </si>
  <si>
    <t>4,265 m (13,993 ft)</t>
  </si>
  <si>
    <t>Douglas 1211-J</t>
  </si>
  <si>
    <t>The Douglas 1211-J was a bomber aircraft design developed by American aircraft manufacturer Douglas to compete with the Boeing B-52 design for a major U.S. Air Force contract between 1946 and 1954. The Model 1211-J design was 160 feet long with a wingspan of 227 feet, and was powered by four turboprop engines. The aircraft was designed around a new 43,000-pound conventional bomb but could carry nuclear weapons as well. It could also carry its own fighter escorts, as parasites under its wings. These fighters' jet engines were to be powered up to assist the carrier bomber during takeoff; refueling of the fighters was to take place while they were stowed on the mothership's underwing pylons.[1] Data from Aviation Week, January 29, 1951[2]General characteristics Performance Armament   Aircraft of comparable role, configuration, and era    This aircraft-related article is a stub. You can help Wikipedia by expanding it.</t>
  </si>
  <si>
    <t>Heavy bomber</t>
  </si>
  <si>
    <t>Design only</t>
  </si>
  <si>
    <t>9 (pilot, co-pilot, engineer, navigator, bombardier, radar engineer, and relief flight crew)</t>
  </si>
  <si>
    <t>160 ft 6[3] in (48.92 m)</t>
  </si>
  <si>
    <t>227 ft 6[3] in (69.34 m)</t>
  </si>
  <si>
    <t>44 ft 10[3] in (13.67 m)</t>
  </si>
  <si>
    <t>322,000 lb (146,057 kg)</t>
  </si>
  <si>
    <t>14[3] ft (4.3 m) diameter contra-rotating propellers</t>
  </si>
  <si>
    <t>450 kn (520 mph, 830 km/h)</t>
  </si>
  <si>
    <t>11,000 nmi (13,000 mi, 20,000 km)</t>
  </si>
  <si>
    <t>https://en.wikipedia.org/Heavy bomber</t>
  </si>
  <si>
    <t>170,400 lb (77,300 kg)</t>
  </si>
  <si>
    <t>500 ft/min (2.5 m/s)</t>
  </si>
  <si>
    <t>50 lb/sq ft (240 kg/m2)</t>
  </si>
  <si>
    <t>50,000 ft (15,000 m)</t>
  </si>
  <si>
    <t>2x 20 mm (0.787 in) cannon[4]</t>
  </si>
  <si>
    <t>2x 2,000 lb (907.185 kg) bombs[4]</t>
  </si>
  <si>
    <t>68 ft 1 in (20.75 m)[3]</t>
  </si>
  <si>
    <t>4,340 nmi (4,990 mi, 8,040 km) – combat radius reaches 5,000 nmi (5,800 mi; 9,300 km) with increase in takeoff distance and reduction in combat ceiling</t>
  </si>
  <si>
    <t>Douglas DC-7B N836D</t>
  </si>
  <si>
    <t>N836D is a former Eastern Air Lines Douglas DC-7B restored to flying condition and previously operated from Miami-Opa Locka Executive Airport, in Opa-locka, Florida. The aircraft's airworthiness certificate expired in June 2013[1] and it remains at Charlotte Douglas International Airport on static display.[2] The Douglas DC-7 is a four-engined low-wing cantilever monoplane powered by four Wright R-3350-30W 18-cylinder air cooled radial engines.[3] The type first flew in 1953 and was in production between 1953 and 1958. The aircraft (serial number 45345, line number 928)[3] was originally delivered on January 23, 1958.[4] It flew with Eastern as an airliner in scheduled service until retirement in 1965, when it was sold to California Airmotive, a used aircraft dealer. California Airmotive sold the aircraft to Detroit-based Nomads Travel Club in 1966. The club used it until the early 1970s when it was replaced by a Lockheed Electra. After retirement by Nomads, it was parked at Detroit's Metropolitan Wayne County Airport until 1972 when it was sold again to Joe Kocour and flown to St. Paul's Downtown Airport/Holman Field. It stayed there unused for 32 years,[4] with the owners occasionally running the engines but never flying the airplane. In November 2003, it was sold to two aviation enthusiasts who prepared the aircraft for a ferry flight to their hometown of Miami, where restoration could begin in earnest at their home base of Opa-locka Executive Airport.[4] After a lot of work was done and the aircraft was once again airworthy, an FAA Ferry Permit was issued and the aircraft departed St. Paul for Opa-locka on 7 August 2004. A major restoration of the aircraft was completed by late 2009. In October 2007, the FAA issued a ruling that allowed historically significant aircraft to carry passengers. The program was developed to allow owners of these aircraft to generate funds for the preservation of their aircraft by offering flights to the general public. There are a number of groups offering flights on World War II bomber aircraft but the DC-7B is the largest aircraft in the program.[4] But many new safety regulations were in effect. Interior materials were upgraded so as to meet new fire standards. Egress slides were installed. Seats had to be replaced, but the original seats are preserved in storage for the day the aircraft is again grounded. Likewise, the original design had hat shelves that are now preserved in storage.[5] By September 2009 the restoration was essentially complete, and the aircraft was painted in vintage Eastern Airlines livery. Final adjustments and FAA inspections and paperwork were completed by July 2010 and the aircraft made its first post-restoration flight on July 4, 2010. Since then, the aircraft has been flown to airshows in the USA, including EAA AirVenture in Oshkosh, Thunder over Michigan and Sun 'n Fun in Lakeland, Florida. In May 2011, it completed its first international flight when it flew round-trip between Miami and St. Maarten. On November 18, 2011, the aircraft flew from Opa-locka, Florida to Charlotte, North Carolina with Captain "Sully" Sullenberger and first officer Jeff Skiles on board as a charity flight. On landing in Charlotte, the crew and passengers toured the "Miracle on the Hudson" aircraft, US Air flight 1549, that landed in the Hudson in 2009. On the return flight to Florida, without Capt. Sully or Skiles on board, the aircraft lost the number 3 engine on takeoff and returned to Charlotte for an uneventful landing. In early 2013 the aircraft experienced a failure after takeoff on its number three engine, and it made an emergency landing at Charlotte Douglas International Airport. It remains on temporary static display at the Carolinas Aviation Museum as of November 2014, awaiting return to flight.</t>
  </si>
  <si>
    <t>Douglas DC-7B</t>
  </si>
  <si>
    <t>https://en.wikipedia.org/Douglas DC-7B</t>
  </si>
  <si>
    <t>Douglas</t>
  </si>
  <si>
    <t>https://en.wikipedia.org/Douglas</t>
  </si>
  <si>
    <t>//upload.wikimedia.org/wikipedia/commons/thumb/7/74/N836D-16May11_7877.jpg/300px-N836D-16May11_7877.jpg</t>
  </si>
  <si>
    <t>N836D</t>
  </si>
  <si>
    <t>Historical Flight Foundation</t>
  </si>
  <si>
    <t>Airworthy</t>
  </si>
  <si>
    <t>Danieli Piuma</t>
  </si>
  <si>
    <t>The Danieli Piuma (English: feather) is a family of Italian high-wing, strut-braced, pusher configuration single-seat motor gliders that was designed by Tiziano Danieli of Schio and supplied as plans for amateur construction.[1][2][3][4][5][6] The Piuma was designed to be an inexpensive, easy-to-fly and easy-to-build ultralight motor glider.[1] The first model was initially just called the Piuma, but as other models were developed it became known as the Piuma Original.[7] The Piuma is constructed from wood and finished with doped fabric. The semi-tapered 11.89 m (39.0 ft) span wing is supported by a single lift strut on each side and has air brakes. The engine is mounted behind the cockpit. The specified engine is the 22 kW (30 hp) KFM 107er, but engines of 15 to 22 kW (20 to 30 hp) can be fitted. The landing gear is of tricycle configuration and made from steel with rubber shock-absorbers, with an auxiliary tailwheel and fits wheel pants to reduce drag. The tail is cruciform. The aircraft has a glide ratio of 17:1 at 64 km/h (40 mph). Cabin width is 58 cm (23 in)[1][7] The designer estimated that it would take a builder 1000 hours to complete the aircraft from the plans. The plans cost US$220 in 1998 and included a 30-page construction manual.[1][6] Data from Purdy and Danieli[1][7]General characteristics Performance  Aircraft of comparable role, configuration, and era</t>
  </si>
  <si>
    <t>Motor glider</t>
  </si>
  <si>
    <t>Tiziano Danieli</t>
  </si>
  <si>
    <t>Plans available</t>
  </si>
  <si>
    <t>13 (all models 2003)</t>
  </si>
  <si>
    <t>6.00 m (19.70 ft)</t>
  </si>
  <si>
    <t>11.89 m (39.00 ft)</t>
  </si>
  <si>
    <t>11.61 m2 (125.0 sq ft)</t>
  </si>
  <si>
    <t>145 kg (320 lb)</t>
  </si>
  <si>
    <t>240 kg (530 lb)</t>
  </si>
  <si>
    <t>1 × KFM 107er two-cylinder, two-stroke, single ignition, horizontally opposed aircraft engine, 22 kW (30 hp)</t>
  </si>
  <si>
    <t>https://en.wikipedia.org/Motor glider</t>
  </si>
  <si>
    <t>48 km/h (30 mph, 26 kn)</t>
  </si>
  <si>
    <t>20.7 kg/m2 (4.24 lb/sq ft)</t>
  </si>
  <si>
    <t>https://en.wikipedia.org/Tiziano Danieli</t>
  </si>
  <si>
    <t>Rhode St. Genese 36</t>
  </si>
  <si>
    <t>3,000 m (10,000 ft)</t>
  </si>
  <si>
    <t>2.5 m/s (500 ft/min)</t>
  </si>
  <si>
    <t>Davis DA-6</t>
  </si>
  <si>
    <t>The Davis DA-6 is a prototype V-tailed, low wing, four-place aircraft. The aircraft was based on the Davis DA-2 design with an extended "greenhouse" glass cabin. The prototype aircraft was built in Stanton, Texas and intended to be certified with a Lycoming O-320 engine. Even though the aircraft was based on a homebuilt design, it was intended to be eventually certified.[1] The aircraft has a unique feature, a small 6" long airfoil under the V-tail used as a "flying trim tab". The prototype was displayed at both the EAA Convention and the Kerrville, Texas fly-in in 1981.[2] Data from Leeon Davis Aircraft[3]General characteristics Performance</t>
  </si>
  <si>
    <t>Civil Utility Aircraft</t>
  </si>
  <si>
    <t>22 ft (6.7 m)</t>
  </si>
  <si>
    <t>1,580 lb (717 kg)</t>
  </si>
  <si>
    <t>1 × Lycoming O-235 four cylinder piston aircraft engine</t>
  </si>
  <si>
    <t>Davis Aircraft Corp.</t>
  </si>
  <si>
    <t>https://en.wikipedia.org/Davis DA-2</t>
  </si>
  <si>
    <t>USA 35B</t>
  </si>
  <si>
    <t>Delta Pegass</t>
  </si>
  <si>
    <t>The Delta Pegass is a Czech two-seat ultralight cabin monoplane designed and built by Delta System-Air.[1] The Pegass is a strut-braced high-wing monoplane powered by either an 80 hp (60 kW) Rotax 912UL or a 64 hp (48 kW) Rotax 582UL engine driving a three-bladed tractor propeller. It has a fixed tricycle landing gear and a cabin with two seats side-by-side, a door on each side of the fuselage for access.[1] Data from Jane's All the World's Aircraft 2004-05[1]General characteristics Performance       This article on an aircraft of the 1990s is a stub. You can help Wikipedia by expanding it.</t>
  </si>
  <si>
    <t>Two-seat ultralight cabin monoplane</t>
  </si>
  <si>
    <t>5.70 m (18 ft 8.5 in)</t>
  </si>
  <si>
    <t>10.19 m (33 ft 5.25 in)</t>
  </si>
  <si>
    <t>2.37 m (7 ft 9.25 in)</t>
  </si>
  <si>
    <t>14.36 m2 (153.5 sq ft)</t>
  </si>
  <si>
    <t>1 × Rotax 912UL , 60 kW (80 hp)</t>
  </si>
  <si>
    <t>170 km/h (105 mph, 91 kn)</t>
  </si>
  <si>
    <t>Delta System-Air</t>
  </si>
  <si>
    <t>https://en.wikipedia.org/Delta System-Air</t>
  </si>
  <si>
    <t>65 km/h (41 mph, 36 kn)</t>
  </si>
  <si>
    <t>4 hours 0 minutes</t>
  </si>
  <si>
    <t>Dewoitine D.26</t>
  </si>
  <si>
    <t>The Dewoitine D.26 was a military trainer developed in Switzerland for the Swiss Air Force in parallel with the D.27 fighter. The D.26 airframe was similar to that of the D.27. Differences included: 10 examples were built by Dewoitine for assembly by the Swiss factory K+W Thun in Switzerland. These were followed by an order for two more aircraft equipped with a slightly higher-powered version of the Wright 9Q engine that powered the initial batch, and one of the original D.26s was similarly re-engined. The original D.26s were used principally for training in gunnery and formation flying, while the more powerful aircraft were used for air-to-air combat training. To this end, they were equipped with gun cameras. The D.26 enjoyed a long service life, not being withdrawn until 1948. At this time, they were transferred to the Aero-Club der Schweiz where they were used as glider tugs. The last example was not retired from aeroclub use until 1970, whereupon it was preserved at the military aviation museum at Dübendorf. Only 2 planes are still airworthy in original condition. Number 286 is based in Grenchen LSZG and number 284 is based in Lausanne LSGL. Both planes tour in airshows as "Patrouille Dewoitine - Swiss Air Force 1931". General characteristics Performance Armament</t>
  </si>
  <si>
    <t>1, pilot</t>
  </si>
  <si>
    <t>6.72 m (22 ft 1 in)</t>
  </si>
  <si>
    <t>10.30 m (33 ft 10 in)</t>
  </si>
  <si>
    <t>2.78 m (9 ft 1 in)</t>
  </si>
  <si>
    <t>17.6 m2 (189 sq ft)</t>
  </si>
  <si>
    <t>763 kg (1,682 lb)</t>
  </si>
  <si>
    <t>1,068 kg (2,354 lb)</t>
  </si>
  <si>
    <t>1 × Wright 9Qa (R-975) radial engine , 250 kW (340 hp)</t>
  </si>
  <si>
    <t>https://en.wikipedia.org/Trainer</t>
  </si>
  <si>
    <t>Dewoitine</t>
  </si>
  <si>
    <t>https://en.wikipedia.org/Dewoitine</t>
  </si>
  <si>
    <t>//upload.wikimedia.org/wikipedia/commons/thumb/c/ca/Dewoitine_D-26_Fitzgerald.jpg/300px-Dewoitine_D-26_Fitzgerald.jpg</t>
  </si>
  <si>
    <t>Swiss Air Force</t>
  </si>
  <si>
    <t>https://en.wikipedia.org/Swiss Air Force</t>
  </si>
  <si>
    <t>7,500 m (24,600 ft)</t>
  </si>
  <si>
    <t>https://en.wikipedia.org/December 1929</t>
  </si>
  <si>
    <t>Dova DV-1 Skylark</t>
  </si>
  <si>
    <t>The Dova DV-1 Skylark is a Czech ultralight and light-sport aircraft produced by Dova Aircraft of Paskov. The aircraft is supplied as a kit for amateur construction or as a complete ready-to-fly-aircraft.[1][2] The DV-1 was designed to comply with the Fédération Aéronautique Internationale microlight rules and US light-sport aircraft rules. It features a cantilever low-wing, a T-tail, a two-seats-in-side-by-side configuration enclosed cockpit under a bubble canopy, fixed tricycle landing gear with wheel pants and a single engine in tractor configuration.[1][2][3] The aircraft is made from aluminum sheet. Its 8.14 m (26.7 ft) span wing has an area of 9.44 m2 (101.6 sq ft) and is equipped with flaps and winglets. Standard engines available are the 80 hp (60 kW) Rotax 912UL, 100 hp (75 kW) Rotax 912ULS, 115 hp (86 kW) turbocharged Rotax 914 and the BMW 1100 four-stroke powerplants.[1][2] The design is an accepted Federal Aviation Administration special light-sport aircraft.[4] By February 2017 seven examples had been registered in the United States with the Federal Aviation Administration.[5] Data from Bayerl and manufacturer[1][6]General characteristics Performance</t>
  </si>
  <si>
    <t>6.62 m (21 ft 9 in)</t>
  </si>
  <si>
    <t>8.14 m (26 ft 8 in)</t>
  </si>
  <si>
    <t>2.23 m (7 ft 4 in)</t>
  </si>
  <si>
    <t>9.44 m2 (101.6 sq ft)</t>
  </si>
  <si>
    <t>297 kg (655 lb)</t>
  </si>
  <si>
    <t>1,000 km (620 mi, 540 nmi)</t>
  </si>
  <si>
    <t>Dova Aircraft</t>
  </si>
  <si>
    <t>https://en.wikipedia.org/Dova Aircraft</t>
  </si>
  <si>
    <t>64 km/h (40 mph, 35 kn) flaps down</t>
  </si>
  <si>
    <t>50.1 kg/m2 (10.3 lb/sq ft)</t>
  </si>
  <si>
    <t>//upload.wikimedia.org/wikipedia/commons/thumb/9/97/Skylark_DV1.jpg/300px-Skylark_DV1.jpg</t>
  </si>
  <si>
    <t>280 km/h (170 mph, 150 kn)</t>
  </si>
  <si>
    <t>3,650 m (11,980 ft)</t>
  </si>
  <si>
    <t>Dream Tundra</t>
  </si>
  <si>
    <t>The Dream Tundra is a robust, single-engine, high-wing monoplane designed in Canada.  Seating four, its short takeoff and landing characteristics can be adapted to land, snow, or water use.  It is produced as a kit for homebuilding.[1][2] The Tundra, Dream Aircraft's first and only product to date, is a kit-built aircraft designed for robustness and STOL performance, seating four in two side-by-side rows.  It is almost entirely of riveted aluminium construction, though flying surface tips are composite, and is laid out in conventional high-wing, single-engine, form. The kit parts are made by CNC-machining.[3][2] The wing has constant chord, turned-down tips and 2° of washout. It is braced by pairs of V-struts attached to the lower fuselage longerons forward of the cabin. Four-position Fowler flaps are fitted.  The tailplane and elevators are rectangular in plan, with a cutout in the latter to allow rudder movement. Fin and rudder are likewise rectangular apart from the leading edge, which has a curved fillet.  Both rudder and elevators are horn balanced.[3] Behind the engine the cabin, under the wing, is accessed via top hinged doors on both sides.  There is a separate, port side door for baggage. The flat sides of the fuselage taper to the tail.  Several undercarriage configurations are available; for land based operations the Tundra builder can choose between tricycle and tailwheel gear. Both use spring cantilever main legs, with large, low pressure tires for work off soft ground; these legs are positioned at the attachment point of the wing struts for the conventional arrangement and further aft for the tricycle gear. Floats can also be fitted, with their main attachment at the base of the struts and with secondary float struts further aft.  Amphibious floats (Montana 2800) may be used.[3]  The Tundra may also be equipped with skis.  Takeoff roll distances with wheels, skis, and floats are respectively 125 m, 200 m, and 400 m (400 ft, 650 ft, and 1300 ft).[4] The first Tundra flew on 12 May 2001, powered by a 134 kW (180 hp) Textron Lycoming O-360-A flat four engine. Later Tundras have used either the 150 kW (200 hp) Textron Lycoming IO-360 flat four[3] or the 175 kW (235 hp) Textron Lycoming O-540-B4B5 flat six.[5]  Other alterations were made to the later aircraft, principally to the undercarriage (the prototype had wheels mounted on faired V-struts with bungee sprung half-axles), to the cabin doors for ease of access, to the tailplane and fin for ease of building and by the addition of a double cabin floor for better sound insulation.[3][6] The kit manufacturer estimates the construction time at 1000 hours.[1][7][2] By August 2009 35 kits had been sold, with 11 Tundras flying.  About 23 have the tailwheel undercarriage[3] and most, apart from the second prototype C-GAGH, retain the curved fin fillet of the first prototype C-GIPN. Data from Jane's All the World's Aircraft 2010/11[3]General characteristics Performance</t>
  </si>
  <si>
    <t>4 seat kit built STOL utility aircraft</t>
  </si>
  <si>
    <t>15 (2011)</t>
  </si>
  <si>
    <t>7.77 m (25 ft 6 in)</t>
  </si>
  <si>
    <t>10.97 m (36 ft 0 in)</t>
  </si>
  <si>
    <t>2.13 m (7 ft 0 in)</t>
  </si>
  <si>
    <t>17.06 m2 (183.6 sq ft) gross</t>
  </si>
  <si>
    <t>658 kg (1,451 lb)</t>
  </si>
  <si>
    <t>1 × Textron Lycoming IO-360 flat four cylinder, 149 kW (200 hp)</t>
  </si>
  <si>
    <t>2-bladed Hartzell metal, 2.06 m (6 ft 9 in) diameter</t>
  </si>
  <si>
    <t>213 km/h (132 mph, 115 kn) at 75% power</t>
  </si>
  <si>
    <t>1,083 km (673 mi, 585 nmi)</t>
  </si>
  <si>
    <t>https://en.wikipedia.org/4 seat kit built STOL utility aircraft</t>
  </si>
  <si>
    <t>Dream Aircraft Inc, Quebec</t>
  </si>
  <si>
    <t>https://en.wikipedia.org/Dream Aircraft Inc, Quebec</t>
  </si>
  <si>
    <t>49 km/h (30 mph, 26 kn) flaps down</t>
  </si>
  <si>
    <t>5.1 m/s (1,000 ft/min) at sea level</t>
  </si>
  <si>
    <t>//upload.wikimedia.org/wikipedia/commons/thumb/f/fe/Dream_Aircraft_TUNDRA_-_200_C-GAGH_01.JPG/300px-Dream_Aircraft_TUNDRA_-_200_C-GAGH_01.JPG</t>
  </si>
  <si>
    <t>259 km/h (161 mph, 140 kn)</t>
  </si>
  <si>
    <t>{'Tundra 180': 'itial version with bungee main landing gear suspension and powered by a 134 kW (180\xa0hp) Textron Lycoming O-360-A engine.', 'Tundra 200': 'ter version with sprung steel main landing gear and powered by a 150 kW (200 hp) Textron Lycoming IO-360 engine.'}</t>
  </si>
  <si>
    <t>modified Riblett 660.15</t>
  </si>
  <si>
    <t>1,156 kg (2,549 lb)</t>
  </si>
  <si>
    <t>4,265 m (13,993 ft) service</t>
  </si>
  <si>
    <t>5 hr 12 min</t>
  </si>
  <si>
    <t>+3.8/-1.7</t>
  </si>
  <si>
    <t>Davis D-1</t>
  </si>
  <si>
    <t>The Davis D-1 is an American light two-seat parasol-winged monoplane of the late 1920s. The Davis D-1 was developed from the Davis V-3, which in turn was developed from the Vulcan American Moth. The Davis Aircraft Corporation had its factory at Richmond, Indiana. The D-1 is a parasol-winged aircraft of mixed construction with a two-spar wing and a rectangular welded steel-tube fuselage, the whole being covered by fabric. There are tandem open cockpits and it is fitted with a fixed tailwheel undercarriage which is attached by struts to the fuselage top and bottom. The wing is braced by struts from the lower fuselage. Various engines of between 60 to 125 hp (45 to 93 kW) have been fitted.[1] The D-1 was used from 1929 by sporting pilots and by private pilot owners for leisure flying. In September 1930, Art Chester bought a Davis D-1-85 parasol, and flew it to victory in the 1930 National Air Races.[2] A late model D-1W "The Whistler II" was built in 1933 for Davis with a canopy. It was raced in the 1934 Miami air race by Art Davis winning the category at 133.478 mph. It was later owned by movie star Richard Arlen, and restored to become a Grand Champion antique.[3] Most Davis aircraft were sold in the United States but at least one went to Argentina. Fourteen examples remained in 2001 in various states of airworthiness[4] and several are still airworthy in 2011. (Data from Aerofiles) Data from GreenGeneral characteristics Performance</t>
  </si>
  <si>
    <t>light sports aircraft</t>
  </si>
  <si>
    <t>some still flying</t>
  </si>
  <si>
    <t>20 ft 4 in (6.20 m)</t>
  </si>
  <si>
    <t>30 ft 2 in (9.19 m)</t>
  </si>
  <si>
    <t>925 lb (420 kg)</t>
  </si>
  <si>
    <t>1,461 lb (663 kg)</t>
  </si>
  <si>
    <t>1 × Warner Scarab seven-cylinder radial air-cooled piston, 125 hp (93 kW)</t>
  </si>
  <si>
    <t>142 mph (229 km/h, 123 kn)</t>
  </si>
  <si>
    <t>122 mph (196 km/h, 106 kn)</t>
  </si>
  <si>
    <t>480 mi (770 km, 420 nmi)</t>
  </si>
  <si>
    <t>Davis Aircraft Corporation</t>
  </si>
  <si>
    <t>https://en.wikipedia.org/Davis Aircraft Corporation</t>
  </si>
  <si>
    <t>46 mph (74 km/h, 40 kn)</t>
  </si>
  <si>
    <t>//upload.wikimedia.org/wikipedia/commons/thumb/0/0b/Davis_D-1-W_NC854N_Bartow_04.09R.jpg/300px-Davis_D-1-W_NC854N_Bartow_04.09R.jpg</t>
  </si>
  <si>
    <t>{'D-1': '\xa0hp (45\xa0kW) LeBlond 5D (23 built)', 'D-1-166': '\xa0hp (63\xa0kW) LeBlond 5DF (4 built)', 'D-1-K': '0\xa0hp (75\xa0kW) Kinner K-5 (10-15 built)', 'D-1-L': 'ototype of the D-1-166 with 90\xa0hp (67\xa0kW) Lambert R-266 (1 built - also known as D-1-85)', 'D-1-W': '5\xa0hp (93\xa0kW) Warner Scarab (8 converted from D-1-K)'}</t>
  </si>
  <si>
    <t>1929-1930</t>
  </si>
  <si>
    <t>14,800 ft (4,500 m)</t>
  </si>
  <si>
    <t>Dewoitine D.7</t>
  </si>
  <si>
    <t>The Dewoitine D.7 was a French sport plane built in the mid 1920s. The D.7 was a conventionally laid-out monoplane, with a thick cantilever shoulder wing.  Its single seat, open cockpit,  provided with a small windscreen, was over the wing. It had conventional, fixed, tailskid landing gear. The D.7 could be powered by any small engine; the Salmson AD.3 radial engine, the Clerget 2K flat twin, Vaslin flat-four or Vaslin water-cooled six cylinder inline engines were fitted.  General characteristics Performance       This article on an aircraft of the 1920s is a stub. You can help Wikipedia by expanding it.</t>
  </si>
  <si>
    <t>ultralight sport plane</t>
  </si>
  <si>
    <t>Emile Dewoitine</t>
  </si>
  <si>
    <t>c.1924</t>
  </si>
  <si>
    <t>~5-10</t>
  </si>
  <si>
    <t>5.60 m (18 ft 4.5 in)</t>
  </si>
  <si>
    <t>12.60 m (41 ft 4 in)</t>
  </si>
  <si>
    <t>15.00 m2 (161.46 sq ft)</t>
  </si>
  <si>
    <t>1 × Salmson 3Ad three-cylinder radial engine , 9.0 kW (12 hp)</t>
  </si>
  <si>
    <t>90 km/h (56 mph, 49 kn)</t>
  </si>
  <si>
    <t>//upload.wikimedia.org/wikipedia/commons/thumb/d/d4/Dewoitine_D.7.jpg/300px-Dewoitine_D.7.jpg</t>
  </si>
  <si>
    <t>https://en.wikipedia.org/Emile Dewoitine</t>
  </si>
  <si>
    <t>3,000 m (9,840 ft)</t>
  </si>
  <si>
    <t>5 hours</t>
  </si>
  <si>
    <t>Ryan YO-51 Dragonfly</t>
  </si>
  <si>
    <t>The Ryan YO-51 Dragonfly was an observation aircraft designed and built by Ryan Aeronautical for the United States Army Air Corps (USAAC). A single-engined parasol wing monoplane, it was designed for optimum STOL capability, but although three prototypes proved highly successful in testing, the Stinson YO-49 was judged superior and no production contract was placed. The design of the YO-51 Dragonfly was typical for aircraft of its type, being optimised for the observation and liaison role, with emphasis on the ability to operate out of the smallest possible airfields.[1] The Dragonfly was a high-wing braced parasol monoplane with fixed tailwheel landing gear, a two-seat open cockpit, and full-span slots and Fowler flaps for STOL capability.[2] It was powered by a single Pratt &amp; Whitney R-985-21 Wasp Junior radial engine.[3] At gross weight, the YO-51 could, without flaps, take off after a run of 400 feet, while with full flaps the takeoff run would be only 75 feet, or just four feet more than twice its own length.[4] The Dragonfly was capable of maintaining level flight at speeds as low as 30 miles per hour (48 km/h),[5] and was claimed as being capable of landing in a distance shorter than the length of the aircraft itself.[6] Nicknamed the "flying motorcycle",[7] three YO-51 aircraft were acquired by the United States Army Air Corps to take part in a fly-off evaluation against the Stinson YO-49 and Bellanca YO-50 to supply a new observation and liaison aircraft for use by the USAAC.[8] The YO-51 was the heaviest of the three aircraft evaluated.[9] Although the Dragonfly was considered satisfactory during its flight testing,[10] conducted at Wright Field in Ohio,[11] the Stinson machine won the production contract, and no further YO-51s were built.[12] Data from Donald 1997[3]General characteristics Performance Armament   Aircraft of comparable role, configuration, and era  Related lists</t>
  </si>
  <si>
    <t>Army observation and liaison</t>
  </si>
  <si>
    <t>two (pilot and observer)</t>
  </si>
  <si>
    <t>35 ft 6 in (10.82 m)</t>
  </si>
  <si>
    <t>11 ft 1 in (3.38 m)</t>
  </si>
  <si>
    <t>4,206 lb (1,908 kg)</t>
  </si>
  <si>
    <t>1 × Pratt &amp; Whitney R-985-21 Wasp Junior radial, 440 hp (330 kW)</t>
  </si>
  <si>
    <t>107 mph (172 km/h, 93 kn)</t>
  </si>
  <si>
    <t>Ryan Aeronautical</t>
  </si>
  <si>
    <t>https://en.wikipedia.org/Ryan Aeronautical</t>
  </si>
  <si>
    <t>//upload.wikimedia.org/wikipedia/commons/thumb/e/e2/YO-51_Dragonfly_takeoff.jpg/300px-YO-51_Dragonfly_takeoff.jpg</t>
  </si>
  <si>
    <t>ELA 07</t>
  </si>
  <si>
    <t>The ELA 07 is a series of Spanish autogyros, designed and produced by ELA Aviación of Córdoba, Andalusia.  The aircraft are supplied complete and ready to fly.[1][2] The ELA 07 series features a single main rotor, a two-seats-in-tandem open cockpit with a windshield, tricycle landing gear with wheel pants and a four-cylinder, air-cooled, four-stroke, dual-ignition 100 hp (75 kW) Rotax 912S engine in pusher configuration. The turbocharged 115 hp (86 kW) Rotax 914 powerplant is optional.[1][2] The aircraft fuselage is made from TIG welded, CNC laser-cut stainless steel tubing for corrosion resistance. The cockpit fairing is non-structural carbon fibre and resin. Its 8.23 m (27.0 ft) diameter rotor has a chord of 22 cm (8.7 in) and is mounted to a rotor head made from a combination of stainless steel and 7075 T6 aluminium. The triple tail is also made from carbon fibre and resin. Equipment fitted includes a pre-rotator, pneumatic pitch trim and mechanical roll trim. The Cougar version has an empty weight of 250 kg (550 lb) and a gross weight of 450 kg (990 lb), giving a useful load of 200 kg (440 lb). A forward baggage compartment with a volume of 60 litres (13 imp gal; 16 US gal) is optional.[1][2][3] By January 2013 two examples had been registered in the United Kingdom with the Civil Aviation Authority.[4] Data from Bayerl and ELA[1][3]General characteristics Performance</t>
  </si>
  <si>
    <t>ELA Aviación</t>
  </si>
  <si>
    <t>https://en.wikipedia.org/ELA Aviación</t>
  </si>
  <si>
    <t>75 litres (16 imp gal; 20 US gal)</t>
  </si>
  <si>
    <t>//upload.wikimedia.org/wikipedia/commons/thumb/6/6e/ELA_cougar.jpg/300px-ELA_cougar.jpg</t>
  </si>
  <si>
    <t>8.23 m (27 ft 0 in)</t>
  </si>
  <si>
    <t>Dyke Delta</t>
  </si>
  <si>
    <t>The Dyke JD-2 Delta is an American homebuilt aircraft designed in the United States in the 1960s and marketed for amateur construction. It is a monoplane with retractable tricycle undercarriage and seating for four. The wings can be folded for towing or storage and hinge upwards to lie flat above the fuselage, one atop the other.[1] Construction is of SAE 4130 grade steel tube framework with fiberglass and fabric skins. In its standard configuration, the aircraft is a true double-delta with no horizontal stabilizer; however, a small T-tail is an option for trimming variants with higher-power engines. Since the mid-1960s, designer John Dyke has sold the aircraft plans to homebuilders. No kits were ever marketed. Over fifty examples have been completed.[2] Designer John Dyke said his inspiration for the aircraft came from Alexander Lippisch's delta designs, specifically the LP-6 glider and later the Convair F-102 Delta Dagger. The double delta layout of the Saab 35 Draken was incorporated into the design. A lifting body fuselage was incorporated after tests.[3] For research into the proposed layout, Dyke built models mounted on the front of his car and flew radio-controlled models to determine aerodynamic qualities. This led to Dyke's first actual aircraft, the JD-1 Delta, which first flew in July 1962. That aircraft was destroyed in June 1964 when a welding incident in the garage caused a fire. The aircraft had accumulated 145 hours of flight testing by then, and his wife persuaded Dyke to build an improved version as the Dyke JD-2 Delta.[4] Its first flight was on 18 July 1966,[5] and across 40 years it accumulated over two thousand flight hours. The aircraft is metal framed with skin of laminated fiberglass or covering of Dacron fabric. its landing gear is retractable. The delta configuration offers a relatively high cruise speed compared to conventional aircraft of the same weight and power. Its stall speed (70–75 mph) is relatively high for a small single-engine aircraft, and its configuration at touchdown is relatively nose-high.[4] Approach speeds of 100–110 mph are used.[6] Including the prototype, under a dozen are in a known flying condition today, though nearly that many are currently under construction.[6] As of 2021, at least 50 examples are known to be in existence.[4] The Dyke Delta was involved in NASA-funded flight-testing[when?]. Kelly Aerospace towed the Delta behind another aircraft to obtain flight towing and engine-off (glider) controllability data for use on future space-travel designs. The Dyke Delta flew quite well in tow and in a glide. Over the years, the JD-2 structure was evaluated by the University of Utah and the Wright-Patterson Air Force Base (Ohio) Structural Laboratory.[citation needed] General characteristics Performance   Aircraft of comparable role, configuration, and era</t>
  </si>
  <si>
    <t>John and Jennie Dyke</t>
  </si>
  <si>
    <t>50[citation needed]</t>
  </si>
  <si>
    <t>22 ft 3 in (6.87 m)</t>
  </si>
  <si>
    <t>173 sq ft (16.0 m2)</t>
  </si>
  <si>
    <t>1,060 lb (481 kg)</t>
  </si>
  <si>
    <t>1,980 lb (884 kg)</t>
  </si>
  <si>
    <t>1 × Lycoming O-360 , 180 hp (134 kW)</t>
  </si>
  <si>
    <t>200 mph (322 km/h, 170 kn)</t>
  </si>
  <si>
    <t>170 mph (273 km/h, 150 kn)</t>
  </si>
  <si>
    <t>870 mi (1,400 km, 760 nmi)</t>
  </si>
  <si>
    <t>//upload.wikimedia.org/wikipedia/commons/thumb/e/e3/N18DW_Dyke_Delta.jpg/300px-N18DW_Dyke_Delta.jpg</t>
  </si>
  <si>
    <t>{'JD-1 Dyke Delta': ' a small version, with 1+2 seating and fixed landing gear, used to generate and verify delta-wing and tailless-configuration flight characteristics. First flight July 1962; destroyed June 1964.', 'JD-2 Dyke Delta': ' an updated and enlarged version, with 1+3 seating and retractable landing gear. Debuted at Experimental Aircraft Association Annual Fly-In (Rockford IL) in 1966. Portions of the JD-1 were used in constructing the JD-2.', 'Dyke Delta Stingray': ' a one-off development by US homebuilder Lowell Borchers, utilizing wood construction for a single-place airplane. It won a trophy at the 1980 EAA Annual Fly-In.'}</t>
  </si>
  <si>
    <t>https://en.wikipedia.org/John and Jennie Dyke</t>
  </si>
  <si>
    <t>14,500 ft (4,420 m)</t>
  </si>
  <si>
    <t>https://en.wikipedia.org/50[citation needed]</t>
  </si>
  <si>
    <t>Eclipse 550</t>
  </si>
  <si>
    <t>The Eclipse 550 is a very light jet initially built by Eclipse Aerospace and later One Aviation of Albuquerque, New Mexico, United States. The aircraft is a development version of the Eclipse 500, which was produced by predecessor Eclipse Aviation. Like the 500, the 550 is a low-wing, six seat, twin engine jet-powered aircraft.[2] The Eclipse 550 is certified for single-pilot operation. The aircraft was announced at the National Business Aviation Association convention in Las Vegas, Nevada in October 2011. The first example was rolled out in March 2013 and the first customer delivery was on 22 October 2013.[2][3][4][5] In March 2017 the company announced that 550 production would end after four more aircraft were completed, to concentrate production on the new Eclipse 700 model of the aircraft.[6] In February 2021, One Aviation entered a Chapter 7 bankruptcy liquidation process. The 550 was developed from the earlier Eclipse 500, enabled by Sikorsky Aircraft's investment in Eclipse Aerospace in 2010. It retains the 500's airframe and PW610F engines, but incorporates an improved avionics package, including satellite phones, autothrottles, synthetic vision and enhanced vision systems, as well as anti-skid brakes.[2][3] In May 2012 the company signed a deal with Sikorsky subsidiary PZL Mielec to have the Polish company build the Eclipse 550 fuselage, empennage and wings, while final aircraft assembly will be carried out by Eclipse Aerospace at their Albuquerque, New Mexico plant.[2][7][8] The initial price for the 550 in 2011 was US$2.695M and production was intended at that time to be 50–100 aircraft per year.[2] The aircraft achieved an FAA production certificate in April 2012.[9] In June 2013 the FAA approved the Eclipse 550 for a fatigue limit of 20,000 hours or 20,000 cycles with an unlimited calendar life.[10] In August 2013 it was announced that the aircraft would incorporate autothrottles, new EFIS software, an anti-lock braking system and a high-resolution 3.25" x 4.3" standby display.[11] In February 2014 the FAA approved autothrottles and anti-skid brakes for the 550. The manufacturer claims the new braking system will stop the aircraft in 700 ft (213 m) from normal landing speeds.[12] The first customer delivery of a 550 was completed on 12 March 2014,[13] and 10 had been delivered by August. However, sales had been slow, and employees were laid off.[14] One Aviation received EASA certification for its Eclipse 550 on 18 November 2015, clearing the way for sales of the light twinjet in the European Union and its use for air-taxi service there. The company has deposits from half a dozen European customers awaiting delivery pending certification. Deliveries will begin in January 2016, according to Cary Winter, One Aviation's executive vice president. The only changes required from U.S. production models are to “paint a couple of switches red and change the connector on the door switch,” he said.[15] In March 2017 the company announced that 550 production would end in favour of production of the new "Canada" model of the aircraft.[6] One Aviation is designing an improved $3.495 million "Project Canada" variant that was planned to have its first flight in 2017. A new wing root section will lengthen its span by 3.8 ft (1.2 m) to 41.7 ft (12.7 m), which will increase the wing area to 163 sq ft (15.1 m2), 13% more, and eliminate the tip tanks to reduce drag. 70 US gal (260 l) more fuel can be carried to reach 321 US gal (1,220 l), and a higher MTOW will increase the useful load to 2,787 lb (1,264 kg), 476 lb (216 kg) more. It was initially intended to use flat rated Pratt &amp; Whitney Canada PW615 engines of 1,170 lbf (5.2 kN) of thrust. NBAA IFR range will improve to 1,400 nmi (2,600 km), and it will cruise at Mach 0.65 (373 kn) at a higher ceiling of 43,000 ft (13,000 m). It will have similar takeoff, approach and landing speeds but will need 24% less runway at takeoff at sea level and ISA+25 and time to climb to FL400 at ISA+10 will be halved. Garmin G3000 avionics suite includes synthetic vision, GFC 700 autopilot, Garmin ESP protection system, LNAV and VNAV, and is ADS-B and RVSM compliant.[16] In June 2017 it was announced the design would fit Williams FJ33 turbofans instead of the PW615s, derated to 1,200 lbf (5.3 kN) from 1,900 lbf (8.5 kN).[17] This selection follows the possible end of the PW615 production as a backlog of already developed PW610s components for the Eclipse 500 is consumed, and restarting the production line at a low rate and for a short time is uncertain. The production of the 550 could be interrupted as early as in 2017, leaving a gap until "Project Canada" reaches market, which was initially forecast for late 2018 or early 2019, but which was not met.[18] It is intended that "Project Canada" will be eventually designated as the Eclipse EA700, but it requires an additional investment of US$50 million to complete the development. It will compete with similar light business jets like the HondaJet and the Embraer Phenom 100 and also with high-speed single turboprops such as the Daher TBM 930/910.[19] The EA700's fuselage is stretched by 14 in (36 cm) and its horizontal stabilizer has a greater span. The FJ33 engines provide better hot and high performance with a 75 kn (139 km/h) higher speed and a range of 1,470 nmi (2,720 km). In 2017 it was forecast that the aircraft would be priced at $3.6 million and by July 2017 had received 30 orders, mostly from current owners, who will benefit from a trade-in program. Certification was expected between January and July 2019, provided that One Aviation secured sufficient investment.[20] Three prototypes are planned: the first, presented in August 2017 and developed from an Eclipse 500, sports an aerodynamically conforming wing and the next, also based on an existing plane, will test the FJ33.[21] The EA700 wing was first flown on an existing fuselage in September 2017.[22] On October 10, 2018, One Aviation announced it had voluntarily filed for Chapter 11 bankruptcy.[23][24][25] Citiking International, a Chinese-supported company, then acquired the company; and the acquisition was cleared on March 9, 2020.[26] However, in February 2021, it was reported that those efforts were ultimately unsuccessful and that the company's Chapter 11 reorganization case had been converted to a Chapter 7 bankruptcy liquidation process, with United States-based company AML Global Eclipse LLC maintaining support for all current Eclipse aircraft under the name Eclipse Aerospace, Inc.[27] In 2013, Eclipse planned to submit the 550 for the USAF's very light jet requirement, even though that requirement specified FAR Part 25 certification and the 550 is certified to the less-stringent Part 23.[28] Data from One Aviation[29]General characteristics Performance Avionics   Aircraft of comparable role, configuration, and era  Related lists</t>
  </si>
  <si>
    <t>Very light jet</t>
  </si>
  <si>
    <t>33 through 2017[1]</t>
  </si>
  <si>
    <t>1 or 2[30]</t>
  </si>
  <si>
    <t>33.5 ft (10.2 m)</t>
  </si>
  <si>
    <t>37.9 ft (11.6 m)</t>
  </si>
  <si>
    <t>11 ft (3.4 m)</t>
  </si>
  <si>
    <t>3,634 lb (1,648 kg)</t>
  </si>
  <si>
    <t>6,034 lb (2,737 kg)</t>
  </si>
  <si>
    <t>2 × Pratt &amp; Whitney Canada PW610F turbofan, 900 lbf (4.0 kN) thrust each</t>
  </si>
  <si>
    <t>432 mph (694 km/h, 375 kn)</t>
  </si>
  <si>
    <t>430 mph (690 km/h, 370 kn)</t>
  </si>
  <si>
    <t>1,295 mi (2,084 km, 1,125 nmi)</t>
  </si>
  <si>
    <t>https://en.wikipedia.org/Very light jet</t>
  </si>
  <si>
    <t>Eclipse Aerospace (2009–2015)One Aviation (Eclipse division, 2015–2018)AML Global Eclipse (service &amp; support, 2021–present, includes Eclipse 500)</t>
  </si>
  <si>
    <t>https://en.wikipedia.org/Eclipse Aerospace (2009–2015)One Aviation (Eclipse division, 2015–2018)AML Global Eclipse (service &amp; support, 2021–present, includes Eclipse 500)</t>
  </si>
  <si>
    <t>4–5 passengers</t>
  </si>
  <si>
    <t>251 gal</t>
  </si>
  <si>
    <t>3,456 ft/min (17.56 m/s)</t>
  </si>
  <si>
    <t>//upload.wikimedia.org/wikipedia/commons/thumb/d/d7/N580WC_Eclipse_550_LX_Airflite_%2811589064064%29.jpg/300px-N580WC_Eclipse_550_LX_Airflite_%2811589064064%29.jpg</t>
  </si>
  <si>
    <t>March 2014–2017</t>
  </si>
  <si>
    <t>Eclipse 500</t>
  </si>
  <si>
    <t>https://en.wikipedia.org/Eclipse 500</t>
  </si>
  <si>
    <t>6,000 lb (2,722 kg)</t>
  </si>
  <si>
    <t>41,000 ft (12,000 m)</t>
  </si>
  <si>
    <t>Edgar Percival E.P.9</t>
  </si>
  <si>
    <t>The Edgar Percival E.P.9 was a 1950s British light utility aircraft designed by Edgar Percival and initially built by his company, Edgar Percival Aircraft Limited and later as the Lancashire Aircraft EP-9 Prospector by the Lancashire Aircraft Company. In 1954, Edgar Percival formed Edgar Percival Aircraft Limited at Stapleford Aerodrome, England, his original company had become part of the Hunting Group. His first new design, the Edgar Percival P.9 was a utility aircraft designed for agricultural use. The aircraft was a high-wing monoplane with an unusual pod and boom fuselage. The pod and boom design allowed the aircraft to be fitted with a hopper for crop spraying. The pilot and one passenger sat together with room for four more passengers. The clamshell side and rear doors also allowed the aircraft to carry standard size wool and straw bales or 45 imperial gallon (55 U.S. gallon) oil drums or even livestock. Even when the hopper was fitted, a ground crew of three could be carried when moving between sites.[1] The prototype (registered G-AOFU) first flew on 21 December 1955.[2] After a demonstration tour of Australia four aircraft were ordered as crop-sprayers and an initial batch of 20 was built. Two aircraft were bought by the British Army in 1958. In the same year, Samlesbury Engineering Limited acquired rights to the design and formed a subsidiary named the Lancashire Aircraft Company. Lancashire Aircraft renamed the aircraft the Lancashire Prospector E.P.9 but only six more were built, the last of which was fitted with a Armstrong Siddeley Cheetah radial engine as the sole new build Mark Two. In early 1958 World Wide Helicopters Ltd were operating three EP-9s out of Tripoli, Libya, on flights into and around the Libyan Sahara in support of oil exploration companies (mainly Esso-Libya). These aircraft were registered G-APCR, 'PCS and 'PCT, their construction numbers being 21, 24 and 25 respectively. In 1959 'PCR suffered a non-fatal accident in the far southwest of the country and may not have been subsequently recovered. The other two aircraft were sold in late 1959/early 1960. In 1959 Kingsford Smith Aviation of Bankstown, Australia re-engined two aircraft with an Armstrong Siddeley Cheetah 10 radial engine as the EP-9C. The E.P.9s in their various guises had a long and successful lifespan as private aircraft, utilized in multi-role STOL operations as an agricultural sprayer, light cargo aircraft, jump aircraft, air ambulance and glider tug. One EP-9 N747JC had a more chequered career and was one of two evaluated by the British Army Air Corps with serial XM819. It was once owned in the late 1960s by a gang of international smugglers who found it the ideal way to smuggle stolen furs and counterfeit Swiss francs between England and Belgium. Although the criminals were apprehended in 1969, the EP-9 was finally offered for sale in Belgium in 1972. After three years of pleasure flying in England, the aircraft was shipped to the United States where it was stored in a Wisconsin barn until 1999. After extensive restoration, N747JC appeared at Oshkosh in 2001-03, and in 2008 the aircraft was for sale. Per the current owner, the aircraft is for sale as of April 2015.[3] Data from Jane's all the World's Aircraft 1959–60,[5] British Civil Aircraft since 1919 - Volume 2[2]General characteristics Performance   Aircraft of comparable role, configuration, and era</t>
  </si>
  <si>
    <t>Edgar Percival</t>
  </si>
  <si>
    <t>43 ft 6 in (13.26 m)</t>
  </si>
  <si>
    <t>227.6 sq ft (21.14 m2)</t>
  </si>
  <si>
    <t>2,072 lb (940 kg)</t>
  </si>
  <si>
    <t>3,700 lb (1,678 kg) maximum non-agricultural</t>
  </si>
  <si>
    <t>1 × Lycoming GO-480-G1A6 6-cylinder air-cooled horizontally-opposed piston engine, 295 hp (220 kW)</t>
  </si>
  <si>
    <t>3-bladed Hartzell constant-speed propeller</t>
  </si>
  <si>
    <t>127 kn (146 mph, 235 km/h) at 3,700 lb (1,700 kg)</t>
  </si>
  <si>
    <t>104.3 kn (120.0 mph, 193.2 km/h) at 3,700 lb (1,700 kg)</t>
  </si>
  <si>
    <t>504 nmi (580 mi, 933 km) normal fuel</t>
  </si>
  <si>
    <t>Edgar Percival Aircraft Limited</t>
  </si>
  <si>
    <t>https://en.wikipedia.org/Edgar Percival Aircraft Limited</t>
  </si>
  <si>
    <t>5 pax / 2 stretchers + 2 attendants / 1pax + 185 cu ft (5.2 m3) of cargo / hopper for 1,550 lb (700 kg) chemicals[1]</t>
  </si>
  <si>
    <t>56 imp gal (67 US gal; 250 l) in two wing tanks</t>
  </si>
  <si>
    <t>30.4 kn (35.0 mph, 56.3 km/h) at 3,700 lb (1,700 kg)</t>
  </si>
  <si>
    <t>960 ft/min (4.9 m/s) at 3,700 lb (1,700 kg)</t>
  </si>
  <si>
    <t>//upload.wikimedia.org/wikipedia/commons/thumb/7/79/Percival_E.P.9-colour.jpg/300px-Percival_E.P.9-colour.jpg</t>
  </si>
  <si>
    <t>https://en.wikipedia.org/Edgar Percival</t>
  </si>
  <si>
    <t>4,320 lb (1,960 kg) agricultural missions</t>
  </si>
  <si>
    <t>17,500 ft (5,300 m)</t>
  </si>
  <si>
    <t>1,025.4 nmi (1,180.0 mi, 1,899.0 km) with cabin ferry tank</t>
  </si>
  <si>
    <t>123.4 kn (142.0 mph; 228.5 km/h)</t>
  </si>
  <si>
    <t>660.4 nmi (760.0 mi; 1,223.1 km)</t>
  </si>
  <si>
    <t>Electric Aircraft Corporation ElectraFlyer-X</t>
  </si>
  <si>
    <t>The Electric Aircraft Corporation ElectraFlyer-X is an American kit and light-sport electric aircraft, designed by Randall Fishman and at one time under development by his company Electric Aircraft Corporation of Cliffside Park, New Jersey. The ElectraFlyer-X was introduced at AirVenture in 2009. The aircraft is intended to be supplied as a kit for amateur construction or as a complete ready-to-fly aircraft.[1][2] By February 2017 the design was no longer featured on the company website.[3] The ElectraFlyer-X was designed to comply with the US light-sport aircraft (LSA) rules. The current LSA rules do not allow any powerplants except reciprocating engines for Special-LSAs (S-LSAs), but Fishman hopes that the rules will be amended in time. In the meantime the aircraft can be constructed in the Experimental - Amateur Built or Experimental-LSA (E-LSA) categories.[1][2][4] The aircraft features a cantilever low wing, a two-seats-in-side-by-side configuration enclosed cockpit under a bubble canopy, fixed tricycle landing gear and a single electric engine in tractor configuration.[1][2] The ElectraFlyer-X is made from composites. Its long 15 m (49.2 ft) span wing features a high aspect ratio for aerodynamic efficiency. The engine is an Electric Aircraft Corporation 50 hp (37 kW) brushless, liquid-cooled powerplant designed specifically for the aircraft. The engine is driven by air-cooled battery packs that are fitted in stainless steel boxes and can be installed in either the engine compartment or the cabin. The batteries will permit flights of up to three hours duration.[1][2] In 2015 the projected price for a kit, less batteries, was to be US$65,000. The batteries were estimated to add US$15,000 to the cost.[1][2] In April 2010 the aircraft's first flight was predicted for May or June 2010. Series production was originally intended for 2010 and then delayed to 2011. By June 2012 there was no indication that the design had actually flown or that it would be produced in the near future. In June 2012 the company website listed it only as "coming soon", however the aircraft's description page had been removed. The US Federal Aviation Administration indicates that the prototype aircraft, N600EL, was registered on 15 July 2009 and had its registration cancelled on 31 May 2012.[1][3][5][6] Fishman has indicated that the late 2000s recession caused development of company products to be delayed. In 2011 Fishman said, "The recession has made this not a great business right now".[7] Data from Bayerl[1]General characteristics Performance</t>
  </si>
  <si>
    <t>Homebuilt and light-sport electric aircraft</t>
  </si>
  <si>
    <t>Randall Fishman</t>
  </si>
  <si>
    <t>49 ft 3 in (15 m)</t>
  </si>
  <si>
    <t>772 lb (350 kg)</t>
  </si>
  <si>
    <t>1 × Electric Aircraft Corporation brushless, liquid-cooled electric aircraft engine, 50 hp (37 kW)</t>
  </si>
  <si>
    <t>https://en.wikipedia.org/Homebuilt and light-sport electric aircraft</t>
  </si>
  <si>
    <t>Electric Aircraft Corporation</t>
  </si>
  <si>
    <t>https://en.wikipedia.org/Electric Aircraft Corporation</t>
  </si>
  <si>
    <t>//upload.wikimedia.org/wikipedia/en/thumb/c/c3/Electric_Aircraft_Corporation_ElectraFlyer-X.png/300px-Electric_Aircraft_Corporation_ElectraFlyer-X.png</t>
  </si>
  <si>
    <t>Electric Aircraft Corporation ElectraFlyer-C</t>
  </si>
  <si>
    <t>https://en.wikipedia.org/Electric Aircraft Corporation ElectraFlyer-C</t>
  </si>
  <si>
    <t>Engineering Division TW-1</t>
  </si>
  <si>
    <t>The Engineering Division TW-1 was an American two-seat training biplane designed by the United States Army Engineering Division, only two were built and the type did not enter production.[1][2] Two prototypes of the TW-1 were built powered by a 230 hp (172 kW) Liberty 6.[1] The second aircraft was tested at McCook Field, (given the McCook designation P-200) and subsequently modified with a 350 hp (261 kW) Packard 1A-1237 engine but no others were built.[1] Data from [2]aerofiles.comGeneral characteristics     Related lists</t>
  </si>
  <si>
    <t>41 ft 0 in (12.5 m)</t>
  </si>
  <si>
    <t>1 × Liberty 6 , 230 hp (172 kW)</t>
  </si>
  <si>
    <t>https://en.wikipedia.org/Training biplane</t>
  </si>
  <si>
    <t>Engineering Division</t>
  </si>
  <si>
    <t>https://en.wikipedia.org/Engineering Division</t>
  </si>
  <si>
    <t>//upload.wikimedia.org/wikipedia/commons/thumb/3/37/Engineering_Division_TW-1.jpg/300px-Engineering_Division_TW-1.jpg</t>
  </si>
  <si>
    <t>Engineers Aircraft Corporation EAC-1</t>
  </si>
  <si>
    <t>The EAC-1 is a folding-parasol wing aircraft developed by the Engineers Aircraft Corporation of Stamford, Connecticut.[1] The EAC-1 was designed to be a low-cost sport aircraft for casual use, that could be stored in a space as small as 11 X 20 feet.[2] The aircraft has conventional landing gear, an open cockpit, strut braces and a parasol wing with swept sections. The fuselage is constructed of welded steel tubing with doped aircraft fabric covering.[3][4] Data from Popular AviationGeneral characteristics Performance   Aircraft of comparable role, configuration, and era</t>
  </si>
  <si>
    <t>Sport parasol</t>
  </si>
  <si>
    <t>1 × Wright Gipsy , 90 hp (67 kW)</t>
  </si>
  <si>
    <t>100 kn (120 mph, 190 km/h)</t>
  </si>
  <si>
    <t>87 kn (100 mph, 160 km/h)</t>
  </si>
  <si>
    <t>Engineers Aircraft Corporation</t>
  </si>
  <si>
    <t>39 kn (45 mph, 72 km/h)</t>
  </si>
  <si>
    <t>//upload.wikimedia.org/wikipedia/commons/thumb/d/d8/EAC-1_right_side_wings_folded_Aero_Digest_July%2C1930.jpg/300px-EAC-1_right_side_wings_folded_Aero_Digest_July%2C1930.jpg</t>
  </si>
  <si>
    <t>Eurodisplay SR-01 Magic</t>
  </si>
  <si>
    <t>The Eurodisplay SR-01 Magic is a Czech ultralight and light-sport aircraft, designed and produced by Eurodisplay of Kozomín. The aircraft is supplied as a kit for amateur construction or as a complete ready-to-fly-aircraft.[1][2] The company seems to have gone out of business in mid-2016 and production ended.[3] The SR-01 was designed to comply with the Fédération Aéronautique Internationale microlight rules and US light-sport aircraft rules. It features a swept cantilever low-wing, a two-seats-in-tandem enclosed cockpit under a bubble canopy, fixed, or optionally retractable, tricycle landing gear and a single engine in tractor configuration. The tandem arrangement was chosen to provide military trainer-like seating.[1][2] The aircraft is made from sheet aluminum. Its 9.45 m (31.0 ft) span wing has an area of 11.7 m2 (126 sq ft) and single-slotted flaps. Standard engines available are the 80 hp (60 kW) Rotax 912UL, the 100 hp (75 kW) Rotax 912ULS and the 115 hp (86 kW) Rotax 914 four-stroke powerplants.[1][2] Data from Bayerl and Eurodisplay[1][4]General characteristics Performance</t>
  </si>
  <si>
    <t>6.860 m (22 ft 6 in)</t>
  </si>
  <si>
    <t>2.40 m (7 ft 10 in)</t>
  </si>
  <si>
    <t>11.7 m2 (126 sq ft)</t>
  </si>
  <si>
    <t>360 kg (794 lb)</t>
  </si>
  <si>
    <t>220 km/h (140 mph, 120 kn)</t>
  </si>
  <si>
    <t>2,200 km (1,400 mi, 1,200 nmi)</t>
  </si>
  <si>
    <t>Eurodisplay</t>
  </si>
  <si>
    <t>https://en.wikipedia.org/Eurodisplay</t>
  </si>
  <si>
    <t>140 litres (31 imp gal; 37 US gal) in two 70 litres (15 imp gal; 18 US gal) tanks</t>
  </si>
  <si>
    <t>250 km/h (160 mph, 130 kn)</t>
  </si>
  <si>
    <t>Eagle EA-100</t>
  </si>
  <si>
    <t>The  Eagle EA-100 is an American light-sport aircraft that was designed and produced by Eagle Aviation LLC of Oshkosh, Wisconsin and introduced in 2008. When it was available the aircraft was supplied as complete ready-to-fly-aircraft.[1] The company website expired in March 2013 and was not renewed. It is likely that the company is out of business and production has ended.[2] The EA-100 was designed to comply with the US light-sport aircraft rules. It features a strut-braced high-wing, a two-seats-in-side-by-side configuration enclosed cockpit accessed by two vertical-hinged doors, fixed tricycle landing gear and a single engine in tractor configuration.[1][3] The aircraft is made from aluminum sheet. Its 28.5 ft (8.7 m) span wing has an area of 135 sq ft (12.5 m2) and features electrically-operated flaps. The standard engine is the 100 hp (75 kW) Rotax 912ULS four-stroke powerplant[1] while the standard propeller is a Sensenich composite ground adjustable type.[4] By August 2019 two examples had been registered with the US Federal Aviation Administration.[5]  Data from Bayerl and Eagle Aviation LLC[1][6]General characteristics Performance</t>
  </si>
  <si>
    <t>20 ft 9 in (6.32 m)</t>
  </si>
  <si>
    <t>28 ft 6 in (8.69 m)</t>
  </si>
  <si>
    <t>825 lb (374 kg)</t>
  </si>
  <si>
    <t>1 × Rotax 912ULS four cylinder, liquid and air-cooled, four stroke aircraft engine, 101 hp (75 kW)</t>
  </si>
  <si>
    <t>2-bladed Sensenich composite, ground adjustable</t>
  </si>
  <si>
    <t>105 kn (121 mph, 194 km/h)</t>
  </si>
  <si>
    <t>335 nmi (386 mi, 620 km)</t>
  </si>
  <si>
    <t>Eagle Aviation LLC</t>
  </si>
  <si>
    <t>https://en.wikipedia.org/Eagle Aviation LLC</t>
  </si>
  <si>
    <t>35 kn (40 mph, 65 km/h) flaps down</t>
  </si>
  <si>
    <t>//upload.wikimedia.org/wikipedia/commons/thumb/1/12/Eagle_EA-100_N700EW.jpg/300px-Eagle_EA-100_N700EW.jpg</t>
  </si>
  <si>
    <t>120 kn (140 mph, 220 km/h)</t>
  </si>
  <si>
    <t>2008-2013</t>
  </si>
  <si>
    <t>+5/-3g</t>
  </si>
  <si>
    <t>Egvoyager Voyager 203</t>
  </si>
  <si>
    <t>The Egvoyager Voyager 203 is an Italian ultralight aircraft, designed and produced by Egvoyager and introduced in May 2011. The aircraft is supplied as a kit for amateur construction or as a complete ready-to-fly aircraft.[1] The aircraft was designed to comply with the Fédération Aéronautique Internationale microlight rules. It features a cantilever low wing, a two-seats-in-side-by-side configuration enclosed cockpit under a bubble canopy with gull-winged doors, fixed, or optionally retractable, tricycle landing gear and a single engine in tractor configuration.[1] The aircraft is made from composites. Its 8.0 m (26.2 ft) span wing employs flaps. The standard engine available is a 100 hp (75 kW) Rotax 912ULS four-stroke powerplant. The basic model is the Voyager Fly, with the Voyager Club and the Voyager Style being models with options included as standard equipment.[1] A light-sport aircraft category version is planned for the United States market.[1] Data from Bayerl[1]General characteristics Performance</t>
  </si>
  <si>
    <t>8.0 m (26 ft 3 in)</t>
  </si>
  <si>
    <t>278 kg (613 lb)</t>
  </si>
  <si>
    <t>Egvoyager</t>
  </si>
  <si>
    <t>https://en.wikipedia.org/Egvoyager</t>
  </si>
  <si>
    <t>88 litres (19 imp gal; 23 US gal)</t>
  </si>
  <si>
    <t>63 km/h (39 mph, 34 kn)</t>
  </si>
  <si>
    <t>7 m/s (1,400 ft/min)</t>
  </si>
  <si>
    <t>300 km/h (190 mph, 160 kn)</t>
  </si>
  <si>
    <t>Ekolot KR-030 Topaz</t>
  </si>
  <si>
    <t>The Ekolot KR-030 Topaz is a Polish ultralight aircraft, designed and produced by Ekolot of Krosno. It was certified in Poland in February 2010. The aircraft is supplied as a kit for amateur construction or as a complete ready-to-fly aircraft.[1][2] The Topaz is a development of the  Ekolot JK-05L Junior and was designed to comply with the Fédération Aéronautique Internationale microlight rules. It features a cantilever high wing in place of the Junior's strut-braced wing, a two-seats-in-side-by-side configuration enclosed cockpit, fixed tricycle landing gear and a single engine in tractor configuration.[1][2] Like the Junior, the Topaz is made from composites. Its 10.76 m (35.3 ft) span wing employs an NN-1817 airfoil, has an area of 10.24 m2 (110.2 sq ft) and flaps. Dual 35 litres (7.7 imp gal; 9.2 US gal) fuel tanks are located behind the seats. A ballistic parachute is an available option. The standard engine available is the 80 hp (60 kW) Rotax 912UL four-stroke powerplant.[1][2][3] The use of a one-piece wing without struts gives the Topaz a 20 km/h (12.4 mph) higher cruise speed than the Junior, while resulting in the same empty weight.[1][2] The Topaz has been accepted by the US Federal Aviation Administration as a light-sport aircraft.[4] Data from Bayerl[1][3]General characteristics Performance</t>
  </si>
  <si>
    <t>Ultralight aircraft, light-sport aircraft</t>
  </si>
  <si>
    <t>In production (2014)</t>
  </si>
  <si>
    <t>10.76 m (35 ft 4 in)</t>
  </si>
  <si>
    <t>290 kg (639 lb)</t>
  </si>
  <si>
    <t>https://en.wikipedia.org/Ultralight aircraft, light-sport aircraft</t>
  </si>
  <si>
    <t>Ekolot</t>
  </si>
  <si>
    <t>https://en.wikipedia.org/Ekolot</t>
  </si>
  <si>
    <t>70 litres (15 imp gal; 18 US gal)</t>
  </si>
  <si>
    <t>6 m/s (1,200 ft/min)</t>
  </si>
  <si>
    <t>//upload.wikimedia.org/wikipedia/commons/thumb/4/43/Ekolot_KR-030_Topaz_%28N717SP%29.jpg/300px-Ekolot_KR-030_Topaz_%28N717SP%29.jpg</t>
  </si>
  <si>
    <t>Ekolot JK-05L Junior</t>
  </si>
  <si>
    <t>https://en.wikipedia.org/Ekolot JK-05L Junior</t>
  </si>
  <si>
    <t>NN-1817</t>
  </si>
  <si>
    <t>Ellipse Twist</t>
  </si>
  <si>
    <t>The Ellipse Twist is a French high-wing, single-place, hang glider designed and produced by La société Ellipse of Étuz.[1] The Twist was designed as a beginner hang glider and is built in three sizes.[1] Typical of the series, the Twist 15 is made from aluminum tubing, with the wing covered in Dacron sailcloth. Its 9.2 m (30.2 ft) span wing, uses a single tube-style kingpost and upper flying wires. The nose angle is 120° and the aspect ratio is 6.5:1. The model number indicates the approximate wing area in square metres.[1] Data from Bertrand[1]General characteristics</t>
  </si>
  <si>
    <t>Hang glider</t>
  </si>
  <si>
    <t>9.2 m (30 ft 2 in)</t>
  </si>
  <si>
    <t>15.5 m2 (167 sq ft)</t>
  </si>
  <si>
    <t>https://en.wikipedia.org/Hang glider</t>
  </si>
  <si>
    <t>La société Ellipse</t>
  </si>
  <si>
    <t>https://en.wikipedia.org/La société Ellipse</t>
  </si>
  <si>
    <t>Elvis (helicopter)</t>
  </si>
  <si>
    <t>Elvis is the nickname of Erickson S-64 Air-Crane, tail number OB-2081-P (N179AC), which has gained fame in Australia as a highly visible and valuable tool in bushfire suppression.[1] The helicopter, which can hold 9,500 litres (2,500 US gal) of water or foam mix, has been brought out by the Victorian Government from the United States for each fire season since 2001-2002. The aircraft obtained its nickname due to the time that it spent working for the United States National Guard in Memphis, where singer Elvis Presley lived for most of his life.[2] Erickson Air-Crane helitankers were first brought out to Victoria in December 1997. The first one, dubbed by locals as "Eric the Water Bomber" (N223AC), was used to fight a fire in Frankston and the Caledonia fire in the Alpine National Park, and was brought out again for subsequent fire seasons up to 2000-2001.[3]  On December 27, 2001 Elvis, which had arrived in Melbourne, was immediately deployed to Bankstown, New South Wales  to help with fire fighting efforts in the Sydney region and was lauded for its role in helping to save almost 300 homes.[2] It was also credited with helping save the lives of 14 firemen in the Burragorang Valley in New South Wales.[4] Two other Aircranes, Georgia Peach (N154AC) and Incredible Hulk (N164AC), were rushed out from the U.S.A on board a Russian Antonov An-124 air freighter to assist with the 2001-2002 Sydney bushfires following the successful deployment of Elvis.[5][6] A number of other Aircranes and Skycranes have subsequently been brought out to Australia for each bushfire season and based in South Australia, Western Australia, Victoria, New South Wales and the Australian Capital Territory.[7] Elvis has also lifted transmission towers in Alberta, Canada, portrayed in the 2014 TV documentary Rise of the Machines.[8][9] The aircranes are contracted to the various state and territory governments through the National Aerial Firefighting Centre.</t>
  </si>
  <si>
    <t>Erickson S-64F Air-Crane</t>
  </si>
  <si>
    <t>https://en.wikipedia.org/Erickson S-64F Air-Crane</t>
  </si>
  <si>
    <t>Sikorsky Aircraft Corporation,  / Erickson Air-Crane</t>
  </si>
  <si>
    <t>https://en.wikipedia.org/Sikorsky Aircraft Corporation,  / Erickson Air-Crane</t>
  </si>
  <si>
    <t>//upload.wikimedia.org/wikipedia/commons/thumb/6/65/N179AC-Elvis-739.jpg/300px-N179AC-Elvis-739.jpg</t>
  </si>
  <si>
    <t>Still operational</t>
  </si>
  <si>
    <t>N179AC</t>
  </si>
  <si>
    <t>Erickson Air-Crane</t>
  </si>
  <si>
    <t>https://en.wikipedia.org/Erickson Air-Crane</t>
  </si>
  <si>
    <t>Eurofly Flash Light</t>
  </si>
  <si>
    <t>The Eurofly Flash Light (sometimes styled by the manufacturer as FLASHlight) is an Italian ultralight aircraft, designed and produced by Eurofly Srl, of Galliera Veneta. The aircraft is supplied as a kit for amateur construction or as a complete ready-to-fly-aircraft.[1][2][3] The aircraft was designed to comply with the Fédération Aéronautique Internationale microlight rules. It features a strut-braced high-wing, a two-seats-in-side-by-side configuration enclosed cockpit, fixed tricycle landing gear and a single engine in tractor configuration.[1][2] The aircraft fuselage is made from welded steel tubing, with the wing made from aluminum tubing, all covered in heat-shrunk Dacron aircraft fabric. Its 8.5 m (27.9 ft) span wing has an area of 13.5 m2 (145 sq ft) and is supported by V-struts with jury struts. The standard engine available is the 64 hp (48 kW) Rotax 582 two-stroke, which gives a cruising speed of 130 km/h (81 mph), with the 80 hp (60 kW) Rotax 912UL four-stroke powerplant optional, which gives a cruising speed of 160 km/h (99 mph).[1][2][3] Data from Bayerl and Eurofly[1][4]General characteristics Performance</t>
  </si>
  <si>
    <t>6.5 m (21 ft 4 in)</t>
  </si>
  <si>
    <t>8.5 m (27 ft 11 in)</t>
  </si>
  <si>
    <t>1.85 m (6 ft 1 in)</t>
  </si>
  <si>
    <t>255 kg (562 lb)</t>
  </si>
  <si>
    <t>1 × Rotax 582 two cylinder, liquid-cooled, two stroke aircraft engine, 48 kW (64 hp)</t>
  </si>
  <si>
    <t>Eurofly Srl</t>
  </si>
  <si>
    <t>https://en.wikipedia.org/Eurofly Srl</t>
  </si>
  <si>
    <t>50 km/h (31 mph, 27 kn)</t>
  </si>
  <si>
    <t>33 kg/m2 (6.8 lb/sq ft)</t>
  </si>
  <si>
    <t>Evans VP-1 Volksplane</t>
  </si>
  <si>
    <t>The Evans VP-1 Volksplane is an American designed aircraft for amateur construction.[1] The aircraft was designed by former Convair, Ryan Aircraft and General Dynamics aeronautical engineer William Samuel Evans of La Jolla, California.[2] .mw-parser-output .toclimit-2 .toclevel-1 ul,.mw-parser-output .toclimit-3 .toclevel-2 ul,.mw-parser-output .toclimit-4 .toclevel-3 ul,.mw-parser-output .toclimit-5 .toclevel-4 ul,.mw-parser-output .toclimit-6 .toclevel-5 ul,.mw-parser-output .toclimit-7 .toclevel-6 ul{display:none}In 1966, Evans  began engineering work on the VP-1, choosing an all-wood, strut-braced open-cockpit single-seat low-wing design for ease in amateur construction.[3] Designed to be simple to build and safe to fly, performance and appearance is of secondary importance.[4] To make construction simple, marine grade plywood is used for the slab-sided fuselage structure. The wings are designed to be detachable to allow the aircraft to transported by road.[5] The VP-1 was designed specifically to utilize a modified VW Type 1 automotive engine from the VW Beetle.[6] The fuselage is built in a warren truss arrangement where the exterior plywood takes the diagonal stress loads, therefore eliminating the diagonal members to maintain simplicity. The vertical and upright members are staggered to keep the joints as simple as possible. The wing is of a forward and aft blank spar design which uses stack-cut plywood ribs of equal size in order to keep construction time down. The ailerons are hinged directly behind the aft spar. For simplicity no flaps are provided. The wings and tail surfaces are fabric covered.[7] Because the design lacks aerodynamic refinement, the Volksplane requires more power than most aircraft its weight to fly. Some builders have altered the fuselage design to improve the aerodynamics and aesthetics.[4][5] The design was developed into a two-seat version, the Evans VP-2, with an enlarged cockpit although this variant is no longer being offered.[8] The Volksplane first flew in September 1968.[3] Offered as a set of plans, and marketed as a "fun" aircraft, the Volksplane was immediately popular with home builders who saw it as an inexpensive and easy-to build project. A number of examples have been built with variations in the design. In 1973, Mohog, a mahogany-skinned Volksplane, with further modifications to the basic design incorporating monocoque wings, strengthened roll bar and a blown bubble canopy, was built by the Wosika family of El Cajon, California, at a cost of $3,000.[9] Construction of the Volksplane is relatively straightforward, and, according to some home builders, almost like building a "giant model aircraft".[10] Flying characteristics are relatively benign, as the intent was to create a simple, and easy-to-fly aircraft. Although not intended to be an aerobatic design, gentle "aileron rolls, lazy eights, wingovers, chandelles and steep stalls" have been conducted. A total of approximately 6,000 plans have been sold to date.[11] Data from Jane's All The World's Aircraft 1982–83[12]General characteristics Performance   Aircraft of comparable role, configuration, and era</t>
  </si>
  <si>
    <t>homebuilt light monoplane</t>
  </si>
  <si>
    <t>William Samuel Evans</t>
  </si>
  <si>
    <t>18 ft 0 in (5.49 m)</t>
  </si>
  <si>
    <t>5 ft 1.5 in (1.562 m)</t>
  </si>
  <si>
    <t>100 sq ft (9.3 m2)</t>
  </si>
  <si>
    <t>440 lb (200 kg)</t>
  </si>
  <si>
    <t>1 × Volkswagen 4-cylinder air-cooled horizontally-opposed piston engine, 40 hp (30 kW)</t>
  </si>
  <si>
    <t>2-bladed fixed-pitch propleller</t>
  </si>
  <si>
    <t>65 kn (75 mph, 120 km/h)</t>
  </si>
  <si>
    <t>35 kn (40 mph, 65 km/h)</t>
  </si>
  <si>
    <t>//upload.wikimedia.org/wikipedia/commons/thumb/e/e3/Evans_VP-1_Volksplane_Pima.jpg/300px-Evans_VP-1_Volksplane_Pima.jpg</t>
  </si>
  <si>
    <t>104 kn (120 mph, 193 km/h)</t>
  </si>
  <si>
    <t>{'Evans VP-1': 'ngle-seat homebuilt[4][5]', 'Evans VP-2': 'o-seat homebuilt'}</t>
  </si>
  <si>
    <t>over 6,000 sets of plans have been sold</t>
  </si>
  <si>
    <t>NACA 4412</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</si>
</sst>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 mmmm yyyy"/>
    <numFmt numFmtId="165" formatCode="mmmm yyyy"/>
    <numFmt numFmtId="166" formatCode="yyyy-m"/>
    <numFmt numFmtId="167" formatCode="mmmm d, yyyy"/>
    <numFmt numFmtId="168" formatCode="mmmm d yyyy"/>
    <numFmt numFmtId="169" formatCode="d mmm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1927" TargetMode="External"/><Relationship Id="rId42" Type="http://schemas.openxmlformats.org/officeDocument/2006/relationships/hyperlink" Target="https://en.wikipedia.org/Airbus" TargetMode="External"/><Relationship Id="rId41" Type="http://schemas.openxmlformats.org/officeDocument/2006/relationships/hyperlink" Target="https://en.wikipedia.org/Canada" TargetMode="External"/><Relationship Id="rId44" Type="http://schemas.openxmlformats.org/officeDocument/2006/relationships/hyperlink" Target="https://en.wikipedia.org/Huff-Daland" TargetMode="External"/><Relationship Id="rId43" Type="http://schemas.openxmlformats.org/officeDocument/2006/relationships/hyperlink" Target="https://en.wikipedia.org/U.S." TargetMode="External"/><Relationship Id="rId46" Type="http://schemas.openxmlformats.org/officeDocument/2006/relationships/hyperlink" Target="https://en.wikipedia.org/Vought" TargetMode="External"/><Relationship Id="rId45" Type="http://schemas.openxmlformats.org/officeDocument/2006/relationships/hyperlink" Target="https://en.wikipedia.org/Poland" TargetMode="External"/><Relationship Id="rId107" Type="http://schemas.openxmlformats.org/officeDocument/2006/relationships/hyperlink" Target="https://en.wikipedia.org/DAR" TargetMode="External"/><Relationship Id="rId106" Type="http://schemas.openxmlformats.org/officeDocument/2006/relationships/hyperlink" Target="https://en.wikipedia.org/Daimler" TargetMode="External"/><Relationship Id="rId105" Type="http://schemas.openxmlformats.org/officeDocument/2006/relationships/hyperlink" Target="https://en.wikipedia.org/Fighter" TargetMode="External"/><Relationship Id="rId104" Type="http://schemas.openxmlformats.org/officeDocument/2006/relationships/hyperlink" Target="https://en.wikipedia.org/Germany" TargetMode="External"/><Relationship Id="rId109" Type="http://schemas.openxmlformats.org/officeDocument/2006/relationships/hyperlink" Target="https://en.wikipedia.org/1937" TargetMode="External"/><Relationship Id="rId108" Type="http://schemas.openxmlformats.org/officeDocument/2006/relationships/hyperlink" Target="https://en.wikipedia.org/Bulgaria" TargetMode="External"/><Relationship Id="rId48" Type="http://schemas.openxmlformats.org/officeDocument/2006/relationships/hyperlink" Target="https://en.wikipedia.org/Poland" TargetMode="External"/><Relationship Id="rId47" Type="http://schemas.openxmlformats.org/officeDocument/2006/relationships/hyperlink" Target="https://en.wikipedia.org/Caudron" TargetMode="External"/><Relationship Id="rId49" Type="http://schemas.openxmlformats.org/officeDocument/2006/relationships/hyperlink" Target="https://en.wikipedia.org/Belgium" TargetMode="External"/><Relationship Id="rId103" Type="http://schemas.openxmlformats.org/officeDocument/2006/relationships/hyperlink" Target="https://en.wikipedia.org/Netherlands" TargetMode="External"/><Relationship Id="rId102" Type="http://schemas.openxmlformats.org/officeDocument/2006/relationships/hyperlink" Target="https://en.wikipedia.org/Curtiss-Wright" TargetMode="External"/><Relationship Id="rId101" Type="http://schemas.openxmlformats.org/officeDocument/2006/relationships/hyperlink" Target="https://en.wikipedia.org/1960" TargetMode="External"/><Relationship Id="rId100" Type="http://schemas.openxmlformats.org/officeDocument/2006/relationships/hyperlink" Target="https://en.wikipedia.org/homebuilt" TargetMode="External"/><Relationship Id="rId31" Type="http://schemas.openxmlformats.org/officeDocument/2006/relationships/hyperlink" Target="https://en.wikipedia.org/1911" TargetMode="External"/><Relationship Id="rId30" Type="http://schemas.openxmlformats.org/officeDocument/2006/relationships/hyperlink" Target="https://en.wikipedia.org/Canada" TargetMode="External"/><Relationship Id="rId33" Type="http://schemas.openxmlformats.org/officeDocument/2006/relationships/hyperlink" Target="https://en.wikipedia.org/1926" TargetMode="External"/><Relationship Id="rId32" Type="http://schemas.openxmlformats.org/officeDocument/2006/relationships/hyperlink" Target="https://en.wikipedia.org/Buhl" TargetMode="External"/><Relationship Id="rId35" Type="http://schemas.openxmlformats.org/officeDocument/2006/relationships/hyperlink" Target="https://en.wikipedia.org/Canada" TargetMode="External"/><Relationship Id="rId34" Type="http://schemas.openxmlformats.org/officeDocument/2006/relationships/hyperlink" Target="https://en.wikipedia.org/CASA" TargetMode="External"/><Relationship Id="rId37" Type="http://schemas.openxmlformats.org/officeDocument/2006/relationships/hyperlink" Target="https://en.wikipedia.org/Switzerland" TargetMode="External"/><Relationship Id="rId36" Type="http://schemas.openxmlformats.org/officeDocument/2006/relationships/hyperlink" Target="https://en.wikipedia.org/CAP" TargetMode="External"/><Relationship Id="rId39" Type="http://schemas.openxmlformats.org/officeDocument/2006/relationships/hyperlink" Target="https://en.wikipedia.org/Brochet" TargetMode="External"/><Relationship Id="rId38" Type="http://schemas.openxmlformats.org/officeDocument/2006/relationships/hyperlink" Target="https://en.wikipedia.org/Brochet" TargetMode="External"/><Relationship Id="rId20" Type="http://schemas.openxmlformats.org/officeDocument/2006/relationships/hyperlink" Target="https://en.wikipedia.org/Bristol" TargetMode="External"/><Relationship Id="rId22" Type="http://schemas.openxmlformats.org/officeDocument/2006/relationships/hyperlink" Target="https://en.wikipedia.org/1920" TargetMode="External"/><Relationship Id="rId21" Type="http://schemas.openxmlformats.org/officeDocument/2006/relationships/hyperlink" Target="https://en.wikipedia.org/1908" TargetMode="External"/><Relationship Id="rId24" Type="http://schemas.openxmlformats.org/officeDocument/2006/relationships/hyperlink" Target="https://en.wikipedia.org/Homebuilt" TargetMode="External"/><Relationship Id="rId23" Type="http://schemas.openxmlformats.org/officeDocument/2006/relationships/hyperlink" Target="https://en.wikipedia.org/1936" TargetMode="External"/><Relationship Id="rId129" Type="http://schemas.openxmlformats.org/officeDocument/2006/relationships/hyperlink" Target="https://en.wikipedia.org/Canada" TargetMode="External"/><Relationship Id="rId128" Type="http://schemas.openxmlformats.org/officeDocument/2006/relationships/hyperlink" Target="https://en.wikipedia.org/Dewoitine" TargetMode="External"/><Relationship Id="rId127" Type="http://schemas.openxmlformats.org/officeDocument/2006/relationships/hyperlink" Target="https://en.wikipedia.org/Trainer" TargetMode="External"/><Relationship Id="rId126" Type="http://schemas.openxmlformats.org/officeDocument/2006/relationships/hyperlink" Target="https://en.wikipedia.org/Italy" TargetMode="External"/><Relationship Id="rId26" Type="http://schemas.openxmlformats.org/officeDocument/2006/relationships/hyperlink" Target="https://en.wikipedia.org/England" TargetMode="External"/><Relationship Id="rId121" Type="http://schemas.openxmlformats.org/officeDocument/2006/relationships/hyperlink" Target="https://en.wikipedia.org/Fighter" TargetMode="External"/><Relationship Id="rId25" Type="http://schemas.openxmlformats.org/officeDocument/2006/relationships/hyperlink" Target="https://en.wikipedia.org/Concorde" TargetMode="External"/><Relationship Id="rId120" Type="http://schemas.openxmlformats.org/officeDocument/2006/relationships/hyperlink" Target="https://en.wikipedia.org/France" TargetMode="External"/><Relationship Id="rId28" Type="http://schemas.openxmlformats.org/officeDocument/2006/relationships/hyperlink" Target="https://en.wikipedia.org/Canada" TargetMode="External"/><Relationship Id="rId27" Type="http://schemas.openxmlformats.org/officeDocument/2006/relationships/hyperlink" Target="https://en.wikipedia.org/Bristol" TargetMode="External"/><Relationship Id="rId125" Type="http://schemas.openxmlformats.org/officeDocument/2006/relationships/hyperlink" Target="https://en.wikipedia.org/Douglas" TargetMode="External"/><Relationship Id="rId29" Type="http://schemas.openxmlformats.org/officeDocument/2006/relationships/hyperlink" Target="https://en.wikipedia.org/Buhl" TargetMode="External"/><Relationship Id="rId124" Type="http://schemas.openxmlformats.org/officeDocument/2006/relationships/hyperlink" Target="https://en.wikipedia.org/Iran" TargetMode="External"/><Relationship Id="rId123" Type="http://schemas.openxmlformats.org/officeDocument/2006/relationships/hyperlink" Target="https://en.wikipedia.org/1922" TargetMode="External"/><Relationship Id="rId122" Type="http://schemas.openxmlformats.org/officeDocument/2006/relationships/hyperlink" Target="https://en.wikipedia.org/Dornier" TargetMode="External"/><Relationship Id="rId95" Type="http://schemas.openxmlformats.org/officeDocument/2006/relationships/hyperlink" Target="https://en.wikipedia.org/Canada" TargetMode="External"/><Relationship Id="rId94" Type="http://schemas.openxmlformats.org/officeDocument/2006/relationships/hyperlink" Target="https://en.wikipedia.org/homebuilt" TargetMode="External"/><Relationship Id="rId97" Type="http://schemas.openxmlformats.org/officeDocument/2006/relationships/hyperlink" Target="https://en.wikipedia.org/Germany" TargetMode="External"/><Relationship Id="rId96" Type="http://schemas.openxmlformats.org/officeDocument/2006/relationships/hyperlink" Target="https://en.wikipedia.org/Bulgaria" TargetMode="External"/><Relationship Id="rId11" Type="http://schemas.openxmlformats.org/officeDocument/2006/relationships/hyperlink" Target="https://en.wikipedia.org/Airliner" TargetMode="External"/><Relationship Id="rId99" Type="http://schemas.openxmlformats.org/officeDocument/2006/relationships/hyperlink" Target="https://en.wikipedia.org/Daimler" TargetMode="External"/><Relationship Id="rId10" Type="http://schemas.openxmlformats.org/officeDocument/2006/relationships/hyperlink" Target="https://en.wikipedia.org/Poland" TargetMode="External"/><Relationship Id="rId98" Type="http://schemas.openxmlformats.org/officeDocument/2006/relationships/hyperlink" Target="https://en.wikipedia.org/Fighter" TargetMode="External"/><Relationship Id="rId13" Type="http://schemas.openxmlformats.org/officeDocument/2006/relationships/hyperlink" Target="https://en.wikipedia.org/Franco-Roumaine" TargetMode="External"/><Relationship Id="rId12" Type="http://schemas.openxmlformats.org/officeDocument/2006/relationships/hyperlink" Target="https://en.wikipedia.org/1926" TargetMode="External"/><Relationship Id="rId91" Type="http://schemas.openxmlformats.org/officeDocument/2006/relationships/hyperlink" Target="https://en.wikipedia.org/France" TargetMode="External"/><Relationship Id="rId90" Type="http://schemas.openxmlformats.org/officeDocument/2006/relationships/hyperlink" Target="https://en.wikipedia.org/France" TargetMode="External"/><Relationship Id="rId93" Type="http://schemas.openxmlformats.org/officeDocument/2006/relationships/hyperlink" Target="https://en.wikipedia.org/homebuilt" TargetMode="External"/><Relationship Id="rId92" Type="http://schemas.openxmlformats.org/officeDocument/2006/relationships/hyperlink" Target="https://en.wikipedia.org/Bulgaria" TargetMode="External"/><Relationship Id="rId118" Type="http://schemas.openxmlformats.org/officeDocument/2006/relationships/hyperlink" Target="https://en.wikipedia.org/Homebuilt" TargetMode="External"/><Relationship Id="rId117" Type="http://schemas.openxmlformats.org/officeDocument/2006/relationships/hyperlink" Target="https://en.wikipedia.org/FlyNano" TargetMode="External"/><Relationship Id="rId116" Type="http://schemas.openxmlformats.org/officeDocument/2006/relationships/hyperlink" Target="https://en.wikipedia.org/Finland" TargetMode="External"/><Relationship Id="rId115" Type="http://schemas.openxmlformats.org/officeDocument/2006/relationships/hyperlink" Target="https://en.wikipedia.org/Homebuilt" TargetMode="External"/><Relationship Id="rId119" Type="http://schemas.openxmlformats.org/officeDocument/2006/relationships/hyperlink" Target="https://en.wikipedia.org/Homebuilt" TargetMode="External"/><Relationship Id="rId15" Type="http://schemas.openxmlformats.org/officeDocument/2006/relationships/hyperlink" Target="https://en.wikipedia.org/Canada" TargetMode="External"/><Relationship Id="rId110" Type="http://schemas.openxmlformats.org/officeDocument/2006/relationships/hyperlink" Target="https://en.wikipedia.org/Canada" TargetMode="External"/><Relationship Id="rId14" Type="http://schemas.openxmlformats.org/officeDocument/2006/relationships/hyperlink" Target="https://en.wikipedia.org/Italy" TargetMode="External"/><Relationship Id="rId17" Type="http://schemas.openxmlformats.org/officeDocument/2006/relationships/hyperlink" Target="https://en.wikipedia.org/Airliner" TargetMode="External"/><Relationship Id="rId16" Type="http://schemas.openxmlformats.org/officeDocument/2006/relationships/hyperlink" Target="https://en.wikipedia.org/Boeing" TargetMode="External"/><Relationship Id="rId19" Type="http://schemas.openxmlformats.org/officeDocument/2006/relationships/hyperlink" Target="https://en.wikipedia.org/England" TargetMode="External"/><Relationship Id="rId114" Type="http://schemas.openxmlformats.org/officeDocument/2006/relationships/hyperlink" Target="https://en.wikipedia.org/Homebuilt" TargetMode="External"/><Relationship Id="rId18" Type="http://schemas.openxmlformats.org/officeDocument/2006/relationships/hyperlink" Target="https://en.wikipedia.org/1928" TargetMode="External"/><Relationship Id="rId113" Type="http://schemas.openxmlformats.org/officeDocument/2006/relationships/hyperlink" Target="https://en.wikipedia.org/1962" TargetMode="External"/><Relationship Id="rId112" Type="http://schemas.openxmlformats.org/officeDocument/2006/relationships/hyperlink" Target="https://en.wikipedia.org/Homebuilt" TargetMode="External"/><Relationship Id="rId111" Type="http://schemas.openxmlformats.org/officeDocument/2006/relationships/hyperlink" Target="https://en.wikipedia.org/Canada" TargetMode="External"/><Relationship Id="rId84" Type="http://schemas.openxmlformats.org/officeDocument/2006/relationships/hyperlink" Target="https://en.wikipedia.org/Fighter" TargetMode="External"/><Relationship Id="rId83" Type="http://schemas.openxmlformats.org/officeDocument/2006/relationships/hyperlink" Target="https://en.wikipedia.org/Vought" TargetMode="External"/><Relationship Id="rId86" Type="http://schemas.openxmlformats.org/officeDocument/2006/relationships/hyperlink" Target="https://en.wikipedia.org/Colyaer" TargetMode="External"/><Relationship Id="rId85" Type="http://schemas.openxmlformats.org/officeDocument/2006/relationships/hyperlink" Target="https://en.wikipedia.org/Spain" TargetMode="External"/><Relationship Id="rId88" Type="http://schemas.openxmlformats.org/officeDocument/2006/relationships/hyperlink" Target="https://en.wikipedia.org/Canada" TargetMode="External"/><Relationship Id="rId87" Type="http://schemas.openxmlformats.org/officeDocument/2006/relationships/hyperlink" Target="https://en.wikipedia.org/France" TargetMode="External"/><Relationship Id="rId89" Type="http://schemas.openxmlformats.org/officeDocument/2006/relationships/hyperlink" Target="https://en.wikipedia.org/Convair" TargetMode="External"/><Relationship Id="rId80" Type="http://schemas.openxmlformats.org/officeDocument/2006/relationships/hyperlink" Target="https://en.wikipedia.org/Colyaer" TargetMode="External"/><Relationship Id="rId82" Type="http://schemas.openxmlformats.org/officeDocument/2006/relationships/hyperlink" Target="https://en.wikipedia.org/Fighter" TargetMode="External"/><Relationship Id="rId81" Type="http://schemas.openxmlformats.org/officeDocument/2006/relationships/hyperlink" Target="https://en.wikipedia.org/Canada" TargetMode="External"/><Relationship Id="rId1" Type="http://schemas.openxmlformats.org/officeDocument/2006/relationships/hyperlink" Target="https://en.wikipedia.org/Poland" TargetMode="External"/><Relationship Id="rId2" Type="http://schemas.openxmlformats.org/officeDocument/2006/relationships/hyperlink" Target="https://en.wikipedia.org/Private" TargetMode="External"/><Relationship Id="rId3" Type="http://schemas.openxmlformats.org/officeDocument/2006/relationships/hyperlink" Target="https://en.wikipedia.org/Aircraft" TargetMode="External"/><Relationship Id="rId4" Type="http://schemas.openxmlformats.org/officeDocument/2006/relationships/hyperlink" Target="https://en.wikipedia.org/kittyhawk.aero" TargetMode="External"/><Relationship Id="rId9" Type="http://schemas.openxmlformats.org/officeDocument/2006/relationships/hyperlink" Target="https://en.wikipedia.org/Poland" TargetMode="External"/><Relationship Id="rId141" Type="http://schemas.openxmlformats.org/officeDocument/2006/relationships/drawing" Target="../drawings/drawing1.xml"/><Relationship Id="rId140" Type="http://schemas.openxmlformats.org/officeDocument/2006/relationships/hyperlink" Target="https://en.wikipedia.org/Homebuilt" TargetMode="External"/><Relationship Id="rId5" Type="http://schemas.openxmlformats.org/officeDocument/2006/relationships/hyperlink" Target="https://en.wikipedia.org/China" TargetMode="External"/><Relationship Id="rId6" Type="http://schemas.openxmlformats.org/officeDocument/2006/relationships/hyperlink" Target="https://en.wikipedia.org/Italy" TargetMode="External"/><Relationship Id="rId7" Type="http://schemas.openxmlformats.org/officeDocument/2006/relationships/hyperlink" Target="https://en.wikipedia.org/Poland" TargetMode="External"/><Relationship Id="rId8" Type="http://schemas.openxmlformats.org/officeDocument/2006/relationships/hyperlink" Target="https://en.wikipedia.org/glider" TargetMode="External"/><Relationship Id="rId73" Type="http://schemas.openxmlformats.org/officeDocument/2006/relationships/hyperlink" Target="https://en.wikipedia.org/Spain" TargetMode="External"/><Relationship Id="rId72" Type="http://schemas.openxmlformats.org/officeDocument/2006/relationships/hyperlink" Target="https://en.wikipedia.org/Clutton-Tabenor" TargetMode="External"/><Relationship Id="rId75" Type="http://schemas.openxmlformats.org/officeDocument/2006/relationships/hyperlink" Target="https://en.wikipedia.org/Hungary" TargetMode="External"/><Relationship Id="rId74" Type="http://schemas.openxmlformats.org/officeDocument/2006/relationships/hyperlink" Target="https://en.wikipedia.org/Colyaer" TargetMode="External"/><Relationship Id="rId77" Type="http://schemas.openxmlformats.org/officeDocument/2006/relationships/hyperlink" Target="https://en.wikipedia.org/Autogyro" TargetMode="External"/><Relationship Id="rId76" Type="http://schemas.openxmlformats.org/officeDocument/2006/relationships/hyperlink" Target="https://en.wikipedia.org/FranceMexico" TargetMode="External"/><Relationship Id="rId79" Type="http://schemas.openxmlformats.org/officeDocument/2006/relationships/hyperlink" Target="https://en.wikipedia.org/Spain" TargetMode="External"/><Relationship Id="rId78" Type="http://schemas.openxmlformats.org/officeDocument/2006/relationships/hyperlink" Target="https://en.wikipedia.org/Chayair" TargetMode="External"/><Relationship Id="rId71" Type="http://schemas.openxmlformats.org/officeDocument/2006/relationships/hyperlink" Target="https://en.wikipedia.org/Autogyro" TargetMode="External"/><Relationship Id="rId70" Type="http://schemas.openxmlformats.org/officeDocument/2006/relationships/hyperlink" Target="https://en.wikipedia.org/Poland" TargetMode="External"/><Relationship Id="rId139" Type="http://schemas.openxmlformats.org/officeDocument/2006/relationships/hyperlink" Target="https://en.wikipedia.org/Italy" TargetMode="External"/><Relationship Id="rId138" Type="http://schemas.openxmlformats.org/officeDocument/2006/relationships/hyperlink" Target="https://en.wikipedia.org/France" TargetMode="External"/><Relationship Id="rId137" Type="http://schemas.openxmlformats.org/officeDocument/2006/relationships/hyperlink" Target="https://en.wikipedia.org/Ekolot" TargetMode="External"/><Relationship Id="rId132" Type="http://schemas.openxmlformats.org/officeDocument/2006/relationships/hyperlink" Target="https://en.wikipedia.org/Autogyro" TargetMode="External"/><Relationship Id="rId131" Type="http://schemas.openxmlformats.org/officeDocument/2006/relationships/hyperlink" Target="https://en.wikipedia.org/Spain" TargetMode="External"/><Relationship Id="rId130" Type="http://schemas.openxmlformats.org/officeDocument/2006/relationships/hyperlink" Target="https://en.wikipedia.org/Dewoitine" TargetMode="External"/><Relationship Id="rId136" Type="http://schemas.openxmlformats.org/officeDocument/2006/relationships/hyperlink" Target="https://en.wikipedia.org/Poland" TargetMode="External"/><Relationship Id="rId135" Type="http://schemas.openxmlformats.org/officeDocument/2006/relationships/hyperlink" Target="https://en.wikipedia.org/Egvoyager" TargetMode="External"/><Relationship Id="rId134" Type="http://schemas.openxmlformats.org/officeDocument/2006/relationships/hyperlink" Target="https://en.wikipedia.org/Italy" TargetMode="External"/><Relationship Id="rId133" Type="http://schemas.openxmlformats.org/officeDocument/2006/relationships/hyperlink" Target="https://en.wikipedia.org/Eurodisplay" TargetMode="External"/><Relationship Id="rId62" Type="http://schemas.openxmlformats.org/officeDocument/2006/relationships/hyperlink" Target="https://en.wikipedia.org/Autogyro" TargetMode="External"/><Relationship Id="rId61" Type="http://schemas.openxmlformats.org/officeDocument/2006/relationships/hyperlink" Target="https://en.wikipedia.org/Poland" TargetMode="External"/><Relationship Id="rId64" Type="http://schemas.openxmlformats.org/officeDocument/2006/relationships/hyperlink" Target="https://en.wikipedia.org/1916" TargetMode="External"/><Relationship Id="rId63" Type="http://schemas.openxmlformats.org/officeDocument/2006/relationships/hyperlink" Target="https://en.wikipedia.org/Vickers" TargetMode="External"/><Relationship Id="rId66" Type="http://schemas.openxmlformats.org/officeDocument/2006/relationships/hyperlink" Target="https://en.wikipedia.org/Caudron" TargetMode="External"/><Relationship Id="rId65" Type="http://schemas.openxmlformats.org/officeDocument/2006/relationships/hyperlink" Target="https://en.wikipedia.org/1919" TargetMode="External"/><Relationship Id="rId68" Type="http://schemas.openxmlformats.org/officeDocument/2006/relationships/hyperlink" Target="https://en.wikipedia.org/CNNA" TargetMode="External"/><Relationship Id="rId67" Type="http://schemas.openxmlformats.org/officeDocument/2006/relationships/hyperlink" Target="https://en.wikipedia.org/Caudron" TargetMode="External"/><Relationship Id="rId60" Type="http://schemas.openxmlformats.org/officeDocument/2006/relationships/hyperlink" Target="https://en.wikipedia.org/SNCAN" TargetMode="External"/><Relationship Id="rId69" Type="http://schemas.openxmlformats.org/officeDocument/2006/relationships/hyperlink" Target="https://en.wikipedia.org/Vickers" TargetMode="External"/><Relationship Id="rId51" Type="http://schemas.openxmlformats.org/officeDocument/2006/relationships/hyperlink" Target="https://en.wikipedia.org/France" TargetMode="External"/><Relationship Id="rId50" Type="http://schemas.openxmlformats.org/officeDocument/2006/relationships/hyperlink" Target="https://en.wikipedia.org/SABCA" TargetMode="External"/><Relationship Id="rId53" Type="http://schemas.openxmlformats.org/officeDocument/2006/relationships/hyperlink" Target="https://en.wikipedia.org/U.S." TargetMode="External"/><Relationship Id="rId52" Type="http://schemas.openxmlformats.org/officeDocument/2006/relationships/hyperlink" Target="https://en.wikipedia.org/Airliner" TargetMode="External"/><Relationship Id="rId55" Type="http://schemas.openxmlformats.org/officeDocument/2006/relationships/hyperlink" Target="https://en.wikipedia.org/Brazil" TargetMode="External"/><Relationship Id="rId54" Type="http://schemas.openxmlformats.org/officeDocument/2006/relationships/hyperlink" Target="https://en.wikipedia.org/Caudron" TargetMode="External"/><Relationship Id="rId57" Type="http://schemas.openxmlformats.org/officeDocument/2006/relationships/hyperlink" Target="https://en.wikipedia.org/CNNA" TargetMode="External"/><Relationship Id="rId56" Type="http://schemas.openxmlformats.org/officeDocument/2006/relationships/hyperlink" Target="https://en.wikipedia.org/Vickers" TargetMode="External"/><Relationship Id="rId59" Type="http://schemas.openxmlformats.org/officeDocument/2006/relationships/hyperlink" Target="https://en.wikipedia.org/France" TargetMode="External"/><Relationship Id="rId58" Type="http://schemas.openxmlformats.org/officeDocument/2006/relationships/hyperlink" Target="https://en.wikipedia.org/191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tr">
        <f>IFERROR(__xludf.DUMMYFUNCTION("GOOGLETRANSLATE(E:E, ""en"", ""te"")"),"పాత్ర")</f>
        <v>పాత్ర</v>
      </c>
      <c r="G1" s="1" t="s">
        <v>3</v>
      </c>
      <c r="H1" s="1" t="str">
        <f>IFERROR(__xludf.DUMMYFUNCTION("GOOGLETRANSLATE(G:G, ""en"", ""te"")"),"జాతీయ మూలం")</f>
        <v>జాతీయ మూలం</v>
      </c>
      <c r="I1" s="1" t="s">
        <v>4</v>
      </c>
      <c r="J1" s="1" t="s">
        <v>5</v>
      </c>
      <c r="K1" s="1" t="str">
        <f>IFERROR(__xludf.DUMMYFUNCTION("GOOGLETRANSLATE(J:J, ""en"", ""te"")"),"డిజైనర్")</f>
        <v>డిజైనర్</v>
      </c>
      <c r="L1" s="1" t="s">
        <v>6</v>
      </c>
      <c r="M1" s="1" t="s">
        <v>7</v>
      </c>
      <c r="N1" s="1" t="str">
        <f>IFERROR(__xludf.DUMMYFUNCTION("GOOGLETRANSLATE(M:M, ""en"", ""te"")"),"స్థితి")</f>
        <v>స్థితి</v>
      </c>
      <c r="O1" s="1" t="s">
        <v>8</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row>
    <row r="2">
      <c r="A2" s="1" t="s">
        <v>125</v>
      </c>
      <c r="B2" s="1" t="str">
        <f>IFERROR(__xludf.DUMMYFUNCTION("GOOGLETRANSLATE(A:A, ""en"", ""te"")"),"గాబ్రియేల్ śląsk")</f>
        <v>గాబ్రియేల్ śląsk</v>
      </c>
      <c r="C2" s="1" t="s">
        <v>126</v>
      </c>
      <c r="D2" s="1" t="str">
        <f>IFERROR(__xludf.DUMMYFUNCTION("GOOGLETRANSLATE(C:C, ""en"", ""te"")"),"గాబ్రియేల్ śląsk (సిలేసియా) 1930 ల మధ్యలో ఒక te త్సాహిక రూపొందించిన మరియు నిర్మించిన పోలిష్ లైట్ విమానం. రెండు విమానాల తరువాత పోలిష్ అధికారులు మరింత అభివృద్ధిని నిషేధించారు. ఆంటోని గాబ్రియేల్, దీర్ఘకాల విమాన i త్సాహికుడు, సైనిక సేవ సమయంలో ఒక విమాన మెకానిక"&amp;"్ కోర్సును తీసుకున్నాడు మరియు తిరిగి ఇంటికి ఒకే సీటు, హై-వింగ్, లైట్, క్యాబిన్ మోనోప్లేన్ రూపకల్పన చేశాడు. ఇది పూర్తిగా స్వయం నిధులతో ఉంది మరియు దీనిని గాబ్రియేల్ మరియు వడ్రంగి స్నేహితుడు జాన్ మెన్సెల్ నిర్మించారు. ప్రొపెల్లర్ మరియు టైర్లు కూడా గాబ్రియేల్"&amp;" పొలంలో నిర్మించబడ్డాయి. అతను కార్ ఇంజిన్‌తో పరీక్షలు ప్రారంభించాడు, కాని ఇది యంత్రాన్ని టాక్సీ చేయడానికి కూడా శక్తివంతమైనది కాదు, అయినప్పటికీ అతను కొన్ని ప్రెస్ కవరేజీని పొందాడు, ఇది పాత, 34 కిలోవాట్ల (45 హెచ్‌పి) అంజాని 6 రేడియల్ ఇంజిన్ యొక్క ఆఫర్‌కు దా"&amp;"రితీసింది. ఇది 11 అక్టోబర్ 1936 న మొదటి విమానానికి శక్తినిచ్చింది; గాబ్రియేల్ ఏదైనా విమానాలను ఎగురవేయడం ఇదే మొదటిసారి, కానీ ఫ్లైట్ 45 నిమిషాల పాటు కొనసాగింది మరియు భోగి మంటల ద్వారా రాత్రి పడిపోవడంతో ముగిసింది. కొన్ని అండర్ క్యారేజ్ నష్టాన్ని రిపేర్ చేసి, "&amp;"ఇంట్లో తయారుచేసిన మరొక ప్రొపెల్లర్‌ను వ్యవస్థాపించిన తరువాత, ఓలాస్క్ డిసెంబర్ 1936 లో రెండవ విమానంలో సాధించింది. ఫలితంగా ప్రచారం అధికారిక దృష్టిని ఆకర్షించినందున ఇది చివరిదని నిరూపించబడింది. నిర్మాణ బలం మరియు డిజైన్ డాక్యుమెంటేషన్ లేకపోవడం గురించి ఆందోళనల"&amp;"ు తదుపరి విమానాలలో నిషేధానికి దారితీశాయి. [1] ఒక వ్యవసాయ భవనంలో నిల్వ చేయబడిన, śląsk యుద్ధం నుండి బయటపడింది మరియు భాగాలు 1963 వరకు బయటపడ్డాయి. [2] నిర్మాణాత్మకంగా, śląsk ఒక చెక్క విమానం. దాని ఎత్తైన రెక్కలు మొద్దుబారిన చిట్కాలకు ప్రణాళికలో దీర్ఘచతురస్రాకా"&amp;"రంగా ఉన్నాయి మరియు మొత్తం వ్యవధిలో స్థిరమైన మందాన్ని కలిగి ఉన్నాయి. రెక్కలో రెండు-భాగాల, చెక్క నిర్మాణాన్ని జంట స్పార్‌లతో కలిగి ఉంది మరియు ఫాబ్రిక్ కప్పబడి ఉంది. స్థిరమైన తీగ ఐలెరాన్లు చిట్కాలకు చేరుకున్నాయి. ప్రతి వైపు స్పార్స్ నుండి దిగువ ఫ్యూజ్‌లేజ్ ల"&amp;"ాంగన్స్ వరకు ప్రతి వైపు డ్యూరాలిమిన్ బ్రేసింగ్ స్ట్రట్‌ల సమాంతర జతలు ఉన్నాయి. [1] ఫ్యూజ్‌లేజ్ వైర్ క్రాస్ బ్రేసింగ్‌తో దీర్ఘచతురస్రాకార క్రాస్-సెక్షన్ నిర్మాణాన్ని కలిగి ఉంది. అంజని ఇంజిన్ దాని సిలిండర్లతో అమర్చబడింది, అల్యూమినియం కప్పబడిన, దెబ్బతిన్న ముక"&amp;"్కు నుండి శీతలీకరణ కోసం ప్రొజెక్ట్ చేస్తుంది. ఇంజిన్ వెనుక ఫ్యూజ్‌లేజ్ ఫాబ్రిక్ కప్పబడి ఉంది. దాని లోతు రెక్క కింద గొప్పది, ఇక్కడ పైలట్ యొక్క నిస్సార-విండోస్, ప్రముఖ అంచు కింద పరివేష్టిత క్యాబిన్ దాని పైకప్పులో ఒక హాచ్ ద్వారా యాక్సెస్ చేయబడింది. [1] Śląsk"&amp;" యొక్క ఫిన్ పెద్దది మరియు త్రిభుజాకారంగా ఉంది మరియు ఇరుకైన చుక్కాని కీల్ వైపు విస్తరించింది. దాని టెయిల్‌ప్లేన్ ఫ్యూజ్‌లేజ్ పైన అమర్చబడి, దిగువ నుండి V- స్ట్రట్‌లతో కలుపుతారు, చుక్కాని కదలిక కోసం గ్యాప్‌తో ఎలివేటర్లను మోస్తుంది. అన్ని ఎంపెనేజ్ ఉపరితలాలు ఫ"&amp;"ాబ్రిక్ కప్పబడి ఉన్నాయి. [1] ఇది అసాధారణంగా విస్తృత ట్రాక్ యొక్క స్థిరమైన, సాంప్రదాయ, టెయిల్‌వీల్ అండర్ క్యారేజీని కలిగి ఉంది. చిన్న మెయిన్‌వీల్స్‌ను మీటింగ్ పాయింట్ల వద్ద దిగువ లాంగన్స్ నుండి విస్తృత-వ్యాప్తి v- స్ట్రట్‌లపై వింగ్ బ్రేసింగ్ స్ట్రట్స్ మరియ"&amp;"ు సమీప-నిలువు ల్యాండింగ్ కాళ్ళు వీటి ముందుకు పెరిగాయి, వీటిని ముందుకు సాగాయి, వెనుక వింగ్ స్ట్రట్ యొక్క బేస్ వరకు మరొక స్ట్రట్ ద్వారా గట్టిపడింది . [[1] [2] సింక్ నుండి డేటా [1] సాధారణ లక్షణాల పనితీరు")</f>
        <v>గాబ్రియేల్ śląsk (సిలేసియా) 1930 ల మధ్యలో ఒక te త్సాహిక రూపొందించిన మరియు నిర్మించిన పోలిష్ లైట్ విమానం. రెండు విమానాల తరువాత పోలిష్ అధికారులు మరింత అభివృద్ధిని నిషేధించారు. ఆంటోని గాబ్రియేల్, దీర్ఘకాల విమాన i త్సాహికుడు, సైనిక సేవ సమయంలో ఒక విమాన మెకానిక్ కోర్సును తీసుకున్నాడు మరియు తిరిగి ఇంటికి ఒకే సీటు, హై-వింగ్, లైట్, క్యాబిన్ మోనోప్లేన్ రూపకల్పన చేశాడు. ఇది పూర్తిగా స్వయం నిధులతో ఉంది మరియు దీనిని గాబ్రియేల్ మరియు వడ్రంగి స్నేహితుడు జాన్ మెన్సెల్ నిర్మించారు. ప్రొపెల్లర్ మరియు టైర్లు కూడా గాబ్రియేల్ పొలంలో నిర్మించబడ్డాయి. అతను కార్ ఇంజిన్‌తో పరీక్షలు ప్రారంభించాడు, కాని ఇది యంత్రాన్ని టాక్సీ చేయడానికి కూడా శక్తివంతమైనది కాదు, అయినప్పటికీ అతను కొన్ని ప్రెస్ కవరేజీని పొందాడు, ఇది పాత, 34 కిలోవాట్ల (45 హెచ్‌పి) అంజాని 6 రేడియల్ ఇంజిన్ యొక్క ఆఫర్‌కు దారితీసింది. ఇది 11 అక్టోబర్ 1936 న మొదటి విమానానికి శక్తినిచ్చింది; గాబ్రియేల్ ఏదైనా విమానాలను ఎగురవేయడం ఇదే మొదటిసారి, కానీ ఫ్లైట్ 45 నిమిషాల పాటు కొనసాగింది మరియు భోగి మంటల ద్వారా రాత్రి పడిపోవడంతో ముగిసింది. కొన్ని అండర్ క్యారేజ్ నష్టాన్ని రిపేర్ చేసి, ఇంట్లో తయారుచేసిన మరొక ప్రొపెల్లర్‌ను వ్యవస్థాపించిన తరువాత, ఓలాస్క్ డిసెంబర్ 1936 లో రెండవ విమానంలో సాధించింది. ఫలితంగా ప్రచారం అధికారిక దృష్టిని ఆకర్షించినందున ఇది చివరిదని నిరూపించబడింది. నిర్మాణ బలం మరియు డిజైన్ డాక్యుమెంటేషన్ లేకపోవడం గురించి ఆందోళనలు తదుపరి విమానాలలో నిషేధానికి దారితీశాయి. [1] ఒక వ్యవసాయ భవనంలో నిల్వ చేయబడిన, śląsk యుద్ధం నుండి బయటపడింది మరియు భాగాలు 1963 వరకు బయటపడ్డాయి. [2] నిర్మాణాత్మకంగా, śląsk ఒక చెక్క విమానం. దాని ఎత్తైన రెక్కలు మొద్దుబారిన చిట్కాలకు ప్రణాళికలో దీర్ఘచతురస్రాకారంగా ఉన్నాయి మరియు మొత్తం వ్యవధిలో స్థిరమైన మందాన్ని కలిగి ఉన్నాయి. రెక్కలో రెండు-భాగాల, చెక్క నిర్మాణాన్ని జంట స్పార్‌లతో కలిగి ఉంది మరియు ఫాబ్రిక్ కప్పబడి ఉంది. స్థిరమైన తీగ ఐలెరాన్లు చిట్కాలకు చేరుకున్నాయి. ప్రతి వైపు స్పార్స్ నుండి దిగువ ఫ్యూజ్‌లేజ్ లాంగన్స్ వరకు ప్రతి వైపు డ్యూరాలిమిన్ బ్రేసింగ్ స్ట్రట్‌ల సమాంతర జతలు ఉన్నాయి. [1] ఫ్యూజ్‌లేజ్ వైర్ క్రాస్ బ్రేసింగ్‌తో దీర్ఘచతురస్రాకార క్రాస్-సెక్షన్ నిర్మాణాన్ని కలిగి ఉంది. అంజని ఇంజిన్ దాని సిలిండర్లతో అమర్చబడింది, అల్యూమినియం కప్పబడిన, దెబ్బతిన్న ముక్కు నుండి శీతలీకరణ కోసం ప్రొజెక్ట్ చేస్తుంది. ఇంజిన్ వెనుక ఫ్యూజ్‌లేజ్ ఫాబ్రిక్ కప్పబడి ఉంది. దాని లోతు రెక్క కింద గొప్పది, ఇక్కడ పైలట్ యొక్క నిస్సార-విండోస్, ప్రముఖ అంచు కింద పరివేష్టిత క్యాబిన్ దాని పైకప్పులో ఒక హాచ్ ద్వారా యాక్సెస్ చేయబడింది. [1] Śląsk యొక్క ఫిన్ పెద్దది మరియు త్రిభుజాకారంగా ఉంది మరియు ఇరుకైన చుక్కాని కీల్ వైపు విస్తరించింది. దాని టెయిల్‌ప్లేన్ ఫ్యూజ్‌లేజ్ పైన అమర్చబడి, దిగువ నుండి V- స్ట్రట్‌లతో కలుపుతారు, చుక్కాని కదలిక కోసం గ్యాప్‌తో ఎలివేటర్లను మోస్తుంది. అన్ని ఎంపెనేజ్ ఉపరితలాలు ఫాబ్రిక్ కప్పబడి ఉన్నాయి. [1] ఇది అసాధారణంగా విస్తృత ట్రాక్ యొక్క స్థిరమైన, సాంప్రదాయ, టెయిల్‌వీల్ అండర్ క్యారేజీని కలిగి ఉంది. చిన్న మెయిన్‌వీల్స్‌ను మీటింగ్ పాయింట్ల వద్ద దిగువ లాంగన్స్ నుండి విస్తృత-వ్యాప్తి v- స్ట్రట్‌లపై వింగ్ బ్రేసింగ్ స్ట్రట్స్ మరియు సమీప-నిలువు ల్యాండింగ్ కాళ్ళు వీటి ముందుకు పెరిగాయి, వీటిని ముందుకు సాగాయి, వెనుక వింగ్ స్ట్రట్ యొక్క బేస్ వరకు మరొక స్ట్రట్ ద్వారా గట్టిపడింది . [[1] [2] సింక్ నుండి డేటా [1] సాధారణ లక్షణాల పనితీరు</v>
      </c>
      <c r="E2" s="1" t="s">
        <v>127</v>
      </c>
      <c r="F2" s="1" t="str">
        <f>IFERROR(__xludf.DUMMYFUNCTION("GOOGLETRANSLATE(E:E, ""en"", ""te"")"),"క్యాబిన్ సింగిల్-సీట్ లైట్ ఎయిర్క్రాఫ్ట్")</f>
        <v>క్యాబిన్ సింగిల్-సీట్ లైట్ ఎయిర్క్రాఫ్ట్</v>
      </c>
      <c r="G2" s="1" t="s">
        <v>128</v>
      </c>
      <c r="H2" s="1" t="str">
        <f>IFERROR(__xludf.DUMMYFUNCTION("GOOGLETRANSLATE(G:G, ""en"", ""te"")"),"పోలాండ్")</f>
        <v>పోలాండ్</v>
      </c>
      <c r="I2" s="2" t="s">
        <v>129</v>
      </c>
      <c r="J2" s="1" t="s">
        <v>130</v>
      </c>
      <c r="K2" s="1" t="str">
        <f>IFERROR(__xludf.DUMMYFUNCTION("GOOGLETRANSLATE(J:J, ""en"", ""te"")"),"ఆంటోని గాబ్రియేల్")</f>
        <v>ఆంటోని గాబ్రియేల్</v>
      </c>
      <c r="L2" s="3">
        <v>13434.0</v>
      </c>
      <c r="M2" s="1" t="s">
        <v>131</v>
      </c>
      <c r="N2" s="1" t="str">
        <f>IFERROR(__xludf.DUMMYFUNCTION("GOOGLETRANSLATE(M:M, ""en"", ""te"")"),"రెండు విమానాల తర్వాత అధికారికంగా గ్రౌన్దేడ్")</f>
        <v>రెండు విమానాల తర్వాత అధికారికంగా గ్రౌన్దేడ్</v>
      </c>
      <c r="O2" s="1">
        <v>1.0</v>
      </c>
      <c r="P2" s="1" t="s">
        <v>132</v>
      </c>
      <c r="Q2" s="1" t="s">
        <v>133</v>
      </c>
      <c r="R2" s="1" t="s">
        <v>134</v>
      </c>
      <c r="S2" s="1" t="s">
        <v>135</v>
      </c>
      <c r="T2" s="1" t="s">
        <v>136</v>
      </c>
      <c r="U2" s="1" t="s">
        <v>137</v>
      </c>
      <c r="V2" s="1" t="s">
        <v>138</v>
      </c>
      <c r="W2" s="1" t="s">
        <v>139</v>
      </c>
      <c r="X2" s="1" t="s">
        <v>140</v>
      </c>
      <c r="Y2" s="1" t="s">
        <v>141</v>
      </c>
      <c r="Z2" s="1" t="s">
        <v>142</v>
      </c>
      <c r="AA2" s="1" t="s">
        <v>143</v>
      </c>
      <c r="AB2" s="1" t="s">
        <v>144</v>
      </c>
    </row>
    <row r="3">
      <c r="A3" s="1" t="s">
        <v>145</v>
      </c>
      <c r="B3" s="1" t="str">
        <f>IFERROR(__xludf.DUMMYFUNCTION("GOOGLETRANSLATE(A:A, ""en"", ""te"")"),"కిట్టి హాక్ కార్పొరేషన్")</f>
        <v>కిట్టి హాక్ కార్పొరేషన్</v>
      </c>
      <c r="C3" s="1" t="s">
        <v>146</v>
      </c>
      <c r="D3" s="1" t="str">
        <f>IFERROR(__xludf.DUMMYFUNCTION("GOOGLETRANSLATE(C:C, ""en"", ""te"")"),"కిట్టి హాక్ కార్పొరేషన్ ఎలక్ట్రిక్ పర్సనల్ ఎయిర్ వాహనాలను ఉత్పత్తి చేసే ఒక అమెరికన్ విమాన తయారీదారు. ఈ సంస్థ 2010 స్థాపించబడింది. దీనికి గూగుల్ సహ వ్యవస్థాపకుడు లారీ పేజ్ మద్దతు ఇస్తుంది. [1] ఫ్లైయర్ అనేది వ్యక్తిగత విమానం, ఇది ఎనిమిది బ్యాటరీతో నడిచే ప్ర"&amp;"ొపెల్లర్ల ద్వారా పైకి ఉంచబడింది. [2] [3] ఇంజనీరింగ్‌కు కామెరాన్ రాబర్ట్‌సన్ మరియు టాడ్ రీచెర్ట్ నాయకత్వం వహించారు. [4] ప్రొడక్షన్ ఫ్లైయర్ 6 జూన్ 2018 న ప్రవేశపెట్టబడింది. ఫ్లైయర్‌ను పైలట్ చేయడానికి లైసెన్స్ అవసరం లేదు, ఎందుకంటే ఇది యుఎస్ ఫార్ పార్ట్ 103 అ"&amp;"ల్ట్రాలైట్ రెగ్యులేషన్స్ కింద నిర్మించబడింది. [5] 25,000 మానవరహిత లేదా సిబ్బంది విమానాలు కలిపిన తరువాత, 111 విమానాలను ఉపయోగించి, కిట్టి హాక్ 3 జూన్ 2020 న ఈ కార్యక్రమాన్ని ముగించారు; [6] CEO సెబాస్టియన్ థ్రన్, ఫ్లైయర్‌తో, సంస్థ ""ఆచరణీయ వ్యాపారానికి ఒక మా"&amp;"ర్గాన్ని కనుగొనలేకపోయింది"" అని పేర్కొన్నాడు. [7 ] మార్చి 2018 నుండి, కిట్టి హాక్ కార్పొరేషన్ న్యూజిలాండ్‌లోని స్వయంప్రతిపత్తమైన, ఎలక్ట్రిక్ ఎయిర్ టాక్సీ ప్రోటోటైప్‌ను కోరా అని పిలిచారు మరియు కోడ్-పేరుతో ZEE.AERO. [8] [9] 2019 లో, కిట్టి హాక్ కోరా అటానమస్"&amp;" పర్సనల్ ఎయిర్ వెహికల్ వెహికల్ ప్రోటోటైప్ విస్క్ ఏరో ఎల్ఎల్సి మరియు బోయింగ్ మధ్య జాయింట్ వెంచర్‌గా విభజించబడింది, విస్క్ ద్వారా కోరాగా మారింది. [10] [11] 2019 లో, కిట్టి హాక్ ది హీవిసైడ్ అనే కొత్త విమానాన్ని ప్రవేశపెట్టాడు. [12] ఇది సాధారణ విమానాల కంటే ని"&amp;"శ్శబ్దంగా రూపొందించబడింది. [13] [14]")</f>
        <v>కిట్టి హాక్ కార్పొరేషన్ ఎలక్ట్రిక్ పర్సనల్ ఎయిర్ వాహనాలను ఉత్పత్తి చేసే ఒక అమెరికన్ విమాన తయారీదారు. ఈ సంస్థ 2010 స్థాపించబడింది. దీనికి గూగుల్ సహ వ్యవస్థాపకుడు లారీ పేజ్ మద్దతు ఇస్తుంది. [1] ఫ్లైయర్ అనేది వ్యక్తిగత విమానం, ఇది ఎనిమిది బ్యాటరీతో నడిచే ప్రొపెల్లర్ల ద్వారా పైకి ఉంచబడింది. [2] [3] ఇంజనీరింగ్‌కు కామెరాన్ రాబర్ట్‌సన్ మరియు టాడ్ రీచెర్ట్ నాయకత్వం వహించారు. [4] ప్రొడక్షన్ ఫ్లైయర్ 6 జూన్ 2018 న ప్రవేశపెట్టబడింది. ఫ్లైయర్‌ను పైలట్ చేయడానికి లైసెన్స్ అవసరం లేదు, ఎందుకంటే ఇది యుఎస్ ఫార్ పార్ట్ 103 అల్ట్రాలైట్ రెగ్యులేషన్స్ కింద నిర్మించబడింది. [5] 25,000 మానవరహిత లేదా సిబ్బంది విమానాలు కలిపిన తరువాత, 111 విమానాలను ఉపయోగించి, కిట్టి హాక్ 3 జూన్ 2020 న ఈ కార్యక్రమాన్ని ముగించారు; [6] CEO సెబాస్టియన్ థ్రన్, ఫ్లైయర్‌తో, సంస్థ "ఆచరణీయ వ్యాపారానికి ఒక మార్గాన్ని కనుగొనలేకపోయింది" అని పేర్కొన్నాడు. [7 ] మార్చి 2018 నుండి, కిట్టి హాక్ కార్పొరేషన్ న్యూజిలాండ్‌లోని స్వయంప్రతిపత్తమైన, ఎలక్ట్రిక్ ఎయిర్ టాక్సీ ప్రోటోటైప్‌ను కోరా అని పిలిచారు మరియు కోడ్-పేరుతో ZEE.AERO. [8] [9] 2019 లో, కిట్టి హాక్ కోరా అటానమస్ పర్సనల్ ఎయిర్ వెహికల్ వెహికల్ ప్రోటోటైప్ విస్క్ ఏరో ఎల్ఎల్సి మరియు బోయింగ్ మధ్య జాయింట్ వెంచర్‌గా విభజించబడింది, విస్క్ ద్వారా కోరాగా మారింది. [10] [11] 2019 లో, కిట్టి హాక్ ది హీవిసైడ్ అనే కొత్త విమానాన్ని ప్రవేశపెట్టాడు. [12] ఇది సాధారణ విమానాల కంటే నిశ్శబ్దంగా రూపొందించబడింది. [13] [14]</v>
      </c>
      <c r="AC3" s="1" t="s">
        <v>147</v>
      </c>
      <c r="AD3" s="2" t="s">
        <v>148</v>
      </c>
      <c r="AE3" s="1" t="s">
        <v>149</v>
      </c>
      <c r="AF3" s="2" t="s">
        <v>150</v>
      </c>
      <c r="AG3" s="1" t="s">
        <v>151</v>
      </c>
      <c r="AH3" s="1" t="s">
        <v>152</v>
      </c>
      <c r="AI3" s="1" t="s">
        <v>153</v>
      </c>
      <c r="AJ3" s="1" t="s">
        <v>154</v>
      </c>
      <c r="AK3" s="1" t="s">
        <v>155</v>
      </c>
      <c r="AL3" s="2" t="s">
        <v>156</v>
      </c>
    </row>
    <row r="4">
      <c r="A4" s="1" t="s">
        <v>157</v>
      </c>
      <c r="B4" s="1" t="str">
        <f>IFERROR(__xludf.DUMMYFUNCTION("GOOGLETRANSLATE(A:A, ""en"", ""te"")"),"P&amp;M ఎక్స్‌ప్లోరర్")</f>
        <v>P&amp;M ఎక్స్‌ప్లోరర్</v>
      </c>
      <c r="C4" s="1" t="s">
        <v>158</v>
      </c>
      <c r="D4" s="1" t="str">
        <f>IFERROR(__xludf.DUMMYFUNCTION("GOOGLETRANSLATE(C:C, ""en"", ""te"")"),"పి అండ్ ఎమ్ ఎక్స్‌ప్లోరర్ అనేది బ్రిటిష్ అల్ట్రాలైట్ ట్రైక్, దీనిని లాంక్షైర్‌లోని రోచ్‌డేల్ యొక్క పి అండ్ ఎం ఏవియేషన్ రూపొందించారు మరియు నిర్మించారు. ఇప్పుడు ఉత్పత్తికి దూరంగా, అది అందుబాటులో ఉన్నప్పుడు అది పూర్తి మరియు సిద్ధంగా ఉండటానికి సిద్ధంగా ఉంది. "&amp;"[1] వర్గం యొక్క గరిష్ట స్థూల బరువు 450 కిలోల (992 పౌండ్లు) తో సహా, ఫెడెరేషన్ ఏరోనటిక్ ఇంటర్నేషనల్ మైక్రోలైట్ వర్గానికి అనుగుణంగా ఎక్స్‌ప్లోరర్ రూపొందించబడింది. ఈ విమానం గరిష్టంగా స్థూల బరువు 450 కిలోలు (992 పౌండ్లు). [1] విమాన రూపకల్పనలో స్ట్రట్-బ్రేస్డ్ "&amp;"టాప్‌లెస్ హాంగ్ గ్లైడర్-స్టైల్ హై-వింగ్, వెయిట్-షిఫ్ట్ కంట్రోల్స్, కాక్‌పిట్ ఫెయిరింగ్ ఉన్న రెండు-సీట్ల తేమ ఓపెన్ కాక్‌పిట్, ప్రధాన గేర్ వీల్ ప్యాంటుతో ట్రైసైకిల్ ల్యాండింగ్ గేర్ మరియు ఒకే ఇంజిన్ ఉన్నాయి పషర్ కాన్ఫిగరేషన్. [1] ఈ విమానం బోల్ట్-టుగెథర్ అల్య"&amp;"ూమినియం గొట్టాల నుండి తయారవుతుంది, దాని డబుల్ ఉపరితల వింగ్ డాక్రాన్ సెయిల్‌క్లాత్‌లో కప్పబడి ఉంటుంది. దాని 13 మీ (42.7 అడుగులు) స్పాన్ వింగ్‌కు స్ట్రట్‌లు మద్దతు ఇస్తున్నాయి మరియు కింగ్‌పోస్ట్ లేదు. ఇది ""ఎ"" ఫ్రేమ్ వెయిట్-షిఫ్ట్ కంట్రోల్ బార్‌ను ఉపయోగిస్"&amp;"తుంది. పవర్‌ప్లాంట్ నాలుగు సిలిండర్, ఎయిర్ అండ్ లిక్విడ్-కూల్డ్, ఫోర్-స్ట్రోక్, డ్యూయల్-ఇగ్నిషన్ 100 హెచ్‌పి (75 కిలోవాట్) రోటాక్స్ 912ఎల్‌ఎల్ ఇంజిన్. ల్యాండింగ్ గేర్ ఎంపికలలో 15x6 టైర్లతో 15 సెం.మీ (6 అంగుళాలు) చక్రాలు ఉన్నాయి, అనాలోచిత ఉపరితలాలపై కార్యక"&amp;"లాపాల కోసం. [1] ఈ విమానం ఖాళీ బరువు 235 కిలోల (518 పౌండ్లు) మరియు స్థూల బరువు 450 కిలోలు (992 పౌండ్లు), ఇది 215 కిలోల (474 ​​ఎల్బి) ఉపయోగకరమైన లోడ్ ఇస్తుంది. 65 లీటర్ల పూర్తి ఇంధనంతో (14 ఇంప్ గల్; 17 యుఎస్ గాల్) పేలోడ్ 168 కిలోలు (370 ఎల్బి). [1] క్విక్ ర"&amp;"ెక్కల శ్రేణితో సహా అనేక విభిన్న రెక్కలను ప్రాథమిక క్యారేజీకి అమర్చవచ్చు. [1] టాక్ నుండి డేటా [1] సాధారణ లక్షణాల పనితీరు")</f>
        <v>పి అండ్ ఎమ్ ఎక్స్‌ప్లోరర్ అనేది బ్రిటిష్ అల్ట్రాలైట్ ట్రైక్, దీనిని లాంక్షైర్‌లోని రోచ్‌డేల్ యొక్క పి అండ్ ఎం ఏవియేషన్ రూపొందించారు మరియు నిర్మించారు. ఇప్పుడు ఉత్పత్తికి దూరంగా, అది అందుబాటులో ఉన్నప్పుడు అది పూర్తి మరియు సిద్ధంగా ఉండటానికి సిద్ధంగా ఉంది. [1] వర్గం యొక్క గరిష్ట స్థూల బరువు 450 కిలోల (992 పౌండ్లు) తో సహా, ఫెడెరేషన్ ఏరోనటిక్ ఇంటర్నేషనల్ మైక్రోలైట్ వర్గానికి అనుగుణంగా ఎక్స్‌ప్లోరర్ రూపొందించబడింది. ఈ విమానం గరిష్టంగా స్థూల బరువు 450 కిలోలు (992 పౌండ్లు). [1] విమాన రూపకల్పనలో స్ట్రట్-బ్రేస్డ్ టాప్‌లెస్ హాంగ్ గ్లైడర్-స్టైల్ హై-వింగ్, వెయిట్-షిఫ్ట్ కంట్రోల్స్, కాక్‌పిట్ ఫెయిరింగ్ ఉన్న రెండు-సీట్ల తేమ ఓపెన్ కాక్‌పిట్, ప్రధాన గేర్ వీల్ ప్యాంటుతో ట్రైసైకిల్ ల్యాండింగ్ గేర్ మరియు ఒకే ఇంజిన్ ఉన్నాయి పషర్ కాన్ఫిగరేషన్. [1] ఈ విమానం బోల్ట్-టుగెథర్ అల్యూమినియం గొట్టాల నుండి తయారవుతుంది, దాని డబుల్ ఉపరితల వింగ్ డాక్రాన్ సెయిల్‌క్లాత్‌లో కప్పబడి ఉంటుంది. దాని 13 మీ (42.7 అడుగులు) స్పాన్ వింగ్‌కు స్ట్రట్‌లు మద్దతు ఇస్తున్నాయి మరియు కింగ్‌పోస్ట్ లేదు. ఇది "ఎ" ఫ్రేమ్ వెయిట్-షిఫ్ట్ కంట్రోల్ బార్‌ను ఉపయోగిస్తుంది. పవర్‌ప్లాంట్ నాలుగు సిలిండర్, ఎయిర్ అండ్ లిక్విడ్-కూల్డ్, ఫోర్-స్ట్రోక్, డ్యూయల్-ఇగ్నిషన్ 100 హెచ్‌పి (75 కిలోవాట్) రోటాక్స్ 912ఎల్‌ఎల్ ఇంజిన్. ల్యాండింగ్ గేర్ ఎంపికలలో 15x6 టైర్లతో 15 సెం.మీ (6 అంగుళాలు) చక్రాలు ఉన్నాయి, అనాలోచిత ఉపరితలాలపై కార్యకలాపాల కోసం. [1] ఈ విమానం ఖాళీ బరువు 235 కిలోల (518 పౌండ్లు) మరియు స్థూల బరువు 450 కిలోలు (992 పౌండ్లు), ఇది 215 కిలోల (474 ​​ఎల్బి) ఉపయోగకరమైన లోడ్ ఇస్తుంది. 65 లీటర్ల పూర్తి ఇంధనంతో (14 ఇంప్ గల్; 17 యుఎస్ గాల్) పేలోడ్ 168 కిలోలు (370 ఎల్బి). [1] క్విక్ రెక్కల శ్రేణితో సహా అనేక విభిన్న రెక్కలను ప్రాథమిక క్యారేజీకి అమర్చవచ్చు. [1] టాక్ నుండి డేటా [1] సాధారణ లక్షణాల పనితీరు</v>
      </c>
      <c r="E4" s="1" t="s">
        <v>159</v>
      </c>
      <c r="F4" s="1" t="str">
        <f>IFERROR(__xludf.DUMMYFUNCTION("GOOGLETRANSLATE(E:E, ""en"", ""te"")"),"అల్ట్రాలైట్ ట్రైక్")</f>
        <v>అల్ట్రాలైట్ ట్రైక్</v>
      </c>
      <c r="G4" s="1" t="s">
        <v>160</v>
      </c>
      <c r="H4" s="1" t="str">
        <f>IFERROR(__xludf.DUMMYFUNCTION("GOOGLETRANSLATE(G:G, ""en"", ""te"")"),"యునైటెడ్ కింగ్‌డమ్")</f>
        <v>యునైటెడ్ కింగ్‌డమ్</v>
      </c>
      <c r="I4" s="1" t="s">
        <v>161</v>
      </c>
      <c r="M4" s="1" t="s">
        <v>162</v>
      </c>
      <c r="N4" s="1" t="str">
        <f>IFERROR(__xludf.DUMMYFUNCTION("GOOGLETRANSLATE(M:M, ""en"", ""te"")"),"ఉత్పత్తి పూర్తయింది")</f>
        <v>ఉత్పత్తి పూర్తయింది</v>
      </c>
      <c r="P4" s="1" t="s">
        <v>163</v>
      </c>
      <c r="R4" s="1" t="s">
        <v>164</v>
      </c>
      <c r="T4" s="1" t="s">
        <v>165</v>
      </c>
      <c r="U4" s="1" t="s">
        <v>166</v>
      </c>
      <c r="V4" s="1" t="s">
        <v>167</v>
      </c>
      <c r="W4" s="1" t="s">
        <v>168</v>
      </c>
      <c r="X4" s="1" t="s">
        <v>169</v>
      </c>
      <c r="Y4" s="1" t="s">
        <v>170</v>
      </c>
      <c r="Z4" s="1" t="s">
        <v>171</v>
      </c>
      <c r="AM4" s="1" t="s">
        <v>172</v>
      </c>
      <c r="AN4" s="1" t="s">
        <v>173</v>
      </c>
      <c r="AO4" s="1" t="s">
        <v>174</v>
      </c>
      <c r="AP4" s="1" t="s">
        <v>175</v>
      </c>
      <c r="AQ4" s="1" t="s">
        <v>176</v>
      </c>
      <c r="AR4" s="1" t="s">
        <v>177</v>
      </c>
      <c r="AS4" s="1" t="s">
        <v>178</v>
      </c>
      <c r="AT4" s="1" t="s">
        <v>179</v>
      </c>
    </row>
    <row r="5">
      <c r="A5" s="1" t="s">
        <v>180</v>
      </c>
      <c r="B5" s="1" t="str">
        <f>IFERROR(__xludf.DUMMYFUNCTION("GOOGLETRANSLATE(A:A, ""en"", ""te"")"),"ప్లంబ్ BGP-1")</f>
        <v>ప్లంబ్ BGP-1</v>
      </c>
      <c r="C5" s="1" t="s">
        <v>181</v>
      </c>
      <c r="D5" s="1" t="str">
        <f>IFERROR(__xludf.DUMMYFUNCTION("GOOGLETRANSLATE(C:C, ""en"", ""te"")"),"ప్లంబ్ BGP-1 అనేది బారీ ప్లంబ్ అభివృద్ధి చేసిన బ్రిటిష్ సింగిల్-సీట్ల హోమ్‌బిల్ట్ బైప్‌లేన్. ఈ విమానం పిట్స్ స్పెషల్ తర్వాత నమూనాగా ఉంటుంది మరియు ఇది ప్రధానంగా కలప నుండి తయారవుతుంది. ప్లంబ్స్ బిప్‌లేన్ యొక్క మొదటి ఉదాహరణ 1975 మరియు 1986 మధ్య నిర్మించబడింద"&amp;"ి మరియు ఇది ఒక ప్రసిద్ధ ఫ్లయింగ్ అసోసియేషన్ (ఇప్పుడు లైట్ ఎయిర్క్రాఫ్ట్ అసోసియేషన్) ఎగరడానికి అనుమతి ఉంది. [1] [2] ఈ విమానం మొదట వోక్స్వ్యాగన్ 1834 ఇంజిన్ చేత శక్తిని పొందింది, కానీ ఇప్పుడు జాబిరు 2200 ఎ మోడల్ [3] రెండవ ఉదాహరణను ఉపయోగిస్తుంది, ఇది 2015 లో"&amp;" పూర్తయింది మరియు వోక్స్వ్యాగన్ 1834 ఇంజిన్‌ను ఉపయోగిస్తుంది. స్టీన్ ఏరో నుండి డేటా [2] సాధారణ లక్షణాల పనితీరు")</f>
        <v>ప్లంబ్ BGP-1 అనేది బారీ ప్లంబ్ అభివృద్ధి చేసిన బ్రిటిష్ సింగిల్-సీట్ల హోమ్‌బిల్ట్ బైప్‌లేన్. ఈ విమానం పిట్స్ స్పెషల్ తర్వాత నమూనాగా ఉంటుంది మరియు ఇది ప్రధానంగా కలప నుండి తయారవుతుంది. ప్లంబ్స్ బిప్‌లేన్ యొక్క మొదటి ఉదాహరణ 1975 మరియు 1986 మధ్య నిర్మించబడింది మరియు ఇది ఒక ప్రసిద్ధ ఫ్లయింగ్ అసోసియేషన్ (ఇప్పుడు లైట్ ఎయిర్క్రాఫ్ట్ అసోసియేషన్) ఎగరడానికి అనుమతి ఉంది. [1] [2] ఈ విమానం మొదట వోక్స్వ్యాగన్ 1834 ఇంజిన్ చేత శక్తిని పొందింది, కానీ ఇప్పుడు జాబిరు 2200 ఎ మోడల్ [3] రెండవ ఉదాహరణను ఉపయోగిస్తుంది, ఇది 2015 లో పూర్తయింది మరియు వోక్స్వ్యాగన్ 1834 ఇంజిన్‌ను ఉపయోగిస్తుంది. స్టీన్ ఏరో నుండి డేటా [2] సాధారణ లక్షణాల పనితీరు</v>
      </c>
      <c r="E5" s="1" t="s">
        <v>182</v>
      </c>
      <c r="F5" s="1" t="str">
        <f>IFERROR(__xludf.DUMMYFUNCTION("GOOGLETRANSLATE(E:E, ""en"", ""te"")"),"హోమ్‌బిల్ట్ విమానం")</f>
        <v>హోమ్‌బిల్ట్ విమానం</v>
      </c>
      <c r="G5" s="1" t="s">
        <v>160</v>
      </c>
      <c r="H5" s="1" t="str">
        <f>IFERROR(__xludf.DUMMYFUNCTION("GOOGLETRANSLATE(G:G, ""en"", ""te"")"),"యునైటెడ్ కింగ్‌డమ్")</f>
        <v>యునైటెడ్ కింగ్‌డమ్</v>
      </c>
      <c r="I5" s="1" t="s">
        <v>161</v>
      </c>
      <c r="J5" s="1" t="s">
        <v>183</v>
      </c>
      <c r="K5" s="1" t="str">
        <f>IFERROR(__xludf.DUMMYFUNCTION("GOOGLETRANSLATE(J:J, ""en"", ""te"")"),"బారీ ప్లంబ్")</f>
        <v>బారీ ప్లంబ్</v>
      </c>
      <c r="L5" s="1">
        <v>1986.0</v>
      </c>
      <c r="O5" s="1">
        <v>2.0</v>
      </c>
      <c r="P5" s="1">
        <v>1.0</v>
      </c>
      <c r="R5" s="1" t="s">
        <v>184</v>
      </c>
      <c r="W5" s="1" t="s">
        <v>185</v>
      </c>
      <c r="Z5" s="1" t="s">
        <v>141</v>
      </c>
      <c r="AM5" s="1" t="s">
        <v>186</v>
      </c>
      <c r="AR5" s="1" t="s">
        <v>187</v>
      </c>
      <c r="AU5" s="1" t="s">
        <v>188</v>
      </c>
      <c r="AV5" s="1" t="s">
        <v>189</v>
      </c>
    </row>
    <row r="6">
      <c r="A6" s="1" t="s">
        <v>190</v>
      </c>
      <c r="B6" s="1" t="str">
        <f>IFERROR(__xludf.DUMMYFUNCTION("GOOGLETRANSLATE(A:A, ""en"", ""te"")"),"సన్‌వార్డ్ స్టంప్")</f>
        <v>సన్‌వార్డ్ స్టంప్</v>
      </c>
      <c r="C6" s="1" t="s">
        <v>191</v>
      </c>
      <c r="D6" s="1" t="str">
        <f>IFERROR(__xludf.DUMMYFUNCTION("GOOGLETRANSLATE(C:C, ""en"", ""te"")"),"సన్‌వార్డ్ సెయింట్ అనేది చైనీస్ అల్ట్రాలైట్ ట్రైక్, ఇది జుజౌకు చెందిన సన్‌వార్డ్ టెక్ (హునాన్ సన్‌వార్డ్ సైన్స్ &amp; టెక్నాలజీస్ కంపెనీ లిమిటెడ్) రూపొందించింది మరియు నిర్మించింది. విమానం పూర్తి మరియు రెడీ టు-ఫ్లై సరఫరా చేయబడుతుంది. [1] వర్గం యొక్క గరిష్ట స్థ"&amp;"ూల బరువు 450 కిలోల (992 పౌండ్లు) తో సహా, ఫెడెరేషన్ ఏరోనాటిక్ ఇంటర్నేషనల్ మైక్రోలైట్ వర్గానికి అనుగుణంగా ST రూపొందించబడింది. ఈ విమానం గరిష్టంగా స్థూల బరువు 450 కిలోలు (992 పౌండ్లు). [1] విమాన రూపకల్పనలో స్ట్రట్-బ్రేస్డ్ టాప్‌లెస్ హాంగ్ గ్లైడర్-స్టైల్ హై-వి"&amp;"ంగ్, వెయిట్-షిఫ్ట్ కంట్రోల్స్, కాక్‌పిట్ ఫెయిరింగ్ ఉన్న రెండు-సీట్ల-టెన్డం ఓపెన్ కాక్‌పిట్, వీల్ ప్యాంటుతో ట్రైసైకిల్ ల్యాండింగ్ గేర్ మరియు పషర్ కాన్ఫిగరేషన్‌లో ఒకే ఇంజిన్ ఉన్నాయి . [[ ఈ విమానం బోల్ట్-కలిసి అల్యూమినియం గొట్టాలు మరియు మిశ్రమాల నుండి తయారవు"&amp;"తుంది. ఇది ఇటాలియన్ కంపెనీ గ్రిఫ్ ఇటాలియా చేత తయారు చేయబడిన డబుల్ సర్ఫేస్ గ్రిఫ్ హజార్డ్ వింగ్‌ను ఉపయోగిస్తుంది. 10.38 మీ (34.1 అడుగులు) స్పాన్ వింగ్‌కు స్ట్రట్‌లచే మద్దతు ఉంది మరియు ""ఎ"" ఫ్రేమ్ వెయిట్-షిఫ్ట్ కంట్రోల్ బార్‌ను ఉపయోగిస్తుంది. పవర్‌ప్లాంట్ "&amp;"ఒక ఆస్ట్రియన్-నిర్మిత జంట సిలిండర్, లిక్విడ్-కూల్డ్, టూ-స్ట్రోక్, డ్యూయల్-ఇగ్నిషన్ 64 హెచ్‌పి (48 కిలోవాట్ 60 kW) రోటాక్స్ 912UL ఇంజిన్. [1] రోటాక్స్ 582-అమర్చిన మోడల్ ఖాళీ బరువు 198 కిలోల (437 పౌండ్లు) మరియు స్థూల బరువు 450 కిలోలు (992 పౌండ్లు), ఇది 252 "&amp;"కిలోల (556 పౌండ్లు) ఉపయోగకరమైన లోడ్‌ను ఇస్తుంది. 60 లీటర్ల పూర్తి ఇంధనంతో (13 ఇంప్ గల్; 16 యుఎస్ గాల్) పేలోడ్ 209 కిలోలు (461 ఎల్బి). [1] టాక్ నుండి డేటా [1] సాధారణ లక్షణాల పనితీరు")</f>
        <v>సన్‌వార్డ్ సెయింట్ అనేది చైనీస్ అల్ట్రాలైట్ ట్రైక్, ఇది జుజౌకు చెందిన సన్‌వార్డ్ టెక్ (హునాన్ సన్‌వార్డ్ సైన్స్ &amp; టెక్నాలజీస్ కంపెనీ లిమిటెడ్) రూపొందించింది మరియు నిర్మించింది. విమానం పూర్తి మరియు రెడీ టు-ఫ్లై సరఫరా చేయబడుతుంది. [1] వర్గం యొక్క గరిష్ట స్థూల బరువు 450 కిలోల (992 పౌండ్లు) తో సహా, ఫెడెరేషన్ ఏరోనాటిక్ ఇంటర్నేషనల్ మైక్రోలైట్ వర్గానికి అనుగుణంగా ST రూపొందించబడింది. ఈ విమానం గరిష్టంగా స్థూల బరువు 450 కిలోలు (992 పౌండ్లు). [1] విమాన రూపకల్పనలో స్ట్రట్-బ్రేస్డ్ టాప్‌లెస్ హాంగ్ గ్లైడర్-స్టైల్ హై-వింగ్, వెయిట్-షిఫ్ట్ కంట్రోల్స్, కాక్‌పిట్ ఫెయిరింగ్ ఉన్న రెండు-సీట్ల-టెన్డం ఓపెన్ కాక్‌పిట్, వీల్ ప్యాంటుతో ట్రైసైకిల్ ల్యాండింగ్ గేర్ మరియు పషర్ కాన్ఫిగరేషన్‌లో ఒకే ఇంజిన్ ఉన్నాయి . [[ ఈ విమానం బోల్ట్-కలిసి అల్యూమినియం గొట్టాలు మరియు మిశ్రమాల నుండి తయారవుతుంది. ఇది ఇటాలియన్ కంపెనీ గ్రిఫ్ ఇటాలియా చేత తయారు చేయబడిన డబుల్ సర్ఫేస్ గ్రిఫ్ హజార్డ్ వింగ్‌ను ఉపయోగిస్తుంది. 10.38 మీ (34.1 అడుగులు) స్పాన్ వింగ్‌కు స్ట్రట్‌లచే మద్దతు ఉంది మరియు "ఎ" ఫ్రేమ్ వెయిట్-షిఫ్ట్ కంట్రోల్ బార్‌ను ఉపయోగిస్తుంది. పవర్‌ప్లాంట్ ఒక ఆస్ట్రియన్-నిర్మిత జంట సిలిండర్, లిక్విడ్-కూల్డ్, టూ-స్ట్రోక్, డ్యూయల్-ఇగ్నిషన్ 64 హెచ్‌పి (48 కిలోవాట్ 60 kW) రోటాక్స్ 912UL ఇంజిన్. [1] రోటాక్స్ 582-అమర్చిన మోడల్ ఖాళీ బరువు 198 కిలోల (437 పౌండ్లు) మరియు స్థూల బరువు 450 కిలోలు (992 పౌండ్లు), ఇది 252 కిలోల (556 పౌండ్లు) ఉపయోగకరమైన లోడ్‌ను ఇస్తుంది. 60 లీటర్ల పూర్తి ఇంధనంతో (13 ఇంప్ గల్; 16 యుఎస్ గాల్) పేలోడ్ 209 కిలోలు (461 ఎల్బి). [1] టాక్ నుండి డేటా [1] సాధారణ లక్షణాల పనితీరు</v>
      </c>
      <c r="E6" s="1" t="s">
        <v>159</v>
      </c>
      <c r="F6" s="1" t="str">
        <f>IFERROR(__xludf.DUMMYFUNCTION("GOOGLETRANSLATE(E:E, ""en"", ""te"")"),"అల్ట్రాలైట్ ట్రైక్")</f>
        <v>అల్ట్రాలైట్ ట్రైక్</v>
      </c>
      <c r="G6" s="1" t="s">
        <v>192</v>
      </c>
      <c r="H6" s="1" t="str">
        <f>IFERROR(__xludf.DUMMYFUNCTION("GOOGLETRANSLATE(G:G, ""en"", ""te"")"),"చైనా")</f>
        <v>చైనా</v>
      </c>
      <c r="I6" s="2" t="s">
        <v>193</v>
      </c>
      <c r="M6" s="1" t="s">
        <v>194</v>
      </c>
      <c r="N6" s="1" t="str">
        <f>IFERROR(__xludf.DUMMYFUNCTION("GOOGLETRANSLATE(M:M, ""en"", ""te"")"),"ఉత్పత్తిలో (2018)")</f>
        <v>ఉత్పత్తిలో (2018)</v>
      </c>
      <c r="P6" s="1" t="s">
        <v>163</v>
      </c>
      <c r="R6" s="1" t="s">
        <v>195</v>
      </c>
      <c r="T6" s="1" t="s">
        <v>196</v>
      </c>
      <c r="U6" s="1" t="s">
        <v>197</v>
      </c>
      <c r="V6" s="1" t="s">
        <v>167</v>
      </c>
      <c r="W6" s="1" t="s">
        <v>198</v>
      </c>
      <c r="X6" s="1" t="s">
        <v>199</v>
      </c>
      <c r="Y6" s="1" t="s">
        <v>200</v>
      </c>
      <c r="Z6" s="1" t="s">
        <v>142</v>
      </c>
      <c r="AM6" s="1" t="s">
        <v>172</v>
      </c>
      <c r="AN6" s="1" t="s">
        <v>201</v>
      </c>
      <c r="AO6" s="1" t="s">
        <v>202</v>
      </c>
      <c r="AP6" s="1" t="s">
        <v>175</v>
      </c>
      <c r="AQ6" s="1" t="s">
        <v>203</v>
      </c>
      <c r="AR6" s="1" t="s">
        <v>204</v>
      </c>
      <c r="AT6" s="1" t="s">
        <v>205</v>
      </c>
      <c r="AW6" s="1" t="s">
        <v>206</v>
      </c>
    </row>
    <row r="7">
      <c r="A7" s="1" t="s">
        <v>207</v>
      </c>
      <c r="B7" s="1" t="str">
        <f>IFERROR(__xludf.DUMMYFUNCTION("GOOGLETRANSLATE(A:A, ""en"", ""te"")"),"వెలేరియా డెడాలో స్ట్రైక్-టి")</f>
        <v>వెలేరియా డెడాలో స్ట్రైక్-టి</v>
      </c>
      <c r="C7" s="1" t="s">
        <v>208</v>
      </c>
      <c r="D7" s="1" t="str">
        <f>IFERROR(__xludf.DUMMYFUNCTION("GOOGLETRANSLATE(C:C, ""en"", ""te"")"),"వెలేరియా డెడాలో స్ట్రైక్-టి ఒక ఇటాలియన్ అల్ట్రాలైట్ ట్రైక్, దీనిని గ్రాడారాకు చెందిన వెలేరియా డెడాలో రూపొందించారు మరియు నిర్మించారు. విమానం పూర్తి మరియు రెడీ టు-ఫ్లై సరఫరా చేయబడుతుంది. [1] స్ట్రైక్-టి ఒక మినిమలిస్ట్ ట్రైక్, ఇది ఇంజిన్-ఆఫ్ పెరుగుతున్నందుకు"&amp;" రూపొందించబడింది. ఇది జర్మన్ 120 కిలోల తరగతి మరియు యుఎస్ ఫార్ 103 అల్ట్రాలైట్ వెహికల్స్ నిబంధనలకు అనుగుణంగా రూపొందించబడింది, ఇందులో వర్గం యొక్క గరిష్ట ఖాళీ బరువు 254 పౌండ్లు (115 కిలోలు). [1] విమాన రూపకల్పనలో కేబుల్-బ్రేస్డ్ హాంగ్ గ్లైడర్-స్టైల్ హై-వింగ్,"&amp;" వెయిట్-షిఫ్ట్ కంట్రోల్స్, కాక్‌పిట్ ఫెయిరింగ్ లేకుండా సింగిల్-సీట్ల ఓపెన్ కాక్‌పిట్, ట్రైసైకిల్ ల్యాండింగ్ గేర్ మరియు పషర్ కాన్ఫిగరేషన్‌లో ఒకే ఇంజిన్ ఉన్నాయి. [1] ఈ విమానం ప్రధానంగా టైటానియం గొట్టాల నుండి తయారు చేయబడింది, ఎర్గాల్ నుండి ల్యాండింగ్ గేర్ కా"&amp;"ళ్ళు ఉన్నాయి. దీని డబుల్ ఉపరితల వింగ్ డాక్రాన్ సెయిల్‌క్లాత్‌లో కప్పబడి ఉంది, ఒకే ట్యూబ్-రకం కింగ్‌పోస్ట్ మద్దతు ఇస్తుంది మరియు ""ఫ్రేమ్ వెయిట్-షిఫ్ట్ కంట్రోల్ బార్‌ను ఉపయోగిస్తుంది. నోస్‌వీల్‌కు డ్రమ్ బ్రేక్‌తో అమర్చారు. పవర్‌ప్లాంట్ సింగిల్ సిలిండర్, ఎయ"&amp;"ిర్-కూల్డ్, టూ-స్ట్రోక్, సింగిల్-ఇగ్నిషన్ 27 హెచ్‌పి (20 కిలోవాట్) సిస్కో సి-మాక్స్ ఇంజిన్. [1] ఈ విమానం, రెక్కలు లేకుండా, 25 కిలోల (55 పౌండ్లు) ఖాళీ బరువును కలిగి ఉంటుంది. ఆటోమొబైల్ ద్వారా గ్రౌండ్ ట్రాన్స్‌పోర్ట్ కోసం మడవటానికి రూపొందించబడింది, దీనిని 3 "&amp;"నిమిషాల్లో ఫ్లైట్ కోసం రిగ్గింగ్ చేయవచ్చు. [1] A-I-R ATOS దృ wid మైన రెక్కతో సహా ప్రాథమిక క్యారేజీకి అనేక విభిన్న రెక్కలను అమర్చవచ్చు. [1] [2] టాక్ నుండి డేటా [1] సాధారణ లక్షణాలు")</f>
        <v>వెలేరియా డెడాలో స్ట్రైక్-టి ఒక ఇటాలియన్ అల్ట్రాలైట్ ట్రైక్, దీనిని గ్రాడారాకు చెందిన వెలేరియా డెడాలో రూపొందించారు మరియు నిర్మించారు. విమానం పూర్తి మరియు రెడీ టు-ఫ్లై సరఫరా చేయబడుతుంది. [1] స్ట్రైక్-టి ఒక మినిమలిస్ట్ ట్రైక్, ఇది ఇంజిన్-ఆఫ్ పెరుగుతున్నందుకు రూపొందించబడింది. ఇది జర్మన్ 120 కిలోల తరగతి మరియు యుఎస్ ఫార్ 103 అల్ట్రాలైట్ వెహికల్స్ నిబంధనలకు అనుగుణంగా రూపొందించబడింది, ఇందులో వర్గం యొక్క గరిష్ట ఖాళీ బరువు 254 పౌండ్లు (115 కిలోలు). [1] విమాన రూపకల్పనలో కేబుల్-బ్రేస్డ్ హాంగ్ గ్లైడర్-స్టైల్ హై-వింగ్, వెయిట్-షిఫ్ట్ కంట్రోల్స్, కాక్‌పిట్ ఫెయిరింగ్ లేకుండా సింగిల్-సీట్ల ఓపెన్ కాక్‌పిట్, ట్రైసైకిల్ ల్యాండింగ్ గేర్ మరియు పషర్ కాన్ఫిగరేషన్‌లో ఒకే ఇంజిన్ ఉన్నాయి. [1] ఈ విమానం ప్రధానంగా టైటానియం గొట్టాల నుండి తయారు చేయబడింది, ఎర్గాల్ నుండి ల్యాండింగ్ గేర్ కాళ్ళు ఉన్నాయి. దీని డబుల్ ఉపరితల వింగ్ డాక్రాన్ సెయిల్‌క్లాత్‌లో కప్పబడి ఉంది, ఒకే ట్యూబ్-రకం కింగ్‌పోస్ట్ మద్దతు ఇస్తుంది మరియు "ఫ్రేమ్ వెయిట్-షిఫ్ట్ కంట్రోల్ బార్‌ను ఉపయోగిస్తుంది. నోస్‌వీల్‌కు డ్రమ్ బ్రేక్‌తో అమర్చారు. పవర్‌ప్లాంట్ సింగిల్ సిలిండర్, ఎయిర్-కూల్డ్, టూ-స్ట్రోక్, సింగిల్-ఇగ్నిషన్ 27 హెచ్‌పి (20 కిలోవాట్) సిస్కో సి-మాక్స్ ఇంజిన్. [1] ఈ విమానం, రెక్కలు లేకుండా, 25 కిలోల (55 పౌండ్లు) ఖాళీ బరువును కలిగి ఉంటుంది. ఆటోమొబైల్ ద్వారా గ్రౌండ్ ట్రాన్స్‌పోర్ట్ కోసం మడవటానికి రూపొందించబడింది, దీనిని 3 నిమిషాల్లో ఫ్లైట్ కోసం రిగ్గింగ్ చేయవచ్చు. [1] A-I-R ATOS దృ wid మైన రెక్కతో సహా ప్రాథమిక క్యారేజీకి అనేక విభిన్న రెక్కలను అమర్చవచ్చు. [1] [2] టాక్ నుండి డేటా [1] సాధారణ లక్షణాలు</v>
      </c>
      <c r="E7" s="1" t="s">
        <v>159</v>
      </c>
      <c r="F7" s="1" t="str">
        <f>IFERROR(__xludf.DUMMYFUNCTION("GOOGLETRANSLATE(E:E, ""en"", ""te"")"),"అల్ట్రాలైట్ ట్రైక్")</f>
        <v>అల్ట్రాలైట్ ట్రైక్</v>
      </c>
      <c r="G7" s="1" t="s">
        <v>209</v>
      </c>
      <c r="H7" s="1" t="str">
        <f>IFERROR(__xludf.DUMMYFUNCTION("GOOGLETRANSLATE(G:G, ""en"", ""te"")"),"ఇటలీ")</f>
        <v>ఇటలీ</v>
      </c>
      <c r="I7" s="2" t="s">
        <v>210</v>
      </c>
      <c r="M7" s="1" t="s">
        <v>194</v>
      </c>
      <c r="N7" s="1" t="str">
        <f>IFERROR(__xludf.DUMMYFUNCTION("GOOGLETRANSLATE(M:M, ""en"", ""te"")"),"ఉత్పత్తిలో (2018)")</f>
        <v>ఉత్పత్తిలో (2018)</v>
      </c>
      <c r="P7" s="1" t="s">
        <v>163</v>
      </c>
      <c r="U7" s="1" t="s">
        <v>211</v>
      </c>
      <c r="W7" s="1" t="s">
        <v>212</v>
      </c>
      <c r="X7" s="1" t="s">
        <v>213</v>
      </c>
      <c r="AM7" s="1" t="s">
        <v>172</v>
      </c>
      <c r="AN7" s="1" t="s">
        <v>214</v>
      </c>
      <c r="AO7" s="1" t="s">
        <v>215</v>
      </c>
      <c r="AQ7" s="1" t="s">
        <v>216</v>
      </c>
      <c r="AW7" s="1" t="s">
        <v>206</v>
      </c>
    </row>
    <row r="8">
      <c r="A8" s="1" t="s">
        <v>217</v>
      </c>
      <c r="B8" s="1" t="str">
        <f>IFERROR(__xludf.DUMMYFUNCTION("GOOGLETRANSLATE(A:A, ""en"", ""te"")"),"Błażyński Polon")</f>
        <v>Błażyński Polon</v>
      </c>
      <c r="C8" s="1" t="s">
        <v>218</v>
      </c>
      <c r="D8" s="1" t="str">
        <f>IFERROR(__xludf.DUMMYFUNCTION("GOOGLETRANSLATE(C:C, ""en"", ""te"")"),"1923 వేసవి చివరలో జరిగిన మొదటి పోలిష్ గ్లైడర్ పోటీలో బోయాయిస్కి పోలాన్ పోటీదారు. మొదటి జర్మన్ గ్లైడర్ పోటీ యొక్క నివేదికలు, 1920 వేసవి చివరలో వాస్సెర్కుప్పేపై ఎగిరింది, పోలాండ్‌లో గణనీయమైన ఆసక్తిని కలిగించింది, ఇది మొదటి పోలిష్ గ్లైడర్ పోటీకి దారితీసింది,"&amp;" ఇది జార్నా గోరాలో 30 ఆగస్టు మరియు 13 సెప్టెంబర్ 1923 మధ్య జరిగింది. ఈ పోటీ గొప్పది కాదు విజయం, అనుభవం లేని డిజైనర్లు మరియు పైలట్లు మరియు పేలవమైన సైట్ పరిమితం. స్పష్టమైన విజేత SL 1 అకార్, ఇది 186 S విమానాన్ని నిర్వహించింది మరియు పోలోన్ దాని ఏకైక తీవ్రమైన "&amp;"పోటీదారుడు, ప్రేక్షకుల సంబంధిత ప్రమాదంలో వ్రాయడానికి ముందు 98 సెకన్ల ప్రారంభంలో విమాన ప్రయాణం. [1] AKAR తో పోలిస్తే పోలాన్ తేలికైనది మరియు ఏరోడైనమిక్‌గా క్లీనర్. జర్మన్ డార్మ్‌స్టాడ్ట్ కొన్సుల్ (16.7) కాకుండా చాలా 1923 గ్లైడర్‌లతో పోలిస్తే ఇది ASO అధిక కా"&amp;"రక నిష్పత్తి (12.1) వింగ్ [1] ను కలిగి ఉంది. [2] ఈ రెక్క, తప్పనిసరిగా గుండ్రని చిట్కాలు మరియు విస్తృత ఐలెరాన్స్ కాకుండా ప్రణాళికలో దీర్ఘచతురస్రాకారంలో, [3] జంట స్పార్స్ [4] మరియు ఫాబ్రిక్ చుట్టూ నిర్మించబడింది. ఇది భుజం ఎగువ ఫ్యూజ్‌లేజ్ లాంగన్స్‌కు అమర్చబ"&amp;"డి ఉంటుంది, స్పార్స్ మరియు దిగువ ఫ్యూజ్‌లేజ్ లాన్స్‌ల మధ్య లిఫ్ట్ వైర్లు ఉన్నాయి. పోలోన్ ఒక దీర్ఘచతురస్రాకార విభాగం ఫ్యూజ్‌లేజ్ కలిగి ఉంది. ఫార్వర్డ్ భాగం ప్లైవుడ్-కప్పబడినది మరియు వెనుక ఫాబ్రిక్-కప్పబడినది, వైర్-బ్రేస్డ్ ప్లై మరియు ఫాబ్రిక్-కప్పబడిన ఎంపె"&amp;"నేజ్‌తో. [1] ఫిన్ త్రిభుజాకారంగా ఉంది మరియు ఉదార ​​ర్రోంబిక్ చుక్కానితో అమర్చారు, ఎలివేటర్ పని చేయగల ఒక అంతరాన్ని వదిలివేసింది. టెయిల్‌ప్లేన్ చాలా చిన్నది, ముఖ్యంగా పెద్ద ప్రాంతానికి మౌంటు, సుమారుగా సెమీ వృత్తాకార, సమతుల్య చుక్కాని. [3] పోలోన్ ఇరుకైన ట్రా"&amp;"క్ అండర్ క్యారేజ్ కలిగి ఉంది, దాని మెయిన్‌వీల్స్ ఫ్యూజ్‌లేజ్ అడుగుకు దగ్గరగా మరియు క్రాస్-యాక్సిల్‌పై వైపులా షాక్ అబ్జార్బర్‌లతో ఫ్యూజ్‌లేజ్ లోపల అమర్చబడి ఉన్నాయి. [1] ఆగష్టు 28, 1923 న పోలాన్ యొక్క మొదటి, సంక్షిప్త విమానంలో కొన్ని చిన్న నష్టాన్ని మరమ్మతు"&amp;" చేసిన తరువాత, [4] తక్కువ గాలి పరిస్థితులలో, పోటీలో Błayński మూడు విమానాలను నిర్వహించారు. చివరి మరియు ఉత్తమమైనది 98 s [1] (మరొక మూలం ప్రకారం 49 సె [4]). అతను ప్రోత్సాహకరమైన గాలిలో ఉన్న తర్వాత మళ్ళీ బయలుదేరాడు, కాని తన విమాన మార్గంలో ఒక ప్రేక్షకుడిని కనుగొ"&amp;"న్నాడు, ప్రయత్నించాడు కాని అతనిని నివారించడంలో విఫలమయ్యాడు మరియు విరిగిన పోలోన్లో విలోమంగా ముగించాడు. పోలోన్ మరలా ఎగరలేదు అయినప్పటికీ అతను లేదా ప్రేక్షకుడు తీవ్రంగా గాయపడలేదు. [1] J.CYNK (1971) [1] నుండి డేటా గుర్తించబడిన చోట తప్ప. సాధారణ లక్షణాలు")</f>
        <v>1923 వేసవి చివరలో జరిగిన మొదటి పోలిష్ గ్లైడర్ పోటీలో బోయాయిస్కి పోలాన్ పోటీదారు. మొదటి జర్మన్ గ్లైడర్ పోటీ యొక్క నివేదికలు, 1920 వేసవి చివరలో వాస్సెర్కుప్పేపై ఎగిరింది, పోలాండ్‌లో గణనీయమైన ఆసక్తిని కలిగించింది, ఇది మొదటి పోలిష్ గ్లైడర్ పోటీకి దారితీసింది, ఇది జార్నా గోరాలో 30 ఆగస్టు మరియు 13 సెప్టెంబర్ 1923 మధ్య జరిగింది. ఈ పోటీ గొప్పది కాదు విజయం, అనుభవం లేని డిజైనర్లు మరియు పైలట్లు మరియు పేలవమైన సైట్ పరిమితం. స్పష్టమైన విజేత SL 1 అకార్, ఇది 186 S విమానాన్ని నిర్వహించింది మరియు పోలోన్ దాని ఏకైక తీవ్రమైన పోటీదారుడు, ప్రేక్షకుల సంబంధిత ప్రమాదంలో వ్రాయడానికి ముందు 98 సెకన్ల ప్రారంభంలో విమాన ప్రయాణం. [1] AKAR తో పోలిస్తే పోలాన్ తేలికైనది మరియు ఏరోడైనమిక్‌గా క్లీనర్. జర్మన్ డార్మ్‌స్టాడ్ట్ కొన్సుల్ (16.7) కాకుండా చాలా 1923 గ్లైడర్‌లతో పోలిస్తే ఇది ASO అధిక కారక నిష్పత్తి (12.1) వింగ్ [1] ను కలిగి ఉంది. [2] ఈ రెక్క, తప్పనిసరిగా గుండ్రని చిట్కాలు మరియు విస్తృత ఐలెరాన్స్ కాకుండా ప్రణాళికలో దీర్ఘచతురస్రాకారంలో, [3] జంట స్పార్స్ [4] మరియు ఫాబ్రిక్ చుట్టూ నిర్మించబడింది. ఇది భుజం ఎగువ ఫ్యూజ్‌లేజ్ లాంగన్స్‌కు అమర్చబడి ఉంటుంది, స్పార్స్ మరియు దిగువ ఫ్యూజ్‌లేజ్ లాన్స్‌ల మధ్య లిఫ్ట్ వైర్లు ఉన్నాయి. పోలోన్ ఒక దీర్ఘచతురస్రాకార విభాగం ఫ్యూజ్‌లేజ్ కలిగి ఉంది. ఫార్వర్డ్ భాగం ప్లైవుడ్-కప్పబడినది మరియు వెనుక ఫాబ్రిక్-కప్పబడినది, వైర్-బ్రేస్డ్ ప్లై మరియు ఫాబ్రిక్-కప్పబడిన ఎంపెనేజ్‌తో. [1] ఫిన్ త్రిభుజాకారంగా ఉంది మరియు ఉదార ​​ర్రోంబిక్ చుక్కానితో అమర్చారు, ఎలివేటర్ పని చేయగల ఒక అంతరాన్ని వదిలివేసింది. టెయిల్‌ప్లేన్ చాలా చిన్నది, ముఖ్యంగా పెద్ద ప్రాంతానికి మౌంటు, సుమారుగా సెమీ వృత్తాకార, సమతుల్య చుక్కాని. [3] పోలోన్ ఇరుకైన ట్రాక్ అండర్ క్యారేజ్ కలిగి ఉంది, దాని మెయిన్‌వీల్స్ ఫ్యూజ్‌లేజ్ అడుగుకు దగ్గరగా మరియు క్రాస్-యాక్సిల్‌పై వైపులా షాక్ అబ్జార్బర్‌లతో ఫ్యూజ్‌లేజ్ లోపల అమర్చబడి ఉన్నాయి. [1] ఆగష్టు 28, 1923 న పోలాన్ యొక్క మొదటి, సంక్షిప్త విమానంలో కొన్ని చిన్న నష్టాన్ని మరమ్మతు చేసిన తరువాత, [4] తక్కువ గాలి పరిస్థితులలో, పోటీలో Błayński మూడు విమానాలను నిర్వహించారు. చివరి మరియు ఉత్తమమైనది 98 s [1] (మరొక మూలం ప్రకారం 49 సె [4]). అతను ప్రోత్సాహకరమైన గాలిలో ఉన్న తర్వాత మళ్ళీ బయలుదేరాడు, కాని తన విమాన మార్గంలో ఒక ప్రేక్షకుడిని కనుగొన్నాడు, ప్రయత్నించాడు కాని అతనిని నివారించడంలో విఫలమయ్యాడు మరియు విరిగిన పోలోన్లో విలోమంగా ముగించాడు. పోలోన్ మరలా ఎగరలేదు అయినప్పటికీ అతను లేదా ప్రేక్షకుడు తీవ్రంగా గాయపడలేదు. [1] J.CYNK (1971) [1] నుండి డేటా గుర్తించబడిన చోట తప్ప. సాధారణ లక్షణాలు</v>
      </c>
      <c r="E8" s="1" t="s">
        <v>219</v>
      </c>
      <c r="F8" s="1" t="str">
        <f>IFERROR(__xludf.DUMMYFUNCTION("GOOGLETRANSLATE(E:E, ""en"", ""te"")"),"గ్లైడర్")</f>
        <v>గ్లైడర్</v>
      </c>
      <c r="G8" s="1" t="s">
        <v>128</v>
      </c>
      <c r="H8" s="1" t="str">
        <f>IFERROR(__xludf.DUMMYFUNCTION("GOOGLETRANSLATE(G:G, ""en"", ""te"")"),"పోలాండ్")</f>
        <v>పోలాండ్</v>
      </c>
      <c r="I8" s="2" t="s">
        <v>129</v>
      </c>
      <c r="J8" s="1" t="s">
        <v>220</v>
      </c>
      <c r="K8" s="1" t="str">
        <f>IFERROR(__xludf.DUMMYFUNCTION("GOOGLETRANSLATE(J:J, ""en"", ""te"")"),"అలోజ్జీ błażyński")</f>
        <v>అలోజ్జీ błażyński</v>
      </c>
      <c r="L8" s="3">
        <v>8641.0</v>
      </c>
      <c r="O8" s="1">
        <v>1.0</v>
      </c>
      <c r="P8" s="1" t="s">
        <v>132</v>
      </c>
      <c r="Q8" s="1" t="s">
        <v>221</v>
      </c>
      <c r="R8" s="1" t="s">
        <v>222</v>
      </c>
      <c r="S8" s="1" t="s">
        <v>223</v>
      </c>
      <c r="T8" s="1" t="s">
        <v>224</v>
      </c>
      <c r="U8" s="1" t="s">
        <v>225</v>
      </c>
      <c r="V8" s="1" t="s">
        <v>226</v>
      </c>
      <c r="AM8" s="2" t="s">
        <v>227</v>
      </c>
      <c r="AX8" s="1">
        <v>12.1</v>
      </c>
    </row>
    <row r="9">
      <c r="A9" s="1" t="s">
        <v>228</v>
      </c>
      <c r="B9" s="1" t="str">
        <f>IFERROR(__xludf.DUMMYFUNCTION("GOOGLETRANSLATE(A:A, ""en"", ""te"")"),"సైవియస్కి లుబ్లిన్")</f>
        <v>సైవియస్కి లుబ్లిన్</v>
      </c>
      <c r="C9" s="1" t="s">
        <v>229</v>
      </c>
      <c r="D9" s="1" t="str">
        <f>IFERROR(__xludf.DUMMYFUNCTION("GOOGLETRANSLATE(C:C, ""en"", ""te"")"),"సైవియస్కి లుబ్లిన్ I మరియు II చాలా సారూప్య పోలిష్ గ్లైడర్లు, 1923 మొదటి పోలిష్ గ్లైడర్ పోటీ కోసం రూపొందించబడ్డాయి మరియు నిర్మించబడ్డాయి. 1920 వేసవి చివరలో వాస్సెర్కుప్పేలో జరిగిన మొదటి జర్మన్ గ్లైడర్ పోటీ యొక్క నివేదికలు పోలాండ్‌లో గణనీయమైన ఆసక్తిని కలిగి"&amp;"ంచాయి, ఇది ఆగస్టు 30 మరియు 13 సెప్టెంబర్ 1923 మధ్య జర్నా గోరాలో జరిగిన మొదటి పోలిష్ గ్లైడర్ పోటీకి దారితీసింది. ఈ పోటీ గొప్ప విజయం కాదు . లుబ్లిన్ను స్టానిస్సావ్ సైవియస్కి రూపొందించారు మరియు రెండు ఉదాహరణలు, లుబ్లిన్ I మరియు లుబ్లిన్ II గా నియమించబడినవి, ప"&amp;"్లేజ్ I లాకివిచ్ యొక్క లుబ్లిన్ రచనలలో నిర్మించబడ్డాయి. రెండింటి మధ్య తేడాలు వారి ఐలెరాన్లలో మాత్రమే ఉన్నాయి. [1] లుబ్లిన్ ఏరోడైనమిక్‌గా శుభ్రంగా, చెక్క, హై వింగ్ మోనోప్లేన్. దీని వన్-పీస్ వింగ్‌లో రెండు స్పార్‌లు ఉన్నాయి, ట్రాపెజోయిడల్ ప్లాన్ మరియు ఫాబ్ర"&amp;"ిక్ కవరింగ్. ఫ్యూజ్‌లేజ్ దీర్ఘచతురస్రాకార విభాగాన్ని కలిగి ఉంది మరియు ప్రొఫైల్‌లో మందపాటి ఎయిర్‌ఫాయిల్‌ను పోలి ఉంటుంది. ఇది డ్యూరల్ షీట్ ఫార్వర్డ్ మరియు ఫాబ్రిక్ వెనుక భాగంలో కప్పబడి ఉంది మరియు ఓపెన్, సింగిల్-సీట్ కాక్‌పిట్‌ను కలిగి ఉంది. వెనుక భాగంలో చుక"&amp;"్కాని మరియు ఫిన్ కలిసి గట్టిగా కొట్టుకుపోయారు మరియు సుమారుగా రోంబాయిడల్ ఆకారంలో ఉన్నారు. ఆల్-కదిలే టెయిల్‌ప్లేన్ విపరీతమైన ఫ్యూజ్‌లేజ్‌పై అమర్చబడింది. [1] [2] పోటీలో చాలా గ్లైడర్‌ల మాదిరిగానే, లుబ్లిన్ చక్రాల ల్యాండింగ్ గేర్ మరియు టెయిల్‌స్కిడ్‌ను కలిగి ఉ"&amp;"ంది. ప్రధాన చక్రాలు రబ్బరు-కార్డ్ షాక్ అబ్జార్బర్స్ ద్వారా, చిన్న V- స్ట్రట్స్ ద్వారా, ఒకే ఇరుసుపై ఫ్యూజ్‌లేజ్ దిగువ భాగంలో అమర్చబడ్డాయి. [1] ప్రతి లుబ్లిన్ ఒక ఫ్లైట్ మాత్రమే చేసింది, ఇద్దరూ ఫ్రాన్సిస్జెక్ రుట్కోవ్స్కీ చేత పైలట్ చేయబడ్డారు మరియు క్రాష్లో "&amp;"ముగుస్తుంది. 28 ఆగస్టు 1923 న లుబ్లిన్ నేను కేవలం 10 సెకన్ల విమానాన్ని నిర్వహించాను మరియు 6 సెప్టెంబర్ 6 న లుబ్లిన్ II 60 సెకన్ల పాటు కొనసాగింది. రెండు అకార్స్ మరియు కుబికీ ఇకుబ్ I వెనుక, నాల్గవ బహుమతిని, నాల్గవ బహుమతిని సంపాదించడానికి తరువాతి సరిపోతుంది."&amp;" [2] J. సిన్క్, 1971 [1] నుండి డేటా గుర్తించబడిన చోట తప్ప")</f>
        <v>సైవియస్కి లుబ్లిన్ I మరియు II చాలా సారూప్య పోలిష్ గ్లైడర్లు, 1923 మొదటి పోలిష్ గ్లైడర్ పోటీ కోసం రూపొందించబడ్డాయి మరియు నిర్మించబడ్డాయి. 1920 వేసవి చివరలో వాస్సెర్కుప్పేలో జరిగిన మొదటి జర్మన్ గ్లైడర్ పోటీ యొక్క నివేదికలు పోలాండ్‌లో గణనీయమైన ఆసక్తిని కలిగించాయి, ఇది ఆగస్టు 30 మరియు 13 సెప్టెంబర్ 1923 మధ్య జర్నా గోరాలో జరిగిన మొదటి పోలిష్ గ్లైడర్ పోటీకి దారితీసింది. ఈ పోటీ గొప్ప విజయం కాదు . లుబ్లిన్ను స్టానిస్సావ్ సైవియస్కి రూపొందించారు మరియు రెండు ఉదాహరణలు, లుబ్లిన్ I మరియు లుబ్లిన్ II గా నియమించబడినవి, ప్లేజ్ I లాకివిచ్ యొక్క లుబ్లిన్ రచనలలో నిర్మించబడ్డాయి. రెండింటి మధ్య తేడాలు వారి ఐలెరాన్లలో మాత్రమే ఉన్నాయి. [1] లుబ్లిన్ ఏరోడైనమిక్‌గా శుభ్రంగా, చెక్క, హై వింగ్ మోనోప్లేన్. దీని వన్-పీస్ వింగ్‌లో రెండు స్పార్‌లు ఉన్నాయి, ట్రాపెజోయిడల్ ప్లాన్ మరియు ఫాబ్రిక్ కవరింగ్. ఫ్యూజ్‌లేజ్ దీర్ఘచతురస్రాకార విభాగాన్ని కలిగి ఉంది మరియు ప్రొఫైల్‌లో మందపాటి ఎయిర్‌ఫాయిల్‌ను పోలి ఉంటుంది. ఇది డ్యూరల్ షీట్ ఫార్వర్డ్ మరియు ఫాబ్రిక్ వెనుక భాగంలో కప్పబడి ఉంది మరియు ఓపెన్, సింగిల్-సీట్ కాక్‌పిట్‌ను కలిగి ఉంది. వెనుక భాగంలో చుక్కాని మరియు ఫిన్ కలిసి గట్టిగా కొట్టుకుపోయారు మరియు సుమారుగా రోంబాయిడల్ ఆకారంలో ఉన్నారు. ఆల్-కదిలే టెయిల్‌ప్లేన్ విపరీతమైన ఫ్యూజ్‌లేజ్‌పై అమర్చబడింది. [1] [2] పోటీలో చాలా గ్లైడర్‌ల మాదిరిగానే, లుబ్లిన్ చక్రాల ల్యాండింగ్ గేర్ మరియు టెయిల్‌స్కిడ్‌ను కలిగి ఉంది. ప్రధాన చక్రాలు రబ్బరు-కార్డ్ షాక్ అబ్జార్బర్స్ ద్వారా, చిన్న V- స్ట్రట్స్ ద్వారా, ఒకే ఇరుసుపై ఫ్యూజ్‌లేజ్ దిగువ భాగంలో అమర్చబడ్డాయి. [1] ప్రతి లుబ్లిన్ ఒక ఫ్లైట్ మాత్రమే చేసింది, ఇద్దరూ ఫ్రాన్సిస్జెక్ రుట్కోవ్స్కీ చేత పైలట్ చేయబడ్డారు మరియు క్రాష్లో ముగుస్తుంది. 28 ఆగస్టు 1923 న లుబ్లిన్ నేను కేవలం 10 సెకన్ల విమానాన్ని నిర్వహించాను మరియు 6 సెప్టెంబర్ 6 న లుబ్లిన్ II 60 సెకన్ల పాటు కొనసాగింది. రెండు అకార్స్ మరియు కుబికీ ఇకుబ్ I వెనుక, నాల్గవ బహుమతిని, నాల్గవ బహుమతిని సంపాదించడానికి తరువాతి సరిపోతుంది. [2] J. సిన్క్, 1971 [1] నుండి డేటా గుర్తించబడిన చోట తప్ప</v>
      </c>
      <c r="E9" s="1" t="s">
        <v>230</v>
      </c>
      <c r="F9" s="1" t="str">
        <f>IFERROR(__xludf.DUMMYFUNCTION("GOOGLETRANSLATE(E:E, ""en"", ""te"")"),"సింగిల్ సీట్ గ్లైడర్")</f>
        <v>సింగిల్ సీట్ గ్లైడర్</v>
      </c>
      <c r="G9" s="1" t="s">
        <v>128</v>
      </c>
      <c r="H9" s="1" t="str">
        <f>IFERROR(__xludf.DUMMYFUNCTION("GOOGLETRANSLATE(G:G, ""en"", ""te"")"),"పోలాండ్")</f>
        <v>పోలాండ్</v>
      </c>
      <c r="I9" s="2" t="s">
        <v>129</v>
      </c>
      <c r="J9" s="1" t="s">
        <v>231</v>
      </c>
      <c r="K9" s="1" t="str">
        <f>IFERROR(__xludf.DUMMYFUNCTION("GOOGLETRANSLATE(J:J, ""en"", ""te"")"),"స్టానిస్సా సివియస్కి")</f>
        <v>స్టానిస్సా సివియస్కి</v>
      </c>
      <c r="L9" s="3">
        <v>8642.0</v>
      </c>
      <c r="O9" s="1">
        <v>2.0</v>
      </c>
      <c r="P9" s="1" t="s">
        <v>132</v>
      </c>
      <c r="Q9" s="1" t="s">
        <v>232</v>
      </c>
      <c r="R9" s="1" t="s">
        <v>233</v>
      </c>
      <c r="S9" s="1" t="s">
        <v>234</v>
      </c>
      <c r="T9" s="1" t="s">
        <v>235</v>
      </c>
      <c r="U9" s="1" t="s">
        <v>226</v>
      </c>
      <c r="V9" s="1" t="s">
        <v>236</v>
      </c>
      <c r="AM9" s="1" t="s">
        <v>237</v>
      </c>
      <c r="AN9" s="1" t="s">
        <v>238</v>
      </c>
      <c r="AO9" s="1" t="s">
        <v>239</v>
      </c>
      <c r="AU9" s="1" t="s">
        <v>240</v>
      </c>
      <c r="AX9" s="1">
        <v>9.2</v>
      </c>
      <c r="AY9" s="1" t="s">
        <v>241</v>
      </c>
    </row>
    <row r="10">
      <c r="A10" s="1" t="s">
        <v>242</v>
      </c>
      <c r="B10" s="1" t="str">
        <f>IFERROR(__xludf.DUMMYFUNCTION("GOOGLETRANSLATE(A:A, ""en"", ""te"")"),"మైక్రో డేటా సెంటర్")</f>
        <v>మైక్రో డేటా సెంటర్</v>
      </c>
      <c r="C10" s="1" t="s">
        <v>243</v>
      </c>
      <c r="D10" s="1" t="str">
        <f>IFERROR(__xludf.DUMMYFUNCTION("GOOGLETRANSLATE(C:C, ""en"", ""te"")"),"మైక్రో డేటా సెంటర్ (MDC) అనేది చిన్న లేదా కంటైనరైజ్డ్ (మాడ్యులర్) డేటా సెంటర్ ఆర్కిటెక్చర్, ఇది సాంప్రదాయ సౌకర్యాలు అవసరం లేని కంప్యూటర్ పనిభారం కోసం రూపొందించబడింది. పరిమాణం రాక్ నుండి కంటైనర్ వరకు మారవచ్చు, మైక్రో డేటా సెంటర్‌లో ఒకే 19-అంగుళాల రాక్‌లో న"&amp;"ాలుగు కంటే తక్కువ సర్వర్‌లు ఉండవచ్చు. ఇది అంతర్నిర్మిత భద్రతా వ్యవస్థలు, శీతలీకరణ వ్యవస్థలు మరియు అగ్ని రక్షణతో రావచ్చు. సాధారణంగా రాక్ శీతలీకరణ, విద్యుత్ సరఫరా, విద్యుత్ బ్యాకప్, భద్రత, అగ్ని మరియు అణచివేతతో సహా 'సాంప్రదాయ' డేటా సెంటర్ యొక్క అన్ని భాగాలన"&amp;"ు కలిగి ఉన్న స్వతంత్ర రాక్-స్థాయి వ్యవస్థలు ఉన్నాయి. ద్రవ శీతలీకరణతో కలిపి ఉష్ణోగ్రత గొలుసు ద్వారా శక్తి సంరక్షించబడిన చోట నమూనాలు ఉన్నాయి. [2] 2017 మధ్యలో, డోమ్ ప్రాజెక్ట్ ప్రవేశపెట్టిన సాంకేతిక పరిజ్ఞానం 64 అధిక-పనితీరు గల సర్వర్లు, నిల్వ, నెట్‌వర్కింగ్"&amp;", శక్తి మరియు శీతలీకరణలను 2U 19 ""ర్యాక్-యూనిట్లో విలీనం చేయటానికి వీలు కల్పించింది. ఈ ప్యాకేజింగ్, కొన్నిసార్లు 'డేటాసెంటర్-ఇన్-ఎ అని పిలుస్తారు. -బాక్స్ 'ఫ్యాక్టరీ ఫ్లోర్స్ (IoT) మరియు దట్టమైన నగర కేంద్రాలు వంటి సాంప్రదాయ డేటా కేంద్రాలు సరిపోని ప్రదేశాల"&amp;"లో విస్తరణలను అనుమతిస్తుంది, ముఖ్యంగా ఎడ్జ్-కంప్యూటింగ్ మరియు ఎడ్జ్-ఎనలిటిక్స్ కోసం. MDC లు సాధారణంగా పోర్టబుల్ మరియు ప్లగ్ మరియు ప్లే లక్షణాలను అందిస్తాయి. అవి చేయగలవు. ఇంట్లో లేదా ఆరుబయట, మారుమూల ప్రదేశాలలో, ఒక బ్రాంచ్ ఆఫీస్ కోసం లేదా అధిక-రిస్క్ జోన్లల"&amp;"ో తాత్కాలిక ఉపయోగం కోసం వేగంగా అమలు చేయండి. [3] అవి పంపిణీ చేయబడిన పనిభారాన్ని ప్రారంభిస్తాయి, సమయ వ్యవధిని తగ్గించడం మరియు ప్రతిస్పందన వేగాన్ని పెంచుతాయి.")</f>
        <v>మైక్రో డేటా సెంటర్ (MDC) అనేది చిన్న లేదా కంటైనరైజ్డ్ (మాడ్యులర్) డేటా సెంటర్ ఆర్కిటెక్చర్, ఇది సాంప్రదాయ సౌకర్యాలు అవసరం లేని కంప్యూటర్ పనిభారం కోసం రూపొందించబడింది. పరిమాణం రాక్ నుండి కంటైనర్ వరకు మారవచ్చు, మైక్రో డేటా సెంటర్‌లో ఒకే 19-అంగుళాల రాక్‌లో నాలుగు కంటే తక్కువ సర్వర్‌లు ఉండవచ్చు. ఇది అంతర్నిర్మిత భద్రతా వ్యవస్థలు, శీతలీకరణ వ్యవస్థలు మరియు అగ్ని రక్షణతో రావచ్చు. సాధారణంగా రాక్ శీతలీకరణ, విద్యుత్ సరఫరా, విద్యుత్ బ్యాకప్, భద్రత, అగ్ని మరియు అణచివేతతో సహా 'సాంప్రదాయ' డేటా సెంటర్ యొక్క అన్ని భాగాలను కలిగి ఉన్న స్వతంత్ర రాక్-స్థాయి వ్యవస్థలు ఉన్నాయి. ద్రవ శీతలీకరణతో కలిపి ఉష్ణోగ్రత గొలుసు ద్వారా శక్తి సంరక్షించబడిన చోట నమూనాలు ఉన్నాయి. [2] 2017 మధ్యలో, డోమ్ ప్రాజెక్ట్ ప్రవేశపెట్టిన సాంకేతిక పరిజ్ఞానం 64 అధిక-పనితీరు గల సర్వర్లు, నిల్వ, నెట్‌వర్కింగ్, శక్తి మరియు శీతలీకరణలను 2U 19 "ర్యాక్-యూనిట్లో విలీనం చేయటానికి వీలు కల్పించింది. ఈ ప్యాకేజింగ్, కొన్నిసార్లు 'డేటాసెంటర్-ఇన్-ఎ అని పిలుస్తారు. -బాక్స్ 'ఫ్యాక్టరీ ఫ్లోర్స్ (IoT) మరియు దట్టమైన నగర కేంద్రాలు వంటి సాంప్రదాయ డేటా కేంద్రాలు సరిపోని ప్రదేశాలలో విస్తరణలను అనుమతిస్తుంది, ముఖ్యంగా ఎడ్జ్-కంప్యూటింగ్ మరియు ఎడ్జ్-ఎనలిటిక్స్ కోసం. MDC లు సాధారణంగా పోర్టబుల్ మరియు ప్లగ్ మరియు ప్లే లక్షణాలను అందిస్తాయి. అవి చేయగలవు. ఇంట్లో లేదా ఆరుబయట, మారుమూల ప్రదేశాలలో, ఒక బ్రాంచ్ ఆఫీస్ కోసం లేదా అధిక-రిస్క్ జోన్లలో తాత్కాలిక ఉపయోగం కోసం వేగంగా అమలు చేయండి. [3] అవి పంపిణీ చేయబడిన పనిభారాన్ని ప్రారంభిస్తాయి, సమయ వ్యవధిని తగ్గించడం మరియు ప్రతిస్పందన వేగాన్ని పెంచుతాయి.</v>
      </c>
    </row>
    <row r="11">
      <c r="A11" s="1" t="s">
        <v>244</v>
      </c>
      <c r="B11" s="1" t="str">
        <f>IFERROR(__xludf.DUMMYFUNCTION("GOOGLETRANSLATE(A:A, ""en"", ""te"")"),"జాక్ żabuś")</f>
        <v>జాక్ żabuś</v>
      </c>
      <c r="C11" s="1" t="s">
        <v>245</v>
      </c>
      <c r="D11" s="1" t="str">
        <f>IFERROR(__xludf.DUMMYFUNCTION("GOOGLETRANSLATE(C:C, ""en"", ""te"")"),"జాచ్ żabuś (జాక్ ఫ్రాగ్గి) 1923 మొదటి పోలిష్ గ్లైడర్ పోటీలో పోటీ చేయడానికి రూపొందించిన పోలిష్ గ్లైడర్. దీనికి నిలువు ఎగిరే ఉపరితలాలు లేవు, అసాధారణ నియంత్రణ వ్యవస్థను కలిగి ఉన్నాయి మరియు ఒక చిన్న విమానంలో మాత్రమే తయారు చేయబడ్డాయి. సాంప్రదాయిక తోక మరియు నియ"&amp;"ంత్రణలతో పునర్నిర్మించబడింది, ఇది 1925 లో జరిగిన రెండవ పోటీలో దూరపు బహుమతిని గెలుచుకుంది. 1920 వేసవి చివరలో వాస్సెర్కుప్పే వద్ద జరిగిన మొదటి జర్మన్ గ్లైడర్ పోటీ యొక్క నివేదికలు, పోలాండ్ పట్ల గణనీయమైన ఆసక్తిని కలిగించాయి, ఇది దారితీసింది ఆగష్టు 30 మరియు 13"&amp;" సెప్టెంబర్ 1923 మధ్య జార్నా గోరాలో మొదటి పోలిష్ గ్లైడర్ పోటీ. ఈ పోటీ గొప్ప విజయం కాదు, అనుభవం లేని డిజైనర్లు మరియు పైలట్లు మరియు పేలవమైన ప్రదేశం పరిమితం చేయబడింది, కాని కార్పియస్కి SL.1 AKAR చాలా విజయవంతమైనది. [[ 1] Żabuś ను కెప్టెన్ ఫ్రాన్సిస్జెక్ జాచ్ "&amp;"పోటీ కోసం రూపొందించారు మరియు బైడ్గోజ్జ్జ్ వద్ద పైలట్ల దిగువ పాఠశాల వర్క్‌షాప్‌లలో నిర్మించారు. చెక్క గ్లైడర్‌లో రెండు-భాగాలు, దీర్ఘచతురస్రాకార ప్రణాళిక ఉంది, ఫాబ్రిక్ కవర్ చేసిన పారాసోల్ వింగ్ రెండు స్పార్‌ల చుట్టూ నిర్మించబడింది. దాని బయటి భాగాలు వాష్అవు"&amp;"ట్ తీసుకువెళ్ళాయి మరియు అసాధారణమైన చిన్న కానీ విస్తృత తీగ ఐలెరాన్లను కలిగి ఉన్నాయి, ఇవి చిట్కాకు దగ్గరగా పూర్తి తీగకు విస్తరించాయి. ప్రతి ఐలెరాన్ దాని స్వంత లివర్‌తో స్వతంత్రంగా నిర్వహించబడుతుంది. రెక్కను స్టీల్ ట్యూబ్ క్యాబనే ద్వారా ఫ్యూజ్‌లేజ్‌పై తక్కువ"&amp;"గా ఉంచారు మరియు ఫ్యూజ్‌లేజ్ నుండి ఫ్యూజ్‌లేజ్ నుండి స్ప్లేడ్ ఎన్-స్ట్రట్‌లతో సెంట్రల్‌గా కలుపుతారు, ప్రతి వైపు రెక్క స్పార్‌లకు ఫ్యూజ్‌లేజ్ నుండి స్ప్లేడ్ నుండి వింగ్ స్పార్స్ వరకు. [1] [2] దీని దీర్ఘచతురస్రాకార విభాగం, ప్లైవుడ్-కప్పబడిన ఫ్యూజ్‌లేజ్ రెక్క"&amp;" కింద ఓపెన్ కాక్‌పిట్‌ను కలిగి ఉంది మరియు అసాధారణమైన ప్రొఫైల్‌ను కలిగి ఉంది, కేంబర్డ్ ఎయిర్‌ఫాయిల్ లాగా బలంగా వంపు అండర్‌సైడ్‌తో ఉంటుంది. వెనుక భాగంలో నిలువు ఉపరితలాలు లేవు, విస్తృత తీగ, త్రిభుజాకార టెయిల్‌ప్లేన్ మాత్రమే ఒక ముక్క, ఫాబ్రిక్-కప్పబడిన, ఫుట్-"&amp;"ఆపరేటెడ్ ఎలివేటర్. [1] జాక్ దాని ఏకైక విమానంలో żabuś పైలట్ చేసాడు మరియు కేవలం 19 సెకన్ల తర్వాత క్రాష్ అయ్యాడు, బహుశా అసాధారణమైన నియంత్రణ వ్యవస్థ కారణంగా. [1] బాల్టిక్ తీరంలో ఓక్సీవీలో జరిగిన 1925 సెకండ్ పోలిష్ పోలిష్ గ్లైడర్ పోటీ కోసం ఇది పునర్నిర్మించబడి"&amp;"ంది, ఇది żabuś 2. గ్లైడర్ పెద్ద, ఫాబ్రిక్-కప్పబడిన ఫిన్ మరియు మొత్తం ట్రాపెజోయిడల్ ప్రొఫైల్ యొక్క చుక్కాని కలిగి ఉంది, తగిన విధంగా మార్చబడిన నియంత్రణతో వ్యవస్థ. అనేక చిన్న విమానాలను తయారు చేయడంతో పాటు, vładysław సుల్జ్వెస్కీ చేత పైలట్ చేయబడిన żabuś 2, 560"&amp;" మీటర్ల (1,840 అడుగులు) కప్పబడిన విమానంతో సరళ రేఖ దూర బహుమతిని గెలుచుకుంది. [3] J. సిన్క్, 1971 [1] నుండి డేటా గుర్తించబడిన చోట తప్ప")</f>
        <v>జాచ్ żabuś (జాక్ ఫ్రాగ్గి) 1923 మొదటి పోలిష్ గ్లైడర్ పోటీలో పోటీ చేయడానికి రూపొందించిన పోలిష్ గ్లైడర్. దీనికి నిలువు ఎగిరే ఉపరితలాలు లేవు, అసాధారణ నియంత్రణ వ్యవస్థను కలిగి ఉన్నాయి మరియు ఒక చిన్న విమానంలో మాత్రమే తయారు చేయబడ్డాయి. సాంప్రదాయిక తోక మరియు నియంత్రణలతో పునర్నిర్మించబడింది, ఇది 1925 లో జరిగిన రెండవ పోటీలో దూరపు బహుమతిని గెలుచుకుంది. 1920 వేసవి చివరలో వాస్సెర్కుప్పే వద్ద జరిగిన మొదటి జర్మన్ గ్లైడర్ పోటీ యొక్క నివేదికలు, పోలాండ్ పట్ల గణనీయమైన ఆసక్తిని కలిగించాయి, ఇది దారితీసింది ఆగష్టు 30 మరియు 13 సెప్టెంబర్ 1923 మధ్య జార్నా గోరాలో మొదటి పోలిష్ గ్లైడర్ పోటీ. ఈ పోటీ గొప్ప విజయం కాదు, అనుభవం లేని డిజైనర్లు మరియు పైలట్లు మరియు పేలవమైన ప్రదేశం పరిమితం చేయబడింది, కాని కార్పియస్కి SL.1 AKAR చాలా విజయవంతమైనది. [[ 1] Żabuś ను కెప్టెన్ ఫ్రాన్సిస్జెక్ జాచ్ పోటీ కోసం రూపొందించారు మరియు బైడ్గోజ్జ్జ్ వద్ద పైలట్ల దిగువ పాఠశాల వర్క్‌షాప్‌లలో నిర్మించారు. చెక్క గ్లైడర్‌లో రెండు-భాగాలు, దీర్ఘచతురస్రాకార ప్రణాళిక ఉంది, ఫాబ్రిక్ కవర్ చేసిన పారాసోల్ వింగ్ రెండు స్పార్‌ల చుట్టూ నిర్మించబడింది. దాని బయటి భాగాలు వాష్అవుట్ తీసుకువెళ్ళాయి మరియు అసాధారణమైన చిన్న కానీ విస్తృత తీగ ఐలెరాన్లను కలిగి ఉన్నాయి, ఇవి చిట్కాకు దగ్గరగా పూర్తి తీగకు విస్తరించాయి. ప్రతి ఐలెరాన్ దాని స్వంత లివర్‌తో స్వతంత్రంగా నిర్వహించబడుతుంది. రెక్కను స్టీల్ ట్యూబ్ క్యాబనే ద్వారా ఫ్యూజ్‌లేజ్‌పై తక్కువగా ఉంచారు మరియు ఫ్యూజ్‌లేజ్ నుండి ఫ్యూజ్‌లేజ్ నుండి స్ప్లేడ్ ఎన్-స్ట్రట్‌లతో సెంట్రల్‌గా కలుపుతారు, ప్రతి వైపు రెక్క స్పార్‌లకు ఫ్యూజ్‌లేజ్ నుండి స్ప్లేడ్ నుండి వింగ్ స్పార్స్ వరకు. [1] [2] దీని దీర్ఘచతురస్రాకార విభాగం, ప్లైవుడ్-కప్పబడిన ఫ్యూజ్‌లేజ్ రెక్క కింద ఓపెన్ కాక్‌పిట్‌ను కలిగి ఉంది మరియు అసాధారణమైన ప్రొఫైల్‌ను కలిగి ఉంది, కేంబర్డ్ ఎయిర్‌ఫాయిల్ లాగా బలంగా వంపు అండర్‌సైడ్‌తో ఉంటుంది. వెనుక భాగంలో నిలువు ఉపరితలాలు లేవు, విస్తృత తీగ, త్రిభుజాకార టెయిల్‌ప్లేన్ మాత్రమే ఒక ముక్క, ఫాబ్రిక్-కప్పబడిన, ఫుట్-ఆపరేటెడ్ ఎలివేటర్. [1] జాక్ దాని ఏకైక విమానంలో żabuś పైలట్ చేసాడు మరియు కేవలం 19 సెకన్ల తర్వాత క్రాష్ అయ్యాడు, బహుశా అసాధారణమైన నియంత్రణ వ్యవస్థ కారణంగా. [1] బాల్టిక్ తీరంలో ఓక్సీవీలో జరిగిన 1925 సెకండ్ పోలిష్ పోలిష్ గ్లైడర్ పోటీ కోసం ఇది పునర్నిర్మించబడింది, ఇది żabuś 2. గ్లైడర్ పెద్ద, ఫాబ్రిక్-కప్పబడిన ఫిన్ మరియు మొత్తం ట్రాపెజోయిడల్ ప్రొఫైల్ యొక్క చుక్కాని కలిగి ఉంది, తగిన విధంగా మార్చబడిన నియంత్రణతో వ్యవస్థ. అనేక చిన్న విమానాలను తయారు చేయడంతో పాటు, vładysław సుల్జ్వెస్కీ చేత పైలట్ చేయబడిన żabuś 2, 560 మీటర్ల (1,840 అడుగులు) కప్పబడిన విమానంతో సరళ రేఖ దూర బహుమతిని గెలుచుకుంది. [3] J. సిన్క్, 1971 [1] నుండి డేటా గుర్తించబడిన చోట తప్ప</v>
      </c>
      <c r="E11" s="1" t="s">
        <v>246</v>
      </c>
      <c r="F11" s="1" t="str">
        <f>IFERROR(__xludf.DUMMYFUNCTION("GOOGLETRANSLATE(E:E, ""en"", ""te"")"),"సింగిల్-సీర్ గ్లైడర్")</f>
        <v>సింగిల్-సీర్ గ్లైడర్</v>
      </c>
      <c r="G11" s="1" t="s">
        <v>128</v>
      </c>
      <c r="H11" s="1" t="str">
        <f>IFERROR(__xludf.DUMMYFUNCTION("GOOGLETRANSLATE(G:G, ""en"", ""te"")"),"పోలాండ్")</f>
        <v>పోలాండ్</v>
      </c>
      <c r="I11" s="2" t="s">
        <v>129</v>
      </c>
      <c r="J11" s="1" t="s">
        <v>247</v>
      </c>
      <c r="K11" s="1" t="str">
        <f>IFERROR(__xludf.DUMMYFUNCTION("GOOGLETRANSLATE(J:J, ""en"", ""te"")"),"ఫ్రాన్సిస్జెక్ జాక్")</f>
        <v>ఫ్రాన్సిస్జెక్ జాక్</v>
      </c>
      <c r="L11" s="1" t="s">
        <v>248</v>
      </c>
      <c r="O11" s="1">
        <v>1.0</v>
      </c>
      <c r="P11" s="1" t="s">
        <v>132</v>
      </c>
      <c r="Q11" s="1" t="s">
        <v>249</v>
      </c>
      <c r="R11" s="1" t="s">
        <v>250</v>
      </c>
      <c r="S11" s="1" t="s">
        <v>251</v>
      </c>
      <c r="T11" s="1" t="s">
        <v>252</v>
      </c>
      <c r="U11" s="1" t="s">
        <v>253</v>
      </c>
      <c r="V11" s="1" t="s">
        <v>254</v>
      </c>
      <c r="AM11" s="1" t="s">
        <v>255</v>
      </c>
      <c r="AW11" s="1" t="s">
        <v>206</v>
      </c>
      <c r="AX11" s="1">
        <v>10.5</v>
      </c>
    </row>
    <row r="12">
      <c r="A12" s="1" t="s">
        <v>256</v>
      </c>
      <c r="B12" s="1" t="str">
        <f>IFERROR(__xludf.DUMMYFUNCTION("GOOGLETRANSLATE(A:A, ""en"", ""te"")"),"బ్లూబర్డ్ K7")</f>
        <v>బ్లూబర్డ్ K7</v>
      </c>
      <c r="C12" s="1" t="s">
        <v>257</v>
      </c>
      <c r="D12" s="1" t="str">
        <f>IFERROR(__xludf.DUMMYFUNCTION("GOOGLETRANSLATE(C:C, ""en"", ""te"")"),"బ్లూబర్డ్ K7 అనేది జెట్ ఇంజిన్ హైడ్రోప్లేన్, ఇది బ్రిటన్ యొక్క డోనాల్డ్ కాంప్‌బెల్ 1955 మరియు 1967 మధ్య ఏడు ప్రపంచ నీటి వేగం రికార్డులను నెలకొల్పింది. K7 మొదటి విజయవంతమైన జెట్-శక్తితో కూడిన హైడ్రోప్లేన్, మరియు జనవరి 1955 లో ప్రారంభించినప్పుడు విప్లవాత్మకం"&amp;"గా పరిగణించబడింది. క్యాంప్‌బెల్ మరియు K7 దాదాపుగా జోడించడానికి బాధ్యత వహించాయి. గంటకు 100 మైళ్ళు (గంటకు 160 కిమీ) వాటర్ స్పీడ్ రికార్డుకు, గంటకు 178 మైళ్ళు (గంటకు 286 కిమీ) ఉన్న మార్క్ నుండి గంటకు కేవలం 276 మైళ్ళకు (గంటకు 444 కిమీ) తీసుకువెళుతుంది. 4 జనవర"&amp;"ి 1967 న డోనాల్డ్ కాంప్‌బెల్ చాలా సవరించిన K7 తో మరణించాడు, అదే సమయంలో అతని ఎనిమిదవ నీటి వేగం రికార్డు కోసం ఒక ప్రయత్నం చేశాడు, రికార్డును కోనిస్టన్‌లో గంటకు 300 మైళ్ల (480 కిమీ/గం) కు పెంచాలనే లక్ష్యంతో అతని లక్ష్యంతో నీటి. డొనాల్డ్ కాంప్‌బెల్ తన తండ్రి "&amp;"సర్ మాల్కం కాంప్‌బెల్ మరణం తరువాత 1949 లో తన రికార్డు స్థాయిని ప్రారంభించాడు. ప్రారంభంలో, అతను తన తండ్రి యొక్క 1939-నిర్మించిన రోల్స్ రాయిస్ 'ఆర్' టైప్ శక్తితో పనిచేసే ప్రొపెల్లర్-నడిచే హైడ్రోప్లేన్ బ్లూ బ్లూ బ్లూ బర్డ్ K4 ను తన ప్రయత్నాల కోసం ఉపయోగిస్తున"&amp;"్నాడు, కాని అతను పెద్దగా విజయవంతం అయ్యాడు మరియు అనేక నిరాశపరిచే ఎదురుదెబ్బలను అనుభవించాడు. 1951 లో, K4, దాని పనితీరు సామర్థ్యాన్ని పెంచడానికి ప్రాప్-రైడర్ కాన్ఫిగరేషన్‌కు సవరించబడింది, నిర్మాణాత్మక వైఫల్యంతో బాధపడుతున్న తరువాత నాశనం చేయబడింది, దాని V- డ్ర"&amp;"ైవ్ గేర్‌బాక్స్ కత్తిరించినప్పుడు దాని మౌంటులను పొట్టు యొక్క నేల ద్వారా గుద్దుతారు. తన జెట్ బోట్ క్రూసేడర్‌లో ప్రత్యర్థి రికార్డ్ బ్రేకర్ జాన్ కాబ్ మరణం తరువాత, సెప్టెంబర్ 1952 లో రికార్డు స్థాయిలో జరిగిన ప్రయత్నంలో గంటకు 200 మైళ్ల (గంటకు 320 కిమీ) కు పైగ"&amp;"ా విరిగింది, కాంప్‌బెల్ తన సొంత అధునాతన ఆల్-మెటల్ జెట్-శక్తితో పనిచేసే బ్లూబర్డ్ అభివృద్ధిని ప్రారంభించాడు K7 హైడ్రోప్లేన్ రికార్డును సవాలు చేయడానికి, అప్పటికి అమెరికన్ ప్రాప్ రైడర్ హైడ్రోప్లేన్ స్లో-మో-షున్ IV చేత నిర్వహించబడుతుంది. [1] కెన్ మరియు లూ నోర"&amp;"ిస్ చేత రూపొందించబడిన, K7 అనేది ఉక్కు-ఫ్రేమ్డ్, అల్యూమినియం-బాడీ, మూడు-పాయింట్ల హైడ్రోప్లేన్, ఇది సామ్లెస్బరీ వద్ద సామ్లెస్బరీ ఇంజనీరింగ్ చేత నిర్మించబడింది, ఇది ఒక మెట్రోపాలిటన్-వైకర్స్ బెరిల్ యాక్సియల్-ఫ్లో టర్బోజెట్ ఇంజిన్ చేత శక్తినిస్తుంది, ఇది 3500 "&amp;"పౌండ్ల-ఫోర్స్ (ఉత్పత్తి చేస్తుంది ( 16 kN) థ్రస్ట్. SLO-MO-SHUN వలె, కానీ కాబ్ యొక్క ట్రైసైకిల్ క్రూసేడర్ మాదిరిగా కాకుండా, మూడు ప్లానింగ్ పాయింట్లు ""pick రగాయ-ఫోర్క్"" లేఅవుట్లో రెండు ఫార్వర్డ్ మరియు ఒక వెనుకకు అమర్చబడ్డాయి, బ్లూబర్డ్ నీలిరంగు లోబ్స్టర్"&amp;"‌తో ప్రారంభ పోలికను ప్రేరేపిస్తుంది. K7 చాలా అధునాతన రూపకల్పన మరియు నిర్మాణం, మరియు దాని లోడ్-బేరింగ్ స్టీల్ స్పేస్ ఫ్రేమ్ అల్ట్రా దృ g ంగా ఉంది. ఇది గంటకు 250 మైళ్ళు (గంటకు 400 కిమీ) డిజైన్ వేగాన్ని కలిగి ఉంది మరియు 1960 ల చివరి వరకు ప్రపంచంలోనే విజయవంతమ"&amp;"ైన జెట్-బోట్ గా ఉంది. ""K7"" అనే హోదా దాని లాయిడ్ యొక్క అపరిమిత రేటింగ్ రిజిస్ట్రేషన్ నుండి తీసుకోబడింది. ఇది అనంత చిహ్నం క్రింద, దాని స్పాన్సన్‌లపై ఒక ప్రముఖ వైట్ రౌండెల్ మీద తీసుకువెళ్ళబడింది. బ్లూబర్డ్ కె 7 'అన్‌లిమిటెడ్' సిరీస్‌లో లాయిడ్స్ వద్ద రిజిస్"&amp;"టర్ చేయబడిన ఏడవ పడవ. కాంప్‌బెల్ జూలై 1955 మరియు డిసెంబర్ 1964 మధ్య కె 7 లో ఏడు ప్రపంచ నీటి వేగం రికార్డులను నెలకొల్పింది. ఈ మార్కులలో మొదటిది 23 జూలై 1955 న ఉల్స్‌వాటర్‌లో సెట్ చేయబడింది, అక్కడ అతను 202.15 mph (324 కిమీ/గం) వేగాన్ని సాధించాడు, కానీ చాలా న"&amp;"ెలల తరువాత మాత్రమే ట్రయల్స్ మరియు బ్లూబర్డ్ యొక్క ఫార్వర్డ్ స్పాన్సన్ జోడింపుల పాయింట్ల యొక్క ప్రధాన పున es రూపకల్పన. కాంప్‌బెల్ మిగిలిన దశాబ్దంలో పడవతో తదుపరి స్పీడ్-రికార్డ్ పెరుగుదలను సాధించింది, 1955 లో నెవాడాలోని లేక్ మీడ్‌లో 216 mph (348 కిమీ/గం) మా"&amp;"ర్కుతో ప్రారంభమైంది. తదనంతరం, కోనిస్టన్ వాటర్‌లో నాలుగు కొత్త మార్కులు నమోదు చేయబడ్డాయి, ఇక్కడ క్యాంప్‌బెల్ మరియు బ్లూబర్డ్ యాభైల తరువాతి భాగంలో వార్షిక పోటీగా మారారు, మొబిల్ ఆయిల్ కంపెనీ మరియు తరువాత బిపి నుండి గణనీయమైన స్పాన్సర్‌షిప్‌ను ఆస్వాదించారు. 19"&amp;"57 లో కాంప్‌బెల్ 1957 లో న్యూయార్క్ రాష్ట్రంలోని కెనండైగువాలో 1957 వేసవిలో విజయవంతం కాలేదు, ఇది తగిన ప్రశాంతమైన నీటి పరిస్థితులు లేకపోవడం వల్ల విఫలమైంది. బ్లూబర్డ్ K7 ఒక ప్రసిద్ధ ఆకర్షణగా మారింది, అలాగే ఆమె వార్షిక కోనిస్టన్ ప్రదర్శనలు, K7 UK, USA, కెనడా "&amp;"మరియు ఐరోపాలో విస్తృతంగా ప్రదర్శించబడింది, తరువాత 1963-64లో ల్యాండ్ స్పీడ్ రికార్డుపై కాంప్‌బెల్ యొక్క సుదీర్ఘ ప్రయత్నంలో ఆస్ట్రేలియాలో ఆస్ట్రేలియాలో విస్తృతంగా ప్రదర్శించబడింది. మరింత వేగాన్ని సేకరించేందుకు మరియు ఎక్కువ అధిక వేగం స్థిరత్వంతో పడవను భరించడ"&amp;"ానికి, పిచ్ మరియు యా రెండింటిలోనూ, 1950 ల రెండవ భాగంలో K7 సూక్ష్మంగా సవరించబడింది ప్రధాన పొట్టులో భాగం. "" -పి హైడ్రోప్లేన్ యొక్క సురక్షితమైన ఆపరేటింగ్ కవరును పెంచడానికి ముక్కుపై శక్తి రూపకల్పనలో చేర్చబడింది. ఆ విధంగా ఆమె 1956 లో 225 mph (362 కిమీ/గం) కు "&amp;"చేరుకుంది, ఇక్కడ అపూర్వమైన గరిష్ట వేగం 286.78 mph (461.53 కిమీ/గం) మొదటి పరుగులో, 1957, 248 mph (399 లో 239 mph (385 km/h) సాధించబడింది. 1958 లో KM/H) మరియు 1959 లో 260 mph (420 కిమీ/గం). క్యాంప్‌బెల్ 450 mph (720 కిమీ/గం) ప్లస్ ల్యాండ్ స్పీడ్ రికార్డును "&amp;"ఏర్పాటు చేయాలనే లక్ష్యంతో, ల్యాండ్ స్పీడ్ రికార్డ్ వైపు తన దృష్టిని మరల్చాడు. అతను అదే సంవత్సరంలో ఏడవ నీటి వేగం రికార్డును నెలకొల్పాలని అనుకున్నాడు మరియు అదే సంవత్సరంలో ల్యాండ్ స్పీడ్ రికార్డ్ మరియు వాటర్ స్పీడ్ రికార్డును స్థాపించిన మొదటి వ్యక్తిగా అవతరి"&amp;"ంచాడు. అతను ఆగష్టు 1960 లో బోన్నెవిల్లే సాల్ట్ ఫ్లాట్లకు బయలుదేరాడు మరియు తన నోరిస్ సోదరులలో 360 mph (580 కిమీ/గం) క్రాష్ నుండి బయటపడటం అదృష్టంగా ఉంది, ఆ సెప్టెంబర్ తరువాత బ్లూబర్డ్ సిఎన్ 7 టర్బైన్ శక్తితో కూడిన కారును రూపొందించారు. బ్లూబర్డ్ సిఎన్ 7 1961"&amp;"-62లో పునర్నిర్మించబడింది మరియు కాంప్‌బెల్ తరువాత ఆస్ట్రేలియన్ ఎడారిలో నిరాశపరిచింది, ప్రతికూల ట్రాక్ పరిస్థితులతో పోరాడుతోంది. చివరగా, క్యాంప్‌బెల్ 17 జూలై 1964 న ఐర్ లేక్ ఐర్‌లో ల్యాండ్ స్పీడ్ రికార్డును మించి, బ్లూబర్డ్ సిఎన్ 7 లో 403.10 mph (648.73 కి"&amp;"మీ/గం) వద్ద, అతను తన ఏడవ నీటి వేగం రికార్డును 31 డిసెంబర్ 1964 న వెస్ట్రన్ ఆస్ట్రేలియాలోని డంబ్లేయూంగ్ సరస్సు వద్ద కొట్టాడు, అతను తన ఏడవ నీటి వేగం రికార్డును కొట్టాడు. 276.33 mph (444.71 కిమీ/గం) కు చేరుకుంది, రెండు పరుగులు 283.3 mph (455.9 కిమీ/గం) మరియు"&amp;" 269.3 mph (433.4 కిమీ/గం) కొత్త సంవత్సరం ఈవ్ 1964 న మాత్రమే మిగిలి ఉన్నాయి. ఈ తాజా విజయం క్యాంప్‌బెల్ మరియు కె 7 గా మారింది. వాటర్ స్పీడ్ రికార్డ్ యొక్క ప్రపంచంలోనే అత్యంత ఫలవంతమైన హోల్డర్లు, అదనంగా, కాంప్‌బెల్ అతను మొదటిసారి అయినప్పుడు తన 'డబుల్' ను గ్ర"&amp;"హించాడు, మరియు ఇప్పటివరకు, అదే సంవత్సరంలో ల్యాండ్ స్పీడ్ రికార్డ్ మరియు వాటర్ స్పీడ్ రికార్డ్ రెండింటినీ బద్దలు కొట్టే వ్యక్తి. ఈ విజయం నుండి, కాంప్బెల్ K7 చాలావరకు రిటైర్ అవుతుందని మరియు మ్యూజియం ప్రదర్శనగా మారుతుందని పేర్కొన్నాడు. ఆమె పొట్టు పదేళ్ల వయస్"&amp;"సు, ఆమె ఇంజిన్ పద్నాలుగు, మరియు ఆమె డిజైన్ వేగం 250 mph (400 కిమీ/గం) అనేక సందర్భాలలో 30 mph (48 కిమీ/గం) పైగా ఉంది. జూన్ 1966 లో, కాంప్‌బెల్ K7 తో నీటి వేగం రికార్డు కోసం మరోసారి ప్రయత్నించాలని నిర్ణయించుకున్నాడు: అతని లక్ష్యం, 300 mph (480 కిమీ/గం). మరి"&amp;"ంత శక్తిని జోడించడానికి, కాంప్‌బెల్ రక్షణ మంత్రిత్వ శాఖ నుండి రుణం కోసం 4,500 పౌండ్ల-ఫోర్స్ (20 కెఎన్) బ్రిస్టల్ సిడ్లీ ఓర్ఫియస్ ఇంజిన్‌ను అందుకున్నాడు. ఇది అసలు ఇంజిన్ కంటే తేలికైనది మరియు శక్తివంతమైనది. క్యాంప్‌బెల్ క్రాష్-దెబ్బతిన్న ఫోలాండ్ గ్నాట్‌ను క"&amp;"ూడా కొనుగోలు చేసింది, ఇది ఓర్ఫియస్ ఇంజిన్‌ను విడిభాగాల వనరుగా ఉపయోగించింది. గ్నాట్ నుండి నిలువు స్టెబిలైజర్ పునర్నిర్మించిన K7 లో కూడా ఉపయోగించబడింది మరియు ఐదు-మైళ్ల కోనిస్టన్ కోర్సులో పడవను మందగించడానికి రూపొందించిన కొత్త హైడ్రాలిక్ వాటర్ బ్రేక్. పడవ నవం"&amp;"బర్ 1966 లో ట్రయల్స్ కోసం కోనిస్టన్‌కు తిరిగి వచ్చింది. ఇవి సరిగ్గా జరగలేదు; వాతావరణం భయంకరంగా ఉంది మరియు మరింత శక్తివంతమైన ఇంజిన్ యొక్క డిమాండ్లలో గాలి తీసుకోవడం కూలిపోయినప్పుడు K7 ఆమె ఇంజిన్‌ను నాశనం చేసింది మరియు కంప్రెసర్ బ్లేడ్‌లలో శిధిలాలను గీసింది."&amp;" ప్రాజెక్ట్ ప్రారంభంలో అతను కొనుగోలు చేసిన గ్నాట్ విమానం నుండి ఇంజిన్‌ను ఉపయోగించి ఇంజిన్ భర్తీ చేయబడింది. [2] అసలు ఓర్ఫియస్ మిగిలిన ప్రాజెక్ట్ కోసం జట్టు యొక్క లేక్‌సైడ్ వర్క్‌షాప్ వెలుపల ఉంది, టార్పాలిన్లో కప్పబడి ఉంది. నవంబర్ చివరి నాటికి, K7 యొక్క బరు"&amp;"వు పంపిణీని మార్చడానికి మరిన్ని మార్పుల తరువాత, కొన్ని హై-స్పీడ్ పరుగులు జరిగాయి, అయితే ఇవి ప్రస్తుత రికార్డు కంటే చాలా సమయం ముగిశాయి. ఇంధన వ్యవస్థతో సమస్యలు అంటే ఇంజిన్ గరిష్ట శక్తిని అభివృద్ధి చేయలేకపోయింది. డిసెంబర్ మధ్య నాటికి, కాంప్‌బెల్ అనేక సమయం తీ"&amp;"సుకున్న ప్రయత్నాలు చేసాడు, కాని సాధించిన అత్యధిక వేగం 264 mph, మరియు అందువల్ల ప్రస్తుతం ఉన్న రికార్డుకు సిగ్గుపడింది. చివరికి, K7 యొక్క ఇంధన వ్యవస్థకు మరింత మార్పులు (బూస్టర్ పంపు యొక్క అమరికతో సంబంధం కలిగి ఉంటాయి) ఇంధన-స్టార్వేషన్ సమస్యను పరిష్కరించాయి. "&amp;"ఇది ఇప్పుడు డిసెంబర్ చివరిది మరియు కాంప్‌బెల్ కొనసాగడానికి సిద్ధంగా ఉంది, తగిన వాతావరణ పరిస్థితుల రాక మాత్రమే పెండింగ్‌లో ఉంది. 4 జనవరి 1967 న, కాంప్‌బెల్ తన రికార్డు ప్రయత్నాన్ని ప్రారంభించాడు. బ్లూబర్డ్ ప్రారంభ ఉత్తర -దక్షిణ పరుగు కిలోమీటర్. ఇంధనం నింపడ"&amp;"ానికి మరియు ఈ పరుగును కడగడం కోసం వేచి ఉండటానికి బదులుగా, ముందే ఏర్పాటు చేసినట్లుగా, అతను వెంటనే రిటర్న్ రన్ చేయాలని నిర్ణయించుకున్నాడు. రెండవ పరుగు మరింత వేగంగా ఉంది; K7 కొలిచిన కిలోమీటర్ ప్రారంభంలో ఉత్తీర్ణత సాధించినప్పుడు, ఆమె 320 mph (510 కిమీ/గం) వద్ద"&amp;" ప్రయాణిస్తోంది. అయినప్పటికీ, ఆమె ఇంతకు ముందెన్నడూ సాధించని వేగంతో ఆమె ప్రయాణించడంతో ఆమె స్థిరత్వం విచ్ఛిన్నం కావడం ప్రారంభమైంది, మరియు పడవ ముందు భాగం స్టార్‌బోర్డ్ వైపు ఉన్న నీటి నుండి బౌన్స్ అవ్వడం ప్రారంభించింది. కొలిచిన కిలోమీటర్ చివరి నుండి 150 గజాలు"&amp;", K7 ఉపరితలం నుండి మరియు 1.5 సెకన్ల తరువాత, క్రమంగా నీటి నుండి ఎప్పటికప్పుడు పెరుగుతున్న కోణంలో ఎత్తివేసి, తరువాత 90-డిగ్రీల కోణంలో నీటి ఉపరితలానికి బయలుదేరింది. ఆమె సోమర్సాల్ట్ చేసి, సరస్సులోకి తిరిగి పడిపోయింది, మొదట ముక్కు, తరువాత కార్ట్‌వీల్ నీటిలో వి"&amp;"శ్రాంతి తీసుకునే ముందు. ప్రభావం K7 ను గాలి తీసుకోవడం (కాంప్‌బెల్ కూర్చున్న చోట) ముందుకు తెచ్చింది మరియు ప్రధాన పొట్టు కొద్దిసేపటికే మునిగిపోయింది. కాంప్‌బెల్ తక్షణమే చంపబడ్డాడు. [3] మిస్టర్ వోపిట్, అతని టెడ్డి బేర్ మస్కట్, తేలియాడే శిధిలాలలో కనుగొనబడింది "&amp;"మరియు అతని హెల్మెట్ తిరిగి పొందబడింది. రాయల్ నేవీ డైవర్లు K7 యొక్క శిధిలాలను గుర్తించగలిగారు, కాని రెండు వారాల తరువాత కాంప్‌బెల్ శరీరం కోసం అన్వేషణను విరమించుకున్నారు. [4] రేడియో ఇంటర్‌కామ్ నుండి రికార్డ్ చేయబడిన కాంప్‌బెల్ యొక్క చివరి మాటలు: ఇక్కడ కొంచెం"&amp;" క్రిందికి పిచ్ చేయడం ... బహుశా నా స్వంత వాష్ నుండి ... ఇప్పుడు ట్రాక్‌లో నిఠారుగా ఉంది ... పీల్ ద్వీపానికి దగ్గరగా ... పిచ్చిలాగా ట్రాంపింగ్ ... మరియు ఎర్ ... పూర్తి శక్తి ... ఇక్కడ నరకం లాగా ట్రాంపింగ్ ... నేను చాలా చూడలేను ... మరియు నీరు చాలా చెడ్డది ."&amp;".. నేను పైకి రాలేను/నేను గాలపింగ్ చేస్తున్నాను టాప్ [5] ... నేను ఇక్కడ చాలా నెత్తుటి వరుసను పొందుతున్నాను ... నేను ఏమీ చూడలేను ... నాకు విల్లు వచ్చింది ... నేను వెళ్తున్నాను! .... ఉగ్ ""[6] క్రాష్ యొక్క కారణం గురించి విభిన్న సిద్ధాంతాలు ఉన్నాయి. ఇంధనం నిం"&amp;"పడానికి వేచి ఉండకపోవడం అంటే పడవ తేలికైనది. మొదటి పరుగు నుండి వాష్ వాటర్ బ్రేక్ ఉపయోగించడం ద్వారా మరింత దిగజారిపోయేది; అయినప్పటికీ, వాష్‌కు కోర్సు మధ్యలో తిరిగి ప్రతిబింబించే సమయం లేదు, మరియు కాంప్‌బెల్ వాటర్ బ్రేక్‌ను దక్షిణాన బాగా ఉపయోగించాడు. ఫైనల్ రన్ "&amp;"యొక్క తరువాతి భాగం నుండి తీసిన ఇంకా ఛాయాచిత్రాలు వాటర్ బ్రేక్ అప్పుడు మోహరించబడలేదని స్పష్టంగా చూపిస్తుంది మరియు K7 గాలిలో మారినప్పుడు, జెట్ ఇంజిన్ ఇకపై పనిచేయడం లేదు; ఎగ్జాస్ట్ చాలా గమనించదగ్గ నీటిని భంగపరిచింది. అందువల్ల ఇంజిన్ మంటలు చెలరేగాయి. ఎందుకు అ"&amp;"ని ఖచ్చితంగా చెప్పలేము; ఇంధన ఆకలి, నిర్మాణాత్మక మూలకానికి నష్టం బౌన్స్ చేసేటప్పుడు, పిచింగ్ సమయంలో వైమానిక అడుగును తీసుకోవడం లేదా కారణాల కలయిక అన్నీ సాధ్యమే. చాలావరకు అంతిమ కారణం ఏమిటంటే బ్లూబర్డ్ దాని ఏరోడైనమిక్ స్టాటిక్ స్టెబిలిటీ పరిమితిని మించిపోయింది"&amp;", ఇంజిన్ థ్రస్ట్ కోల్పోవడం, పోర్ట్ స్పార్ ఎఫ్ఎకు నష్టం ఇరింగ్, మరియు అప్పటికి తక్కువ అర్థం చేసుకున్న గ్రౌండ్-ఎఫెక్ట్ లిఫ్ట్ మెరుగుదల [7] అన్నీ అస్థిరతకు తోడ్పడతాయి. సిఎమ్‌డిఆర్ జాన్ ఫుచర్, ప్రమాదం జరిగిన రోజు ఆలస్యంగా కోనిస్టన్ వద్దకు వచ్చారు. వారు మరుసటి"&amp;" రోజు మధ్యాహ్నం 12.30 గంటలకు డోనాల్డ్ కాంప్‌బెల్ మరియు బ్లూబర్డ్లను గుర్తించడానికి వారి మొదటి ప్రయత్నం కోసం బయలుదేరారు. కాంప్‌బెల్ యొక్క శరీరం ప్రభావ సమయంలో, పడవ యొక్క ప్రధాన శిధిలాలలో లేదా రెండు ప్రదేశాల మధ్య ఒక సమయంలో ఉంటుందని ఫుట్చర్ నమ్మాడు. కెన్ నోరి"&amp;"స్ డైవ్ జట్టును పడవ యొక్క విశ్రాంతి పాయింట్‌కు మార్గనిర్దేశం చేయడానికి కొన్ని లెక్కలు చేశాడు. ఆ మధ్యాహ్నం మొదటి మూడు డైవ్‌లు చిన్న శిధిలాల ముక్కలను కనుగొన్నాయి, డైవ్ బృందం సరైన ట్రాక్‌లో ఉందని సూచిస్తుంది. నాల్గవ డైవ్‌లో, K7 యొక్క ప్రధాన పొట్టు 142 అడుగుల"&amp;" నీటిలో కనుగొనబడింది, ఆమె సరైన వైఖరిలో విశ్రాంతి తీసుకుంది, కానీ ఆగ్నేయ దిశలో ఉంది. తరువాతి మరియు సుదీర్ఘమైన శోధన అనేక శిధిలాలను కలిగి ఉంది, మరియు బ్లూబర్డ్ యొక్క విరిగిన స్టీరింగ్ వీల్ మరియు కాలమ్‌తో సహా వివిధ వస్తువులను ఉపరితలంపైకి తీసుకువచ్చారు. ఏదేమైన"&amp;"ా, డోనాల్డ్ కాంప్‌బెల్ మృతదేహం కనుగొనబడలేదు మరియు జనవరి 16 న శోధన నిలిపివేయబడింది. కాంప్‌బెల్ కుటుంబం మరియు బృందం క్యాంప్‌బెల్ మృతదేహాన్ని కనుగొనేటప్పుడు K7 యొక్క పొట్టును తిరిగి పొందాలని వారు కోరుకోలేదని తెలిసింది. వారు కోలుకోవడం నుండి ఏమీ నేర్చుకోరని వా"&amp;"రు భావించారు. శిధిలాలు సరస్సు మంచం మీద మరో 34 సంవత్సరాలు కూర్చున్నాయి, దాని స్థానం కొంతమందికి పిలువబడుతుంది, కానీ ఎప్పుడూ వెల్లడించలేదు. బిల్ స్మిత్ నేతృత్వంలోని డైవింగ్ బృందం శిధిలాలను మార్చడానికి బాధ్యత వహించింది మరియు దాని తదుపరి కోలుకోవడం స్మిత్ యొక్క"&amp;" బ్లూబర్డ్ ప్రాజెక్ట్ బృందం నిర్వహించింది. అక్టోబర్ 2000 మధ్య, మొదటి చిన్న విభాగాలు పెరిగినప్పుడు, మరియు మే 2001 మధ్య శిధిలాలు తిరిగి పొందబడ్డాయి, చివరకు క్యాంప్‌బెల్ మృతదేహాన్ని తిరిగి పొందారు. ప్రధాన పొట్టులో సుమారు మూడింట రెండు వంతుల ప్రాతినిధ్యం వహిస్"&amp;"తున్న అతిపెద్ద విభాగం 8 మార్చి 2001 న రక్షించబడింది. [8] సరస్సు నుండి కాంప్‌బెల్ మృతదేహాన్ని తిరిగి పొందడం యొక్క ఖచ్చితమైన తేదీ 28 మే 2001. కోనిస్టన్లోని సెయింట్ ఆండ్రూస్ చర్చిలో అంత్యక్రియల సేవ తర్వాత ఆ సంవత్సరం సెప్టెంబర్ 12 న కోనిస్టన్ స్మశానవాటికలో అత"&amp;"న్ని చేర్చారు. కాంప్‌బెల్ సోదరి జీన్ వేల్స్ పడవను కోలుకోవటానికి వ్యతిరేకంగా ఉన్నారు మరియు ఆమె సోదరుడి శరీరాన్ని అతని చెప్పిన కోరిక పట్ల గౌరవం లేకుండా, ఏదో తప్పు జరిగితే: ""స్కిప్పర్ మరియు పడవ కలిసి ఉండండి."" ఈ కొటేషన్ సాధారణంగా కాంప్‌బెల్ చేత పలికినట్లు చ"&amp;"ెబుతారు, 1964 చివరి వారంలో, అతను మంచి వాతావరణం రికార్డ్ రన్ కోసం ప్రయత్నించడానికి వేచి ఉన్నాడు, కాని ఆ సమయంలో ఒక బిడ్ చాలా అరుదుగా అనిపించింది, అతని సహచరులు అతనిని వదిలి వెళ్ళమని ఒత్తిడి చేస్తున్నారు. అతను నిరాకరించాడు మరియు 1964 చివరి రోజున రికార్డును బద"&amp;"్దలు కొట్టాడు. జీన్ వేల్స్ అతని ఖననం లేదా అతని సమాధిని సందర్శించలేదు, అయితే పడవ శిధిలాలను ఒడ్డుకు తీసుకువచ్చినందున ఆమె సాల్వేజ్ సిబ్బందితో రోజువారీ సంబంధంలో ఉంది. శిధిలాలను స్వాధీనం చేసుకున్నప్పుడు పడవ యొక్క వాటర్ బ్రేక్ విస్తరించినట్లు గుర్తించినందున, పడ"&amp;"వ తన చివరి పరుగులో నీటిని వదిలివేసే ముందు కాంప్‌బెల్ నెమ్మదిగా తగ్గించాడని సాధారణంగా భావించబడింది. అయితే, పడవను కూల్చివేసినప్పుడు, దాత గ్నాట్ విమానం నుండి హైడ్రాలిక్ సంచితం ఇప్పటికీ వ్యవస్థకు అనుసంధానించబడి ఉన్నట్లు కనుగొనబడింది, అనగా నిల్వ చేసిన హైడ్రాలి"&amp;"క్ పీడనం ప్రమాదం తరువాత బ్రేక్‌ను మోహరించవచ్చు. ఈ పడవలో ఇప్పటికీ ఇంజిన్ ఇంధన మార్గాల్లో ఇంధనం ఉంది మరియు బారో కరోనర్ నియమించిన ప్రమాదం యొక్క అధికారిక దర్యాప్తులో భాగంగా గ్యాస్ క్రోమాటోగ్రఫీని ఉపయోగించి ఒక పరిమాణాన్ని సేకరించి విశ్లేషించారు. ఏదేమైనా, ఇంధన "&amp;"ఆకలి సిద్ధాంతాన్ని పూర్తిగా తగ్గించడానికి తగినంత సాక్ష్యాలు లేవు. చేయని ఇంధన వ్యవస్థ వల్ల కలిగే అడపాదడపా ఇంధన ఆకలి లేదా తక్కువ-పీడన ఇంధన-బూస్ట్ పంపులకు విద్యుత్ సరఫరా వైఫల్యం ఫలితంగా ఇంజిన్ కటౌట్ కావచ్చు. పడవ యొక్క స్ట్రిప్-డౌన్ యొక్క పూర్తి వివరాలు మరియు"&amp;" పరిశోధకులు దాని నుండి తీసిన తీర్మానాలు బ్లూబర్డ్ ప్రాజెక్ట్ వెబ్‌సైట్ యొక్క డైరీ పేజీలలో పబ్లిక్ డొమైన్‌లో ఉన్నాయి. 7 డిసెంబర్ 2006 గురువారం, డొనాల్డ్ కుమార్తె గినా కాంప్‌బెల్, బ్లూబర్డ్ K7 యొక్క కోలుకున్న శిధిలాలను కాంప్‌బెల్ ఫ్యామిలీ హెరిటేజ్ ట్రస్ట్ త"&amp;"రపున కోనిస్టన్‌లోని రస్కిన్ మ్యూజియంకు అధికారికంగా బహుమతిగా ఇచ్చింది. కాంప్‌బెల్ ఫ్యామిలీ హెరిటేజ్ ట్రస్ట్ మరియు మ్యూజియంతో ఒప్పందంలో, బిల్ స్మిత్ పడవ పునరుద్ధరణను నిర్వహించవలసి ఉంది, ఇది ఇప్పుడు జరుగుతోంది. [9] ఇప్పుడు రస్కిన్ మ్యూజియం మరియు బ్లూబర్డ్ ప్"&amp;"రాజెక్ట్ యొక్క ఉమ్మడి ఆస్తి, K7 ను రన్నింగ్ ఆర్డర్ సిర్కా 4 జనవరి 1967 కు పునర్నిర్మించడమే ఉద్దేశ్యం. ఇది సాధించడానికి వెల్లడించని సంవత్సరాలు పడుతుందని బిల్ స్మిత్ చెప్పారు. గినా కాంప్‌బెల్ ఇలా వ్యాఖ్యానించాడు: ""కోనిస్టన్, రస్కిన్ మ్యూజియం మరియు ప్రపంచ ప"&amp;"్రజల ప్రజల కోసం బ్లూబర్డ్ యొక్క భవిష్యత్తును భద్రపరచాలని నిర్ణయించుకున్నాను"". మ్యూజియం డైరెక్టర్ విక్కీ స్లోగే గినా యొక్క er దార్యం గురించి మాట్లాడి, ఆపై ఇలా అన్నాడు: ""బిల్ స్మిత్ అతను బ్లూబర్డ్ పూర్తిగా సంరక్షించవచ్చని మరియు మ్యూజియంకు ఎటువంటి ఖర్చు లే"&amp;"కుండా పునర్నిర్మించవచ్చని మాకు హామీ ఇచ్చారు. 2008 నాటికి [నవీకరణ], బ్లూబర్డ్ ప్రాజెక్ట్ ద్వారా K7 పూర్తిగా పునరుద్ధరించబడింది, నార్త్ షీల్డ్స్, టైన్ మరియు దుస్తులు, ఆమె అసలు ఫాబ్రిక్ యొక్క గణనీయమైన నిష్పత్తిని ఉపయోగించి చాలా ఎక్కువ పని స్థితికి, కానీ అనేక"&amp;" అసలు భాగాలను కలిగి ఉన్నప్పటికీ అదే రకమైన పున ment స్థాపన BS ఓర్ఫియస్ ఇంజిన్‌తో. "" మే 2009 నాటికి, కోనిస్టన్ వాటర్‌పై బ్లూబర్డ్ యొక్క ట్రయల్స్ యొక్క ఒక-ఆఫ్ సెట్ కోసం అనుమతి ఇవ్వబడింది, ఇక్కడ ఆమె ప్రదర్శన ప్రయోజనాల కోసం మాత్రమే సురక్షితమైన వేగంతో పరీక్షిం"&amp;"చబడుతుంది. బ్లూబర్డ్ K7 లేదా ట్రయల్స్ పూర్తి చేయడానికి స్థిర తేదీ లేదు. K7 తన ఆధ్యాత్మిక ఇంటికి తిరిగి వచ్చిన తర్వాత కోనిస్టన్‌లోని రస్కిన్ మ్యూజియంలో తన సొంత ప్రయోజనం నిర్మించిన వింగ్‌లో ఉంచబడుతుంది. 20 మార్చి 2018 న, ఈ పునరుద్ధరణ బిబిసి యొక్క ది వన్ షో,"&amp;" [10] లో ప్రదర్శించబడింది, ఇక్కడ బ్లూబర్డ్ కె 7 ఆగస్టు 2018 లో స్కాట్లాండ్‌లోని ఐల్ ఆఫ్ బ్యూట్, ట్రయల్స్ నిర్వహణ కోసం లోచ్ ఫాడ్‌లోని నీటికి తిరిగి వస్తుందని ప్రకటించారు. 3 సెప్టెంబర్ 2021 న, రస్కిన్ మ్యూజియం మరియు బిల్ స్మిత్ మధ్య సంబంధాలు పునరుద్ధరించబడి"&amp;"న పడవను రెండు భాగాలుగా విభజించటానికి మిగిలిన ఎంపికను విచ్ఛిన్నం చేసినట్లు ప్రకటించారు (దాని అసలు కోలుకున్న విభాగం మరియు కొత్త పునరుద్ధరించబడిన విభాగం) పార్టీల వివాదాన్ని పరిష్కరించడానికి. [11] ఆగస్టు 2018 లో, బ్లూబర్డ్ పై ప్రారంభ పునరుద్ధరణ పనులు పూర్తయ్య"&amp;"ాయి. ఆమె 4 ఆగస్టు 2018 న రిఫ్లోట్ చేయబడిన లోచ్ ఫాడ్‌కు రవాణా చేయబడింది. [12] ఆగస్టు 5 న ప్రారంభ ఇంజిన్ ట్రయల్స్ తరువాత, బ్లూబర్డ్ లోచ్‌లో పరీక్ష పరుగుల శ్రేణిని పూర్తి చేసింది, ఇది సుమారు 150 mph (240 కిమీ/గం) వేగంతో చేరుకుంది. [13] భద్రతా కారణాల వల్ల, అధ"&amp;"ిక వేగాన్ని చేరుకోవడానికి ప్రయత్నించే ప్రణాళికలు లేవు.")</f>
        <v>బ్లూబర్డ్ K7 అనేది జెట్ ఇంజిన్ హైడ్రోప్లేన్, ఇది బ్రిటన్ యొక్క డోనాల్డ్ కాంప్‌బెల్ 1955 మరియు 1967 మధ్య ఏడు ప్రపంచ నీటి వేగం రికార్డులను నెలకొల్పింది. K7 మొదటి విజయవంతమైన జెట్-శక్తితో కూడిన హైడ్రోప్లేన్, మరియు జనవరి 1955 లో ప్రారంభించినప్పుడు విప్లవాత్మకంగా పరిగణించబడింది. క్యాంప్‌బెల్ మరియు K7 దాదాపుగా జోడించడానికి బాధ్యత వహించాయి. గంటకు 100 మైళ్ళు (గంటకు 160 కిమీ) వాటర్ స్పీడ్ రికార్డుకు, గంటకు 178 మైళ్ళు (గంటకు 286 కిమీ) ఉన్న మార్క్ నుండి గంటకు కేవలం 276 మైళ్ళకు (గంటకు 444 కిమీ) తీసుకువెళుతుంది. 4 జనవరి 1967 న డోనాల్డ్ కాంప్‌బెల్ చాలా సవరించిన K7 తో మరణించాడు, అదే సమయంలో అతని ఎనిమిదవ నీటి వేగం రికార్డు కోసం ఒక ప్రయత్నం చేశాడు, రికార్డును కోనిస్టన్‌లో గంటకు 300 మైళ్ల (480 కిమీ/గం) కు పెంచాలనే లక్ష్యంతో అతని లక్ష్యంతో నీటి. డొనాల్డ్ కాంప్‌బెల్ తన తండ్రి సర్ మాల్కం కాంప్‌బెల్ మరణం తరువాత 1949 లో తన రికార్డు స్థాయిని ప్రారంభించాడు. ప్రారంభంలో, అతను తన తండ్రి యొక్క 1939-నిర్మించిన రోల్స్ రాయిస్ 'ఆర్' టైప్ శక్తితో పనిచేసే ప్రొపెల్లర్-నడిచే హైడ్రోప్లేన్ బ్లూ బ్లూ బ్లూ బర్డ్ K4 ను తన ప్రయత్నాల కోసం ఉపయోగిస్తున్నాడు, కాని అతను పెద్దగా విజయవంతం అయ్యాడు మరియు అనేక నిరాశపరిచే ఎదురుదెబ్బలను అనుభవించాడు. 1951 లో, K4, దాని పనితీరు సామర్థ్యాన్ని పెంచడానికి ప్రాప్-రైడర్ కాన్ఫిగరేషన్‌కు సవరించబడింది, నిర్మాణాత్మక వైఫల్యంతో బాధపడుతున్న తరువాత నాశనం చేయబడింది, దాని V- డ్రైవ్ గేర్‌బాక్స్ కత్తిరించినప్పుడు దాని మౌంటులను పొట్టు యొక్క నేల ద్వారా గుద్దుతారు. తన జెట్ బోట్ క్రూసేడర్‌లో ప్రత్యర్థి రికార్డ్ బ్రేకర్ జాన్ కాబ్ మరణం తరువాత, సెప్టెంబర్ 1952 లో రికార్డు స్థాయిలో జరిగిన ప్రయత్నంలో గంటకు 200 మైళ్ల (గంటకు 320 కిమీ) కు పైగా విరిగింది, కాంప్‌బెల్ తన సొంత అధునాతన ఆల్-మెటల్ జెట్-శక్తితో పనిచేసే బ్లూబర్డ్ అభివృద్ధిని ప్రారంభించాడు K7 హైడ్రోప్లేన్ రికార్డును సవాలు చేయడానికి, అప్పటికి అమెరికన్ ప్రాప్ రైడర్ హైడ్రోప్లేన్ స్లో-మో-షున్ IV చేత నిర్వహించబడుతుంది. [1] కెన్ మరియు లూ నోరిస్ చేత రూపొందించబడిన, K7 అనేది ఉక్కు-ఫ్రేమ్డ్, అల్యూమినియం-బాడీ, మూడు-పాయింట్ల హైడ్రోప్లేన్, ఇది సామ్లెస్బరీ వద్ద సామ్లెస్బరీ ఇంజనీరింగ్ చేత నిర్మించబడింది, ఇది ఒక మెట్రోపాలిటన్-వైకర్స్ బెరిల్ యాక్సియల్-ఫ్లో టర్బోజెట్ ఇంజిన్ చేత శక్తినిస్తుంది, ఇది 3500 పౌండ్ల-ఫోర్స్ (ఉత్పత్తి చేస్తుంది ( 16 kN) థ్రస్ట్. SLO-MO-SHUN వలె, కానీ కాబ్ యొక్క ట్రైసైకిల్ క్రూసేడర్ మాదిరిగా కాకుండా, మూడు ప్లానింగ్ పాయింట్లు "pick రగాయ-ఫోర్క్" లేఅవుట్లో రెండు ఫార్వర్డ్ మరియు ఒక వెనుకకు అమర్చబడ్డాయి, బ్లూబర్డ్ నీలిరంగు లోబ్స్టర్‌తో ప్రారంభ పోలికను ప్రేరేపిస్తుంది. K7 చాలా అధునాతన రూపకల్పన మరియు నిర్మాణం, మరియు దాని లోడ్-బేరింగ్ స్టీల్ స్పేస్ ఫ్రేమ్ అల్ట్రా దృ g ంగా ఉంది. ఇది గంటకు 250 మైళ్ళు (గంటకు 400 కిమీ) డిజైన్ వేగాన్ని కలిగి ఉంది మరియు 1960 ల చివరి వరకు ప్రపంచంలోనే విజయవంతమైన జెట్-బోట్ గా ఉంది. "K7" అనే హోదా దాని లాయిడ్ యొక్క అపరిమిత రేటింగ్ రిజిస్ట్రేషన్ నుండి తీసుకోబడింది. ఇది అనంత చిహ్నం క్రింద, దాని స్పాన్సన్‌లపై ఒక ప్రముఖ వైట్ రౌండెల్ మీద తీసుకువెళ్ళబడింది. బ్లూబర్డ్ కె 7 'అన్‌లిమిటెడ్' సిరీస్‌లో లాయిడ్స్ వద్ద రిజిస్టర్ చేయబడిన ఏడవ పడవ. కాంప్‌బెల్ జూలై 1955 మరియు డిసెంబర్ 1964 మధ్య కె 7 లో ఏడు ప్రపంచ నీటి వేగం రికార్డులను నెలకొల్పింది. ఈ మార్కులలో మొదటిది 23 జూలై 1955 న ఉల్స్‌వాటర్‌లో సెట్ చేయబడింది, అక్కడ అతను 202.15 mph (324 కిమీ/గం) వేగాన్ని సాధించాడు, కానీ చాలా నెలల తరువాత మాత్రమే ట్రయల్స్ మరియు బ్లూబర్డ్ యొక్క ఫార్వర్డ్ స్పాన్సన్ జోడింపుల పాయింట్ల యొక్క ప్రధాన పున es రూపకల్పన. కాంప్‌బెల్ మిగిలిన దశాబ్దంలో పడవతో తదుపరి స్పీడ్-రికార్డ్ పెరుగుదలను సాధించింది, 1955 లో నెవాడాలోని లేక్ మీడ్‌లో 216 mph (348 కిమీ/గం) మార్కుతో ప్రారంభమైంది. తదనంతరం, కోనిస్టన్ వాటర్‌లో నాలుగు కొత్త మార్కులు నమోదు చేయబడ్డాయి, ఇక్కడ క్యాంప్‌బెల్ మరియు బ్లూబర్డ్ యాభైల తరువాతి భాగంలో వార్షిక పోటీగా మారారు, మొబిల్ ఆయిల్ కంపెనీ మరియు తరువాత బిపి నుండి గణనీయమైన స్పాన్సర్‌షిప్‌ను ఆస్వాదించారు. 1957 లో కాంప్‌బెల్ 1957 లో న్యూయార్క్ రాష్ట్రంలోని కెనండైగువాలో 1957 వేసవిలో విజయవంతం కాలేదు, ఇది తగిన ప్రశాంతమైన నీటి పరిస్థితులు లేకపోవడం వల్ల విఫలమైంది. బ్లూబర్డ్ K7 ఒక ప్రసిద్ధ ఆకర్షణగా మారింది, అలాగే ఆమె వార్షిక కోనిస్టన్ ప్రదర్శనలు, K7 UK, USA, కెనడా మరియు ఐరోపాలో విస్తృతంగా ప్రదర్శించబడింది, తరువాత 1963-64లో ల్యాండ్ స్పీడ్ రికార్డుపై కాంప్‌బెల్ యొక్క సుదీర్ఘ ప్రయత్నంలో ఆస్ట్రేలియాలో ఆస్ట్రేలియాలో విస్తృతంగా ప్రదర్శించబడింది. మరింత వేగాన్ని సేకరించేందుకు మరియు ఎక్కువ అధిక వేగం స్థిరత్వంతో పడవను భరించడానికి, పిచ్ మరియు యా రెండింటిలోనూ, 1950 ల రెండవ భాగంలో K7 సూక్ష్మంగా సవరించబడింది ప్రధాన పొట్టులో భాగం. " -పి హైడ్రోప్లేన్ యొక్క సురక్షితమైన ఆపరేటింగ్ కవరును పెంచడానికి ముక్కుపై శక్తి రూపకల్పనలో చేర్చబడింది. ఆ విధంగా ఆమె 1956 లో 225 mph (362 కిమీ/గం) కు చేరుకుంది, ఇక్కడ అపూర్వమైన గరిష్ట వేగం 286.78 mph (461.53 కిమీ/గం) మొదటి పరుగులో, 1957, 248 mph (399 లో 239 mph (385 km/h) సాధించబడింది. 1958 లో KM/H) మరియు 1959 లో 260 mph (420 కిమీ/గం). క్యాంప్‌బెల్ 450 mph (720 కిమీ/గం) ప్లస్ ల్యాండ్ స్పీడ్ రికార్డును ఏర్పాటు చేయాలనే లక్ష్యంతో, ల్యాండ్ స్పీడ్ రికార్డ్ వైపు తన దృష్టిని మరల్చాడు. అతను అదే సంవత్సరంలో ఏడవ నీటి వేగం రికార్డును నెలకొల్పాలని అనుకున్నాడు మరియు అదే సంవత్సరంలో ల్యాండ్ స్పీడ్ రికార్డ్ మరియు వాటర్ స్పీడ్ రికార్డును స్థాపించిన మొదటి వ్యక్తిగా అవతరించాడు. అతను ఆగష్టు 1960 లో బోన్నెవిల్లే సాల్ట్ ఫ్లాట్లకు బయలుదేరాడు మరియు తన నోరిస్ సోదరులలో 360 mph (580 కిమీ/గం) క్రాష్ నుండి బయటపడటం అదృష్టంగా ఉంది, ఆ సెప్టెంబర్ తరువాత బ్లూబర్డ్ సిఎన్ 7 టర్బైన్ శక్తితో కూడిన కారును రూపొందించారు. బ్లూబర్డ్ సిఎన్ 7 1961-62లో పునర్నిర్మించబడింది మరియు కాంప్‌బెల్ తరువాత ఆస్ట్రేలియన్ ఎడారిలో నిరాశపరిచింది, ప్రతికూల ట్రాక్ పరిస్థితులతో పోరాడుతోంది. చివరగా, క్యాంప్‌బెల్ 17 జూలై 1964 న ఐర్ లేక్ ఐర్‌లో ల్యాండ్ స్పీడ్ రికార్డును మించి, బ్లూబర్డ్ సిఎన్ 7 లో 403.10 mph (648.73 కిమీ/గం) వద్ద, అతను తన ఏడవ నీటి వేగం రికార్డును 31 డిసెంబర్ 1964 న వెస్ట్రన్ ఆస్ట్రేలియాలోని డంబ్లేయూంగ్ సరస్సు వద్ద కొట్టాడు, అతను తన ఏడవ నీటి వేగం రికార్డును కొట్టాడు. 276.33 mph (444.71 కిమీ/గం) కు చేరుకుంది, రెండు పరుగులు 283.3 mph (455.9 కిమీ/గం) మరియు 269.3 mph (433.4 కిమీ/గం) కొత్త సంవత్సరం ఈవ్ 1964 న మాత్రమే మిగిలి ఉన్నాయి. ఈ తాజా విజయం క్యాంప్‌బెల్ మరియు కె 7 గా మారింది. వాటర్ స్పీడ్ రికార్డ్ యొక్క ప్రపంచంలోనే అత్యంత ఫలవంతమైన హోల్డర్లు, అదనంగా, కాంప్‌బెల్ అతను మొదటిసారి అయినప్పుడు తన 'డబుల్' ను గ్రహించాడు, మరియు ఇప్పటివరకు, అదే సంవత్సరంలో ల్యాండ్ స్పీడ్ రికార్డ్ మరియు వాటర్ స్పీడ్ రికార్డ్ రెండింటినీ బద్దలు కొట్టే వ్యక్తి. ఈ విజయం నుండి, కాంప్బెల్ K7 చాలావరకు రిటైర్ అవుతుందని మరియు మ్యూజియం ప్రదర్శనగా మారుతుందని పేర్కొన్నాడు. ఆమె పొట్టు పదేళ్ల వయస్సు, ఆమె ఇంజిన్ పద్నాలుగు, మరియు ఆమె డిజైన్ వేగం 250 mph (400 కిమీ/గం) అనేక సందర్భాలలో 30 mph (48 కిమీ/గం) పైగా ఉంది. జూన్ 1966 లో, కాంప్‌బెల్ K7 తో నీటి వేగం రికార్డు కోసం మరోసారి ప్రయత్నించాలని నిర్ణయించుకున్నాడు: అతని లక్ష్యం, 300 mph (480 కిమీ/గం). మరింత శక్తిని జోడించడానికి, కాంప్‌బెల్ రక్షణ మంత్రిత్వ శాఖ నుండి రుణం కోసం 4,500 పౌండ్ల-ఫోర్స్ (20 కెఎన్) బ్రిస్టల్ సిడ్లీ ఓర్ఫియస్ ఇంజిన్‌ను అందుకున్నాడు. ఇది అసలు ఇంజిన్ కంటే తేలికైనది మరియు శక్తివంతమైనది. క్యాంప్‌బెల్ క్రాష్-దెబ్బతిన్న ఫోలాండ్ గ్నాట్‌ను కూడా కొనుగోలు చేసింది, ఇది ఓర్ఫియస్ ఇంజిన్‌ను విడిభాగాల వనరుగా ఉపయోగించింది. గ్నాట్ నుండి నిలువు స్టెబిలైజర్ పునర్నిర్మించిన K7 లో కూడా ఉపయోగించబడింది మరియు ఐదు-మైళ్ల కోనిస్టన్ కోర్సులో పడవను మందగించడానికి రూపొందించిన కొత్త హైడ్రాలిక్ వాటర్ బ్రేక్. పడవ నవంబర్ 1966 లో ట్రయల్స్ కోసం కోనిస్టన్‌కు తిరిగి వచ్చింది. ఇవి సరిగ్గా జరగలేదు; వాతావరణం భయంకరంగా ఉంది మరియు మరింత శక్తివంతమైన ఇంజిన్ యొక్క డిమాండ్లలో గాలి తీసుకోవడం కూలిపోయినప్పుడు K7 ఆమె ఇంజిన్‌ను నాశనం చేసింది మరియు కంప్రెసర్ బ్లేడ్‌లలో శిధిలాలను గీసింది. ప్రాజెక్ట్ ప్రారంభంలో అతను కొనుగోలు చేసిన గ్నాట్ విమానం నుండి ఇంజిన్‌ను ఉపయోగించి ఇంజిన్ భర్తీ చేయబడింది. [2] అసలు ఓర్ఫియస్ మిగిలిన ప్రాజెక్ట్ కోసం జట్టు యొక్క లేక్‌సైడ్ వర్క్‌షాప్ వెలుపల ఉంది, టార్పాలిన్లో కప్పబడి ఉంది. నవంబర్ చివరి నాటికి, K7 యొక్క బరువు పంపిణీని మార్చడానికి మరిన్ని మార్పుల తరువాత, కొన్ని హై-స్పీడ్ పరుగులు జరిగాయి, అయితే ఇవి ప్రస్తుత రికార్డు కంటే చాలా సమయం ముగిశాయి. ఇంధన వ్యవస్థతో సమస్యలు అంటే ఇంజిన్ గరిష్ట శక్తిని అభివృద్ధి చేయలేకపోయింది. డిసెంబర్ మధ్య నాటికి, కాంప్‌బెల్ అనేక సమయం తీసుకున్న ప్రయత్నాలు చేసాడు, కాని సాధించిన అత్యధిక వేగం 264 mph, మరియు అందువల్ల ప్రస్తుతం ఉన్న రికార్డుకు సిగ్గుపడింది. చివరికి, K7 యొక్క ఇంధన వ్యవస్థకు మరింత మార్పులు (బూస్టర్ పంపు యొక్క అమరికతో సంబంధం కలిగి ఉంటాయి) ఇంధన-స్టార్వేషన్ సమస్యను పరిష్కరించాయి. ఇది ఇప్పుడు డిసెంబర్ చివరిది మరియు కాంప్‌బెల్ కొనసాగడానికి సిద్ధంగా ఉంది, తగిన వాతావరణ పరిస్థితుల రాక మాత్రమే పెండింగ్‌లో ఉంది. 4 జనవరి 1967 న, కాంప్‌బెల్ తన రికార్డు ప్రయత్నాన్ని ప్రారంభించాడు. బ్లూబర్డ్ ప్రారంభ ఉత్తర -దక్షిణ పరుగు కిలోమీటర్. ఇంధనం నింపడానికి మరియు ఈ పరుగును కడగడం కోసం వేచి ఉండటానికి బదులుగా, ముందే ఏర్పాటు చేసినట్లుగా, అతను వెంటనే రిటర్న్ రన్ చేయాలని నిర్ణయించుకున్నాడు. రెండవ పరుగు మరింత వేగంగా ఉంది; K7 కొలిచిన కిలోమీటర్ ప్రారంభంలో ఉత్తీర్ణత సాధించినప్పుడు, ఆమె 320 mph (510 కిమీ/గం) వద్ద ప్రయాణిస్తోంది. అయినప్పటికీ, ఆమె ఇంతకు ముందెన్నడూ సాధించని వేగంతో ఆమె ప్రయాణించడంతో ఆమె స్థిరత్వం విచ్ఛిన్నం కావడం ప్రారంభమైంది, మరియు పడవ ముందు భాగం స్టార్‌బోర్డ్ వైపు ఉన్న నీటి నుండి బౌన్స్ అవ్వడం ప్రారంభించింది. కొలిచిన కిలోమీటర్ చివరి నుండి 150 గజాలు, K7 ఉపరితలం నుండి మరియు 1.5 సెకన్ల తరువాత, క్రమంగా నీటి నుండి ఎప్పటికప్పుడు పెరుగుతున్న కోణంలో ఎత్తివేసి, తరువాత 90-డిగ్రీల కోణంలో నీటి ఉపరితలానికి బయలుదేరింది. ఆమె సోమర్సాల్ట్ చేసి, సరస్సులోకి తిరిగి పడిపోయింది, మొదట ముక్కు, తరువాత కార్ట్‌వీల్ నీటిలో విశ్రాంతి తీసుకునే ముందు. ప్రభావం K7 ను గాలి తీసుకోవడం (కాంప్‌బెల్ కూర్చున్న చోట) ముందుకు తెచ్చింది మరియు ప్రధాన పొట్టు కొద్దిసేపటికే మునిగిపోయింది. కాంప్‌బెల్ తక్షణమే చంపబడ్డాడు. [3] మిస్టర్ వోపిట్, అతని టెడ్డి బేర్ మస్కట్, తేలియాడే శిధిలాలలో కనుగొనబడింది మరియు అతని హెల్మెట్ తిరిగి పొందబడింది. రాయల్ నేవీ డైవర్లు K7 యొక్క శిధిలాలను గుర్తించగలిగారు, కాని రెండు వారాల తరువాత కాంప్‌బెల్ శరీరం కోసం అన్వేషణను విరమించుకున్నారు. [4] రేడియో ఇంటర్‌కామ్ నుండి రికార్డ్ చేయబడిన కాంప్‌బెల్ యొక్క చివరి మాటలు: ఇక్కడ కొంచెం క్రిందికి పిచ్ చేయడం ... బహుశా నా స్వంత వాష్ నుండి ... ఇప్పుడు ట్రాక్‌లో నిఠారుగా ఉంది ... పీల్ ద్వీపానికి దగ్గరగా ... పిచ్చిలాగా ట్రాంపింగ్ ... మరియు ఎర్ ... పూర్తి శక్తి ... ఇక్కడ నరకం లాగా ట్రాంపింగ్ ... నేను చాలా చూడలేను ... మరియు నీరు చాలా చెడ్డది ... నేను పైకి రాలేను/నేను గాలపింగ్ చేస్తున్నాను టాప్ [5] ... నేను ఇక్కడ చాలా నెత్తుటి వరుసను పొందుతున్నాను ... నేను ఏమీ చూడలేను ... నాకు విల్లు వచ్చింది ... నేను వెళ్తున్నాను! .... ఉగ్ "[6] క్రాష్ యొక్క కారణం గురించి విభిన్న సిద్ధాంతాలు ఉన్నాయి. ఇంధనం నింపడానికి వేచి ఉండకపోవడం అంటే పడవ తేలికైనది. మొదటి పరుగు నుండి వాష్ వాటర్ బ్రేక్ ఉపయోగించడం ద్వారా మరింత దిగజారిపోయేది; అయినప్పటికీ, వాష్‌కు కోర్సు మధ్యలో తిరిగి ప్రతిబింబించే సమయం లేదు, మరియు కాంప్‌బెల్ వాటర్ బ్రేక్‌ను దక్షిణాన బాగా ఉపయోగించాడు. ఫైనల్ రన్ యొక్క తరువాతి భాగం నుండి తీసిన ఇంకా ఛాయాచిత్రాలు వాటర్ బ్రేక్ అప్పుడు మోహరించబడలేదని స్పష్టంగా చూపిస్తుంది మరియు K7 గాలిలో మారినప్పుడు, జెట్ ఇంజిన్ ఇకపై పనిచేయడం లేదు; ఎగ్జాస్ట్ చాలా గమనించదగ్గ నీటిని భంగపరిచింది. అందువల్ల ఇంజిన్ మంటలు చెలరేగాయి. ఎందుకు అని ఖచ్చితంగా చెప్పలేము; ఇంధన ఆకలి, నిర్మాణాత్మక మూలకానికి నష్టం బౌన్స్ చేసేటప్పుడు, పిచింగ్ సమయంలో వైమానిక అడుగును తీసుకోవడం లేదా కారణాల కలయిక అన్నీ సాధ్యమే. చాలావరకు అంతిమ కారణం ఏమిటంటే బ్లూబర్డ్ దాని ఏరోడైనమిక్ స్టాటిక్ స్టెబిలిటీ పరిమితిని మించిపోయింది, ఇంజిన్ థ్రస్ట్ కోల్పోవడం, పోర్ట్ స్పార్ ఎఫ్ఎకు నష్టం ఇరింగ్, మరియు అప్పటికి తక్కువ అర్థం చేసుకున్న గ్రౌండ్-ఎఫెక్ట్ లిఫ్ట్ మెరుగుదల [7] అన్నీ అస్థిరతకు తోడ్పడతాయి. సిఎమ్‌డిఆర్ జాన్ ఫుచర్, ప్రమాదం జరిగిన రోజు ఆలస్యంగా కోనిస్టన్ వద్దకు వచ్చారు. వారు మరుసటి రోజు మధ్యాహ్నం 12.30 గంటలకు డోనాల్డ్ కాంప్‌బెల్ మరియు బ్లూబర్డ్లను గుర్తించడానికి వారి మొదటి ప్రయత్నం కోసం బయలుదేరారు. కాంప్‌బెల్ యొక్క శరీరం ప్రభావ సమయంలో, పడవ యొక్క ప్రధాన శిధిలాలలో లేదా రెండు ప్రదేశాల మధ్య ఒక సమయంలో ఉంటుందని ఫుట్చర్ నమ్మాడు. కెన్ నోరిస్ డైవ్ జట్టును పడవ యొక్క విశ్రాంతి పాయింట్‌కు మార్గనిర్దేశం చేయడానికి కొన్ని లెక్కలు చేశాడు. ఆ మధ్యాహ్నం మొదటి మూడు డైవ్‌లు చిన్న శిధిలాల ముక్కలను కనుగొన్నాయి, డైవ్ బృందం సరైన ట్రాక్‌లో ఉందని సూచిస్తుంది. నాల్గవ డైవ్‌లో, K7 యొక్క ప్రధాన పొట్టు 142 అడుగుల నీటిలో కనుగొనబడింది, ఆమె సరైన వైఖరిలో విశ్రాంతి తీసుకుంది, కానీ ఆగ్నేయ దిశలో ఉంది. తరువాతి మరియు సుదీర్ఘమైన శోధన అనేక శిధిలాలను కలిగి ఉంది, మరియు బ్లూబర్డ్ యొక్క విరిగిన స్టీరింగ్ వీల్ మరియు కాలమ్‌తో సహా వివిధ వస్తువులను ఉపరితలంపైకి తీసుకువచ్చారు. ఏదేమైనా, డోనాల్డ్ కాంప్‌బెల్ మృతదేహం కనుగొనబడలేదు మరియు జనవరి 16 న శోధన నిలిపివేయబడింది. కాంప్‌బెల్ కుటుంబం మరియు బృందం క్యాంప్‌బెల్ మృతదేహాన్ని కనుగొనేటప్పుడు K7 యొక్క పొట్టును తిరిగి పొందాలని వారు కోరుకోలేదని తెలిసింది. వారు కోలుకోవడం నుండి ఏమీ నేర్చుకోరని వారు భావించారు. శిధిలాలు సరస్సు మంచం మీద మరో 34 సంవత్సరాలు కూర్చున్నాయి, దాని స్థానం కొంతమందికి పిలువబడుతుంది, కానీ ఎప్పుడూ వెల్లడించలేదు. బిల్ స్మిత్ నేతృత్వంలోని డైవింగ్ బృందం శిధిలాలను మార్చడానికి బాధ్యత వహించింది మరియు దాని తదుపరి కోలుకోవడం స్మిత్ యొక్క బ్లూబర్డ్ ప్రాజెక్ట్ బృందం నిర్వహించింది. అక్టోబర్ 2000 మధ్య, మొదటి చిన్న విభాగాలు పెరిగినప్పుడు, మరియు మే 2001 మధ్య శిధిలాలు తిరిగి పొందబడ్డాయి, చివరకు క్యాంప్‌బెల్ మృతదేహాన్ని తిరిగి పొందారు. ప్రధాన పొట్టులో సుమారు మూడింట రెండు వంతుల ప్రాతినిధ్యం వహిస్తున్న అతిపెద్ద విభాగం 8 మార్చి 2001 న రక్షించబడింది. [8] సరస్సు నుండి కాంప్‌బెల్ మృతదేహాన్ని తిరిగి పొందడం యొక్క ఖచ్చితమైన తేదీ 28 మే 2001. కోనిస్టన్లోని సెయింట్ ఆండ్రూస్ చర్చిలో అంత్యక్రియల సేవ తర్వాత ఆ సంవత్సరం సెప్టెంబర్ 12 న కోనిస్టన్ స్మశానవాటికలో అతన్ని చేర్చారు. కాంప్‌బెల్ సోదరి జీన్ వేల్స్ పడవను కోలుకోవటానికి వ్యతిరేకంగా ఉన్నారు మరియు ఆమె సోదరుడి శరీరాన్ని అతని చెప్పిన కోరిక పట్ల గౌరవం లేకుండా, ఏదో తప్పు జరిగితే: "స్కిప్పర్ మరియు పడవ కలిసి ఉండండి." ఈ కొటేషన్ సాధారణంగా కాంప్‌బెల్ చేత పలికినట్లు చెబుతారు, 1964 చివరి వారంలో, అతను మంచి వాతావరణం రికార్డ్ రన్ కోసం ప్రయత్నించడానికి వేచి ఉన్నాడు, కాని ఆ సమయంలో ఒక బిడ్ చాలా అరుదుగా అనిపించింది, అతని సహచరులు అతనిని వదిలి వెళ్ళమని ఒత్తిడి చేస్తున్నారు. అతను నిరాకరించాడు మరియు 1964 చివరి రోజున రికార్డును బద్దలు కొట్టాడు. జీన్ వేల్స్ అతని ఖననం లేదా అతని సమాధిని సందర్శించలేదు, అయితే పడవ శిధిలాలను ఒడ్డుకు తీసుకువచ్చినందున ఆమె సాల్వేజ్ సిబ్బందితో రోజువారీ సంబంధంలో ఉంది. శిధిలాలను స్వాధీనం చేసుకున్నప్పుడు పడవ యొక్క వాటర్ బ్రేక్ విస్తరించినట్లు గుర్తించినందున, పడవ తన చివరి పరుగులో నీటిని వదిలివేసే ముందు కాంప్‌బెల్ నెమ్మదిగా తగ్గించాడని సాధారణంగా భావించబడింది. అయితే, పడవను కూల్చివేసినప్పుడు, దాత గ్నాట్ విమానం నుండి హైడ్రాలిక్ సంచితం ఇప్పటికీ వ్యవస్థకు అనుసంధానించబడి ఉన్నట్లు కనుగొనబడింది, అనగా నిల్వ చేసిన హైడ్రాలిక్ పీడనం ప్రమాదం తరువాత బ్రేక్‌ను మోహరించవచ్చు. ఈ పడవలో ఇప్పటికీ ఇంజిన్ ఇంధన మార్గాల్లో ఇంధనం ఉంది మరియు బారో కరోనర్ నియమించిన ప్రమాదం యొక్క అధికారిక దర్యాప్తులో భాగంగా గ్యాస్ క్రోమాటోగ్రఫీని ఉపయోగించి ఒక పరిమాణాన్ని సేకరించి విశ్లేషించారు. ఏదేమైనా, ఇంధన ఆకలి సిద్ధాంతాన్ని పూర్తిగా తగ్గించడానికి తగినంత సాక్ష్యాలు లేవు. చేయని ఇంధన వ్యవస్థ వల్ల కలిగే అడపాదడపా ఇంధన ఆకలి లేదా తక్కువ-పీడన ఇంధన-బూస్ట్ పంపులకు విద్యుత్ సరఫరా వైఫల్యం ఫలితంగా ఇంజిన్ కటౌట్ కావచ్చు. పడవ యొక్క స్ట్రిప్-డౌన్ యొక్క పూర్తి వివరాలు మరియు పరిశోధకులు దాని నుండి తీసిన తీర్మానాలు బ్లూబర్డ్ ప్రాజెక్ట్ వెబ్‌సైట్ యొక్క డైరీ పేజీలలో పబ్లిక్ డొమైన్‌లో ఉన్నాయి. 7 డిసెంబర్ 2006 గురువారం, డొనాల్డ్ కుమార్తె గినా కాంప్‌బెల్, బ్లూబర్డ్ K7 యొక్క కోలుకున్న శిధిలాలను కాంప్‌బెల్ ఫ్యామిలీ హెరిటేజ్ ట్రస్ట్ తరపున కోనిస్టన్‌లోని రస్కిన్ మ్యూజియంకు అధికారికంగా బహుమతిగా ఇచ్చింది. కాంప్‌బెల్ ఫ్యామిలీ హెరిటేజ్ ట్రస్ట్ మరియు మ్యూజియంతో ఒప్పందంలో, బిల్ స్మిత్ పడవ పునరుద్ధరణను నిర్వహించవలసి ఉంది, ఇది ఇప్పుడు జరుగుతోంది. [9] ఇప్పుడు రస్కిన్ మ్యూజియం మరియు బ్లూబర్డ్ ప్రాజెక్ట్ యొక్క ఉమ్మడి ఆస్తి, K7 ను రన్నింగ్ ఆర్డర్ సిర్కా 4 జనవరి 1967 కు పునర్నిర్మించడమే ఉద్దేశ్యం. ఇది సాధించడానికి వెల్లడించని సంవత్సరాలు పడుతుందని బిల్ స్మిత్ చెప్పారు. గినా కాంప్‌బెల్ ఇలా వ్యాఖ్యానించాడు: "కోనిస్టన్, రస్కిన్ మ్యూజియం మరియు ప్రపంచ ప్రజల ప్రజల కోసం బ్లూబర్డ్ యొక్క భవిష్యత్తును భద్రపరచాలని నిర్ణయించుకున్నాను". మ్యూజియం డైరెక్టర్ విక్కీ స్లోగే గినా యొక్క er దార్యం గురించి మాట్లాడి, ఆపై ఇలా అన్నాడు: "బిల్ స్మిత్ అతను బ్లూబర్డ్ పూర్తిగా సంరక్షించవచ్చని మరియు మ్యూజియంకు ఎటువంటి ఖర్చు లేకుండా పునర్నిర్మించవచ్చని మాకు హామీ ఇచ్చారు. 2008 నాటికి [నవీకరణ], బ్లూబర్డ్ ప్రాజెక్ట్ ద్వారా K7 పూర్తిగా పునరుద్ధరించబడింది, నార్త్ షీల్డ్స్, టైన్ మరియు దుస్తులు, ఆమె అసలు ఫాబ్రిక్ యొక్క గణనీయమైన నిష్పత్తిని ఉపయోగించి చాలా ఎక్కువ పని స్థితికి, కానీ అనేక అసలు భాగాలను కలిగి ఉన్నప్పటికీ అదే రకమైన పున ment స్థాపన BS ఓర్ఫియస్ ఇంజిన్‌తో. " మే 2009 నాటికి, కోనిస్టన్ వాటర్‌పై బ్లూబర్డ్ యొక్క ట్రయల్స్ యొక్క ఒక-ఆఫ్ సెట్ కోసం అనుమతి ఇవ్వబడింది, ఇక్కడ ఆమె ప్రదర్శన ప్రయోజనాల కోసం మాత్రమే సురక్షితమైన వేగంతో పరీక్షించబడుతుంది. బ్లూబర్డ్ K7 లేదా ట్రయల్స్ పూర్తి చేయడానికి స్థిర తేదీ లేదు. K7 తన ఆధ్యాత్మిక ఇంటికి తిరిగి వచ్చిన తర్వాత కోనిస్టన్‌లోని రస్కిన్ మ్యూజియంలో తన సొంత ప్రయోజనం నిర్మించిన వింగ్‌లో ఉంచబడుతుంది. 20 మార్చి 2018 న, ఈ పునరుద్ధరణ బిబిసి యొక్క ది వన్ షో, [10] లో ప్రదర్శించబడింది, ఇక్కడ బ్లూబర్డ్ కె 7 ఆగస్టు 2018 లో స్కాట్లాండ్‌లోని ఐల్ ఆఫ్ బ్యూట్, ట్రయల్స్ నిర్వహణ కోసం లోచ్ ఫాడ్‌లోని నీటికి తిరిగి వస్తుందని ప్రకటించారు. 3 సెప్టెంబర్ 2021 న, రస్కిన్ మ్యూజియం మరియు బిల్ స్మిత్ మధ్య సంబంధాలు పునరుద్ధరించబడిన పడవను రెండు భాగాలుగా విభజించటానికి మిగిలిన ఎంపికను విచ్ఛిన్నం చేసినట్లు ప్రకటించారు (దాని అసలు కోలుకున్న విభాగం మరియు కొత్త పునరుద్ధరించబడిన విభాగం) పార్టీల వివాదాన్ని పరిష్కరించడానికి. [11] ఆగస్టు 2018 లో, బ్లూబర్డ్ పై ప్రారంభ పునరుద్ధరణ పనులు పూర్తయ్యాయి. ఆమె 4 ఆగస్టు 2018 న రిఫ్లోట్ చేయబడిన లోచ్ ఫాడ్‌కు రవాణా చేయబడింది. [12] ఆగస్టు 5 న ప్రారంభ ఇంజిన్ ట్రయల్స్ తరువాత, బ్లూబర్డ్ లోచ్‌లో పరీక్ష పరుగుల శ్రేణిని పూర్తి చేసింది, ఇది సుమారు 150 mph (240 కిమీ/గం) వేగంతో చేరుకుంది. [13] భద్రతా కారణాల వల్ల, అధిక వేగాన్ని చేరుకోవడానికి ప్రయత్నించే ప్రణాళికలు లేవు.</v>
      </c>
      <c r="E12" s="1" t="s">
        <v>258</v>
      </c>
      <c r="F12" s="1" t="str">
        <f>IFERROR(__xludf.DUMMYFUNCTION("GOOGLETRANSLATE(E:E, ""en"", ""te"")"),"నీటి వేగం రికార్డు")</f>
        <v>నీటి వేగం రికార్డు</v>
      </c>
      <c r="J12" s="1" t="s">
        <v>259</v>
      </c>
      <c r="K12" s="1" t="str">
        <f>IFERROR(__xludf.DUMMYFUNCTION("GOOGLETRANSLATE(J:J, ""en"", ""te"")"),"నోరిస్ బ్రదర్స్")</f>
        <v>నోరిస్ బ్రదర్స్</v>
      </c>
      <c r="O12" s="1">
        <v>1.0</v>
      </c>
      <c r="AM12" s="1" t="s">
        <v>260</v>
      </c>
      <c r="AN12" s="1" t="s">
        <v>261</v>
      </c>
      <c r="AO12" s="1" t="s">
        <v>262</v>
      </c>
      <c r="AU12" s="1" t="s">
        <v>263</v>
      </c>
      <c r="AZ12" s="4">
        <v>20090.0</v>
      </c>
      <c r="BA12" s="4">
        <v>24473.0</v>
      </c>
      <c r="BB12" s="1" t="s">
        <v>264</v>
      </c>
      <c r="BC12" s="1" t="s">
        <v>265</v>
      </c>
    </row>
    <row r="13">
      <c r="A13" s="1" t="s">
        <v>266</v>
      </c>
      <c r="B13" s="1" t="str">
        <f>IFERROR(__xludf.DUMMYFUNCTION("GOOGLETRANSLATE(A:A, ""en"", ""te"")"),"బ్రిస్టల్ బోలింగ్‌బ్రోక్")</f>
        <v>బ్రిస్టల్ బోలింగ్‌బ్రోక్</v>
      </c>
      <c r="C13" s="1" t="s">
        <v>267</v>
      </c>
      <c r="D13" s="1" t="str">
        <f>IFERROR(__xludf.DUMMYFUNCTION("GOOGLETRANSLATE(C:C, ""en"", ""te"")"),"బ్రిస్టల్ ఫెయిర్‌చైల్డ్ బోలింగ్‌బ్రోక్ అనేది రెండవ ప్రపంచ యుద్ధంలో రాయల్ కెనడియన్ వైమానిక దళం ఉపయోగించే సముద్ర పెట్రోలింగ్ విమానం మరియు శిక్షకుడు. ఫెయిర్‌చైల్డ్-కెనడా చేత నిర్మించబడిన ఇది బ్రిస్టల్ బ్లెన్‌హీమ్ MK IV బాంబర్ యొక్క లైసెన్స్-నిర్మించిన వెర్షన"&amp;"్. 1935 లో, బ్రిటిష్ వైమానిక మంత్రిత్వ శాఖ అవ్రో అన్సన్ స్థానంలో తీరప్రాంత నిఘా/లైట్ బాంబర్‌ను సేకరించడానికి స్పెసిఫికేషన్ G.24/35 ని జారీ చేసింది. [1] బ్రిస్టల్ దాని బ్లెన్‌హీమ్ MK I ఆధారంగా 149 అని టైప్ ప్రతిపాదించాడు, బ్రిస్టల్ అక్విలా ఇంజన్లు ఎక్కువ ప"&amp;"రిధిని ఇవ్వడానికి. ఈ ప్రతిపాదనను వైమానిక మంత్రిత్వ శాఖ తిరస్కరించినప్పటికీ, బ్లెన్‌హీమ్ MK I, దాని పాదరసం VIII ఇంజిన్‌లను నిలుపుకుంది, సాధారణ నిఘా పాత్ర కోసం టైప్ 149 (బ్లెన్‌హీమ్ MK III) గా మార్చబడింది. [2] బాంబార్డియర్‌కు ఎక్కువ స్థలాన్ని అందించడానికి మ"&amp;"ుక్కు పొడవుగా ఉంది, టేకాఫ్ మరియు ల్యాండింగ్ సమయంలో పైలట్ దృశ్యమానతను నిర్వహించడానికి ముక్కు యొక్క ఎగువ ఎడమ ఉపరితలం స్కూప్ చేయబడుతుంది. [1] సముద్రపు పెట్రోలింగ్ విమానానికి కెనడియన్ అవసరాన్ని సుదీర్ఘ శ్రేణి నెరవేర్చింది. పర్యవసానంగా, క్యూబెక్‌కు చెందిన ఫెయి"&amp;"ర్‌చైల్డ్ ఎయిర్‌క్రాఫ్ట్ లిమిటెడ్ (కెనడా) బ్లెన్‌హీమ్ MK IV ను బోలింగ్‌బ్రోక్‌గా ఉత్పత్తి చేసింది (మొదట బ్లెన్‌హీమ్ IV కోసం ఉద్దేశించిన పేరు). ఈ రకానికి ""బోలీ"" అనే మారుపేరు ఉంది. బోలింగ్‌బ్రోక్ MK I తో, బ్రిటీష్ స్పెసిఫికేషన్లకు నిర్మించిన ఒక చిన్న విమా"&amp;"నాల తరువాత, ఫెయిర్‌చైల్డ్ కెనడియన్ మరియు అమెరికన్ ఇన్స్ట్రుమెంట్స్ మరియు పరికరాలతో ఫెయిర్‌చైల్డ్ బోలింగ్‌బ్రోక్ MK IV కి మార్చబడింది. ఈ సంస్కరణల్లో యాంటీ-ఐసింగ్ బూట్లు మరియు డింగీ కూడా ఉన్నాయి. ప్రారంభ MK IV వేరియంట్లలో ఒకటి బోలింగ్‌బ్రోక్ MK IVW, ఇది రెం"&amp;"డు 825 HP (615 kW) ప్రాట్ &amp; విట్నీ SB4G ట్విన్ కందిరీగ జూనియర్ ఇంజన్లు. [3] ఒక ఇంజిన్‌పై ఎత్తును నిర్వహించడానికి అసమర్థంగా, తక్కువ ఇంజిన్ శక్తిని భర్తీ చేయడానికి సాధారణ బాంబు లోడ్ ఈ విమానాలపై 500 పౌండ్లకు తగ్గించబడింది. [4] ఎక్కువగా ఉత్పత్తి చేయబడిన వేరియ"&amp;"ంట్ బోలింగ్‌బ్రోక్ MK IVT ట్రైనర్, వీటిలో 457 పూర్తయ్యాయి. [5] మొత్తం 626 బోలింగ్‌బ్రోక్‌లు ఉత్పత్తి చేయబడ్డాయి. [5] నిర్మించిన 151 MK IV లలో ఎక్కువ భాగం 1940 మరియు 1944 మధ్య కెనడాలోని అట్లాంటిక్ మరియు పసిఫిక్ తీరాలలో పెట్రోల్ బాంబర్లుగా వారి ఉద్దేశించిన "&amp;"పాత్రలో పనిచేశారు. ఈ విమానాలలో ఇద్దరు స్క్వాడ్రన్లు అలస్కాలో కూడా అలస్కాలో పనిచేశారు. [6] MK IVT శిక్షకులు బ్రిటిష్ కామన్వెల్త్ ఎయిర్ ట్రైనింగ్ ప్లాన్ (BCATP) లో విస్తృతమైన ఉపయోగం చూశారు. [5] రెండవ ప్రపంచ యుద్ధం యొక్క యుద్ధ విమానాల నుండి డేటా: వాల్యూమ్ ఏడ"&amp;"ు బాంబర్లు మరియు నిఘా విమానం [51] సాధారణ లక్షణాలు పనితీరు ఆయుధ సంబంధిత అభివృద్ధి అభివృద్ధి విమానం పోల్చదగిన పాత్ర, ఆకృతీకరణ మరియు యుగం సంబంధిత జాబితాలు")</f>
        <v>బ్రిస్టల్ ఫెయిర్‌చైల్డ్ బోలింగ్‌బ్రోక్ అనేది రెండవ ప్రపంచ యుద్ధంలో రాయల్ కెనడియన్ వైమానిక దళం ఉపయోగించే సముద్ర పెట్రోలింగ్ విమానం మరియు శిక్షకుడు. ఫెయిర్‌చైల్డ్-కెనడా చేత నిర్మించబడిన ఇది బ్రిస్టల్ బ్లెన్‌హీమ్ MK IV బాంబర్ యొక్క లైసెన్స్-నిర్మించిన వెర్షన్. 1935 లో, బ్రిటిష్ వైమానిక మంత్రిత్వ శాఖ అవ్రో అన్సన్ స్థానంలో తీరప్రాంత నిఘా/లైట్ బాంబర్‌ను సేకరించడానికి స్పెసిఫికేషన్ G.24/35 ని జారీ చేసింది. [1] బ్రిస్టల్ దాని బ్లెన్‌హీమ్ MK I ఆధారంగా 149 అని టైప్ ప్రతిపాదించాడు, బ్రిస్టల్ అక్విలా ఇంజన్లు ఎక్కువ పరిధిని ఇవ్వడానికి. ఈ ప్రతిపాదనను వైమానిక మంత్రిత్వ శాఖ తిరస్కరించినప్పటికీ, బ్లెన్‌హీమ్ MK I, దాని పాదరసం VIII ఇంజిన్‌లను నిలుపుకుంది, సాధారణ నిఘా పాత్ర కోసం టైప్ 149 (బ్లెన్‌హీమ్ MK III) గా మార్చబడింది. [2] బాంబార్డియర్‌కు ఎక్కువ స్థలాన్ని అందించడానికి ముక్కు పొడవుగా ఉంది, టేకాఫ్ మరియు ల్యాండింగ్ సమయంలో పైలట్ దృశ్యమానతను నిర్వహించడానికి ముక్కు యొక్క ఎగువ ఎడమ ఉపరితలం స్కూప్ చేయబడుతుంది. [1] సముద్రపు పెట్రోలింగ్ విమానానికి కెనడియన్ అవసరాన్ని సుదీర్ఘ శ్రేణి నెరవేర్చింది. పర్యవసానంగా, క్యూబెక్‌కు చెందిన ఫెయిర్‌చైల్డ్ ఎయిర్‌క్రాఫ్ట్ లిమిటెడ్ (కెనడా) బ్లెన్‌హీమ్ MK IV ను బోలింగ్‌బ్రోక్‌గా ఉత్పత్తి చేసింది (మొదట బ్లెన్‌హీమ్ IV కోసం ఉద్దేశించిన పేరు). ఈ రకానికి "బోలీ" అనే మారుపేరు ఉంది. బోలింగ్‌బ్రోక్ MK I తో, బ్రిటీష్ స్పెసిఫికేషన్లకు నిర్మించిన ఒక చిన్న విమానాల తరువాత, ఫెయిర్‌చైల్డ్ కెనడియన్ మరియు అమెరికన్ ఇన్స్ట్రుమెంట్స్ మరియు పరికరాలతో ఫెయిర్‌చైల్డ్ బోలింగ్‌బ్రోక్ MK IV కి మార్చబడింది. ఈ సంస్కరణల్లో యాంటీ-ఐసింగ్ బూట్లు మరియు డింగీ కూడా ఉన్నాయి. ప్రారంభ MK IV వేరియంట్లలో ఒకటి బోలింగ్‌బ్రోక్ MK IVW, ఇది రెండు 825 HP (615 kW) ప్రాట్ &amp; విట్నీ SB4G ట్విన్ కందిరీగ జూనియర్ ఇంజన్లు. [3] ఒక ఇంజిన్‌పై ఎత్తును నిర్వహించడానికి అసమర్థంగా, తక్కువ ఇంజిన్ శక్తిని భర్తీ చేయడానికి సాధారణ బాంబు లోడ్ ఈ విమానాలపై 500 పౌండ్లకు తగ్గించబడింది. [4] ఎక్కువగా ఉత్పత్తి చేయబడిన వేరియంట్ బోలింగ్‌బ్రోక్ MK IVT ట్రైనర్, వీటిలో 457 పూర్తయ్యాయి. [5] మొత్తం 626 బోలింగ్‌బ్రోక్‌లు ఉత్పత్తి చేయబడ్డాయి. [5] నిర్మించిన 151 MK IV లలో ఎక్కువ భాగం 1940 మరియు 1944 మధ్య కెనడాలోని అట్లాంటిక్ మరియు పసిఫిక్ తీరాలలో పెట్రోల్ బాంబర్లుగా వారి ఉద్దేశించిన పాత్రలో పనిచేశారు. ఈ విమానాలలో ఇద్దరు స్క్వాడ్రన్లు అలస్కాలో కూడా అలస్కాలో పనిచేశారు. [6] MK IVT శిక్షకులు బ్రిటిష్ కామన్వెల్త్ ఎయిర్ ట్రైనింగ్ ప్లాన్ (BCATP) లో విస్తృతమైన ఉపయోగం చూశారు. [5] రెండవ ప్రపంచ యుద్ధం యొక్క యుద్ధ విమానాల నుండి డేటా: వాల్యూమ్ ఏడు బాంబర్లు మరియు నిఘా విమానం [51] సాధారణ లక్షణాలు పనితీరు ఆయుధ సంబంధిత అభివృద్ధి అభివృద్ధి విమానం పోల్చదగిన పాత్ర, ఆకృతీకరణ మరియు యుగం సంబంధిత జాబితాలు</v>
      </c>
      <c r="E13" s="1" t="s">
        <v>268</v>
      </c>
      <c r="F13" s="1" t="str">
        <f>IFERROR(__xludf.DUMMYFUNCTION("GOOGLETRANSLATE(E:E, ""en"", ""te"")"),"సముద్ర పెట్రోల్ విమానం/శిక్షకుడు")</f>
        <v>సముద్ర పెట్రోల్ విమానం/శిక్షకుడు</v>
      </c>
      <c r="L13" s="3">
        <v>14502.0</v>
      </c>
      <c r="O13" s="1">
        <v>626.0</v>
      </c>
      <c r="P13" s="1">
        <v>3.0</v>
      </c>
      <c r="Q13" s="1" t="s">
        <v>269</v>
      </c>
      <c r="R13" s="1" t="s">
        <v>270</v>
      </c>
      <c r="S13" s="1" t="s">
        <v>271</v>
      </c>
      <c r="T13" s="1" t="s">
        <v>272</v>
      </c>
      <c r="U13" s="1" t="s">
        <v>273</v>
      </c>
      <c r="V13" s="1" t="s">
        <v>274</v>
      </c>
      <c r="W13" s="1" t="s">
        <v>275</v>
      </c>
      <c r="X13" s="1" t="s">
        <v>276</v>
      </c>
      <c r="Y13" s="1" t="s">
        <v>277</v>
      </c>
      <c r="Z13" s="1" t="s">
        <v>278</v>
      </c>
      <c r="AA13" s="1" t="s">
        <v>279</v>
      </c>
      <c r="AM13" s="1" t="s">
        <v>280</v>
      </c>
      <c r="AN13" s="1" t="s">
        <v>281</v>
      </c>
      <c r="AO13" s="1" t="s">
        <v>282</v>
      </c>
      <c r="AS13" s="1" t="s">
        <v>283</v>
      </c>
      <c r="AT13" s="1" t="s">
        <v>284</v>
      </c>
      <c r="AU13" s="1" t="s">
        <v>285</v>
      </c>
      <c r="AW13" s="1" t="s">
        <v>206</v>
      </c>
      <c r="AZ13" s="3">
        <v>14564.0</v>
      </c>
      <c r="BB13" s="1" t="s">
        <v>286</v>
      </c>
      <c r="BC13" s="1" t="s">
        <v>287</v>
      </c>
      <c r="BD13" s="1" t="s">
        <v>288</v>
      </c>
      <c r="BE13" s="1" t="s">
        <v>289</v>
      </c>
      <c r="BF13" s="1" t="s">
        <v>290</v>
      </c>
      <c r="BG13" s="1" t="s">
        <v>291</v>
      </c>
      <c r="BH13" s="1" t="s">
        <v>292</v>
      </c>
      <c r="BI13" s="1" t="s">
        <v>293</v>
      </c>
      <c r="BJ13" s="1" t="s">
        <v>294</v>
      </c>
      <c r="BK13" s="1" t="s">
        <v>295</v>
      </c>
      <c r="BL13" s="1" t="s">
        <v>296</v>
      </c>
    </row>
    <row r="14">
      <c r="A14" s="1" t="s">
        <v>297</v>
      </c>
      <c r="B14" s="1" t="str">
        <f>IFERROR(__xludf.DUMMYFUNCTION("GOOGLETRANSLATE(A:A, ""en"", ""te"")"),"బ్లాక్బర్న్ వైట్ ఫాల్కన్")</f>
        <v>బ్లాక్బర్న్ వైట్ ఫాల్కన్</v>
      </c>
      <c r="C14" s="1" t="s">
        <v>298</v>
      </c>
      <c r="D14" s="1" t="str">
        <f>IFERROR(__xludf.DUMMYFUNCTION("GOOGLETRANSLATE(C:C, ""en"", ""te"")"),"బ్లాక్బర్న్ వైట్ ఫాల్కన్ మొదటి ప్రపంచ యుద్ధంలో బ్లాక్బర్న్ యొక్క టెస్ట్ పైలట్ కోసం వ్యక్తిగత రవాణాగా నిర్మించిన రెండు-సీట్ల సింగిల్-ఇంజిన్ మోనోప్లేన్. ఒకటి మాత్రమే నిర్మించబడింది. వైట్ ఫాల్కన్ [1] ను వారి చీఫ్ టెస్ట్ పైలట్, డబ్ల్యూ. రోలాండ్ డింగ్ యొక్క వ్"&amp;"యక్తిగత ఉపయోగం కోసం 1915 లో బ్లాక్బర్న్ నిర్మించారు. ఇది మిడ్-వింగ్, వైర్-బ్రెస్డ్ మోనోప్లేన్, పైలట్ మరియు ప్రయాణీకులకు ఓపెన్ కాక్‌పిట్‌లతో, అన్‌కౌల్డ్ 100 హెచ్‌పి (75 కిలోవాట్) అంజని రేడియల్ ఇంజిన్‌తో నడిచేది నాలుగు-బ్లేడ్ 9 అడుగుల (2.74 మీ) వ్యాసం కలిగి"&amp;"న ప్రొపెల్లర్‌ను నడుపుతుంది. రెక్కలు సమాంతర తీగ మరియు సాధారణంగా మెరుగైన రకం I లాగా ఉంటాయి, అయినప్పటికీ 1 అడుగులు (31 సెం.మీ) వ్యవధిలో ఎక్కువ, అదేవిధంగా వైర్ విలోమ V కింగ్‌పోస్ట్‌కు మరియు అండర్ క్యారేజీకి కట్టుబడి ఉంటుంది. వింగ్ వార్పింగ్ వైర్లు కూడా కింగ్"&amp;"‌పోస్ట్ ద్వారా నడిచాయి. వైట్ ఫాల్కన్ మొదట్లో ప్రామాణిక B.E.2C అండర్ క్యారేజీని ఉపయోగించింది (బ్లాక్బర్న్ యుద్ధ సమయంలో ఈ విమానాలను తయారుచేసే ఒక సంస్థ) కానీ ఇది తరువాత స్కిడ్లు లేకుండా సరళమైన నిర్మాణంతో భర్తీ చేయబడింది. [1] ఫ్యూజ్‌లేజ్ ఒక ప్రామాణిక బ్లాక్‌బ"&amp;"ర్న్ వారెన్ గిర్డర్ నిర్మాణం, అయితే సంస్థ గతంలో త్రిభుజాకార క్రాస్-సెక్షన్‌కు అనుకూలంగా కాకుండా చదరపు. డెక్కింగ్ గుండ్రంగా ఉంది. టెయిల్‌ప్లేన్ మెరుగైన రకం I లాగా ఉండగా, ఫిన్ మరియు చుక్కాని నిలువు వెనుకభాగంలో చక్కని త్రిభుజాకార ఆకారాన్ని ఏర్పరుచుకున్నారు. "&amp;"[1] మొదటి విమాన తేదీ తెలియదు లేదా దాని ఉపయోగం గురించి ఎక్కువ సమాచారం లేదు. బ్లాక్బర్న్ నిర్మించిన B.E.2C యంత్రాలను అందుకున్న RNAS స్టేషన్లతో కమ్యూనికేట్ చేయడానికి మరియు వారి డెలివరీ పైలట్లను సేకరించడానికి డింగ్ ద్వారా ఇది ఉపయోగించబడిందని సూచించబడింది. 191"&amp;"6-17 శీతాకాలంలో ఇది RAF రౌండెల్స్ ధరించింది కాని క్రమ సంఖ్య లేదు. రోలాండ్ డింగ్ 12 మే 1917 న లీడ్స్‌లో జరిగిన B.E.2C ప్రమాదంలో మరణించాడు. [1] జాక్సన్ 1968 నుండి డేటా, పేజీలు 104 జనరల్ లక్షణాలు")</f>
        <v>బ్లాక్బర్న్ వైట్ ఫాల్కన్ మొదటి ప్రపంచ యుద్ధంలో బ్లాక్బర్న్ యొక్క టెస్ట్ పైలట్ కోసం వ్యక్తిగత రవాణాగా నిర్మించిన రెండు-సీట్ల సింగిల్-ఇంజిన్ మోనోప్లేన్. ఒకటి మాత్రమే నిర్మించబడింది. వైట్ ఫాల్కన్ [1] ను వారి చీఫ్ టెస్ట్ పైలట్, డబ్ల్యూ. రోలాండ్ డింగ్ యొక్క వ్యక్తిగత ఉపయోగం కోసం 1915 లో బ్లాక్బర్న్ నిర్మించారు. ఇది మిడ్-వింగ్, వైర్-బ్రెస్డ్ మోనోప్లేన్, పైలట్ మరియు ప్రయాణీకులకు ఓపెన్ కాక్‌పిట్‌లతో, అన్‌కౌల్డ్ 100 హెచ్‌పి (75 కిలోవాట్) అంజని రేడియల్ ఇంజిన్‌తో నడిచేది నాలుగు-బ్లేడ్ 9 అడుగుల (2.74 మీ) వ్యాసం కలిగిన ప్రొపెల్లర్‌ను నడుపుతుంది. రెక్కలు సమాంతర తీగ మరియు సాధారణంగా మెరుగైన రకం I లాగా ఉంటాయి, అయినప్పటికీ 1 అడుగులు (31 సెం.మీ) వ్యవధిలో ఎక్కువ, అదేవిధంగా వైర్ విలోమ V కింగ్‌పోస్ట్‌కు మరియు అండర్ క్యారేజీకి కట్టుబడి ఉంటుంది. వింగ్ వార్పింగ్ వైర్లు కూడా కింగ్‌పోస్ట్ ద్వారా నడిచాయి. వైట్ ఫాల్కన్ మొదట్లో ప్రామాణిక B.E.2C అండర్ క్యారేజీని ఉపయోగించింది (బ్లాక్బర్న్ యుద్ధ సమయంలో ఈ విమానాలను తయారుచేసే ఒక సంస్థ) కానీ ఇది తరువాత స్కిడ్లు లేకుండా సరళమైన నిర్మాణంతో భర్తీ చేయబడింది. [1] ఫ్యూజ్‌లేజ్ ఒక ప్రామాణిక బ్లాక్‌బర్న్ వారెన్ గిర్డర్ నిర్మాణం, అయితే సంస్థ గతంలో త్రిభుజాకార క్రాస్-సెక్షన్‌కు అనుకూలంగా కాకుండా చదరపు. డెక్కింగ్ గుండ్రంగా ఉంది. టెయిల్‌ప్లేన్ మెరుగైన రకం I లాగా ఉండగా, ఫిన్ మరియు చుక్కాని నిలువు వెనుకభాగంలో చక్కని త్రిభుజాకార ఆకారాన్ని ఏర్పరుచుకున్నారు. [1] మొదటి విమాన తేదీ తెలియదు లేదా దాని ఉపయోగం గురించి ఎక్కువ సమాచారం లేదు. బ్లాక్బర్న్ నిర్మించిన B.E.2C యంత్రాలను అందుకున్న RNAS స్టేషన్లతో కమ్యూనికేట్ చేయడానికి మరియు వారి డెలివరీ పైలట్లను సేకరించడానికి డింగ్ ద్వారా ఇది ఉపయోగించబడిందని సూచించబడింది. 1916-17 శీతాకాలంలో ఇది RAF రౌండెల్స్ ధరించింది కాని క్రమ సంఖ్య లేదు. రోలాండ్ డింగ్ 12 మే 1917 న లీడ్స్‌లో జరిగిన B.E.2C ప్రమాదంలో మరణించాడు. [1] జాక్సన్ 1968 నుండి డేటా, పేజీలు 104 జనరల్ లక్షణాలు</v>
      </c>
      <c r="E14" s="1" t="s">
        <v>299</v>
      </c>
      <c r="F14" s="1" t="str">
        <f>IFERROR(__xludf.DUMMYFUNCTION("GOOGLETRANSLATE(E:E, ""en"", ""te"")"),"వ్యక్తిగత రవాణా")</f>
        <v>వ్యక్తిగత రవాణా</v>
      </c>
      <c r="G14" s="1" t="s">
        <v>160</v>
      </c>
      <c r="H14" s="1" t="str">
        <f>IFERROR(__xludf.DUMMYFUNCTION("GOOGLETRANSLATE(G:G, ""en"", ""te"")"),"యునైటెడ్ కింగ్‌డమ్")</f>
        <v>యునైటెడ్ కింగ్‌డమ్</v>
      </c>
      <c r="L14" s="5">
        <v>5631.0</v>
      </c>
      <c r="O14" s="1">
        <v>1.0</v>
      </c>
      <c r="P14" s="1" t="s">
        <v>163</v>
      </c>
      <c r="Q14" s="1" t="s">
        <v>300</v>
      </c>
      <c r="R14" s="1" t="s">
        <v>301</v>
      </c>
      <c r="T14" s="1" t="s">
        <v>302</v>
      </c>
      <c r="W14" s="1" t="s">
        <v>303</v>
      </c>
      <c r="AN14" s="1" t="s">
        <v>304</v>
      </c>
      <c r="AO14" s="1" t="s">
        <v>305</v>
      </c>
      <c r="AP14" s="1" t="s">
        <v>175</v>
      </c>
      <c r="AU14" s="1" t="s">
        <v>306</v>
      </c>
    </row>
    <row r="15">
      <c r="A15" s="1" t="s">
        <v>307</v>
      </c>
      <c r="B15" s="1" t="str">
        <f>IFERROR(__xludf.DUMMYFUNCTION("GOOGLETRANSLATE(A:A, ""en"", ""te"")"),"బౌల్టన్ పాల్ పి .6")</f>
        <v>బౌల్టన్ పాల్ పి .6</v>
      </c>
      <c r="C15" s="1" t="s">
        <v>308</v>
      </c>
      <c r="D15" s="1" t="str">
        <f>IFERROR(__xludf.DUMMYFUNCTION("GOOGLETRANSLATE(C:C, ""en"", ""te"")"),"బౌల్టన్ &amp; పాల్ పి .6 అనేది వివిధ ఎయిర్‌ఫాయిల్ విభాగాల ఏరోడైనమిక్స్ను పరీక్షించడానికి బౌల్టన్ &amp; పాల్ లిమిటెడ్ నిర్మించిన సాంప్రదాయిక సింగిల్-ఇంజిన్ బైప్‌లేన్. తరువాత దీనిని కంపెనీ సేల్స్ మెషీన్‌గా ఉపయోగించారు. P.6 బౌల్టన్ &amp; పాల్ చేత రూపొందించబడిన మరియు నిర"&amp;"్మించిన రెండవ విమానం మాత్రమే, [1] మొదటి ప్రపంచ యుద్ధంలో వారు 1,575 సోప్విత్ ఒంటెలతో సహా అనేక విమానాలను కాంట్రాక్టులో నిర్మించారు. [2] P.6 ఒక కలప మరియు ఫాబ్రిక్ రెండు-సీట్ల సింగిల్-ఇంజిన్ సింగిల్-బే బైప్‌లేన్. దాని రెక్కలు అస్థిరమైనవి లేదా స్వీప్ లేకుండా ఉ"&amp;"న్నాయి, రెండు రెక్కలపై 5 అడుగుల (1.52 మీ) స్థిరమైన తీగతో. [1] వేర్వేరు ఎయిర్‌ఫాయిల్ విభాగాల ప్రభావాలను అన్వేషించడం ఉద్దేశ్యం మరియు పెద్ద ఇంటర్‌ప్లేన్ గ్యాప్, 5 అడుగులు కూడా, జోక్యం ప్రభావాల సమస్యలను తగ్గించడానికి సహాయపడింది. ఉపయోగించిన ప్రారంభ విభాగం RAF1"&amp;"5. [1] ఎగువ మరియు దిగువ రెక్కలపై ఐలెరన్లు ఉన్నాయి. ఫ్యూజ్‌లేజ్ ఒక గుండ్రని టాప్ తో ఫ్లాట్ వైపు ఉంది, ఇది ఒంటెకు నిర్మాణంలో సమానంగా ఉంటుంది మరియు అనేక ఒంటె భాగాలను ఉపయోగిస్తుంది. ఫిన్ మరియు హార్న్ సమతుల్య చుక్కాని కలిసి దాదాపు వృత్తాకారంగా ఉండేవి మరియు టెయ"&amp;"ిల్‌ప్లేన్ ఫిన్‌కు కట్టుబడి ఉంది. పెద్ద ఇంటర్‌ప్లేన్ గ్యాప్ పై వింగ్‌ను ఫ్యూజ్‌లేజ్ పైన ఉన్న సెంటర్ విభాగంతో ముందు భాగంలో మరియు వెనుక స్పార్స్‌తో ఎగువ వాలుగా ఉన్న స్ట్రట్‌ల ద్వారా ఎగువ వాలుగా ఉంటుంది. [1] పైలట్ యొక్క కాక్‌పిట్ వెనుకంజలో ఉన్న అంచు క్రింద ఉ"&amp;"ంది, అక్కడ దృశ్యమానత కోసం కటౌట్ ఉంది మరియు ప్రయాణీకుడు రెక్క కింద ప్రత్యేక కాక్‌పిట్‌లో కూర్చున్నాడు. 90 హెచ్‌పి (67 కిలోవాట్ల) రాఫ్ 1 ఎ ఇంజిన్ నాలుగు బ్లేడెడ్, 9 అడుగుల 3 అంగుళాలు (2.82 మీ) వ్యాసం కలిగిన ప్రొపెల్లర్‌ను నడిపించింది మరియు కొంతవరకు మెటల్ కౌ"&amp;"లింగ్‌లో జతచేయబడింది, సిలిండర్ తలలు గాలి-చల్లబడినందున పొడుచుకు వచ్చాయి. సరళమైన సింగిల్ ఇరుసు అండర్ క్యారేజ్ మరియు టెయిల్ స్కిడ్ ఉంది. [1] మొదటి ఫ్లైట్ యొక్క తేదీ తెలియదు, కానీ ఇది బహుశా 1918 చివరిలో ఉండవచ్చు. [1] మొదటి డ్రాయింగ్లు ఏప్రిల్ 1918 నాటివి మరియ"&amp;"ు ఈ విమానం మార్చి 1919 లో దాని ప్రారంభ విమాన పరీక్షలకు మించినది, కంపెనీ డైరెక్టర్లలో ఒకరైన డాసన్ పాల్ భార్య తన మొదటి విమానంతో అందించింది. కొంతకాలం తర్వాత P.6 సివిల్ రిజిస్ట్రేషన్ G-EACJ (K-120) ను అందుకున్నప్పటికీ, [3] ఇది ఈ గుర్తింపును ఎప్పుడూ ప్రదర్శించ"&amp;"కపోవచ్చు. తెలిసిన అన్ని ఛాయాచిత్రాలలో ఇది ప్రయోగాత్మక సంఖ్య X.25 ను ధరిస్తుంది, ఈ శ్రేణిలో చివరిది 1917 లో ప్రారంభమైంది. అదనంగా ఇది RAF రౌండెల్స్ మరియు తోక చారలతో పెయింట్ చేయబడింది. [1] ఇతర విభాగాల రెక్కలు మొదట ఉద్దేశించిన విధంగా అమర్చబడిందో తెలియదు, కాని"&amp;" ఉపయోగకరమైన ఏరోడైనమిక్ డేటా సేకరించబడింది. [1] ఇది చాలా బాగా ఎగిరింది మరియు మే 1919 నాటికి బౌల్టన్ &amp; పాల్ దీనిని వారి అమ్మకాల యంత్రంగా ఉపయోగిస్తున్నారు, కంపెనీ పేరు రౌండెల్స్‌తో పాటు ఫ్యూజ్‌లేజ్ వైపు పెద్ద ముద్రణలో ఉంది. ఈ కార్పొరేట్ విమానం నార్విచ్‌లోని "&amp;"మౌస్‌హోల్డ్ హీత్‌లోని బౌల్టన్ &amp; పాల్ యొక్క ఎయిర్‌ఫీల్డ్ నుండి సెయింట్ ఎడ్మండ్స్‌ను [1] 36 మైళ్ల (58 కి.మీ) దూరంలో ఖననం చేయడానికి మొదటి వ్యాపార విమానంగా మార్చింది. ఈ విమానం యొక్క ప్రతిరూపం బౌల్టన్ పాల్ అసోసియేషన్ చేత నిర్మించబడింది మరియు ప్రస్తుతం కాస్ఫోర్"&amp;"డ్లో స్టోర్లో ఉంది. [4] [5] సాధారణ లక్షణాల పనితీరు నుండి డేటా")</f>
        <v>బౌల్టన్ &amp; పాల్ పి .6 అనేది వివిధ ఎయిర్‌ఫాయిల్ విభాగాల ఏరోడైనమిక్స్ను పరీక్షించడానికి బౌల్టన్ &amp; పాల్ లిమిటెడ్ నిర్మించిన సాంప్రదాయిక సింగిల్-ఇంజిన్ బైప్‌లేన్. తరువాత దీనిని కంపెనీ సేల్స్ మెషీన్‌గా ఉపయోగించారు. P.6 బౌల్టన్ &amp; పాల్ చేత రూపొందించబడిన మరియు నిర్మించిన రెండవ విమానం మాత్రమే, [1] మొదటి ప్రపంచ యుద్ధంలో వారు 1,575 సోప్విత్ ఒంటెలతో సహా అనేక విమానాలను కాంట్రాక్టులో నిర్మించారు. [2] P.6 ఒక కలప మరియు ఫాబ్రిక్ రెండు-సీట్ల సింగిల్-ఇంజిన్ సింగిల్-బే బైప్‌లేన్. దాని రెక్కలు అస్థిరమైనవి లేదా స్వీప్ లేకుండా ఉన్నాయి, రెండు రెక్కలపై 5 అడుగుల (1.52 మీ) స్థిరమైన తీగతో. [1] వేర్వేరు ఎయిర్‌ఫాయిల్ విభాగాల ప్రభావాలను అన్వేషించడం ఉద్దేశ్యం మరియు పెద్ద ఇంటర్‌ప్లేన్ గ్యాప్, 5 అడుగులు కూడా, జోక్యం ప్రభావాల సమస్యలను తగ్గించడానికి సహాయపడింది. ఉపయోగించిన ప్రారంభ విభాగం RAF15. [1] ఎగువ మరియు దిగువ రెక్కలపై ఐలెరన్లు ఉన్నాయి. ఫ్యూజ్‌లేజ్ ఒక గుండ్రని టాప్ తో ఫ్లాట్ వైపు ఉంది, ఇది ఒంటెకు నిర్మాణంలో సమానంగా ఉంటుంది మరియు అనేక ఒంటె భాగాలను ఉపయోగిస్తుంది. ఫిన్ మరియు హార్న్ సమతుల్య చుక్కాని కలిసి దాదాపు వృత్తాకారంగా ఉండేవి మరియు టెయిల్‌ప్లేన్ ఫిన్‌కు కట్టుబడి ఉంది. పెద్ద ఇంటర్‌ప్లేన్ గ్యాప్ పై వింగ్‌ను ఫ్యూజ్‌లేజ్ పైన ఉన్న సెంటర్ విభాగంతో ముందు భాగంలో మరియు వెనుక స్పార్స్‌తో ఎగువ వాలుగా ఉన్న స్ట్రట్‌ల ద్వారా ఎగువ వాలుగా ఉంటుంది. [1] పైలట్ యొక్క కాక్‌పిట్ వెనుకంజలో ఉన్న అంచు క్రింద ఉంది, అక్కడ దృశ్యమానత కోసం కటౌట్ ఉంది మరియు ప్రయాణీకుడు రెక్క కింద ప్రత్యేక కాక్‌పిట్‌లో కూర్చున్నాడు. 90 హెచ్‌పి (67 కిలోవాట్ల) రాఫ్ 1 ఎ ఇంజిన్ నాలుగు బ్లేడెడ్, 9 అడుగుల 3 అంగుళాలు (2.82 మీ) వ్యాసం కలిగిన ప్రొపెల్లర్‌ను నడిపించింది మరియు కొంతవరకు మెటల్ కౌలింగ్‌లో జతచేయబడింది, సిలిండర్ తలలు గాలి-చల్లబడినందున పొడుచుకు వచ్చాయి. సరళమైన సింగిల్ ఇరుసు అండర్ క్యారేజ్ మరియు టెయిల్ స్కిడ్ ఉంది. [1] మొదటి ఫ్లైట్ యొక్క తేదీ తెలియదు, కానీ ఇది బహుశా 1918 చివరిలో ఉండవచ్చు. [1] మొదటి డ్రాయింగ్లు ఏప్రిల్ 1918 నాటివి మరియు ఈ విమానం మార్చి 1919 లో దాని ప్రారంభ విమాన పరీక్షలకు మించినది, కంపెనీ డైరెక్టర్లలో ఒకరైన డాసన్ పాల్ భార్య తన మొదటి విమానంతో అందించింది. కొంతకాలం తర్వాత P.6 సివిల్ రిజిస్ట్రేషన్ G-EACJ (K-120) ను అందుకున్నప్పటికీ, [3] ఇది ఈ గుర్తింపును ఎప్పుడూ ప్రదర్శించకపోవచ్చు. తెలిసిన అన్ని ఛాయాచిత్రాలలో ఇది ప్రయోగాత్మక సంఖ్య X.25 ను ధరిస్తుంది, ఈ శ్రేణిలో చివరిది 1917 లో ప్రారంభమైంది. అదనంగా ఇది RAF రౌండెల్స్ మరియు తోక చారలతో పెయింట్ చేయబడింది. [1] ఇతర విభాగాల రెక్కలు మొదట ఉద్దేశించిన విధంగా అమర్చబడిందో తెలియదు, కాని ఉపయోగకరమైన ఏరోడైనమిక్ డేటా సేకరించబడింది. [1] ఇది చాలా బాగా ఎగిరింది మరియు మే 1919 నాటికి బౌల్టన్ &amp; పాల్ దీనిని వారి అమ్మకాల యంత్రంగా ఉపయోగిస్తున్నారు, కంపెనీ పేరు రౌండెల్స్‌తో పాటు ఫ్యూజ్‌లేజ్ వైపు పెద్ద ముద్రణలో ఉంది. ఈ కార్పొరేట్ విమానం నార్విచ్‌లోని మౌస్‌హోల్డ్ హీత్‌లోని బౌల్టన్ &amp; పాల్ యొక్క ఎయిర్‌ఫీల్డ్ నుండి సెయింట్ ఎడ్మండ్స్‌ను [1] 36 మైళ్ల (58 కి.మీ) దూరంలో ఖననం చేయడానికి మొదటి వ్యాపార విమానంగా మార్చింది. ఈ విమానం యొక్క ప్రతిరూపం బౌల్టన్ పాల్ అసోసియేషన్ చేత నిర్మించబడింది మరియు ప్రస్తుతం కాస్ఫోర్డ్లో స్టోర్లో ఉంది. [4] [5] సాధారణ లక్షణాల పనితీరు నుండి డేటా</v>
      </c>
      <c r="E15" s="1" t="s">
        <v>309</v>
      </c>
      <c r="F15" s="1" t="str">
        <f>IFERROR(__xludf.DUMMYFUNCTION("GOOGLETRANSLATE(E:E, ""en"", ""te"")"),"ఎయిర్ఫాయిల్ పరిశోధన కోసం ప్రయోగాత్మక బిప్‌లేన్")</f>
        <v>ఎయిర్ఫాయిల్ పరిశోధన కోసం ప్రయోగాత్మక బిప్‌లేన్</v>
      </c>
      <c r="G15" s="1" t="s">
        <v>160</v>
      </c>
      <c r="H15" s="1" t="str">
        <f>IFERROR(__xludf.DUMMYFUNCTION("GOOGLETRANSLATE(G:G, ""en"", ""te"")"),"యునైటెడ్ కింగ్‌డమ్")</f>
        <v>యునైటెడ్ కింగ్‌డమ్</v>
      </c>
      <c r="I15" s="1" t="s">
        <v>161</v>
      </c>
      <c r="J15" s="1" t="s">
        <v>310</v>
      </c>
      <c r="K15" s="1" t="str">
        <f>IFERROR(__xludf.DUMMYFUNCTION("GOOGLETRANSLATE(J:J, ""en"", ""te"")"),"J.D నార్త్")</f>
        <v>J.D నార్త్</v>
      </c>
      <c r="L15" s="1" t="s">
        <v>311</v>
      </c>
      <c r="O15" s="1">
        <v>1.0</v>
      </c>
      <c r="P15" s="1">
        <v>1.0</v>
      </c>
      <c r="Q15" s="1" t="s">
        <v>312</v>
      </c>
      <c r="R15" s="1" t="s">
        <v>313</v>
      </c>
      <c r="S15" s="1" t="s">
        <v>314</v>
      </c>
      <c r="T15" s="1" t="s">
        <v>315</v>
      </c>
      <c r="U15" s="1" t="s">
        <v>316</v>
      </c>
      <c r="V15" s="1" t="s">
        <v>317</v>
      </c>
      <c r="W15" s="1" t="s">
        <v>318</v>
      </c>
      <c r="Y15" s="1" t="s">
        <v>319</v>
      </c>
      <c r="AN15" s="1" t="s">
        <v>320</v>
      </c>
      <c r="AO15" s="1" t="s">
        <v>321</v>
      </c>
      <c r="AP15" s="1" t="s">
        <v>322</v>
      </c>
      <c r="AQ15" s="1" t="s">
        <v>323</v>
      </c>
      <c r="AY15" s="1" t="s">
        <v>324</v>
      </c>
      <c r="BG15" s="1" t="s">
        <v>325</v>
      </c>
      <c r="BM15" s="1" t="s">
        <v>326</v>
      </c>
      <c r="BN15" s="1" t="s">
        <v>327</v>
      </c>
    </row>
    <row r="16">
      <c r="A16" s="1" t="s">
        <v>328</v>
      </c>
      <c r="B16" s="1" t="str">
        <f>IFERROR(__xludf.DUMMYFUNCTION("GOOGLETRANSLATE(A:A, ""en"", ""te"")"),"బోవర్స్ బేబీ ఫ్లై")</f>
        <v>బోవర్స్ బేబీ ఫ్లై</v>
      </c>
      <c r="C16" s="1" t="s">
        <v>329</v>
      </c>
      <c r="D16" s="1" t="str">
        <f>IFERROR(__xludf.DUMMYFUNCTION("GOOGLETRANSLATE(C:C, ""en"", ""te"")"),"బోవర్స్ ఫ్లై బేబీ అనేది హోమ్‌బిల్ట్, సింగిల్-సీట్, ఓపెన్-కాక్‌పిట్, కలప మరియు ఫాబ్రిక్ లో-వింగ్ మోనోప్లేన్, దీనిని ప్రఖ్యాత యునైటెడ్ స్టేట్స్ ఎయిర్‌క్రాఫ్ట్ డిజైనర్ మరియు బోయింగ్ చరిత్రకారుడు పీటర్ ఎం. బోవర్స్ రూపొందించారు. ప్రోటోటైప్ ఫ్లై బేబీ మొదట 1962 "&amp;"లో ఎగిరింది. ఇది ఇప్పుడు సీటెల్‌లోని మ్యూజియం ఆఫ్ ఫ్లైట్ వద్ద ప్రదర్శనలో ఉంది. వేరియంట్‌లలో ది బోవర్స్ బి-బేబీ లేదా ఫ్లై బేబీ 1-బి అని పిలువబడే బైప్‌లేన్ వెర్షన్ మరియు వివిధ బిల్డర్ల అనేక డ్యూయల్ కాక్‌పిట్ డిజైన్‌లు ఉన్నాయి. బోవర్స్ అతను నాము అని పిలిచే ర"&amp;"ెండు-సైడ్ వెర్షన్‌ను కూడా రూపొందించారు, కాని కొన్ని ఉదాహరణలు నిర్మించబడ్డాయి. [1] ఫ్లై బేబీ ప్రయోగాత్మక ఎయిర్క్రాఫ్ట్ అసోసియేషన్ యొక్క 1962 డిజైన్ పోటీలో విజేత. [1] 500 మందికి పైగా ఫ్లై పిల్లలు ఈ రోజు వరకు పూర్తయ్యాయి, స్కోర్లు ఇప్పటికీ ప్రపంచవ్యాప్తంగా ఎ"&amp;"గురుతున్నాయి మరియు బిల్డర్లు మరియు యజమానుల చురుకైన నెట్‌వర్క్. ఇది ప్రణాళికల నుండి నిర్మించబడింది మరియు 1962 లో సగటు ""హోమ్ హ్యాండిమాన్"" నైపుణ్యం కలిగిన వ్యక్తి చేత ప్రాథమిక చేతి సాధనాలను మాత్రమే ఉపయోగించి గ్యారేజీలో నిర్మించడానికి రూపొందించబడింది. ఈ ప్ర"&amp;"ణాళికలు వంద పేజీలకు పైగా టైప్‌రైట్ చేసిన సూచనలు మరియు డైమెన్షన్డ్ డ్రాయింగ్‌లను కలిగి ఉంటాయి. 2003 లో బోవర్స్ మరణం తరువాత, ప్రణాళికలు కొంతకాలం అందుబాటులో లేవు, కానీ 2007 నుండి వారు తిరిగి మార్కెట్లోకి వచ్చారు, ఇది బోవర్స్ కుటుంబం విక్రయించింది. [2] [3] [4"&amp;"] ఫ్లై బేబీ చాలా సరళమైన విమానం వలె రూపొందించబడింది. ఉదాహరణకు, ఇంధన గేజ్ అనేది గ్యాస్ క్యాప్ (1930 మరియు 1940 లలో ఒక సాధారణ అనువర్తనం, పైపర్ మరియు ఏరోన్కా లైట్ విమానాలలో చూసినట్లుగా) ఫ్లోట్‌కు జతచేయబడిన గట్టి తీగ. ఈ నిర్మాణం విమానం-గ్రేడ్ స్ప్రూస్ మరియు ప్"&amp;"లైవుడ్ (బోవర్స్ నిర్మాణ కలప నాణ్యతపై స్కింపింగ్ చేయలేదు), డోప్డ్ ఎయిర్క్రాఫ్ట్ ఫాబ్రిక్‌తో కప్పబడి ఉంటుంది. ఐలెరాన్ నియంత్రణలు పుష్-ట్యూబ్, ఎలివేటర్ నియంత్రణలు పుష్-ట్యూబ్ మరియు కేబుల్ కలయిక, చుక్కాని కేబుల్-నియంత్రిత. [1] ల్యాండింగ్ గేర్ స్థిరంగా ఉంది మర"&amp;"ియు వెలిగించబడింది. ప్రధాన ల్యాండింగ్ గేర్ స్ట్రట్‌లను ఉక్కు ఇరుసుతో లామినేటెడ్ కలపతో తయారు చేస్తారు. షాక్ శోషణ మాత్రమే టైర్ల నుండి వస్తుంది. హైడ్రాలిక్ వీల్ బ్రేక్‌లు సాధారణంగా అమర్చబడి ఉంటాయి. ఈ విమానం పైపర్ పిల్ల నుండి తీసిన 65-హార్స్‌పవర్ (48 కిలోవాట్"&amp;"ల) కాంటినెంటల్ ఎ -65 పిస్టన్ ఇంజిన్ ద్వారా శక్తినిచ్చేలా రూపొందించబడింది. ఖండాంతర O-200 మరియు మార్చబడిన కొర్వైర్ ఆటోమోటివ్ మార్పిడులతో సహా 100 హార్స్‌పవర్ (75 kW) వరకు ఇంజన్లు అమర్చబడ్డాయి. [5] ఇన్‌స్టాల్ చేయబడిన ఇన్స్ట్రుమెంటేషన్ బిల్డర్ వరకు ఉన్నప్పటికీ"&amp;", చాలా ఫ్లై బేబీలు విజువల్ ఫ్లైట్ రూల్స్ (విఎఫ్ఆర్) కోసం మాత్రమే అమర్చబడి ఉంటాయి. విద్యుత్ వ్యవస్థ ఐచ్ఛికం; చాలా మంది ఫ్లై బేబీ యజమానులు ప్రారంభించడానికి ఇంజిన్‌ను చేతితో ప్రాప్ చేస్తారు మరియు హ్యాండ్‌హెల్డ్ రేడియోను ఉపయోగిస్తారు. ఫ్లై బేబీ యొక్క రెక్కలు "&amp;"ఫ్యూజ్‌లేజ్‌కు వ్యతిరేకంగా మడతపెడతాయి, ఇది సింగిల్-కార్ గ్యారేజ్ లేదా కారు ట్రైలర్‌లో నిల్వ చేయబడదు. రెక్కలను సుమారు 15 నిమిషాల్లో మడవవచ్చు లేదా విప్పవచ్చు. విమానం గ్యారేజీలో నిల్వ చేయడానికి రూపొందించబడింది మరియు దాని స్వంత గేర్‌పై విమానాశ్రయానికి లాగబడిం"&amp;"ది. ఆచరణలో, చాలా మంది యజమానులు ట్రైలర్‌ను ఉపయోగిస్తారు లేదా వారి ఫ్లై బేబీని విమానాశ్రయంలో వేలాడదీస్తారు. ఇంధన ట్యాంక్ మరియు ఇంజిన్ వంటి ఉపయోగించిన కొన్ని భాగాలు పైపర్ పిల్ల నుండి తీసుకోవడానికి రూపొందించబడ్డాయి, ఇవి 1962 లో చౌకగా మరియు సమృద్ధిగా ఉన్నాయి. "&amp;"నేటికీ, మొత్తం నిర్మాణ వ్యయం US $ 10,000 లోపు ఉండవచ్చు. యునైటెడ్ స్టేట్స్ ఆఫ్ అమెరికాలో FAA ఫ్లై బేబీని ప్రయోగాత్మక te త్సాహిక-నిర్మిత విమానం అని వర్గీకరిస్తుంది. ఇది తేలికపాటి క్రీడా విమానం కోసం FAA యొక్క స్పెసిఫికేషన్లకు సరిపోతుంది మరియు వినోద పైలట్ లేద"&amp;"ా స్పోర్ట్ పైలట్ సర్టిఫికెట్‌ను కలిగి ఉన్న పైలట్లు US లో ప్రయాణించవచ్చు. కెనడాలో ఫ్లై బేబీని te త్సాహిక-నిర్మించిన విమానం [7] లేదా ప్రాథమిక అల్ట్రా-లైట్ విమానం వలె నిర్మించవచ్చు. [8] ఇది అల్ట్రా-లైట్ పైలట్ పర్మిట్ లేదా అధిక విమానం లైసెన్స్‌తో ఎగురవేయవచ్చు"&amp;". [9] విమానం మరియు పైలట్ నుండి డేటా: 1978 ఎయిర్క్రాఫ్ట్ డైరెక్టరీ [1] సాధారణ లక్షణాలు పనితీరు")</f>
        <v>బోవర్స్ ఫ్లై బేబీ అనేది హోమ్‌బిల్ట్, సింగిల్-సీట్, ఓపెన్-కాక్‌పిట్, కలప మరియు ఫాబ్రిక్ లో-వింగ్ మోనోప్లేన్, దీనిని ప్రఖ్యాత యునైటెడ్ స్టేట్స్ ఎయిర్‌క్రాఫ్ట్ డిజైనర్ మరియు బోయింగ్ చరిత్రకారుడు పీటర్ ఎం. బోవర్స్ రూపొందించారు. ప్రోటోటైప్ ఫ్లై బేబీ మొదట 1962 లో ఎగిరింది. ఇది ఇప్పుడు సీటెల్‌లోని మ్యూజియం ఆఫ్ ఫ్లైట్ వద్ద ప్రదర్శనలో ఉంది. వేరియంట్‌లలో ది బోవర్స్ బి-బేబీ లేదా ఫ్లై బేబీ 1-బి అని పిలువబడే బైప్‌లేన్ వెర్షన్ మరియు వివిధ బిల్డర్ల అనేక డ్యూయల్ కాక్‌పిట్ డిజైన్‌లు ఉన్నాయి. బోవర్స్ అతను నాము అని పిలిచే రెండు-సైడ్ వెర్షన్‌ను కూడా రూపొందించారు, కాని కొన్ని ఉదాహరణలు నిర్మించబడ్డాయి. [1] ఫ్లై బేబీ ప్రయోగాత్మక ఎయిర్క్రాఫ్ట్ అసోసియేషన్ యొక్క 1962 డిజైన్ పోటీలో విజేత. [1] 500 మందికి పైగా ఫ్లై పిల్లలు ఈ రోజు వరకు పూర్తయ్యాయి, స్కోర్లు ఇప్పటికీ ప్రపంచవ్యాప్తంగా ఎగురుతున్నాయి మరియు బిల్డర్లు మరియు యజమానుల చురుకైన నెట్‌వర్క్. ఇది ప్రణాళికల నుండి నిర్మించబడింది మరియు 1962 లో సగటు "హోమ్ హ్యాండిమాన్" నైపుణ్యం కలిగిన వ్యక్తి చేత ప్రాథమిక చేతి సాధనాలను మాత్రమే ఉపయోగించి గ్యారేజీలో నిర్మించడానికి రూపొందించబడింది. ఈ ప్రణాళికలు వంద పేజీలకు పైగా టైప్‌రైట్ చేసిన సూచనలు మరియు డైమెన్షన్డ్ డ్రాయింగ్‌లను కలిగి ఉంటాయి. 2003 లో బోవర్స్ మరణం తరువాత, ప్రణాళికలు కొంతకాలం అందుబాటులో లేవు, కానీ 2007 నుండి వారు తిరిగి మార్కెట్లోకి వచ్చారు, ఇది బోవర్స్ కుటుంబం విక్రయించింది. [2] [3] [4] ఫ్లై బేబీ చాలా సరళమైన విమానం వలె రూపొందించబడింది. ఉదాహరణకు, ఇంధన గేజ్ అనేది గ్యాస్ క్యాప్ (1930 మరియు 1940 లలో ఒక సాధారణ అనువర్తనం, పైపర్ మరియు ఏరోన్కా లైట్ విమానాలలో చూసినట్లుగా) ఫ్లోట్‌కు జతచేయబడిన గట్టి తీగ. ఈ నిర్మాణం విమానం-గ్రేడ్ స్ప్రూస్ మరియు ప్లైవుడ్ (బోవర్స్ నిర్మాణ కలప నాణ్యతపై స్కింపింగ్ చేయలేదు), డోప్డ్ ఎయిర్క్రాఫ్ట్ ఫాబ్రిక్‌తో కప్పబడి ఉంటుంది. ఐలెరాన్ నియంత్రణలు పుష్-ట్యూబ్, ఎలివేటర్ నియంత్రణలు పుష్-ట్యూబ్ మరియు కేబుల్ కలయిక, చుక్కాని కేబుల్-నియంత్రిత. [1] ల్యాండింగ్ గేర్ స్థిరంగా ఉంది మరియు వెలిగించబడింది. ప్రధాన ల్యాండింగ్ గేర్ స్ట్రట్‌లను ఉక్కు ఇరుసుతో లామినేటెడ్ కలపతో తయారు చేస్తారు. షాక్ శోషణ మాత్రమే టైర్ల నుండి వస్తుంది. హైడ్రాలిక్ వీల్ బ్రేక్‌లు సాధారణంగా అమర్చబడి ఉంటాయి. ఈ విమానం పైపర్ పిల్ల నుండి తీసిన 65-హార్స్‌పవర్ (48 కిలోవాట్ల) కాంటినెంటల్ ఎ -65 పిస్టన్ ఇంజిన్ ద్వారా శక్తినిచ్చేలా రూపొందించబడింది. ఖండాంతర O-200 మరియు మార్చబడిన కొర్వైర్ ఆటోమోటివ్ మార్పిడులతో సహా 100 హార్స్‌పవర్ (75 kW) వరకు ఇంజన్లు అమర్చబడ్డాయి. [5] ఇన్‌స్టాల్ చేయబడిన ఇన్స్ట్రుమెంటేషన్ బిల్డర్ వరకు ఉన్నప్పటికీ, చాలా ఫ్లై బేబీలు విజువల్ ఫ్లైట్ రూల్స్ (విఎఫ్ఆర్) కోసం మాత్రమే అమర్చబడి ఉంటాయి. విద్యుత్ వ్యవస్థ ఐచ్ఛికం; చాలా మంది ఫ్లై బేబీ యజమానులు ప్రారంభించడానికి ఇంజిన్‌ను చేతితో ప్రాప్ చేస్తారు మరియు హ్యాండ్‌హెల్డ్ రేడియోను ఉపయోగిస్తారు. ఫ్లై బేబీ యొక్క రెక్కలు ఫ్యూజ్‌లేజ్‌కు వ్యతిరేకంగా మడతపెడతాయి, ఇది సింగిల్-కార్ గ్యారేజ్ లేదా కారు ట్రైలర్‌లో నిల్వ చేయబడదు. రెక్కలను సుమారు 15 నిమిషాల్లో మడవవచ్చు లేదా విప్పవచ్చు. విమానం గ్యారేజీలో నిల్వ చేయడానికి రూపొందించబడింది మరియు దాని స్వంత గేర్‌పై విమానాశ్రయానికి లాగబడింది. ఆచరణలో, చాలా మంది యజమానులు ట్రైలర్‌ను ఉపయోగిస్తారు లేదా వారి ఫ్లై బేబీని విమానాశ్రయంలో వేలాడదీస్తారు. ఇంధన ట్యాంక్ మరియు ఇంజిన్ వంటి ఉపయోగించిన కొన్ని భాగాలు పైపర్ పిల్ల నుండి తీసుకోవడానికి రూపొందించబడ్డాయి, ఇవి 1962 లో చౌకగా మరియు సమృద్ధిగా ఉన్నాయి. నేటికీ, మొత్తం నిర్మాణ వ్యయం US $ 10,000 లోపు ఉండవచ్చు. యునైటెడ్ స్టేట్స్ ఆఫ్ అమెరికాలో FAA ఫ్లై బేబీని ప్రయోగాత్మక te త్సాహిక-నిర్మిత విమానం అని వర్గీకరిస్తుంది. ఇది తేలికపాటి క్రీడా విమానం కోసం FAA యొక్క స్పెసిఫికేషన్లకు సరిపోతుంది మరియు వినోద పైలట్ లేదా స్పోర్ట్ పైలట్ సర్టిఫికెట్‌ను కలిగి ఉన్న పైలట్లు US లో ప్రయాణించవచ్చు. కెనడాలో ఫ్లై బేబీని te త్సాహిక-నిర్మించిన విమానం [7] లేదా ప్రాథమిక అల్ట్రా-లైట్ విమానం వలె నిర్మించవచ్చు. [8] ఇది అల్ట్రా-లైట్ పైలట్ పర్మిట్ లేదా అధిక విమానం లైసెన్స్‌తో ఎగురవేయవచ్చు. [9] విమానం మరియు పైలట్ నుండి డేటా: 1978 ఎయిర్క్రాఫ్ట్ డైరెక్టరీ [1] సాధారణ లక్షణాలు పనితీరు</v>
      </c>
      <c r="E16" s="1" t="s">
        <v>330</v>
      </c>
      <c r="F16" s="1" t="str">
        <f>IFERROR(__xludf.DUMMYFUNCTION("GOOGLETRANSLATE(E:E, ""en"", ""te"")"),"క్రీడ మరియు వ్యక్తిగత విమానాలు")</f>
        <v>క్రీడ మరియు వ్యక్తిగత విమానాలు</v>
      </c>
      <c r="J16" s="1" t="s">
        <v>331</v>
      </c>
      <c r="K16" s="1" t="str">
        <f>IFERROR(__xludf.DUMMYFUNCTION("GOOGLETRANSLATE(J:J, ""en"", ""te"")"),"పీటర్ ఎం. బోవర్స్")</f>
        <v>పీటర్ ఎం. బోవర్స్</v>
      </c>
      <c r="L16" s="1">
        <v>1962.0</v>
      </c>
      <c r="O16" s="1" t="s">
        <v>332</v>
      </c>
      <c r="P16" s="1" t="s">
        <v>333</v>
      </c>
      <c r="Q16" s="1" t="s">
        <v>334</v>
      </c>
      <c r="R16" s="1" t="s">
        <v>335</v>
      </c>
      <c r="T16" s="1" t="s">
        <v>336</v>
      </c>
      <c r="U16" s="1" t="s">
        <v>337</v>
      </c>
      <c r="W16" s="1" t="s">
        <v>338</v>
      </c>
      <c r="Y16" s="1" t="s">
        <v>339</v>
      </c>
      <c r="Z16" s="1" t="s">
        <v>340</v>
      </c>
      <c r="AA16" s="1" t="s">
        <v>341</v>
      </c>
      <c r="AN16" s="1" t="s">
        <v>342</v>
      </c>
      <c r="AO16" s="1" t="s">
        <v>343</v>
      </c>
      <c r="AR16" s="1" t="s">
        <v>344</v>
      </c>
      <c r="AS16" s="1" t="s">
        <v>345</v>
      </c>
      <c r="AT16" s="1" t="s">
        <v>346</v>
      </c>
      <c r="AU16" s="1" t="s">
        <v>347</v>
      </c>
      <c r="AW16" s="1" t="s">
        <v>206</v>
      </c>
      <c r="AY16" s="1" t="s">
        <v>348</v>
      </c>
      <c r="BD16" s="1" t="s">
        <v>349</v>
      </c>
      <c r="BH16" s="1" t="s">
        <v>350</v>
      </c>
      <c r="BJ16" s="1" t="s">
        <v>351</v>
      </c>
      <c r="BO16" s="1" t="s">
        <v>352</v>
      </c>
    </row>
    <row r="17">
      <c r="A17" s="1" t="s">
        <v>353</v>
      </c>
      <c r="B17" s="1" t="str">
        <f>IFERROR(__xludf.DUMMYFUNCTION("GOOGLETRANSLATE(A:A, ""en"", ""te"")"),"బ్రూగెట్ 26 టి")</f>
        <v>బ్రూగెట్ 26 టి</v>
      </c>
      <c r="C17" s="1" t="s">
        <v>354</v>
      </c>
      <c r="D17" s="1" t="str">
        <f>IFERROR(__xludf.DUMMYFUNCTION("GOOGLETRANSLATE(C:C, ""en"", ""te"")"),"బ్రూగెట్ 26 టి ఒక ఫ్రెంచ్ సింగిల్-ఇంజిన్ బిప్‌లేన్ విమానాలు, ఇది మొదట 1926 లో ప్రయాణించింది. 26 టి బ్రెగెట్ కంపెనీ వారి 19 సైనిక విమానాలకు సివిల్ మార్కెట్‌ను కనుగొనటానికి చేసిన ప్రయత్నం, దాని రెక్కలు, తోక ఉపరితలాలు మరియు కొత్త ఫ్యూజ్‌లేజ్‌కు అండర్ క్యారేజ"&amp;"ీని తగ్గించడం ద్వారా మరియు కొత్త ఇంజిన్. ఫలితంగా వచ్చిన విమానం ఆరుగురు ప్రయాణీకులను పరివేష్టిత క్యాబిన్లో తీసుకెళ్లగలదు, పైలట్లు ఎగువ వింగ్ ముందు ఓపెన్ కాక్‌పిట్‌లో కూర్చున్నారు. మొదట ఎంచుకున్న ఇంజిన్ బ్రిస్టల్ బృహస్పతి రేడియల్ యొక్క ఫ్రెంచ్-నిర్మిత లైసెన"&amp;"్స్ పొందిన కాపీ, కానీ రెండు బ్రూగెట్-నిర్మించిన పౌర ఉదాహరణలలో ఒకదానిలో, ఇది తరువాత BR.19 లో ఉపయోగించినట్లుగా, లోరైన్ 12ED ఇన్లైన్‌కు తిరిగి మార్చబడింది. ఈ రెండు విమానాలు ఈ కుటుంబం యొక్క ఖచ్చితమైన సివిల్ వెర్షన్, బ్రెగెట్ 280 టికి పూర్వీకులుగా పనిచేశాయి, క"&amp;"ాసా దేశీయ మార్కెట్ కోసం స్పెయిన్లో మరో రెండింటిని నిర్మించడానికి లైసెన్స్ కొనుగోలు చేసింది, మరియు ఫ్రాన్స్ యొక్క ఏవియేషన్ మిలిటైర్ హోదా బ్రీ కింద మరో రెండింటినీ ఎయిర్ అంబులెన్స్‌గా కొనుగోలు చేసింది. 26tsbis. మొదటి నమూనాను పారిస్-లియోన్స్-మార్సెల్లెస్ మార్"&amp;"గంలో ట్రయల్ విమానాల కోసం ఎయిర్ యూనియన్ క్లుప్తంగా ఉపయోగించారు, కానీ వాణిజ్య సేవలో ప్రవేశించలేదు. [1] కాసా-నిర్మించిన విమానంలో కనీసం ఒకదానిని స్పానిష్ ఎయిర్లైన్స్ కాంపాసియా డి లానియాస్ ఏరియాస్ సబ్‌వెన్సియోనాడాస్ (క్లాకా) మరియు తరువాత క్లాస్టా యొక్క వారసుడు"&amp;" విమానయాన సంస్థ, లానియాస్ అయెరియాస్ పోస్టేల్స్ ఎస్పానోలాస్ లేప్‌ను ఉపయోగించారు. [2] 1910 నుండి యూరోపియన్ రవాణా విమానాల డేటా [4] సాధారణ లక్షణాల పనితీరు")</f>
        <v>బ్రూగెట్ 26 టి ఒక ఫ్రెంచ్ సింగిల్-ఇంజిన్ బిప్‌లేన్ విమానాలు, ఇది మొదట 1926 లో ప్రయాణించింది. 26 టి బ్రెగెట్ కంపెనీ వారి 19 సైనిక విమానాలకు సివిల్ మార్కెట్‌ను కనుగొనటానికి చేసిన ప్రయత్నం, దాని రెక్కలు, తోక ఉపరితలాలు మరియు కొత్త ఫ్యూజ్‌లేజ్‌కు అండర్ క్యారేజీని తగ్గించడం ద్వారా మరియు కొత్త ఇంజిన్. ఫలితంగా వచ్చిన విమానం ఆరుగురు ప్రయాణీకులను పరివేష్టిత క్యాబిన్లో తీసుకెళ్లగలదు, పైలట్లు ఎగువ వింగ్ ముందు ఓపెన్ కాక్‌పిట్‌లో కూర్చున్నారు. మొదట ఎంచుకున్న ఇంజిన్ బ్రిస్టల్ బృహస్పతి రేడియల్ యొక్క ఫ్రెంచ్-నిర్మిత లైసెన్స్ పొందిన కాపీ, కానీ రెండు బ్రూగెట్-నిర్మించిన పౌర ఉదాహరణలలో ఒకదానిలో, ఇది తరువాత BR.19 లో ఉపయోగించినట్లుగా, లోరైన్ 12ED ఇన్లైన్‌కు తిరిగి మార్చబడింది. ఈ రెండు విమానాలు ఈ కుటుంబం యొక్క ఖచ్చితమైన సివిల్ వెర్షన్, బ్రెగెట్ 280 టికి పూర్వీకులుగా పనిచేశాయి, కాసా దేశీయ మార్కెట్ కోసం స్పెయిన్లో మరో రెండింటిని నిర్మించడానికి లైసెన్స్ కొనుగోలు చేసింది, మరియు ఫ్రాన్స్ యొక్క ఏవియేషన్ మిలిటైర్ హోదా బ్రీ కింద మరో రెండింటినీ ఎయిర్ అంబులెన్స్‌గా కొనుగోలు చేసింది. 26tsbis. మొదటి నమూనాను పారిస్-లియోన్స్-మార్సెల్లెస్ మార్గంలో ట్రయల్ విమానాల కోసం ఎయిర్ యూనియన్ క్లుప్తంగా ఉపయోగించారు, కానీ వాణిజ్య సేవలో ప్రవేశించలేదు. [1] కాసా-నిర్మించిన విమానంలో కనీసం ఒకదానిని స్పానిష్ ఎయిర్లైన్స్ కాంపాసియా డి లానియాస్ ఏరియాస్ సబ్‌వెన్సియోనాడాస్ (క్లాకా) మరియు తరువాత క్లాస్టా యొక్క వారసుడు విమానయాన సంస్థ, లానియాస్ అయెరియాస్ పోస్టేల్స్ ఎస్పానోలాస్ లేప్‌ను ఉపయోగించారు. [2] 1910 నుండి యూరోపియన్ రవాణా విమానాల డేటా [4] సాధారణ లక్షణాల పనితీరు</v>
      </c>
      <c r="E17" s="1" t="s">
        <v>355</v>
      </c>
      <c r="F17" s="1" t="str">
        <f>IFERROR(__xludf.DUMMYFUNCTION("GOOGLETRANSLATE(E:E, ""en"", ""te"")"),"విమానాల")</f>
        <v>విమానాల</v>
      </c>
      <c r="L17" s="1">
        <v>1926.0</v>
      </c>
      <c r="O17" s="1">
        <v>6.0</v>
      </c>
      <c r="P17" s="1">
        <v>1.0</v>
      </c>
      <c r="Q17" s="1" t="s">
        <v>356</v>
      </c>
      <c r="R17" s="1" t="s">
        <v>357</v>
      </c>
      <c r="T17" s="1" t="s">
        <v>358</v>
      </c>
      <c r="U17" s="1" t="s">
        <v>359</v>
      </c>
      <c r="V17" s="1" t="s">
        <v>360</v>
      </c>
      <c r="W17" s="1" t="s">
        <v>361</v>
      </c>
      <c r="Z17" s="1" t="s">
        <v>362</v>
      </c>
      <c r="AA17" s="1" t="s">
        <v>363</v>
      </c>
      <c r="AM17" s="2" t="s">
        <v>364</v>
      </c>
      <c r="AN17" s="1" t="s">
        <v>365</v>
      </c>
      <c r="AO17" s="1" t="s">
        <v>366</v>
      </c>
      <c r="AP17" s="1" t="s">
        <v>367</v>
      </c>
      <c r="AU17" s="1" t="s">
        <v>368</v>
      </c>
      <c r="BI17" s="1" t="s">
        <v>369</v>
      </c>
      <c r="BP17" s="2" t="s">
        <v>370</v>
      </c>
    </row>
    <row r="18">
      <c r="A18" s="1" t="s">
        <v>371</v>
      </c>
      <c r="B18" s="1" t="str">
        <f>IFERROR(__xludf.DUMMYFUNCTION("GOOGLETRANSLATE(A:A, ""en"", ""te"")"),"బ్రిస్టల్ బర్కిలీ")</f>
        <v>బ్రిస్టల్ బర్కిలీ</v>
      </c>
      <c r="C18" s="1" t="s">
        <v>372</v>
      </c>
      <c r="D18" s="1" t="str">
        <f>IFERROR(__xludf.DUMMYFUNCTION("GOOGLETRANSLATE(C:C, ""en"", ""te"")"),"బ్రిస్టల్ బర్కిలీని సింగిల్ ఇంజిన్ డే లేదా నైట్ బాంబర్ కోసం బ్రిటిష్ ప్రభుత్వ స్పెసిఫికేషన్‌కు నిర్మించారు. ఈ రెండు-సీట్ల ద్విపదలలో మూడు నిర్మించబడ్డాయి, కాని తదుపరి ఉత్పత్తికి ఎటువంటి ఒప్పందం ఇవ్వబడలేదు. ఆగష్టు 1923 లో, బ్రిటిష్ విమాన తయారీదారులను ఎయిర్ "&amp;"మినిస్ట్రీ స్పెసిఫికేషన్ 26/23 కు డిజైన్లను సమర్పించడానికి ఆహ్వానించారు, ఇది ఒకే రోల్స్ రాయిస్ కాండోర్-ఇంజిన్ రెండు-సీట్ల పగలు లేదా రాత్రి బాంబర్ కోసం పిలుపునిచ్చింది. బర్కిలీ బ్రిస్టల్ యొక్క ప్రతిస్పందన, బ్రిస్టల్ యొక్క దీర్ఘకాల చీఫ్ డిజైనర్ ఫ్రాంక్ బార్"&amp;"న్‌వెల్ నుండి పూర్తి స్పర్శలతో W.T. రీడ్ ఎక్కువగా రూపొందించబడింది. ఇది ఫాబ్రిక్-కప్పబడిన ఆల్-మెటల్ స్ట్రక్చర్డ్ త్రీ-బే బైప్‌లేన్, సమాన వ్యవధి, ఎగువ మరియు దిగువ విమానాలపై ఫ్రీజ్-టైప్ ఐలెరాన్‌లతో అన్‌స్కెప్ట్ మరియు అన్‌స్టాగర్డ్ రెక్కలు. నిర్మాణాత్మకంగా, ర"&amp;"ెక్కలు రోల్డ్ స్టీల్ మరియు డ్యూరాలిమిన్. [1] ఫ్యూజ్‌లేజ్ స్టీల్ గొట్టాల నుండి నిర్మించబడింది మరియు దీర్ఘచతురస్రాకార క్రాస్ సెక్షన్ కలిగి ఉంది. పైలట్ ఓపెన్ కాక్‌పిట్‌లో రెక్క యొక్క ప్రముఖ అంచు మరియు గన్నర్/పరిశీలకుడు కాక్‌పిట్ బావి వెనుక భాగంలో కూర్చుని, ర"&amp;"ింగ్-మౌంటెడ్ .303 లో (7.7 మిమీ) లూయిస్ తుపాకీతో అమర్చారు. అతను విమాన అంతస్తులో బారిన పడినప్పుడు అతను బాంబు ఐమెర్స్ స్థానాన్ని కూడా పొందగలడు. క్షితిజ సమాంతర తోక ఫ్యూజ్‌లేజ్ పైభాగంలో ఉంచబడింది మరియు క్రింద బ్రెడ్ చేయబడింది, ఎలివేటర్లను మోస్తుంది, దీని బ్యాల"&amp;"ెన్స్ స్థిర ఉపరితలాలకు మించి పొడుచుకు వచ్చింది. చుక్కాని పొడవైనది మరియు కొమ్ము-సమతుల్యమైనది, కానీ ఎలివేటర్ల కంటే చాలా చక్కగా ఉంది. అండర్ క్యారేజ్ విస్తృత ట్రాక్, సెంటర్ సెక్షన్ ఇంటర్‌ప్లేన్ స్ట్రట్‌ల క్రింద రెక్కలకు అమర్చబడి, ఫ్యూజ్‌లేజ్‌కు కట్టుబడి ఉంటుం"&amp;"ది. [1] 650 హెచ్‌పి (490 కిలోవాట్ల) కాండోర్ ఇంజిన్ రెండు-బ్లేడ్ ప్రొపెల్లర్‌ను నడిపింది మరియు కొన్ని వైమానిక మంత్రిత్వ శాఖ ఇన్పుట్ తరువాత, ప్రొపెల్లర్ షాఫ్ట్ కింద ముక్కు-మౌంటెడ్ రేడియేటర్. కాంట్రాక్టులో పేర్కొన్న ముగ్గురి యొక్క మొదటి రెండు బర్కిలీల రెక్కల"&amp;"ు పూర్తయ్యే వేగం కోసం చెక్క రెక్కలను కలిగి ఉండాలని మంత్రిత్వ శాఖ సలహా ఇచ్చింది, మూడవది అన్ని లోహంగా ఉంటుంది. రెండవ మరియు మూడవ యంత్రానికి లీట్నర్-వాట్స్ మెటల్ ఎయిర్‌స్క్రూలు అవసరం. మొదటి బర్కిలీ 5 మార్చి 1925 న ప్రయాణించారు. [1] టైప్ 90 బర్కిలీ, దాని రూపకల"&amp;"్పన ప్రారంభంలో పునరాలోచనలో కాకుండా ఒక రకం సంఖ్యను అందుకున్న మొదటి బ్రిస్టల్ విమానం. [1] మొదటి బర్కిలీని మే 1925 లో RAF మార్టెల్షామ్ హీత్ వద్ద ట్రయల్స్ కోసం అంగీకరించారు మరియు నవంబర్ వరకు అక్కడే ఉన్నారు. ఉత్పత్తి ఒప్పందాల కోసం పోటీ పడుతున్న ఇతర విమానాలు హ్"&amp;"యాండ్లీ పేజ్ హ్యాండ్‌క్రాస్, హాకర్ హార్స్లీ మరియు వెస్ట్‌ల్యాండ్ యెయోవిల్. హ్యాండ్‌క్రాస్ మరియు బర్కిలీ రెండు పెద్ద యంత్రాలు మరియు ఆ కారణంగా రాత్రి బాంబు పాత్రకు మరింత అనుకూలంగా నిర్ణయించబడ్డాయి; దురదృష్టవశాత్తు హ్యాండ్లీ-పేజ్ మరియు బ్రిస్టల్ కోసం, అవ్రో "&amp;"ఆల్డర్‌షాట్‌తో అనుభవం ఆధారంగా, సింగిల్-ఇంజిన్ విమానం రాత్రి-బాంబుకు తగినది కాదని వైమానిక మంత్రిత్వ శాఖ ఇప్పటికే నిర్ణయించింది. చివరికి, విజయవంతమైన పోటీదారుడు హార్స్లీ మాత్రమే, రోజు-బాంబర్ పాత్ర కోసం ఎంపిక చేయబడ్డాయి. [1] రెండవ బర్కిలీని డిసెంబర్ 1925 లో వ"&amp;"ైమానిక మంత్రిత్వ శాఖ మరియు తరువాతి జూన్లో ఆల్-మెటల్ మూడవది అంగీకరించారు. ముగ్గురూ ప్రయోగాత్మక విమానంలో రాయల్ ఎయిర్క్రాఫ్ట్ ఎస్టాబ్లిష్మెంట్ (RAE) కు వెళ్లారు. రెండవ విమానం నాలుగు-బ్లేడ్ చెక్క ఎయిర్‌స్క్రూ యొక్క తులనాత్మక పరీక్షలను దాని అసలు రెండు-బ్లేడ్ స"&amp;"్టీల్ వన్‌కు వ్యతిరేకంగా చేపట్టింది. ముగ్గురు బర్కిలీలలో ఒకరు 1930 చివరిలో RAE తో ఎగురుతూనే ఉన్నారు. [1] బర్న్స్ నుండి డేటా 1964, పే. 188 జనరల్ లక్షణాలు పనితీరు ఆయుధాలు")</f>
        <v>బ్రిస్టల్ బర్కిలీని సింగిల్ ఇంజిన్ డే లేదా నైట్ బాంబర్ కోసం బ్రిటిష్ ప్రభుత్వ స్పెసిఫికేషన్‌కు నిర్మించారు. ఈ రెండు-సీట్ల ద్విపదలలో మూడు నిర్మించబడ్డాయి, కాని తదుపరి ఉత్పత్తికి ఎటువంటి ఒప్పందం ఇవ్వబడలేదు. ఆగష్టు 1923 లో, బ్రిటిష్ విమాన తయారీదారులను ఎయిర్ మినిస్ట్రీ స్పెసిఫికేషన్ 26/23 కు డిజైన్లను సమర్పించడానికి ఆహ్వానించారు, ఇది ఒకే రోల్స్ రాయిస్ కాండోర్-ఇంజిన్ రెండు-సీట్ల పగలు లేదా రాత్రి బాంబర్ కోసం పిలుపునిచ్చింది. బర్కిలీ బ్రిస్టల్ యొక్క ప్రతిస్పందన, బ్రిస్టల్ యొక్క దీర్ఘకాల చీఫ్ డిజైనర్ ఫ్రాంక్ బార్న్‌వెల్ నుండి పూర్తి స్పర్శలతో W.T. రీడ్ ఎక్కువగా రూపొందించబడింది. ఇది ఫాబ్రిక్-కప్పబడిన ఆల్-మెటల్ స్ట్రక్చర్డ్ త్రీ-బే బైప్‌లేన్, సమాన వ్యవధి, ఎగువ మరియు దిగువ విమానాలపై ఫ్రీజ్-టైప్ ఐలెరాన్‌లతో అన్‌స్కెప్ట్ మరియు అన్‌స్టాగర్డ్ రెక్కలు. నిర్మాణాత్మకంగా, రెక్కలు రోల్డ్ స్టీల్ మరియు డ్యూరాలిమిన్. [1] ఫ్యూజ్‌లేజ్ స్టీల్ గొట్టాల నుండి నిర్మించబడింది మరియు దీర్ఘచతురస్రాకార క్రాస్ సెక్షన్ కలిగి ఉంది. పైలట్ ఓపెన్ కాక్‌పిట్‌లో రెక్క యొక్క ప్రముఖ అంచు మరియు గన్నర్/పరిశీలకుడు కాక్‌పిట్ బావి వెనుక భాగంలో కూర్చుని, రింగ్-మౌంటెడ్ .303 లో (7.7 మిమీ) లూయిస్ తుపాకీతో అమర్చారు. అతను విమాన అంతస్తులో బారిన పడినప్పుడు అతను బాంబు ఐమెర్స్ స్థానాన్ని కూడా పొందగలడు. క్షితిజ సమాంతర తోక ఫ్యూజ్‌లేజ్ పైభాగంలో ఉంచబడింది మరియు క్రింద బ్రెడ్ చేయబడింది, ఎలివేటర్లను మోస్తుంది, దీని బ్యాలెన్స్ స్థిర ఉపరితలాలకు మించి పొడుచుకు వచ్చింది. చుక్కాని పొడవైనది మరియు కొమ్ము-సమతుల్యమైనది, కానీ ఎలివేటర్ల కంటే చాలా చక్కగా ఉంది. అండర్ క్యారేజ్ విస్తృత ట్రాక్, సెంటర్ సెక్షన్ ఇంటర్‌ప్లేన్ స్ట్రట్‌ల క్రింద రెక్కలకు అమర్చబడి, ఫ్యూజ్‌లేజ్‌కు కట్టుబడి ఉంటుంది. [1] 650 హెచ్‌పి (490 కిలోవాట్ల) కాండోర్ ఇంజిన్ రెండు-బ్లేడ్ ప్రొపెల్లర్‌ను నడిపింది మరియు కొన్ని వైమానిక మంత్రిత్వ శాఖ ఇన్పుట్ తరువాత, ప్రొపెల్లర్ షాఫ్ట్ కింద ముక్కు-మౌంటెడ్ రేడియేటర్. కాంట్రాక్టులో పేర్కొన్న ముగ్గురి యొక్క మొదటి రెండు బర్కిలీల రెక్కలు పూర్తయ్యే వేగం కోసం చెక్క రెక్కలను కలిగి ఉండాలని మంత్రిత్వ శాఖ సలహా ఇచ్చింది, మూడవది అన్ని లోహంగా ఉంటుంది. రెండవ మరియు మూడవ యంత్రానికి లీట్నర్-వాట్స్ మెటల్ ఎయిర్‌స్క్రూలు అవసరం. మొదటి బర్కిలీ 5 మార్చి 1925 న ప్రయాణించారు. [1] టైప్ 90 బర్కిలీ, దాని రూపకల్పన ప్రారంభంలో పునరాలోచనలో కాకుండా ఒక రకం సంఖ్యను అందుకున్న మొదటి బ్రిస్టల్ విమానం. [1] మొదటి బర్కిలీని మే 1925 లో RAF మార్టెల్షామ్ హీత్ వద్ద ట్రయల్స్ కోసం అంగీకరించారు మరియు నవంబర్ వరకు అక్కడే ఉన్నారు. ఉత్పత్తి ఒప్పందాల కోసం పోటీ పడుతున్న ఇతర విమానాలు హ్యాండ్లీ పేజ్ హ్యాండ్‌క్రాస్, హాకర్ హార్స్లీ మరియు వెస్ట్‌ల్యాండ్ యెయోవిల్. హ్యాండ్‌క్రాస్ మరియు బర్కిలీ రెండు పెద్ద యంత్రాలు మరియు ఆ కారణంగా రాత్రి బాంబు పాత్రకు మరింత అనుకూలంగా నిర్ణయించబడ్డాయి; దురదృష్టవశాత్తు హ్యాండ్లీ-పేజ్ మరియు బ్రిస్టల్ కోసం, అవ్రో ఆల్డర్‌షాట్‌తో అనుభవం ఆధారంగా, సింగిల్-ఇంజిన్ విమానం రాత్రి-బాంబుకు తగినది కాదని వైమానిక మంత్రిత్వ శాఖ ఇప్పటికే నిర్ణయించింది. చివరికి, విజయవంతమైన పోటీదారుడు హార్స్లీ మాత్రమే, రోజు-బాంబర్ పాత్ర కోసం ఎంపిక చేయబడ్డాయి. [1] రెండవ బర్కిలీని డిసెంబర్ 1925 లో వైమానిక మంత్రిత్వ శాఖ మరియు తరువాతి జూన్లో ఆల్-మెటల్ మూడవది అంగీకరించారు. ముగ్గురూ ప్రయోగాత్మక విమానంలో రాయల్ ఎయిర్క్రాఫ్ట్ ఎస్టాబ్లిష్మెంట్ (RAE) కు వెళ్లారు. రెండవ విమానం నాలుగు-బ్లేడ్ చెక్క ఎయిర్‌స్క్రూ యొక్క తులనాత్మక పరీక్షలను దాని అసలు రెండు-బ్లేడ్ స్టీల్ వన్‌కు వ్యతిరేకంగా చేపట్టింది. ముగ్గురు బర్కిలీలలో ఒకరు 1930 చివరిలో RAE తో ఎగురుతూనే ఉన్నారు. [1] బర్న్స్ నుండి డేటా 1964, పే. 188 జనరల్ లక్షణాలు పనితీరు ఆయుధాలు</v>
      </c>
      <c r="E18" s="1" t="s">
        <v>373</v>
      </c>
      <c r="F18" s="1" t="str">
        <f>IFERROR(__xludf.DUMMYFUNCTION("GOOGLETRANSLATE(E:E, ""en"", ""te"")"),"బాంబర్")</f>
        <v>బాంబర్</v>
      </c>
      <c r="G18" s="1" t="s">
        <v>160</v>
      </c>
      <c r="H18" s="1" t="str">
        <f>IFERROR(__xludf.DUMMYFUNCTION("GOOGLETRANSLATE(G:G, ""en"", ""te"")"),"యునైటెడ్ కింగ్‌డమ్")</f>
        <v>యునైటెడ్ కింగ్‌డమ్</v>
      </c>
      <c r="J18" s="1" t="s">
        <v>374</v>
      </c>
      <c r="K18" s="1" t="str">
        <f>IFERROR(__xludf.DUMMYFUNCTION("GOOGLETRANSLATE(J:J, ""en"", ""te"")"),"W.T.reid")</f>
        <v>W.T.reid</v>
      </c>
      <c r="L18" s="3">
        <v>9196.0</v>
      </c>
      <c r="O18" s="1">
        <v>3.0</v>
      </c>
      <c r="P18" s="1" t="s">
        <v>375</v>
      </c>
      <c r="Q18" s="1" t="s">
        <v>376</v>
      </c>
      <c r="R18" s="1" t="s">
        <v>377</v>
      </c>
      <c r="S18" s="1" t="s">
        <v>378</v>
      </c>
      <c r="T18" s="1" t="s">
        <v>379</v>
      </c>
      <c r="U18" s="1" t="s">
        <v>380</v>
      </c>
      <c r="V18" s="1" t="s">
        <v>381</v>
      </c>
      <c r="W18" s="1" t="s">
        <v>382</v>
      </c>
      <c r="Y18" s="1" t="s">
        <v>383</v>
      </c>
      <c r="AN18" s="1" t="s">
        <v>384</v>
      </c>
      <c r="AO18" s="1" t="s">
        <v>385</v>
      </c>
      <c r="AU18" s="1" t="s">
        <v>386</v>
      </c>
      <c r="BM18" s="1" t="s">
        <v>387</v>
      </c>
    </row>
    <row r="19">
      <c r="A19" s="1" t="s">
        <v>388</v>
      </c>
      <c r="B19" s="1" t="str">
        <f>IFERROR(__xludf.DUMMYFUNCTION("GOOGLETRANSLATE(A:A, ""en"", ""te"")"),"బ్రిస్టల్ బ్రౌనీ")</f>
        <v>బ్రిస్టల్ బ్రౌనీ</v>
      </c>
      <c r="C19" s="1" t="s">
        <v>389</v>
      </c>
      <c r="D19" s="1" t="str">
        <f>IFERROR(__xludf.DUMMYFUNCTION("GOOGLETRANSLATE(C:C, ""en"", ""te"")"),"బ్రిస్టల్ టైప్ 91 సంబరం యునైటెడ్ కింగ్‌డమ్‌లో 1924 లో బ్రిస్టల్ ఎయిర్‌ప్లేన్ కంపెనీ చేత ఉత్పత్తి చేయబడిన తేలికపాటి క్రీడా విమానం. ఇది స్థిర టెయిల్‌స్కిడ్ అండర్ క్యారేజ్‌తో సాంప్రదాయిక కాన్ఫిగరేషన్ యొక్క తక్కువ-వింగ్ కాంటిలివర్ మోనోప్లేన్ విమానం. పైలట్ మరి"&amp;"యు ప్రయాణీకుడు ఓపెన్ కాక్‌పిట్స్‌లో కూర్చున్నారు. ఇది అక్టోబర్ 1924 లో లింప్నే లైట్ ఎయిర్క్రాఫ్ట్ ట్రయల్స్‌లో రెండవ స్థానానికి £ 1,000 పౌండ్ల బహుమతిని గెలుచుకుంది. 1923 లింప్నే లైట్ ఎయిర్‌క్రాఫ్ట్ ట్రయల్స్‌లో పోటీ చేయడానికి బ్రిస్టల్ ఒక విమానాన్ని నిర్మిం"&amp;"చలేదు, ఇది 750 సిసి లేదా అంతకంటే తక్కువ ఇంజిన్లతో విమానాల కోసం, మేకింగ్ చేస్తుంది బ్రిస్టల్ యొక్క చెరుబ్ ఇంజిన్ వాడకం అసాధ్యం. 1924 ట్రయల్స్ కోసం ఈ నిబంధనలు మార్చబడ్డాయి, 1,100 సిసి వరకు ఉన్న ఇంజిన్లను ఉపయోగించడానికి అనుమతించాయి మరియు తదనుగుణంగా ఫ్రాంక్ బ"&amp;"ార్న్‌వెల్ 1924 ప్రారంభంలో ఒక పోటీదారుపై డిజైన్ పనిని ప్రారంభించాడు. అతను ప్రత్యామ్నాయ కలప మరియు లోహ విమానాల కోసం అధ్యయనాలను రూపొందించాడు మరియు వీటిని పరిగణనలోకి తీసుకున్న తరువాత బోర్డ్ ఆఫ్ బ్రిస్టల్ ఎయిర్క్రాఫ్ట్ ఫిబ్రవరి 4 న రెండు విమానాల ఉత్పత్తికి అధి"&amp;"కారం ఇచ్చింది, మే 5 న మూడవ వంతు జోడించబడింది. మూడు విమానాలలో ఇదే విధమైన ఫ్యూజ్‌లేజ్ ఉంది, వైర్-బ్రేస్డ్ హై-టెన్సైల్ స్టీల్ గొట్టాలతో తయారు చేయబడింది, అయితే ప్రయోగాత్మక ప్రయోజనాల కోసం మూడు వేర్వేరు రెక్కల నమూనాలు ఉత్పత్తి చేయబడ్డాయి: 34 అడుగుల 7in (10.54 మ"&amp;"ీ) చెక్క వింగ్ మరియు రెండు వేర్వేరు లోహ రెక్కలు, 36 లో ఒకటి ఎఫ్‌టి 7 ఇన్ (11.15 మీ) ఆల్-స్టీల్ నిర్మాణం, మరొకటి, హై-స్పీడ్ వాడకం కోసం ఉద్దేశించబడింది, 30 అడుగుల 7 (9.32 మీ) స్పాన్ కంబైన్డ్ స్టీల్ మరియు డ్యూరాలిమిన్ నిర్మాణంతో ఉంటుంది. పోటీ యొక్క నియమాలను "&amp;"సంతృప్తి పరచడానికి రెక్కలను తక్షణమే వేరు చేయగలిగేది మరియు ద్వంద్వ నియంత్రణలతో అమర్చిన విమానాన్ని కలిగి ఉండాలి. మూడు విమానాలు జూలై 14 న జి-ఇబ్జెకె, జి-ఇబ్జెఎల్ మరియు జి-ఇబిజెఎంలను నమోదు చేశారు మరియు వెంటనే జాక్, జిల్ మరియు జిమ్ అని పేరు పెట్టారు. చెక్క విం"&amp;"గ్స్‌తో అమర్చిన జి-ఎబ్జెక్, 6 ఆగస్టులో సిరిల్ ఉవిన్స్ పైలట్ చేసిన మొదటి ఎగిరేది. ఇది ఫ్రాంక్ బార్న్‌వెల్ చేత రెండవ ఫ్లైట్ వెంటనే జరిగింది, మూడవ వంతు తరువాత ఉవిన్స్ మరియు బార్న్‌వెల్ కలిసి ఉన్నారు. పెద్ద మెటల్ రెక్కలు అమర్చిన జి-ఇబ్జెఎల్, మొదట సెప్టెంబర్ 2"&amp;"2 న మరియు జి-ఇబ్జెఎమ్, సింగిల్ సీటర్‌గా సుదూర ట్యాంక్ మరియు చిన్న మెటల్ రెక్కలతో పూర్తి అయ్యింది, తరువాత సెప్టెంబర్ 4 న. అక్టోబర్ 27 మరియు అక్టోబర్ 4 మధ్య జరిగిన ట్రయల్స్‌లో అందరూ పాల్గొన్నారు. ఉవిన్స్, ఫ్లయింగ్ 'జెకె, ప్రధాన ట్రయల్స్‌లో రెండవ బహుమతిని గె"&amp;"లుచుకుంది. 'జెఎల్, టి.డబ్ల్యు. కాంప్‌బెల్, ఐలెరాన్ ఫ్లట్టర్ కారణంగా ఉపసంహరించబడింది, మరియు కాంప్‌బెల్ 'JM లో గ్రోస్వెనర్ కప్ రేసులో మూడవ స్థానంలో నిలిచాడు, సగటున 70 mph కంటే ఎక్కువ. లింప్నే ట్రయల్స్ యొక్క JK మరియు 'JL ఒక ప్రాధమిక శిక్షకుడిగా మూల్యాంకనం కో"&amp;"సం మార్టెల్షామ్ హీత్‌కు పంపించబడ్డారు, కాని వారు ఏ అభివృద్ధికి నిధులు సమకూర్చడానికి ఏ వైమానిక మంత్రిత్వ శాఖను ఆకట్టుకోలేదు. డిసెంబర్ 1925 లో జి-ఇబ్జెకె మార్పుల కోసం ఫిల్టన్‌కు తిరిగి ఇవ్వబడింది. ఇది కొత్తగా అభివృద్ధి చేసిన 36 హెచ్‌పి కెరూబ్ III ఫ్యూజ్‌లేజ"&amp;"్‌లో కొంచెం తక్కువగా అమర్చబడి ఉంది, మరియు వెనుక కాక్‌పిట్ నుండి వీక్షణను మెరుగుపరచడానికి పైభాగాలు మరింత వక్రంగా ఉన్నాయి. ఇంధన ట్యాంక్ విస్తరించింది మరియు దీనికి కొత్త మెటల్ రెక్కలతో అమర్చబడింది, దీనికి 37 అడుగుల 7 (11.45 మీ) వ్యవధిని ఇస్తుంది. ఇది టైప్ 91"&amp;" ఎగా నియమించబడింది. మార్టెల్షామ్ వద్ద మరింత ట్రయల్స్ తరువాత, అది మళ్ళీ ఫిల్టన్కు తిరిగి వచ్చింది, అక్కడ ఇంజిన్ మౌంటు మరింత తగ్గించబడింది మరియు ఫైరీ-రీడ్ డ్యూరల్మిన్ ప్రొపెల్లర్ అమర్చారు. అదనంగా, వెనుక ఫ్యూజ్‌లేజ్‌కు వక్ర డెకింగ్ జోడించబడింది, మరియు ఇది వి"&amp;"స్తరించిన కొమ్ము-సమతుల్య చుక్కాని మరియు రబ్బరు షాక్ అబ్జార్బర్‌లను ఉపయోగించి కొత్త అండర్ క్యారేజీతో అమర్చబడింది. ఇది టైప్ 91 బి లేదా బ్రౌనీ II గా నియమించబడింది. ఈ రూపంలో ఈ విమానం 1926 లింప్నే ట్రయల్స్‌లో జరిగింది, ఇక్కడ యువిన్స్ మూడవ స్థానంలో £ 500 బహుమతి"&amp;"ని గెలుచుకుంది. 1910 నుండి బ్రిస్టల్ విమానాల నుండి డేటా [1] పోల్చదగిన పాత్ర, కాన్ఫిగరేషన్ మరియు యుగం యొక్క సాధారణ లక్షణాల పనితీరు విమానం చాలా మంది బ్రిటిష్ తయారీదారులు లింప్న్ ట్రయల్స్‌లో పాల్గొనడానికి విమానాలను ఉత్పత్తి చేశారు, అందువల్ల నేరుగా పోల్చదగిన "&amp;"విమానం ఉన్నాయి:")</f>
        <v>బ్రిస్టల్ టైప్ 91 సంబరం యునైటెడ్ కింగ్‌డమ్‌లో 1924 లో బ్రిస్టల్ ఎయిర్‌ప్లేన్ కంపెనీ చేత ఉత్పత్తి చేయబడిన తేలికపాటి క్రీడా విమానం. ఇది స్థిర టెయిల్‌స్కిడ్ అండర్ క్యారేజ్‌తో సాంప్రదాయిక కాన్ఫిగరేషన్ యొక్క తక్కువ-వింగ్ కాంటిలివర్ మోనోప్లేన్ విమానం. పైలట్ మరియు ప్రయాణీకుడు ఓపెన్ కాక్‌పిట్స్‌లో కూర్చున్నారు. ఇది అక్టోబర్ 1924 లో లింప్నే లైట్ ఎయిర్క్రాఫ్ట్ ట్రయల్స్‌లో రెండవ స్థానానికి £ 1,000 పౌండ్ల బహుమతిని గెలుచుకుంది. 1923 లింప్నే లైట్ ఎయిర్‌క్రాఫ్ట్ ట్రయల్స్‌లో పోటీ చేయడానికి బ్రిస్టల్ ఒక విమానాన్ని నిర్మించలేదు, ఇది 750 సిసి లేదా అంతకంటే తక్కువ ఇంజిన్లతో విమానాల కోసం, మేకింగ్ చేస్తుంది బ్రిస్టల్ యొక్క చెరుబ్ ఇంజిన్ వాడకం అసాధ్యం. 1924 ట్రయల్స్ కోసం ఈ నిబంధనలు మార్చబడ్డాయి, 1,100 సిసి వరకు ఉన్న ఇంజిన్లను ఉపయోగించడానికి అనుమతించాయి మరియు తదనుగుణంగా ఫ్రాంక్ బార్న్‌వెల్ 1924 ప్రారంభంలో ఒక పోటీదారుపై డిజైన్ పనిని ప్రారంభించాడు. అతను ప్రత్యామ్నాయ కలప మరియు లోహ విమానాల కోసం అధ్యయనాలను రూపొందించాడు మరియు వీటిని పరిగణనలోకి తీసుకున్న తరువాత బోర్డ్ ఆఫ్ బ్రిస్టల్ ఎయిర్క్రాఫ్ట్ ఫిబ్రవరి 4 న రెండు విమానాల ఉత్పత్తికి అధికారం ఇచ్చింది, మే 5 న మూడవ వంతు జోడించబడింది. మూడు విమానాలలో ఇదే విధమైన ఫ్యూజ్‌లేజ్ ఉంది, వైర్-బ్రేస్డ్ హై-టెన్సైల్ స్టీల్ గొట్టాలతో తయారు చేయబడింది, అయితే ప్రయోగాత్మక ప్రయోజనాల కోసం మూడు వేర్వేరు రెక్కల నమూనాలు ఉత్పత్తి చేయబడ్డాయి: 34 అడుగుల 7in (10.54 మీ) చెక్క వింగ్ మరియు రెండు వేర్వేరు లోహ రెక్కలు, 36 లో ఒకటి ఎఫ్‌టి 7 ఇన్ (11.15 మీ) ఆల్-స్టీల్ నిర్మాణం, మరొకటి, హై-స్పీడ్ వాడకం కోసం ఉద్దేశించబడింది, 30 అడుగుల 7 (9.32 మీ) స్పాన్ కంబైన్డ్ స్టీల్ మరియు డ్యూరాలిమిన్ నిర్మాణంతో ఉంటుంది. పోటీ యొక్క నియమాలను సంతృప్తి పరచడానికి రెక్కలను తక్షణమే వేరు చేయగలిగేది మరియు ద్వంద్వ నియంత్రణలతో అమర్చిన విమానాన్ని కలిగి ఉండాలి. మూడు విమానాలు జూలై 14 న జి-ఇబ్జెకె, జి-ఇబ్జెఎల్ మరియు జి-ఇబిజెఎంలను నమోదు చేశారు మరియు వెంటనే జాక్, జిల్ మరియు జిమ్ అని పేరు పెట్టారు. చెక్క వింగ్స్‌తో అమర్చిన జి-ఎబ్జెక్, 6 ఆగస్టులో సిరిల్ ఉవిన్స్ పైలట్ చేసిన మొదటి ఎగిరేది. ఇది ఫ్రాంక్ బార్న్‌వెల్ చేత రెండవ ఫ్లైట్ వెంటనే జరిగింది, మూడవ వంతు తరువాత ఉవిన్స్ మరియు బార్న్‌వెల్ కలిసి ఉన్నారు. పెద్ద మెటల్ రెక్కలు అమర్చిన జి-ఇబ్జెఎల్, మొదట సెప్టెంబర్ 22 న మరియు జి-ఇబ్జెఎమ్, సింగిల్ సీటర్‌గా సుదూర ట్యాంక్ మరియు చిన్న మెటల్ రెక్కలతో పూర్తి అయ్యింది, తరువాత సెప్టెంబర్ 4 న. అక్టోబర్ 27 మరియు అక్టోబర్ 4 మధ్య జరిగిన ట్రయల్స్‌లో అందరూ పాల్గొన్నారు. ఉవిన్స్, ఫ్లయింగ్ 'జెకె, ప్రధాన ట్రయల్స్‌లో రెండవ బహుమతిని గెలుచుకుంది. 'జెఎల్, టి.డబ్ల్యు. కాంప్‌బెల్, ఐలెరాన్ ఫ్లట్టర్ కారణంగా ఉపసంహరించబడింది, మరియు కాంప్‌బెల్ 'JM లో గ్రోస్వెనర్ కప్ రేసులో మూడవ స్థానంలో నిలిచాడు, సగటున 70 mph కంటే ఎక్కువ. లింప్నే ట్రయల్స్ యొక్క JK మరియు 'JL ఒక ప్రాధమిక శిక్షకుడిగా మూల్యాంకనం కోసం మార్టెల్షామ్ హీత్‌కు పంపించబడ్డారు, కాని వారు ఏ అభివృద్ధికి నిధులు సమకూర్చడానికి ఏ వైమానిక మంత్రిత్వ శాఖను ఆకట్టుకోలేదు. డిసెంబర్ 1925 లో జి-ఇబ్జెకె మార్పుల కోసం ఫిల్టన్‌కు తిరిగి ఇవ్వబడింది. ఇది కొత్తగా అభివృద్ధి చేసిన 36 హెచ్‌పి కెరూబ్ III ఫ్యూజ్‌లేజ్‌లో కొంచెం తక్కువగా అమర్చబడి ఉంది, మరియు వెనుక కాక్‌పిట్ నుండి వీక్షణను మెరుగుపరచడానికి పైభాగాలు మరింత వక్రంగా ఉన్నాయి. ఇంధన ట్యాంక్ విస్తరించింది మరియు దీనికి కొత్త మెటల్ రెక్కలతో అమర్చబడింది, దీనికి 37 అడుగుల 7 (11.45 మీ) వ్యవధిని ఇస్తుంది. ఇది టైప్ 91 ఎగా నియమించబడింది. మార్టెల్షామ్ వద్ద మరింత ట్రయల్స్ తరువాత, అది మళ్ళీ ఫిల్టన్కు తిరిగి వచ్చింది, అక్కడ ఇంజిన్ మౌంటు మరింత తగ్గించబడింది మరియు ఫైరీ-రీడ్ డ్యూరల్మిన్ ప్రొపెల్లర్ అమర్చారు. అదనంగా, వెనుక ఫ్యూజ్‌లేజ్‌కు వక్ర డెకింగ్ జోడించబడింది, మరియు ఇది విస్తరించిన కొమ్ము-సమతుల్య చుక్కాని మరియు రబ్బరు షాక్ అబ్జార్బర్‌లను ఉపయోగించి కొత్త అండర్ క్యారేజీతో అమర్చబడింది. ఇది టైప్ 91 బి లేదా బ్రౌనీ II గా నియమించబడింది. ఈ రూపంలో ఈ విమానం 1926 లింప్నే ట్రయల్స్‌లో జరిగింది, ఇక్కడ యువిన్స్ మూడవ స్థానంలో £ 500 బహుమతిని గెలుచుకుంది. 1910 నుండి బ్రిస్టల్ విమానాల నుండి డేటా [1] పోల్చదగిన పాత్ర, కాన్ఫిగరేషన్ మరియు యుగం యొక్క సాధారణ లక్షణాల పనితీరు విమానం చాలా మంది బ్రిటిష్ తయారీదారులు లింప్న్ ట్రయల్స్‌లో పాల్గొనడానికి విమానాలను ఉత్పత్తి చేశారు, అందువల్ల నేరుగా పోల్చదగిన విమానం ఉన్నాయి:</v>
      </c>
      <c r="E19" s="1" t="s">
        <v>390</v>
      </c>
      <c r="F19" s="1" t="str">
        <f>IFERROR(__xludf.DUMMYFUNCTION("GOOGLETRANSLATE(E:E, ""en"", ""te"")"),"క్రీడా విమానం")</f>
        <v>క్రీడా విమానం</v>
      </c>
      <c r="J19" s="1" t="s">
        <v>391</v>
      </c>
      <c r="K19" s="1" t="str">
        <f>IFERROR(__xludf.DUMMYFUNCTION("GOOGLETRANSLATE(J:J, ""en"", ""te"")"),"ఫ్రాంక్ బార్న్‌వెల్")</f>
        <v>ఫ్రాంక్ బార్న్‌వెల్</v>
      </c>
      <c r="L19" s="3">
        <v>8985.0</v>
      </c>
      <c r="O19" s="1">
        <v>3.0</v>
      </c>
      <c r="P19" s="1">
        <v>1.0</v>
      </c>
      <c r="Q19" s="1" t="s">
        <v>392</v>
      </c>
      <c r="R19" s="1" t="s">
        <v>393</v>
      </c>
      <c r="S19" s="1" t="s">
        <v>394</v>
      </c>
      <c r="T19" s="1" t="s">
        <v>395</v>
      </c>
      <c r="U19" s="1" t="s">
        <v>396</v>
      </c>
      <c r="V19" s="1" t="s">
        <v>397</v>
      </c>
      <c r="W19" s="1" t="s">
        <v>398</v>
      </c>
      <c r="X19" s="1" t="s">
        <v>399</v>
      </c>
      <c r="Y19" s="1" t="s">
        <v>400</v>
      </c>
      <c r="AA19" s="1" t="s">
        <v>401</v>
      </c>
      <c r="AN19" s="1" t="s">
        <v>402</v>
      </c>
      <c r="AO19" s="1" t="s">
        <v>403</v>
      </c>
      <c r="AP19" s="1" t="s">
        <v>322</v>
      </c>
      <c r="AU19" s="1" t="s">
        <v>404</v>
      </c>
      <c r="AY19" s="1" t="s">
        <v>405</v>
      </c>
    </row>
    <row r="20">
      <c r="A20" s="1" t="s">
        <v>406</v>
      </c>
      <c r="B20" s="1" t="str">
        <f>IFERROR(__xludf.DUMMYFUNCTION("GOOGLETRANSLATE(A:A, ""en"", ""te"")"),"బ్లెరియోట్-స్పాడ్ S.46")</f>
        <v>బ్లెరియోట్-స్పాడ్ S.46</v>
      </c>
      <c r="C20" s="1" t="s">
        <v>407</v>
      </c>
      <c r="D20" s="1" t="str">
        <f>IFERROR(__xludf.DUMMYFUNCTION("GOOGLETRANSLATE(C:C, ""en"", ""te"")"),"బ్లెరియోట్-స్పాడ్ S.46 1920 లలో ఒక చిన్న ఫ్రెంచ్ విమానం, ఇది బ్లెరియోట్-స్పాడ్ S.33 నుండి అభివృద్ధి చేయబడింది. దాని పూర్వీకుల మాదిరిగానే, ఇది సాంప్రదాయిక బైప్‌లేన్, ఇది నలుగురు ప్రయాణీకులను పరివేష్టిత క్యాబిన్‌లో కూర్చుంది, పైలట్ మరియు అప్పుడప్పుడు ఐదవ ప్"&amp;"రయాణీకుడు ఓపెన్ కాక్‌పిట్‌లో ప్రయాణించారు. S.46 లో ఎక్కువ కాలం యొక్క పున es రూపకల్పన రెక్క మరియు చాలా శక్తివంతమైన ఇంజిన్ ఉంది. ఈ రకాన్ని ఫ్రాంకో-రౌమైన్ ఉపయోగించింది, ఇది వారి ఖండాంతర యూరోపియన్ మార్గాల్లో ఉపయోగం కోసం ఉత్పత్తి చేయబడిన 40 ఉదాహరణలలో 38 ను కొన"&amp;"ుగోలు చేసింది. . 1929 లో ఇది అదే శక్తి శ్రేణిలో హిస్పానో-సుయిజా ఇంజిన్‌గా మార్చబడింది మరియు S.126 పున es రూపకల్పన చేయబడింది. 1925 లో, మిగిలి ఉన్న 34 ఫ్రాంకో-రౌమైన్ విమానాలను బ్లెరియోట్‌కు గుర్తుచేసుకున్నారు, అక్కడ వారు వివిధ శుద్ధీకరణలను చేర్చడానికి పునర్"&amp;"నిర్మాణం చేయించుకున్నారు. ఈ పునరుద్ధరించిన విమానాలు పున es రూపకల్పన చేయబడ్డాయి S.66. ఈ విమానాలలో ఒకటి తరువాత మరింత శక్తివంతమైన 336 kW (451 HP) లోరైన్ 12E కోర్లిస్ W-12 ఇంజిన్ మరియు పున es రూపకల్పన చేసిన S.116 ను ఉపయోగించడానికి సవరించబడింది. సాధారణ లక్షణాల"&amp;"ు పనితీరు సంబంధిత అభివృద్ధి")</f>
        <v>బ్లెరియోట్-స్పాడ్ S.46 1920 లలో ఒక చిన్న ఫ్రెంచ్ విమానం, ఇది బ్లెరియోట్-స్పాడ్ S.33 నుండి అభివృద్ధి చేయబడింది. దాని పూర్వీకుల మాదిరిగానే, ఇది సాంప్రదాయిక బైప్‌లేన్, ఇది నలుగురు ప్రయాణీకులను పరివేష్టిత క్యాబిన్‌లో కూర్చుంది, పైలట్ మరియు అప్పుడప్పుడు ఐదవ ప్రయాణీకుడు ఓపెన్ కాక్‌పిట్‌లో ప్రయాణించారు. S.46 లో ఎక్కువ కాలం యొక్క పున es రూపకల్పన రెక్క మరియు చాలా శక్తివంతమైన ఇంజిన్ ఉంది. ఈ రకాన్ని ఫ్రాంకో-రౌమైన్ ఉపయోగించింది, ఇది వారి ఖండాంతర యూరోపియన్ మార్గాల్లో ఉపయోగం కోసం ఉత్పత్తి చేయబడిన 40 ఉదాహరణలలో 38 ను కొనుగోలు చేసింది. . 1929 లో ఇది అదే శక్తి శ్రేణిలో హిస్పానో-సుయిజా ఇంజిన్‌గా మార్చబడింది మరియు S.126 పున es రూపకల్పన చేయబడింది. 1925 లో, మిగిలి ఉన్న 34 ఫ్రాంకో-రౌమైన్ విమానాలను బ్లెరియోట్‌కు గుర్తుచేసుకున్నారు, అక్కడ వారు వివిధ శుద్ధీకరణలను చేర్చడానికి పునర్నిర్మాణం చేయించుకున్నారు. ఈ పునరుద్ధరించిన విమానాలు పున es రూపకల్పన చేయబడ్డాయి S.66. ఈ విమానాలలో ఒకటి తరువాత మరింత శక్తివంతమైన 336 kW (451 HP) లోరైన్ 12E కోర్లిస్ W-12 ఇంజిన్ మరియు పున es రూపకల్పన చేసిన S.116 ను ఉపయోగించడానికి సవరించబడింది. సాధారణ లక్షణాలు పనితీరు సంబంధిత అభివృద్ధి</v>
      </c>
      <c r="E20" s="1" t="s">
        <v>355</v>
      </c>
      <c r="F20" s="1" t="str">
        <f>IFERROR(__xludf.DUMMYFUNCTION("GOOGLETRANSLATE(E:E, ""en"", ""te"")"),"విమానాల")</f>
        <v>విమానాల</v>
      </c>
      <c r="L20" s="6">
        <v>7838.0</v>
      </c>
      <c r="O20" s="1" t="s">
        <v>408</v>
      </c>
      <c r="P20" s="1" t="s">
        <v>409</v>
      </c>
      <c r="Q20" s="1" t="s">
        <v>410</v>
      </c>
      <c r="R20" s="1" t="s">
        <v>411</v>
      </c>
      <c r="S20" s="1" t="s">
        <v>412</v>
      </c>
      <c r="T20" s="1" t="s">
        <v>413</v>
      </c>
      <c r="U20" s="1" t="s">
        <v>414</v>
      </c>
      <c r="V20" s="1" t="s">
        <v>415</v>
      </c>
      <c r="W20" s="1" t="s">
        <v>416</v>
      </c>
      <c r="Y20" s="1" t="s">
        <v>417</v>
      </c>
      <c r="AA20" s="1" t="s">
        <v>418</v>
      </c>
      <c r="AN20" s="1" t="s">
        <v>419</v>
      </c>
      <c r="AO20" s="1" t="s">
        <v>420</v>
      </c>
      <c r="AP20" s="1" t="s">
        <v>421</v>
      </c>
      <c r="AS20" s="1" t="s">
        <v>422</v>
      </c>
      <c r="AU20" s="1" t="s">
        <v>423</v>
      </c>
      <c r="AW20" s="1" t="s">
        <v>206</v>
      </c>
      <c r="BB20" s="1" t="s">
        <v>424</v>
      </c>
      <c r="BC20" s="2" t="s">
        <v>425</v>
      </c>
      <c r="BE20" s="1" t="s">
        <v>426</v>
      </c>
      <c r="BF20" s="1" t="s">
        <v>427</v>
      </c>
      <c r="BI20" s="1" t="s">
        <v>428</v>
      </c>
    </row>
    <row r="21">
      <c r="A21" s="1" t="s">
        <v>429</v>
      </c>
      <c r="B21" s="1" t="str">
        <f>IFERROR(__xludf.DUMMYFUNCTION("GOOGLETRANSLATE(A:A, ""en"", ""te"")"),"బ్రెడా BA.79S")</f>
        <v>బ్రెడా BA.79S</v>
      </c>
      <c r="C21" s="1" t="s">
        <v>430</v>
      </c>
      <c r="D21" s="1" t="str">
        <f>IFERROR(__xludf.DUMMYFUNCTION("GOOGLETRANSLATE(C:C, ""en"", ""te"")"),"బ్రెడా బా .79 లు 1930 ల చివరలో ఇటలీలో నిర్మించిన సింగిల్-ఇంజిన్ నాలుగు-సీట్ల హై-వింగ్ ప్రైవేట్ విమానం. కొన్ని మాత్రమే ఉత్పత్తి చేయబడ్డాయి. 1930 ల చివరలో సొసైటీ ఇటాలియానా ఎర్నెస్టో బ్రెడా యొక్క ఉత్పత్తులలో బ్రెడా 79 లు అసాధారణమైనవి, ఇది మిలటరీగా కాకుండా సి"&amp;"విల్ మెషిన్. ఇది [1] సింగిల్-ఇంజిన్ హై-వింగ్ మోనోప్లేన్, నాలుగు కోసం బాగా అమర్చిన క్యాబిన్. రెక్కలు ఎగువ ఫ్యూజ్‌లేజ్ లాంగన్‌కు చేరాయి మరియు సాంప్రదాయిక మార్గంలో దిగువ లాంగన్‌కు స్ట్రీమ్లైన్డ్ వీ స్ట్రట్‌లతో కలుపుతారు. [1] వారు వెనుకంజలో ఉన్న అంచులు మరియు "&amp;"గుండ్రని చిట్కాలపై టేపర్‌తో దాదాపుగా ప్రముఖ అంచులను కలిగి ఉన్నారు. వెనుకంజలో ఉన్న అంచు ఫ్లాప్స్ మరియు ప్రముఖ అంచు స్లాట్లు ఒకదానితో ఒకటి అనుసంధానించబడ్డాయి. టెయిల్‌ప్లేన్ మధ్య-ఫ్యూజ్‌లేజ్ ఎత్తులో అమర్చబడింది మరియు గుండ్రని ఫిన్‌కు కట్టుబడి ఉంది, ఇది విస్త"&amp;"ృత తీగ మరియు అసమతుల్య చుక్కానిని కలిగి ఉంది. ఈ తోక ఉపరితలాలు చెక్క ఫ్రేమ్‌లపై ఫాబ్రిక్. [1] ఈ విమానం 200 హెచ్‌పి (149 కిలోవాట్ల) ఆల్ఫా-రోమియో 115 సిక్స్-సిలిండర్ విలోమ ఇన్లైన్ ఇంజిన్, [1] చక్కగా కౌల్డ్, కానీ బ్రెడా 79 కి పొడవైన నోస్డ్ లుక్ ఇచ్చింది. ఇంజిన"&amp;"్ రెండు బ్లేడెడ్ ప్రొపెల్లర్‌ను నడిపించింది. ఫ్యూజ్‌లేజ్ ఒక ఫాబ్రిక్ కప్పబడిన వెల్డెడ్ స్టీల్ స్ట్రక్చర్, ఇది ఓవల్ క్రాస్ సెక్షన్‌కు ఫెయిర్ చేయబడింది. [1] ఇంజిన్ వెనుక మరియు రెక్కల కింద రెండు వరుసలలో నాలుగు సీట్లతో క్యాబిన్ ఉంది. గ్లేజింగ్ ఉదారంగా ఉంది, ఓ"&amp;"పెన్ పైకప్పు కిటికీతో సహా, మరియు క్యాబిన్ నియంత్రించదగిన వెంటిలేషన్‌తో థర్మల్లీ మరియు శబ్దపరంగా ఇన్సులేట్ చేయబడింది. [1] ప్రతి ఒక్కరూ పారాచూట్ బ్యాక్‌ప్యాక్ ధరించడానికి సీట్లు లోతుగా ఉన్నాయి [1] మరియు అత్యవసర పరిస్థితుల్లో పైలట్ విస్తృత వైపు తలుపులు మరియు"&amp;" పైకప్పు కాంతి రెండింటినీ ఒకే లివర్‌తో తెరవగలడు. [2] పైలట్ యొక్క స్థానం వాయిద్యం చేయబడింది, మరియు విమానం రాత్రి ఎగురుతుంది. [1] విభజించబడిన అండర్ క్యారేజ్ వింగ్ బ్రేసింగ్ స్ట్రట్స్ దిగువన విస్తృతంగా స్ప్లేడ్ కాళ్ళను కలిగి ఉంది, సెమీ స్పాటెడ్ వీల్స్ మోసుకె"&amp;"ళ్ళి (దగ్గరగా క్రమబద్ధీకరించబడింది కాని చక్రం యొక్క బయటి వైపు కనిపిస్తుంది). [1] మొట్టమొదటి బ్రెడా 79, సి/ఎన్ 78001 20 ఏప్రిల్ 1936 న ఐ-అబ్ఫుగా నమోదు చేయబడింది, రెండవ ఉదాహరణ, ఐ-ఎబిఫ్ట్ సి/ఎన్ 78002 తో పాటు అవి మొదట ఎగిరినప్పుడు తెలియదు. రికార్డులు స్కెచిగ"&amp;"ా ఉన్నాయి, కాని మూడు మంత్రి ఏరోనాటికా ఎగురవేయబడి ఉపయోగించబడ్డాయి. గ్రే 1972 నుండి డేటా, పే. 173 సిజెనరల్ లక్షణాల పనితీరు")</f>
        <v>బ్రెడా బా .79 లు 1930 ల చివరలో ఇటలీలో నిర్మించిన సింగిల్-ఇంజిన్ నాలుగు-సీట్ల హై-వింగ్ ప్రైవేట్ విమానం. కొన్ని మాత్రమే ఉత్పత్తి చేయబడ్డాయి. 1930 ల చివరలో సొసైటీ ఇటాలియానా ఎర్నెస్టో బ్రెడా యొక్క ఉత్పత్తులలో బ్రెడా 79 లు అసాధారణమైనవి, ఇది మిలటరీగా కాకుండా సివిల్ మెషిన్. ఇది [1] సింగిల్-ఇంజిన్ హై-వింగ్ మోనోప్లేన్, నాలుగు కోసం బాగా అమర్చిన క్యాబిన్. రెక్కలు ఎగువ ఫ్యూజ్‌లేజ్ లాంగన్‌కు చేరాయి మరియు సాంప్రదాయిక మార్గంలో దిగువ లాంగన్‌కు స్ట్రీమ్లైన్డ్ వీ స్ట్రట్‌లతో కలుపుతారు. [1] వారు వెనుకంజలో ఉన్న అంచులు మరియు గుండ్రని చిట్కాలపై టేపర్‌తో దాదాపుగా ప్రముఖ అంచులను కలిగి ఉన్నారు. వెనుకంజలో ఉన్న అంచు ఫ్లాప్స్ మరియు ప్రముఖ అంచు స్లాట్లు ఒకదానితో ఒకటి అనుసంధానించబడ్డాయి. టెయిల్‌ప్లేన్ మధ్య-ఫ్యూజ్‌లేజ్ ఎత్తులో అమర్చబడింది మరియు గుండ్రని ఫిన్‌కు కట్టుబడి ఉంది, ఇది విస్తృత తీగ మరియు అసమతుల్య చుక్కానిని కలిగి ఉంది. ఈ తోక ఉపరితలాలు చెక్క ఫ్రేమ్‌లపై ఫాబ్రిక్. [1] ఈ విమానం 200 హెచ్‌పి (149 కిలోవాట్ల) ఆల్ఫా-రోమియో 115 సిక్స్-సిలిండర్ విలోమ ఇన్లైన్ ఇంజిన్, [1] చక్కగా కౌల్డ్, కానీ బ్రెడా 79 కి పొడవైన నోస్డ్ లుక్ ఇచ్చింది. ఇంజిన్ రెండు బ్లేడెడ్ ప్రొపెల్లర్‌ను నడిపించింది. ఫ్యూజ్‌లేజ్ ఒక ఫాబ్రిక్ కప్పబడిన వెల్డెడ్ స్టీల్ స్ట్రక్చర్, ఇది ఓవల్ క్రాస్ సెక్షన్‌కు ఫెయిర్ చేయబడింది. [1] ఇంజిన్ వెనుక మరియు రెక్కల కింద రెండు వరుసలలో నాలుగు సీట్లతో క్యాబిన్ ఉంది. గ్లేజింగ్ ఉదారంగా ఉంది, ఓపెన్ పైకప్పు కిటికీతో సహా, మరియు క్యాబిన్ నియంత్రించదగిన వెంటిలేషన్‌తో థర్మల్లీ మరియు శబ్దపరంగా ఇన్సులేట్ చేయబడింది. [1] ప్రతి ఒక్కరూ పారాచూట్ బ్యాక్‌ప్యాక్ ధరించడానికి సీట్లు లోతుగా ఉన్నాయి [1] మరియు అత్యవసర పరిస్థితుల్లో పైలట్ విస్తృత వైపు తలుపులు మరియు పైకప్పు కాంతి రెండింటినీ ఒకే లివర్‌తో తెరవగలడు. [2] పైలట్ యొక్క స్థానం వాయిద్యం చేయబడింది, మరియు విమానం రాత్రి ఎగురుతుంది. [1] విభజించబడిన అండర్ క్యారేజ్ వింగ్ బ్రేసింగ్ స్ట్రట్స్ దిగువన విస్తృతంగా స్ప్లేడ్ కాళ్ళను కలిగి ఉంది, సెమీ స్పాటెడ్ వీల్స్ మోసుకెళ్ళి (దగ్గరగా క్రమబద్ధీకరించబడింది కాని చక్రం యొక్క బయటి వైపు కనిపిస్తుంది). [1] మొట్టమొదటి బ్రెడా 79, సి/ఎన్ 78001 20 ఏప్రిల్ 1936 న ఐ-అబ్ఫుగా నమోదు చేయబడింది, రెండవ ఉదాహరణ, ఐ-ఎబిఫ్ట్ సి/ఎన్ 78002 తో పాటు అవి మొదట ఎగిరినప్పుడు తెలియదు. రికార్డులు స్కెచిగా ఉన్నాయి, కాని మూడు మంత్రి ఏరోనాటికా ఎగురవేయబడి ఉపయోగించబడ్డాయి. గ్రే 1972 నుండి డేటా, పే. 173 సిజెనరల్ లక్షణాల పనితీరు</v>
      </c>
      <c r="E21" s="1" t="s">
        <v>431</v>
      </c>
      <c r="F21" s="1" t="str">
        <f>IFERROR(__xludf.DUMMYFUNCTION("GOOGLETRANSLATE(E:E, ""en"", ""te"")"),"ప్రైవేట్ లైట్ విమానం")</f>
        <v>ప్రైవేట్ లైట్ విమానం</v>
      </c>
      <c r="G21" s="1" t="s">
        <v>209</v>
      </c>
      <c r="H21" s="1" t="str">
        <f>IFERROR(__xludf.DUMMYFUNCTION("GOOGLETRANSLATE(G:G, ""en"", ""te"")"),"ఇటలీ")</f>
        <v>ఇటలీ</v>
      </c>
      <c r="I21" s="2" t="s">
        <v>210</v>
      </c>
      <c r="L21" s="1" t="s">
        <v>432</v>
      </c>
      <c r="O21" s="1" t="s">
        <v>433</v>
      </c>
      <c r="P21" s="1">
        <v>1.0</v>
      </c>
      <c r="Q21" s="1" t="s">
        <v>434</v>
      </c>
      <c r="R21" s="1" t="s">
        <v>435</v>
      </c>
      <c r="S21" s="1" t="s">
        <v>436</v>
      </c>
      <c r="T21" s="1" t="s">
        <v>437</v>
      </c>
      <c r="U21" s="1" t="s">
        <v>438</v>
      </c>
      <c r="V21" s="1" t="s">
        <v>439</v>
      </c>
      <c r="W21" s="1" t="s">
        <v>440</v>
      </c>
      <c r="Y21" s="1" t="s">
        <v>441</v>
      </c>
      <c r="Z21" s="1" t="s">
        <v>442</v>
      </c>
      <c r="AA21" s="1" t="s">
        <v>443</v>
      </c>
      <c r="AN21" s="1" t="s">
        <v>444</v>
      </c>
      <c r="AO21" s="1" t="s">
        <v>445</v>
      </c>
      <c r="AP21" s="1" t="s">
        <v>446</v>
      </c>
      <c r="AR21" s="1" t="s">
        <v>447</v>
      </c>
      <c r="AS21" s="1" t="s">
        <v>448</v>
      </c>
      <c r="AU21" s="1" t="s">
        <v>449</v>
      </c>
    </row>
    <row r="22">
      <c r="A22" s="1" t="s">
        <v>450</v>
      </c>
      <c r="B22" s="1" t="str">
        <f>IFERROR(__xludf.DUMMYFUNCTION("GOOGLETRANSLATE(A:A, ""en"", ""te"")"),"బ్లెరియోట్-స్పాడ్ S.27")</f>
        <v>బ్లెరియోట్-స్పాడ్ S.27</v>
      </c>
      <c r="C22" s="1" t="s">
        <v>451</v>
      </c>
      <c r="D22" s="1" t="str">
        <f>IFERROR(__xludf.DUMMYFUNCTION("GOOGLETRANSLATE(C:C, ""en"", ""te"")"),"ప్రపంచ యుద్ధం. S.20 ఫైటర్ ఒక చిన్న విమానంలోకి. ఇద్దరు ప్రయాణీకులకు వసతి ఫ్యూజ్‌లేజ్‌లోని ఒక చిన్న క్యాబిన్‌లో అందించబడింది, కాని ఇతర అంశాలలో S.27 దాని పూర్వీకుడిని గట్టిగా పోలి ఉంటుంది. మూడు దాని పారిస్-లండన్ మార్గంలో CMA చేత నిర్వహించబడుతున్నాయి, కంపెనీ "&amp;"ఎయిర్ యూనియన్‌లో విలీనం అయ్యే సమయానికి ఈ మొత్తం పదికి పెరుగుతుంది. 1910 నుండి యూరోపియన్ రవాణా విమానం నుండి డేటా [1] సాధారణ లక్షణాలు పనితీరు సంబంధిత అభివృద్ధి S.XVIII - S.20 - S.26 - S.31")</f>
        <v>ప్రపంచ యుద్ధం. S.20 ఫైటర్ ఒక చిన్న విమానంలోకి. ఇద్దరు ప్రయాణీకులకు వసతి ఫ్యూజ్‌లేజ్‌లోని ఒక చిన్న క్యాబిన్‌లో అందించబడింది, కాని ఇతర అంశాలలో S.27 దాని పూర్వీకుడిని గట్టిగా పోలి ఉంటుంది. మూడు దాని పారిస్-లండన్ మార్గంలో CMA చేత నిర్వహించబడుతున్నాయి, కంపెనీ ఎయిర్ యూనియన్‌లో విలీనం అయ్యే సమయానికి ఈ మొత్తం పదికి పెరుగుతుంది. 1910 నుండి యూరోపియన్ రవాణా విమానం నుండి డేటా [1] సాధారణ లక్షణాలు పనితీరు సంబంధిత అభివృద్ధి S.XVIII - S.20 - S.26 - S.31</v>
      </c>
      <c r="E22" s="1" t="s">
        <v>355</v>
      </c>
      <c r="F22" s="1" t="str">
        <f>IFERROR(__xludf.DUMMYFUNCTION("GOOGLETRANSLATE(E:E, ""en"", ""te"")"),"విమానాల")</f>
        <v>విమానాల</v>
      </c>
      <c r="J22" s="1" t="s">
        <v>452</v>
      </c>
      <c r="K22" s="1" t="str">
        <f>IFERROR(__xludf.DUMMYFUNCTION("GOOGLETRANSLATE(J:J, ""en"", ""te"")"),"ఆండ్రే హెర్బెమోంట్")</f>
        <v>ఆండ్రే హెర్బెమోంట్</v>
      </c>
      <c r="L22" s="7">
        <v>7254.0</v>
      </c>
      <c r="O22" s="1" t="s">
        <v>453</v>
      </c>
      <c r="P22" s="1">
        <v>1.0</v>
      </c>
      <c r="Q22" s="1" t="s">
        <v>454</v>
      </c>
      <c r="R22" s="1" t="s">
        <v>455</v>
      </c>
      <c r="T22" s="1" t="s">
        <v>456</v>
      </c>
      <c r="U22" s="1" t="s">
        <v>457</v>
      </c>
      <c r="V22" s="1" t="s">
        <v>458</v>
      </c>
      <c r="W22" s="1" t="s">
        <v>459</v>
      </c>
      <c r="Y22" s="1" t="s">
        <v>460</v>
      </c>
      <c r="AN22" s="1" t="s">
        <v>419</v>
      </c>
      <c r="AO22" s="1" t="s">
        <v>420</v>
      </c>
      <c r="AP22" s="1" t="s">
        <v>461</v>
      </c>
      <c r="AU22" s="1" t="s">
        <v>462</v>
      </c>
      <c r="AY22" s="1" t="s">
        <v>463</v>
      </c>
      <c r="BB22" s="1" t="s">
        <v>464</v>
      </c>
      <c r="BC22" s="1" t="s">
        <v>465</v>
      </c>
      <c r="BM22" s="1" t="s">
        <v>466</v>
      </c>
      <c r="BP22" s="1" t="s">
        <v>467</v>
      </c>
    </row>
    <row r="23">
      <c r="A23" s="1" t="s">
        <v>468</v>
      </c>
      <c r="B23" s="1" t="str">
        <f>IFERROR(__xludf.DUMMYFUNCTION("GOOGLETRANSLATE(A:A, ""en"", ""te"")"),"బ్లాక్బర్న్ రకం d")</f>
        <v>బ్లాక్బర్న్ రకం d</v>
      </c>
      <c r="C23" s="1" t="s">
        <v>469</v>
      </c>
      <c r="D23" s="1" t="str">
        <f>IFERROR(__xludf.DUMMYFUNCTION("GOOGLETRANSLATE(C:C, ""en"", ""te"")"),"బ్లాక్‌బర్న్ రకం D ను కొన్నిసార్లు సింగిల్ సీట్ మోనోప్లేన్ అని పిలుస్తారు, దీనిని 1912 లో లీడ్స్ వద్ద రాబర్ట్ బ్లాక్బర్న్ నిర్మించారు. ఇది సింగిల్-ఇంజిన్ మిడ్-వింగ్ మోనోప్లేన్. రెండవ ప్రపంచ యుద్ధం తరువాత కొంతకాలం పునరుద్ధరించబడింది, ఇది షటిల్వర్త్ సేకరణలో"&amp;" భాగంగా ఉంది [1] మరియు ఇది పురాతన బ్రిటిష్ ఎగిరే విమానం. D, [2] 50 HP (37 kW) గ్నోమ్ రోటరీ ఇంజిన్‌తో నడిచే చెక్క, ఫాబ్రిక్-కప్పబడిన సింగిల్-సీట్ల మోనోప్లేన్ 1912 లో సిరిల్ ఫాగ్గిన్ కోసం నిర్మించబడింది. [3] ఈ డిజైన్ మునుపటి మెర్క్యురీ నుండి కొన్ని లక్షణాలన"&amp;"ు వారసత్వంగా పొందింది: ఇది కూడా స్థిరమైన తీగ యొక్క సన్నని రెక్కలను కలిగి ఉంది, ఇది తరువాత మెర్క్యురీస్ మరియు ఐలెరాన్స్ కాకుండా వింగ్ వార్పింగ్ వంటి అదే వ్యవధిలో చదరపు చిట్కాలతో ఉంటుంది. రెక్క పై నుండి ఒక కింగ్‌పోస్ట్ ద్వారా మరియు క్రింద అండర్ క్యారేజ్ ద్వ"&amp;"ారా వైర్ ఉంది, మరియు ఇది మెషిన్డ్ ఐ-సెక్షన్ బూడిద స్పార్స్ చుట్టూ నిర్మించబడింది. టైప్ డి కూడా రెండవ మోనోప్లేన్ నుండి బ్లాక్బర్న్ యొక్క అనేక విమానాలలో త్రిభుజాకార క్రాస్-సెక్షన్ ఫ్యూజ్‌లేజ్ కలిగి ఉంది. [3] ఇది తక్కువ ఫ్యూజ్‌లేజ్, కౌల్డ్ ఇంజిన్, సరళీకృత అం"&amp;"డర్ క్యారేజ్ మరియు భారీగా సవరించిన ఎంప్రెనేజ్‌తో మరింత ఆహ్లాదకరంగా కనిపించే యంత్రం. ఫ్యూజ్‌లేజ్ ముందు వైపు ఎగువ డెక్కింగ్ మరియు అల్యూమినియం కవరింగ్ చేసింది. బ్లాక్‌బర్న్ రెండవ మోనోప్లేన్ యొక్క ఆంటోనెట్-స్టైల్ ఫిన్ మరియు టెయిల్‌ప్లేన్‌తో తరువాతి విమానాల ద్"&amp;"వారా కొనసాగింది, అయితే టైప్ డి యొక్క టెయిల్‌ప్లేన్ దాని పూర్వీకుల కంటే చాలా తక్కువ నిటారుగా కొట్టుకుపోయిన ప్రముఖ అంచుని కలిగి ఉంది (ఇప్పటికీ 60 ° అయినప్పటికీ) మరియు డివైడెడ్ ఎలివేటర్‌ను తీసుకువెళ్ళింది. ఫిన్ అదేవిధంగా ఇంకా ఎక్కువ పొడవుగా ఉంది, మరియు ఇప్పు"&amp;"డు గతంలో ఉపయోగించిన లక్షణ త్రిభుజాకార జత కంటే ఒకే చుక్కానిని తీసుకువెళ్ళింది. అండర్ క్యారేజీలో ఒక జత చక్రాలు ఉన్నాయి, మెర్క్యురీలో నలుగురితో పోలిస్తే, స్కిడ్లపై రెండు స్ట్రట్స్ స్కిడ్లపై మునిగిపోతాయి మరియు ఇరుసు మరియు అధిక విలోమ స్ట్రట్ చేరాయి. మొట్టమొదటి"&amp;"సారిగా, బ్లాక్బర్న్ తన ""ట్రిపుల్ స్టీరింగ్ కాలమ్"" కు ప్రాధాన్యతనిస్తూ చుక్కాని పట్టీని అమర్చాడు. [3] ఈ విమానం మొదట 1912 చివరలో ఎగిరింది. కొన్ని మార్పులు సమయానికి అనుసరించబడ్డాయి: రోటరీ నుండి పొగ మరియు వేడి నూనెను కాక్‌పిట్‌లోకి పొగ మరియు వేడి నూనెను నిర"&amp;"ుత్సాహపరిచేందుకు ఇంజిన్ కౌలింగ్‌ను అర్ధ వృత్తాకార ఆకారంలోకి విస్తరించింది; వింగ్టిప్స్ కొద్దిగా గుండ్రంగా ఉన్నాయి, మరియు క్రూక్ ఆకారపు స్కిడ్లను హాకీ స్టిక్ రూపం యొక్క స్కిడ్ల ద్వారా భర్తీ చేశారు. [3] 1913 లో ప్రాథమిక రకం D డిజైన్ రెండు-సీట్ల బ్లాక్బర్న్ "&amp;"రకం I లో అభివృద్ధి చేయబడింది. బ్లాక్బర్న్ రకం D మోనోప్లేన్ 1912 లో సిరిల్ ఫాగ్గిన్ కోసం నిర్మించబడింది. [4] హెరాల్డ్ బ్లాక్బర్న్ మొట్టమొదట డిసెంబర్ 1912 లో విమానంలో ప్రయాణించాడు మరియు మార్చి నుండి మే 1913 వరకు లీడ్స్ మరియు వేక్ఫీల్డ్ మధ్య ఉన్న లోఫ్ట్‌హౌస్"&amp;" పార్క్ నుండి వరుస ప్రదర్శన విమానాల కోసం D రకాన్ని ఉపయోగించాడు. [5] ఫాగ్గిన్ తన ""వింగ్స్"", రాక్ #349 ను నవంబర్ 1912 లో బ్లెరియోట్ మోనోప్లేన్లో అందుకున్నాడు, [6] మరియు మొదట మార్చి 1913 లో తన కొత్త బ్లాక్బర్న్ మోనోప్లేన్ [7] బ్లాక్బర్న్ తో ప్రదర్శనలను కలి"&amp;"గి ఉన్నాడు. [8] [9] బ్లాక్‌బర్న్ కూడా పొరుగు పట్టణాలకు వెళ్లాడు: స్టాంఫోర్డ్‌కు, కరపత్రాలను వదలడం; అతను దిగిన హారోగేట్; మరియు జూలై చివరలో యార్క్ వరకు వరుసగా మూడు రోజులలో, లీడ్స్-ప్రింటెడ్ యార్క్‌షైర్ పోస్ట్ యొక్క కట్టలను మోసుకెళ్ళింది. తరువాత 1913 లో ఫాగ్"&amp;"గిన్ ఈ విమానాన్ని మాంటెగ్ ఫ్రాన్సిస్ గ్లేవ్‌కు విక్రయించాడు. ""బ్లాక్బర్న్ మోనోప్లేన్"" లో బ్లాక్బర్న్ స్కూల్ [7] లో గ్లేవ్ రాక్ #410 కి అర్హత సాధించాడు, [10] మునుపటి మోడల్. గ్లేవ్ ఇంగ్లీష్ గ్రామీణ ప్రాంతాలలో పట్టణాల్లో ఎగిరే ప్రదర్శనలు ఇచ్చారు, అనేక క్రా"&amp;"ష్లతో, [11] మరియు కనీసం ఒక సందర్భంలో అయినా ఎయిర్ రేసింగ్‌లో పాల్గొంది (కార్డిఫ్ నుండి ఇల్ఫ్రాకోంబే వరకు, వాతావరణం కారణంగా రద్దు చేయబడింది). [12] మొదటి ప్రపంచ యుద్ధం ప్రారంభమైనప్పుడు మరమ్మతు చేయగల సామర్థ్యానికి మించి, 1914 లో గ్లేవ్ తన విమానాన్ని క్రాష్ చే"&amp;"శాడు. 1938 లో రిచర్డ్ ఓర్మోండే షటిల్వర్త్‌కు కనుగొని విక్రయించే వరకు, విట్టరింగ్‌లోని కుటుంబ పొలంలో అవశేషాలు తాకబడలేదు. రెండవ ప్రపంచ యుద్ధం తరువాత, ఈ యంత్రాన్ని షటిల్వర్త్ ఇంజనీర్లు పునరుద్ధరించారు. పునరుద్ధరించబడిన విమానాలన్నీ ప్రధాన వింగ్ స్పార్స్, ఇంజి"&amp;"న్ కౌలింగ్, కొన్ని చిన్న చెక్క ముక్కలు మరియు ఫాబ్రిక్ కాకుండా అసలైనవి. పునరుద్ధరించబడిన విమానం కొద్దిగా క్రొత్త (1916) గ్నోమ్‌ను ఉపయోగించినప్పటికీ, అసలు గ్నోమ్ కూడా కనుగొనబడింది. పునరుద్ధరించబడిన రకం D 17 సెప్టెంబర్ 1947 న ఎగిరింది, మరియు బ్రిటన్ యొక్క పు"&amp;"రాతన క్రియాశీల విమానం అయిన షటిల్వర్త్ కలెక్షన్‌తో నిశ్శబ్ద రోజులలో ఇప్పటికీ ఎగురుతుంది. [3] జాక్సన్ నుండి డేటా 1968, పే. 80 జనరల్ లక్షణాల పనితీరు")</f>
        <v>బ్లాక్‌బర్న్ రకం D ను కొన్నిసార్లు సింగిల్ సీట్ మోనోప్లేన్ అని పిలుస్తారు, దీనిని 1912 లో లీడ్స్ వద్ద రాబర్ట్ బ్లాక్బర్న్ నిర్మించారు. ఇది సింగిల్-ఇంజిన్ మిడ్-వింగ్ మోనోప్లేన్. రెండవ ప్రపంచ యుద్ధం తరువాత కొంతకాలం పునరుద్ధరించబడింది, ఇది షటిల్వర్త్ సేకరణలో భాగంగా ఉంది [1] మరియు ఇది పురాతన బ్రిటిష్ ఎగిరే విమానం. D, [2] 50 HP (37 kW) గ్నోమ్ రోటరీ ఇంజిన్‌తో నడిచే చెక్క, ఫాబ్రిక్-కప్పబడిన సింగిల్-సీట్ల మోనోప్లేన్ 1912 లో సిరిల్ ఫాగ్గిన్ కోసం నిర్మించబడింది. [3] ఈ డిజైన్ మునుపటి మెర్క్యురీ నుండి కొన్ని లక్షణాలను వారసత్వంగా పొందింది: ఇది కూడా స్థిరమైన తీగ యొక్క సన్నని రెక్కలను కలిగి ఉంది, ఇది తరువాత మెర్క్యురీస్ మరియు ఐలెరాన్స్ కాకుండా వింగ్ వార్పింగ్ వంటి అదే వ్యవధిలో చదరపు చిట్కాలతో ఉంటుంది. రెక్క పై నుండి ఒక కింగ్‌పోస్ట్ ద్వారా మరియు క్రింద అండర్ క్యారేజ్ ద్వారా వైర్ ఉంది, మరియు ఇది మెషిన్డ్ ఐ-సెక్షన్ బూడిద స్పార్స్ చుట్టూ నిర్మించబడింది. టైప్ డి కూడా రెండవ మోనోప్లేన్ నుండి బ్లాక్బర్న్ యొక్క అనేక విమానాలలో త్రిభుజాకార క్రాస్-సెక్షన్ ఫ్యూజ్‌లేజ్ కలిగి ఉంది. [3] ఇది తక్కువ ఫ్యూజ్‌లేజ్, కౌల్డ్ ఇంజిన్, సరళీకృత అండర్ క్యారేజ్ మరియు భారీగా సవరించిన ఎంప్రెనేజ్‌తో మరింత ఆహ్లాదకరంగా కనిపించే యంత్రం. ఫ్యూజ్‌లేజ్ ముందు వైపు ఎగువ డెక్కింగ్ మరియు అల్యూమినియం కవరింగ్ చేసింది. బ్లాక్‌బర్న్ రెండవ మోనోప్లేన్ యొక్క ఆంటోనెట్-స్టైల్ ఫిన్ మరియు టెయిల్‌ప్లేన్‌తో తరువాతి విమానాల ద్వారా కొనసాగింది, అయితే టైప్ డి యొక్క టెయిల్‌ప్లేన్ దాని పూర్వీకుల కంటే చాలా తక్కువ నిటారుగా కొట్టుకుపోయిన ప్రముఖ అంచుని కలిగి ఉంది (ఇప్పటికీ 60 ° అయినప్పటికీ) మరియు డివైడెడ్ ఎలివేటర్‌ను తీసుకువెళ్ళింది. ఫిన్ అదేవిధంగా ఇంకా ఎక్కువ పొడవుగా ఉంది, మరియు ఇప్పుడు గతంలో ఉపయోగించిన లక్షణ త్రిభుజాకార జత కంటే ఒకే చుక్కానిని తీసుకువెళ్ళింది. అండర్ క్యారేజీలో ఒక జత చక్రాలు ఉన్నాయి, మెర్క్యురీలో నలుగురితో పోలిస్తే, స్కిడ్లపై రెండు స్ట్రట్స్ స్కిడ్లపై మునిగిపోతాయి మరియు ఇరుసు మరియు అధిక విలోమ స్ట్రట్ చేరాయి. మొట్టమొదటిసారిగా, బ్లాక్బర్న్ తన "ట్రిపుల్ స్టీరింగ్ కాలమ్" కు ప్రాధాన్యతనిస్తూ చుక్కాని పట్టీని అమర్చాడు. [3] ఈ విమానం మొదట 1912 చివరలో ఎగిరింది. కొన్ని మార్పులు సమయానికి అనుసరించబడ్డాయి: రోటరీ నుండి పొగ మరియు వేడి నూనెను కాక్‌పిట్‌లోకి పొగ మరియు వేడి నూనెను నిరుత్సాహపరిచేందుకు ఇంజిన్ కౌలింగ్‌ను అర్ధ వృత్తాకార ఆకారంలోకి విస్తరించింది; వింగ్టిప్స్ కొద్దిగా గుండ్రంగా ఉన్నాయి, మరియు క్రూక్ ఆకారపు స్కిడ్లను హాకీ స్టిక్ రూపం యొక్క స్కిడ్ల ద్వారా భర్తీ చేశారు. [3] 1913 లో ప్రాథమిక రకం D డిజైన్ రెండు-సీట్ల బ్లాక్బర్న్ రకం I లో అభివృద్ధి చేయబడింది. బ్లాక్బర్న్ రకం D మోనోప్లేన్ 1912 లో సిరిల్ ఫాగ్గిన్ కోసం నిర్మించబడింది. [4] హెరాల్డ్ బ్లాక్బర్న్ మొట్టమొదట డిసెంబర్ 1912 లో విమానంలో ప్రయాణించాడు మరియు మార్చి నుండి మే 1913 వరకు లీడ్స్ మరియు వేక్ఫీల్డ్ మధ్య ఉన్న లోఫ్ట్‌హౌస్ పార్క్ నుండి వరుస ప్రదర్శన విమానాల కోసం D రకాన్ని ఉపయోగించాడు. [5] ఫాగ్గిన్ తన "వింగ్స్", రాక్ #349 ను నవంబర్ 1912 లో బ్లెరియోట్ మోనోప్లేన్లో అందుకున్నాడు, [6] మరియు మొదట మార్చి 1913 లో తన కొత్త బ్లాక్బర్న్ మోనోప్లేన్ [7] బ్లాక్బర్న్ తో ప్రదర్శనలను కలిగి ఉన్నాడు. [8] [9] బ్లాక్‌బర్న్ కూడా పొరుగు పట్టణాలకు వెళ్లాడు: స్టాంఫోర్డ్‌కు, కరపత్రాలను వదలడం; అతను దిగిన హారోగేట్; మరియు జూలై చివరలో యార్క్ వరకు వరుసగా మూడు రోజులలో, లీడ్స్-ప్రింటెడ్ యార్క్‌షైర్ పోస్ట్ యొక్క కట్టలను మోసుకెళ్ళింది. తరువాత 1913 లో ఫాగ్గిన్ ఈ విమానాన్ని మాంటెగ్ ఫ్రాన్సిస్ గ్లేవ్‌కు విక్రయించాడు. "బ్లాక్బర్న్ మోనోప్లేన్" లో బ్లాక్బర్న్ స్కూల్ [7] లో గ్లేవ్ రాక్ #410 కి అర్హత సాధించాడు, [10] మునుపటి మోడల్. గ్లేవ్ ఇంగ్లీష్ గ్రామీణ ప్రాంతాలలో పట్టణాల్లో ఎగిరే ప్రదర్శనలు ఇచ్చారు, అనేక క్రాష్లతో, [11] మరియు కనీసం ఒక సందర్భంలో అయినా ఎయిర్ రేసింగ్‌లో పాల్గొంది (కార్డిఫ్ నుండి ఇల్ఫ్రాకోంబే వరకు, వాతావరణం కారణంగా రద్దు చేయబడింది). [12] మొదటి ప్రపంచ యుద్ధం ప్రారంభమైనప్పుడు మరమ్మతు చేయగల సామర్థ్యానికి మించి, 1914 లో గ్లేవ్ తన విమానాన్ని క్రాష్ చేశాడు. 1938 లో రిచర్డ్ ఓర్మోండే షటిల్వర్త్‌కు కనుగొని విక్రయించే వరకు, విట్టరింగ్‌లోని కుటుంబ పొలంలో అవశేషాలు తాకబడలేదు. రెండవ ప్రపంచ యుద్ధం తరువాత, ఈ యంత్రాన్ని షటిల్వర్త్ ఇంజనీర్లు పునరుద్ధరించారు. పునరుద్ధరించబడిన విమానాలన్నీ ప్రధాన వింగ్ స్పార్స్, ఇంజిన్ కౌలింగ్, కొన్ని చిన్న చెక్క ముక్కలు మరియు ఫాబ్రిక్ కాకుండా అసలైనవి. పునరుద్ధరించబడిన విమానం కొద్దిగా క్రొత్త (1916) గ్నోమ్‌ను ఉపయోగించినప్పటికీ, అసలు గ్నోమ్ కూడా కనుగొనబడింది. పునరుద్ధరించబడిన రకం D 17 సెప్టెంబర్ 1947 న ఎగిరింది, మరియు బ్రిటన్ యొక్క పురాతన క్రియాశీల విమానం అయిన షటిల్వర్త్ కలెక్షన్‌తో నిశ్శబ్ద రోజులలో ఇప్పటికీ ఎగురుతుంది. [3] జాక్సన్ నుండి డేటా 1968, పే. 80 జనరల్ లక్షణాల పనితీరు</v>
      </c>
      <c r="E23" s="1" t="s">
        <v>470</v>
      </c>
      <c r="F23" s="1" t="str">
        <f>IFERROR(__xludf.DUMMYFUNCTION("GOOGLETRANSLATE(E:E, ""en"", ""te"")"),"క్రీడలు")</f>
        <v>క్రీడలు</v>
      </c>
      <c r="G23" s="1" t="s">
        <v>160</v>
      </c>
      <c r="H23" s="1" t="str">
        <f>IFERROR(__xludf.DUMMYFUNCTION("GOOGLETRANSLATE(G:G, ""en"", ""te"")"),"యునైటెడ్ కింగ్‌డమ్")</f>
        <v>యునైటెడ్ కింగ్‌డమ్</v>
      </c>
      <c r="J23" s="1" t="s">
        <v>471</v>
      </c>
      <c r="K23" s="1" t="str">
        <f>IFERROR(__xludf.DUMMYFUNCTION("GOOGLETRANSLATE(J:J, ""en"", ""te"")"),"రాబర్ట్ బ్లాక్బర్న్")</f>
        <v>రాబర్ట్ బ్లాక్బర్న్</v>
      </c>
      <c r="L23" s="1" t="s">
        <v>472</v>
      </c>
      <c r="M23" s="1" t="s">
        <v>473</v>
      </c>
      <c r="N23" s="1" t="str">
        <f>IFERROR(__xludf.DUMMYFUNCTION("GOOGLETRANSLATE(M:M, ""en"", ""te"")"),"ఇప్పటికీ చురుకుగా ఉంది")</f>
        <v>ఇప్పటికీ చురుకుగా ఉంది</v>
      </c>
      <c r="O23" s="1">
        <v>1.0</v>
      </c>
      <c r="P23" s="1" t="s">
        <v>163</v>
      </c>
      <c r="Q23" s="1" t="s">
        <v>392</v>
      </c>
      <c r="R23" s="1" t="s">
        <v>474</v>
      </c>
      <c r="S23" s="1" t="s">
        <v>475</v>
      </c>
      <c r="T23" s="1" t="s">
        <v>476</v>
      </c>
      <c r="U23" s="1" t="s">
        <v>477</v>
      </c>
      <c r="V23" s="1" t="s">
        <v>478</v>
      </c>
      <c r="W23" s="1" t="s">
        <v>479</v>
      </c>
      <c r="Y23" s="1" t="s">
        <v>480</v>
      </c>
      <c r="AN23" s="1" t="s">
        <v>481</v>
      </c>
      <c r="AU23" s="1" t="s">
        <v>482</v>
      </c>
      <c r="AY23" s="1" t="s">
        <v>483</v>
      </c>
      <c r="BI23" s="1" t="s">
        <v>484</v>
      </c>
      <c r="BM23" s="1" t="s">
        <v>485</v>
      </c>
    </row>
    <row r="24">
      <c r="A24" s="1" t="s">
        <v>486</v>
      </c>
      <c r="B24" s="1" t="str">
        <f>IFERROR(__xludf.DUMMYFUNCTION("GOOGLETRANSLATE(A:A, ""en"", ""te"")"),"బ్లూ యోండర్ ఇజ్ ఫన్ ఫ్లైయర్")</f>
        <v>బ్లూ యోండర్ ఇజ్ ఫన్ ఫ్లైయర్</v>
      </c>
      <c r="C24" s="1" t="s">
        <v>487</v>
      </c>
      <c r="D24" s="1" t="str">
        <f>IFERROR(__xludf.DUMMYFUNCTION("GOOGLETRANSLATE(C:C, ""en"", ""te"")"),"బ్లూ యోండర్ ఇజ్ ఫన్ ఫ్లైయర్ అనేది కెనడియన్ ట్విన్-ఇంజిన్ అల్ట్రాలైట్ విమానం, ఇది వేన్ శీతాకాలపు రూపొందించబడింది మరియు అల్బెర్టాలోని సింధు యొక్క బ్లూ యోండర్ ఏవియేషన్ చేత నిర్మించబడింది. ఈ విమానం te త్సాహిక నిర్మాణానికి కిట్‌గా సరఫరా చేయబడుతుంది. [1] ఇది కె"&amp;"నడియన్ డిజైన్ అయినప్పటికీ, ఈ విమానం యుఎస్ ఫార్ 103 అల్ట్రాలైట్ వెహికల్స్ నిబంధనలను పాటించేలా రూపొందించబడింది, ఇందులో వర్గం యొక్క గరిష్ట ఖాళీ బరువు 254 ఎల్బి (115 కిలోలు). ఈ విమానం ప్రామాణిక ఖాళీ బరువు 251 పౌండ్లు (114 కిలోలు). ఇది స్ట్రట్-బ్రేస్డ్ హై-వింగ"&amp;"్, విలోమ వి-తోక, సింగిల్-సీట్, ఓపెన్ కాక్‌పిట్, సాంప్రదాయిక ల్యాండింగ్ గేర్ మరియు ట్రాక్టర్ కాన్ఫిగరేషన్‌లో ట్విన్ ఇంజన్లను కలిగి ఉంది. EZ ఫన్ ఫ్లైయర్ కాన్ఫిగరేషన్ మరియు కొలతలలో అల్ట్రాఫ్లైట్ లాజైర్‌ను దగ్గరగా పోలి ఉంటుంది. [1] విమానం నిర్మాణం అల్యూమినియం"&amp;" గొట్టాల నుండి, నురుగు వింగ్ పక్కటెముకలతో తయారు చేయబడింది. దాని 34 అడుగుల (10.4 మీ) స్పాన్ వింగ్‌కు ఒకే లిఫ్ట్ స్ట్రట్ మద్దతు ఇస్తుంది. ఇంజిన్లు రాడ్నే రాకెట్ 120 సింగిల్ సిలిండర్, 120 సిసి, ఎయిర్-కూల్డ్, రెండు స్ట్రోక్ పవర్డ్ హాంగ్ గ్లైడర్ పవర్‌ప్లాంట్లు"&amp;" 14 హెచ్‌పి (10 కిలోవాట్ 400 అడుగులు/నిమి (2.0 m/s). [1] [2] సరఫరా చేసిన కిట్ నుండి నిర్మాణ సమయాన్ని డిజైనర్ 160 గంటలకు అంచనా వేస్తారు. [1] కెనడాలో ఒక ఉదాహరణ మాత్రమే నమోదు చేయబడింది. [3] [4] కిట్‌ప్లాన్‌ల నుండి డేటా [1] సాధారణ లక్షణాల పనితీరు")</f>
        <v>బ్లూ యోండర్ ఇజ్ ఫన్ ఫ్లైయర్ అనేది కెనడియన్ ట్విన్-ఇంజిన్ అల్ట్రాలైట్ విమానం, ఇది వేన్ శీతాకాలపు రూపొందించబడింది మరియు అల్బెర్టాలోని సింధు యొక్క బ్లూ యోండర్ ఏవియేషన్ చేత నిర్మించబడింది. ఈ విమానం te త్సాహిక నిర్మాణానికి కిట్‌గా సరఫరా చేయబడుతుంది. [1] ఇది కెనడియన్ డిజైన్ అయినప్పటికీ, ఈ విమానం యుఎస్ ఫార్ 103 అల్ట్రాలైట్ వెహికల్స్ నిబంధనలను పాటించేలా రూపొందించబడింది, ఇందులో వర్గం యొక్క గరిష్ట ఖాళీ బరువు 254 ఎల్బి (115 కిలోలు). ఈ విమానం ప్రామాణిక ఖాళీ బరువు 251 పౌండ్లు (114 కిలోలు). ఇది స్ట్రట్-బ్రేస్డ్ హై-వింగ్, విలోమ వి-తోక, సింగిల్-సీట్, ఓపెన్ కాక్‌పిట్, సాంప్రదాయిక ల్యాండింగ్ గేర్ మరియు ట్రాక్టర్ కాన్ఫిగరేషన్‌లో ట్విన్ ఇంజన్లను కలిగి ఉంది. EZ ఫన్ ఫ్లైయర్ కాన్ఫిగరేషన్ మరియు కొలతలలో అల్ట్రాఫ్లైట్ లాజైర్‌ను దగ్గరగా పోలి ఉంటుంది. [1] విమానం నిర్మాణం అల్యూమినియం గొట్టాల నుండి, నురుగు వింగ్ పక్కటెముకలతో తయారు చేయబడింది. దాని 34 అడుగుల (10.4 మీ) స్పాన్ వింగ్‌కు ఒకే లిఫ్ట్ స్ట్రట్ మద్దతు ఇస్తుంది. ఇంజిన్లు రాడ్నే రాకెట్ 120 సింగిల్ సిలిండర్, 120 సిసి, ఎయిర్-కూల్డ్, రెండు స్ట్రోక్ పవర్డ్ హాంగ్ గ్లైడర్ పవర్‌ప్లాంట్లు 14 హెచ్‌పి (10 కిలోవాట్ 400 అడుగులు/నిమి (2.0 m/s). [1] [2] సరఫరా చేసిన కిట్ నుండి నిర్మాణ సమయాన్ని డిజైనర్ 160 గంటలకు అంచనా వేస్తారు. [1] కెనడాలో ఒక ఉదాహరణ మాత్రమే నమోదు చేయబడింది. [3] [4] కిట్‌ప్లాన్‌ల నుండి డేటా [1] సాధారణ లక్షణాల పనితీరు</v>
      </c>
      <c r="E24" s="1" t="s">
        <v>488</v>
      </c>
      <c r="F24" s="1" t="str">
        <f>IFERROR(__xludf.DUMMYFUNCTION("GOOGLETRANSLATE(E:E, ""en"", ""te"")"),"అల్ట్రాలైట్ విమానం")</f>
        <v>అల్ట్రాలైట్ విమానం</v>
      </c>
      <c r="G24" s="1" t="s">
        <v>489</v>
      </c>
      <c r="H24" s="1" t="str">
        <f>IFERROR(__xludf.DUMMYFUNCTION("GOOGLETRANSLATE(G:G, ""en"", ""te"")"),"కెనడా")</f>
        <v>కెనడా</v>
      </c>
      <c r="I24" s="2" t="s">
        <v>490</v>
      </c>
      <c r="J24" s="1" t="s">
        <v>491</v>
      </c>
      <c r="K24" s="1" t="str">
        <f>IFERROR(__xludf.DUMMYFUNCTION("GOOGLETRANSLATE(J:J, ""en"", ""te"")"),"వేన్ వింటర్స్")</f>
        <v>వేన్ వింటర్స్</v>
      </c>
      <c r="M24" s="1" t="s">
        <v>492</v>
      </c>
      <c r="N24" s="1" t="str">
        <f>IFERROR(__xludf.DUMMYFUNCTION("GOOGLETRANSLATE(M:M, ""en"", ""te"")"),"ఉత్పత్తిలో")</f>
        <v>ఉత్పత్తిలో</v>
      </c>
      <c r="O24" s="1">
        <v>1.0</v>
      </c>
      <c r="P24" s="1" t="s">
        <v>163</v>
      </c>
      <c r="Q24" s="1" t="s">
        <v>493</v>
      </c>
      <c r="R24" s="1" t="s">
        <v>494</v>
      </c>
      <c r="T24" s="1" t="s">
        <v>495</v>
      </c>
      <c r="U24" s="1" t="s">
        <v>496</v>
      </c>
      <c r="V24" s="1" t="s">
        <v>497</v>
      </c>
      <c r="W24" s="1" t="s">
        <v>498</v>
      </c>
      <c r="Z24" s="1" t="s">
        <v>499</v>
      </c>
      <c r="AA24" s="1" t="s">
        <v>401</v>
      </c>
      <c r="AM24" s="1" t="s">
        <v>500</v>
      </c>
      <c r="AN24" s="1" t="s">
        <v>501</v>
      </c>
      <c r="AO24" s="1" t="s">
        <v>502</v>
      </c>
      <c r="AQ24" s="1" t="s">
        <v>503</v>
      </c>
      <c r="AR24" s="1" t="s">
        <v>504</v>
      </c>
      <c r="AS24" s="1" t="s">
        <v>505</v>
      </c>
      <c r="AZ24" s="1">
        <v>2011.0</v>
      </c>
      <c r="BE24" s="1" t="s">
        <v>506</v>
      </c>
      <c r="BF24" s="1" t="s">
        <v>507</v>
      </c>
    </row>
    <row r="25">
      <c r="A25" s="1" t="s">
        <v>508</v>
      </c>
      <c r="B25" s="1" t="str">
        <f>IFERROR(__xludf.DUMMYFUNCTION("GOOGLETRANSLATE(A:A, ""en"", ""te"")"),"బౌల్టన్ పాల్ ఫీనిక్స్")</f>
        <v>బౌల్టన్ పాల్ ఫీనిక్స్</v>
      </c>
      <c r="C25" s="1" t="s">
        <v>509</v>
      </c>
      <c r="D25" s="1" t="str">
        <f>IFERROR(__xludf.DUMMYFUNCTION("GOOGLETRANSLATE(C:C, ""en"", ""te"")"),"బౌల్టన్ మరియు పాల్ పి. దాని లక్ష్య కొనుగోలుదారుల నుండి సానుకూల స్పందనలు ఉన్నప్పటికీ, ఎటువంటి ఆర్డర్లు రాలేదు మరియు ఒకటి మాత్రమే నిర్మించబడింది. బౌల్టన్ &amp; పాల్ లైట్ ఎయిర్క్రాఫ్ట్ మార్కెట్లో రెండు వెంచర్లను చేసారు, 1919 లో మొదటిది p.9 తో, తరువాత పదేళ్ల తరువ"&amp;"ాత p.41 ఫీనిక్స్ తో. డి హవిలాండ్ చిమ్మట మరియు బ్లాక్‌బర్న్ బి -2 వంటి దాని పోటీదారులు రెండు సీట్ల మార్కెట్లో ఎక్కువ భాగం నియంత్రించారని గ్రహించిన వారు, ప్రత్యక్ష పోటీలో లేని ఒక యంత్రాన్ని రూపొందించడానికి బయలుదేరారు, కానీ మూలధన మరియు నడుస్తున్న ఖర్చులు రెం"&amp;"డింటిలోనూ తక్కువ. [1] వారి వ్యూహం మొదట అన్ని కలప ఏరోడైనమిక్ ప్రోటోటైప్‌ను నిర్మించడం (వారి చివరి కలప-ఫ్రేమ్డ్ విమానం మరియు p.9 నుండి మొదటిది), తరువాత ఎగిరే ఉపరితలాలు మొదలైన వాటిని మెటల్ ఫ్యూజ్‌లేజ్‌కు బదిలీ చేయడం. కలప-ఫ్రేమ్డ్ ఫీనిక్స్ I ఒక చిన్న పారాసోల్"&amp;"-రెక్కల మోనోప్లేన్. [1] ఫోల్డబుల్ వింగ్ స్థిరమైన తీగను కలిగి ఉంది మరియు ప్రామాణిక బౌల్టన్ &amp; పాల్ ఫ్యాషన్‌లో చదరపు ముగుస్తుంది. ఇది దిగువ ఫ్యూజ్‌లేజ్ లాంగన్స్ నుండి ఫ్రంట్ వింగ్ స్పార్ వరకు గణనీయమైన క్రమబద్ధీకరించిన స్ట్రట్‌లపై అమర్చబడింది. ఈ ప్రధాన స్ట్రట"&amp;"్స్ ప్రతి ఒక్కటి ఒక జత చిన్న, సన్నని సభ్యులను రెక్క దగ్గర నుండి ముందు మరియు వెనుక స్పార్స్‌కు తీసుకువెళ్లారు. మరింత సంక్లిష్టమైన స్ట్రట్టింగ్ ఎగువ ఫ్యూజ్‌లేజ్‌లో వింగ్ సెంటర్ విభాగానికి చేరింది: ఒక జత ఫార్వర్డ్ కాక్‌పిట్ ముందు నుండి ఫ్రంట్ స్పార్ వరకు మెల"&amp;"్లగా మళ్లించబడింది, మరొక స్ట్రట్ స్టార్‌బోర్డ్ వైపు ఆ స్పార్‌లో కాక్‌పిట్‌ల మధ్య పోర్ట్ ఎగువ లాంగన్‌కు చేరింది మరియు మరొకటి చేరారు వెనుక కాక్‌పిట్ వెనుక వ్యతిరేక దిశలో ఫ్యూజ్‌లేజ్‌కు వెనుక స్పార్. ఈ విమానం సాధారణంగా వింగ్ యొక్క వెనుకంజలో ఉన్న వెనుక కాక్‌ప"&amp;"ిట్ నుండి ఎగురవేయబడుతుంది, దృశ్యమానతను మెరుగుపరచడానికి కటౌట్‌తో. ఫార్వర్డ్ కాక్‌పిట్ రెక్క కింద ఉంది. [1] ముక్కు-మౌంటెడ్ వ్యతిరేక జంట-సిలిండర్ ABC స్కార్పియన్ బహిర్గతమైన సిలిండర్ తలలతో గాలి-చల్లబడినది. ఇది 40 హెచ్‌పి (30 కిలోవాట్) ఉత్పత్తి చేసింది. దాని వ"&amp;"ెనుక, ఫ్యూజ్‌లేజ్ సాధారణ స్క్వేర్ క్రాస్ సెక్షన్, వైపులా ఫ్లాట్ మరియు వక్ర దిగువ భాగంలో ఉంటుంది. ప్రధాన చక్రాలు ఎగువ ఫ్యూజ్‌లేజ్‌కు మరియు దిగువ ఫ్యూజ్‌లేజ్‌తో అనుసంధానించబడిన ఇరుసులపై జతచేయబడిన రబ్బరు-స్ప్రింగ్ ప్రధాన కాళ్లను అమర్చారు. నేలమీద, దాని కాళ్ళు"&amp;" కుదించడంతో ఫీనిక్స్ దాని బొడ్డుతో నేలమీద కూర్చుంది. సామ్రాజ్యం రెండు విధాలుగా అసాధారణమైనది. చుక్కాని మరియు టెయిల్ ప్లేన్ రెండూ కదులుతున్నాయి, స్థిర ఉపరితలాలు లేవు, మరియు విడి స్టాక్స్ ఖర్చులను తగ్గించడానికి మూడు ఉపరితలాలు పరస్పరం మార్చుకోగలవు. పంతొమ్మిది"&amp;" సంవత్సరాల తరువాత, బౌల్టన్ పాల్ బల్లియోల్‌తో అదే ఖర్చుతో ఆదా చేసే డిజైన్ విధానాన్ని ఉపయోగించాడు. [2] ఎలివేటర్లు ఫ్యూజ్‌లేజ్ యొక్క తీవ్ర చివరలో అమర్చబడ్డాయి, ఎలివేటర్స్ కీలుతో దాని వెనుకంజలో ఉన్న చుక్కాని చుక్కాని. [1] జూలై 1929 లో ఒలింపియాలో జరిగిన అంతర్జ"&amp;"ాతీయ ఏరోనాటికల్ ఎగ్జిబిషన్‌లో రిజిస్టర్డ్ జి-ఎయిట్ యొక్క ఏకైక ఫీనిక్స్ 1, £ 375 వద్ద అమ్మకం కోసం ప్రదర్శించబడింది. ఇది 11 జూలై 1929 న సి.ఎ. రియా, బౌల్టన్ &amp; పాల్ యొక్క మొదటి పూర్తి సమయం టెస్ట్ పైలట్ వద్ద నియంత్రణలు. [1] దీనిని చాలా మంది పైలట్లు పరీక్షించార"&amp;"ు, చాలా మంది ఇటీవల అర్హత సాధించారు మరియు బౌల్టన్ &amp; పాల్ ప్రజలు కొనుగోలుదారులుగా చూశారు. ఫీనిక్స్ మంచి ఆదరణ పొందింది, గాలిలో మరియు భూమిపై మరియు దిగడానికి సులభం అని నిర్ధారించబడింది. కొన్ని విమర్శలు ఉన్నాయి: పార్శ్వ నియంత్రణ మందగించింది; పైకి మరియు ఫార్వర్డ"&amp;"్ వీక్షణను పారాసోల్ వింగ్ నిరోధించారు. అన్నింటికంటే, ఎబిసి ఇంజిన్ విశ్వాసంతో క్రాస్ కంట్రీని ఎగరడానికి తగినంత నమ్మదగినదిగా ఉంటుందని పరీక్షకులకు నమ్మకం లేదు. [1] ప్రొడక్షన్ వెర్షన్, ఫీనిక్స్ II తో ముందుకు వెళ్ళడానికి ప్రతిస్పందనల ద్వారా బౌల్టన్ &amp; పాల్ ప్రో"&amp;"త్సహించబడ్డారు. ఇది అదే విమాన ఉపరితలాలను ఉపయోగించింది, కానీ స్పాట్-వెల్డెడ్ స్టీల్ ఫ్యూజ్‌లేజ్ ఫ్రేమ్‌ను కలిగి ఉంది. [1] కవర్ చేసినప్పుడు ఇది ముక్కు కాకుండా మునుపటి చెక్కతో సమానమైన ఆకారాన్ని కలిగి ఉంది, ఇక్కడ 40 హెచ్‌పి (30 కిలోవాట్) తొమ్మిది సిలిండర్ సాల"&amp;"్మ్సన్ రేడియల్ ఎబిసిని భర్తీ చేసింది. [3] సెంటర్ విభాగంలో ఉన్న వాటితో సహా మైనర్ స్ట్రట్‌లలో మార్పులు ఉన్నాయి, కాక్‌పిట్‌ల ముందు స్ట్రట్‌లు పోయాయి; కానీ చాలా స్పష్టమైన మార్పు అండర్ క్యారేజీకి. ప్రధాన చక్రాలు ఇప్పుడు వింగ్-మౌంటెడ్ నిలువు కాళ్ళపై ఉన్నాయి, ప్"&amp;"రతి ఒక్కటి స్టబ్ ఇరుసుపై ఒక జత వీ స్ట్రట్‌లను దిగువ ఫ్యూజ్‌లేజ్‌కు కలిగి ఉన్నాయి; సవరించిన విమానం భూమి పైన కూర్చుంది. ఫీనిక్స్ II, ఇప్పటికీ జి-ఎయిట్ గా నమోదు చేయబడింది, ఇది 12 జూన్ 1930 న మొదటి విమానంలో సాధించింది, [1] మరియు దీని తరువాత మరొక కాలం te త్సాహ"&amp;"ిక పరీక్ష జరిగింది. తక్కువ ధర ఉన్నప్పటికీ, ఫీనిక్స్ చిమ్మట క్రింద లక్ష్యంగా కొనుగోలుదారులను ఆకర్షించడంలో విఫలమైంది మరియు తదుపరి యంత్రాలు నిర్మించబడలేదు. 1935 చివరి వరకు జి-ఎయిట్ REA యొక్క వ్యక్తిగత హాక్‌గా వాడుకలో ఉంది. [1] [4] సాధారణ లక్షణాల పనితీరు నుండ"&amp;"ి డేటా")</f>
        <v>బౌల్టన్ మరియు పాల్ పి. దాని లక్ష్య కొనుగోలుదారుల నుండి సానుకూల స్పందనలు ఉన్నప్పటికీ, ఎటువంటి ఆర్డర్లు రాలేదు మరియు ఒకటి మాత్రమే నిర్మించబడింది. బౌల్టన్ &amp; పాల్ లైట్ ఎయిర్క్రాఫ్ట్ మార్కెట్లో రెండు వెంచర్లను చేసారు, 1919 లో మొదటిది p.9 తో, తరువాత పదేళ్ల తరువాత p.41 ఫీనిక్స్ తో. డి హవిలాండ్ చిమ్మట మరియు బ్లాక్‌బర్న్ బి -2 వంటి దాని పోటీదారులు రెండు సీట్ల మార్కెట్లో ఎక్కువ భాగం నియంత్రించారని గ్రహించిన వారు, ప్రత్యక్ష పోటీలో లేని ఒక యంత్రాన్ని రూపొందించడానికి బయలుదేరారు, కానీ మూలధన మరియు నడుస్తున్న ఖర్చులు రెండింటిలోనూ తక్కువ. [1] వారి వ్యూహం మొదట అన్ని కలప ఏరోడైనమిక్ ప్రోటోటైప్‌ను నిర్మించడం (వారి చివరి కలప-ఫ్రేమ్డ్ విమానం మరియు p.9 నుండి మొదటిది), తరువాత ఎగిరే ఉపరితలాలు మొదలైన వాటిని మెటల్ ఫ్యూజ్‌లేజ్‌కు బదిలీ చేయడం. కలప-ఫ్రేమ్డ్ ఫీనిక్స్ I ఒక చిన్న పారాసోల్-రెక్కల మోనోప్లేన్. [1] ఫోల్డబుల్ వింగ్ స్థిరమైన తీగను కలిగి ఉంది మరియు ప్రామాణిక బౌల్టన్ &amp; పాల్ ఫ్యాషన్‌లో చదరపు ముగుస్తుంది. ఇది దిగువ ఫ్యూజ్‌లేజ్ లాంగన్స్ నుండి ఫ్రంట్ వింగ్ స్పార్ వరకు గణనీయమైన క్రమబద్ధీకరించిన స్ట్రట్‌లపై అమర్చబడింది. ఈ ప్రధాన స్ట్రట్స్ ప్రతి ఒక్కటి ఒక జత చిన్న, సన్నని సభ్యులను రెక్క దగ్గర నుండి ముందు మరియు వెనుక స్పార్స్‌కు తీసుకువెళ్లారు. మరింత సంక్లిష్టమైన స్ట్రట్టింగ్ ఎగువ ఫ్యూజ్‌లేజ్‌లో వింగ్ సెంటర్ విభాగానికి చేరింది: ఒక జత ఫార్వర్డ్ కాక్‌పిట్ ముందు నుండి ఫ్రంట్ స్పార్ వరకు మెల్లగా మళ్లించబడింది, మరొక స్ట్రట్ స్టార్‌బోర్డ్ వైపు ఆ స్పార్‌లో కాక్‌పిట్‌ల మధ్య పోర్ట్ ఎగువ లాంగన్‌కు చేరింది మరియు మరొకటి చేరారు వెనుక కాక్‌పిట్ వెనుక వ్యతిరేక దిశలో ఫ్యూజ్‌లేజ్‌కు వెనుక స్పార్. ఈ విమానం సాధారణంగా వింగ్ యొక్క వెనుకంజలో ఉన్న వెనుక కాక్‌పిట్ నుండి ఎగురవేయబడుతుంది, దృశ్యమానతను మెరుగుపరచడానికి కటౌట్‌తో. ఫార్వర్డ్ కాక్‌పిట్ రెక్క కింద ఉంది. [1] ముక్కు-మౌంటెడ్ వ్యతిరేక జంట-సిలిండర్ ABC స్కార్పియన్ బహిర్గతమైన సిలిండర్ తలలతో గాలి-చల్లబడినది. ఇది 40 హెచ్‌పి (30 కిలోవాట్) ఉత్పత్తి చేసింది. దాని వెనుక, ఫ్యూజ్‌లేజ్ సాధారణ స్క్వేర్ క్రాస్ సెక్షన్, వైపులా ఫ్లాట్ మరియు వక్ర దిగువ భాగంలో ఉంటుంది. ప్రధాన చక్రాలు ఎగువ ఫ్యూజ్‌లేజ్‌కు మరియు దిగువ ఫ్యూజ్‌లేజ్‌తో అనుసంధానించబడిన ఇరుసులపై జతచేయబడిన రబ్బరు-స్ప్రింగ్ ప్రధాన కాళ్లను అమర్చారు. నేలమీద, దాని కాళ్ళు కుదించడంతో ఫీనిక్స్ దాని బొడ్డుతో నేలమీద కూర్చుంది. సామ్రాజ్యం రెండు విధాలుగా అసాధారణమైనది. చుక్కాని మరియు టెయిల్ ప్లేన్ రెండూ కదులుతున్నాయి, స్థిర ఉపరితలాలు లేవు, మరియు విడి స్టాక్స్ ఖర్చులను తగ్గించడానికి మూడు ఉపరితలాలు పరస్పరం మార్చుకోగలవు. పంతొమ్మిది సంవత్సరాల తరువాత, బౌల్టన్ పాల్ బల్లియోల్‌తో అదే ఖర్చుతో ఆదా చేసే డిజైన్ విధానాన్ని ఉపయోగించాడు. [2] ఎలివేటర్లు ఫ్యూజ్‌లేజ్ యొక్క తీవ్ర చివరలో అమర్చబడ్డాయి, ఎలివేటర్స్ కీలుతో దాని వెనుకంజలో ఉన్న చుక్కాని చుక్కాని. [1] జూలై 1929 లో ఒలింపియాలో జరిగిన అంతర్జాతీయ ఏరోనాటికల్ ఎగ్జిబిషన్‌లో రిజిస్టర్డ్ జి-ఎయిట్ యొక్క ఏకైక ఫీనిక్స్ 1, £ 375 వద్ద అమ్మకం కోసం ప్రదర్శించబడింది. ఇది 11 జూలై 1929 న సి.ఎ. రియా, బౌల్టన్ &amp; పాల్ యొక్క మొదటి పూర్తి సమయం టెస్ట్ పైలట్ వద్ద నియంత్రణలు. [1] దీనిని చాలా మంది పైలట్లు పరీక్షించారు, చాలా మంది ఇటీవల అర్హత సాధించారు మరియు బౌల్టన్ &amp; పాల్ ప్రజలు కొనుగోలుదారులుగా చూశారు. ఫీనిక్స్ మంచి ఆదరణ పొందింది, గాలిలో మరియు భూమిపై మరియు దిగడానికి సులభం అని నిర్ధారించబడింది. కొన్ని విమర్శలు ఉన్నాయి: పార్శ్వ నియంత్రణ మందగించింది; పైకి మరియు ఫార్వర్డ్ వీక్షణను పారాసోల్ వింగ్ నిరోధించారు. అన్నింటికంటే, ఎబిసి ఇంజిన్ విశ్వాసంతో క్రాస్ కంట్రీని ఎగరడానికి తగినంత నమ్మదగినదిగా ఉంటుందని పరీక్షకులకు నమ్మకం లేదు. [1] ప్రొడక్షన్ వెర్షన్, ఫీనిక్స్ II తో ముందుకు వెళ్ళడానికి ప్రతిస్పందనల ద్వారా బౌల్టన్ &amp; పాల్ ప్రోత్సహించబడ్డారు. ఇది అదే విమాన ఉపరితలాలను ఉపయోగించింది, కానీ స్పాట్-వెల్డెడ్ స్టీల్ ఫ్యూజ్‌లేజ్ ఫ్రేమ్‌ను కలిగి ఉంది. [1] కవర్ చేసినప్పుడు ఇది ముక్కు కాకుండా మునుపటి చెక్కతో సమానమైన ఆకారాన్ని కలిగి ఉంది, ఇక్కడ 40 హెచ్‌పి (30 కిలోవాట్) తొమ్మిది సిలిండర్ సాల్మ్సన్ రేడియల్ ఎబిసిని భర్తీ చేసింది. [3] సెంటర్ విభాగంలో ఉన్న వాటితో సహా మైనర్ స్ట్రట్‌లలో మార్పులు ఉన్నాయి, కాక్‌పిట్‌ల ముందు స్ట్రట్‌లు పోయాయి; కానీ చాలా స్పష్టమైన మార్పు అండర్ క్యారేజీకి. ప్రధాన చక్రాలు ఇప్పుడు వింగ్-మౌంటెడ్ నిలువు కాళ్ళపై ఉన్నాయి, ప్రతి ఒక్కటి స్టబ్ ఇరుసుపై ఒక జత వీ స్ట్రట్‌లను దిగువ ఫ్యూజ్‌లేజ్‌కు కలిగి ఉన్నాయి; సవరించిన విమానం భూమి పైన కూర్చుంది. ఫీనిక్స్ II, ఇప్పటికీ జి-ఎయిట్ గా నమోదు చేయబడింది, ఇది 12 జూన్ 1930 న మొదటి విమానంలో సాధించింది, [1] మరియు దీని తరువాత మరొక కాలం te త్సాహిక పరీక్ష జరిగింది. తక్కువ ధర ఉన్నప్పటికీ, ఫీనిక్స్ చిమ్మట క్రింద లక్ష్యంగా కొనుగోలుదారులను ఆకర్షించడంలో విఫలమైంది మరియు తదుపరి యంత్రాలు నిర్మించబడలేదు. 1935 చివరి వరకు జి-ఎయిట్ REA యొక్క వ్యక్తిగత హాక్‌గా వాడుకలో ఉంది. [1] [4] సాధారణ లక్షణాల పనితీరు నుండి డేటా</v>
      </c>
      <c r="E25" s="1" t="s">
        <v>510</v>
      </c>
      <c r="F25" s="1" t="str">
        <f>IFERROR(__xludf.DUMMYFUNCTION("GOOGLETRANSLATE(E:E, ""en"", ""te"")"),"క్రీడా విమానం")</f>
        <v>క్రీడా విమానం</v>
      </c>
      <c r="G25" s="1" t="s">
        <v>160</v>
      </c>
      <c r="H25" s="1" t="str">
        <f>IFERROR(__xludf.DUMMYFUNCTION("GOOGLETRANSLATE(G:G, ""en"", ""te"")"),"యునైటెడ్ కింగ్‌డమ్")</f>
        <v>యునైటెడ్ కింగ్‌డమ్</v>
      </c>
      <c r="I25" s="1" t="s">
        <v>161</v>
      </c>
      <c r="J25" s="1" t="s">
        <v>511</v>
      </c>
      <c r="K25" s="1" t="str">
        <f>IFERROR(__xludf.DUMMYFUNCTION("GOOGLETRANSLATE(J:J, ""en"", ""te"")"),"విలియం హిగ్లీ సేయర్స్")</f>
        <v>విలియం హిగ్లీ సేయర్స్</v>
      </c>
      <c r="L25" s="3">
        <v>10781.0</v>
      </c>
      <c r="O25" s="1">
        <v>1.0</v>
      </c>
      <c r="P25" s="1">
        <v>2.0</v>
      </c>
      <c r="R25" s="1" t="s">
        <v>512</v>
      </c>
      <c r="U25" s="1" t="s">
        <v>513</v>
      </c>
      <c r="V25" s="1" t="s">
        <v>514</v>
      </c>
      <c r="W25" s="1" t="s">
        <v>515</v>
      </c>
      <c r="Y25" s="1" t="s">
        <v>516</v>
      </c>
      <c r="AN25" s="1" t="s">
        <v>320</v>
      </c>
      <c r="AO25" s="1" t="s">
        <v>321</v>
      </c>
      <c r="AS25" s="1" t="s">
        <v>517</v>
      </c>
      <c r="AU25" s="1" t="s">
        <v>518</v>
      </c>
      <c r="BA25" s="1">
        <v>1935.0</v>
      </c>
    </row>
    <row r="26">
      <c r="A26" s="1" t="s">
        <v>519</v>
      </c>
      <c r="B26" s="1" t="str">
        <f>IFERROR(__xludf.DUMMYFUNCTION("GOOGLETRANSLATE(A:A, ""en"", ""te"")"),"బ్రిస్టల్ బిఎక్స్ -200")</f>
        <v>బ్రిస్టల్ బిఎక్స్ -200</v>
      </c>
      <c r="C26" s="1" t="s">
        <v>520</v>
      </c>
      <c r="D26" s="1" t="str">
        <f>IFERROR(__xludf.DUMMYFUNCTION("GOOGLETRANSLATE(C:C, ""en"", ""te"")"),"బ్రిస్టల్ BX-200 అనేది ఒక అమెరికన్ రెండు-సీట్ల క్రాస్ కంట్రీ హోమ్‌బిల్ట్ మోనోప్లేన్, ఇది ప్రణాళికలు లేదా వస్తు సామగ్రి నుండి te త్సాహిక నిర్మాణం కోసం యూరియల్ బ్రిస్టల్ రూపొందించింది మరియు నిర్మించబడింది. [1] ప్రోటోటైప్ రిజిస్టర్డ్ N3UB మొదట 15 జూలై 1986 న"&amp;" ప్రయాణించింది మరియు ఇది గొట్టపు స్టీల్ ఫ్యూజ్‌లేజ్ మరియు చెక్క రెక్కలతో మిడ్-వింగ్ మోనోప్లేన్. ఈ నమూనా టెయిల్‌వీల్‌తో స్థిరమైన సాంప్రదాయిక ల్యాండింగ్ గేర్‌ను కలిగి ఉంది మరియు 180 హెచ్‌పి (134 కిలోవాట్ల) లైమింగ్ ఓ -360-ఎ 4 ఎ పిస్టన్ ఇంజిన్‌తో శక్తినిచ్చిం"&amp;"ది. పరివేష్టిత కాక్‌పిట్‌లో రెండు సీట్లు పక్కపక్కనే మరియు 50 ఎల్బి (22.7 కిలోల) సామాను కోసం గది ఉన్నాయి. [1] సాధారణ లేఅవుట్లో, ఇది కాసట్ స్పెషల్ రేసర్ మాదిరిగానే ఉంటుంది. [2] 1988 సన్ 60 ఎయిర్ రేసులో, N3UB 219 mph యొక్క క్లోజ్డ్ కోర్సు వేగంతో సమయం ముగిసిం"&amp;"ది, ఇది దాని హార్స్‌పవర్ తరగతిలో రెండవ స్థానంలో ఉంది (గ్లాసెయిర్ RG వెనుక 227 mph వద్ద) మరియు మొత్తం ఐదవది. [2] జేన్ యొక్క అన్ని ప్రపంచ విమానాల నుండి డేటా 1989-90 [1] సాధారణ లక్షణాల పనితీరు")</f>
        <v>బ్రిస్టల్ BX-200 అనేది ఒక అమెరికన్ రెండు-సీట్ల క్రాస్ కంట్రీ హోమ్‌బిల్ట్ మోనోప్లేన్, ఇది ప్రణాళికలు లేదా వస్తు సామగ్రి నుండి te త్సాహిక నిర్మాణం కోసం యూరియల్ బ్రిస్టల్ రూపొందించింది మరియు నిర్మించబడింది. [1] ప్రోటోటైప్ రిజిస్టర్డ్ N3UB మొదట 15 జూలై 1986 న ప్రయాణించింది మరియు ఇది గొట్టపు స్టీల్ ఫ్యూజ్‌లేజ్ మరియు చెక్క రెక్కలతో మిడ్-వింగ్ మోనోప్లేన్. ఈ నమూనా టెయిల్‌వీల్‌తో స్థిరమైన సాంప్రదాయిక ల్యాండింగ్ గేర్‌ను కలిగి ఉంది మరియు 180 హెచ్‌పి (134 కిలోవాట్ల) లైమింగ్ ఓ -360-ఎ 4 ఎ పిస్టన్ ఇంజిన్‌తో శక్తినిచ్చింది. పరివేష్టిత కాక్‌పిట్‌లో రెండు సీట్లు పక్కపక్కనే మరియు 50 ఎల్బి (22.7 కిలోల) సామాను కోసం గది ఉన్నాయి. [1] సాధారణ లేఅవుట్లో, ఇది కాసట్ స్పెషల్ రేసర్ మాదిరిగానే ఉంటుంది. [2] 1988 సన్ 60 ఎయిర్ రేసులో, N3UB 219 mph యొక్క క్లోజ్డ్ కోర్సు వేగంతో సమయం ముగిసింది, ఇది దాని హార్స్‌పవర్ తరగతిలో రెండవ స్థానంలో ఉంది (గ్లాసెయిర్ RG వెనుక 227 mph వద్ద) మరియు మొత్తం ఐదవది. [2] జేన్ యొక్క అన్ని ప్రపంచ విమానాల నుండి డేటా 1989-90 [1] సాధారణ లక్షణాల పనితీరు</v>
      </c>
      <c r="E26" s="1" t="s">
        <v>521</v>
      </c>
      <c r="F26" s="1" t="str">
        <f>IFERROR(__xludf.DUMMYFUNCTION("GOOGLETRANSLATE(E:E, ""en"", ""te"")"),"రెండు-సీట్ల హోమ్‌బిల్ట్ మోనోప్లేన్")</f>
        <v>రెండు-సీట్ల హోమ్‌బిల్ట్ మోనోప్లేన్</v>
      </c>
      <c r="G26" s="1" t="s">
        <v>522</v>
      </c>
      <c r="H26" s="1" t="str">
        <f>IFERROR(__xludf.DUMMYFUNCTION("GOOGLETRANSLATE(G:G, ""en"", ""te"")"),"సంయుక్త రాష్ట్రాలు")</f>
        <v>సంయుక్త రాష్ట్రాలు</v>
      </c>
      <c r="J26" s="1" t="s">
        <v>523</v>
      </c>
      <c r="K26" s="1" t="str">
        <f>IFERROR(__xludf.DUMMYFUNCTION("GOOGLETRANSLATE(J:J, ""en"", ""te"")"),"యురియల్ బ్రిస్టల్")</f>
        <v>యురియల్ బ్రిస్టల్</v>
      </c>
      <c r="L26" s="3">
        <v>31608.0</v>
      </c>
      <c r="O26" s="1">
        <v>1.0</v>
      </c>
      <c r="P26" s="1">
        <v>2.0</v>
      </c>
      <c r="Q26" s="1" t="s">
        <v>524</v>
      </c>
      <c r="R26" s="1" t="s">
        <v>525</v>
      </c>
      <c r="S26" s="1" t="s">
        <v>526</v>
      </c>
      <c r="T26" s="1" t="s">
        <v>527</v>
      </c>
      <c r="U26" s="1" t="s">
        <v>528</v>
      </c>
      <c r="V26" s="1" t="s">
        <v>529</v>
      </c>
      <c r="W26" s="1" t="s">
        <v>530</v>
      </c>
      <c r="Y26" s="1" t="s">
        <v>531</v>
      </c>
      <c r="Z26" s="1" t="s">
        <v>532</v>
      </c>
      <c r="AA26" s="1" t="s">
        <v>533</v>
      </c>
      <c r="AM26" s="1" t="s">
        <v>534</v>
      </c>
      <c r="AS26" s="1" t="s">
        <v>535</v>
      </c>
      <c r="BI26" s="1" t="s">
        <v>536</v>
      </c>
      <c r="BM26" s="1" t="s">
        <v>537</v>
      </c>
      <c r="BQ26" s="1" t="s">
        <v>538</v>
      </c>
    </row>
    <row r="27">
      <c r="A27" s="1" t="s">
        <v>539</v>
      </c>
      <c r="B27" s="1" t="str">
        <f>IFERROR(__xludf.DUMMYFUNCTION("GOOGLETRANSLATE(A:A, ""en"", ""te"")"),"బోయింగ్ మోడల్ 42")</f>
        <v>బోయింగ్ మోడల్ 42</v>
      </c>
      <c r="C27" s="1" t="s">
        <v>540</v>
      </c>
      <c r="D27" s="1" t="str">
        <f>IFERROR(__xludf.DUMMYFUNCTION("GOOGLETRANSLATE(C:C, ""en"", ""te"")"),"బోయింగ్ మోడల్ 42 (ప్రయోగాత్మక కార్ప్స్ అబ్జర్వేషన్ మోడల్ 7 కోసం బోయింగ్ XCO-7) అనేది ఎయిర్కో DH.4 నుండి అభివృద్ధి చేయబడిన ఒక అమెరికన్ బైప్‌లేన్ విమానం, ఇది మొదటి ప్రపంచ యుద్ధం ముగిసిన తరువాత మిగిలి ఉన్న పెద్ద సంఖ్యలో విమానాలను సద్వినియోగం చేసుకుంటుంది. మో"&amp;"డల్. 42 తప్పనిసరిగా కొత్త బోయింగ్ టెయిల్‌ప్లాన్‌లు, దెబ్బతిన్న రెక్కలు మరియు త్రిపాద ల్యాండింగ్ గేర్‌లతో అమర్చిన ఎయిర్‌కో DH-4M-1. నిర్మించిన మొట్టమొదటి విమానం, XCO-7 ను నియమించారు, ఇది స్టాటిక్ టెస్ట్ బెడ్‌గా ఉపయోగించబడింది మరియు ఎగరలేదు. రెండవ విమానం, X"&amp;"CO-7A, బోయింగ్ మార్పులతో ప్రామాణిక DH-4M-1 ఫ్యూజ్‌లేజ్ మరియు లిబర్టీ ఇంజిన్‌ను ఉపయోగించింది. చివరి విమానం, XCO-7B, సమతుల్య ఎలివేటర్లను జోడించి, లిబర్టీ ఇంజిన్‌ను విలోమం చేసింది. ఫ్లయబుల్ విమానాలు రెండూ మెక్‌కూక్ ఫీల్డ్‌కు రవాణా చేయబడ్డాయి, ఇక్కడ మొదటి ఫ్ల"&amp;"ైట్ 6 ఫిబ్రవరి 1925 న జరిగింది. [1] కొత్త విమానం యొక్క పనితీరు మార్పిడి ఖర్చును సమర్థించలేదు మరియు బోయింగ్ ఈ ప్రాజెక్టును వదిలివేసింది. [2] బోవర్స్ నుండి డేటా, 1966. పేజీ. 60. జనరల్ లక్షణాలు పనితీరు ఆయుధాలు")</f>
        <v>బోయింగ్ మోడల్ 42 (ప్రయోగాత్మక కార్ప్స్ అబ్జర్వేషన్ మోడల్ 7 కోసం బోయింగ్ XCO-7) అనేది ఎయిర్కో DH.4 నుండి అభివృద్ధి చేయబడిన ఒక అమెరికన్ బైప్‌లేన్ విమానం, ఇది మొదటి ప్రపంచ యుద్ధం ముగిసిన తరువాత మిగిలి ఉన్న పెద్ద సంఖ్యలో విమానాలను సద్వినియోగం చేసుకుంటుంది. మోడల్. 42 తప్పనిసరిగా కొత్త బోయింగ్ టెయిల్‌ప్లాన్‌లు, దెబ్బతిన్న రెక్కలు మరియు త్రిపాద ల్యాండింగ్ గేర్‌లతో అమర్చిన ఎయిర్‌కో DH-4M-1. నిర్మించిన మొట్టమొదటి విమానం, XCO-7 ను నియమించారు, ఇది స్టాటిక్ టెస్ట్ బెడ్‌గా ఉపయోగించబడింది మరియు ఎగరలేదు. రెండవ విమానం, XCO-7A, బోయింగ్ మార్పులతో ప్రామాణిక DH-4M-1 ఫ్యూజ్‌లేజ్ మరియు లిబర్టీ ఇంజిన్‌ను ఉపయోగించింది. చివరి విమానం, XCO-7B, సమతుల్య ఎలివేటర్లను జోడించి, లిబర్టీ ఇంజిన్‌ను విలోమం చేసింది. ఫ్లయబుల్ విమానాలు రెండూ మెక్‌కూక్ ఫీల్డ్‌కు రవాణా చేయబడ్డాయి, ఇక్కడ మొదటి ఫ్లైట్ 6 ఫిబ్రవరి 1925 న జరిగింది. [1] కొత్త విమానం యొక్క పనితీరు మార్పిడి ఖర్చును సమర్థించలేదు మరియు బోయింగ్ ఈ ప్రాజెక్టును వదిలివేసింది. [2] బోవర్స్ నుండి డేటా, 1966. పేజీ. 60. జనరల్ లక్షణాలు పనితీరు ఆయుధాలు</v>
      </c>
      <c r="E27" s="1" t="s">
        <v>541</v>
      </c>
      <c r="F27" s="1" t="str">
        <f>IFERROR(__xludf.DUMMYFUNCTION("GOOGLETRANSLATE(E:E, ""en"", ""te"")"),"పరిశీలన")</f>
        <v>పరిశీలన</v>
      </c>
      <c r="G27" s="1" t="s">
        <v>522</v>
      </c>
      <c r="H27" s="1" t="str">
        <f>IFERROR(__xludf.DUMMYFUNCTION("GOOGLETRANSLATE(G:G, ""en"", ""te"")"),"సంయుక్త రాష్ట్రాలు")</f>
        <v>సంయుక్త రాష్ట్రాలు</v>
      </c>
      <c r="L27" s="1" t="s">
        <v>542</v>
      </c>
      <c r="O27" s="1">
        <v>3.0</v>
      </c>
      <c r="P27" s="1">
        <v>2.0</v>
      </c>
      <c r="Q27" s="1" t="s">
        <v>543</v>
      </c>
      <c r="R27" s="1" t="s">
        <v>544</v>
      </c>
      <c r="S27" s="1" t="s">
        <v>545</v>
      </c>
      <c r="T27" s="1" t="s">
        <v>546</v>
      </c>
      <c r="U27" s="1" t="s">
        <v>547</v>
      </c>
      <c r="V27" s="1" t="s">
        <v>548</v>
      </c>
      <c r="W27" s="1" t="s">
        <v>549</v>
      </c>
      <c r="Y27" s="1" t="s">
        <v>550</v>
      </c>
      <c r="Z27" s="1" t="s">
        <v>551</v>
      </c>
      <c r="AA27" s="1" t="s">
        <v>552</v>
      </c>
      <c r="AN27" s="1" t="s">
        <v>553</v>
      </c>
      <c r="AO27" s="2" t="s">
        <v>554</v>
      </c>
      <c r="BE27" s="1" t="s">
        <v>555</v>
      </c>
      <c r="BF27" s="1" t="s">
        <v>556</v>
      </c>
      <c r="BI27" s="1" t="s">
        <v>557</v>
      </c>
    </row>
    <row r="28">
      <c r="A28" s="1" t="s">
        <v>558</v>
      </c>
      <c r="B28" s="1" t="str">
        <f>IFERROR(__xludf.DUMMYFUNCTION("GOOGLETRANSLATE(A:A, ""en"", ""te"")"),"బౌల్టన్ పాల్ పి .10")</f>
        <v>బౌల్టన్ పాల్ పి .10</v>
      </c>
      <c r="C28" s="1" t="s">
        <v>559</v>
      </c>
      <c r="D28" s="1" t="str">
        <f>IFERROR(__xludf.DUMMYFUNCTION("GOOGLETRANSLATE(C:C, ""en"", ""te"")"),"బౌల్టన్ &amp; పాల్ పి .10 అనేది రెండు-సీట్ల, సింగిల్-ఇంజిన్ బిప్‌లేన్, ఇది మొదటి ప్రపంచ యుద్ధం తరువాత నిర్మించినది, అన్ని ఉక్కు విమానాల నిర్మాణానికి పద్ధతులు అభివృద్ధి చేయడానికి. ప్లాస్టిక్‌ను నిర్మాణాత్మక పదార్థంగా ఉపయోగించడం కూడా గుర్తించదగినది. [1] [2] ఒక "&amp;"p.10 మాత్రమే నిర్మించబడింది మరియు ఇది చాలా దృష్టిని ఆకర్షించింది; కానీ అది ఎప్పుడూ ఎగరలేదు. [1] 20 వ శతాబ్దం మొదటి దశాబ్దంలో, బౌల్టన్ మరియు పాల్ వారి కలప నిర్మాణ దుకాణాలతో పాటు ఇనుప తయారీ, వైర్ ఫెన్సింగ్ మరియు భవనాల కోసం నిర్మాణ ఉక్కు కోసం మొక్కలను కలిగి "&amp;"ఉంది. [3] అందువల్ల వారు మొదటి ప్రపంచ యుద్ధంలో విమాన ఉత్పత్తితో పాలుపంచుకున్నప్పుడు మరియు తరువాత వారి స్వంత డిజైన్లను ప్రారంభించినప్పుడు వారు త్వరలో స్టీల్ ఎయిర్ఫ్రేమ్‌ల వాడకాన్ని చూశారు. బౌల్టన్ &amp; పాల్ పి .10 మొదటి ఉదాహరణ మరియు వారి మూడవ డిజైన్ మాత్రమే. P"&amp;".10 [1] సింగిల్-ఇంజిన్ రెండు-సీట్ల బైప్‌లేన్, అధిక తన్యత ఉక్కు యొక్క ఎయిర్‌ఫ్రేమ్‌తో, జింక్ తుప్పుకు వ్యతిరేకంగా చికిత్స చేసి, వార్నిష్ చేయబడింది. ఇది అస్థిర లేదా స్వీప్ లేని సింగిల్ బే రెక్కలను కలిగి ఉంది. రెండు రెక్కలు ఒకే వ్యవధి మరియు ఒకే స్థిరమైన తీగన"&amp;"ు కలిగి ఉన్నాయి. మునుపటి p.6 మాదిరిగానే, ఇంటర్‌వింగ్ గ్యాప్ పెద్దది మరియు తీగకు సమానం, పై వింగ్‌ను ఫ్యూజ్‌లేజ్ పైన ఉంచడం. సెంటర్ విభాగానికి ఇరువైపులా వీప్ స్ట్రట్స్ ఫ్రంట్ మరియు రియర్ స్పార్స్ ఉన్నాయి, ఫ్రంట్ స్పార్ నుండి ఇంజిన్ బల్క్‌హెడ్ వరకు మరొక స్ట్ర"&amp;"ట్ చేత సహాయపడింది, రెక్కలు రెండు I సెక్షన్ స్పార్‌ల చుట్టూ నిర్మించబడ్డాయి, ప్రతి బాక్స్ విభాగం రోల్డ్ స్ట్రిప్స్ నుండి నిర్మించబడింది. [1 ] ఫార్వర్డ్ స్పార్‌లో ఈ నాలుగు స్ట్రిప్స్ ఉన్నాయి, వెనుక రెండు. [4] P.10 1919 లో పారిస్ సలోన్ డి ఏరోనాటిక్ వద్ద దాని"&amp;" ఫాబ్రిక్ కవరింగ్ లేకుండా ప్రదర్శించబడింది, రెక్కల నిర్మాణం సాదా దృష్టిలో ఉంది. [4] రెండు రెక్కలపై ఒకదానితో ఒకటి అనుసంధానించబడిన ఐలెరోన్లు ఉన్నాయి. P.10 లో ఒక చిన్న ఫిన్ ఉంది, దాని కొమ్ముతో సమతుల్య చుక్కానితో టియర్‌డ్రాప్ ఆకారాన్ని ఏర్పరుస్తుంది. తోక, అసమ"&amp;"తుల్య ఎలివేటర్లతో ఫిన్‌కు కట్టుబడి ఉంది. ముందు ఫ్యూజ్‌లేజ్ నాలుగు గొట్టపు లాంగన్‌లపై నిర్మించబడింది, కానీ ప్రముఖ అంచు వెనుక నుండి ఇది స్ట్రింగర్‌లతో ఓవల్ ఫార్మర్‌ల సమితిని కలిగి ఉంది. [1] P.10 యొక్క గొప్ప కొత్తదనం ఏమిటంటే, ఫ్యూజ్‌లేజ్ యొక్క ఈ భాగం మోనోకోక"&amp;"్ నిర్మాణం మాత్రమే కాదు (ఆ సమయంలో ఇప్పటికీ చాలా అసాధారణమైనది), కానీ ఫార్మర్‌లు మరియు స్ట్రింగర్‌ల మధ్య లోడ్-బేరింగ్ ప్లాస్టిక్ చర్మంతో ఉక్కు యొక్క మోనోకోక్. [ 2] ప్రత్యేకంగా, ప్లాస్టిక్ బేకలైట్-డిలేక్టో, కఠినమైన, సింథటిక్ సెల్యులోజ్-ఫార్మాల్డిహైడ్ ఉత్పత్త"&amp;"ి. [1] అగ్ని, వేడి, తేమ మరియు కీటకాలకు వ్యతిరేకంగా ఇది రుజువు అని కంపెనీ పేర్కొంది. ఇది ఎయిర్‌ఫ్రేమ్‌లో నిర్మాణాత్మక ప్లాస్టిక్‌ను మొదటిసారిగా ఉపయోగించడం [1] మరియు బహుశా మరో అరవై సంవత్సరాలు చివరిది. [5] ఈ నిర్మాణం ఫ్యూజ్‌లేజ్‌కు మృదువైన, గుండ్రని ""టార్పె"&amp;"డో లాంటి"" [1] రూపాన్ని ఇచ్చింది, ఇది 100 హెచ్‌పి (75 కిలోవాట్ . ఈ ఇంజిన్ ఎయిర్ఫ్రేమ్ యొక్క ఏకైక చెక్క భాగం అయిన నాలుగు బ్లేడెడ్ చెక్క ప్రొపెల్లర్‌ను నడిపించింది. బౌల్టన్ పాల్ యుద్ధ సమయంలో వారి స్వంత ప్రొపెల్లర్లను తయారుచేశాడు. ఫ్రంట్ కాక్‌పిట్ వింగ్ లీడి"&amp;"ంగ్ ఎడ్జ్ వద్ద ఉంది, వెనుకంజలో ఉన్న రెండవ కాక్‌పిట్‌తో, 5 అడుగుల 6 (1.68 మీ) వెనుక భాగంలో ఉంది. ద్వంద్వ నియంత్రణ అమర్చబడింది. పారిస్‌లో ప్రదర్శించినట్లుగా, [4] P.10 లో ఒక పొడవైన సింగిల్ ఇరుసు అండర్ క్యారేజ్ ఉంది, ఇరువైపులా ఒక జత వీ-స్ట్రట్‌లపై అమర్చారు. ఒ"&amp;"లియో డంపర్ల కోసం ప్రణాళికలు ఉన్నప్పటికీ ఇవి బంగీ పుట్టుకొచ్చాయి. [1] P.10 మొదటి మెటల్ బ్రిటిష్ విమానం కాదు, ఎందుకంటే సెడాన్ మేఫ్లై ఆ ప్రాధాన్యతను కలిగి ఉన్నాడు; కానీ ఇది ఎప్పుడూ విమానంలో వాస్తవిక ఆశను కలిగి లేదు. [1] ఒక తక్కువ కొత్తదనం, ఇది ప్రామాణిక బౌల్"&amp;"టన్ &amp; పాల్ లక్షణంగా మారడం, లూసిఫర్‌ను ఒక కీలుపై మౌంటు చేయడం, తద్వారా పైప్‌వర్క్ మొదలైనవి డిస్‌కనెక్ట్ చేయకుండా సర్వీసింగ్ కోసం పక్కకు తిప్పవచ్చు. [1] P.10 1919 పారిస్ ప్రదర్శనలో పెద్ద ప్రభావాన్ని చూపింది, ఫ్లైట్ దీనిని ""ప్రదర్శన యొక్క యంత్రం"" గా అభివర్ణ"&amp;"ించింది. [4] ఏదేమైనా, ప్రదర్శన తరువాత p.10 దృష్టి నుండి అదృశ్యమైంది. ఇది ఎగురుతున్నట్లు రికార్డులు లేవు, అయినప్పటికీ అది సామర్థ్యం కలిగి ఉండకపోవడానికి ఎటువంటి కారణం లేదు. [1] ఇంజిన్ విఫలమైనప్పుడు అది దెబ్బతిన్నట్లు నివేదికలు ఉన్నాయి. [1] ఇది 1920 యొక్క పా"&amp;"రిస్ ప్రదర్శనలో లేదు. ఆశ్చర్యకరంగా, ఒక వింగ్ మరియు ఫిన్ మరియు చుక్కాని అసెంబ్లీ యొక్క సున్నితమైన నిర్మాణాలు బయటపడ్డాయి. ఫిన్ మరియు చుక్కాని బౌల్టన్ &amp; పాల్ యొక్క సొంత పట్టణం నార్విచ్‌లోని బ్రైడ్‌వెల్ మ్యూజియం [6] వద్ద ఉన్నారు. వింగ్ విభాగం ఇప్పుడు నార్విచ్"&amp;" విమానాశ్రయంలోని ఇంటర్నేషనల్ ఏవియేషన్ అకాడమీ నార్విచ్ పైకప్పు నుండి వేలాడుతోంది. [7] సాధారణ లక్షణాల పనితీరు నుండి డేటా")</f>
        <v>బౌల్టన్ &amp; పాల్ పి .10 అనేది రెండు-సీట్ల, సింగిల్-ఇంజిన్ బిప్‌లేన్, ఇది మొదటి ప్రపంచ యుద్ధం తరువాత నిర్మించినది, అన్ని ఉక్కు విమానాల నిర్మాణానికి పద్ధతులు అభివృద్ధి చేయడానికి. ప్లాస్టిక్‌ను నిర్మాణాత్మక పదార్థంగా ఉపయోగించడం కూడా గుర్తించదగినది. [1] [2] ఒక p.10 మాత్రమే నిర్మించబడింది మరియు ఇది చాలా దృష్టిని ఆకర్షించింది; కానీ అది ఎప్పుడూ ఎగరలేదు. [1] 20 వ శతాబ్దం మొదటి దశాబ్దంలో, బౌల్టన్ మరియు పాల్ వారి కలప నిర్మాణ దుకాణాలతో పాటు ఇనుప తయారీ, వైర్ ఫెన్సింగ్ మరియు భవనాల కోసం నిర్మాణ ఉక్కు కోసం మొక్కలను కలిగి ఉంది. [3] అందువల్ల వారు మొదటి ప్రపంచ యుద్ధంలో విమాన ఉత్పత్తితో పాలుపంచుకున్నప్పుడు మరియు తరువాత వారి స్వంత డిజైన్లను ప్రారంభించినప్పుడు వారు త్వరలో స్టీల్ ఎయిర్ఫ్రేమ్‌ల వాడకాన్ని చూశారు. బౌల్టన్ &amp; పాల్ పి .10 మొదటి ఉదాహరణ మరియు వారి మూడవ డిజైన్ మాత్రమే. P.10 [1] సింగిల్-ఇంజిన్ రెండు-సీట్ల బైప్‌లేన్, అధిక తన్యత ఉక్కు యొక్క ఎయిర్‌ఫ్రేమ్‌తో, జింక్ తుప్పుకు వ్యతిరేకంగా చికిత్స చేసి, వార్నిష్ చేయబడింది. ఇది అస్థిర లేదా స్వీప్ లేని సింగిల్ బే రెక్కలను కలిగి ఉంది. రెండు రెక్కలు ఒకే వ్యవధి మరియు ఒకే స్థిరమైన తీగను కలిగి ఉన్నాయి. మునుపటి p.6 మాదిరిగానే, ఇంటర్‌వింగ్ గ్యాప్ పెద్దది మరియు తీగకు సమానం, పై వింగ్‌ను ఫ్యూజ్‌లేజ్ పైన ఉంచడం. సెంటర్ విభాగానికి ఇరువైపులా వీప్ స్ట్రట్స్ ఫ్రంట్ మరియు రియర్ స్పార్స్ ఉన్నాయి, ఫ్రంట్ స్పార్ నుండి ఇంజిన్ బల్క్‌హెడ్ వరకు మరొక స్ట్రట్ చేత సహాయపడింది, రెక్కలు రెండు I సెక్షన్ స్పార్‌ల చుట్టూ నిర్మించబడ్డాయి, ప్రతి బాక్స్ విభాగం రోల్డ్ స్ట్రిప్స్ నుండి నిర్మించబడింది. [1 ] ఫార్వర్డ్ స్పార్‌లో ఈ నాలుగు స్ట్రిప్స్ ఉన్నాయి, వెనుక రెండు. [4] P.10 1919 లో పారిస్ సలోన్ డి ఏరోనాటిక్ వద్ద దాని ఫాబ్రిక్ కవరింగ్ లేకుండా ప్రదర్శించబడింది, రెక్కల నిర్మాణం సాదా దృష్టిలో ఉంది. [4] రెండు రెక్కలపై ఒకదానితో ఒకటి అనుసంధానించబడిన ఐలెరోన్లు ఉన్నాయి. P.10 లో ఒక చిన్న ఫిన్ ఉంది, దాని కొమ్ముతో సమతుల్య చుక్కానితో టియర్‌డ్రాప్ ఆకారాన్ని ఏర్పరుస్తుంది. తోక, అసమతుల్య ఎలివేటర్లతో ఫిన్‌కు కట్టుబడి ఉంది. ముందు ఫ్యూజ్‌లేజ్ నాలుగు గొట్టపు లాంగన్‌లపై నిర్మించబడింది, కానీ ప్రముఖ అంచు వెనుక నుండి ఇది స్ట్రింగర్‌లతో ఓవల్ ఫార్మర్‌ల సమితిని కలిగి ఉంది. [1] P.10 యొక్క గొప్ప కొత్తదనం ఏమిటంటే, ఫ్యూజ్‌లేజ్ యొక్క ఈ భాగం మోనోకోక్ నిర్మాణం మాత్రమే కాదు (ఆ సమయంలో ఇప్పటికీ చాలా అసాధారణమైనది), కానీ ఫార్మర్‌లు మరియు స్ట్రింగర్‌ల మధ్య లోడ్-బేరింగ్ ప్లాస్టిక్ చర్మంతో ఉక్కు యొక్క మోనోకోక్. [ 2] ప్రత్యేకంగా, ప్లాస్టిక్ బేకలైట్-డిలేక్టో, కఠినమైన, సింథటిక్ సెల్యులోజ్-ఫార్మాల్డిహైడ్ ఉత్పత్తి. [1] అగ్ని, వేడి, తేమ మరియు కీటకాలకు వ్యతిరేకంగా ఇది రుజువు అని కంపెనీ పేర్కొంది. ఇది ఎయిర్‌ఫ్రేమ్‌లో నిర్మాణాత్మక ప్లాస్టిక్‌ను మొదటిసారిగా ఉపయోగించడం [1] మరియు బహుశా మరో అరవై సంవత్సరాలు చివరిది. [5] ఈ నిర్మాణం ఫ్యూజ్‌లేజ్‌కు మృదువైన, గుండ్రని "టార్పెడో లాంటి" [1] రూపాన్ని ఇచ్చింది, ఇది 100 హెచ్‌పి (75 కిలోవాట్ . ఈ ఇంజిన్ ఎయిర్ఫ్రేమ్ యొక్క ఏకైక చెక్క భాగం అయిన నాలుగు బ్లేడెడ్ చెక్క ప్రొపెల్లర్‌ను నడిపించింది. బౌల్టన్ పాల్ యుద్ధ సమయంలో వారి స్వంత ప్రొపెల్లర్లను తయారుచేశాడు. ఫ్రంట్ కాక్‌పిట్ వింగ్ లీడింగ్ ఎడ్జ్ వద్ద ఉంది, వెనుకంజలో ఉన్న రెండవ కాక్‌పిట్‌తో, 5 అడుగుల 6 (1.68 మీ) వెనుక భాగంలో ఉంది. ద్వంద్వ నియంత్రణ అమర్చబడింది. పారిస్‌లో ప్రదర్శించినట్లుగా, [4] P.10 లో ఒక పొడవైన సింగిల్ ఇరుసు అండర్ క్యారేజ్ ఉంది, ఇరువైపులా ఒక జత వీ-స్ట్రట్‌లపై అమర్చారు. ఒలియో డంపర్ల కోసం ప్రణాళికలు ఉన్నప్పటికీ ఇవి బంగీ పుట్టుకొచ్చాయి. [1] P.10 మొదటి మెటల్ బ్రిటిష్ విమానం కాదు, ఎందుకంటే సెడాన్ మేఫ్లై ఆ ప్రాధాన్యతను కలిగి ఉన్నాడు; కానీ ఇది ఎప్పుడూ విమానంలో వాస్తవిక ఆశను కలిగి లేదు. [1] ఒక తక్కువ కొత్తదనం, ఇది ప్రామాణిక బౌల్టన్ &amp; పాల్ లక్షణంగా మారడం, లూసిఫర్‌ను ఒక కీలుపై మౌంటు చేయడం, తద్వారా పైప్‌వర్క్ మొదలైనవి డిస్‌కనెక్ట్ చేయకుండా సర్వీసింగ్ కోసం పక్కకు తిప్పవచ్చు. [1] P.10 1919 పారిస్ ప్రదర్శనలో పెద్ద ప్రభావాన్ని చూపింది, ఫ్లైట్ దీనిని "ప్రదర్శన యొక్క యంత్రం" గా అభివర్ణించింది. [4] ఏదేమైనా, ప్రదర్శన తరువాత p.10 దృష్టి నుండి అదృశ్యమైంది. ఇది ఎగురుతున్నట్లు రికార్డులు లేవు, అయినప్పటికీ అది సామర్థ్యం కలిగి ఉండకపోవడానికి ఎటువంటి కారణం లేదు. [1] ఇంజిన్ విఫలమైనప్పుడు అది దెబ్బతిన్నట్లు నివేదికలు ఉన్నాయి. [1] ఇది 1920 యొక్క పారిస్ ప్రదర్శనలో లేదు. ఆశ్చర్యకరంగా, ఒక వింగ్ మరియు ఫిన్ మరియు చుక్కాని అసెంబ్లీ యొక్క సున్నితమైన నిర్మాణాలు బయటపడ్డాయి. ఫిన్ మరియు చుక్కాని బౌల్టన్ &amp; పాల్ యొక్క సొంత పట్టణం నార్విచ్‌లోని బ్రైడ్‌వెల్ మ్యూజియం [6] వద్ద ఉన్నారు. వింగ్ విభాగం ఇప్పుడు నార్విచ్ విమానాశ్రయంలోని ఇంటర్నేషనల్ ఏవియేషన్ అకాడమీ నార్విచ్ పైకప్పు నుండి వేలాడుతోంది. [7] సాధారణ లక్షణాల పనితీరు నుండి డేటా</v>
      </c>
      <c r="E28" s="1" t="s">
        <v>560</v>
      </c>
      <c r="F28" s="1" t="str">
        <f>IFERROR(__xludf.DUMMYFUNCTION("GOOGLETRANSLATE(E:E, ""en"", ""te"")"),"ప్రయోగాత్మక రెండు సీట్ల బిప్‌లేన్")</f>
        <v>ప్రయోగాత్మక రెండు సీట్ల బిప్‌లేన్</v>
      </c>
      <c r="G28" s="1" t="s">
        <v>160</v>
      </c>
      <c r="H28" s="1" t="str">
        <f>IFERROR(__xludf.DUMMYFUNCTION("GOOGLETRANSLATE(G:G, ""en"", ""te"")"),"యునైటెడ్ కింగ్‌డమ్")</f>
        <v>యునైటెడ్ కింగ్‌డమ్</v>
      </c>
      <c r="I28" s="1" t="s">
        <v>161</v>
      </c>
      <c r="J28" s="1" t="s">
        <v>561</v>
      </c>
      <c r="K28" s="1" t="str">
        <f>IFERROR(__xludf.DUMMYFUNCTION("GOOGLETRANSLATE(J:J, ""en"", ""te"")"),"జాన్ డడ్లీ నార్త్")</f>
        <v>జాన్ డడ్లీ నార్త్</v>
      </c>
      <c r="L28" s="1" t="s">
        <v>562</v>
      </c>
      <c r="O28" s="1">
        <v>1.0</v>
      </c>
      <c r="P28" s="1">
        <v>2.0</v>
      </c>
      <c r="Q28" s="1" t="s">
        <v>563</v>
      </c>
      <c r="R28" s="1" t="s">
        <v>564</v>
      </c>
      <c r="S28" s="1" t="s">
        <v>565</v>
      </c>
      <c r="T28" s="1" t="s">
        <v>566</v>
      </c>
      <c r="U28" s="1" t="s">
        <v>567</v>
      </c>
      <c r="V28" s="1" t="s">
        <v>568</v>
      </c>
      <c r="W28" s="1" t="s">
        <v>569</v>
      </c>
      <c r="Y28" s="1" t="s">
        <v>570</v>
      </c>
      <c r="AM28" s="1" t="s">
        <v>571</v>
      </c>
      <c r="AN28" s="1" t="s">
        <v>320</v>
      </c>
      <c r="AO28" s="1" t="s">
        <v>321</v>
      </c>
      <c r="AU28" s="1" t="s">
        <v>572</v>
      </c>
      <c r="AY28" s="1" t="s">
        <v>573</v>
      </c>
      <c r="BI28" s="1" t="s">
        <v>574</v>
      </c>
      <c r="BM28" s="1" t="s">
        <v>575</v>
      </c>
      <c r="BN28" s="1" t="s">
        <v>576</v>
      </c>
    </row>
    <row r="29">
      <c r="A29" s="1" t="s">
        <v>577</v>
      </c>
      <c r="B29" s="1" t="str">
        <f>IFERROR(__xludf.DUMMYFUNCTION("GOOGLETRANSLATE(A:A, ""en"", ""te"")"),"బ్రూగెట్ 280 టి")</f>
        <v>బ్రూగెట్ 280 టి</v>
      </c>
      <c r="C29" s="1" t="s">
        <v>578</v>
      </c>
      <c r="D29" s="1" t="str">
        <f>IFERROR(__xludf.DUMMYFUNCTION("GOOGLETRANSLATE(C:C, ""en"", ""te"")"),"బ్రూగెట్ 280 టి 1920 ల చివరలో ఒక ఫ్రెంచ్ బిప్‌లేన్ విమానాలు, ఇది తయారీదారు వారి 19 వార్‌ప్లేన్ కోసం సివిల్ మార్కెట్‌ను కనుగొనే సాధనంగా సృష్టించారు, ఎందుకంటే వారు 26 టితో ముందు ప్రయత్నించారు. 280 టి 26 టి మాదిరిగానే ఉంది, బ్రూగెట్ 19 యొక్క ఎగిరే ఉపరితలాలను"&amp;" ఉపయోగించి ప్రయాణీకుల మోసే ఫ్యూజ్‌లేజ్‌తో కలిపి ఇంటర్‌ప్లేన్ అంతరాన్ని పూర్తిగా నింపింది. 280 ఫ్యూజ్‌లేజ్ 26T యొక్క ఫ్యూజ్‌లేజ్ ఆధారంగా రూపొందించబడింది, కాని శుద్ధి చేసిన ఏరోడైనమిక్స్ ఉంది. శరదృతువు 1928 లో ఒకే నమూనాను అంచనా వేశారు, తరువాత ఎయిర్ యూనియన్ ఆ"&amp;"దేశించిన ఎనిమిది ఉత్పత్తి యంత్రాలు. పారిస్ మరియు దక్షిణ ఫ్రాన్స్ మధ్య, పారిస్ మరియు స్విట్జర్లాండ్ మధ్య మరియు (అప్పుడప్పుడు) పారిస్ మరియు లండన్ మధ్య మార్గాల్లో ఇవి ఎగురవేయబడ్డాయి. వారు 10 వ యంత్రం (281 టి ప్రోటోటైప్‌లలో ఒకటి నుండి మార్చబడింది), మరియు ఆరు "&amp;"284 టిలు మరింత శక్తివంతమైన ఇంజిన్‌లతో (వీటిలో ఒకటి ఇతర 281 టి నుండి మార్చబడింది) ద్వారా సేవలో చేరారు. ఈ తరువాతి రకం రెండు తూర్పు ఆసియాకు మార్గాల్లో ఎయిర్ ఓరియంట్ చేత నిర్వహించబడుతున్నాయి. ఎయిర్లైన్స్ ఎయిర్ ఫ్రాన్స్‌లో కలిసిపోయినప్పుడు ఎయిర్ యూనియన్ యొక్క "&amp;"కొన్ని 280 టిఎస్ మరియు 284 టిలు ఇప్పటికీ సేవలో ఉన్నాయి. 17 జనవరి 1931 న, ఇంగ్లాండ్‌లోని లింప్నే విమానాశ్రయంలో దిగడానికి ప్రయత్నిస్తున్నప్పుడు ఎయిర్ యూనియన్‌కు చెందిన బ్రూగెట్ 280 టి ఎఫ్-ఐవు కుప్పకూలింది. [1] [2] విమానం సరిహద్దు కంచెను పట్టుకుని ఎయిర్‌ఫీల్"&amp;"డ్‌లోకి దూసుకెళ్లింది, ఫార్వర్డ్ ఫ్యూజ్‌లేజ్ మరియు అండర్ క్యారేజీని దెబ్బతీసింది. [3] బోర్డులో ఉన్న ఎనిమిది మందిలో, సిబ్బందిలో ఒకరు గాయపడ్డారు. [1] జేన్ యొక్క అన్ని ప్రపంచ విమానాల నుండి డేటా 1928 [4] సాధారణ లక్షణాల పనితీరు")</f>
        <v>బ్రూగెట్ 280 టి 1920 ల చివరలో ఒక ఫ్రెంచ్ బిప్‌లేన్ విమానాలు, ఇది తయారీదారు వారి 19 వార్‌ప్లేన్ కోసం సివిల్ మార్కెట్‌ను కనుగొనే సాధనంగా సృష్టించారు, ఎందుకంటే వారు 26 టితో ముందు ప్రయత్నించారు. 280 టి 26 టి మాదిరిగానే ఉంది, బ్రూగెట్ 19 యొక్క ఎగిరే ఉపరితలాలను ఉపయోగించి ప్రయాణీకుల మోసే ఫ్యూజ్‌లేజ్‌తో కలిపి ఇంటర్‌ప్లేన్ అంతరాన్ని పూర్తిగా నింపింది. 280 ఫ్యూజ్‌లేజ్ 26T యొక్క ఫ్యూజ్‌లేజ్ ఆధారంగా రూపొందించబడింది, కాని శుద్ధి చేసిన ఏరోడైనమిక్స్ ఉంది. శరదృతువు 1928 లో ఒకే నమూనాను అంచనా వేశారు, తరువాత ఎయిర్ యూనియన్ ఆదేశించిన ఎనిమిది ఉత్పత్తి యంత్రాలు. పారిస్ మరియు దక్షిణ ఫ్రాన్స్ మధ్య, పారిస్ మరియు స్విట్జర్లాండ్ మధ్య మరియు (అప్పుడప్పుడు) పారిస్ మరియు లండన్ మధ్య మార్గాల్లో ఇవి ఎగురవేయబడ్డాయి. వారు 10 వ యంత్రం (281 టి ప్రోటోటైప్‌లలో ఒకటి నుండి మార్చబడింది), మరియు ఆరు 284 టిలు మరింత శక్తివంతమైన ఇంజిన్‌లతో (వీటిలో ఒకటి ఇతర 281 టి నుండి మార్చబడింది) ద్వారా సేవలో చేరారు. ఈ తరువాతి రకం రెండు తూర్పు ఆసియాకు మార్గాల్లో ఎయిర్ ఓరియంట్ చేత నిర్వహించబడుతున్నాయి. ఎయిర్లైన్స్ ఎయిర్ ఫ్రాన్స్‌లో కలిసిపోయినప్పుడు ఎయిర్ యూనియన్ యొక్క కొన్ని 280 టిఎస్ మరియు 284 టిలు ఇప్పటికీ సేవలో ఉన్నాయి. 17 జనవరి 1931 న, ఇంగ్లాండ్‌లోని లింప్నే విమానాశ్రయంలో దిగడానికి ప్రయత్నిస్తున్నప్పుడు ఎయిర్ యూనియన్‌కు చెందిన బ్రూగెట్ 280 టి ఎఫ్-ఐవు కుప్పకూలింది. [1] [2] విమానం సరిహద్దు కంచెను పట్టుకుని ఎయిర్‌ఫీల్డ్‌లోకి దూసుకెళ్లింది, ఫార్వర్డ్ ఫ్యూజ్‌లేజ్ మరియు అండర్ క్యారేజీని దెబ్బతీసింది. [3] బోర్డులో ఉన్న ఎనిమిది మందిలో, సిబ్బందిలో ఒకరు గాయపడ్డారు. [1] జేన్ యొక్క అన్ని ప్రపంచ విమానాల నుండి డేటా 1928 [4] సాధారణ లక్షణాల పనితీరు</v>
      </c>
      <c r="E29" s="1" t="s">
        <v>355</v>
      </c>
      <c r="F29" s="1" t="str">
        <f>IFERROR(__xludf.DUMMYFUNCTION("GOOGLETRANSLATE(E:E, ""en"", ""te"")"),"విమానాల")</f>
        <v>విమానాల</v>
      </c>
      <c r="L29" s="1">
        <v>1928.0</v>
      </c>
      <c r="O29" s="1">
        <v>19.0</v>
      </c>
      <c r="P29" s="1">
        <v>2.0</v>
      </c>
      <c r="Q29" s="1" t="s">
        <v>579</v>
      </c>
      <c r="R29" s="1" t="s">
        <v>580</v>
      </c>
      <c r="S29" s="1" t="s">
        <v>581</v>
      </c>
      <c r="T29" s="1" t="s">
        <v>582</v>
      </c>
      <c r="U29" s="1" t="s">
        <v>583</v>
      </c>
      <c r="V29" s="1" t="s">
        <v>584</v>
      </c>
      <c r="W29" s="1" t="s">
        <v>585</v>
      </c>
      <c r="Y29" s="1" t="s">
        <v>586</v>
      </c>
      <c r="AA29" s="1" t="s">
        <v>587</v>
      </c>
      <c r="AM29" s="2" t="s">
        <v>364</v>
      </c>
      <c r="AN29" s="1" t="s">
        <v>588</v>
      </c>
      <c r="AO29" s="1" t="s">
        <v>589</v>
      </c>
      <c r="AP29" s="1" t="s">
        <v>590</v>
      </c>
      <c r="AQ29" s="1" t="s">
        <v>591</v>
      </c>
      <c r="AT29" s="1" t="s">
        <v>592</v>
      </c>
      <c r="AU29" s="1" t="s">
        <v>593</v>
      </c>
      <c r="AW29" s="1" t="s">
        <v>594</v>
      </c>
      <c r="BB29" s="1" t="s">
        <v>595</v>
      </c>
      <c r="BC29" s="1" t="s">
        <v>596</v>
      </c>
      <c r="BI29" s="1" t="s">
        <v>597</v>
      </c>
      <c r="BJ29" s="1" t="s">
        <v>598</v>
      </c>
      <c r="BN29" s="1" t="s">
        <v>599</v>
      </c>
      <c r="BP29" s="2" t="s">
        <v>600</v>
      </c>
      <c r="BR29" s="1" t="s">
        <v>601</v>
      </c>
    </row>
    <row r="30">
      <c r="A30" s="1" t="s">
        <v>602</v>
      </c>
      <c r="B30" s="1" t="str">
        <f>IFERROR(__xludf.DUMMYFUNCTION("GOOGLETRANSLATE(A:A, ""en"", ""te"")"),"బోయింగ్ మోడల్ 306")</f>
        <v>బోయింగ్ మోడల్ 306</v>
      </c>
      <c r="C30" s="1" t="s">
        <v>603</v>
      </c>
      <c r="D30" s="1" t="str">
        <f>IFERROR(__xludf.DUMMYFUNCTION("GOOGLETRANSLATE(C:C, ""en"", ""te"")"),"బోయింగ్ మోడల్ 306 1935 లో రూపొందించిన విమానాల శ్రేణికి హోదా, ఇది డిజైన్ లేదా ఉత్పత్తి స్థితిని సాధించలేదు. వాటిలో మోడల్ 306 బాంబర్, మోడల్ 306 ఫ్లయింగ్ బోట్ మరియు మోడల్ 306 ఎ విమానాలు ఉన్నాయి. [1] 1935 లో, బోయింగ్ 314 క్లిప్పర్ విమానాలతో బోయింగ్ XB-15 పరిశ"&amp;"ోధన మరియు అనుభవం రెండింటి ఆధారంగా బోయింగ్ విమానాల యొక్క అనేక ఆకృతీకరణలను రూపొందించింది. ప్రతి డిజైన్ ఇప్పటికే ఉన్న మోడళ్ల యొక్క ""టైలెస్"" వైవిధ్యం, ఫ్లయింగ్ వింగ్ లేఅవుట్ లేదా థీమ్ యొక్క సృజనాత్మక పొడిగింపు. వారందరూ రెక్కల పనితీరుకు అంతరాయం కలిగించకుండా "&amp;"వారి పనితీరును చేయగల ఐలెరాన్/ఎలివేటర్లను విస్తరించింది. [2] రెక్కలు స్థిరంగా 35 డిగ్రీల సుమారు తుడిచిపెట్టుకుపోయాయి. డిజైన్ల యొక్క అపరిపక్వత ఫ్లయింగ్ బోట్ డ్రాయింగ్లలో స్పష్టంగా కనిపిస్తుంది, ఇందులో విమానాన్ని నీటిలో నిటారుగా ఉంచడానికి స్పాన్సన్‌లను స్థిర"&amp;"ీకరించడం లేదా స్థిరీకరించడం లేదు. ప్రతి భూమి ఆధారిత రూపకల్పనలో ట్రైసైకిల్ ల్యాండింగ్ గేర్‌ను టైల్‌డ్రాగర్ కాన్ఫిగరేషన్‌లు ఆ సమయంలో ప్రమాణంగా ఉన్నప్పుడు. [3] సాధారణ లక్షణాలు")</f>
        <v>బోయింగ్ మోడల్ 306 1935 లో రూపొందించిన విమానాల శ్రేణికి హోదా, ఇది డిజైన్ లేదా ఉత్పత్తి స్థితిని సాధించలేదు. వాటిలో మోడల్ 306 బాంబర్, మోడల్ 306 ఫ్లయింగ్ బోట్ మరియు మోడల్ 306 ఎ విమానాలు ఉన్నాయి. [1] 1935 లో, బోయింగ్ 314 క్లిప్పర్ విమానాలతో బోయింగ్ XB-15 పరిశోధన మరియు అనుభవం రెండింటి ఆధారంగా బోయింగ్ విమానాల యొక్క అనేక ఆకృతీకరణలను రూపొందించింది. ప్రతి డిజైన్ ఇప్పటికే ఉన్న మోడళ్ల యొక్క "టైలెస్" వైవిధ్యం, ఫ్లయింగ్ వింగ్ లేఅవుట్ లేదా థీమ్ యొక్క సృజనాత్మక పొడిగింపు. వారందరూ రెక్కల పనితీరుకు అంతరాయం కలిగించకుండా వారి పనితీరును చేయగల ఐలెరాన్/ఎలివేటర్లను విస్తరించింది. [2] రెక్కలు స్థిరంగా 35 డిగ్రీల సుమారు తుడిచిపెట్టుకుపోయాయి. డిజైన్ల యొక్క అపరిపక్వత ఫ్లయింగ్ బోట్ డ్రాయింగ్లలో స్పష్టంగా కనిపిస్తుంది, ఇందులో విమానాన్ని నీటిలో నిటారుగా ఉంచడానికి స్పాన్సన్‌లను స్థిరీకరించడం లేదా స్థిరీకరించడం లేదు. ప్రతి భూమి ఆధారిత రూపకల్పనలో ట్రైసైకిల్ ల్యాండింగ్ గేర్‌ను టైల్‌డ్రాగర్ కాన్ఫిగరేషన్‌లు ఆ సమయంలో ప్రమాణంగా ఉన్నప్పుడు. [3] సాధారణ లక్షణాలు</v>
      </c>
      <c r="E30" s="1" t="s">
        <v>604</v>
      </c>
      <c r="F30" s="1" t="str">
        <f>IFERROR(__xludf.DUMMYFUNCTION("GOOGLETRANSLATE(E:E, ""en"", ""te"")"),"భారీ బాంబర్‌ఫ్లైంగ్ బోటైర్లైనర్")</f>
        <v>భారీ బాంబర్‌ఫ్లైంగ్ బోటైర్లైనర్</v>
      </c>
      <c r="G30" s="1" t="s">
        <v>605</v>
      </c>
      <c r="H30" s="1" t="str">
        <f>IFERROR(__xludf.DUMMYFUNCTION("GOOGLETRANSLATE(G:G, ""en"", ""te"")"),"అమెరికా సంయుక్త రాష్ట్రాలు")</f>
        <v>అమెరికా సంయుక్త రాష్ట్రాలు</v>
      </c>
      <c r="J30" s="1" t="s">
        <v>553</v>
      </c>
      <c r="K30" s="1" t="str">
        <f>IFERROR(__xludf.DUMMYFUNCTION("GOOGLETRANSLATE(J:J, ""en"", ""te"")"),"బోయింగ్")</f>
        <v>బోయింగ్</v>
      </c>
      <c r="M30" s="1" t="s">
        <v>606</v>
      </c>
      <c r="N30" s="1" t="str">
        <f>IFERROR(__xludf.DUMMYFUNCTION("GOOGLETRANSLATE(M:M, ""en"", ""te"")"),"రద్దు")</f>
        <v>రద్దు</v>
      </c>
      <c r="O30" s="1">
        <v>0.0</v>
      </c>
      <c r="P30" s="1">
        <v>10.0</v>
      </c>
      <c r="Q30" s="1" t="s">
        <v>607</v>
      </c>
      <c r="R30" s="1" t="s">
        <v>608</v>
      </c>
      <c r="W30" s="1" t="s">
        <v>609</v>
      </c>
      <c r="AA30" s="1" t="s">
        <v>610</v>
      </c>
      <c r="AN30" s="1" t="s">
        <v>553</v>
      </c>
      <c r="AW30" s="1" t="s">
        <v>206</v>
      </c>
      <c r="AZ30" s="1">
        <v>1935.0</v>
      </c>
    </row>
    <row r="31">
      <c r="A31" s="1" t="s">
        <v>611</v>
      </c>
      <c r="B31" s="1" t="str">
        <f>IFERROR(__xludf.DUMMYFUNCTION("GOOGLETRANSLATE(A:A, ""en"", ""te"")"),"బోన్సాల్ డిబి -1 ముస్తాంగ్")</f>
        <v>బోన్సాల్ డిబి -1 ముస్తాంగ్</v>
      </c>
      <c r="C31" s="1" t="s">
        <v>612</v>
      </c>
      <c r="D31" s="1" t="str">
        <f>IFERROR(__xludf.DUMMYFUNCTION("GOOGLETRANSLATE(C:C, ""en"", ""te"")"),"బోన్సాల్ DB-1 ముస్తాంగ్ ఒకే ప్రదేశం, సెమీ-స్కేల్ P-51 ముస్తాంగ్ ప్రతిరూప హోమ్‌బిల్ట్ విమానం. [1] బోన్సాల్ డిబి -1 ముస్తాంగ్‌ను ఇంగ్లాండ్‌లో 16 సంవత్సరాల కాలంలో డిజైనర్ డేవ్ బోన్సాల్ నిర్మించారు. పూర్తయిన విమానం సోకాటా టిబి -10 టొబాగో నుండి సేకరించిన లైమిం"&amp;"గ్ ఓ -360 ఇంజిన్‌ను ఉపయోగించింది. ఈ విమానం ఒకే సీటు, ముడుచుకునే సాంప్రదాయ ల్యాండింగ్ గేర్‌తో తక్కువ వింగ్ విమానం. [2] పోల్చదగిన పాత్ర, కాన్ఫిగరేషన్ మరియు ERA యొక్క స్పోర్ట్ ఏవియేషన్ జనరల్ లక్షణాల నుండి డేటా")</f>
        <v>బోన్సాల్ DB-1 ముస్తాంగ్ ఒకే ప్రదేశం, సెమీ-స్కేల్ P-51 ముస్తాంగ్ ప్రతిరూప హోమ్‌బిల్ట్ విమానం. [1] బోన్సాల్ డిబి -1 ముస్తాంగ్‌ను ఇంగ్లాండ్‌లో 16 సంవత్సరాల కాలంలో డిజైనర్ డేవ్ బోన్సాల్ నిర్మించారు. పూర్తయిన విమానం సోకాటా టిబి -10 టొబాగో నుండి సేకరించిన లైమింగ్ ఓ -360 ఇంజిన్‌ను ఉపయోగించింది. ఈ విమానం ఒకే సీటు, ముడుచుకునే సాంప్రదాయ ల్యాండింగ్ గేర్‌తో తక్కువ వింగ్ విమానం. [2] పోల్చదగిన పాత్ర, కాన్ఫిగరేషన్ మరియు ERA యొక్క స్పోర్ట్ ఏవియేషన్ జనరల్ లక్షణాల నుండి డేటా</v>
      </c>
      <c r="E31" s="1" t="s">
        <v>182</v>
      </c>
      <c r="F31" s="1" t="str">
        <f>IFERROR(__xludf.DUMMYFUNCTION("GOOGLETRANSLATE(E:E, ""en"", ""te"")"),"హోమ్‌బిల్ట్ విమానం")</f>
        <v>హోమ్‌బిల్ట్ విమానం</v>
      </c>
      <c r="G31" s="1" t="s">
        <v>613</v>
      </c>
      <c r="H31" s="1" t="str">
        <f>IFERROR(__xludf.DUMMYFUNCTION("GOOGLETRANSLATE(G:G, ""en"", ""te"")"),"ఇంగ్లాండ్")</f>
        <v>ఇంగ్లాండ్</v>
      </c>
      <c r="I31" s="2" t="s">
        <v>614</v>
      </c>
      <c r="J31" s="1" t="s">
        <v>615</v>
      </c>
      <c r="K31" s="1" t="str">
        <f>IFERROR(__xludf.DUMMYFUNCTION("GOOGLETRANSLATE(J:J, ""en"", ""te"")"),"డేవ్ బోన్సాల్")</f>
        <v>డేవ్ బోన్సాల్</v>
      </c>
      <c r="P31" s="1">
        <v>1.0</v>
      </c>
      <c r="W31" s="1" t="s">
        <v>616</v>
      </c>
      <c r="AM31" s="1" t="s">
        <v>186</v>
      </c>
      <c r="AU31" s="1" t="s">
        <v>617</v>
      </c>
      <c r="AZ31" s="1">
        <v>1991.0</v>
      </c>
    </row>
    <row r="32">
      <c r="A32" s="1" t="s">
        <v>618</v>
      </c>
      <c r="B32" s="1" t="str">
        <f>IFERROR(__xludf.DUMMYFUNCTION("GOOGLETRANSLATE(A:A, ""en"", ""te"")"),"బ్రిస్టల్ గోర్డాన్ ఇంగ్లాండ్ బిప్లాన్స్")</f>
        <v>బ్రిస్టల్ గోర్డాన్ ఇంగ్లాండ్ బిప్లాన్స్</v>
      </c>
      <c r="C32" s="1" t="s">
        <v>619</v>
      </c>
      <c r="D32" s="1" t="str">
        <f>IFERROR(__xludf.DUMMYFUNCTION("GOOGLETRANSLATE(C:C, ""en"", ""te"")"),"బ్రిస్టల్ గోర్డాన్ ఇంగ్లాండ్ బైప్లేన్స్ 1912 లో మొట్టమొదట ఎగిరిన బ్రిస్టల్ ఎయిర్‌ప్లేన్ కంపెనీ కోసం ఎరిక్ గోర్డాన్ ఇంగ్లాండ్ రూపొందించిన ప్రారంభ బ్రిటిష్ మిలిటరీ బిప్‌లేన్ విమానం. మొట్టమొదటి గోర్డాన్ ఇంగ్లాండ్ డిజైన్, G.E.1, రెండు-బే ఈక్వల్-స్పాన్ ట్రాక్ట"&amp;"ర్ కాన్ఫిగరేషన్ బిప్‌లేన్ 50 HP (37 kW) మతాధికారి నాలుగు-సిలిండర్ వాటర్-కూల్డ్ ఇంజిన్‌తో నడిచింది, రెండు-బ్లేడెడ్ ప్రొపెల్లర్‌ను చైన్ డ్రైవ్ ద్వారా డ్రైవింగ్ చేస్తుంది. A 2: 1 స్పీడ్ తగ్గింపు. ఇద్దరు సిబ్బందిని ఒకే కాక్‌పిట్‌లో పక్కపక్కనే వసతి కల్పించారు,"&amp;" ద్వంద్వ నియంత్రణలతో అమర్చారు. సామ్రాజ్యం ఒక చిన్న త్రిభుజాకార టెయిల్‌ప్లేన్ మరియు దీర్ఘచతురస్రాకార-సెక్షన్ ఫ్యూజ్‌లేజ్ పైన అమర్చిన ఎలివేటర్లు మరియు ఫ్యూజ్‌లేజ్ పైన మరియు క్రింద పొడుగుచేసిన త్రిభుజాకార రెక్కలను కలిగి ఉంది. మే మరియు జూన్ 1912 నాటి పరీక్షల "&amp;"తరువాత రెక్కలు తొలగించబడ్డాయి మరియు విస్తరించిన ఏరోడైనమిక్‌గా సమతుల్య చుక్కాని అమర్చారు. ఈ విమానం డ్యూయిష్ బ్రిస్టల్ వెర్కేకు విక్రయించబడింది. అయినప్పటికీ ఇది శిక్షకుడిగా ఉపయోగించడానికి అనుచితమైనదని కనుగొనబడింది మరియు సెప్టెంబర్ 1912 లో ఫిల్టన్‌లోని బ్రిస"&amp;"్టల్ వర్క్స్‌కు తిరిగి వచ్చి స్క్రాప్ చేయబడింది. [1] G.E.2 మునుపటి డిజైన్ యొక్క విస్తరణ మరియు శుద్ధీకరణ. ఫ్యూజ్‌లేజ్ ఇంటర్‌ప్లేన్ స్ట్రట్‌ల యొక్క లోపలి జతలపై తీసుకువెళ్ళబడింది, తద్వారా ఫ్యూజ్‌లేజ్ మరియు దిగువ రెక్కల మధ్య అంతరం ఉంది, మరియు ఫ్యూజ్‌లేజ్ పైభా"&amp;"గంలో మరియు దిగువకు నిస్సార వక్ర ఫెయిరింగ్ జోడించబడింది. [2] టెయిల్‌ప్లేన్ విస్తరించి మధ్య-ఫ్యూజ్‌లేజ్ స్థితిలో అమర్చబడింది. రెండు ఉదాహరణలు నిర్మించబడ్డాయి, ఒకటి 100 హెచ్‌పి (75 కిలోవాట్ల) గ్నోమ్ డబుల్ ఒమేగా ట్విన్-రో రోటరీ ఇంజిన్ మరియు మరొకటి 70 హెచ్‌పి ("&amp;"53 కిలోవాట్ల) నాలుగు సిలిండర్ ఇన్లైన్ వాటర్-కూల్డ్ డైమ్లర్‌తో నడిచింది. ఆగష్టు 1912 లో జరిగిన బ్రిటిష్ సైనిక విమానం ట్రయల్స్‌లో రెండూ ప్రవేశించబడ్డాయి, మొట్టమొదటిసారిగా గోర్డాన్ ఇంగ్లాండ్ మరియు మరొకటి హోవార్డ్ పిక్స్టన్ [3] [4] చేత ఎగురవేయబడింది, కాని విజ"&amp;"యవంతం కాలేదు, శీఘ్ర-అసెంబ్లీ పరీక్షలను మాత్రమే పూర్తి చేసింది. డైమ్లెర్-ఇంజిన్ వెర్షన్ బలహీనంగా ఉందని నిరూపించబడింది, మరియు ఇతర విమానాలు పోటీ ప్రారంభంలో ప్రమాదంలో దెబ్బతిన్నాయి, దీనిని కోడి వి బిప్‌లేన్ గెలుచుకుంది. [5] బ్రిస్టల్ కొంత విజయం సాధించింది, అయ"&amp;"ినప్పటికీ: వారి మోనోప్లేన్ డిజైన్ సమాన మూడవ స్థానంలో ఉంది. [[ ఈ డిజైన్ G.E.3 లో మరింత మెరుగుపరచబడింది, వాటిలో రెండు టర్కిష్ ప్రభుత్వం కోసం నిర్మించబడ్డాయి. ఇది రెండు టెన్డం కాక్‌పిట్స్‌లో సిబ్బందితో వృత్తాకార క్రాస్-సెక్షన్‌కు ఒక ఫ్యూజ్‌లేజ్ కలిగి ఉంది, వ"&amp;"ాటి మధ్య మూడు గంటల విమానానికి ఇంధనం మరియు ఆయిల్ ట్యాంకులు సరిపోతాయి మరియు 80 హెచ్‌పి (60 కిలోవాట్ ముగ్గురు క్వార్టర్స్ వృత్తాకార కౌలింగ్‌లో ఉన్నాయి. నిరంతర అంతర్గత ఇంటర్‌ప్లేన్ స్ట్రట్‌లు దిగువ లాంగన్స్ మరియు దిగువ వింగ్ మధ్య చిన్న స్ట్రట్‌ల ద్వారా భర్తీ "&amp;"చేయబడ్డాయి మరియు ఎగువ వింగ్ మధ్యలో మరియు విమానం యొక్క ముక్కు మధ్య ఒకే స్ట్రట్ చేత భర్తీ చేయబడిన రెండు సెట్ల విలోమ V స్ట్రట్‌లతో కూడిన క్యాబనే. విమానం యొక్క ట్రయల్స్ వింగ్ స్పార్స్ చాలా సరళమైనవి అని వెల్లడించాయి, మరియు వెనుక స్పార్‌కు చిన్న కింగ్‌పోస్ట్-బ్"&amp;"రేసింగ్‌ను జోడించడం ద్వారా ఈ సమస్యను పరిష్కరించడానికి చేసిన ప్రయత్నం చేసినప్పటికీ, ఈ సమయానికి టర్కీ యొక్క ఇటాలియన్ దిగ్బంధనం డెలివరీని కష్టతరం చేసింది మరియు మరింత అభివృద్ధి లేదు జరిగింది. [7] [8] సాధారణ లక్షణాల పనితీరు నుండి డేటా")</f>
        <v>బ్రిస్టల్ గోర్డాన్ ఇంగ్లాండ్ బైప్లేన్స్ 1912 లో మొట్టమొదట ఎగిరిన బ్రిస్టల్ ఎయిర్‌ప్లేన్ కంపెనీ కోసం ఎరిక్ గోర్డాన్ ఇంగ్లాండ్ రూపొందించిన ప్రారంభ బ్రిటిష్ మిలిటరీ బిప్‌లేన్ విమానం. మొట్టమొదటి గోర్డాన్ ఇంగ్లాండ్ డిజైన్, G.E.1, రెండు-బే ఈక్వల్-స్పాన్ ట్రాక్టర్ కాన్ఫిగరేషన్ బిప్‌లేన్ 50 HP (37 kW) మతాధికారి నాలుగు-సిలిండర్ వాటర్-కూల్డ్ ఇంజిన్‌తో నడిచింది, రెండు-బ్లేడెడ్ ప్రొపెల్లర్‌ను చైన్ డ్రైవ్ ద్వారా డ్రైవింగ్ చేస్తుంది. A 2: 1 స్పీడ్ తగ్గింపు. ఇద్దరు సిబ్బందిని ఒకే కాక్‌పిట్‌లో పక్కపక్కనే వసతి కల్పించారు, ద్వంద్వ నియంత్రణలతో అమర్చారు. సామ్రాజ్యం ఒక చిన్న త్రిభుజాకార టెయిల్‌ప్లేన్ మరియు దీర్ఘచతురస్రాకార-సెక్షన్ ఫ్యూజ్‌లేజ్ పైన అమర్చిన ఎలివేటర్లు మరియు ఫ్యూజ్‌లేజ్ పైన మరియు క్రింద పొడుగుచేసిన త్రిభుజాకార రెక్కలను కలిగి ఉంది. మే మరియు జూన్ 1912 నాటి పరీక్షల తరువాత రెక్కలు తొలగించబడ్డాయి మరియు విస్తరించిన ఏరోడైనమిక్‌గా సమతుల్య చుక్కాని అమర్చారు. ఈ విమానం డ్యూయిష్ బ్రిస్టల్ వెర్కేకు విక్రయించబడింది. అయినప్పటికీ ఇది శిక్షకుడిగా ఉపయోగించడానికి అనుచితమైనదని కనుగొనబడింది మరియు సెప్టెంబర్ 1912 లో ఫిల్టన్‌లోని బ్రిస్టల్ వర్క్స్‌కు తిరిగి వచ్చి స్క్రాప్ చేయబడింది. [1] G.E.2 మునుపటి డిజైన్ యొక్క విస్తరణ మరియు శుద్ధీకరణ. ఫ్యూజ్‌లేజ్ ఇంటర్‌ప్లేన్ స్ట్రట్‌ల యొక్క లోపలి జతలపై తీసుకువెళ్ళబడింది, తద్వారా ఫ్యూజ్‌లేజ్ మరియు దిగువ రెక్కల మధ్య అంతరం ఉంది, మరియు ఫ్యూజ్‌లేజ్ పైభాగంలో మరియు దిగువకు నిస్సార వక్ర ఫెయిరింగ్ జోడించబడింది. [2] టెయిల్‌ప్లేన్ విస్తరించి మధ్య-ఫ్యూజ్‌లేజ్ స్థితిలో అమర్చబడింది. రెండు ఉదాహరణలు నిర్మించబడ్డాయి, ఒకటి 100 హెచ్‌పి (75 కిలోవాట్ల) గ్నోమ్ డబుల్ ఒమేగా ట్విన్-రో రోటరీ ఇంజిన్ మరియు మరొకటి 70 హెచ్‌పి (53 కిలోవాట్ల) నాలుగు సిలిండర్ ఇన్లైన్ వాటర్-కూల్డ్ డైమ్లర్‌తో నడిచింది. ఆగష్టు 1912 లో జరిగిన బ్రిటిష్ సైనిక విమానం ట్రయల్స్‌లో రెండూ ప్రవేశించబడ్డాయి, మొట్టమొదటిసారిగా గోర్డాన్ ఇంగ్లాండ్ మరియు మరొకటి హోవార్డ్ పిక్స్టన్ [3] [4] చేత ఎగురవేయబడింది, కాని విజయవంతం కాలేదు, శీఘ్ర-అసెంబ్లీ పరీక్షలను మాత్రమే పూర్తి చేసింది. డైమ్లెర్-ఇంజిన్ వెర్షన్ బలహీనంగా ఉందని నిరూపించబడింది, మరియు ఇతర విమానాలు పోటీ ప్రారంభంలో ప్రమాదంలో దెబ్బతిన్నాయి, దీనిని కోడి వి బిప్‌లేన్ గెలుచుకుంది. [5] బ్రిస్టల్ కొంత విజయం సాధించింది, అయినప్పటికీ: వారి మోనోప్లేన్ డిజైన్ సమాన మూడవ స్థానంలో ఉంది. [[ ఈ డిజైన్ G.E.3 లో మరింత మెరుగుపరచబడింది, వాటిలో రెండు టర్కిష్ ప్రభుత్వం కోసం నిర్మించబడ్డాయి. ఇది రెండు టెన్డం కాక్‌పిట్స్‌లో సిబ్బందితో వృత్తాకార క్రాస్-సెక్షన్‌కు ఒక ఫ్యూజ్‌లేజ్ కలిగి ఉంది, వాటి మధ్య మూడు గంటల విమానానికి ఇంధనం మరియు ఆయిల్ ట్యాంకులు సరిపోతాయి మరియు 80 హెచ్‌పి (60 కిలోవాట్ ముగ్గురు క్వార్టర్స్ వృత్తాకార కౌలింగ్‌లో ఉన్నాయి. నిరంతర అంతర్గత ఇంటర్‌ప్లేన్ స్ట్రట్‌లు దిగువ లాంగన్స్ మరియు దిగువ వింగ్ మధ్య చిన్న స్ట్రట్‌ల ద్వారా భర్తీ చేయబడ్డాయి మరియు ఎగువ వింగ్ మధ్యలో మరియు విమానం యొక్క ముక్కు మధ్య ఒకే స్ట్రట్ చేత భర్తీ చేయబడిన రెండు సెట్ల విలోమ V స్ట్రట్‌లతో కూడిన క్యాబనే. విమానం యొక్క ట్రయల్స్ వింగ్ స్పార్స్ చాలా సరళమైనవి అని వెల్లడించాయి, మరియు వెనుక స్పార్‌కు చిన్న కింగ్‌పోస్ట్-బ్రేసింగ్‌ను జోడించడం ద్వారా ఈ సమస్యను పరిష్కరించడానికి చేసిన ప్రయత్నం చేసినప్పటికీ, ఈ సమయానికి టర్కీ యొక్క ఇటాలియన్ దిగ్బంధనం డెలివరీని కష్టతరం చేసింది మరియు మరింత అభివృద్ధి లేదు జరిగింది. [7] [8] సాధారణ లక్షణాల పనితీరు నుండి డేటా</v>
      </c>
      <c r="E32" s="1" t="s">
        <v>620</v>
      </c>
      <c r="F32" s="1" t="str">
        <f>IFERROR(__xludf.DUMMYFUNCTION("GOOGLETRANSLATE(E:E, ""en"", ""te"")"),"మిలిటరీ యుటిలిటీ విమానం")</f>
        <v>మిలిటరీ యుటిలిటీ విమానం</v>
      </c>
      <c r="J32" s="1" t="s">
        <v>621</v>
      </c>
      <c r="K32" s="1" t="str">
        <f>IFERROR(__xludf.DUMMYFUNCTION("GOOGLETRANSLATE(J:J, ""en"", ""te"")"),"ఎరిక్ గోర్డాన్ ఇంగ్లాండ్")</f>
        <v>ఎరిక్ గోర్డాన్ ఇంగ్లాండ్</v>
      </c>
      <c r="L32" s="4">
        <v>4505.0</v>
      </c>
      <c r="O32" s="1">
        <v>5.0</v>
      </c>
      <c r="P32" s="1" t="s">
        <v>622</v>
      </c>
      <c r="Q32" s="1" t="s">
        <v>623</v>
      </c>
      <c r="R32" s="1" t="s">
        <v>624</v>
      </c>
      <c r="T32" s="1" t="s">
        <v>625</v>
      </c>
      <c r="U32" s="1" t="s">
        <v>626</v>
      </c>
      <c r="V32" s="1" t="s">
        <v>627</v>
      </c>
      <c r="W32" s="1" t="s">
        <v>628</v>
      </c>
      <c r="Y32" s="1" t="s">
        <v>629</v>
      </c>
      <c r="AN32" s="1" t="s">
        <v>630</v>
      </c>
      <c r="AO32" s="2" t="s">
        <v>631</v>
      </c>
      <c r="AU32" s="1" t="s">
        <v>632</v>
      </c>
      <c r="AW32" s="1" t="s">
        <v>206</v>
      </c>
      <c r="AY32" s="1" t="s">
        <v>633</v>
      </c>
    </row>
    <row r="33">
      <c r="A33" s="1" t="s">
        <v>634</v>
      </c>
      <c r="B33" s="1" t="str">
        <f>IFERROR(__xludf.DUMMYFUNCTION("GOOGLETRANSLATE(A:A, ""en"", ""te"")"),"బ్లెరియోట్ 106")</f>
        <v>బ్లెరియోట్ 106</v>
      </c>
      <c r="C33" s="1" t="s">
        <v>635</v>
      </c>
      <c r="D33" s="1" t="str">
        <f>IFERROR(__xludf.DUMMYFUNCTION("GOOGLETRANSLATE(C:C, ""en"", ""te"")"),"బ్లెరియోట్ 106 1920 ల ఫ్రెంచ్ క్యాబిన్ మోనోప్లేన్, ఇది బ్లెరియోట్ అరోనటిక్ చేత రూపొందించబడింది మరియు నిర్మించబడింది. [1] మొదటిసారి 15 జూలై 1924 న ఎగిరింది 106 480 హెచ్‌పి (358 కిలోవాట్ పైలట్ ఇంజిన్ వెనుక ఓపెన్ కాక్‌పిట్‌లో కూర్చున్నాడు మరియు పరివేష్టిత క్"&amp;"యాబిన్ ఆరుగురు ప్రయాణీకులకు గదిని కలిగి ఉంది. [1] [1] నుండి డేటా ఇలస్ట్రేటెడ్ ఎన్సైక్లోపీడియా ఆఫ్ ఎయిర్క్రాఫ్ట్ జనరల్ లక్షణాల పనితీరు")</f>
        <v>బ్లెరియోట్ 106 1920 ల ఫ్రెంచ్ క్యాబిన్ మోనోప్లేన్, ఇది బ్లెరియోట్ అరోనటిక్ చేత రూపొందించబడింది మరియు నిర్మించబడింది. [1] మొదటిసారి 15 జూలై 1924 న ఎగిరింది 106 480 హెచ్‌పి (358 కిలోవాట్ పైలట్ ఇంజిన్ వెనుక ఓపెన్ కాక్‌పిట్‌లో కూర్చున్నాడు మరియు పరివేష్టిత క్యాబిన్ ఆరుగురు ప్రయాణీకులకు గదిని కలిగి ఉంది. [1] [1] నుండి డేటా ఇలస్ట్రేటెడ్ ఎన్సైక్లోపీడియా ఆఫ్ ఎయిర్క్రాఫ్ట్ జనరల్ లక్షణాల పనితీరు</v>
      </c>
      <c r="E33" s="1" t="s">
        <v>636</v>
      </c>
      <c r="F33" s="1" t="str">
        <f>IFERROR(__xludf.DUMMYFUNCTION("GOOGLETRANSLATE(E:E, ""en"", ""te"")"),"క్యాబిన్ మోనోప్లేన్")</f>
        <v>క్యాబిన్ మోనోప్లేన్</v>
      </c>
      <c r="G33" s="1" t="s">
        <v>637</v>
      </c>
      <c r="H33" s="1" t="str">
        <f>IFERROR(__xludf.DUMMYFUNCTION("GOOGLETRANSLATE(G:G, ""en"", ""te"")"),"ఫ్రాన్స్")</f>
        <v>ఫ్రాన్స్</v>
      </c>
      <c r="L33" s="3">
        <v>8963.0</v>
      </c>
      <c r="O33" s="1">
        <v>1.0</v>
      </c>
      <c r="P33" s="1">
        <v>1.0</v>
      </c>
      <c r="Q33" s="1" t="s">
        <v>638</v>
      </c>
      <c r="R33" s="1" t="s">
        <v>639</v>
      </c>
      <c r="S33" s="1" t="s">
        <v>640</v>
      </c>
      <c r="W33" s="1" t="s">
        <v>641</v>
      </c>
      <c r="Y33" s="1" t="s">
        <v>642</v>
      </c>
      <c r="AM33" s="1" t="s">
        <v>643</v>
      </c>
      <c r="AN33" s="1" t="s">
        <v>644</v>
      </c>
      <c r="AO33" s="1" t="s">
        <v>645</v>
      </c>
      <c r="AP33" s="1" t="s">
        <v>367</v>
      </c>
      <c r="BH33" s="1" t="s">
        <v>646</v>
      </c>
    </row>
    <row r="34">
      <c r="A34" s="1" t="s">
        <v>647</v>
      </c>
      <c r="B34" s="1" t="str">
        <f>IFERROR(__xludf.DUMMYFUNCTION("GOOGLETRANSLATE(A:A, ""en"", ""te"")"),"బ్లెరియోట్ ix")</f>
        <v>బ్లెరియోట్ ix</v>
      </c>
      <c r="C34" s="1" t="s">
        <v>648</v>
      </c>
      <c r="D34" s="1" t="str">
        <f>IFERROR(__xludf.DUMMYFUNCTION("GOOGLETRANSLATE(C:C, ""en"", ""te"")"),"బ్లెరియోట్ IX లూయిస్ బ్లెరియోట్ నిర్మించిన ప్రారంభ ఫ్రెంచ్ విమానం. 1908 లో బ్లెరియోట్ VIII తో ఎప్పటికప్పుడు పెరుగుతున్న ఎత్తు, దూరం మరియు విమానాల వ్యవధిని ప్రోత్సహించిన అతను అదే సాధారణ మార్గాల్లో ఒక కొత్త యంత్రాన్ని నిర్మించాడు, కానీ భారీగా మరియు మరింత శక"&amp;"్తివంతమైన ఇంజిన్‌తో. డిసెంబర్ 1908 లో పారిస్ మోటార్ షోలో బ్లెరియోట్ IX ప్రదర్శించబడింది, కాని డిజైన్ అధిక బరువును నిరూపించబడింది మరియు భూమిని విడిచిపెట్టలేకపోయింది. ఈ విమానం సాంప్రదాయిక ల్యాండింగ్ గేర్ మరియు ఓపెన్ కాక్‌పిట్‌తో వైర్-బ్రేస్డ్ మిడ్-వింగ్డ్ మ"&amp;"ోనోప్లేన్. విమానం ప్రతి వైపు రెండు పెద్ద నిలువుగా మౌంట్ చేసిన ఆవిరి రేడియేటర్లను ఉపయోగించింది. ఆ సమయంలో ఒక ప్రత్యేక లక్షణం ఆల్-మెటల్ గ్రౌండ్-సర్దుబాటు చేయగల నాలుగు-బ్లేడ్ ప్రొపెల్లర్ సంస్థాపన. [1] సాధారణ లక్షణాలు")</f>
        <v>బ్లెరియోట్ IX లూయిస్ బ్లెరియోట్ నిర్మించిన ప్రారంభ ఫ్రెంచ్ విమానం. 1908 లో బ్లెరియోట్ VIII తో ఎప్పటికప్పుడు పెరుగుతున్న ఎత్తు, దూరం మరియు విమానాల వ్యవధిని ప్రోత్సహించిన అతను అదే సాధారణ మార్గాల్లో ఒక కొత్త యంత్రాన్ని నిర్మించాడు, కానీ భారీగా మరియు మరింత శక్తివంతమైన ఇంజిన్‌తో. డిసెంబర్ 1908 లో పారిస్ మోటార్ షోలో బ్లెరియోట్ IX ప్రదర్శించబడింది, కాని డిజైన్ అధిక బరువును నిరూపించబడింది మరియు భూమిని విడిచిపెట్టలేకపోయింది. ఈ విమానం సాంప్రదాయిక ల్యాండింగ్ గేర్ మరియు ఓపెన్ కాక్‌పిట్‌తో వైర్-బ్రేస్డ్ మిడ్-వింగ్డ్ మోనోప్లేన్. విమానం ప్రతి వైపు రెండు పెద్ద నిలువుగా మౌంట్ చేసిన ఆవిరి రేడియేటర్లను ఉపయోగించింది. ఆ సమయంలో ఒక ప్రత్యేక లక్షణం ఆల్-మెటల్ గ్రౌండ్-సర్దుబాటు చేయగల నాలుగు-బ్లేడ్ ప్రొపెల్లర్ సంస్థాపన. [1] సాధారణ లక్షణాలు</v>
      </c>
      <c r="E34" s="1" t="s">
        <v>649</v>
      </c>
      <c r="F34" s="1" t="str">
        <f>IFERROR(__xludf.DUMMYFUNCTION("GOOGLETRANSLATE(E:E, ""en"", ""te"")"),"ప్రయోగాత్మక విమానం")</f>
        <v>ప్రయోగాత్మక విమానం</v>
      </c>
      <c r="L34" s="1">
        <v>1908.0</v>
      </c>
      <c r="O34" s="1">
        <v>1.0</v>
      </c>
      <c r="P34" s="1" t="s">
        <v>333</v>
      </c>
      <c r="Q34" s="1" t="s">
        <v>650</v>
      </c>
      <c r="R34" s="1" t="s">
        <v>651</v>
      </c>
      <c r="T34" s="1" t="s">
        <v>652</v>
      </c>
      <c r="V34" s="1" t="s">
        <v>653</v>
      </c>
      <c r="W34" s="1" t="s">
        <v>654</v>
      </c>
      <c r="AN34" s="1" t="s">
        <v>655</v>
      </c>
      <c r="AO34" s="1" t="s">
        <v>656</v>
      </c>
      <c r="AU34" s="1" t="s">
        <v>657</v>
      </c>
      <c r="BP34" s="2" t="s">
        <v>658</v>
      </c>
    </row>
    <row r="35">
      <c r="A35" s="1" t="s">
        <v>659</v>
      </c>
      <c r="B35" s="1" t="str">
        <f>IFERROR(__xludf.DUMMYFUNCTION("GOOGLETRANSLATE(A:A, ""en"", ""te"")"),"బ్లెరియోట్-స్పాడ్ S.34")</f>
        <v>బ్లెరియోట్-స్పాడ్ S.34</v>
      </c>
      <c r="C35" s="1" t="s">
        <v>660</v>
      </c>
      <c r="D35" s="1" t="str">
        <f>IFERROR(__xludf.DUMMYFUNCTION("GOOGLETRANSLATE(C:C, ""en"", ""te"")"),"బ్లెరియోట్-స్పాడ్ S.34 ఒక ఫ్రెంచ్ జంట-సీటు, సింగిల్-ఇంజిన్ బిప్‌లేన్ విమాన శిక్షణా విమానం 1920 లో రూపొందించబడింది. పక్కపక్కనే సీటింగ్ అమరిక దాని సమయానికి ప్రత్యేకమైనది. 150 విమానాలు నిర్మించబడ్డాయి, ఫ్రెంచ్ వైమానిక దళం కోసం 125, వారు వాటిని 1936 వరకు ఉపయో"&amp;"గించారు. ఫిన్నిష్ వైమానిక దళం 1921 లో రెండు S.34 లను కొనుగోలు చేసింది. సరిపోని నిర్వహణ కారణంగా అవి ఎక్కువ కాలం కొనసాగలేదు మరియు 1925 నాటికి సేవ నుండి ఉపసంహరించబడ్డాయి. లెస్ నుండి డేటా ఐల్స్, ఆగస్టు 1921 [1] సాధారణ లక్షణాల పనితీరు")</f>
        <v>బ్లెరియోట్-స్పాడ్ S.34 ఒక ఫ్రెంచ్ జంట-సీటు, సింగిల్-ఇంజిన్ బిప్‌లేన్ విమాన శిక్షణా విమానం 1920 లో రూపొందించబడింది. పక్కపక్కనే సీటింగ్ అమరిక దాని సమయానికి ప్రత్యేకమైనది. 150 విమానాలు నిర్మించబడ్డాయి, ఫ్రెంచ్ వైమానిక దళం కోసం 125, వారు వాటిని 1936 వరకు ఉపయోగించారు. ఫిన్నిష్ వైమానిక దళం 1921 లో రెండు S.34 లను కొనుగోలు చేసింది. సరిపోని నిర్వహణ కారణంగా అవి ఎక్కువ కాలం కొనసాగలేదు మరియు 1925 నాటికి సేవ నుండి ఉపసంహరించబడ్డాయి. లెస్ నుండి డేటా ఐల్స్, ఆగస్టు 1921 [1] సాధారణ లక్షణాల పనితీరు</v>
      </c>
      <c r="E35" s="1" t="s">
        <v>661</v>
      </c>
      <c r="F35" s="1" t="str">
        <f>IFERROR(__xludf.DUMMYFUNCTION("GOOGLETRANSLATE(E:E, ""en"", ""te"")"),"ట్రైనర్ విమానం")</f>
        <v>ట్రైనర్ విమానం</v>
      </c>
      <c r="J35" s="1" t="s">
        <v>452</v>
      </c>
      <c r="K35" s="1" t="str">
        <f>IFERROR(__xludf.DUMMYFUNCTION("GOOGLETRANSLATE(J:J, ""en"", ""te"")"),"ఆండ్రే హెర్బెమోంట్")</f>
        <v>ఆండ్రే హెర్బెమోంట్</v>
      </c>
      <c r="L35" s="3">
        <v>7503.0</v>
      </c>
      <c r="O35" s="1">
        <v>150.0</v>
      </c>
      <c r="P35" s="1" t="s">
        <v>662</v>
      </c>
      <c r="Q35" s="1" t="s">
        <v>663</v>
      </c>
      <c r="S35" s="1" t="s">
        <v>664</v>
      </c>
      <c r="T35" s="1" t="s">
        <v>665</v>
      </c>
      <c r="U35" s="1" t="s">
        <v>666</v>
      </c>
      <c r="V35" s="1" t="s">
        <v>667</v>
      </c>
      <c r="W35" s="1" t="s">
        <v>668</v>
      </c>
      <c r="X35" s="1" t="s">
        <v>669</v>
      </c>
      <c r="Y35" s="1" t="s">
        <v>670</v>
      </c>
      <c r="AB35" s="1" t="s">
        <v>671</v>
      </c>
      <c r="AN35" s="1" t="s">
        <v>419</v>
      </c>
      <c r="AO35" s="1" t="s">
        <v>420</v>
      </c>
      <c r="AU35" s="1" t="s">
        <v>672</v>
      </c>
      <c r="AW35" s="1" t="s">
        <v>206</v>
      </c>
      <c r="AY35" s="1" t="s">
        <v>463</v>
      </c>
      <c r="AZ35" s="1">
        <v>1920.0</v>
      </c>
      <c r="BA35" s="1">
        <v>1936.0</v>
      </c>
      <c r="BG35" s="1" t="s">
        <v>673</v>
      </c>
      <c r="BI35" s="1" t="s">
        <v>674</v>
      </c>
      <c r="BN35" s="1" t="s">
        <v>675</v>
      </c>
      <c r="BP35" s="1" t="s">
        <v>676</v>
      </c>
      <c r="BS35" s="2" t="s">
        <v>677</v>
      </c>
      <c r="BT35" s="2" t="s">
        <v>678</v>
      </c>
      <c r="BU35" s="1" t="s">
        <v>679</v>
      </c>
      <c r="BV35" s="1" t="s">
        <v>680</v>
      </c>
      <c r="BW35" s="1" t="s">
        <v>681</v>
      </c>
      <c r="BX35" s="1" t="s">
        <v>682</v>
      </c>
    </row>
    <row r="36">
      <c r="A36" s="1" t="s">
        <v>683</v>
      </c>
      <c r="B36" s="1" t="str">
        <f>IFERROR(__xludf.DUMMYFUNCTION("GOOGLETRANSLATE(A:A, ""en"", ""te"")"),"బోవర్స్ నాము II")</f>
        <v>బోవర్స్ నాము II</v>
      </c>
      <c r="C36" s="1" t="s">
        <v>684</v>
      </c>
      <c r="D36" s="1" t="str">
        <f>IFERROR(__xludf.DUMMYFUNCTION("GOOGLETRANSLATE(C:C, ""en"", ""te"")"),"బోవర్స్ నాము II అనేది సింగిల్-ఇంజిన్ రెండు-సీట్ల వినోద విమానం, ఇది 1970 ల చివరలో యునైటెడ్ స్టేట్స్లో రూపకల్పన మరియు ఎగిరింది మరియు హోమ్‌బిల్డింగ్ కోసం విక్రయించబడింది. దీనిని ప్రఖ్యాత విమాన డిజైనర్ మరియు బోయింగ్ చరిత్రకారుడు పీటర్ బోవర్స్ రూపొందించారు. ఈ "&amp;"విమానం డిజైనర్ యొక్క మునుపటి బోవర్స్ ఫ్లై బేబీ డిజైన్‌కు ఫాలో-ఆన్ ప్రాజెక్ట్, చాలా పెద్దది అయితే; విలోమ గల్ వింగ్ మరియు ఫిక్స్‌డ్ టెయిల్‌వీల్ అండర్ క్యారేజీతో తక్కువ-వింగ్ కాంటిలివర్ మోనోప్లేన్, ఇద్దరు వ్యక్తులను తీసుకువెళ్ళడానికి రూపొందించబడింది (ఫ్లై బే"&amp;"బీ ఒకే-సీట్ల విమానం). నాము II పైలట్ పక్కన కూర్చున్న ప్రయాణీకుడికి వసతి కల్పించింది. విమానం యొక్క కొంతవరకు పోర్ట్లీ పంక్తులు ""నాము II"" పేరును అందించాయి, నాము, ఓర్కా బందీ అయిన బోవర్ యొక్క సొంత నగరం సీటెల్, వాషింగ్టన్ స్టేట్ లో. అమ్మకాలు నిరాశపరిచాయి, మరియ"&amp;"ు అమ్మిన కొన్ని ప్రణాళిక సెట్లలో, నాలుగు ఉదాహరణలు మాత్రమే నిర్మించబడ్డాయి, వాటిలో ఒకటి ఓర్కా పెయింట్ ఉద్యోగాన్ని కలిగి ఉంది. జేన్ యొక్క అన్ని ప్రపంచ విమానాల నుండి డేటా 1976-77 [1] సాధారణ లక్షణాల పనితీరు")</f>
        <v>బోవర్స్ నాము II అనేది సింగిల్-ఇంజిన్ రెండు-సీట్ల వినోద విమానం, ఇది 1970 ల చివరలో యునైటెడ్ స్టేట్స్లో రూపకల్పన మరియు ఎగిరింది మరియు హోమ్‌బిల్డింగ్ కోసం విక్రయించబడింది. దీనిని ప్రఖ్యాత విమాన డిజైనర్ మరియు బోయింగ్ చరిత్రకారుడు పీటర్ బోవర్స్ రూపొందించారు. ఈ విమానం డిజైనర్ యొక్క మునుపటి బోవర్స్ ఫ్లై బేబీ డిజైన్‌కు ఫాలో-ఆన్ ప్రాజెక్ట్, చాలా పెద్దది అయితే; విలోమ గల్ వింగ్ మరియు ఫిక్స్‌డ్ టెయిల్‌వీల్ అండర్ క్యారేజీతో తక్కువ-వింగ్ కాంటిలివర్ మోనోప్లేన్, ఇద్దరు వ్యక్తులను తీసుకువెళ్ళడానికి రూపొందించబడింది (ఫ్లై బేబీ ఒకే-సీట్ల విమానం). నాము II పైలట్ పక్కన కూర్చున్న ప్రయాణీకుడికి వసతి కల్పించింది. విమానం యొక్క కొంతవరకు పోర్ట్లీ పంక్తులు "నాము II" పేరును అందించాయి, నాము, ఓర్కా బందీ అయిన బోవర్ యొక్క సొంత నగరం సీటెల్, వాషింగ్టన్ స్టేట్ లో. అమ్మకాలు నిరాశపరిచాయి, మరియు అమ్మిన కొన్ని ప్రణాళిక సెట్లలో, నాలుగు ఉదాహరణలు మాత్రమే నిర్మించబడ్డాయి, వాటిలో ఒకటి ఓర్కా పెయింట్ ఉద్యోగాన్ని కలిగి ఉంది. జేన్ యొక్క అన్ని ప్రపంచ విమానాల నుండి డేటా 1976-77 [1] సాధారణ లక్షణాల పనితీరు</v>
      </c>
      <c r="E36" s="1" t="s">
        <v>685</v>
      </c>
      <c r="F36" s="1" t="str">
        <f>IFERROR(__xludf.DUMMYFUNCTION("GOOGLETRANSLATE(E:E, ""en"", ""te"")"),"వినోద విమానం")</f>
        <v>వినోద విమానం</v>
      </c>
      <c r="J36" s="1" t="s">
        <v>686</v>
      </c>
      <c r="K36" s="1" t="str">
        <f>IFERROR(__xludf.DUMMYFUNCTION("GOOGLETRANSLATE(J:J, ""en"", ""te"")"),"పీటర్ బోవర్స్")</f>
        <v>పీటర్ బోవర్స్</v>
      </c>
      <c r="O36" s="1">
        <v>4.0</v>
      </c>
      <c r="P36" s="1" t="s">
        <v>333</v>
      </c>
      <c r="Q36" s="1" t="s">
        <v>687</v>
      </c>
      <c r="R36" s="1" t="s">
        <v>688</v>
      </c>
      <c r="T36" s="1" t="s">
        <v>689</v>
      </c>
      <c r="U36" s="1" t="s">
        <v>690</v>
      </c>
      <c r="V36" s="1" t="s">
        <v>691</v>
      </c>
      <c r="W36" s="1" t="s">
        <v>692</v>
      </c>
      <c r="Y36" s="1" t="s">
        <v>693</v>
      </c>
      <c r="Z36" s="1" t="s">
        <v>694</v>
      </c>
      <c r="AA36" s="1" t="s">
        <v>695</v>
      </c>
      <c r="AN36" s="1" t="s">
        <v>696</v>
      </c>
      <c r="AO36" s="2" t="s">
        <v>697</v>
      </c>
      <c r="AP36" s="1" t="s">
        <v>322</v>
      </c>
      <c r="AQ36" s="1" t="s">
        <v>698</v>
      </c>
      <c r="AS36" s="1" t="s">
        <v>699</v>
      </c>
      <c r="AY36" s="1" t="s">
        <v>700</v>
      </c>
      <c r="BG36" s="1" t="s">
        <v>701</v>
      </c>
      <c r="BI36" s="1" t="s">
        <v>702</v>
      </c>
    </row>
    <row r="37">
      <c r="A37" s="1" t="s">
        <v>703</v>
      </c>
      <c r="B37" s="1" t="str">
        <f>IFERROR(__xludf.DUMMYFUNCTION("GOOGLETRANSLATE(A:A, ""en"", ""te"")"),"బ్రిస్టల్ రకం 223")</f>
        <v>బ్రిస్టల్ రకం 223</v>
      </c>
      <c r="C37" s="1" t="s">
        <v>704</v>
      </c>
      <c r="D37" s="1" t="str">
        <f>IFERROR(__xludf.DUMMYFUNCTION("GOOGLETRANSLATE(C:C, ""en"", ""te"")"),"బ్రిస్టల్ టైప్ 223 సూపర్సోనిక్ రవాణా కోసం ప్రారంభ రూపకల్పన. 1950 ల చివరలో మరియు 1960 ల ప్రారంభంలో, బ్రిస్టల్ ఎయిర్‌ప్లేన్ కంపెనీ ప్రభుత్వం నిధులు సమకూర్చిన పెద్ద బ్రిటిష్ అంతర్-సంస్థ ప్రయత్నంలో భాగంగా అనేక మోడళ్లను అధ్యయనం చేసింది. ఈ నమూనాలు చివరికి టైప్ "&amp;"223 లో ముగిశాయి, ఇది మాక్ 2 చుట్టూ వేగంతో సుమారు 100 మంది ప్రయాణీకులకు అట్లాంటిక్ రవాణా. అదే సమయంలో ఫ్రాన్స్‌లో సుడ్ ఏవియేషన్ ఇలాంటి సూపర్-కరావెల్ డిజైన్‌ను అభివృద్ధి చేస్తోంది, మరియు నవంబర్ 1962 లో ప్రయత్నాలు విలీనం చేయబడ్డాయి కాంకోర్డ్ ప్రాజెక్ట్ను సృష్"&amp;"టించండి. UK లో, 1950 లలో మరెక్కడా ఉన్నట్లుగా, ఏరో పరిశ్రమ వరుస సూపర్సోనిక్ టెస్ట్ విమానాలను ఉత్పత్తి చేస్తోంది మరియు నిరంతర హై-స్పీడ్ ఫ్లైట్ యొక్క సమస్యలను విస్తృతంగా అధ్యయనం చేసింది. 1950 ల మధ్య నాటికి, రెండు డిజైన్లు సూపర్సోనిక్ క్రూయిజ్‌కు అనువైన లిఫ్ట"&amp;"్-టు-డ్రాగ్ నిష్పత్తిని కలిగి ఉన్నట్లు తేలింది, కొంచెం-సూపర్సోనిక్ ఫ్లైట్ కోసం ఆర్మ్‌స్ట్రాంగ్-వైట్‌వర్త్ వద్ద మరియు విస్తృతంగా చాలా సన్నని డెల్టా రెక్కల కోసం ఆర్మ్‌స్ట్రాంగ్-వైట్‌వర్త్ వద్ద మార్గదర్శకత్వం వహించింది వేగం పరిధి. మాక్ 3 వరకు అధిక వేగం పరిగణ"&amp;"ించబడుతుంది మరియు సాధ్యమేనని కనుగొనబడింది, కాని ఆచరణాత్మక ఎగువ పరిమితి మాక్ 2.2 అని కనిపించింది; ఈ వేగం పైన చాలా విమాన నిర్మాణానికి ఉపయోగించే డ్యూరాలిమిన్ ఘర్షణ వేడి కారణంగా మృదువుగా ప్రారంభమవుతుంది మరియు బదులుగా కొన్ని కొత్త పదార్థాలను ఉపయోగించాల్సి ఉంటు"&amp;"ంది. [1] స్టెయిన్లెస్ స్టీల్ పరిగణించబడింది, కాని బ్రిస్టల్ 188 ఇది కష్టం మరియు ఖరీదైనదని నిరూపించబడింది. 1956 నాటికి సూపర్సోనిక్ ట్రాన్స్‌పోర్ట్ ఎయిర్‌క్రాఫ్ట్ కమిటీ లేదా స్టాక్ కోసం ఈ పరిశోధనలో తగినంత అధికారిక ఆసక్తి ఉంది, సూపర్సోనిక్ రవాణా యొక్క సృష్టి"&amp;"ని పరిశోధించడానికి సర్ మోరియన్ మోర్గాన్ ఆధ్వర్యంలో ఏర్పడటానికి. దాని మొదటి నివేదిక, 1959 లో, రెండు డిజైన్లను సిఫారసు చేసింది. ఒకటి M- వింగ్ మాక్ 1.2 మీడియం రేంజ్ ఎయిర్‌లైనర్ మరియు మరొకటి స్ట్రెయిట్ వింగ్, ఆరు వింగ్‌టిప్ ఇంజిన్‌లతో మాక్ 1.8 డిజైన్. అయితే, "&amp;"వెంటనే, రాయల్ ఎయిర్క్రాఫ్ట్ స్థాపనలో అధ్యయనాలు గోతిక్ డెల్టా మరియు డిజైన్ కాంట్రాక్టులకు అనుకూలంగా మారడం ప్రారంభించాయి, ఈ ప్లాన్‌ఫార్మ్‌ను ఉపయోగించి 1959 చివరలో హాకర్ సిడ్లీ మరియు బ్రిస్టల్‌కు వెళ్ళాయి. ఇద్దరూ మాక్ 2.2 అల్యూమినియం మిశ్రమం మరియు మాక్ 2.7 స"&amp;"్టెయిన్‌లెస్ స్టీల్ స్ట్రక్చర్స్ రెండింటినీ చూడమని అడిగారు. . [[ బ్రిస్టల్ యొక్క మాక్ 2.7 డిజైన్ టైప్ 213 గా లేబుల్ చేయబడింది. వారి డిజైనర్ ఆర్కిబాల్డ్ రస్సెల్, బ్రిస్టల్ 188 తో ఎదురైన నిర్మాణ సమస్యలు మరియు వ్యయం ద్వారా ప్రభావితమయ్యారు మరియు తక్కువ వేగం అ"&amp;"ల్లాయ్ విమానానికి అనుకూలంగా ఉంది. [3] టైప్ 213 యొక్క సన్నని వింగ్ రూపకల్పనను STC చేత ప్రాధాన్యత ఇచ్చింది మరియు 1961 ఒప్పందం సాధారణ రకం 198 లేబుల్ కింద ఆరు బ్రిస్టల్ ఒలింపస్ ఇంజిన్లతో నడిచే 130-సీట్ల, మాక్ 2.2 విమానాల యొక్క వివరణాత్మక అధ్యయనాలను ప్రోత్సహిం"&amp;"చింది. ప్రాజెక్ట్ యొక్క గొప్ప వ్యయం గురించి తెలుసుకున్న, STAC ఖర్చును విదేశీ భాగస్వామితో పంచుకోవడానికి బ్రిస్టల్ అవసరం. 1961 లో, SUD ఏవియేషన్ పారిస్ ఎయిర్ షోలో సూపర్-కరావెల్లె కోసం వారి ప్రణాళికలను వెల్లడించింది, ఇది 198 రకం కంటే చిన్న విమానం. బ్రిస్టల్ ఒ"&amp;"క డిజైన్‌ను ప్రతిపాదించాడు, ఇది సూపర్ కారవెల్లె మరియు టైప్ 223 అని పిలిచే 198 రకం మధ్య వచ్చింది; ఫ్రెంచ్ వారు సూపర్ కారవెల్లె యొక్క కొంచెం పెద్ద సంస్కరణను చూస్తున్నారు మరియు రెండు కంపెనీలు ఒక విమానాన్ని సంయుక్తంగా నిర్మించడానికి ఒప్పందం కోసం ఒక స్పెసిఫికే"&amp;"షన్ కలిగి ఉన్నాయి. 1962 అంతటా వారు మరియు వారి ప్రభుత్వాలు అభివృద్ధి మరియు ఉత్పత్తి ఖర్చులను పంచుకోవడానికి కన్సార్టియం ఏర్పడటానికి చర్చలు జరిపాయి, ఇది m 15 మిలియన్- £ 170 మిలియన్లుగా అంచనా వేయబడింది. , జూలియన్ అమెరీ మరియు ఫ్రెంచ్ రాయబారి, జాఫ్రీ డి కోర్సెల"&amp;"్ మరియు కాంకోర్డ్ ప్రాజెక్ట్ జరుగుతున్నాయి. [4] బర్న్స్ నుండి డేటా C.H. 1910 నుండి బ్రిస్టల్ విమానం p.383 [5] పోల్చదగిన పాత్ర, కాన్ఫిగరేషన్ మరియు ERA యొక్క సాధారణ లక్షణాలు పనితీరు విమానం")</f>
        <v>బ్రిస్టల్ టైప్ 223 సూపర్సోనిక్ రవాణా కోసం ప్రారంభ రూపకల్పన. 1950 ల చివరలో మరియు 1960 ల ప్రారంభంలో, బ్రిస్టల్ ఎయిర్‌ప్లేన్ కంపెనీ ప్రభుత్వం నిధులు సమకూర్చిన పెద్ద బ్రిటిష్ అంతర్-సంస్థ ప్రయత్నంలో భాగంగా అనేక మోడళ్లను అధ్యయనం చేసింది. ఈ నమూనాలు చివరికి టైప్ 223 లో ముగిశాయి, ఇది మాక్ 2 చుట్టూ వేగంతో సుమారు 100 మంది ప్రయాణీకులకు అట్లాంటిక్ రవాణా. అదే సమయంలో ఫ్రాన్స్‌లో సుడ్ ఏవియేషన్ ఇలాంటి సూపర్-కరావెల్ డిజైన్‌ను అభివృద్ధి చేస్తోంది, మరియు నవంబర్ 1962 లో ప్రయత్నాలు విలీనం చేయబడ్డాయి కాంకోర్డ్ ప్రాజెక్ట్ను సృష్టించండి. UK లో, 1950 లలో మరెక్కడా ఉన్నట్లుగా, ఏరో పరిశ్రమ వరుస సూపర్సోనిక్ టెస్ట్ విమానాలను ఉత్పత్తి చేస్తోంది మరియు నిరంతర హై-స్పీడ్ ఫ్లైట్ యొక్క సమస్యలను విస్తృతంగా అధ్యయనం చేసింది. 1950 ల మధ్య నాటికి, రెండు డిజైన్లు సూపర్సోనిక్ క్రూయిజ్‌కు అనువైన లిఫ్ట్-టు-డ్రాగ్ నిష్పత్తిని కలిగి ఉన్నట్లు తేలింది, కొంచెం-సూపర్సోనిక్ ఫ్లైట్ కోసం ఆర్మ్‌స్ట్రాంగ్-వైట్‌వర్త్ వద్ద మరియు విస్తృతంగా చాలా సన్నని డెల్టా రెక్కల కోసం ఆర్మ్‌స్ట్రాంగ్-వైట్‌వర్త్ వద్ద మార్గదర్శకత్వం వహించింది వేగం పరిధి. మాక్ 3 వరకు అధిక వేగం పరిగణించబడుతుంది మరియు సాధ్యమేనని కనుగొనబడింది, కాని ఆచరణాత్మక ఎగువ పరిమితి మాక్ 2.2 అని కనిపించింది; ఈ వేగం పైన చాలా విమాన నిర్మాణానికి ఉపయోగించే డ్యూరాలిమిన్ ఘర్షణ వేడి కారణంగా మృదువుగా ప్రారంభమవుతుంది మరియు బదులుగా కొన్ని కొత్త పదార్థాలను ఉపయోగించాల్సి ఉంటుంది. [1] స్టెయిన్లెస్ స్టీల్ పరిగణించబడింది, కాని బ్రిస్టల్ 188 ఇది కష్టం మరియు ఖరీదైనదని నిరూపించబడింది. 1956 నాటికి సూపర్సోనిక్ ట్రాన్స్‌పోర్ట్ ఎయిర్‌క్రాఫ్ట్ కమిటీ లేదా స్టాక్ కోసం ఈ పరిశోధనలో తగినంత అధికారిక ఆసక్తి ఉంది, సూపర్సోనిక్ రవాణా యొక్క సృష్టిని పరిశోధించడానికి సర్ మోరియన్ మోర్గాన్ ఆధ్వర్యంలో ఏర్పడటానికి. దాని మొదటి నివేదిక, 1959 లో, రెండు డిజైన్లను సిఫారసు చేసింది. ఒకటి M- వింగ్ మాక్ 1.2 మీడియం రేంజ్ ఎయిర్‌లైనర్ మరియు మరొకటి స్ట్రెయిట్ వింగ్, ఆరు వింగ్‌టిప్ ఇంజిన్‌లతో మాక్ 1.8 డిజైన్. అయితే, వెంటనే, రాయల్ ఎయిర్క్రాఫ్ట్ స్థాపనలో అధ్యయనాలు గోతిక్ డెల్టా మరియు డిజైన్ కాంట్రాక్టులకు అనుకూలంగా మారడం ప్రారంభించాయి, ఈ ప్లాన్‌ఫార్మ్‌ను ఉపయోగించి 1959 చివరలో హాకర్ సిడ్లీ మరియు బ్రిస్టల్‌కు వెళ్ళాయి. ఇద్దరూ మాక్ 2.2 అల్యూమినియం మిశ్రమం మరియు మాక్ 2.7 స్టెయిన్‌లెస్ స్టీల్ స్ట్రక్చర్స్ రెండింటినీ చూడమని అడిగారు. . [[ బ్రిస్టల్ యొక్క మాక్ 2.7 డిజైన్ టైప్ 213 గా లేబుల్ చేయబడింది. వారి డిజైనర్ ఆర్కిబాల్డ్ రస్సెల్, బ్రిస్టల్ 188 తో ఎదురైన నిర్మాణ సమస్యలు మరియు వ్యయం ద్వారా ప్రభావితమయ్యారు మరియు తక్కువ వేగం అల్లాయ్ విమానానికి అనుకూలంగా ఉంది. [3] టైప్ 213 యొక్క సన్నని వింగ్ రూపకల్పనను STC చేత ప్రాధాన్యత ఇచ్చింది మరియు 1961 ఒప్పందం సాధారణ రకం 198 లేబుల్ కింద ఆరు బ్రిస్టల్ ఒలింపస్ ఇంజిన్లతో నడిచే 130-సీట్ల, మాక్ 2.2 విమానాల యొక్క వివరణాత్మక అధ్యయనాలను ప్రోత్సహించింది. ప్రాజెక్ట్ యొక్క గొప్ప వ్యయం గురించి తెలుసుకున్న, STAC ఖర్చును విదేశీ భాగస్వామితో పంచుకోవడానికి బ్రిస్టల్ అవసరం. 1961 లో, SUD ఏవియేషన్ పారిస్ ఎయిర్ షోలో సూపర్-కరావెల్లె కోసం వారి ప్రణాళికలను వెల్లడించింది, ఇది 198 రకం కంటే చిన్న విమానం. బ్రిస్టల్ ఒక డిజైన్‌ను ప్రతిపాదించాడు, ఇది సూపర్ కారవెల్లె మరియు టైప్ 223 అని పిలిచే 198 రకం మధ్య వచ్చింది; ఫ్రెంచ్ వారు సూపర్ కారవెల్లె యొక్క కొంచెం పెద్ద సంస్కరణను చూస్తున్నారు మరియు రెండు కంపెనీలు ఒక విమానాన్ని సంయుక్తంగా నిర్మించడానికి ఒప్పందం కోసం ఒక స్పెసిఫికేషన్ కలిగి ఉన్నాయి. 1962 అంతటా వారు మరియు వారి ప్రభుత్వాలు అభివృద్ధి మరియు ఉత్పత్తి ఖర్చులను పంచుకోవడానికి కన్సార్టియం ఏర్పడటానికి చర్చలు జరిపాయి, ఇది m 15 మిలియన్- £ 170 మిలియన్లుగా అంచనా వేయబడింది. , జూలియన్ అమెరీ మరియు ఫ్రెంచ్ రాయబారి, జాఫ్రీ డి కోర్సెల్ మరియు కాంకోర్డ్ ప్రాజెక్ట్ జరుగుతున్నాయి. [4] బర్న్స్ నుండి డేటా C.H. 1910 నుండి బ్రిస్టల్ విమానం p.383 [5] పోల్చదగిన పాత్ర, కాన్ఫిగరేషన్ మరియు ERA యొక్క సాధారణ లక్షణాలు పనితీరు విమానం</v>
      </c>
      <c r="E37" s="1" t="s">
        <v>705</v>
      </c>
      <c r="F37" s="1" t="str">
        <f>IFERROR(__xludf.DUMMYFUNCTION("GOOGLETRANSLATE(E:E, ""en"", ""te"")"),"సూపర్సోనిక్ రవాణా")</f>
        <v>సూపర్సోనిక్ రవాణా</v>
      </c>
      <c r="G37" s="1" t="s">
        <v>160</v>
      </c>
      <c r="H37" s="1" t="str">
        <f>IFERROR(__xludf.DUMMYFUNCTION("GOOGLETRANSLATE(G:G, ""en"", ""te"")"),"యునైటెడ్ కింగ్‌డమ్")</f>
        <v>యునైటెడ్ కింగ్‌డమ్</v>
      </c>
      <c r="O37" s="1">
        <v>0.0</v>
      </c>
      <c r="P37" s="1" t="s">
        <v>706</v>
      </c>
      <c r="Q37" s="1" t="s">
        <v>707</v>
      </c>
      <c r="R37" s="1" t="s">
        <v>708</v>
      </c>
      <c r="S37" s="1" t="s">
        <v>709</v>
      </c>
      <c r="T37" s="1" t="s">
        <v>710</v>
      </c>
      <c r="U37" s="1" t="s">
        <v>711</v>
      </c>
      <c r="V37" s="1" t="s">
        <v>712</v>
      </c>
      <c r="W37" s="1" t="s">
        <v>713</v>
      </c>
      <c r="Y37" s="1" t="s">
        <v>714</v>
      </c>
      <c r="AA37" s="1" t="s">
        <v>715</v>
      </c>
      <c r="AM37" s="1" t="s">
        <v>716</v>
      </c>
      <c r="AN37" s="1" t="s">
        <v>402</v>
      </c>
      <c r="AO37" s="1" t="s">
        <v>403</v>
      </c>
      <c r="AP37" s="1">
        <v>90.0</v>
      </c>
      <c r="AU37" s="1" t="s">
        <v>717</v>
      </c>
      <c r="BI37" s="1" t="s">
        <v>718</v>
      </c>
      <c r="BY37" s="1" t="s">
        <v>719</v>
      </c>
      <c r="BZ37" s="2" t="s">
        <v>720</v>
      </c>
    </row>
    <row r="38">
      <c r="A38" s="1" t="s">
        <v>721</v>
      </c>
      <c r="B38" s="1" t="str">
        <f>IFERROR(__xludf.DUMMYFUNCTION("GOOGLETRANSLATE(A:A, ""en"", ""te"")"),"బ్రిస్టల్ S.S.A.")</f>
        <v>బ్రిస్టల్ S.S.A.</v>
      </c>
      <c r="C38" s="1" t="s">
        <v>722</v>
      </c>
      <c r="D38" s="1" t="str">
        <f>IFERROR(__xludf.DUMMYFUNCTION("GOOGLETRANSLATE(C:C, ""en"", ""te"")"),"బ్రిస్టల్ S.S.A., (సింగిల్-సీట్ ఆర్మర్డ్), ఫ్రెంచ్ ప్రభుత్వ ఉత్తర్వులను నెరవేర్చడానికి 1914 లో బ్రిస్టల్ వద్ద నిర్మించిన సాయుధ స్కౌట్. [1] ఫ్రెంచ్ ప్రభుత్వం యొక్క అభ్యర్థన మేరకు, హెన్రీ కోండా ఒకే సీటు సాయుధ బిప్‌లేన్‌ను రూపొందించాడు. ఫార్వర్డ్ ఫ్యూజ్‌లేజ్"&amp;" ది ఫిల్టన్ వర్క్స్ వద్ద షీట్ స్టీల్ నుండి నిర్మించిన మోనోకోక్ షెల్ గా నిర్మించబడింది. సాయుధ షెల్ ఇంజిన్, ఇంధన ట్యాంక్, ఆయిల్ ట్యాంక్ మరియు కాక్‌పిట్‌లను కలిగి ఉంది, పైలట్ సీటు ఆకారపు వెనుక బల్క్‌హెడ్ నుండి ఏర్పడింది. [1] 80 హెచ్‌పి (60 కిలోవాట్ శీతలీకరణ "&amp;"రంధ్రాలు. [1] అస్థిరమైన బిప్‌లేన్ ప్రధాన-ప్రణాళికలు వీలైనంతవరకు ముందుకు సాగాయి, పీడన కేంద్రం గురుత్వాకర్షణ కేంద్రానికి సంబంధించి సరైన స్థానాన్ని కొనసాగిస్తుందని నిర్ధారించడానికి. దిగువ ప్రధాన-ప్రణాళికలు ఒక ఫ్రేమ్‌వర్క్‌తో జతచేయబడ్డాయి, వింగ్ రూట్ మరియు ఫ్"&amp;"యూజ్‌లేజ్ మధ్య అంతరాన్ని వదిలివేస్తాయి. [1] అండర్ క్యారేజీలో రెండు చక్రాలు ఉంటాయి, వీటిని స్ట్రట్‌లపై అమర్చారు, పొడవైన స్కిడ్‌లు తోక-స్కిడ్ యొక్క అవసరాన్ని వెనుకకు విస్తరించాయి. ఫ్రెంచ్ కస్టమర్ కోరిన అండర్ క్యారేజ్ యొక్క లక్షణం క్రాస్-విండ్ ల్యాండింగ్లను "&amp;"అనుమతించే ప్రధాన చక్రాలను కాస్టరింగ్ చేయడం. [1] సాయుధ టబ్ యొక్క వెనుక చివరతో జతచేయబడినది సన్నని వెనుక ఫ్యూజ్‌లేజ్, ఇది పెద్ద సమతుల్య చుక్కాని, టెయిల్‌ప్లేన్ మరియు ఎలివేటర్‌తో ముగిసింది. [1] 'నెం .219' సీరియల్ ఇచ్చిన ఏకైక ప్రోటోటైప్, స్టీల్ అసెంబ్లీతో కంపన"&amp;"ం కారణంగా 8 మే 1914 న లార్క్‌హిల్ వద్ద తాత్కాలిక అల్యూమినియం స్పిన్నర్‌తో మొదట లార్క్‌హిల్ వద్ద ఎగురవేయబడింది. S.S.A. ఫర్న్‌బరో వద్ద కూడా ప్రయాణించారు, కాని భారీ ల్యాండింగ్‌లో దెబ్బతింది. మరమ్మతుల తరువాత S.S.A. 25 జూన్ 1914 న హ్యారీ బస్టీడ్ చేత ఫిల్టన్ వద"&amp;"్ద మళ్లీ వినిపించింది, కాని ల్యాండింగ్ పై అండర్ క్యారేజ్ బ్రేసింగ్ వైర్ను విరిగింది. నష్టం ఉన్నప్పటికీ మరియు మరమ్మతులు చేయకుండా, S.S.A. 3 జూలై 1914 న మరమ్మతు కోసం బ్రెగెట్ రచనలు, డౌ బాయైలోని లా బ్రేయెల్ వద్ద ఫ్రెంచ్ కస్టమర్‌కు పంపిణీ చేయబడింది. [1] మొదటి "&amp;"ప్రపంచ యుద్ధం ప్రారంభంలో ఫ్రాన్స్‌పై జర్మన్ దండయాత్ర ద్వారా డౌయి ఫ్యాక్టరీని విల్లాకౌబ్లేకు తరలించవలసి వచ్చినప్పుడు, S.S.A. వెంట తీసుకోబడలేదు మరియు S.S.A. యొక్క తదుపరి రికార్డులు లేవు. ఉనికిలో ఉంది. [2] 1910 నుండి బ్రిస్టల్ విమానాల నుండి డేటా [1] సాధారణ ల"&amp;"క్షణాల పనితీరు")</f>
        <v>బ్రిస్టల్ S.S.A., (సింగిల్-సీట్ ఆర్మర్డ్), ఫ్రెంచ్ ప్రభుత్వ ఉత్తర్వులను నెరవేర్చడానికి 1914 లో బ్రిస్టల్ వద్ద నిర్మించిన సాయుధ స్కౌట్. [1] ఫ్రెంచ్ ప్రభుత్వం యొక్క అభ్యర్థన మేరకు, హెన్రీ కోండా ఒకే సీటు సాయుధ బిప్‌లేన్‌ను రూపొందించాడు. ఫార్వర్డ్ ఫ్యూజ్‌లేజ్ ది ఫిల్టన్ వర్క్స్ వద్ద షీట్ స్టీల్ నుండి నిర్మించిన మోనోకోక్ షెల్ గా నిర్మించబడింది. సాయుధ షెల్ ఇంజిన్, ఇంధన ట్యాంక్, ఆయిల్ ట్యాంక్ మరియు కాక్‌పిట్‌లను కలిగి ఉంది, పైలట్ సీటు ఆకారపు వెనుక బల్క్‌హెడ్ నుండి ఏర్పడింది. [1] 80 హెచ్‌పి (60 కిలోవాట్ శీతలీకరణ రంధ్రాలు. [1] అస్థిరమైన బిప్‌లేన్ ప్రధాన-ప్రణాళికలు వీలైనంతవరకు ముందుకు సాగాయి, పీడన కేంద్రం గురుత్వాకర్షణ కేంద్రానికి సంబంధించి సరైన స్థానాన్ని కొనసాగిస్తుందని నిర్ధారించడానికి. దిగువ ప్రధాన-ప్రణాళికలు ఒక ఫ్రేమ్‌వర్క్‌తో జతచేయబడ్డాయి, వింగ్ రూట్ మరియు ఫ్యూజ్‌లేజ్ మధ్య అంతరాన్ని వదిలివేస్తాయి. [1] అండర్ క్యారేజీలో రెండు చక్రాలు ఉంటాయి, వీటిని స్ట్రట్‌లపై అమర్చారు, పొడవైన స్కిడ్‌లు తోక-స్కిడ్ యొక్క అవసరాన్ని వెనుకకు విస్తరించాయి. ఫ్రెంచ్ కస్టమర్ కోరిన అండర్ క్యారేజ్ యొక్క లక్షణం క్రాస్-విండ్ ల్యాండింగ్లను అనుమతించే ప్రధాన చక్రాలను కాస్టరింగ్ చేయడం. [1] సాయుధ టబ్ యొక్క వెనుక చివరతో జతచేయబడినది సన్నని వెనుక ఫ్యూజ్‌లేజ్, ఇది పెద్ద సమతుల్య చుక్కాని, టెయిల్‌ప్లేన్ మరియు ఎలివేటర్‌తో ముగిసింది. [1] 'నెం .219' సీరియల్ ఇచ్చిన ఏకైక ప్రోటోటైప్, స్టీల్ అసెంబ్లీతో కంపనం కారణంగా 8 మే 1914 న లార్క్‌హిల్ వద్ద తాత్కాలిక అల్యూమినియం స్పిన్నర్‌తో మొదట లార్క్‌హిల్ వద్ద ఎగురవేయబడింది. S.S.A. ఫర్న్‌బరో వద్ద కూడా ప్రయాణించారు, కాని భారీ ల్యాండింగ్‌లో దెబ్బతింది. మరమ్మతుల తరువాత S.S.A. 25 జూన్ 1914 న హ్యారీ బస్టీడ్ చేత ఫిల్టన్ వద్ద మళ్లీ వినిపించింది, కాని ల్యాండింగ్ పై అండర్ క్యారేజ్ బ్రేసింగ్ వైర్ను విరిగింది. నష్టం ఉన్నప్పటికీ మరియు మరమ్మతులు చేయకుండా, S.S.A. 3 జూలై 1914 న మరమ్మతు కోసం బ్రెగెట్ రచనలు, డౌ బాయైలోని లా బ్రేయెల్ వద్ద ఫ్రెంచ్ కస్టమర్‌కు పంపిణీ చేయబడింది. [1] మొదటి ప్రపంచ యుద్ధం ప్రారంభంలో ఫ్రాన్స్‌పై జర్మన్ దండయాత్ర ద్వారా డౌయి ఫ్యాక్టరీని విల్లాకౌబ్లేకు తరలించవలసి వచ్చినప్పుడు, S.S.A. వెంట తీసుకోబడలేదు మరియు S.S.A. యొక్క తదుపరి రికార్డులు లేవు. ఉనికిలో ఉంది. [2] 1910 నుండి బ్రిస్టల్ విమానాల నుండి డేటా [1] సాధారణ లక్షణాల పనితీరు</v>
      </c>
      <c r="E38" s="1" t="s">
        <v>723</v>
      </c>
      <c r="F38" s="1" t="str">
        <f>IFERROR(__xludf.DUMMYFUNCTION("GOOGLETRANSLATE(E:E, ""en"", ""te"")"),"సాయుధ స్కౌట్")</f>
        <v>సాయుధ స్కౌట్</v>
      </c>
      <c r="G38" s="1" t="s">
        <v>613</v>
      </c>
      <c r="H38" s="1" t="str">
        <f>IFERROR(__xludf.DUMMYFUNCTION("GOOGLETRANSLATE(G:G, ""en"", ""te"")"),"ఇంగ్లాండ్")</f>
        <v>ఇంగ్లాండ్</v>
      </c>
      <c r="I38" s="2" t="s">
        <v>614</v>
      </c>
      <c r="J38" s="1" t="s">
        <v>724</v>
      </c>
      <c r="K38" s="1" t="str">
        <f>IFERROR(__xludf.DUMMYFUNCTION("GOOGLETRANSLATE(J:J, ""en"", ""te"")"),"హెన్రీ కోండా [1]")</f>
        <v>హెన్రీ కోండా [1]</v>
      </c>
      <c r="L38" s="1" t="s">
        <v>725</v>
      </c>
      <c r="O38" s="1">
        <v>1.0</v>
      </c>
      <c r="P38" s="1">
        <v>1.0</v>
      </c>
      <c r="Q38" s="1" t="s">
        <v>726</v>
      </c>
      <c r="R38" s="1" t="s">
        <v>727</v>
      </c>
      <c r="T38" s="1" t="s">
        <v>728</v>
      </c>
      <c r="U38" s="1" t="s">
        <v>729</v>
      </c>
      <c r="V38" s="1" t="s">
        <v>690</v>
      </c>
      <c r="W38" s="1" t="s">
        <v>730</v>
      </c>
      <c r="Y38" s="1" t="s">
        <v>731</v>
      </c>
      <c r="AM38" s="1" t="s">
        <v>732</v>
      </c>
      <c r="AN38" s="1" t="s">
        <v>630</v>
      </c>
      <c r="AO38" s="2" t="s">
        <v>631</v>
      </c>
      <c r="AY38" s="1" t="s">
        <v>733</v>
      </c>
      <c r="BM38" s="1" t="s">
        <v>734</v>
      </c>
    </row>
    <row r="39">
      <c r="A39" s="1" t="s">
        <v>735</v>
      </c>
      <c r="B39" s="1" t="str">
        <f>IFERROR(__xludf.DUMMYFUNCTION("GOOGLETRANSLATE(A:A, ""en"", ""te"")"),"బ్రౌన్ బి -1 రేసర్")</f>
        <v>బ్రౌన్ బి -1 రేసర్</v>
      </c>
      <c r="C39" s="1" t="s">
        <v>736</v>
      </c>
      <c r="D39" s="1" t="str">
        <f>IFERROR(__xludf.DUMMYFUNCTION("GOOGLETRANSLATE(C:C, ""en"", ""te"")"),"బ్రౌన్ బి -1 రేసర్ 1930 లలో అమెరికన్ నిర్మించిన చిన్న మోనోప్లేన్ రేసింగ్ విమానం. .mw-Parser- అవుట్పుట్ .toclimit-2 .toclevel-1 ul, .mw- పార్సర్-అవుట్పుట్ .toclimit-3 .toclevel-2 ul, .mw- పార్సర్-అవుట్పుట్ .toclimit-4 .toclevel-3 ul, .mw -పార్సర్-అవుట్పుట్"&amp;" .toclimit-5 .toclevel-4 ul, .mw-Parser-output .toclimit-6 .toclevel-5 ul, .mw-Parser- అవుట్పుట్ .toclimit-7 .toclevel-6 Ul {display: none} B-1 రేసర్‌ను 1933 లో కాలిఫోర్నియాలోని మాంటెబెల్లో బ్రౌన్ ఎయిర్‌క్రాఫ్ట్ కో నిర్మించింది, దీనిని లారెన్స్ డబ్ల్యూ. బ"&amp;"్రౌన్ స్థాపించారు, గతంలో కాలిఫోర్నియాలోని శాంటా మోనికాలోని క్లోవర్ ఫీల్డ్‌కు చెందినది. B-1 ను డీన్ హోల్లోవే రూపొందించారు మరియు రాల్ఫ్ బుషే చేతిలో పోటీ ఎగురుతూ ఉద్దేశించబడింది. చిన్న విమానం ఓపెన్ సింగిల్-పర్సన్ కాక్‌పిట్ మరియు స్థిర తోక-స్కిడ్ అండర్ క్యారే"&amp;"జీతో తక్కువ రెక్కల మోనోప్లేన్. [1] రాల్ఫ్ బుషే యునైటెడ్ స్టేట్స్లో అనేక ముందస్తు పోటీలలో NR83Y విమానం పందెం చేశాడు, కాని రేసులో ఇంజిన్ పడిపోయిన తరువాత ఈ విమానం ప్రమాదంలో దెబ్బతింది. ఇది 1947 లో తొలగించగల క్లోజ్డ్ క్యాబిన్‌తో పునర్నిర్మించబడింది మరియు 85 హ"&amp;"ెచ్‌పి (63 కిలోవాట్ల) కాంటినెంటల్ సి -85 ఇంజిన్‌తో శక్తినిచ్చింది. ఈ విమానం సుజీ జేనే అనే ""మిడ్జెట్ రేసర్"" గా పోటీ పడటం కొనసాగించింది. [1] 1940 ల చివరలో B-1 ఎగురుతూ నుండి ఉపసంహరించబడింది మరియు ప్రస్తుతం కెర్మిట్ వారాల యాజమాన్యంలో ఉంది. [2] ఫ్లోరిడాలోని "&amp;"పోల్క్ సిటీలోని ఫ్లైట్ యొక్క ఫాంటసీలో ఈ విమానం బహిరంగ ప్రదర్శనలో ఉంది, బ్రౌన్ బి -2 ప్రతిరూపంతో పాటు. [3] [4] ఏరోఫైల్స్.కామ్ నుండి డేటా")</f>
        <v>బ్రౌన్ బి -1 రేసర్ 1930 లలో అమెరికన్ నిర్మించిన చిన్న మోనోప్లేన్ రేసింగ్ విమానం. .mw-Parser- అవుట్పుట్ .toclimit-2 .toclevel-1 ul, .mw- పార్సర్-అవుట్పుట్ .toclimit-3 .toclevel-2 ul, .mw- పార్సర్-అవుట్పుట్ .toclimit-4 .toclevel-3 ul, .mw -పార్సర్-అవుట్పుట్ .toclimit-5 .toclevel-4 ul, .mw-Parser-output .toclimit-6 .toclevel-5 ul, .mw-Parser- అవుట్పుట్ .toclimit-7 .toclevel-6 Ul {display: none} B-1 రేసర్‌ను 1933 లో కాలిఫోర్నియాలోని మాంటెబెల్లో బ్రౌన్ ఎయిర్‌క్రాఫ్ట్ కో నిర్మించింది, దీనిని లారెన్స్ డబ్ల్యూ. బ్రౌన్ స్థాపించారు, గతంలో కాలిఫోర్నియాలోని శాంటా మోనికాలోని క్లోవర్ ఫీల్డ్‌కు చెందినది. B-1 ను డీన్ హోల్లోవే రూపొందించారు మరియు రాల్ఫ్ బుషే చేతిలో పోటీ ఎగురుతూ ఉద్దేశించబడింది. చిన్న విమానం ఓపెన్ సింగిల్-పర్సన్ కాక్‌పిట్ మరియు స్థిర తోక-స్కిడ్ అండర్ క్యారేజీతో తక్కువ రెక్కల మోనోప్లేన్. [1] రాల్ఫ్ బుషే యునైటెడ్ స్టేట్స్లో అనేక ముందస్తు పోటీలలో NR83Y విమానం పందెం చేశాడు, కాని రేసులో ఇంజిన్ పడిపోయిన తరువాత ఈ విమానం ప్రమాదంలో దెబ్బతింది. ఇది 1947 లో తొలగించగల క్లోజ్డ్ క్యాబిన్‌తో పునర్నిర్మించబడింది మరియు 85 హెచ్‌పి (63 కిలోవాట్ల) కాంటినెంటల్ సి -85 ఇంజిన్‌తో శక్తినిచ్చింది. ఈ విమానం సుజీ జేనే అనే "మిడ్జెట్ రేసర్" గా పోటీ పడటం కొనసాగించింది. [1] 1940 ల చివరలో B-1 ఎగురుతూ నుండి ఉపసంహరించబడింది మరియు ప్రస్తుతం కెర్మిట్ వారాల యాజమాన్యంలో ఉంది. [2] ఫ్లోరిడాలోని పోల్క్ సిటీలోని ఫ్లైట్ యొక్క ఫాంటసీలో ఈ విమానం బహిరంగ ప్రదర్శనలో ఉంది, బ్రౌన్ బి -2 ప్రతిరూపంతో పాటు. [3] [4] ఏరోఫైల్స్.కామ్ నుండి డేటా</v>
      </c>
      <c r="E39" s="1" t="s">
        <v>737</v>
      </c>
      <c r="F39" s="1" t="str">
        <f>IFERROR(__xludf.DUMMYFUNCTION("GOOGLETRANSLATE(E:E, ""en"", ""te"")"),"రేసింగ్ విమానం")</f>
        <v>రేసింగ్ విమానం</v>
      </c>
      <c r="G39" s="1" t="s">
        <v>522</v>
      </c>
      <c r="H39" s="1" t="str">
        <f>IFERROR(__xludf.DUMMYFUNCTION("GOOGLETRANSLATE(G:G, ""en"", ""te"")"),"సంయుక్త రాష్ట్రాలు")</f>
        <v>సంయుక్త రాష్ట్రాలు</v>
      </c>
      <c r="I39" s="1" t="s">
        <v>738</v>
      </c>
      <c r="J39" s="1" t="s">
        <v>739</v>
      </c>
      <c r="K39" s="1" t="str">
        <f>IFERROR(__xludf.DUMMYFUNCTION("GOOGLETRANSLATE(J:J, ""en"", ""te"")"),"డాన్ హోల్లోవే")</f>
        <v>డాన్ హోల్లోవే</v>
      </c>
      <c r="L39" s="1">
        <v>1933.0</v>
      </c>
      <c r="M39" s="1" t="s">
        <v>740</v>
      </c>
      <c r="N39" s="1" t="str">
        <f>IFERROR(__xludf.DUMMYFUNCTION("GOOGLETRANSLATE(M:M, ""en"", ""te"")"),"మ్యూజియంలో భద్రపరచబడింది")</f>
        <v>మ్యూజియంలో భద్రపరచబడింది</v>
      </c>
      <c r="O39" s="1">
        <v>1.0</v>
      </c>
      <c r="P39" s="1">
        <v>1.0</v>
      </c>
      <c r="Q39" s="1" t="s">
        <v>741</v>
      </c>
      <c r="R39" s="1" t="s">
        <v>742</v>
      </c>
      <c r="W39" s="1" t="s">
        <v>743</v>
      </c>
      <c r="AN39" s="1" t="s">
        <v>744</v>
      </c>
      <c r="AO39" s="1" t="s">
        <v>745</v>
      </c>
      <c r="AU39" s="1" t="s">
        <v>746</v>
      </c>
      <c r="AW39" s="1" t="s">
        <v>747</v>
      </c>
      <c r="AZ39" s="1">
        <v>1933.0</v>
      </c>
      <c r="BA39" s="1" t="s">
        <v>748</v>
      </c>
      <c r="BB39" s="1" t="s">
        <v>749</v>
      </c>
      <c r="BO39" s="1" t="s">
        <v>750</v>
      </c>
    </row>
    <row r="40">
      <c r="A40" s="1" t="s">
        <v>751</v>
      </c>
      <c r="B40" s="1" t="str">
        <f>IFERROR(__xludf.DUMMYFUNCTION("GOOGLETRANSLATE(A:A, ""en"", ""te"")"),"బుహ్ల్ CA-1 ఎయిర్‌స్టర్")</f>
        <v>బుహ్ల్ CA-1 ఎయిర్‌స్టర్</v>
      </c>
      <c r="C40" s="1" t="s">
        <v>752</v>
      </c>
      <c r="D40" s="1" t="str">
        <f>IFERROR(__xludf.DUMMYFUNCTION("GOOGLETRANSLATE(C:C, ""en"", ""te"")"),"బుహ్ల్ CA-1 ఎయిర్‌స్టర్ 1930 లో యునైటెడ్ స్టేట్స్లో అభివృద్ధి చేయబడిన ఒక స్పోర్ట్స్ విమానం. ఇది సాంప్రదాయిక లో-వింగ్ కాంటిలివర్ మోనోప్లేన్, ఇది స్థిర టెయిల్‌వీల్ అండర్ క్యారేజ్ మరియు పైలట్ కోసం ఓపెన్ కాక్‌పిట్. CA-1 గాలి-రేసింగ్ కోసం మరియు మెయిల్ విమానంగా"&amp;" ఉపయోగించడానికి రూపొందించబడింది. విమానం కోసం మార్కెట్ కనుగొనబడలేదు మరియు ఒకే నమూనా మాత్రమే నిర్మించబడింది. రెండు-సీట్ల వేరియంట్ పైలట్ మరియు టౌనెండ్ రింగ్ మరియు వీల్ స్పాట్స్‌తో రెండవ ఓపెన్ కాక్‌పిట్‌తో అభివృద్ధి చేయబడింది, కానీ ఇది కూడా అమ్మలేదు.")</f>
        <v>బుహ్ల్ CA-1 ఎయిర్‌స్టర్ 1930 లో యునైటెడ్ స్టేట్స్లో అభివృద్ధి చేయబడిన ఒక స్పోర్ట్స్ విమానం. ఇది సాంప్రదాయిక లో-వింగ్ కాంటిలివర్ మోనోప్లేన్, ఇది స్థిర టెయిల్‌వీల్ అండర్ క్యారేజ్ మరియు పైలట్ కోసం ఓపెన్ కాక్‌పిట్. CA-1 గాలి-రేసింగ్ కోసం మరియు మెయిల్ విమానంగా ఉపయోగించడానికి రూపొందించబడింది. విమానం కోసం మార్కెట్ కనుగొనబడలేదు మరియు ఒకే నమూనా మాత్రమే నిర్మించబడింది. రెండు-సీట్ల వేరియంట్ పైలట్ మరియు టౌనెండ్ రింగ్ మరియు వీల్ స్పాట్స్‌తో రెండవ ఓపెన్ కాక్‌పిట్‌తో అభివృద్ధి చేయబడింది, కానీ ఇది కూడా అమ్మలేదు.</v>
      </c>
      <c r="E40" s="1" t="s">
        <v>753</v>
      </c>
      <c r="F40" s="1" t="str">
        <f>IFERROR(__xludf.DUMMYFUNCTION("GOOGLETRANSLATE(E:E, ""en"", ""te"")"),"స్పోర్ట్స్ ప్లేన్")</f>
        <v>స్పోర్ట్స్ ప్లేన్</v>
      </c>
      <c r="J40" s="1" t="s">
        <v>754</v>
      </c>
      <c r="K40" s="1" t="str">
        <f>IFERROR(__xludf.DUMMYFUNCTION("GOOGLETRANSLATE(J:J, ""en"", ""te"")"),"ఎటియన్నే డోర్మాయ్")</f>
        <v>ఎటియన్నే డోర్మాయ్</v>
      </c>
      <c r="L40" s="1">
        <v>1930.0</v>
      </c>
      <c r="O40" s="1">
        <v>2.0</v>
      </c>
      <c r="AN40" s="1" t="s">
        <v>755</v>
      </c>
      <c r="AO40" s="1" t="s">
        <v>756</v>
      </c>
      <c r="AU40" s="1" t="s">
        <v>757</v>
      </c>
      <c r="AY40" s="1" t="s">
        <v>758</v>
      </c>
    </row>
    <row r="41">
      <c r="A41" s="1" t="s">
        <v>759</v>
      </c>
      <c r="B41" s="1" t="str">
        <f>IFERROR(__xludf.DUMMYFUNCTION("GOOGLETRANSLATE(A:A, ""en"", ""te"")"),"బుష్కడ్డీ ఎల్ -162 మాక్స్")</f>
        <v>బుష్కడ్డీ ఎల్ -162 మాక్స్</v>
      </c>
      <c r="C41" s="1" t="s">
        <v>760</v>
      </c>
      <c r="D41" s="1" t="str">
        <f>IFERROR(__xludf.DUMMYFUNCTION("GOOGLETRANSLATE(C:C, ""en"", ""te"")"),"బుష్‌కడ్డీ ఎల్ -162 మాక్స్ అనేది కెనడియన్ కిట్ విమానం, దీనిని సీన్ గిల్మోర్ రూపొందించారు మరియు కెనడియన్ లైట్ ఎయిర్‌క్రాఫ్ట్ అమ్మకాలు మరియు సేవలు మరియు ఇటీవల బుష్‌కాయి చేత నిర్మించారు. ఈ విమానం te త్సాహిక నిర్మాణానికి కిట్‌గా సరఫరా చేయబడుతుంది. [1] [2] పైల"&amp;"ట్ మరియు ప్యాసింజర్ సీట్ల వెనుక రెండవ వరుస సీట్లకు గదిని అందించగల సరుకు రవాణా విమానానికి కస్టమర్ డిమాండ్ ఫలితంగా ఎల్ -162 బుష్‌కడ్డీ ఎల్ -160 నుండి అభివృద్ధి చేయబడింది. L-160 యొక్క హోదా వలె కాకుండా, ఆ మోడల్ కోసం డిజైన్ ఇంజిన్ మొదట 160 HP (119 kW) యొక్క లై"&amp;"మింగ్ O-320 అని సూచిస్తుంది, L-162 హోదా కేవలం సంఖ్యా క్రమం మరియు హార్స్‌పవర్‌ను సూచించదు. [1] నీరీ L-162 లో స్ట్రట్-బ్రేస్డ్ హై-వింగ్, రెండు-సీట్ల-సైడ్-సైడ్-సైడ్ కాన్ఫిగరేషన్ పరివేష్టిత కాక్‌పిట్, స్థిర సాంప్రదాయ ల్యాండింగ్ గేర్ లేదా ఐచ్ఛికంగా ట్రైసైకిల్ "&amp;"ల్యాండింగ్ గేర్ మరియు ట్రాక్టర్ కాన్ఫిగరేషన్‌లో ఒకే ఇంజిన్ ఉన్నాయి. ఫ్లోట్లు మరియు స్కిస్ కూడా అమర్చవచ్చు. [1] [2] విమానం ఫ్యూజ్‌లేజ్ వెల్డెడ్ 6061-టి 6 అల్యూమినియం స్క్వేర్ గొట్టాల ఫ్రేమ్‌తో తయారు చేయబడింది, వీటిని 6061-టి 6 షీట్‌లో కప్పారు. దాని 36 అడుగ"&amp;"ుల (11.0 మీ) స్పాన్ వింగ్ జ్యూరీ స్ట్రట్‌లతో వి-స్ట్రట్‌లను ఉపయోగిస్తుంది. రెక్కలో 189 చదరపు అడుగులు (17.6 మీ 2) మరియు ఫ్లాప్స్ ఉన్నాయి. ఇది 160 నుండి 250 హెచ్‌పి (119 నుండి 186 కిలోవాట్) వరకు నాలుగు-స్ట్రోక్ పవర్‌ప్లాంట్లను అంగీకరించవచ్చు, సాధారణంగా ఉపయో"&amp;"గించే 180 హెచ్‌పి (134 కిలోవాట్ల) లో లైమింగ్ ఓ -360. క్యాబిన్ యాక్సెస్ రెండు మడత తలుపుల ద్వారా ఉంటుంది. [1] [2] ఫ్యాక్టరీ కిట్ నిర్మాణ సమయం 1200 గంటలు. పన్నెండు ఉదాహరణలు పూర్తయ్యాయి మరియు డిసెంబర్ 2011 నాటికి ఎగిరిపోయాయి. [1] కిట్‌ప్లాన్లు మరియు బుష్‌కడ్డ"&amp;"ీ నుండి డేటా [1] [2] సాధారణ లక్షణాల పనితీరు")</f>
        <v>బుష్‌కడ్డీ ఎల్ -162 మాక్స్ అనేది కెనడియన్ కిట్ విమానం, దీనిని సీన్ గిల్మోర్ రూపొందించారు మరియు కెనడియన్ లైట్ ఎయిర్‌క్రాఫ్ట్ అమ్మకాలు మరియు సేవలు మరియు ఇటీవల బుష్‌కాయి చేత నిర్మించారు. ఈ విమానం te త్సాహిక నిర్మాణానికి కిట్‌గా సరఫరా చేయబడుతుంది. [1] [2] పైలట్ మరియు ప్యాసింజర్ సీట్ల వెనుక రెండవ వరుస సీట్లకు గదిని అందించగల సరుకు రవాణా విమానానికి కస్టమర్ డిమాండ్ ఫలితంగా ఎల్ -162 బుష్‌కడ్డీ ఎల్ -160 నుండి అభివృద్ధి చేయబడింది. L-160 యొక్క హోదా వలె కాకుండా, ఆ మోడల్ కోసం డిజైన్ ఇంజిన్ మొదట 160 HP (119 kW) యొక్క లైమింగ్ O-320 అని సూచిస్తుంది, L-162 హోదా కేవలం సంఖ్యా క్రమం మరియు హార్స్‌పవర్‌ను సూచించదు. [1] నీరీ L-162 లో స్ట్రట్-బ్రేస్డ్ హై-వింగ్, రెండు-సీట్ల-సైడ్-సైడ్-సైడ్ కాన్ఫిగరేషన్ పరివేష్టిత కాక్‌పిట్, స్థిర సాంప్రదాయ ల్యాండింగ్ గేర్ లేదా ఐచ్ఛికంగా ట్రైసైకిల్ ల్యాండింగ్ గేర్ మరియు ట్రాక్టర్ కాన్ఫిగరేషన్‌లో ఒకే ఇంజిన్ ఉన్నాయి. ఫ్లోట్లు మరియు స్కిస్ కూడా అమర్చవచ్చు. [1] [2] విమానం ఫ్యూజ్‌లేజ్ వెల్డెడ్ 6061-టి 6 అల్యూమినియం స్క్వేర్ గొట్టాల ఫ్రేమ్‌తో తయారు చేయబడింది, వీటిని 6061-టి 6 షీట్‌లో కప్పారు. దాని 36 అడుగుల (11.0 మీ) స్పాన్ వింగ్ జ్యూరీ స్ట్రట్‌లతో వి-స్ట్రట్‌లను ఉపయోగిస్తుంది. రెక్కలో 189 చదరపు అడుగులు (17.6 మీ 2) మరియు ఫ్లాప్స్ ఉన్నాయి. ఇది 160 నుండి 250 హెచ్‌పి (119 నుండి 186 కిలోవాట్) వరకు నాలుగు-స్ట్రోక్ పవర్‌ప్లాంట్లను అంగీకరించవచ్చు, సాధారణంగా ఉపయోగించే 180 హెచ్‌పి (134 కిలోవాట్ల) లో లైమింగ్ ఓ -360. క్యాబిన్ యాక్సెస్ రెండు మడత తలుపుల ద్వారా ఉంటుంది. [1] [2] ఫ్యాక్టరీ కిట్ నిర్మాణ సమయం 1200 గంటలు. పన్నెండు ఉదాహరణలు పూర్తయ్యాయి మరియు డిసెంబర్ 2011 నాటికి ఎగిరిపోయాయి. [1] కిట్‌ప్లాన్లు మరియు బుష్‌కడ్డీ నుండి డేటా [1] [2] సాధారణ లక్షణాల పనితీరు</v>
      </c>
      <c r="E41" s="1" t="s">
        <v>761</v>
      </c>
      <c r="F41" s="1" t="str">
        <f>IFERROR(__xludf.DUMMYFUNCTION("GOOGLETRANSLATE(E:E, ""en"", ""te"")"),"కిట్ విమానం")</f>
        <v>కిట్ విమానం</v>
      </c>
      <c r="G41" s="1" t="s">
        <v>489</v>
      </c>
      <c r="H41" s="1" t="str">
        <f>IFERROR(__xludf.DUMMYFUNCTION("GOOGLETRANSLATE(G:G, ""en"", ""te"")"),"కెనడా")</f>
        <v>కెనడా</v>
      </c>
      <c r="I41" s="2" t="s">
        <v>490</v>
      </c>
      <c r="J41" s="1" t="s">
        <v>762</v>
      </c>
      <c r="K41" s="1" t="str">
        <f>IFERROR(__xludf.DUMMYFUNCTION("GOOGLETRANSLATE(J:J, ""en"", ""te"")"),"సీన్ గిల్మోర్")</f>
        <v>సీన్ గిల్మోర్</v>
      </c>
      <c r="M41" s="1" t="s">
        <v>492</v>
      </c>
      <c r="N41" s="1" t="str">
        <f>IFERROR(__xludf.DUMMYFUNCTION("GOOGLETRANSLATE(M:M, ""en"", ""te"")"),"ఉత్పత్తిలో")</f>
        <v>ఉత్పత్తిలో</v>
      </c>
      <c r="O41" s="1" t="s">
        <v>763</v>
      </c>
      <c r="P41" s="1" t="s">
        <v>163</v>
      </c>
      <c r="Q41" s="1" t="s">
        <v>764</v>
      </c>
      <c r="R41" s="1" t="s">
        <v>765</v>
      </c>
      <c r="T41" s="1" t="s">
        <v>766</v>
      </c>
      <c r="U41" s="1" t="s">
        <v>767</v>
      </c>
      <c r="V41" s="1" t="s">
        <v>768</v>
      </c>
      <c r="W41" s="1" t="s">
        <v>769</v>
      </c>
      <c r="Y41" s="1" t="s">
        <v>693</v>
      </c>
      <c r="Z41" s="1" t="s">
        <v>770</v>
      </c>
      <c r="AA41" s="1" t="s">
        <v>771</v>
      </c>
      <c r="AM41" s="1" t="s">
        <v>772</v>
      </c>
      <c r="AN41" s="1" t="s">
        <v>773</v>
      </c>
      <c r="AO41" s="1" t="s">
        <v>774</v>
      </c>
      <c r="AP41" s="1" t="s">
        <v>775</v>
      </c>
      <c r="AQ41" s="1" t="s">
        <v>776</v>
      </c>
      <c r="AR41" s="1" t="s">
        <v>777</v>
      </c>
      <c r="AS41" s="1" t="s">
        <v>778</v>
      </c>
      <c r="AT41" s="1" t="s">
        <v>779</v>
      </c>
      <c r="AU41" s="1" t="s">
        <v>780</v>
      </c>
      <c r="AW41" s="1" t="s">
        <v>781</v>
      </c>
      <c r="AZ41" s="1">
        <v>2005.0</v>
      </c>
      <c r="BE41" s="1" t="s">
        <v>782</v>
      </c>
      <c r="BF41" s="1" t="s">
        <v>783</v>
      </c>
      <c r="BG41" s="1" t="s">
        <v>784</v>
      </c>
      <c r="BI41" s="1" t="s">
        <v>785</v>
      </c>
      <c r="BO41" s="1" t="s">
        <v>786</v>
      </c>
      <c r="BQ41" s="1" t="s">
        <v>787</v>
      </c>
    </row>
    <row r="42">
      <c r="A42" s="1" t="s">
        <v>788</v>
      </c>
      <c r="B42" s="1" t="str">
        <f>IFERROR(__xludf.DUMMYFUNCTION("GOOGLETRANSLATE(A:A, ""en"", ""te"")"),"మొల్లెర్ M200G వోలాంటర్")</f>
        <v>మొల్లెర్ M200G వోలాంటర్</v>
      </c>
      <c r="C42" s="1" t="s">
        <v>789</v>
      </c>
      <c r="D42" s="1" t="str">
        <f>IFERROR(__xludf.DUMMYFUNCTION("GOOGLETRANSLATE(C:C, ""en"", ""te"")"),"M200G న్యూరా అనేది ఫ్లయింగ్ సాసర్ తరహా హోవర్‌క్రాఫ్ట్ యొక్క నమూనా, దీనిని ఏరోనాటిక్స్ ఇంజనీర్ పాల్ మొల్లెర్ రూపొందించారు. ఈ వాహనం మొల్లెర్ M400 స్కైకార్‌కు పూర్వగామిగా is హించబడింది. M200G వోలాంటర్ ఎనిమిది కంప్యూటర్-నియంత్రిత అభిమానుల వ్యవస్థను ఉపయోగిస్తు"&amp;"ంది. వోలాంటర్ అనేది మొల్లెర్ చేత రూపొందించబడిన పదం ""నిలువు టేకాఫ్ మరియు ల్యాండింగ్ విమానం."" M200 అనేది VTOL వ్యక్తిగత గాలి వాహనం కోసం ఒక రూపకల్పన, ఇది మొల్లెర్ ""వోలాంటర్"" గా అభివర్ణించిన వాహనం. M200G న్యూరా అనేది ఇద్దరు ప్రయాణీకులకు మరియు కంట్రోల్ ప్య"&amp;"ానెల్ కోసం మధ్యలో సీట్లతో కూడిన వృత్తాకార క్రాఫ్ట్. వాహనం 3 అడుగుల (0.9 మీటర్లు) పొడవు మరియు 10 అడుగుల (3 మీటర్లు) వ్యాసం కలిగి ఉంటుంది. ఎనిమిది వాంకెల్ రోటరీ ఇంజన్లు ఎనిమిది పరివేష్టిత అభిమానులకు శక్తి. అభిమానులు నిలువు టేకాఫ్ మరియు ల్యాండింగ్ కోసం అనుమత"&amp;"ిస్తారు మరియు వాహనం పైకి వచ్చిన తర్వాత, ఎగురుతున్నప్పుడు వాహనం కూర్చున్న గాలి యొక్క పరిపుష్టిని సృష్టించడానికి గ్రౌండ్ ఎఫెక్ట్‌పై ఆధారపడతారు. ఎనిమిది వేర్వేరు ఇంజన్లు రిడెండెన్సీ కోసం ఉన్నాయి, ఒక ఇంజిన్ బయటకు వెళితే క్రాఫ్ట్ ఎగురుతూ ఉండటానికి వీలు కల్పిస్"&amp;"తుంది. రెండు ఇంజన్లు బయటకు వెళితే, క్రాఫ్ట్ ""సర్వైవబుల్ హార్డ్ ల్యాండింగ్"" చేస్తుంది. [1] ఇంజిన్లను గ్యాసోలిన్, డీజిల్ లేదా ఇథనాల్ ఇంధనాలతో నడిపిస్తుంది. [2] కంప్యూటర్ సిస్టమ్ స్థిరత్వాన్ని పర్యవేక్షిస్తుంది మరియు వాహనానికి రెండు నియంత్రణలు మాత్రమే ఉన్న"&amp;"ాయి, ఒకటి వేగం మరియు దిశకు మరియు మరొకటి ఎత్తుకు. కంప్యూటర్ సిస్టమ్ యంత్రం భూమికి 10 అడుగుల (3 మీ) కంటే ఎక్కువ ఎగరకుండా నిరోధిస్తుంది. ఫెడరల్ ఏవియేషన్ అడ్మినిస్ట్రేషన్ రెగ్యులేషన్స్ ప్రకారం, 10 అడుగుల పైన ఎగురుతున్న ఏదైనా వాహనం ఒక విమానం వలె నియంత్రించబడుత"&amp;"ుంది. [1] M200G న్యూరా 50 mph (80 కిమీ/గం) వరకు వేగంతో ఏదైనా భూభాగాలపై ప్రయాణించగలదని భావిస్తున్నారు. [3] FAA లైట్-స్పోర్ట్ ఎయిర్క్రాఫ్ట్ వర్గానికి అనుగుణంగా చిన్న విమానాలను రూపొందించాలని మొల్లెర్ భావిస్తాడు, వాటిలో 200L లు మరియు 100L లు. [4] వాహనం యొక్క "&amp;"ఆవిష్కర్త పాల్ మొల్లెర్ 1960 ల నుండి ఫ్లయింగ్ సాసర్ ప్రాజెక్టులపై పనిచేస్తున్నాడు, రేడియల్ డిఫ్యూజర్‌లను అధ్యయనం చేసేటప్పుడు మొదట ఆలోచన ఇవ్వబడింది. అతను 1974 లో తన డిస్కోజెట్ ప్రాజెక్టును 1976 లో లక్ష్య ధృవీకరణ మరియు ఉత్పత్తి తేదీలతో ప్రోత్సహించాడు. ఎనిమి"&amp;"ది వాంకెల్ స్నోమొబైల్ ఇంజన్లు, కేంద్ర బబుల్ మరియు తక్కువ తోక ఫిన్, ఒక మాక్-అప్ యొక్క ఛాయాచిత్రాలు 1976 లో ప్రచురించబడ్డాయి. [5] [6] డిస్కోజెట్ ఎప్పుడూ కనిపించలేదు, అయినప్పటికీ తరువాత M200X దానిని దగ్గరగా పోలి ఉంటుంది. ఇంకా ఏదీ మార్కెట్‌కు రాలేదు మరియు సరి"&amp;"కొత్త M200G వాహనం ఏమైనా మెరుగ్గా ఉంటుందని వార్తా నివేదికలు అనుమానించబడ్డాయి, సెక్యూరిటీస్ అండ్ ఎక్స్ఛేంజ్ కమిషన్ ఒక కేసును ఉదహరిస్తూ, 1997 లో స్కైకార్ కోసం ప్రచార సామగ్రి 2002 నాటికి విక్రయించబడిందని అంచనా వేసింది. [[[ 2] M200G న్యూరా యొక్క 200 కి పైగా టె"&amp;"స్ట్ విమానాలు ఇప్పటికే నిర్వహించబడుతున్నాయని మొల్లెర్ మరియు అతని బృందం పేర్కొంది, అయినప్పటికీ ఈ విమానాలు గ్రౌండ్ ఎఫెక్ట్‌పై ఆధారపడతాయి మరియు ఫ్లాగ్‌షిప్ మోడల్, స్కైకార్ M400 కోసం నిర్దేశించిన లక్ష్యాల పట్ల గణనీయమైన కదలికను సూచించవు. ఈ సంవత్సరంలో ఉత్పత్తి "&amp;"చేయబడిన 250 యూనిట్ల లక్ష్యంతో 2008 ప్రారంభంలో వారు M200G అమ్మకానికి సిద్ధంగా ఉంటారని మొల్లెర్ had హించాడు, [2] కానీ ఇది జరగలేదు. డిమాండ్ను బట్టి, M200G సంస్థ ప్రకారం US $ 100,000 లోపు ఖర్చు అవుతుంది. [3] ఆగష్టు 2007 నాటికి, ఈ వాహనాన్ని యునైటెడ్ స్టేట్స్ ఫ"&amp;"ెడరల్ ఏవియేషన్ అడ్మినిస్ట్రేషన్ లేదా రవాణా శాఖ నియంత్రిస్తుందా అని మొల్లెర్ ఇంకా స్థాపించలేదు. [2] డిస్కవరీ ఛానల్ టెలివిజన్ షో మిత్‌బస్టర్స్ యొక్క 2005 ఎపిసోడ్లో, US $ 200 మిలియన్లకు పైగా స్కైకార్ అభివృద్ధికి చేరుకున్నట్లు తెలిసింది. మొల్లెర్ 1974 నుండి ఫ"&amp;"్లయింగ్ కారును నిర్మించడానికి ప్రయత్నిస్తున్నట్లు చెప్పుకుంటాడు, డెలివరీ తేదీలను నిరంతరం ""మూలలో చుట్టూ"" మాత్రమే వాగ్దానం చేస్తాడు, కాని ఎగురుతున్న వాహనాన్ని ఉత్పత్తి చేయడానికి దగ్గరి మొల్లెర్ M200G న్యూరా, ఇది హోవర్ కోసం నిరూపించబడింది గ్రౌండ్ ఎఫెక్ట్ వ"&amp;"ెలుపల. ఆటోమొబైల్‌కు సమానమైన ఇంధన ఆర్థిక వ్యవస్థ వంటి వాగ్దానం చేసిన సామర్ధ్యాలకు మద్దతు ఇవ్వడానికి అతను ఎటువంటి ఆధారాలు లేదా గణాంకాలను ఉత్పత్తి చేయలేదు; నిజమే, ప్రతి ప్రతిపాదిత మోడల్ ఎనిమిది తక్కువ ఇంధన-సమర్థవంతమైన కానీ చాలా మంచి బరువును శక్తి నిష్పత్తి వ"&amp;"ాంకెల్ ఇంజిన్లకు ఉపయోగిస్తుంది, వీటిలో ప్రతి ఒక్కటి పనిలేకుండా ఉన్నప్పుడు కూడా అధిక RPM లను నిర్వహించాలి. [7] విమానానికి చేరుకున్న ఏకైక ప్రదర్శన, స్కైకార్ ప్రోటోటైప్ చేత చేయబడిన ""హోవర్"" పరీక్ష, ఇది ఒక క్రేన్‌కు కలపబడింది, వేలాడదీయలేదు, ఇది మొల్లెర్ ""భీ"&amp;"మా ప్రయోజనాల కోసం"" అని పేర్కొన్నాడు. [8] గడువు ముగిసిన ప్రతిసారీ, మొల్లెర్ దానిని వాయిదా వేశాడు. ఉదాహరణకు, 2003 నుండి, అతను ఫ్లాగ్‌షిప్ మోడల్ M400 కోసం ప్రీసెల్ డిపాజిట్లు తీసుకోవడం ప్రారంభించినప్పుడు, పెట్టుబడిదారులకు మరియు కొనుగోలుదారులకు వాగ్దానం చేసి"&amp;"న FAA ధృవీకరణ తేదీ ప్రతి సంవత్సరం ఒక సంవత్సరం ముందుకు తరలించబడింది మరియు చివరగా డిసెంబర్ 31, 2008 న ఉంది. [9] 2003 లో, సెక్యూరిటీస్ అండ్ ఎక్స్ఛేంజ్ కమిషన్ మొల్లర్‌పై సివిల్ మోసం (సెక్యూరిటీస్ అండ్ ఎక్స్ఛేంజ్ కమిషన్ వి. మొల్లెర్ ఇంటర్నేషనల్, ఇంక్., మరియు ప"&amp;"ాల్ ఎస్. సంస్థ యొక్క ప్రధాన M400 స్కైకార్ యొక్క పనితీరు. మొల్లెర్ శాశ్వత నిషేధాన్ని అంగీకరించి $ 50,000 చెల్లించడం ద్వారా ఈ దావాను పరిష్కరించాడు. [10] SEC ఫిర్యాదు యొక్క మాటలలో, ""2002 చివరి నాటికి, MI యొక్క సుమారు 40 సంవత్సరాల అభివృద్ధి ఫలితంగా భూమి నుండ"&amp;"ి పదిహేను అడుగుల [4.5 మీ] పైకి వెళ్ళే ప్రోటోటైప్ స్కైకార్ వచ్చింది. [[11] [11] నుండి డేటా [13] సాధారణ లక్షణాల పనితీరు")</f>
        <v>M200G న్యూరా అనేది ఫ్లయింగ్ సాసర్ తరహా హోవర్‌క్రాఫ్ట్ యొక్క నమూనా, దీనిని ఏరోనాటిక్స్ ఇంజనీర్ పాల్ మొల్లెర్ రూపొందించారు. ఈ వాహనం మొల్లెర్ M400 స్కైకార్‌కు పూర్వగామిగా is హించబడింది. M200G వోలాంటర్ ఎనిమిది కంప్యూటర్-నియంత్రిత అభిమానుల వ్యవస్థను ఉపయోగిస్తుంది. వోలాంటర్ అనేది మొల్లెర్ చేత రూపొందించబడిన పదం "నిలువు టేకాఫ్ మరియు ల్యాండింగ్ విమానం." M200 అనేది VTOL వ్యక్తిగత గాలి వాహనం కోసం ఒక రూపకల్పన, ఇది మొల్లెర్ "వోలాంటర్" గా అభివర్ణించిన వాహనం. M200G న్యూరా అనేది ఇద్దరు ప్రయాణీకులకు మరియు కంట్రోల్ ప్యానెల్ కోసం మధ్యలో సీట్లతో కూడిన వృత్తాకార క్రాఫ్ట్. వాహనం 3 అడుగుల (0.9 మీటర్లు) పొడవు మరియు 10 అడుగుల (3 మీటర్లు) వ్యాసం కలిగి ఉంటుంది. ఎనిమిది వాంకెల్ రోటరీ ఇంజన్లు ఎనిమిది పరివేష్టిత అభిమానులకు శక్తి. అభిమానులు నిలువు టేకాఫ్ మరియు ల్యాండింగ్ కోసం అనుమతిస్తారు మరియు వాహనం పైకి వచ్చిన తర్వాత, ఎగురుతున్నప్పుడు వాహనం కూర్చున్న గాలి యొక్క పరిపుష్టిని సృష్టించడానికి గ్రౌండ్ ఎఫెక్ట్‌పై ఆధారపడతారు. ఎనిమిది వేర్వేరు ఇంజన్లు రిడెండెన్సీ కోసం ఉన్నాయి, ఒక ఇంజిన్ బయటకు వెళితే క్రాఫ్ట్ ఎగురుతూ ఉండటానికి వీలు కల్పిస్తుంది. రెండు ఇంజన్లు బయటకు వెళితే, క్రాఫ్ట్ "సర్వైవబుల్ హార్డ్ ల్యాండింగ్" చేస్తుంది. [1] ఇంజిన్లను గ్యాసోలిన్, డీజిల్ లేదా ఇథనాల్ ఇంధనాలతో నడిపిస్తుంది. [2] కంప్యూటర్ సిస్టమ్ స్థిరత్వాన్ని పర్యవేక్షిస్తుంది మరియు వాహనానికి రెండు నియంత్రణలు మాత్రమే ఉన్నాయి, ఒకటి వేగం మరియు దిశకు మరియు మరొకటి ఎత్తుకు. కంప్యూటర్ సిస్టమ్ యంత్రం భూమికి 10 అడుగుల (3 మీ) కంటే ఎక్కువ ఎగరకుండా నిరోధిస్తుంది. ఫెడరల్ ఏవియేషన్ అడ్మినిస్ట్రేషన్ రెగ్యులేషన్స్ ప్రకారం, 10 అడుగుల పైన ఎగురుతున్న ఏదైనా వాహనం ఒక విమానం వలె నియంత్రించబడుతుంది. [1] M200G న్యూరా 50 mph (80 కిమీ/గం) వరకు వేగంతో ఏదైనా భూభాగాలపై ప్రయాణించగలదని భావిస్తున్నారు. [3] FAA లైట్-స్పోర్ట్ ఎయిర్క్రాఫ్ట్ వర్గానికి అనుగుణంగా చిన్న విమానాలను రూపొందించాలని మొల్లెర్ భావిస్తాడు, వాటిలో 200L లు మరియు 100L లు. [4] వాహనం యొక్క ఆవిష్కర్త పాల్ మొల్లెర్ 1960 ల నుండి ఫ్లయింగ్ సాసర్ ప్రాజెక్టులపై పనిచేస్తున్నాడు, రేడియల్ డిఫ్యూజర్‌లను అధ్యయనం చేసేటప్పుడు మొదట ఆలోచన ఇవ్వబడింది. అతను 1974 లో తన డిస్కోజెట్ ప్రాజెక్టును 1976 లో లక్ష్య ధృవీకరణ మరియు ఉత్పత్తి తేదీలతో ప్రోత్సహించాడు. ఎనిమిది వాంకెల్ స్నోమొబైల్ ఇంజన్లు, కేంద్ర బబుల్ మరియు తక్కువ తోక ఫిన్, ఒక మాక్-అప్ యొక్క ఛాయాచిత్రాలు 1976 లో ప్రచురించబడ్డాయి. [5] [6] డిస్కోజెట్ ఎప్పుడూ కనిపించలేదు, అయినప్పటికీ తరువాత M200X దానిని దగ్గరగా పోలి ఉంటుంది. ఇంకా ఏదీ మార్కెట్‌కు రాలేదు మరియు సరికొత్త M200G వాహనం ఏమైనా మెరుగ్గా ఉంటుందని వార్తా నివేదికలు అనుమానించబడ్డాయి, సెక్యూరిటీస్ అండ్ ఎక్స్ఛేంజ్ కమిషన్ ఒక కేసును ఉదహరిస్తూ, 1997 లో స్కైకార్ కోసం ప్రచార సామగ్రి 2002 నాటికి విక్రయించబడిందని అంచనా వేసింది. [[[ 2] M200G న్యూరా యొక్క 200 కి పైగా టెస్ట్ విమానాలు ఇప్పటికే నిర్వహించబడుతున్నాయని మొల్లెర్ మరియు అతని బృందం పేర్కొంది, అయినప్పటికీ ఈ విమానాలు గ్రౌండ్ ఎఫెక్ట్‌పై ఆధారపడతాయి మరియు ఫ్లాగ్‌షిప్ మోడల్, స్కైకార్ M400 కోసం నిర్దేశించిన లక్ష్యాల పట్ల గణనీయమైన కదలికను సూచించవు. ఈ సంవత్సరంలో ఉత్పత్తి చేయబడిన 250 యూనిట్ల లక్ష్యంతో 2008 ప్రారంభంలో వారు M200G అమ్మకానికి సిద్ధంగా ఉంటారని మొల్లెర్ had హించాడు, [2] కానీ ఇది జరగలేదు. డిమాండ్ను బట్టి, M200G సంస్థ ప్రకారం US $ 100,000 లోపు ఖర్చు అవుతుంది. [3] ఆగష్టు 2007 నాటికి, ఈ వాహనాన్ని యునైటెడ్ స్టేట్స్ ఫెడరల్ ఏవియేషన్ అడ్మినిస్ట్రేషన్ లేదా రవాణా శాఖ నియంత్రిస్తుందా అని మొల్లెర్ ఇంకా స్థాపించలేదు. [2] డిస్కవరీ ఛానల్ టెలివిజన్ షో మిత్‌బస్టర్స్ యొక్క 2005 ఎపిసోడ్లో, US $ 200 మిలియన్లకు పైగా స్కైకార్ అభివృద్ధికి చేరుకున్నట్లు తెలిసింది. మొల్లెర్ 1974 నుండి ఫ్లయింగ్ కారును నిర్మించడానికి ప్రయత్నిస్తున్నట్లు చెప్పుకుంటాడు, డెలివరీ తేదీలను నిరంతరం "మూలలో చుట్టూ" మాత్రమే వాగ్దానం చేస్తాడు, కాని ఎగురుతున్న వాహనాన్ని ఉత్పత్తి చేయడానికి దగ్గరి మొల్లెర్ M200G న్యూరా, ఇది హోవర్ కోసం నిరూపించబడింది గ్రౌండ్ ఎఫెక్ట్ వెలుపల. ఆటోమొబైల్‌కు సమానమైన ఇంధన ఆర్థిక వ్యవస్థ వంటి వాగ్దానం చేసిన సామర్ధ్యాలకు మద్దతు ఇవ్వడానికి అతను ఎటువంటి ఆధారాలు లేదా గణాంకాలను ఉత్పత్తి చేయలేదు; నిజమే, ప్రతి ప్రతిపాదిత మోడల్ ఎనిమిది తక్కువ ఇంధన-సమర్థవంతమైన కానీ చాలా మంచి బరువును శక్తి నిష్పత్తి వాంకెల్ ఇంజిన్లకు ఉపయోగిస్తుంది, వీటిలో ప్రతి ఒక్కటి పనిలేకుండా ఉన్నప్పుడు కూడా అధిక RPM లను నిర్వహించాలి. [7] విమానానికి చేరుకున్న ఏకైక ప్రదర్శన, స్కైకార్ ప్రోటోటైప్ చేత చేయబడిన "హోవర్" పరీక్ష, ఇది ఒక క్రేన్‌కు కలపబడింది, వేలాడదీయలేదు, ఇది మొల్లెర్ "భీమా ప్రయోజనాల కోసం" అని పేర్కొన్నాడు. [8] గడువు ముగిసిన ప్రతిసారీ, మొల్లెర్ దానిని వాయిదా వేశాడు. ఉదాహరణకు, 2003 నుండి, అతను ఫ్లాగ్‌షిప్ మోడల్ M400 కోసం ప్రీసెల్ డిపాజిట్లు తీసుకోవడం ప్రారంభించినప్పుడు, పెట్టుబడిదారులకు మరియు కొనుగోలుదారులకు వాగ్దానం చేసిన FAA ధృవీకరణ తేదీ ప్రతి సంవత్సరం ఒక సంవత్సరం ముందుకు తరలించబడింది మరియు చివరగా డిసెంబర్ 31, 2008 న ఉంది. [9] 2003 లో, సెక్యూరిటీస్ అండ్ ఎక్స్ఛేంజ్ కమిషన్ మొల్లర్‌పై సివిల్ మోసం (సెక్యూరిటీస్ అండ్ ఎక్స్ఛేంజ్ కమిషన్ వి. మొల్లెర్ ఇంటర్నేషనల్, ఇంక్., మరియు పాల్ ఎస్. సంస్థ యొక్క ప్రధాన M400 స్కైకార్ యొక్క పనితీరు. మొల్లెర్ శాశ్వత నిషేధాన్ని అంగీకరించి $ 50,000 చెల్లించడం ద్వారా ఈ దావాను పరిష్కరించాడు. [10] SEC ఫిర్యాదు యొక్క మాటలలో, "2002 చివరి నాటికి, MI యొక్క సుమారు 40 సంవత్సరాల అభివృద్ధి ఫలితంగా భూమి నుండి పదిహేను అడుగుల [4.5 మీ] పైకి వెళ్ళే ప్రోటోటైప్ స్కైకార్ వచ్చింది. [[11] [11] నుండి డేటా [13] సాధారణ లక్షణాల పనితీరు</v>
      </c>
      <c r="E42" s="1" t="s">
        <v>790</v>
      </c>
      <c r="F42" s="1" t="str">
        <f>IFERROR(__xludf.DUMMYFUNCTION("GOOGLETRANSLATE(E:E, ""en"", ""te"")"),"ఎగిరే కారు (విమానం)")</f>
        <v>ఎగిరే కారు (విమానం)</v>
      </c>
      <c r="J42" s="1" t="s">
        <v>791</v>
      </c>
      <c r="K42" s="1" t="str">
        <f>IFERROR(__xludf.DUMMYFUNCTION("GOOGLETRANSLATE(J:J, ""en"", ""te"")"),"పాల్ మొల్లెర్")</f>
        <v>పాల్ మొల్లెర్</v>
      </c>
      <c r="M42" s="1" t="s">
        <v>792</v>
      </c>
      <c r="N42" s="1" t="str">
        <f>IFERROR(__xludf.DUMMYFUNCTION("GOOGLETRANSLATE(M:M, ""en"", ""te"")"),"మెరుగుపరచబడుతున్నది")</f>
        <v>మెరుగుపరచబడుతున్నది</v>
      </c>
      <c r="P42" s="1">
        <v>2.0</v>
      </c>
      <c r="Q42" s="1" t="s">
        <v>793</v>
      </c>
      <c r="R42" s="1" t="s">
        <v>793</v>
      </c>
      <c r="S42" s="1" t="s">
        <v>794</v>
      </c>
      <c r="W42" s="1" t="s">
        <v>795</v>
      </c>
      <c r="Y42" s="1" t="s">
        <v>796</v>
      </c>
      <c r="Z42" s="1" t="s">
        <v>797</v>
      </c>
      <c r="AA42" s="1" t="s">
        <v>798</v>
      </c>
      <c r="AM42" s="1" t="s">
        <v>799</v>
      </c>
      <c r="AN42" s="1" t="s">
        <v>800</v>
      </c>
      <c r="AO42" s="1" t="s">
        <v>801</v>
      </c>
      <c r="AU42" s="1" t="s">
        <v>802</v>
      </c>
      <c r="AW42" s="1" t="s">
        <v>206</v>
      </c>
      <c r="AY42" s="1" t="s">
        <v>803</v>
      </c>
      <c r="BI42" s="1" t="s">
        <v>793</v>
      </c>
    </row>
    <row r="43">
      <c r="A43" s="1" t="s">
        <v>804</v>
      </c>
      <c r="B43" s="1" t="str">
        <f>IFERROR(__xludf.DUMMYFUNCTION("GOOGLETRANSLATE(A:A, ""en"", ""te"")"),"బ్రిటిష్ ఆర్మీ డైరిజిబుల్ నం 1")</f>
        <v>బ్రిటిష్ ఆర్మీ డైరిజిబుల్ నం 1</v>
      </c>
      <c r="C43" s="1" t="s">
        <v>805</v>
      </c>
      <c r="D43" s="1" t="str">
        <f>IFERROR(__xludf.DUMMYFUNCTION("GOOGLETRANSLATE(C:C, ""en"", ""te"")"),"బ్రిటిష్ ఆర్మీ డైరిజిబుల్ నం 1, నాగరికమైన శూన్య సెకండస్ (లాటిన్: ""రెండవది ఏదీ లేదు"") సెమీ-రిజిడ్ ఎయిర్‌షిప్. మొదట 10 సెప్టెంబర్ 1907 న ఎగిరింది, ఇది బ్రిటన్ యొక్క మొట్టమొదటి శక్తితో కూడిన సైనిక విమానం. ఫర్న్‌బరోలోని ఆర్మీ యొక్క బెలూన్ ఫ్యాక్టరీలో నిర్మి"&amp;"ంచిన ప్రారంభ రూపకల్పన పనిని కల్నల్ జేమ్స్ టెంపుర్ నిర్వహించింది, మరియు దీనిని రాయల్ ఇంజనీర్స్ యొక్క కల్నల్ జాన్ కాపర్ మరియు శామ్యూల్ కోడి పూర్తి చేశారు, అతను స్టీరింగ్ గేర్ మరియు పవర్ ఇన్స్టాలేషన్ అభివృద్ధి చెందడానికి ప్రధానంగా బాధ్యత వహించాడు. [[పట్టు కు"&amp;"ములి ఇది అంతర్గత బలోనెట్స్ లేకుండా గోల్డ్‌బీటర్ యొక్క చర్మం నుండి నిర్మించిన స్థూపాకార కవరును కలిగి ఉంది, [2] దీని నుండి ఉక్కు గొట్టాల యొక్క పొడవైన త్రిభుజాకార-సెక్షన్ ఫ్రేమ్‌వర్క్‌ను నాలుగు సిల్క్ బ్యాండ్‌లు నిలిపివేసాయి. వెనుక భాగంలో చుక్కాని మరియు ఎలివ"&amp;"ేటర్లతో కూడిన నియంత్రణ ఉపరితలాలు, ఒక జత పెద్ద ఎలివేటర్లు మరియు ముందు భాగంలో మరో జత, ఈ ఫ్రేమ్‌వర్క్‌కు జతచేయబడ్డాయి మరియు దాని క్రింద సస్పెండ్ చేయబడిన సిబ్బంది మరియు విద్యుత్ సంస్థాపన కలిగిన చిన్న గొండోలా. ఇది 50 హెచ్‌పి (37 కిలోవాట్) ఆంటోనెట్ ఇంజిన్‌తో పన"&amp;"ిచేస్తుంది, తోలు బెల్టుల ద్వారా రెండు-బ్లేడెడ్ అల్యూమినియం ప్రొపెల్లర్లను ఒక జత నడుపుతుంది. [3] ఎయిర్‌షిప్ మైదానంలో ఉన్నప్పుడు ప్రొపెల్లర్ల పిచ్‌ను సర్దుబాటు చేయవచ్చు. [4] నల్లి సెకండస్ మొట్టమొదట 10 సెప్టెంబర్ 1907 న ఫార్న్‌బరోలో ప్రయాణించారు, కాప్పర్‌తో "&amp;"కంట్రోల్స్ వద్ద, కోడి మరియు కెప్టెన్ కింగ్ సహకరించారు. రెండు విమానాలు జరిగాయి: మొదటి సమయంలో, ఎయిర్‌షిప్ సుమారు 200 అడుగుల (60 మీ) ఎత్తులో మూడు మైళ్ల దూరం ఎగురవేయబడింది, ఈ విమానం ఇంజిన్ లోపం ద్వారా ముగించబడింది. తరువాత రోజు రెండవ ఫ్లైట్ జరిగింది, వారి విప్"&amp;"లవం వేగాన్ని పెంచడానికి ప్రొపెల్లర్ బ్లేడ్లు ప్రాంతంలో తగ్గించబడ్డాయి. [5] అక్టోబర్ 5 న ఫర్న్‌బరో నుండి లండన్‌కు వెళ్లినప్పుడు మరింత బహిరంగంగా కనిపించింది. రాత్రి 11:00 గంటలకు బయలుదేరి, కాపర్, కోడి మరియు లెఫ్టినెంట్ వాటర్లో చేత, వారు నగరం మీద ఒక పర్యటన చే"&amp;"సారు, వైట్‌హాల్ మరియు బకింగ్‌హామ్ ప్యాలెస్‌ను తీసుకున్నారు, మరియు సెయింట్ పాల్స్ కేథడ్రాల్‌ను చుట్టుముట్టిన తరువాత, వారు ఫర్న్‌బరోకు తిరిగి రావడానికి ప్రయత్నించారు, కానీ 18 MPH ( 29 కి.మీ/గం) హెడ్‌విండ్స్ సిడెన్‌హామ్‌లోని క్రిస్టల్ ప్యాలెస్ వద్ద దిగవలసి వ"&amp;"చ్చింది. [6] ఈ విమానం 3 గంటల 25 నిమిషాలు కొనసాగింది మరియు 50 మైళ్ళు (80 కిమీ) ఓవర్‌ల్యాండ్‌ను కవర్ చేసింది. [1] అక్టోబర్ 10 న, అధిక గాలులలో దెబ్బతినకుండా ఉండటానికి క్రిస్టల్ ప్యాలెస్ వద్ద ఇంకా కప్పబడి ఉంది, ఆమె చాలా తీవ్రంగా బఫే చేయబడింది, కొందరు కొందరు త"&amp;"ాడులు ఉచితం. ఎస్కేప్ కవాటాల ద్వారా హైడ్రోజన్ విడుదల చేయబడింది మరియు ఈ ప్రక్రియను వేగవంతం చేయడానికి కవరులో ఒక చీలిక తయారు చేయబడింది. విక్షేపం మరియు పాక్షికంగా కూల్చివేయబడింది, అవశేషాలను తిరిగి ఫర్న్‌బరోకు తీసుకువెళ్లారు, అక్కడ అది శూల్లి సెకండస్ II గా మారడ"&amp;"ానికి మార్పులతో పునర్నిర్మించబడింది. కొత్త ఎయిర్‌షిప్ కోసం ప్రతిపాదనలను అనుసరించి, మొదటి ఎయిర్‌షిప్ యొక్క కవరును తిరిగి ఉపయోగించాలని నిర్ణయించారు, ఇది 84,768 అడుగుల సామర్థ్యానికి విస్తరించింది. [7] [8] క్రొత్త ఫీచర్లలో మొత్తం నిర్మాణం మీద పట్టు బయటి చర్మం"&amp;", కొత్త మరియు సవరించిన అండర్ స్ట్రక్చర్, మధ్యలో ఉన్న ప్రదేశంలో ఒక చిన్న అదనపు ""రిజర్వ్"" గ్యాస్‌బ్యాగ్, ఫార్వర్డ్ ఎలివేటర్, పాత ఇంజిన్ నుండి సవరించిన డ్రైవ్ రైలు మరియు గ్రౌండ్ సహా సవరించిన నియంత్రణ ఉపరితలాలు ఉన్నాయి. స్పైక్. [7] జనరల్ హోరేస్ స్మిత్-డోరియ"&amp;"న్, చార్లెస్ రోల్స్ మరియు ఫ్రాంక్ హెడ్జెస్ బట్లర్‌తో సహా పలు వేల మంది ప్రేక్షకుల ముందు నల్లి సెకండస్ II 24 జూలై 1908 న ప్రయాణించారు. [9] నేవీ సిబ్బందికి శిక్షణ ఇచ్చే ఉద్దేశ్యంతో ఎయిర్‌షిప్ తదుపరి విమానంలో మాత్రమే చేసింది. ఇది అప్పుడు స్క్రాప్ చేయబడింది, ["&amp;"2] దాని ఇంజిన్ కోడి యొక్క బ్రిటిష్ ఆర్మీ విమానం నం 1 కు శక్తినివ్వడానికి ఉపయోగించబడుతుంది. -పార్సర్-అవుట్పుట్ .సిటేషన్ q {quots: ""\"" """" """" """" """" """" """" ""}. పార్సర్-అవుట్పుట్ .ఇడ్-లాక్-ఫ్రీ A, .MW- పార్సర్-అవుట్పుట్ .సిటేషన్ .cs1- లాక్-ఫ్రీ A"&amp;" {నేపథ్యం: లీనియర్-గ్రేడియంట్ (పారదర్శక, పారదర్శక), URL (""// అప్‌లోడ్.వికిమీడియా.ఆర్గ్/వికిపిడియా /commons/6/65/lock-green.svg"")) A, .MW-PARSER- అవుట్పుట్ .సిటేషన్ .cs1- లాక్-లిమిటెడ్ A, .MW- పార్సర్-అవుట్పుట్ .సిటేషన్ .cs1-lock- రిజిస్ట్రేషన్ A {నేపథ్య"&amp;"ం: లీనియర్-గ్రేడియంట్ (పారదర్శక, పారదర్శక), URL (""// అప్‌లోడ్. MW-PARSER- అవుట్పుట్ .సిటేషన్ .cs1- లాక్-సబ్‌స్క్రిప్షన్ A {నేపథ్యం: లీనియర్-గ్రేడియంట్ (ట్రాన్స్‌పేర్ NT, పారదర్శక), URL (""// అప్‌లోడ్ అవుట్పుట్ .CS1-WS-ICON A {నేపథ్యం: లీనియర్-గ్రేడియంట్ "&amp;"(పారదర్శక, పారదర్శక), URL (""// అప్‌లోడ్ . రంగు:#D33} .MW- పార్సర్-అవుట్పుట్ .cs1-sibsible-irerror {రంగు:#D33} .MW-PARSER- అవుట్పుట్ .cs1-maint {display: none; color:#3a3; మార్జిన్-లెఫ్ట్: 0.3EM} .MW-PARSER-OUTPUT .CS1- ఫార్మాట్ {ఫాంట్-సైజ్: 95%}. {పాడింగ"&amp;"్-రైట్: 0.2em} .mw- పార్సర్-అవుట్పుట్ .citation .mw-selflink {font-weight: weritit} లూయిస్, పీటర్ (1962). బ్రిటిష్ విమానం 1808-1914. లండన్: పుట్నం. పే. 548. జనరల్ లక్షణాల పనితీరు")</f>
        <v>బ్రిటిష్ ఆర్మీ డైరిజిబుల్ నం 1, నాగరికమైన శూన్య సెకండస్ (లాటిన్: "రెండవది ఏదీ లేదు") సెమీ-రిజిడ్ ఎయిర్‌షిప్. మొదట 10 సెప్టెంబర్ 1907 న ఎగిరింది, ఇది బ్రిటన్ యొక్క మొట్టమొదటి శక్తితో కూడిన సైనిక విమానం. ఫర్న్‌బరోలోని ఆర్మీ యొక్క బెలూన్ ఫ్యాక్టరీలో నిర్మించిన ప్రారంభ రూపకల్పన పనిని కల్నల్ జేమ్స్ టెంపుర్ నిర్వహించింది, మరియు దీనిని రాయల్ ఇంజనీర్స్ యొక్క కల్నల్ జాన్ కాపర్ మరియు శామ్యూల్ కోడి పూర్తి చేశారు, అతను స్టీరింగ్ గేర్ మరియు పవర్ ఇన్స్టాలేషన్ అభివృద్ధి చెందడానికి ప్రధానంగా బాధ్యత వహించాడు. [[పట్టు కుములి ఇది అంతర్గత బలోనెట్స్ లేకుండా గోల్డ్‌బీటర్ యొక్క చర్మం నుండి నిర్మించిన స్థూపాకార కవరును కలిగి ఉంది, [2] దీని నుండి ఉక్కు గొట్టాల యొక్క పొడవైన త్రిభుజాకార-సెక్షన్ ఫ్రేమ్‌వర్క్‌ను నాలుగు సిల్క్ బ్యాండ్‌లు నిలిపివేసాయి. వెనుక భాగంలో చుక్కాని మరియు ఎలివేటర్లతో కూడిన నియంత్రణ ఉపరితలాలు, ఒక జత పెద్ద ఎలివేటర్లు మరియు ముందు భాగంలో మరో జత, ఈ ఫ్రేమ్‌వర్క్‌కు జతచేయబడ్డాయి మరియు దాని క్రింద సస్పెండ్ చేయబడిన సిబ్బంది మరియు విద్యుత్ సంస్థాపన కలిగిన చిన్న గొండోలా. ఇది 50 హెచ్‌పి (37 కిలోవాట్) ఆంటోనెట్ ఇంజిన్‌తో పనిచేస్తుంది, తోలు బెల్టుల ద్వారా రెండు-బ్లేడెడ్ అల్యూమినియం ప్రొపెల్లర్లను ఒక జత నడుపుతుంది. [3] ఎయిర్‌షిప్ మైదానంలో ఉన్నప్పుడు ప్రొపెల్లర్ల పిచ్‌ను సర్దుబాటు చేయవచ్చు. [4] నల్లి సెకండస్ మొట్టమొదట 10 సెప్టెంబర్ 1907 న ఫార్న్‌బరోలో ప్రయాణించారు, కాప్పర్‌తో కంట్రోల్స్ వద్ద, కోడి మరియు కెప్టెన్ కింగ్ సహకరించారు. రెండు విమానాలు జరిగాయి: మొదటి సమయంలో, ఎయిర్‌షిప్ సుమారు 200 అడుగుల (60 మీ) ఎత్తులో మూడు మైళ్ల దూరం ఎగురవేయబడింది, ఈ విమానం ఇంజిన్ లోపం ద్వారా ముగించబడింది. తరువాత రోజు రెండవ ఫ్లైట్ జరిగింది, వారి విప్లవం వేగాన్ని పెంచడానికి ప్రొపెల్లర్ బ్లేడ్లు ప్రాంతంలో తగ్గించబడ్డాయి. [5] అక్టోబర్ 5 న ఫర్న్‌బరో నుండి లండన్‌కు వెళ్లినప్పుడు మరింత బహిరంగంగా కనిపించింది. రాత్రి 11:00 గంటలకు బయలుదేరి, కాపర్, కోడి మరియు లెఫ్టినెంట్ వాటర్లో చేత, వారు నగరం మీద ఒక పర్యటన చేసారు, వైట్‌హాల్ మరియు బకింగ్‌హామ్ ప్యాలెస్‌ను తీసుకున్నారు, మరియు సెయింట్ పాల్స్ కేథడ్రాల్‌ను చుట్టుముట్టిన తరువాత, వారు ఫర్న్‌బరోకు తిరిగి రావడానికి ప్రయత్నించారు, కానీ 18 MPH ( 29 కి.మీ/గం) హెడ్‌విండ్స్ సిడెన్‌హామ్‌లోని క్రిస్టల్ ప్యాలెస్ వద్ద దిగవలసి వచ్చింది. [6] ఈ విమానం 3 గంటల 25 నిమిషాలు కొనసాగింది మరియు 50 మైళ్ళు (80 కిమీ) ఓవర్‌ల్యాండ్‌ను కవర్ చేసింది. [1] అక్టోబర్ 10 న, అధిక గాలులలో దెబ్బతినకుండా ఉండటానికి క్రిస్టల్ ప్యాలెస్ వద్ద ఇంకా కప్పబడి ఉంది, ఆమె చాలా తీవ్రంగా బఫే చేయబడింది, కొందరు కొందరు తాడులు ఉచితం. ఎస్కేప్ కవాటాల ద్వారా హైడ్రోజన్ విడుదల చేయబడింది మరియు ఈ ప్రక్రియను వేగవంతం చేయడానికి కవరులో ఒక చీలిక తయారు చేయబడింది. విక్షేపం మరియు పాక్షికంగా కూల్చివేయబడింది, అవశేషాలను తిరిగి ఫర్న్‌బరోకు తీసుకువెళ్లారు, అక్కడ అది శూల్లి సెకండస్ II గా మారడానికి మార్పులతో పునర్నిర్మించబడింది. కొత్త ఎయిర్‌షిప్ కోసం ప్రతిపాదనలను అనుసరించి, మొదటి ఎయిర్‌షిప్ యొక్క కవరును తిరిగి ఉపయోగించాలని నిర్ణయించారు, ఇది 84,768 అడుగుల సామర్థ్యానికి విస్తరించింది. [7] [8] క్రొత్త ఫీచర్లలో మొత్తం నిర్మాణం మీద పట్టు బయటి చర్మం, కొత్త మరియు సవరించిన అండర్ స్ట్రక్చర్, మధ్యలో ఉన్న ప్రదేశంలో ఒక చిన్న అదనపు "రిజర్వ్" గ్యాస్‌బ్యాగ్, ఫార్వర్డ్ ఎలివేటర్, పాత ఇంజిన్ నుండి సవరించిన డ్రైవ్ రైలు మరియు గ్రౌండ్ సహా సవరించిన నియంత్రణ ఉపరితలాలు ఉన్నాయి. స్పైక్. [7] జనరల్ హోరేస్ స్మిత్-డోరియన్, చార్లెస్ రోల్స్ మరియు ఫ్రాంక్ హెడ్జెస్ బట్లర్‌తో సహా పలు వేల మంది ప్రేక్షకుల ముందు నల్లి సెకండస్ II 24 జూలై 1908 న ప్రయాణించారు. [9] నేవీ సిబ్బందికి శిక్షణ ఇచ్చే ఉద్దేశ్యంతో ఎయిర్‌షిప్ తదుపరి విమానంలో మాత్రమే చేసింది. ఇది అప్పుడు స్క్రాప్ చేయబడింది, [2] దాని ఇంజిన్ కోడి యొక్క బ్రిటిష్ ఆర్మీ విమానం నం 1 కు శక్తినివ్వడానికి ఉపయోగించబడుతుంది. -పార్సర్-అవుట్పుట్ .సిటేషన్ q {quots: "\" "" "" "" "" "" "" "}. పార్సర్-అవుట్పుట్ .ఇడ్-లాక్-ఫ్రీ A, .MW- పార్సర్-అవుట్పుట్ .సిటేషన్ .cs1- లాక్-ఫ్రీ A {నేపథ్యం: లీనియర్-గ్రేడియంట్ (పారదర్శక, పారదర్శక), URL ("// అప్‌లోడ్.వికిమీడియా.ఆర్గ్/వికిపిడియా /commons/6/65/lock-green.svg")) A, .MW-PARSER- అవుట్పుట్ .సిటేషన్ .cs1- లాక్-లిమిటెడ్ A, .MW- పార్సర్-అవుట్పుట్ .సిటేషన్ .cs1-lock- రిజిస్ట్రేషన్ A {నేపథ్యం: లీనియర్-గ్రేడియంట్ (పారదర్శక, పారదర్శక), URL ("// అప్‌లోడ్. MW-PARSER- అవుట్పుట్ .సిటేషన్ .cs1- లాక్-సబ్‌స్క్రిప్షన్ A {నేపథ్యం: లీనియర్-గ్రేడియంట్ (ట్రాన్స్‌పేర్ NT, పారదర్శక), URL ("// అప్‌లోడ్ అవుట్పుట్ .CS1-WS-ICON A {నేపథ్యం: లీనియర్-గ్రేడియంట్ (పారదర్శక, పారదర్శక), URL ("// అప్‌లోడ్ . రంగు:#D33} .MW- పార్సర్-అవుట్పుట్ .cs1-sibsible-irerror {రంగు:#D33} .MW-PARSER- అవుట్పుట్ .cs1-maint {display: none; color:#3a3; మార్జిన్-లెఫ్ట్: 0.3EM} .MW-PARSER-OUTPUT .CS1- ఫార్మాట్ {ఫాంట్-సైజ్: 95%}. {పాడింగ్-రైట్: 0.2em} .mw- పార్సర్-అవుట్పుట్ .citation .mw-selflink {font-weight: weritit} లూయిస్, పీటర్ (1962). బ్రిటిష్ విమానం 1808-1914. లండన్: పుట్నం. పే. 548. జనరల్ లక్షణాల పనితీరు</v>
      </c>
      <c r="E43" s="1" t="s">
        <v>806</v>
      </c>
      <c r="F43" s="1" t="str">
        <f>IFERROR(__xludf.DUMMYFUNCTION("GOOGLETRANSLATE(E:E, ""en"", ""te"")"),"సెమీ రిజిడ్ ఎయిర్‌షిప్")</f>
        <v>సెమీ రిజిడ్ ఎయిర్‌షిప్</v>
      </c>
      <c r="J43" s="1" t="s">
        <v>807</v>
      </c>
      <c r="K43" s="1" t="str">
        <f>IFERROR(__xludf.DUMMYFUNCTION("GOOGLETRANSLATE(J:J, ""en"", ""te"")"),"కల్నల్ జాన్ కాపర్ మరియు శామ్యూల్ కోడి")</f>
        <v>కల్నల్ జాన్ కాపర్ మరియు శామ్యూల్ కోడి</v>
      </c>
      <c r="L43" s="3">
        <v>2810.0</v>
      </c>
      <c r="O43" s="1">
        <v>1.0</v>
      </c>
      <c r="Q43" s="1" t="s">
        <v>808</v>
      </c>
      <c r="W43" s="1" t="s">
        <v>809</v>
      </c>
      <c r="Y43" s="1" t="s">
        <v>810</v>
      </c>
      <c r="AN43" s="1" t="s">
        <v>811</v>
      </c>
      <c r="AO43" s="1" t="s">
        <v>812</v>
      </c>
      <c r="AU43" s="1" t="s">
        <v>813</v>
      </c>
      <c r="AY43" s="1" t="s">
        <v>814</v>
      </c>
      <c r="BP43" s="1" t="s">
        <v>815</v>
      </c>
      <c r="CA43" s="1" t="s">
        <v>816</v>
      </c>
      <c r="CB43" s="1" t="s">
        <v>817</v>
      </c>
    </row>
    <row r="44">
      <c r="A44" s="1" t="s">
        <v>818</v>
      </c>
      <c r="B44" s="1" t="str">
        <f>IFERROR(__xludf.DUMMYFUNCTION("GOOGLETRANSLATE(A:A, ""en"", ""te"")"),"బ్రౌన్ బి -2 రేసర్")</f>
        <v>బ్రౌన్ బి -2 రేసర్</v>
      </c>
      <c r="C44" s="1" t="s">
        <v>819</v>
      </c>
      <c r="D44" s="1" t="str">
        <f>IFERROR(__xludf.DUMMYFUNCTION("GOOGLETRANSLATE(C:C, ""en"", ""te"")"),"బ్రౌన్ బి -2 రేసర్ అనేది 1934 లో నిర్మించిన ఒక అమెరికన్ నిర్మించిన చిన్న మోనోప్లేన్ రేసింగ్ విమానం..ఎమ్‌డబ్ల్యూ-పార్సర్-అవుట్పుట్ .toclimit-2 .toclevel-1 ul, .mw- పార్సర్-అవుట్పుట్ .toclimit-3 .toclimit-3 ul . MW- పార్సర్-అవుట్పుట్ .toclimit-7 .toclevel-6"&amp;" UL {display: ఏదీ} B-2 రేసర్‌ను 1934 లో కాలిఫోర్నియాలోని మాంటెబెల్లో యొక్క బ్రౌన్ ఎయిర్‌క్రాఫ్ట్ కో. క్లోవర్ ఫీల్డ్, శాంటా మోనికా, కాలిఫోర్నియా. ""మిస్ లాస్ ఏంజిల్స్"" గా పిలువబడే ఈ విమానం పోటీ ఎగిరే కోసం రూపొందించబడింది. తక్కువ రెక్కల మోనోప్లేన్ డ్రాగ్‌న"&amp;"ు తగ్గించడానికి కనీస క్రాస్-సెక్షన్‌తో రూపొందించబడింది. ఇది ఓపెన్ సింగిల్-పర్సన్ కాక్‌పిట్ మరియు దాని పూర్వీకుడు బి -1 వంటి స్థిర తోక-స్కిడ్ అండర్ క్యారేజీని కలిగి ఉంది. [1] ""మిస్ లాస్ ఏంజిల్స్"" 1934 నేషనల్ ఎయిర్ రేసుల్లో అరంగేట్రం చేసింది, బంగారు ఆకులో"&amp;" అక్షరాలు మరియు స్వరాలు విలక్షణమైన స్కార్లెట్ పెయింట్‌లో పూర్తిగా అలంకరించబడింది. ప్రారంభ మూడు-రేసుల గ్రీవ్ ట్రోఫీ పోటీలో ప్రవేశించి రాయ్ మైనర్ ఎగిరింది, ఆమె 213.257 mph తో వేగంతో మొదటి స్థానంలో నిలిచింది. కొంతకాలం తర్వాత ""మిస్ లాస్ ఏంజిల్స్"" థాంప్సన్ ట"&amp;"్రోఫీ రేసును ఏకైక ""కొత్త"" పోటీదారుగా మార్చారు మరియు రెండవ స్థానంలో ఉన్న ట్రోఫీ కోసం తెలివిగా ప్రయాణించారు. మారియన్ మెక్కీన్ ఎగురుతున్న 1935 జాతీయ ఎయిర్ రేసుల్లో బి -2 పాల్గొంది, కాని గ్రీవ్ ట్రోఫీకి ఐదవ స్థానం కంటే మెరుగైనది కాదు. 1936 మరియు 1937 రేసుల్"&amp;"లో మెక్‌కీన్ మళ్లీ విమానం పైలట్ చేశాడు, ప్రతి సంవత్సరం ఐదవ స్థానంలో నిలిచాడు. ""మిస్ లాస్ ఏంజిల్స్"" 1938 రేసింగ్ సీజన్ నుండి క్రాష్ నష్టం కారణంగా లేదు, కానీ 1939 లో నేషనల్ ఎయిర్ రేసుల్లో 21 అడుగుల వ్యవధి మరియు ముడుచుకునే ల్యాండింగ్ గేర్ యొక్క కాంటిలివర్డ"&amp;"్ వింగ్ తో కనిపించింది. ఈ మార్పులు అవి పనికిరానివి అని నిర్ధారించబడినప్పుడు రద్దు చేయబడ్డాయి. గ్రీవ్ ట్రోఫీ రేసుల సమయంలో, పైలట్ లీ విలియమ్స్ స్కాటర్ పైలాన్‌గా మారినప్పుడు ఇంజిన్ వైఫల్యాన్ని అనుభవించాడు, నిలిచిపోయాడు మరియు ప్రాణాంతకంగా క్రాష్ అయ్యాడు. [2] "&amp;"గోల్డెన్ ఏజ్ రేసర్స్ యొక్క ప్రఖ్యాత రెప్లికేటర్ బిల్ టర్నర్ కోసం ఎడ్ మార్క్వార్ట్ నిర్మించిన ప్రతిరూపం ప్రస్తుతం ఫ్లోరిడాలోని పోల్క్ సిటీలోని ఫాంటసీ ఆఫ్ ఫ్లైట్ వద్ద సేకరణలో భాగం. [3] [4] ఏరోఫైల్స్.కామ్ నుండి డేటా")</f>
        <v>బ్రౌన్ బి -2 రేసర్ అనేది 1934 లో నిర్మించిన ఒక అమెరికన్ నిర్మించిన చిన్న మోనోప్లేన్ రేసింగ్ విమానం..ఎమ్‌డబ్ల్యూ-పార్సర్-అవుట్పుట్ .toclimit-2 .toclevel-1 ul, .mw- పార్సర్-అవుట్పుట్ .toclimit-3 .toclimit-3 ul . MW- పార్సర్-అవుట్పుట్ .toclimit-7 .toclevel-6 UL {display: ఏదీ} B-2 రేసర్‌ను 1934 లో కాలిఫోర్నియాలోని మాంటెబెల్లో యొక్క బ్రౌన్ ఎయిర్‌క్రాఫ్ట్ కో. క్లోవర్ ఫీల్డ్, శాంటా మోనికా, కాలిఫోర్నియా. "మిస్ లాస్ ఏంజిల్స్" గా పిలువబడే ఈ విమానం పోటీ ఎగిరే కోసం రూపొందించబడింది. తక్కువ రెక్కల మోనోప్లేన్ డ్రాగ్‌ను తగ్గించడానికి కనీస క్రాస్-సెక్షన్‌తో రూపొందించబడింది. ఇది ఓపెన్ సింగిల్-పర్సన్ కాక్‌పిట్ మరియు దాని పూర్వీకుడు బి -1 వంటి స్థిర తోక-స్కిడ్ అండర్ క్యారేజీని కలిగి ఉంది. [1] "మిస్ లాస్ ఏంజిల్స్" 1934 నేషనల్ ఎయిర్ రేసుల్లో అరంగేట్రం చేసింది, బంగారు ఆకులో అక్షరాలు మరియు స్వరాలు విలక్షణమైన స్కార్లెట్ పెయింట్‌లో పూర్తిగా అలంకరించబడింది. ప్రారంభ మూడు-రేసుల గ్రీవ్ ట్రోఫీ పోటీలో ప్రవేశించి రాయ్ మైనర్ ఎగిరింది, ఆమె 213.257 mph తో వేగంతో మొదటి స్థానంలో నిలిచింది. కొంతకాలం తర్వాత "మిస్ లాస్ ఏంజిల్స్" థాంప్సన్ ట్రోఫీ రేసును ఏకైక "కొత్త" పోటీదారుగా మార్చారు మరియు రెండవ స్థానంలో ఉన్న ట్రోఫీ కోసం తెలివిగా ప్రయాణించారు. మారియన్ మెక్కీన్ ఎగురుతున్న 1935 జాతీయ ఎయిర్ రేసుల్లో బి -2 పాల్గొంది, కాని గ్రీవ్ ట్రోఫీకి ఐదవ స్థానం కంటే మెరుగైనది కాదు. 1936 మరియు 1937 రేసుల్లో మెక్‌కీన్ మళ్లీ విమానం పైలట్ చేశాడు, ప్రతి సంవత్సరం ఐదవ స్థానంలో నిలిచాడు. "మిస్ లాస్ ఏంజిల్స్" 1938 రేసింగ్ సీజన్ నుండి క్రాష్ నష్టం కారణంగా లేదు, కానీ 1939 లో నేషనల్ ఎయిర్ రేసుల్లో 21 అడుగుల వ్యవధి మరియు ముడుచుకునే ల్యాండింగ్ గేర్ యొక్క కాంటిలివర్డ్ వింగ్ తో కనిపించింది. ఈ మార్పులు అవి పనికిరానివి అని నిర్ధారించబడినప్పుడు రద్దు చేయబడ్డాయి. గ్రీవ్ ట్రోఫీ రేసుల సమయంలో, పైలట్ లీ విలియమ్స్ స్కాటర్ పైలాన్‌గా మారినప్పుడు ఇంజిన్ వైఫల్యాన్ని అనుభవించాడు, నిలిచిపోయాడు మరియు ప్రాణాంతకంగా క్రాష్ అయ్యాడు. [2] గోల్డెన్ ఏజ్ రేసర్స్ యొక్క ప్రఖ్యాత రెప్లికేటర్ బిల్ టర్నర్ కోసం ఎడ్ మార్క్వార్ట్ నిర్మించిన ప్రతిరూపం ప్రస్తుతం ఫ్లోరిడాలోని పోల్క్ సిటీలోని ఫాంటసీ ఆఫ్ ఫ్లైట్ వద్ద సేకరణలో భాగం. [3] [4] ఏరోఫైల్స్.కామ్ నుండి డేటా</v>
      </c>
      <c r="E44" s="1" t="s">
        <v>820</v>
      </c>
      <c r="F44" s="1" t="str">
        <f>IFERROR(__xludf.DUMMYFUNCTION("GOOGLETRANSLATE(E:E, ""en"", ""te"")"),"సింగిల్-సీట్ టూరింగ్ మోనోప్లేన్ ఎయిర్ రేసర్")</f>
        <v>సింగిల్-సీట్ టూరింగ్ మోనోప్లేన్ ఎయిర్ రేసర్</v>
      </c>
      <c r="G44" s="1" t="s">
        <v>522</v>
      </c>
      <c r="H44" s="1" t="str">
        <f>IFERROR(__xludf.DUMMYFUNCTION("GOOGLETRANSLATE(G:G, ""en"", ""te"")"),"సంయుక్త రాష్ట్రాలు")</f>
        <v>సంయుక్త రాష్ట్రాలు</v>
      </c>
      <c r="J44" s="1" t="s">
        <v>821</v>
      </c>
      <c r="K44" s="1" t="str">
        <f>IFERROR(__xludf.DUMMYFUNCTION("GOOGLETRANSLATE(J:J, ""en"", ""te"")"),"లారెన్స్ డబ్ల్యూ. బ్రౌన్")</f>
        <v>లారెన్స్ డబ్ల్యూ. బ్రౌన్</v>
      </c>
      <c r="L44" s="1">
        <v>1934.0</v>
      </c>
      <c r="O44" s="1">
        <v>1.0</v>
      </c>
      <c r="P44" s="1">
        <v>1.0</v>
      </c>
      <c r="Q44" s="1" t="s">
        <v>822</v>
      </c>
      <c r="R44" s="1" t="s">
        <v>823</v>
      </c>
      <c r="W44" s="1" t="s">
        <v>824</v>
      </c>
      <c r="Y44" s="1" t="s">
        <v>825</v>
      </c>
      <c r="AM44" s="1" t="s">
        <v>826</v>
      </c>
      <c r="AN44" s="1" t="s">
        <v>827</v>
      </c>
      <c r="AO44" s="1" t="s">
        <v>828</v>
      </c>
      <c r="AU44" s="1" t="s">
        <v>829</v>
      </c>
      <c r="AW44" s="1" t="s">
        <v>830</v>
      </c>
      <c r="AZ44" s="1">
        <v>1934.0</v>
      </c>
      <c r="BA44" s="1">
        <v>1939.0</v>
      </c>
      <c r="BE44" s="1" t="s">
        <v>735</v>
      </c>
      <c r="BF44" s="1" t="s">
        <v>831</v>
      </c>
      <c r="BO44" s="1" t="s">
        <v>832</v>
      </c>
    </row>
    <row r="45">
      <c r="A45" s="1" t="s">
        <v>833</v>
      </c>
      <c r="B45" s="1" t="str">
        <f>IFERROR(__xludf.DUMMYFUNCTION("GOOGLETRANSLATE(A:A, ""en"", ""te"")"),"బక్లీ ఎఫ్ -1")</f>
        <v>బక్లీ ఎఫ్ -1</v>
      </c>
      <c r="C45" s="1" t="s">
        <v>834</v>
      </c>
      <c r="D45" s="1" t="str">
        <f>IFERROR(__xludf.DUMMYFUNCTION("GOOGLETRANSLATE(C:C, ""en"", ""te"")"),"బక్లీ ఎఫ్ -1 ""మంత్రవిద్య"" అనేది స్వల్పకాలిక బక్లీ ఎయిర్‌ప్లేన్ కంపెనీ నిర్మించిన ఆల్-మెటల్, రెండు-సీట్ల మోనోప్లేన్. [1] గ్రేట్ డిప్రెషన్ ప్రారంభంలో కాన్సాస్‌లోని విచితలోని బక్లీ ఎయిర్‌క్రాఫ్ట్ కంపెనీ నిర్మించిన రెండు విమాన రకాల్లో బక్లీ ఎఫ్ -1 ఒకటి. ఈ ప"&amp;"్రాజెక్ట్ జర్మన్ ఇంజనీర్‌తో అభివృద్ధి చేయబడింది, స్టీల్ ట్యూబ్ ఫ్రేమింగ్‌తో ముడతలు పెట్టిన అల్యూమినియం నిర్మాణాన్ని ఉపయోగించి. [2] ఎఫ్ -1 ఆల్-మెటల్ విమానం, ఇది సాంప్రదాయిక ల్యాండింగ్ గేర్‌తో కూడినది. ఈ విమానం రెక్క మరియు తోక ఉపరితలాలపై పరివేష్టిత క్యాబిన్"&amp;" మరియు ముడతలు పెట్టిన అల్యూమినియం నిర్మాణం కలిగి ఉంది. ఈ విమానం మాక్-అప్స్ లేదా ప్రోటోటైప్స్ లేకుండా నిర్మించబడింది మరియు పైలట్ పాదాలకు స్థలం లేదని కనుగొనబడింది. పైలట్‌కు వసతి కల్పించడానికి వింగ్ స్పార్‌ను కత్తిరించాలి, సవరించాలి మరియు తిరిగి వెల్డింగ్ చే"&amp;"యాల్సి వచ్చింది. [3] స్కైవేస్ జనరల్ లక్షణాల నుండి డేటా")</f>
        <v>బక్లీ ఎఫ్ -1 "మంత్రవిద్య" అనేది స్వల్పకాలిక బక్లీ ఎయిర్‌ప్లేన్ కంపెనీ నిర్మించిన ఆల్-మెటల్, రెండు-సీట్ల మోనోప్లేన్. [1] గ్రేట్ డిప్రెషన్ ప్రారంభంలో కాన్సాస్‌లోని విచితలోని బక్లీ ఎయిర్‌క్రాఫ్ట్ కంపెనీ నిర్మించిన రెండు విమాన రకాల్లో బక్లీ ఎఫ్ -1 ఒకటి. ఈ ప్రాజెక్ట్ జర్మన్ ఇంజనీర్‌తో అభివృద్ధి చేయబడింది, స్టీల్ ట్యూబ్ ఫ్రేమింగ్‌తో ముడతలు పెట్టిన అల్యూమినియం నిర్మాణాన్ని ఉపయోగించి. [2] ఎఫ్ -1 ఆల్-మెటల్ విమానం, ఇది సాంప్రదాయిక ల్యాండింగ్ గేర్‌తో కూడినది. ఈ విమానం రెక్క మరియు తోక ఉపరితలాలపై పరివేష్టిత క్యాబిన్ మరియు ముడతలు పెట్టిన అల్యూమినియం నిర్మాణం కలిగి ఉంది. ఈ విమానం మాక్-అప్స్ లేదా ప్రోటోటైప్స్ లేకుండా నిర్మించబడింది మరియు పైలట్ పాదాలకు స్థలం లేదని కనుగొనబడింది. పైలట్‌కు వసతి కల్పించడానికి వింగ్ స్పార్‌ను కత్తిరించాలి, సవరించాలి మరియు తిరిగి వెల్డింగ్ చేయాల్సి వచ్చింది. [3] స్కైవేస్ జనరల్ లక్షణాల నుండి డేటా</v>
      </c>
      <c r="E45" s="1" t="s">
        <v>835</v>
      </c>
      <c r="F45" s="1" t="str">
        <f>IFERROR(__xludf.DUMMYFUNCTION("GOOGLETRANSLATE(E:E, ""en"", ""te"")"),"ప్రయాణీకుల మోనోప్లేన్")</f>
        <v>ప్రయాణీకుల మోనోప్లేన్</v>
      </c>
      <c r="G45" s="1" t="s">
        <v>605</v>
      </c>
      <c r="H45" s="1" t="str">
        <f>IFERROR(__xludf.DUMMYFUNCTION("GOOGLETRANSLATE(G:G, ""en"", ""te"")"),"అమెరికా సంయుక్త రాష్ట్రాలు")</f>
        <v>అమెరికా సంయుక్త రాష్ట్రాలు</v>
      </c>
      <c r="O45" s="1">
        <v>1.0</v>
      </c>
      <c r="P45" s="1" t="s">
        <v>163</v>
      </c>
      <c r="W45" s="1" t="s">
        <v>836</v>
      </c>
      <c r="AN45" s="1" t="s">
        <v>837</v>
      </c>
      <c r="AO45" s="1" t="s">
        <v>838</v>
      </c>
      <c r="AP45" s="1" t="s">
        <v>175</v>
      </c>
      <c r="BD45" s="1">
        <v>1929.0</v>
      </c>
    </row>
    <row r="46">
      <c r="A46" s="1" t="s">
        <v>839</v>
      </c>
      <c r="B46" s="1" t="str">
        <f>IFERROR(__xludf.DUMMYFUNCTION("GOOGLETRANSLATE(A:A, ""en"", ""te"")"),"బక్లీ LC-4")</f>
        <v>బక్లీ LC-4</v>
      </c>
      <c r="C46" s="1" t="s">
        <v>840</v>
      </c>
      <c r="D46" s="1" t="str">
        <f>IFERROR(__xludf.DUMMYFUNCTION("GOOGLETRANSLATE(C:C, ""en"", ""te"")"),"బక్లీ LC-4 ""మంత్రవిద్య"" స్వల్పకాలిక బక్లీ ఎయిర్‌ప్లేన్ కంపెనీ నిర్మించిన అన్ని లోహ మోనోప్లేన్. [1] గ్రేట్ డిప్రెషన్ ప్రారంభంలో కాన్సాస్‌లోని విచితలోని బక్లీ ఎయిర్‌క్రాఫ్ట్ కంపెనీ నిర్మించిన రెండు విమానాలలో బక్లీ ఎల్‌సి -4 ఒకటి. ఈ ప్రాజెక్ట్ ఫ్రాంక్ స్మి"&amp;"త్ దర్శకత్వంలో ఉంది. విలియం బుష్నెల్ స్టౌట్ సంస్థ యొక్క పార్ట్-యజమాని అయ్యాడు మరియు ముడతలు పెట్టిన అల్యూమినియం నిర్మాణం యొక్క ఉపయోగం అతని ముందు కంపెనీ స్టౌట్ మెటల్ విమానాలతో ఉపయోగించిన స్టౌట్ బక్లీ డిజైన్లలో పంపబడింది. [2] LC-4 సాంప్రదాయిక ల్యాండింగ్ గేర్"&amp;"‌తో ఆల్-మెటల్ విమానం. ఈ విమానం రెక్క మరియు తోక ఉపరితలాలపై పరివేష్టిత క్యాబిన్ మరియు ముడతలు పెట్టిన అల్యూమినియం నిర్మాణం కలిగి ఉంది. ఫోర్డ్ ట్రిమోటర్ మాదిరిగానే ట్రస్ అమరికలో డ్యూయల్ వింగ్ స్పార్స్ ఎక్స్‌ట్రూడెడ్ అల్యూమినియం నుండి నిర్మించబడ్డాయి. మొదటి మర"&amp;"ియు ఏకైక ఉదాహరణ 6 డిసెంబర్ 1930 న పూర్తయింది మరియు 13 జూన్ 1931 న ధృవీకరించబడింది. [3] LC-4 1931 నేషనల్ ఎయిర్క్రాఫ్ట్ షోలో ప్రదర్శించబడింది. ఎల్లో ఎయిర్ క్యాబ్ కంపెనీ 200 నిర్మించటానికి ఆర్డర్‌లపై సంతకం చేసింది, కాని అనుసరించలేదు. బక్లీ విమానాల దివాలా తీస"&amp;"ిన తరువాత ఈ నమూనాను నెబ్రాస్కాలోని డీట్స్ ఎయిర్ సర్వీస్‌కు విక్రయించారు. [సైటేషన్ అవసరం] నేషనల్ ఎయిర్ అండ్ స్పేస్ మ్యూజియం జనరల్ లక్షణాల నుండి డేటా")</f>
        <v>బక్లీ LC-4 "మంత్రవిద్య" స్వల్పకాలిక బక్లీ ఎయిర్‌ప్లేన్ కంపెనీ నిర్మించిన అన్ని లోహ మోనోప్లేన్. [1] గ్రేట్ డిప్రెషన్ ప్రారంభంలో కాన్సాస్‌లోని విచితలోని బక్లీ ఎయిర్‌క్రాఫ్ట్ కంపెనీ నిర్మించిన రెండు విమానాలలో బక్లీ ఎల్‌సి -4 ఒకటి. ఈ ప్రాజెక్ట్ ఫ్రాంక్ స్మిత్ దర్శకత్వంలో ఉంది. విలియం బుష్నెల్ స్టౌట్ సంస్థ యొక్క పార్ట్-యజమాని అయ్యాడు మరియు ముడతలు పెట్టిన అల్యూమినియం నిర్మాణం యొక్క ఉపయోగం అతని ముందు కంపెనీ స్టౌట్ మెటల్ విమానాలతో ఉపయోగించిన స్టౌట్ బక్లీ డిజైన్లలో పంపబడింది. [2] LC-4 సాంప్రదాయిక ల్యాండింగ్ గేర్‌తో ఆల్-మెటల్ విమానం. ఈ విమానం రెక్క మరియు తోక ఉపరితలాలపై పరివేష్టిత క్యాబిన్ మరియు ముడతలు పెట్టిన అల్యూమినియం నిర్మాణం కలిగి ఉంది. ఫోర్డ్ ట్రిమోటర్ మాదిరిగానే ట్రస్ అమరికలో డ్యూయల్ వింగ్ స్పార్స్ ఎక్స్‌ట్రూడెడ్ అల్యూమినియం నుండి నిర్మించబడ్డాయి. మొదటి మరియు ఏకైక ఉదాహరణ 6 డిసెంబర్ 1930 న పూర్తయింది మరియు 13 జూన్ 1931 న ధృవీకరించబడింది. [3] LC-4 1931 నేషనల్ ఎయిర్క్రాఫ్ట్ షోలో ప్రదర్శించబడింది. ఎల్లో ఎయిర్ క్యాబ్ కంపెనీ 200 నిర్మించటానికి ఆర్డర్‌లపై సంతకం చేసింది, కాని అనుసరించలేదు. బక్లీ విమానాల దివాలా తీసిన తరువాత ఈ నమూనాను నెబ్రాస్కాలోని డీట్స్ ఎయిర్ సర్వీస్‌కు విక్రయించారు. [సైటేషన్ అవసరం] నేషనల్ ఎయిర్ అండ్ స్పేస్ మ్యూజియం జనరల్ లక్షణాల నుండి డేటా</v>
      </c>
      <c r="E46" s="1" t="s">
        <v>835</v>
      </c>
      <c r="F46" s="1" t="str">
        <f>IFERROR(__xludf.DUMMYFUNCTION("GOOGLETRANSLATE(E:E, ""en"", ""te"")"),"ప్రయాణీకుల మోనోప్లేన్")</f>
        <v>ప్రయాణీకుల మోనోప్లేన్</v>
      </c>
      <c r="G46" s="1" t="s">
        <v>605</v>
      </c>
      <c r="H46" s="1" t="str">
        <f>IFERROR(__xludf.DUMMYFUNCTION("GOOGLETRANSLATE(G:G, ""en"", ""te"")"),"అమెరికా సంయుక్త రాష్ట్రాలు")</f>
        <v>అమెరికా సంయుక్త రాష్ట్రాలు</v>
      </c>
      <c r="J46" s="1" t="s">
        <v>841</v>
      </c>
      <c r="K46" s="1" t="str">
        <f>IFERROR(__xludf.DUMMYFUNCTION("GOOGLETRANSLATE(J:J, ""en"", ""te"")"),"విలియం బుష్నెల్ స్టౌట్")</f>
        <v>విలియం బుష్నెల్ స్టౌట్</v>
      </c>
      <c r="O46" s="1">
        <v>1.0</v>
      </c>
      <c r="R46" s="1" t="s">
        <v>842</v>
      </c>
      <c r="W46" s="1" t="s">
        <v>843</v>
      </c>
      <c r="AN46" s="1" t="s">
        <v>837</v>
      </c>
      <c r="AO46" s="1" t="s">
        <v>838</v>
      </c>
      <c r="AP46" s="1">
        <v>4.0</v>
      </c>
      <c r="AY46" s="1" t="s">
        <v>844</v>
      </c>
      <c r="AZ46" s="1" t="s">
        <v>845</v>
      </c>
      <c r="BD46" s="1">
        <v>1930.0</v>
      </c>
    </row>
    <row r="47">
      <c r="A47" s="1" t="s">
        <v>846</v>
      </c>
      <c r="B47" s="1" t="str">
        <f>IFERROR(__xludf.DUMMYFUNCTION("GOOGLETRANSLATE(A:A, ""en"", ""te"")"),"బుహ్ల్ బుల్ పప్")</f>
        <v>బుహ్ల్ బుల్ పప్</v>
      </c>
      <c r="C47" s="1" t="s">
        <v>847</v>
      </c>
      <c r="D47" s="1" t="str">
        <f>IFERROR(__xludf.DUMMYFUNCTION("GOOGLETRANSLATE(C:C, ""en"", ""te"")"),"బుహ్ల్ లా -1 బుల్ పప్ 1930 లో యునైటెడ్ స్టేట్స్లో అభివృద్ధి చేయబడిన ఒక తేలికపాటి క్రీడా విమానం. ఇది మిడ్-వింగ్ వైర్-బ్రెస్డ్ మోనోప్లేన్, ఇది స్థిర టెయిల్స్కిడ్ అండర్ క్యారేజ్ మరియు పైలట్ కోసం ఓపెన్ కాక్‌పిట్. బుహ్ల్ బుల్ కుక్కపిల్లని చౌక విమానంగా అభివృద్ధ"&amp;"ి చేశాడు, దీని ద్వారా మహా మాంద్యం ప్రారంభం కావడంతో కంపెనీ వ్యాపారంలో ఉండాలని భావించింది. ఏదేమైనా, ఆర్థిక పరిస్థితి మరింత దిగజారిపోవడంతో, అటువంటి ప్రాథమిక విమానాలకు కూడా డిమాండ్ లేదని స్పష్టమైంది; 1932 లో ఉత్పత్తి ఆగిపోయినప్పుడు, కంపెనీ మడతపెట్టినప్పుడు స్"&amp;"టాక్‌లో ఉన్న అన్ని విమానాలు సగం ధరకు అమ్ముడయ్యాయి. ఏవియేషన్ నుండి డేటా [2] సాధారణ లక్షణాల పనితీరు")</f>
        <v>బుహ్ల్ లా -1 బుల్ పప్ 1930 లో యునైటెడ్ స్టేట్స్లో అభివృద్ధి చేయబడిన ఒక తేలికపాటి క్రీడా విమానం. ఇది మిడ్-వింగ్ వైర్-బ్రెస్డ్ మోనోప్లేన్, ఇది స్థిర టెయిల్స్కిడ్ అండర్ క్యారేజ్ మరియు పైలట్ కోసం ఓపెన్ కాక్‌పిట్. బుహ్ల్ బుల్ కుక్కపిల్లని చౌక విమానంగా అభివృద్ధి చేశాడు, దీని ద్వారా మహా మాంద్యం ప్రారంభం కావడంతో కంపెనీ వ్యాపారంలో ఉండాలని భావించింది. ఏదేమైనా, ఆర్థిక పరిస్థితి మరింత దిగజారిపోవడంతో, అటువంటి ప్రాథమిక విమానాలకు కూడా డిమాండ్ లేదని స్పష్టమైంది; 1932 లో ఉత్పత్తి ఆగిపోయినప్పుడు, కంపెనీ మడతపెట్టినప్పుడు స్టాక్‌లో ఉన్న అన్ని విమానాలు సగం ధరకు అమ్ముడయ్యాయి. ఏవియేషన్ నుండి డేటా [2] సాధారణ లక్షణాల పనితీరు</v>
      </c>
      <c r="E47" s="1" t="s">
        <v>753</v>
      </c>
      <c r="F47" s="1" t="str">
        <f>IFERROR(__xludf.DUMMYFUNCTION("GOOGLETRANSLATE(E:E, ""en"", ""te"")"),"స్పోర్ట్స్ ప్లేన్")</f>
        <v>స్పోర్ట్స్ ప్లేన్</v>
      </c>
      <c r="J47" s="1" t="s">
        <v>848</v>
      </c>
      <c r="K47" s="1" t="str">
        <f>IFERROR(__xludf.DUMMYFUNCTION("GOOGLETRANSLATE(J:J, ""en"", ""te"")"),"ఎటియన్నే డోర్మాయ్ [1]")</f>
        <v>ఎటియన్నే డోర్మాయ్ [1]</v>
      </c>
      <c r="L47" s="1">
        <v>1930.0</v>
      </c>
      <c r="O47" s="1" t="s">
        <v>849</v>
      </c>
      <c r="P47" s="1">
        <v>1.0</v>
      </c>
      <c r="Q47" s="1" t="s">
        <v>312</v>
      </c>
      <c r="R47" s="1" t="s">
        <v>564</v>
      </c>
      <c r="S47" s="1" t="s">
        <v>394</v>
      </c>
      <c r="T47" s="1" t="s">
        <v>850</v>
      </c>
      <c r="U47" s="1" t="s">
        <v>851</v>
      </c>
      <c r="V47" s="1" t="s">
        <v>852</v>
      </c>
      <c r="W47" s="1" t="s">
        <v>853</v>
      </c>
      <c r="Y47" s="1" t="s">
        <v>854</v>
      </c>
      <c r="Z47" s="1" t="s">
        <v>855</v>
      </c>
      <c r="AA47" s="1" t="s">
        <v>856</v>
      </c>
      <c r="AN47" s="1" t="s">
        <v>857</v>
      </c>
      <c r="AO47" s="2" t="s">
        <v>858</v>
      </c>
      <c r="AQ47" s="1" t="s">
        <v>859</v>
      </c>
      <c r="AS47" s="1" t="s">
        <v>860</v>
      </c>
      <c r="AU47" s="1" t="s">
        <v>861</v>
      </c>
      <c r="AW47" s="1" t="s">
        <v>862</v>
      </c>
      <c r="AY47" s="1" t="s">
        <v>863</v>
      </c>
      <c r="BI47" s="1" t="s">
        <v>574</v>
      </c>
    </row>
    <row r="48">
      <c r="A48" s="1" t="s">
        <v>782</v>
      </c>
      <c r="B48" s="1" t="str">
        <f>IFERROR(__xludf.DUMMYFUNCTION("GOOGLETRANSLATE(A:A, ""en"", ""te"")"),"బుష్కడ్డీ ఎల్ -160")</f>
        <v>బుష్కడ్డీ ఎల్ -160</v>
      </c>
      <c r="C48" s="1" t="s">
        <v>864</v>
      </c>
      <c r="D48" s="1" t="str">
        <f>IFERROR(__xludf.DUMMYFUNCTION("GOOGLETRANSLATE(C:C, ""en"", ""te"")"),"బుష్‌కడ్డీ ఎల్ -160 అనేది కెనడియన్ కిట్ విమానం, దీనిని జీన్ యుడెస్ పోట్విన్ రూపొందించారు మరియు క్లబ్ ఏరోనాటిక్ డెలిస్లే ఇన్కార్పొరేటెడ్, కెనడియన్ లైట్ ఎయిర్‌క్రాఫ్ట్ అమ్మకాలు మరియు సేవ మరియు ఇటీవల బుష్‌కాడీ నిర్మించారు. ఈ విమానం te త్సాహిక నిర్మాణానికి కి"&amp;"ట్‌గా సరఫరా చేయబడుతుంది. [1] [2] ఎల్ -160 ను బుష్‌కారీ ఆర్ -120 నుండి అభివృద్ధి చేశారు మరియు పైలట్ మరియు ప్రయాణీకుల సీట్ల వెనుక పిల్లల సీటుకు ఎక్కువ కార్గో స్థలం లేదా గదిని అందించడానికి ఉద్దేశించబడింది. డిజైన్ ఇంజిన్ మొదట 160 హెచ్‌పి (119 కిలోవాట్) యొక్క "&amp;"లైమింగ్ ఓ -320 అని హోదా సూచిస్తుంది. [1] [2] L-160 లో స్ట్రట్-బ్రేస్డ్ హై-వింగ్, రెండు-సీట్ల-సైడ్-సైడ్-సైడ్ కాన్ఫిగరేషన్ పరివేష్టిత కాక్‌పిట్, స్థిర ట్రైసైకిల్ ల్యాండింగ్ గేర్ లేదా సాంప్రదాయిక ల్యాండింగ్ గేర్ మరియు ట్రాక్టర్ కాన్ఫిగరేషన్‌లో ఒకే ఇంజిన్ ఉన్"&amp;"నాయి. ఫ్లోట్లు మరియు స్కిస్ కూడా అమర్చవచ్చు. [1] [2] విమానం ఫ్యూజ్‌లేజ్ వెల్డెడ్ 6061-టి 6 అల్యూమినియం స్క్వేర్ గొట్టాల ఫ్రేమ్‌తో తయారు చేయబడింది, వీటిని 6061-టి 6 షీట్‌లో కప్పారు. దాని 36 అడుగుల (11.0 మీ) స్పాన్ వింగ్ జ్యూరీ స్ట్రట్‌లతో వి-స్ట్రట్‌లను ఉప"&amp;"యోగిస్తుంది. రెక్కలో 189 చదరపు అడుగులు (17.6 మీ 2) మరియు ఫ్లాప్స్ ఉన్నాయి. ఇది 125 నుండి 180 హెచ్‌పి (93 నుండి 134 కిలోవాట్) వరకు నాలుగు-స్ట్రోక్ పవర్‌ప్లాంట్లను అంగీకరించవచ్చు. క్యాబిన్ యాక్సెస్ రెండు మడత తలుపుల ద్వారా ఉంటుంది. [1] [2] ఫ్యాక్టరీ కిట్ నిర"&amp;"్మాణ సమయం 1200 గంటలు. డిసెంబర్ 2011 నాటికి పన్నెండు ఉదాహరణలు పూర్తయ్యాయి మరియు ఎగురుతున్నట్లు నివేదించబడ్డాయి. [1] కిట్‌ప్లాన్లు మరియు బుష్‌కడ్డీ నుండి డేటా [1] [2] సాధారణ లక్షణాల పనితీరు")</f>
        <v>బుష్‌కడ్డీ ఎల్ -160 అనేది కెనడియన్ కిట్ విమానం, దీనిని జీన్ యుడెస్ పోట్విన్ రూపొందించారు మరియు క్లబ్ ఏరోనాటిక్ డెలిస్లే ఇన్కార్పొరేటెడ్, కెనడియన్ లైట్ ఎయిర్‌క్రాఫ్ట్ అమ్మకాలు మరియు సేవ మరియు ఇటీవల బుష్‌కాడీ నిర్మించారు. ఈ విమానం te త్సాహిక నిర్మాణానికి కిట్‌గా సరఫరా చేయబడుతుంది. [1] [2] ఎల్ -160 ను బుష్‌కారీ ఆర్ -120 నుండి అభివృద్ధి చేశారు మరియు పైలట్ మరియు ప్రయాణీకుల సీట్ల వెనుక పిల్లల సీటుకు ఎక్కువ కార్గో స్థలం లేదా గదిని అందించడానికి ఉద్దేశించబడింది. డిజైన్ ఇంజిన్ మొదట 160 హెచ్‌పి (119 కిలోవాట్) యొక్క లైమింగ్ ఓ -320 అని హోదా సూచిస్తుంది. [1] [2] L-160 లో స్ట్రట్-బ్రేస్డ్ హై-వింగ్, రెండు-సీట్ల-సైడ్-సైడ్-సైడ్ కాన్ఫిగరేషన్ పరివేష్టిత కాక్‌పిట్, స్థిర ట్రైసైకిల్ ల్యాండింగ్ గేర్ లేదా సాంప్రదాయిక ల్యాండింగ్ గేర్ మరియు ట్రాక్టర్ కాన్ఫిగరేషన్‌లో ఒకే ఇంజిన్ ఉన్నాయి. ఫ్లోట్లు మరియు స్కిస్ కూడా అమర్చవచ్చు. [1] [2] విమానం ఫ్యూజ్‌లేజ్ వెల్డెడ్ 6061-టి 6 అల్యూమినియం స్క్వేర్ గొట్టాల ఫ్రేమ్‌తో తయారు చేయబడింది, వీటిని 6061-టి 6 షీట్‌లో కప్పారు. దాని 36 అడుగుల (11.0 మీ) స్పాన్ వింగ్ జ్యూరీ స్ట్రట్‌లతో వి-స్ట్రట్‌లను ఉపయోగిస్తుంది. రెక్కలో 189 చదరపు అడుగులు (17.6 మీ 2) మరియు ఫ్లాప్స్ ఉన్నాయి. ఇది 125 నుండి 180 హెచ్‌పి (93 నుండి 134 కిలోవాట్) వరకు నాలుగు-స్ట్రోక్ పవర్‌ప్లాంట్లను అంగీకరించవచ్చు. క్యాబిన్ యాక్సెస్ రెండు మడత తలుపుల ద్వారా ఉంటుంది. [1] [2] ఫ్యాక్టరీ కిట్ నిర్మాణ సమయం 1200 గంటలు. డిసెంబర్ 2011 నాటికి పన్నెండు ఉదాహరణలు పూర్తయ్యాయి మరియు ఎగురుతున్నట్లు నివేదించబడ్డాయి. [1] కిట్‌ప్లాన్లు మరియు బుష్‌కడ్డీ నుండి డేటా [1] [2] సాధారణ లక్షణాల పనితీరు</v>
      </c>
      <c r="E48" s="1" t="s">
        <v>761</v>
      </c>
      <c r="F48" s="1" t="str">
        <f>IFERROR(__xludf.DUMMYFUNCTION("GOOGLETRANSLATE(E:E, ""en"", ""te"")"),"కిట్ విమానం")</f>
        <v>కిట్ విమానం</v>
      </c>
      <c r="G48" s="1" t="s">
        <v>489</v>
      </c>
      <c r="H48" s="1" t="str">
        <f>IFERROR(__xludf.DUMMYFUNCTION("GOOGLETRANSLATE(G:G, ""en"", ""te"")"),"కెనడా")</f>
        <v>కెనడా</v>
      </c>
      <c r="I48" s="2" t="s">
        <v>490</v>
      </c>
      <c r="J48" s="1" t="s">
        <v>865</v>
      </c>
      <c r="K48" s="1" t="str">
        <f>IFERROR(__xludf.DUMMYFUNCTION("GOOGLETRANSLATE(J:J, ""en"", ""te"")"),"జీన్ యుడెస్ పోట్విన్")</f>
        <v>జీన్ యుడెస్ పోట్విన్</v>
      </c>
      <c r="M48" s="1" t="s">
        <v>492</v>
      </c>
      <c r="N48" s="1" t="str">
        <f>IFERROR(__xludf.DUMMYFUNCTION("GOOGLETRANSLATE(M:M, ""en"", ""te"")"),"ఉత్పత్తిలో")</f>
        <v>ఉత్పత్తిలో</v>
      </c>
      <c r="O48" s="1" t="s">
        <v>763</v>
      </c>
      <c r="P48" s="1" t="s">
        <v>163</v>
      </c>
      <c r="Q48" s="1" t="s">
        <v>866</v>
      </c>
      <c r="R48" s="1" t="s">
        <v>765</v>
      </c>
      <c r="T48" s="1" t="s">
        <v>766</v>
      </c>
      <c r="U48" s="1" t="s">
        <v>867</v>
      </c>
      <c r="V48" s="1" t="s">
        <v>868</v>
      </c>
      <c r="W48" s="1" t="s">
        <v>769</v>
      </c>
      <c r="Z48" s="1" t="s">
        <v>869</v>
      </c>
      <c r="AA48" s="1" t="s">
        <v>771</v>
      </c>
      <c r="AM48" s="1" t="s">
        <v>772</v>
      </c>
      <c r="AN48" s="1" t="s">
        <v>870</v>
      </c>
      <c r="AO48" s="1" t="s">
        <v>871</v>
      </c>
      <c r="AP48" s="1" t="s">
        <v>872</v>
      </c>
      <c r="AQ48" s="1" t="s">
        <v>776</v>
      </c>
      <c r="AR48" s="1" t="s">
        <v>777</v>
      </c>
      <c r="AS48" s="1" t="s">
        <v>873</v>
      </c>
      <c r="AT48" s="1" t="s">
        <v>874</v>
      </c>
      <c r="AU48" s="1" t="s">
        <v>875</v>
      </c>
      <c r="BE48" s="1" t="s">
        <v>876</v>
      </c>
      <c r="BF48" s="1" t="s">
        <v>877</v>
      </c>
      <c r="BG48" s="1" t="s">
        <v>784</v>
      </c>
      <c r="BI48" s="1" t="s">
        <v>785</v>
      </c>
      <c r="BQ48" s="1" t="s">
        <v>787</v>
      </c>
    </row>
    <row r="49">
      <c r="A49" s="1" t="s">
        <v>878</v>
      </c>
      <c r="B49" s="1" t="str">
        <f>IFERROR(__xludf.DUMMYFUNCTION("GOOGLETRANSLATE(A:A, ""en"", ""te"")"),"బ్రిస్టల్ ప్రియర్ మోనోప్లేన్")</f>
        <v>బ్రిస్టల్ ప్రియర్ మోనోప్లేన్</v>
      </c>
      <c r="C49" s="1" t="s">
        <v>879</v>
      </c>
      <c r="D49" s="1" t="str">
        <f>IFERROR(__xludf.DUMMYFUNCTION("GOOGLETRANSLATE(C:C, ""en"", ""te"")"),"బ్రిస్టల్ ప్రియర్ మోనోప్లేన్ ఒక ప్రారంభ బ్రిటిష్ విమానం, ఇది అనేక సింగిల్ మరియు రెండు-సీట్ల వెర్షన్లలో ఉత్పత్తి చేయబడింది. బ్రిస్టల్ ప్రియర్ మోనోప్లేన్స్ అనేది జూలై 1911 లో బ్రిస్టల్‌లో చేరిన హెండన్లోని బ్లెరియోట్ స్కూల్ మాజీ చీఫ్ పైలట్ పియరీ ప్రియర్ చేత "&amp;"బ్రిస్టల్ మరియు కలోనియల్ ఎయిర్‌ప్లేన్ కంపెనీ కోసం రూపొందించిన ట్రాక్టర్ కాన్ఫిగరేషన్ మోనోప్లేన్స్. జార్జ్ ఛాలెంజర్ మరియు ఆర్కిబాల్డ్ లో విక్కర్స్ కొత్తగా స్థాపించబడిన విమాన విభాగం కోసం పని చేయడానికి సంస్థను విడిచిపెట్టారు. ఆశ్చర్యకరంగా, బ్రిస్టల్ ప్రియర్ "&amp;"మోనోప్లేన్స్ విజయవంతమైన బ్లెరియోట్ జి మోనోప్లేన్‌ను పోలి ఉంటాయి, ఫాబ్రిక్-కప్పబడిన వైర్-బ్రేస్డ్ కలప ఫ్యూజ్‌లేజ్ మరియు పార్శ్వ నియంత్రణ కోసం వింగ్-వార్పింగ్ ఉపయోగించి సమాంతర-తీగ రెక్కలు వివరంగా ఉన్నప్పటికీ, వివరాలలో భిన్నంగా ఉన్నాయి. ఆల్-కదిలే టెయిల్‌ప్లే"&amp;"న్ ఒక పొడుగుచేసిన అభిమాని ఆకారం, ఇది ఎగువ మరియు దిగువ లింగన్‌ల మధ్య మధ్య-స్థానంలో అమర్చబడి ఉంటుంది, మరియు అండర్ క్యారేజీలో ఒక జత చక్రాలు ఒక జతపై ఒక జత ఫార్వర్డ్-ప్రొజెక్టింగ్ స్కిడ్‌లపై అమర్చబడి ఉన్నాయి. ఇది 50 హెచ్‌పి (37 కిలోవాట్) గ్నోమ్ రోటరీ ఇంజిన్‌తో"&amp;" శక్తినిచ్చింది. నిర్మించిన మొట్టమొదటి విమానం (వర్క్స్ నం. 46) గోర్డాన్ బెన్నెట్ ట్రోఫీ రేసులో పోటీ పడటానికి ఉద్దేశించబడింది, కానీ ఇది సమయానికి సిద్ధంగా లేదు. మరో రెండు విమానాలు, సంఖ్య. 56 మరియు 57, సవరించిన ఇంజిన్ మౌంటుతో, బ్రిటన్ రేసులోని డైలీ మెయిల్ సర"&amp;"్క్యూట్లో జరగాలనే ఉద్దేశ్యంతో ప్రారంభించబడ్డాయి. రెండు-సీట్ల సంస్కరణను అభివృద్ధి చేయడానికి పనులు ప్రారంభించబడ్డాయి, ఇది వర్క్స్ నంబర్ 58. అక్టోబర్ 1911 నాటికి ఇది పూర్తిగా పరీక్షించబడింది మరియు బ్రిస్టల్ డైరెక్టర్లు ఈ రకం వాల్యూమ్ ఉత్పత్తికి అనుకూలంగా ఉంద"&amp;"ని నిర్ణయించుకున్నారు. ఆరు ఎయిర్‌ఫ్రేమ్‌లు ప్రారంభించబడ్డాయి (సంఖ్య 71-76), వీటిలో మొదటిది జాగ్రత్తగా తయారు చేయబడింది, అల్యూమినియం కౌలింగ్ పాలిష్డ్, పిగ్స్కిన్-అఫోల్స్టర్డ్ సీటు మరియు బైనాక్యులర్స్ కోసం స్టోవేజ్ మరియు థర్మోస్ ఫ్లాస్క్, 1911 పారిస్ ఏరో సెల"&amp;"ూన్లో ప్రదర్శన కోసం అక్కడ ఉంది ప్రదర్శనలో ఉన్న ఏకైక బ్రిటిష్ విమానం. అదే సమయంలో ప్రోటోటైప్ విమానాలలో రెండు (సంఖ్య 46 మరియు 57) 35 హెచ్‌పి (26 కిలోవాట్ల) అంజాని ఇంజిన్‌ను తీసుకోవడానికి స్వీకరించబడ్డాయి, తక్కువ శక్తితో కూడిన క్రీడా విమానాలను అభివృద్ధి చేయాల"&amp;"నే ఉద్దేశ్యంతో. ఇది పారిస్‌లో 74 వ స్థానంలో నిలిచింది, అక్కడ ఏరో సెలూన్లో పారిస్‌పై ప్రదర్శన విమానాలు చేయడానికి ఉపయోగించబడింది. హోవార్డ్ పిక్స్టన్ పైలట్ చేసిన ప్రదర్శన విమానాల కోసం 72 వ సంఖ్యను మాడ్రిడ్‌కు పంపారు, మరియు వీటిని పూర్తి చేసినప్పుడు పిక్స్టన్"&amp;"‌ను జర్మనీకి పంపారు, అక్కడ అతను జర్మన్ సైన్యానికి తన సామర్థ్యాలను ప్రదర్శించడానికి డోబెరిట్జ్ వద్ద 74 వ స్థానంలో నిలిచాడు. ఈ బ్రిస్టల్ ఫలితంగా జర్మన్ అనుబంధ సంస్థను ప్రారంభించింది, డ్యూయిష్ బ్రిస్టోల్కె ఫ్లగ్జూగ్గేస్లెస్కాఫ్ట్ M.B.H. . ప్రియర్ మోనోప్లేన్స"&amp;"్ ఎక్కువగా శిక్షణ మరియు రేసింగ్ కోసం ఉపయోగించబడ్డాయి మరియు కొన్ని సైనిక ఉపయోగం కోసం కొనుగోలు చేయబడ్డాయి. రెండు సీటర్లలో రెండు విక్రయించి టర్కిష్ ప్రభుత్వానికి పంపిణీ చేయబడ్డాయి. రెండు సీటర్లలో ఒకటి బల్గేరియన్ ప్రభుత్వానికి విక్రయించబడింది మరియు 16 సెప్టెం"&amp;"బర్ 1912 న పంపిణీ చేయబడింది. ఇది బాల్కన్ యుద్ధంలో ప్రయాణించింది మరియు ఒకసారి లండన్ వార్తాపత్రిక కోసం సినిమాలు తీస్తున్న హుబెర్ట్ విల్కిన్స్ ను తీసుకువెళ్ళింది. సాధారణ లక్షణాల పనితీరు")</f>
        <v>బ్రిస్టల్ ప్రియర్ మోనోప్లేన్ ఒక ప్రారంభ బ్రిటిష్ విమానం, ఇది అనేక సింగిల్ మరియు రెండు-సీట్ల వెర్షన్లలో ఉత్పత్తి చేయబడింది. బ్రిస్టల్ ప్రియర్ మోనోప్లేన్స్ అనేది జూలై 1911 లో బ్రిస్టల్‌లో చేరిన హెండన్లోని బ్లెరియోట్ స్కూల్ మాజీ చీఫ్ పైలట్ పియరీ ప్రియర్ చేత బ్రిస్టల్ మరియు కలోనియల్ ఎయిర్‌ప్లేన్ కంపెనీ కోసం రూపొందించిన ట్రాక్టర్ కాన్ఫిగరేషన్ మోనోప్లేన్స్. జార్జ్ ఛాలెంజర్ మరియు ఆర్కిబాల్డ్ లో విక్కర్స్ కొత్తగా స్థాపించబడిన విమాన విభాగం కోసం పని చేయడానికి సంస్థను విడిచిపెట్టారు. ఆశ్చర్యకరంగా, బ్రిస్టల్ ప్రియర్ మోనోప్లేన్స్ విజయవంతమైన బ్లెరియోట్ జి మోనోప్లేన్‌ను పోలి ఉంటాయి, ఫాబ్రిక్-కప్పబడిన వైర్-బ్రేస్డ్ కలప ఫ్యూజ్‌లేజ్ మరియు పార్శ్వ నియంత్రణ కోసం వింగ్-వార్పింగ్ ఉపయోగించి సమాంతర-తీగ రెక్కలు వివరంగా ఉన్నప్పటికీ, వివరాలలో భిన్నంగా ఉన్నాయి. ఆల్-కదిలే టెయిల్‌ప్లేన్ ఒక పొడుగుచేసిన అభిమాని ఆకారం, ఇది ఎగువ మరియు దిగువ లింగన్‌ల మధ్య మధ్య-స్థానంలో అమర్చబడి ఉంటుంది, మరియు అండర్ క్యారేజీలో ఒక జత చక్రాలు ఒక జతపై ఒక జత ఫార్వర్డ్-ప్రొజెక్టింగ్ స్కిడ్‌లపై అమర్చబడి ఉన్నాయి. ఇది 50 హెచ్‌పి (37 కిలోవాట్) గ్నోమ్ రోటరీ ఇంజిన్‌తో శక్తినిచ్చింది. నిర్మించిన మొట్టమొదటి విమానం (వర్క్స్ నం. 46) గోర్డాన్ బెన్నెట్ ట్రోఫీ రేసులో పోటీ పడటానికి ఉద్దేశించబడింది, కానీ ఇది సమయానికి సిద్ధంగా లేదు. మరో రెండు విమానాలు, సంఖ్య. 56 మరియు 57, సవరించిన ఇంజిన్ మౌంటుతో, బ్రిటన్ రేసులోని డైలీ మెయిల్ సర్క్యూట్లో జరగాలనే ఉద్దేశ్యంతో ప్రారంభించబడ్డాయి. రెండు-సీట్ల సంస్కరణను అభివృద్ధి చేయడానికి పనులు ప్రారంభించబడ్డాయి, ఇది వర్క్స్ నంబర్ 58. అక్టోబర్ 1911 నాటికి ఇది పూర్తిగా పరీక్షించబడింది మరియు బ్రిస్టల్ డైరెక్టర్లు ఈ రకం వాల్యూమ్ ఉత్పత్తికి అనుకూలంగా ఉందని నిర్ణయించుకున్నారు. ఆరు ఎయిర్‌ఫ్రేమ్‌లు ప్రారంభించబడ్డాయి (సంఖ్య 71-76), వీటిలో మొదటిది జాగ్రత్తగా తయారు చేయబడింది, అల్యూమినియం కౌలింగ్ పాలిష్డ్, పిగ్స్కిన్-అఫోల్స్టర్డ్ సీటు మరియు బైనాక్యులర్స్ కోసం స్టోవేజ్ మరియు థర్మోస్ ఫ్లాస్క్, 1911 పారిస్ ఏరో సెలూన్లో ప్రదర్శన కోసం అక్కడ ఉంది ప్రదర్శనలో ఉన్న ఏకైక బ్రిటిష్ విమానం. అదే సమయంలో ప్రోటోటైప్ విమానాలలో రెండు (సంఖ్య 46 మరియు 57) 35 హెచ్‌పి (26 కిలోవాట్ల) అంజాని ఇంజిన్‌ను తీసుకోవడానికి స్వీకరించబడ్డాయి, తక్కువ శక్తితో కూడిన క్రీడా విమానాలను అభివృద్ధి చేయాలనే ఉద్దేశ్యంతో. ఇది పారిస్‌లో 74 వ స్థానంలో నిలిచింది, అక్కడ ఏరో సెలూన్లో పారిస్‌పై ప్రదర్శన విమానాలు చేయడానికి ఉపయోగించబడింది. హోవార్డ్ పిక్స్టన్ పైలట్ చేసిన ప్రదర్శన విమానాల కోసం 72 వ సంఖ్యను మాడ్రిడ్‌కు పంపారు, మరియు వీటిని పూర్తి చేసినప్పుడు పిక్స్టన్‌ను జర్మనీకి పంపారు, అక్కడ అతను జర్మన్ సైన్యానికి తన సామర్థ్యాలను ప్రదర్శించడానికి డోబెరిట్జ్ వద్ద 74 వ స్థానంలో నిలిచాడు. ఈ బ్రిస్టల్ ఫలితంగా జర్మన్ అనుబంధ సంస్థను ప్రారంభించింది, డ్యూయిష్ బ్రిస్టోల్కె ఫ్లగ్జూగ్గేస్లెస్కాఫ్ట్ M.B.H. . ప్రియర్ మోనోప్లేన్స్ ఎక్కువగా శిక్షణ మరియు రేసింగ్ కోసం ఉపయోగించబడ్డాయి మరియు కొన్ని సైనిక ఉపయోగం కోసం కొనుగోలు చేయబడ్డాయి. రెండు సీటర్లలో రెండు విక్రయించి టర్కిష్ ప్రభుత్వానికి పంపిణీ చేయబడ్డాయి. రెండు సీటర్లలో ఒకటి బల్గేరియన్ ప్రభుత్వానికి విక్రయించబడింది మరియు 16 సెప్టెంబర్ 1912 న పంపిణీ చేయబడింది. ఇది బాల్కన్ యుద్ధంలో ప్రయాణించింది మరియు ఒకసారి లండన్ వార్తాపత్రిక కోసం సినిమాలు తీస్తున్న హుబెర్ట్ విల్కిన్స్ ను తీసుకువెళ్ళింది. సాధారణ లక్షణాల పనితీరు</v>
      </c>
      <c r="F49" s="1" t="str">
        <f>IFERROR(__xludf.DUMMYFUNCTION("GOOGLETRANSLATE(E:E, ""en"", ""te"")"),"#VALUE!")</f>
        <v>#VALUE!</v>
      </c>
      <c r="J49" s="1" t="s">
        <v>880</v>
      </c>
      <c r="K49" s="1" t="str">
        <f>IFERROR(__xludf.DUMMYFUNCTION("GOOGLETRANSLATE(J:J, ""en"", ""te"")"),"పియరీ ప్రియర్")</f>
        <v>పియరీ ప్రియర్</v>
      </c>
      <c r="L49" s="1">
        <v>1911.0</v>
      </c>
      <c r="O49" s="1">
        <v>34.0</v>
      </c>
      <c r="P49" s="1" t="s">
        <v>333</v>
      </c>
      <c r="Q49" s="1" t="s">
        <v>881</v>
      </c>
      <c r="R49" s="1" t="s">
        <v>882</v>
      </c>
      <c r="S49" s="1" t="s">
        <v>883</v>
      </c>
      <c r="T49" s="1" t="s">
        <v>884</v>
      </c>
      <c r="U49" s="1" t="s">
        <v>885</v>
      </c>
      <c r="V49" s="1" t="s">
        <v>886</v>
      </c>
      <c r="W49" s="1" t="s">
        <v>887</v>
      </c>
      <c r="Y49" s="1" t="s">
        <v>629</v>
      </c>
      <c r="AN49" s="1" t="s">
        <v>402</v>
      </c>
      <c r="AO49" s="1" t="s">
        <v>403</v>
      </c>
      <c r="AU49" s="1" t="s">
        <v>888</v>
      </c>
      <c r="AW49" s="1" t="s">
        <v>206</v>
      </c>
      <c r="AY49" s="1" t="s">
        <v>889</v>
      </c>
      <c r="BP49" s="2" t="s">
        <v>890</v>
      </c>
    </row>
    <row r="50">
      <c r="A50" s="1" t="s">
        <v>891</v>
      </c>
      <c r="B50" s="1" t="str">
        <f>IFERROR(__xludf.DUMMYFUNCTION("GOOGLETRANSLATE(A:A, ""en"", ""te"")"),"బుకానన్ BAC-204 ఓజీ మోజీ")</f>
        <v>బుకానన్ BAC-204 ఓజీ మోజీ</v>
      </c>
      <c r="C50" s="1" t="s">
        <v>892</v>
      </c>
      <c r="D50" s="1" t="str">
        <f>IFERROR(__xludf.DUMMYFUNCTION("GOOGLETRANSLATE(C:C, ""en"", ""te"")"),"బుకానన్ BAC-204 ఓజీ మోజీ అనేది ఆస్ట్రేలియన్ రెండు-సీట్ల లైట్ విమానం, ఇది JAR-VLA ను కలవడానికి ధృవీకరణ కోసం బుకానన్ ఎయిర్క్రాఫ్ట్ కార్పొరేషన్ ఆఫ్ క్వీన్స్లాండ్ రూపొందించింది మరియు నిర్మించబడింది. [1] ఆగష్టు 1989 లో ఆగస్టు 1989 లో ప్రారంభంతో ఓజీ మోజీని మే 1"&amp;"987 లో ప్రారంభించారు, ప్రోటోటైప్ రిజిస్టర్డ్ VH-OZE మొదటిసారి 11 డిసెంబర్ 1990 న ప్రయాణించింది. [1] ఓజీ మోజీకి ఆల్-కాంపోజిట్ స్ట్రక్చర్ ఉంది మరియు ఇది సాంప్రదాయిక తోకతో మిడ్-వింగ్ కాంటిలివర్ మోనోప్లేన్. ప్రోటోటైప్ 80 హెచ్‌పి (60 కిలోవాట్) రోటాక్స్ 912-ఎ 1"&amp;" ఫ్లాట్-ఫోర్ పిస్టన్ ఇంజిన్‌తో పనిచేస్తుంది. [1] ఇది స్థిర ట్రైసైకిల్ ల్యాండింగ్ గేర్ మరియు ఒక ముక్క పందిరి కింద రెండు పక్కపక్కనే రెండు కోసం పరివేష్టిత కాక్‌పిట్ కలిగి ఉంది. [1] [1] సాధారణ లక్షణాల పనితీరు నుండి డేటా 1990 ల విమానంలో ఈ వ్యాసం ఒక స్టబ్. వికీ"&amp;"పీడియా విస్తరించడం ద్వారా మీరు సహాయపడవచ్చు.")</f>
        <v>బుకానన్ BAC-204 ఓజీ మోజీ అనేది ఆస్ట్రేలియన్ రెండు-సీట్ల లైట్ విమానం, ఇది JAR-VLA ను కలవడానికి ధృవీకరణ కోసం బుకానన్ ఎయిర్క్రాఫ్ట్ కార్పొరేషన్ ఆఫ్ క్వీన్స్లాండ్ రూపొందించింది మరియు నిర్మించబడింది. [1] ఆగష్టు 1989 లో ఆగస్టు 1989 లో ప్రారంభంతో ఓజీ మోజీని మే 1987 లో ప్రారంభించారు, ప్రోటోటైప్ రిజిస్టర్డ్ VH-OZE మొదటిసారి 11 డిసెంబర్ 1990 న ప్రయాణించింది. [1] ఓజీ మోజీకి ఆల్-కాంపోజిట్ స్ట్రక్చర్ ఉంది మరియు ఇది సాంప్రదాయిక తోకతో మిడ్-వింగ్ కాంటిలివర్ మోనోప్లేన్. ప్రోటోటైప్ 80 హెచ్‌పి (60 కిలోవాట్) రోటాక్స్ 912-ఎ 1 ఫ్లాట్-ఫోర్ పిస్టన్ ఇంజిన్‌తో పనిచేస్తుంది. [1] ఇది స్థిర ట్రైసైకిల్ ల్యాండింగ్ గేర్ మరియు ఒక ముక్క పందిరి కింద రెండు పక్కపక్కనే రెండు కోసం పరివేష్టిత కాక్‌పిట్ కలిగి ఉంది. [1] [1] సాధారణ లక్షణాల పనితీరు నుండి డేటా 1990 ల విమానంలో ఈ వ్యాసం ఒక స్టబ్. వికీపీడియా విస్తరించడం ద్వారా మీరు సహాయపడవచ్చు.</v>
      </c>
      <c r="E50" s="1" t="s">
        <v>893</v>
      </c>
      <c r="F50" s="1" t="str">
        <f>IFERROR(__xludf.DUMMYFUNCTION("GOOGLETRANSLATE(E:E, ""en"", ""te"")"),"రెండు-సీట్ల చాలా తేలికపాటి విమానం")</f>
        <v>రెండు-సీట్ల చాలా తేలికపాటి విమానం</v>
      </c>
      <c r="G50" s="1" t="s">
        <v>894</v>
      </c>
      <c r="H50" s="1" t="str">
        <f>IFERROR(__xludf.DUMMYFUNCTION("GOOGLETRANSLATE(G:G, ""en"", ""te"")"),"ఆస్ట్రేలియా")</f>
        <v>ఆస్ట్రేలియా</v>
      </c>
      <c r="L50" s="3">
        <v>33218.0</v>
      </c>
      <c r="O50" s="1">
        <v>1.0</v>
      </c>
      <c r="P50" s="1">
        <v>2.0</v>
      </c>
      <c r="Q50" s="1" t="s">
        <v>895</v>
      </c>
      <c r="R50" s="1" t="s">
        <v>896</v>
      </c>
      <c r="S50" s="1" t="s">
        <v>897</v>
      </c>
      <c r="T50" s="1" t="s">
        <v>898</v>
      </c>
      <c r="U50" s="1" t="s">
        <v>899</v>
      </c>
      <c r="V50" s="1" t="s">
        <v>900</v>
      </c>
      <c r="W50" s="1" t="s">
        <v>901</v>
      </c>
      <c r="Y50" s="1" t="s">
        <v>902</v>
      </c>
      <c r="Z50" s="1" t="s">
        <v>903</v>
      </c>
      <c r="AA50" s="1" t="s">
        <v>904</v>
      </c>
      <c r="AN50" s="1" t="s">
        <v>905</v>
      </c>
      <c r="AO50" s="1" t="s">
        <v>906</v>
      </c>
      <c r="AR50" s="1" t="s">
        <v>907</v>
      </c>
      <c r="AS50" s="1" t="s">
        <v>908</v>
      </c>
      <c r="BI50" s="1" t="s">
        <v>909</v>
      </c>
    </row>
    <row r="51">
      <c r="A51" s="1" t="s">
        <v>910</v>
      </c>
      <c r="B51" s="1" t="str">
        <f>IFERROR(__xludf.DUMMYFUNCTION("GOOGLETRANSLATE(A:A, ""en"", ""te"")"),"బుహ్ల్-వెవిల్లే CA-3 ఎయిర్‌స్టర్")</f>
        <v>బుహ్ల్-వెవిల్లే CA-3 ఎయిర్‌స్టర్</v>
      </c>
      <c r="C51" s="1" t="s">
        <v>911</v>
      </c>
      <c r="D51" s="1" t="str">
        <f>IFERROR(__xludf.DUMMYFUNCTION("GOOGLETRANSLATE(C:C, ""en"", ""te"")"),"బుహ్ల్-వెర్వ్విల్లే CA-3 ఎయిర్‌స్టర్ (J4 ఎయిర్‌స్టర్ అని కూడా పిలుస్తారు, దాని ఇంజిన్ తరువాత), 1926 లో యునైటెడ్ స్టేట్స్లో నిర్మించిన యుటిలిటీ విమానం, ఇది యుఎస్‌లో ఒక రకం ధృవీకరణ పత్రాన్ని అందుకున్న మొదటి విమానం, [2] . ఇది సాంప్రదాయిక సింగిల్-బే బైప్‌లేన్"&amp;", సమాన-స్పాన్ అన్‌స్టాగర్డ్ రెక్కలు మరియు పైలట్ మరియు ప్రయాణీకులకు వసతి, ఓపెన్ కాక్‌పిట్స్‌లో. పంట-డస్టింగ్, వైమానిక ఫోటోగ్రఫీ మరియు సరుకు రవాణా క్యారేజీలతో సహా పలు రకాల పాత్రల కోసం విక్రయించబడింది, కొన్ని మాత్రమే నిర్మించబడ్డాయి, కొన్ని నీటి-కూల్డ్ ఇంజన్"&amp;"లతో CW-3 గా, మరికొన్ని గాలి-చల్లబడిన ఇంజిన్లతో CA-3 గా ఉన్నాయి. ఒక CA-3 1926 ఫోర్డ్ నేషనల్ రిలబిలిటీ ఎయిర్ టూర్‌లో రెండవ స్థానంలో నిలిచింది. [6] 1926 ఫోర్డ్ ఎయిర్ టూర్, లూయిస్ మీస్టర్ చేత పైలట్ చేయబడింది మరియు మరొకటి (CA-3A గా నియమించబడింది) 1927 ఎయిర్ డె"&amp;"ర్బీలో మూడవ స్థానంలో నిలిచింది, దీనిని నిక్ మామెర్ పైలట్ చేశారు. ఒక CW-3 మరియు ఒక CA-3 ఒక్కొక్కటి యునైటెడ్ స్టేట్స్ ఆర్మీ చేత శిక్షకులుగా అంచనా వేయబడ్డాయి, కాని కూడా కొనుగోలు చేయబడలేదు. జేన్ యొక్క ఆల్ ది వరల్డ్ విమానాల నుండి డేటా 1928 [8] సాధారణ లక్షణాలు "&amp;"పనితీరు పనితీరు, కాన్ఫిగరేషన్ మరియు ERA సంబంధిత జాబితాల పనితీరు విమానం")</f>
        <v>బుహ్ల్-వెర్వ్విల్లే CA-3 ఎయిర్‌స్టర్ (J4 ఎయిర్‌స్టర్ అని కూడా పిలుస్తారు, దాని ఇంజిన్ తరువాత), 1926 లో యునైటెడ్ స్టేట్స్లో నిర్మించిన యుటిలిటీ విమానం, ఇది యుఎస్‌లో ఒక రకం ధృవీకరణ పత్రాన్ని అందుకున్న మొదటి విమానం, [2] . ఇది సాంప్రదాయిక సింగిల్-బే బైప్‌లేన్, సమాన-స్పాన్ అన్‌స్టాగర్డ్ రెక్కలు మరియు పైలట్ మరియు ప్రయాణీకులకు వసతి, ఓపెన్ కాక్‌పిట్స్‌లో. పంట-డస్టింగ్, వైమానిక ఫోటోగ్రఫీ మరియు సరుకు రవాణా క్యారేజీలతో సహా పలు రకాల పాత్రల కోసం విక్రయించబడింది, కొన్ని మాత్రమే నిర్మించబడ్డాయి, కొన్ని నీటి-కూల్డ్ ఇంజన్లతో CW-3 గా, మరికొన్ని గాలి-చల్లబడిన ఇంజిన్లతో CA-3 గా ఉన్నాయి. ఒక CA-3 1926 ఫోర్డ్ నేషనల్ రిలబిలిటీ ఎయిర్ టూర్‌లో రెండవ స్థానంలో నిలిచింది. [6] 1926 ఫోర్డ్ ఎయిర్ టూర్, లూయిస్ మీస్టర్ చేత పైలట్ చేయబడింది మరియు మరొకటి (CA-3A గా నియమించబడింది) 1927 ఎయిర్ డెర్బీలో మూడవ స్థానంలో నిలిచింది, దీనిని నిక్ మామెర్ పైలట్ చేశారు. ఒక CW-3 మరియు ఒక CA-3 ఒక్కొక్కటి యునైటెడ్ స్టేట్స్ ఆర్మీ చేత శిక్షకులుగా అంచనా వేయబడ్డాయి, కాని కూడా కొనుగోలు చేయబడలేదు. జేన్ యొక్క ఆల్ ది వరల్డ్ విమానాల నుండి డేటా 1928 [8] సాధారణ లక్షణాలు పనితీరు పనితీరు, కాన్ఫిగరేషన్ మరియు ERA సంబంధిత జాబితాల పనితీరు విమానం</v>
      </c>
      <c r="E51" s="1" t="s">
        <v>912</v>
      </c>
      <c r="F51" s="1" t="str">
        <f>IFERROR(__xludf.DUMMYFUNCTION("GOOGLETRANSLATE(E:E, ""en"", ""te"")"),"యుటిలిటీ విమానం")</f>
        <v>యుటిలిటీ విమానం</v>
      </c>
      <c r="J51" s="1" t="s">
        <v>913</v>
      </c>
      <c r="K51" s="1" t="str">
        <f>IFERROR(__xludf.DUMMYFUNCTION("GOOGLETRANSLATE(J:J, ""en"", ""te"")"),"ఆల్ఫ్రెడ్ వెర్విల్లే, ఎటియన్నే డోర్మాయ్")</f>
        <v>ఆల్ఫ్రెడ్ వెర్విల్లే, ఎటియన్నే డోర్మాయ్</v>
      </c>
      <c r="L51" s="1">
        <v>1926.0</v>
      </c>
      <c r="O51" s="1" t="s">
        <v>914</v>
      </c>
      <c r="P51" s="1">
        <v>1.0</v>
      </c>
      <c r="Q51" s="1" t="s">
        <v>915</v>
      </c>
      <c r="R51" s="1" t="s">
        <v>916</v>
      </c>
      <c r="S51" s="1" t="s">
        <v>917</v>
      </c>
      <c r="T51" s="1" t="s">
        <v>918</v>
      </c>
      <c r="U51" s="1" t="s">
        <v>919</v>
      </c>
      <c r="V51" s="1" t="s">
        <v>920</v>
      </c>
      <c r="W51" s="1" t="s">
        <v>921</v>
      </c>
      <c r="X51" s="1" t="s">
        <v>922</v>
      </c>
      <c r="Y51" s="1" t="s">
        <v>923</v>
      </c>
      <c r="AA51" s="1" t="s">
        <v>924</v>
      </c>
      <c r="AN51" s="1" t="s">
        <v>857</v>
      </c>
      <c r="AO51" s="2" t="s">
        <v>858</v>
      </c>
      <c r="AP51" s="1" t="s">
        <v>925</v>
      </c>
      <c r="AQ51" s="1" t="s">
        <v>926</v>
      </c>
      <c r="AS51" s="1" t="s">
        <v>699</v>
      </c>
      <c r="AU51" s="1" t="s">
        <v>927</v>
      </c>
      <c r="AY51" s="1" t="s">
        <v>928</v>
      </c>
      <c r="BI51" s="1" t="s">
        <v>929</v>
      </c>
      <c r="BN51" s="1" t="s">
        <v>930</v>
      </c>
      <c r="BP51" s="2" t="s">
        <v>370</v>
      </c>
    </row>
    <row r="52">
      <c r="A52" s="1" t="s">
        <v>931</v>
      </c>
      <c r="B52" s="1" t="str">
        <f>IFERROR(__xludf.DUMMYFUNCTION("GOOGLETRANSLATE(A:A, ""en"", ""te"")"),"క్యాబ్ సూపర్ క్యాబ్")</f>
        <v>క్యాబ్ సూపర్ క్యాబ్</v>
      </c>
      <c r="C52" s="1" t="s">
        <v>932</v>
      </c>
      <c r="D52" s="1" t="str">
        <f>IFERROR(__xludf.DUMMYFUNCTION("GOOGLETRANSLATE(C:C, ""en"", ""te"")"),"క్యాబ్ GY-30 సూపర్ క్యాబ్ 1954 లో ఫ్రాన్స్‌లో నిర్మించిన రెండు-సీట్ల తేలికపాటి విమానం, ఇది క్యాబ్ మినికాబ్ యొక్క మరింత అభివృద్ధిగా. ఈ డిజైన్‌ను ఫ్రెంచ్ ఏరోనాటికల్ కంపెనీ సిపా యొక్క వన్‌టైమ్ ఉద్యోగి వైవ్స్ గార్డాన్ ప్రదర్శించారు. సూపర్ క్యాబ్‌లో విలీనం చేయ"&amp;"బడిన మార్పులు (మినికాబ్ నుండి) మరింత శక్తివంతమైన ఇంజిన్, గ్రేటర్ వింగ్స్పాన్, మానవీయంగా ముడుచుకునే అండర్ క్యారేజ్ మరియు మినికాబ్ యొక్క స్ప్లిట్ ఫ్లాప్‌లను భర్తీ చేసిన స్లాట్ ఫ్లాప్‌లను కలిగి ఉన్నాయి. డిజైన్ హక్కులను గార్డాన్ యొక్క మాజీ యజమాని (SIPA) కు వి"&amp;"క్రయించే ముందు ఏడు యూనిట్లు CAB చేత నిర్మించబడ్డాయి, అతను డిజైన్‌ను SIPA 1000 లోకి అభివృద్ధి చేశాడు. అయినప్పటికీ, ఆ సమయంలో తేలికపాటి విమాన మార్కెట్లో తిరోగమనం కారణంగా, మూడు మాత్రమే ఉత్పత్తి ఆగిపోయే ముందు SIPA వేరియంట్ ఉత్పత్తి చేయబడింది. [1] జేన్ యొక్క అన"&amp;"్ని ప్రపంచ విమానాల నుండి డేటా 1956–57 [2] సాధారణ లక్షణాల పనితీరు")</f>
        <v>క్యాబ్ GY-30 సూపర్ క్యాబ్ 1954 లో ఫ్రాన్స్‌లో నిర్మించిన రెండు-సీట్ల తేలికపాటి విమానం, ఇది క్యాబ్ మినికాబ్ యొక్క మరింత అభివృద్ధిగా. ఈ డిజైన్‌ను ఫ్రెంచ్ ఏరోనాటికల్ కంపెనీ సిపా యొక్క వన్‌టైమ్ ఉద్యోగి వైవ్స్ గార్డాన్ ప్రదర్శించారు. సూపర్ క్యాబ్‌లో విలీనం చేయబడిన మార్పులు (మినికాబ్ నుండి) మరింత శక్తివంతమైన ఇంజిన్, గ్రేటర్ వింగ్స్పాన్, మానవీయంగా ముడుచుకునే అండర్ క్యారేజ్ మరియు మినికాబ్ యొక్క స్ప్లిట్ ఫ్లాప్‌లను భర్తీ చేసిన స్లాట్ ఫ్లాప్‌లను కలిగి ఉన్నాయి. డిజైన్ హక్కులను గార్డాన్ యొక్క మాజీ యజమాని (SIPA) కు విక్రయించే ముందు ఏడు యూనిట్లు CAB చేత నిర్మించబడ్డాయి, అతను డిజైన్‌ను SIPA 1000 లోకి అభివృద్ధి చేశాడు. అయినప్పటికీ, ఆ సమయంలో తేలికపాటి విమాన మార్కెట్లో తిరోగమనం కారణంగా, మూడు మాత్రమే ఉత్పత్తి ఆగిపోయే ముందు SIPA వేరియంట్ ఉత్పత్తి చేయబడింది. [1] జేన్ యొక్క అన్ని ప్రపంచ విమానాల నుండి డేటా 1956–57 [2] సాధారణ లక్షణాల పనితీరు</v>
      </c>
      <c r="E52" s="1" t="s">
        <v>912</v>
      </c>
      <c r="F52" s="1" t="str">
        <f>IFERROR(__xludf.DUMMYFUNCTION("GOOGLETRANSLATE(E:E, ""en"", ""te"")"),"యుటిలిటీ విమానం")</f>
        <v>యుటిలిటీ విమానం</v>
      </c>
      <c r="J52" s="1" t="s">
        <v>933</v>
      </c>
      <c r="K52" s="1" t="str">
        <f>IFERROR(__xludf.DUMMYFUNCTION("GOOGLETRANSLATE(J:J, ""en"", ""te"")"),"వైవ్స్ గార్డాన్")</f>
        <v>వైవ్స్ గార్డాన్</v>
      </c>
      <c r="L52" s="3">
        <v>19760.0</v>
      </c>
      <c r="O52" s="1">
        <v>7.0</v>
      </c>
      <c r="P52" s="1">
        <v>1.0</v>
      </c>
      <c r="Q52" s="1" t="s">
        <v>934</v>
      </c>
      <c r="R52" s="1" t="s">
        <v>935</v>
      </c>
      <c r="S52" s="1" t="s">
        <v>936</v>
      </c>
      <c r="T52" s="1" t="s">
        <v>937</v>
      </c>
      <c r="U52" s="1" t="s">
        <v>938</v>
      </c>
      <c r="V52" s="1" t="s">
        <v>939</v>
      </c>
      <c r="W52" s="1" t="s">
        <v>940</v>
      </c>
      <c r="X52" s="1" t="s">
        <v>941</v>
      </c>
      <c r="Y52" s="1" t="s">
        <v>942</v>
      </c>
      <c r="Z52" s="1" t="s">
        <v>943</v>
      </c>
      <c r="AN52" s="1" t="s">
        <v>944</v>
      </c>
      <c r="AO52" s="1" t="s">
        <v>945</v>
      </c>
      <c r="AP52" s="1" t="s">
        <v>322</v>
      </c>
      <c r="AQ52" s="1" t="s">
        <v>946</v>
      </c>
      <c r="AS52" s="1" t="s">
        <v>947</v>
      </c>
      <c r="AU52" s="1" t="s">
        <v>948</v>
      </c>
      <c r="AX52" s="1">
        <v>6.5</v>
      </c>
      <c r="AY52" s="1" t="s">
        <v>949</v>
      </c>
      <c r="BI52" s="1" t="s">
        <v>950</v>
      </c>
      <c r="BY52" s="1" t="s">
        <v>951</v>
      </c>
      <c r="BZ52" s="1" t="s">
        <v>952</v>
      </c>
      <c r="CC52" s="1" t="s">
        <v>953</v>
      </c>
      <c r="CD52" s="1" t="s">
        <v>954</v>
      </c>
    </row>
    <row r="53">
      <c r="A53" s="1" t="s">
        <v>955</v>
      </c>
      <c r="B53" s="1" t="str">
        <f>IFERROR(__xludf.DUMMYFUNCTION("GOOGLETRANSLATE(A:A, ""en"", ""te"")"),"కాసా సి -102")</f>
        <v>కాసా సి -102</v>
      </c>
      <c r="C53" s="1" t="s">
        <v>956</v>
      </c>
      <c r="D53" s="1" t="str">
        <f>IFERROR(__xludf.DUMMYFUNCTION("GOOGLETRANSLATE(C:C, ""en"", ""te"")"),"CASA C-102 అనేది 1970 ల చివరలో స్పెయిన్లో రూపొందించిన సైనిక శిక్షకుల విమానం, కానీ వాస్తవానికి నిర్మించలేదు. అటువంటి విమానం కోసం ఎజెర్సిటో డెల్ ఐరే చేత 1977 కాసాకు చేసిన అభ్యర్థన ద్వారా ఈ ప్రాజెక్ట్ ప్రారంభమైంది. సంస్థ యొక్క ప్రతిస్పందన సాంప్రదాయిక ఆల్-మెట"&amp;"ల్ మోనోప్లేన్, టి-టెయిల్, స్థిర ట్రైసైకిల్ అండర్ క్యారేజ్ మరియు పైలట్ మరియు బోధకుడి కోసం పక్కపక్కనే సీటింగ్. తరువాతి సంవత్సరం చివరలో, వైమానిక దళం ఫ్యూచురో అవిన్ లిగెరో సెలెక్టివో (""ఫ్యూచర్ సెలెక్టివ్ లైట్ ఎయిర్‌క్రాఫ్ట్"") కోసం అధికారిక టెండరింగ్ ప్రక్రి"&amp;"యను ప్రారంభించింది, దీనికి కాసా డిజైన్ యొక్క అభివృద్ధి మరియు శుద్ధి చేసిన సంస్కరణను సమర్పించింది, దీనిని ఇప్పుడు C- అని పిలుస్తారు 102 సె. కంపెనీ నాలుగు-సీట్ల యుటిలిటీ వెర్షన్‌ను సి -102SE గా పేర్కొంది. దీని తరువాత వైమానిక దళం క్షీణించింది, మరియు విమానాని"&amp;"కి ఎటువంటి ఉత్తర్వు ఇవ్వలేదు. ఎజెర్సిటో డెల్ ఐర్ ఈ సముచితాన్ని ఆధునిక విమానంతో నింపడానికి పూర్తి దశాబ్దం ముందు ఉండాలి, ఇది చివరికి కాసా చేత లైసెన్స్ కింద నిర్మించిన చిలీ ఎనియర్ పిల్లన్ అవుతుంది.")</f>
        <v>CASA C-102 అనేది 1970 ల చివరలో స్పెయిన్లో రూపొందించిన సైనిక శిక్షకుల విమానం, కానీ వాస్తవానికి నిర్మించలేదు. అటువంటి విమానం కోసం ఎజెర్సిటో డెల్ ఐరే చేత 1977 కాసాకు చేసిన అభ్యర్థన ద్వారా ఈ ప్రాజెక్ట్ ప్రారంభమైంది. సంస్థ యొక్క ప్రతిస్పందన సాంప్రదాయిక ఆల్-మెటల్ మోనోప్లేన్, టి-టెయిల్, స్థిర ట్రైసైకిల్ అండర్ క్యారేజ్ మరియు పైలట్ మరియు బోధకుడి కోసం పక్కపక్కనే సీటింగ్. తరువాతి సంవత్సరం చివరలో, వైమానిక దళం ఫ్యూచురో అవిన్ లిగెరో సెలెక్టివో ("ఫ్యూచర్ సెలెక్టివ్ లైట్ ఎయిర్‌క్రాఫ్ట్") కోసం అధికారిక టెండరింగ్ ప్రక్రియను ప్రారంభించింది, దీనికి కాసా డిజైన్ యొక్క అభివృద్ధి మరియు శుద్ధి చేసిన సంస్కరణను సమర్పించింది, దీనిని ఇప్పుడు C- అని పిలుస్తారు 102 సె. కంపెనీ నాలుగు-సీట్ల యుటిలిటీ వెర్షన్‌ను సి -102SE గా పేర్కొంది. దీని తరువాత వైమానిక దళం క్షీణించింది, మరియు విమానానికి ఎటువంటి ఉత్తర్వు ఇవ్వలేదు. ఎజెర్సిటో డెల్ ఐర్ ఈ సముచితాన్ని ఆధునిక విమానంతో నింపడానికి పూర్తి దశాబ్దం ముందు ఉండాలి, ఇది చివరికి కాసా చేత లైసెన్స్ కింద నిర్మించిన చిలీ ఎనియర్ పిల్లన్ అవుతుంది.</v>
      </c>
      <c r="E53" s="1" t="s">
        <v>957</v>
      </c>
      <c r="F53" s="1" t="str">
        <f>IFERROR(__xludf.DUMMYFUNCTION("GOOGLETRANSLATE(E:E, ""en"", ""te"")"),"మిలిటరీ ట్రైనర్")</f>
        <v>మిలిటరీ ట్రైనర్</v>
      </c>
      <c r="M53" s="1" t="s">
        <v>958</v>
      </c>
      <c r="N53" s="1" t="str">
        <f>IFERROR(__xludf.DUMMYFUNCTION("GOOGLETRANSLATE(M:M, ""en"", ""te"")"),"రద్దు చేసిన ప్రాజెక్ట్")</f>
        <v>రద్దు చేసిన ప్రాజెక్ట్</v>
      </c>
      <c r="O53" s="1">
        <v>0.0</v>
      </c>
      <c r="AN53" s="1" t="s">
        <v>959</v>
      </c>
      <c r="AO53" s="2" t="s">
        <v>960</v>
      </c>
    </row>
    <row r="54">
      <c r="A54" s="1" t="s">
        <v>961</v>
      </c>
      <c r="B54" s="1" t="str">
        <f>IFERROR(__xludf.DUMMYFUNCTION("GOOGLETRANSLATE(A:A, ""en"", ""te"")"),"బ్యూథే బార్రాకుడా")</f>
        <v>బ్యూథే బార్రాకుడా</v>
      </c>
      <c r="C54" s="1" t="s">
        <v>962</v>
      </c>
      <c r="D54" s="1" t="str">
        <f>IFERROR(__xludf.DUMMYFUNCTION("GOOGLETRANSLATE(C:C, ""en"", ""te"")"),"బ్యూథే బార్రాకుడా అనేది ఒక అమెరికన్ రెండు-సీట్ల క్యాబిన్ మోనోప్లేన్, ఇది విలియం బ్యూథే రూపొందించింది మరియు te త్సాహిక నిర్మాణానికి ప్రణాళికలు లేదా వస్తు సామగ్రిగా విక్రయించబడింది. [1] బార్రాకుడా అనే ప్రోటోటైప్ మొదటిసారి 29 జూన్ 1975 న ప్రయాణించింది, ఇది ఆ"&amp;"ల్-వుడ్, తక్కువ-వింగ్ మోనోప్లేన్, ముడుచుకునే ట్రైసైకిల్ ల్యాండింగ్ గేర్‌తో. పరివేష్టిత క్యాబిన్ ద్వంద్వ నియంత్రణలతో రెండు కోసం సైడ్-బై-సైడ్ కాన్ఫిగరేషన్ సీటింగ్ కలిగి ఉంది. ఈ ప్రోటోటైప్ 250 హెచ్‌పి (186 కిలోవాట్ జేన్ యొక్క అన్ని ప్రపంచ విమానాల నుండి డేటా "&amp;"1989-90 [1] సాధారణ లక్షణాల పనితీరు")</f>
        <v>బ్యూథే బార్రాకుడా అనేది ఒక అమెరికన్ రెండు-సీట్ల క్యాబిన్ మోనోప్లేన్, ఇది విలియం బ్యూథే రూపొందించింది మరియు te త్సాహిక నిర్మాణానికి ప్రణాళికలు లేదా వస్తు సామగ్రిగా విక్రయించబడింది. [1] బార్రాకుడా అనే ప్రోటోటైప్ మొదటిసారి 29 జూన్ 1975 న ప్రయాణించింది, ఇది ఆల్-వుడ్, తక్కువ-వింగ్ మోనోప్లేన్, ముడుచుకునే ట్రైసైకిల్ ల్యాండింగ్ గేర్‌తో. పరివేష్టిత క్యాబిన్ ద్వంద్వ నియంత్రణలతో రెండు కోసం సైడ్-బై-సైడ్ కాన్ఫిగరేషన్ సీటింగ్ కలిగి ఉంది. ఈ ప్రోటోటైప్ 250 హెచ్‌పి (186 కిలోవాట్ జేన్ యొక్క అన్ని ప్రపంచ విమానాల నుండి డేటా 1989-90 [1] సాధారణ లక్షణాల పనితీరు</v>
      </c>
      <c r="E54" s="1" t="s">
        <v>963</v>
      </c>
      <c r="F54" s="1" t="str">
        <f>IFERROR(__xludf.DUMMYFUNCTION("GOOGLETRANSLATE(E:E, ""en"", ""te"")"),"హోమ్‌బిల్ట్ క్యాబిన్ మోనోప్లేన్")</f>
        <v>హోమ్‌బిల్ట్ క్యాబిన్ మోనోప్లేన్</v>
      </c>
      <c r="G54" s="1" t="s">
        <v>522</v>
      </c>
      <c r="H54" s="1" t="str">
        <f>IFERROR(__xludf.DUMMYFUNCTION("GOOGLETRANSLATE(G:G, ""en"", ""te"")"),"సంయుక్త రాష్ట్రాలు")</f>
        <v>సంయుక్త రాష్ట్రాలు</v>
      </c>
      <c r="J54" s="1" t="s">
        <v>964</v>
      </c>
      <c r="K54" s="1" t="str">
        <f>IFERROR(__xludf.DUMMYFUNCTION("GOOGLETRANSLATE(J:J, ""en"", ""te"")"),"విలియం బ్యూథే")</f>
        <v>విలియం బ్యూథే</v>
      </c>
      <c r="L54" s="3">
        <v>27574.0</v>
      </c>
      <c r="P54" s="1">
        <v>2.0</v>
      </c>
      <c r="Q54" s="1" t="s">
        <v>965</v>
      </c>
      <c r="R54" s="1" t="s">
        <v>966</v>
      </c>
      <c r="T54" s="1" t="s">
        <v>967</v>
      </c>
      <c r="U54" s="1" t="s">
        <v>968</v>
      </c>
      <c r="V54" s="1" t="s">
        <v>969</v>
      </c>
      <c r="W54" s="1" t="s">
        <v>970</v>
      </c>
      <c r="Y54" s="1" t="s">
        <v>971</v>
      </c>
      <c r="Z54" s="1" t="s">
        <v>972</v>
      </c>
      <c r="AA54" s="1" t="s">
        <v>973</v>
      </c>
      <c r="AN54" s="1" t="s">
        <v>974</v>
      </c>
      <c r="AO54" s="1" t="s">
        <v>975</v>
      </c>
      <c r="AR54" s="1" t="s">
        <v>976</v>
      </c>
      <c r="AS54" s="1" t="s">
        <v>977</v>
      </c>
    </row>
    <row r="55">
      <c r="A55" s="1" t="s">
        <v>978</v>
      </c>
      <c r="B55" s="1" t="str">
        <f>IFERROR(__xludf.DUMMYFUNCTION("GOOGLETRANSLATE(A:A, ""en"", ""te"")"),"బుష్కడ్డీ R-80")</f>
        <v>బుష్కడ్డీ R-80</v>
      </c>
      <c r="C55" s="1" t="s">
        <v>979</v>
      </c>
      <c r="D55" s="1" t="str">
        <f>IFERROR(__xludf.DUMMYFUNCTION("GOOGLETRANSLATE(C:C, ""en"", ""te"")"),"బుష్‌కడ్డీ R-80 అనేది కెనడియన్ అల్ట్రాలైట్ మరియు లైట్-స్పోర్ట్ విమానాలు, దీనిని 1994 లో క్యూబెక్‌లోని లాక్ సెయింట్-జీన్ యొక్క జీన్ యుడెస్ పోట్విన్ రూపొందించారు మరియు అతని కంపెనీ క్లబ్ ఏరోనాటిక్ డెలిస్లే ఇన్కార్పొరేటెడ్ (CADI) చేత నిర్మించబడింది. తరువాత దీ"&amp;"నిని కెనడియన్ లైట్ ఎయిర్క్రాఫ్ట్ సేల్స్ అండ్ సర్వీస్ (క్లాస్) సెయింట్ లాజారే, క్యూబెక్ మరియు తరువాత లెస్ సెడ్రెస్, క్యూబెక్ మరియు ఇప్పుడు లాచ్యూట్, క్యూబెక్ యొక్క బుష్‌కాడీ. [1] [2] [3] [4] [5] R-80 హోదా ఈ విమానం మొదట 80 HP (60 kW) యొక్క రోటాక్స్ ఇంజిన్ క"&amp;"ోసం రూపొందించబడిందని సూచిస్తుంది. [4] ఈ విమానం te త్సాహిక నిర్మాణానికి కిట్‌గా లేదా పూర్తి రెడీ-టు-ఫ్లై-ఎయిర్‌క్రాఫ్ట్‌గా సరఫరా చేయబడుతుంది. [1] [2] [3] [4] ఈ విమానం కెనడియన్ అడ్వాన్స్‌డ్ అల్ట్రాలైట్ నిబంధనలకు అనుగుణంగా రూపొందించబడింది మరియు ఇది ఆమోదించబడ"&amp;"ిన యుఎస్ లైట్-స్పోర్ట్ విమానాలు కూడా. ఇది స్ట్రట్-బ్రేస్డ్ హై-వింగ్, రెండు-సీట్ల-సైడ్-సైడ్ కాన్ఫిగరేషన్ పరివేష్టిత కాక్‌పిట్, స్థిర ట్రైసైకిల్ ల్యాండింగ్ గేర్ లేదా సాంప్రదాయిక ల్యాండింగ్ గేర్ మరియు ట్రాక్టర్ కాన్ఫిగరేషన్‌లో ఒకే ఇంజిన్ కలిగి ఉంది. [1] [3] "&amp;"[6 ] ఈ విమానం 6061-టి 6 అల్యూమినియం షీట్ నుండి వెల్డెడ్ అల్యూమినియం స్క్వేర్ 6061-టి 6 అల్యూమినియం ట్యూబ్ యొక్క పంజరం మీద తయారు చేయబడింది. తోక విజృంభణ సాంప్రదాయిక సెమీ మోనోకోక్ నిర్మాణం. టేపర్డ్ కాని ప్లాన్‌ఫార్మ్ రెక్కలు 6061-టి 6 పక్కటెముకలు మరియు స్పార"&amp;"్‌లను కలిగి ఉంటాయి మరియు NACA 4413 (MOD) ఎయిర్‌ఫాయిల్‌ను ఉపయోగిస్తాయి. ఎయిర్‌ఫాయిల్ సవరణ వింగ్ దిగువన ఉన్న అండర్‌కాంబర్‌ను తొలగిస్తుంది, ఇది తక్కువ వేగవంతమైన పనితీరును వదులుకోకుండా, నిర్మాణాన్ని సులభతరం చేస్తుంది. విమానం యొక్క నిర్మాణం 2024-టి 3 అల్యూమిని"&amp;"యంను క్లిష్టమైన భాగాల కోసం ఉపయోగిస్తుంది, ఇక్కడ అదనపు బలం అవసరమవుతుంది, స్పార్, ఫ్లోట్ మరియు స్ట్రట్ జోడింపులు మరియు చుక్కాని కొమ్ములు వంటి ఇతర క్లిష్టమైన భాగాలు. R-80 యొక్క నిర్మాణం 6061-T6 షీట్ విభిన్న మందాలతో కప్పబడి ఉంటుంది; వింగ్ దిగువ తొక్కలు 0.016 "&amp;"(0.41 మిమీ) అంగుళాల మందంగా ఉండగా, పైభాగం 0.020 (0.51 మిమీ) అంగుళాలు. రెక్కలకు సాంప్రదాయిక ""V"" స్ట్రట్స్ మద్దతు ఇస్తున్నాయి. 6061-టి 6 ప్రధానంగా దాని తక్కువ ఖర్చుతో మరియు దాని మెరుగైన తుప్పు నిరోధకత కోసం ఉపయోగించబడుతుంది, ఎందుకంటే చాలా R-80 లు ఫ్లోట్లపై "&amp;"ఎగురవేయబడతాయి. దీని 32 అడుగుల (9.8 మీ) స్పాన్ వింగ్ 168 చదరపు అడుగుల (15.6 మీ 2) విస్తీర్ణంలో ఉంది మరియు ఫ్లాప్‌లకు సరిపోదు. [1] [2] [3] [4] R-80 లో ఉపయోగించే ప్రామాణిక ఇంజన్లు 80 HP (60 kW) రోటాక్స్ 912UL మరియు 100 HP (75 kW) రోటాక్స్ 912లు నాలుగు-స్ట్రో"&amp;"క్ పవర్‌ప్లాంట్లు. 115 హెచ్‌పి (86 కిలోవాట్) టర్బోచార్జ్డ్ రోటాక్స్ 914 కూడా అమర్చబడింది. విమానం ఫ్లోట్లు మరియు స్కిస్‌పై కూడా అమర్చవచ్చు. నియంత్రణలలో కేంద్ర ""Y"" నియంత్రణ కర్ర ఉంటుంది. [1] [2] [3] [4] ఫ్యాక్టరీ కిట్ నుండి R-80 నిర్మాణ సమయం 1,200 గంటలు. "&amp;"[4] బేయర్ల్ మరియు బుష్‌కాడీ నుండి డేటా [1] [7] సాధారణ లక్షణాల పనితీరు")</f>
        <v>బుష్‌కడ్డీ R-80 అనేది కెనడియన్ అల్ట్రాలైట్ మరియు లైట్-స్పోర్ట్ విమానాలు, దీనిని 1994 లో క్యూబెక్‌లోని లాక్ సెయింట్-జీన్ యొక్క జీన్ యుడెస్ పోట్విన్ రూపొందించారు మరియు అతని కంపెనీ క్లబ్ ఏరోనాటిక్ డెలిస్లే ఇన్కార్పొరేటెడ్ (CADI) చేత నిర్మించబడింది. తరువాత దీనిని కెనడియన్ లైట్ ఎయిర్క్రాఫ్ట్ సేల్స్ అండ్ సర్వీస్ (క్లాస్) సెయింట్ లాజారే, క్యూబెక్ మరియు తరువాత లెస్ సెడ్రెస్, క్యూబెక్ మరియు ఇప్పుడు లాచ్యూట్, క్యూబెక్ యొక్క బుష్‌కాడీ. [1] [2] [3] [4] [5] R-80 హోదా ఈ విమానం మొదట 80 HP (60 kW) యొక్క రోటాక్స్ ఇంజిన్ కోసం రూపొందించబడిందని సూచిస్తుంది. [4] ఈ విమానం te త్సాహిక నిర్మాణానికి కిట్‌గా లేదా పూర్తి రెడీ-టు-ఫ్లై-ఎయిర్‌క్రాఫ్ట్‌గా సరఫరా చేయబడుతుంది. [1] [2] [3] [4] ఈ విమానం కెనడియన్ అడ్వాన్స్‌డ్ అల్ట్రాలైట్ నిబంధనలకు అనుగుణంగా రూపొందించబడింది మరియు ఇది ఆమోదించబడిన యుఎస్ లైట్-స్పోర్ట్ విమానాలు కూడా. ఇది స్ట్రట్-బ్రేస్డ్ హై-వింగ్, రెండు-సీట్ల-సైడ్-సైడ్ కాన్ఫిగరేషన్ పరివేష్టిత కాక్‌పిట్, స్థిర ట్రైసైకిల్ ల్యాండింగ్ గేర్ లేదా సాంప్రదాయిక ల్యాండింగ్ గేర్ మరియు ట్రాక్టర్ కాన్ఫిగరేషన్‌లో ఒకే ఇంజిన్ కలిగి ఉంది. [1] [3] [6 ] ఈ విమానం 6061-టి 6 అల్యూమినియం షీట్ నుండి వెల్డెడ్ అల్యూమినియం స్క్వేర్ 6061-టి 6 అల్యూమినియం ట్యూబ్ యొక్క పంజరం మీద తయారు చేయబడింది. తోక విజృంభణ సాంప్రదాయిక సెమీ మోనోకోక్ నిర్మాణం. టేపర్డ్ కాని ప్లాన్‌ఫార్మ్ రెక్కలు 6061-టి 6 పక్కటెముకలు మరియు స్పార్‌లను కలిగి ఉంటాయి మరియు NACA 4413 (MOD) ఎయిర్‌ఫాయిల్‌ను ఉపయోగిస్తాయి. ఎయిర్‌ఫాయిల్ సవరణ వింగ్ దిగువన ఉన్న అండర్‌కాంబర్‌ను తొలగిస్తుంది, ఇది తక్కువ వేగవంతమైన పనితీరును వదులుకోకుండా, నిర్మాణాన్ని సులభతరం చేస్తుంది. విమానం యొక్క నిర్మాణం 2024-టి 3 అల్యూమినియంను క్లిష్టమైన భాగాల కోసం ఉపయోగిస్తుంది, ఇక్కడ అదనపు బలం అవసరమవుతుంది, స్పార్, ఫ్లోట్ మరియు స్ట్రట్ జోడింపులు మరియు చుక్కాని కొమ్ములు వంటి ఇతర క్లిష్టమైన భాగాలు. R-80 యొక్క నిర్మాణం 6061-T6 షీట్ విభిన్న మందాలతో కప్పబడి ఉంటుంది; వింగ్ దిగువ తొక్కలు 0.016 (0.41 మిమీ) అంగుళాల మందంగా ఉండగా, పైభాగం 0.020 (0.51 మిమీ) అంగుళాలు. రెక్కలకు సాంప్రదాయిక "V" స్ట్రట్స్ మద్దతు ఇస్తున్నాయి. 6061-టి 6 ప్రధానంగా దాని తక్కువ ఖర్చుతో మరియు దాని మెరుగైన తుప్పు నిరోధకత కోసం ఉపయోగించబడుతుంది, ఎందుకంటే చాలా R-80 లు ఫ్లోట్లపై ఎగురవేయబడతాయి. దీని 32 అడుగుల (9.8 మీ) స్పాన్ వింగ్ 168 చదరపు అడుగుల (15.6 మీ 2) విస్తీర్ణంలో ఉంది మరియు ఫ్లాప్‌లకు సరిపోదు. [1] [2] [3] [4] R-80 లో ఉపయోగించే ప్రామాణిక ఇంజన్లు 80 HP (60 kW) రోటాక్స్ 912UL మరియు 100 HP (75 kW) రోటాక్స్ 912లు నాలుగు-స్ట్రోక్ పవర్‌ప్లాంట్లు. 115 హెచ్‌పి (86 కిలోవాట్) టర్బోచార్జ్డ్ రోటాక్స్ 914 కూడా అమర్చబడింది. విమానం ఫ్లోట్లు మరియు స్కిస్‌పై కూడా అమర్చవచ్చు. నియంత్రణలలో కేంద్ర "Y" నియంత్రణ కర్ర ఉంటుంది. [1] [2] [3] [4] ఫ్యాక్టరీ కిట్ నుండి R-80 నిర్మాణ సమయం 1,200 గంటలు. [4] బేయర్ల్ మరియు బుష్‌కాడీ నుండి డేటా [1] [7] సాధారణ లక్షణాల పనితీరు</v>
      </c>
      <c r="E55" s="1" t="s">
        <v>980</v>
      </c>
      <c r="F55" s="1" t="str">
        <f>IFERROR(__xludf.DUMMYFUNCTION("GOOGLETRANSLATE(E:E, ""en"", ""te"")"),"అల్ట్రాలైట్ విమానం మరియు లైట్-స్పోర్ట్ విమానం")</f>
        <v>అల్ట్రాలైట్ విమానం మరియు లైట్-స్పోర్ట్ విమానం</v>
      </c>
      <c r="G55" s="1" t="s">
        <v>489</v>
      </c>
      <c r="H55" s="1" t="str">
        <f>IFERROR(__xludf.DUMMYFUNCTION("GOOGLETRANSLATE(G:G, ""en"", ""te"")"),"కెనడా")</f>
        <v>కెనడా</v>
      </c>
      <c r="I55" s="2" t="s">
        <v>490</v>
      </c>
      <c r="J55" s="1" t="s">
        <v>865</v>
      </c>
      <c r="K55" s="1" t="str">
        <f>IFERROR(__xludf.DUMMYFUNCTION("GOOGLETRANSLATE(J:J, ""en"", ""te"")"),"జీన్ యుడెస్ పోట్విన్")</f>
        <v>జీన్ యుడెస్ పోట్విన్</v>
      </c>
      <c r="M55" s="1" t="s">
        <v>492</v>
      </c>
      <c r="N55" s="1" t="str">
        <f>IFERROR(__xludf.DUMMYFUNCTION("GOOGLETRANSLATE(M:M, ""en"", ""te"")"),"ఉత్పత్తిలో")</f>
        <v>ఉత్పత్తిలో</v>
      </c>
      <c r="O55" s="1" t="s">
        <v>981</v>
      </c>
      <c r="P55" s="1" t="s">
        <v>163</v>
      </c>
      <c r="Q55" s="1" t="s">
        <v>982</v>
      </c>
      <c r="R55" s="1" t="s">
        <v>983</v>
      </c>
      <c r="T55" s="1" t="s">
        <v>984</v>
      </c>
      <c r="U55" s="1" t="s">
        <v>985</v>
      </c>
      <c r="V55" s="1" t="s">
        <v>986</v>
      </c>
      <c r="W55" s="1" t="s">
        <v>987</v>
      </c>
      <c r="Z55" s="1" t="s">
        <v>988</v>
      </c>
      <c r="AM55" s="1" t="s">
        <v>989</v>
      </c>
      <c r="AN55" s="1" t="s">
        <v>990</v>
      </c>
      <c r="AO55" s="1" t="s">
        <v>991</v>
      </c>
      <c r="AP55" s="1" t="s">
        <v>175</v>
      </c>
      <c r="AQ55" s="1" t="s">
        <v>992</v>
      </c>
      <c r="AR55" s="1" t="s">
        <v>993</v>
      </c>
      <c r="AS55" s="1" t="s">
        <v>994</v>
      </c>
      <c r="AT55" s="1" t="s">
        <v>995</v>
      </c>
      <c r="AU55" s="1" t="s">
        <v>996</v>
      </c>
      <c r="AV55" s="1" t="s">
        <v>997</v>
      </c>
      <c r="AW55" s="1" t="s">
        <v>998</v>
      </c>
      <c r="AZ55" s="1">
        <v>1994.0</v>
      </c>
      <c r="BD55" s="1" t="s">
        <v>999</v>
      </c>
      <c r="BG55" s="1" t="s">
        <v>784</v>
      </c>
      <c r="BI55" s="1" t="s">
        <v>929</v>
      </c>
      <c r="BQ55" s="1" t="s">
        <v>1000</v>
      </c>
    </row>
    <row r="56">
      <c r="A56" s="1" t="s">
        <v>1001</v>
      </c>
      <c r="B56" s="1" t="str">
        <f>IFERROR(__xludf.DUMMYFUNCTION("GOOGLETRANSLATE(A:A, ""en"", ""te"")"),"కాగ్ టాక్సో")</f>
        <v>కాగ్ టాక్సో</v>
      </c>
      <c r="C56" s="1" t="s">
        <v>1002</v>
      </c>
      <c r="D56" s="1" t="str">
        <f>IFERROR(__xludf.DUMMYFUNCTION("GOOGLETRANSLATE(C:C, ""en"", ""te"")"),"CAG టాక్సో అనేది స్పానిష్ రెండు-సీట్ల అల్ట్రాలైట్ క్యాబిన్ మోనోప్లేన్, ఇది te త్సాహిక నిర్మాణం కోసం కన్స్ట్రసియోన్స్ ఏరోనాటికాస్ డి గలిసియా చేత రూపొందించబడింది మరియు నిర్మించబడింది. [1] ప్రోటోటైప్ టాక్సో అల్ట్రాలైట్ మొదట 1999 లో ఎగిరింది మరియు ఇది తక్కువ-"&amp;"వింగ్ కాంటిలివర్ మోనోప్లేన్, ఇది స్థిర ట్రైసైకిల్ ల్యాండింగ్ గేర్‌తో ఉంది. టాక్సోను సాధారణంగా 120 హెచ్‌పి (89 కిలోవాట్) జబిరు 3300 లేదా రోటాక్స్ 914 ఎస్ ఇంజిన్ ద్వారా నడిపిస్తుంది. క్యాబిన్ రెండు సీట్లను పక్కపక్కనే ద్వంద్వ నియంత్రణలతో కలిగి ఉంది, ఒక్కొక్క"&amp;"టి సెంటర్‌లైన్-హింగ్డ్ పైకి తెరిచే తలుపు. [1] జేన్ యొక్క అన్ని ప్రపంచ విమానాల నుండి డేటా 1989-90 [1] సాధారణ లక్షణాల పనితీరు 1990 ల విమానంలో ఈ వ్యాసం ఒక స్టబ్. వికీపీడియా విస్తరించడం ద్వారా మీరు సహాయపడవచ్చు.")</f>
        <v>CAG టాక్సో అనేది స్పానిష్ రెండు-సీట్ల అల్ట్రాలైట్ క్యాబిన్ మోనోప్లేన్, ఇది te త్సాహిక నిర్మాణం కోసం కన్స్ట్రసియోన్స్ ఏరోనాటికాస్ డి గలిసియా చేత రూపొందించబడింది మరియు నిర్మించబడింది. [1] ప్రోటోటైప్ టాక్సో అల్ట్రాలైట్ మొదట 1999 లో ఎగిరింది మరియు ఇది తక్కువ-వింగ్ కాంటిలివర్ మోనోప్లేన్, ఇది స్థిర ట్రైసైకిల్ ల్యాండింగ్ గేర్‌తో ఉంది. టాక్సోను సాధారణంగా 120 హెచ్‌పి (89 కిలోవాట్) జబిరు 3300 లేదా రోటాక్స్ 914 ఎస్ ఇంజిన్ ద్వారా నడిపిస్తుంది. క్యాబిన్ రెండు సీట్లను పక్కపక్కనే ద్వంద్వ నియంత్రణలతో కలిగి ఉంది, ఒక్కొక్కటి సెంటర్‌లైన్-హింగ్డ్ పైకి తెరిచే తలుపు. [1] జేన్ యొక్క అన్ని ప్రపంచ విమానాల నుండి డేటా 1989-90 [1] సాధారణ లక్షణాల పనితీరు 1990 ల విమానంలో ఈ వ్యాసం ఒక స్టబ్. వికీపీడియా విస్తరించడం ద్వారా మీరు సహాయపడవచ్చు.</v>
      </c>
      <c r="E56" s="1" t="s">
        <v>1003</v>
      </c>
      <c r="F56" s="1" t="str">
        <f>IFERROR(__xludf.DUMMYFUNCTION("GOOGLETRANSLATE(E:E, ""en"", ""te"")"),"రెండు-సీట్ల లైట్ హోమ్‌బిన్ క్యాబిన్ మోనోప్లేన్")</f>
        <v>రెండు-సీట్ల లైట్ హోమ్‌బిన్ క్యాబిన్ మోనోప్లేన్</v>
      </c>
      <c r="G56" s="1" t="s">
        <v>1004</v>
      </c>
      <c r="H56" s="1" t="str">
        <f>IFERROR(__xludf.DUMMYFUNCTION("GOOGLETRANSLATE(G:G, ""en"", ""te"")"),"స్పెయిన్")</f>
        <v>స్పెయిన్</v>
      </c>
      <c r="L56" s="1">
        <v>1999.0</v>
      </c>
      <c r="P56" s="1" t="s">
        <v>375</v>
      </c>
      <c r="Q56" s="1" t="s">
        <v>1005</v>
      </c>
      <c r="R56" s="1" t="s">
        <v>1006</v>
      </c>
      <c r="S56" s="1" t="s">
        <v>1007</v>
      </c>
      <c r="T56" s="1" t="s">
        <v>1008</v>
      </c>
      <c r="U56" s="1" t="s">
        <v>1009</v>
      </c>
      <c r="V56" s="1" t="s">
        <v>1010</v>
      </c>
      <c r="W56" s="1" t="s">
        <v>1011</v>
      </c>
      <c r="Y56" s="1" t="s">
        <v>1012</v>
      </c>
      <c r="Z56" s="1" t="s">
        <v>1013</v>
      </c>
      <c r="AM56" s="1" t="s">
        <v>1014</v>
      </c>
      <c r="AN56" s="1" t="s">
        <v>1015</v>
      </c>
      <c r="AO56" s="1" t="s">
        <v>1016</v>
      </c>
      <c r="AR56" s="1" t="s">
        <v>1017</v>
      </c>
      <c r="AS56" s="1" t="s">
        <v>1018</v>
      </c>
      <c r="AW56" s="1" t="s">
        <v>206</v>
      </c>
      <c r="BQ56" s="1" t="s">
        <v>1019</v>
      </c>
    </row>
    <row r="57">
      <c r="A57" s="1" t="s">
        <v>1020</v>
      </c>
      <c r="B57" s="1" t="str">
        <f>IFERROR(__xludf.DUMMYFUNCTION("GOOGLETRANSLATE(A:A, ""en"", ""te"")"),"CAP-5 కారియోకా")</f>
        <v>CAP-5 కారియోకా</v>
      </c>
      <c r="C57" s="1" t="s">
        <v>1021</v>
      </c>
      <c r="D57" s="1" t="str">
        <f>IFERROR(__xludf.DUMMYFUNCTION("GOOGLETRANSLATE(C:C, ""en"", ""te"")"),"CAP-5 కారియోకా అనేది రెండవ ప్రపంచ యుద్ధంలో బ్రెజిల్‌లో అభివృద్ధి చేసిన సివిల్ ట్రైనర్ విమానం. ఇది తప్పనిసరిగా CAP-4 యొక్క విస్తరించిన సంస్కరణ, ఇది టేలర్ కబ్ యొక్క లైసెన్స్ లేని కాపీ. CAP-5 లో పెద్ద క్యాబిన్, మరింత శక్తివంతమైన ఇంజిన్ మరియు సవరించిన ఎగిరే ఉ"&amp;"పరితలాలు ఉన్నాయి. ధృవీకరణ పొందడం కష్టమని నిరూపించబడింది, చివరికి బ్రెజిలియన్ ఏరోక్లబ్‌లకు వెళుతున్న ఏడు విమానాలు మాత్రమే నిర్మించబడ్డాయి. క్యాప్ యొక్క చివరి డిజైన్, క్యాప్ -9 ఎయిర్ అంబులెన్స్ కోసం 1948 లో ఈ డిజైన్ క్లుప్తంగా పునరుద్ధరించబడింది. మళ్ళీ, కొన"&amp;"్ని తయారు చేయబడ్డాయి.")</f>
        <v>CAP-5 కారియోకా అనేది రెండవ ప్రపంచ యుద్ధంలో బ్రెజిల్‌లో అభివృద్ధి చేసిన సివిల్ ట్రైనర్ విమానం. ఇది తప్పనిసరిగా CAP-4 యొక్క విస్తరించిన సంస్కరణ, ఇది టేలర్ కబ్ యొక్క లైసెన్స్ లేని కాపీ. CAP-5 లో పెద్ద క్యాబిన్, మరింత శక్తివంతమైన ఇంజిన్ మరియు సవరించిన ఎగిరే ఉపరితలాలు ఉన్నాయి. ధృవీకరణ పొందడం కష్టమని నిరూపించబడింది, చివరికి బ్రెజిలియన్ ఏరోక్లబ్‌లకు వెళుతున్న ఏడు విమానాలు మాత్రమే నిర్మించబడ్డాయి. క్యాప్ యొక్క చివరి డిజైన్, క్యాప్ -9 ఎయిర్ అంబులెన్స్ కోసం 1948 లో ఈ డిజైన్ క్లుప్తంగా పునరుద్ధరించబడింది. మళ్ళీ, కొన్ని తయారు చేయబడ్డాయి.</v>
      </c>
      <c r="E57" s="1" t="s">
        <v>1022</v>
      </c>
      <c r="F57" s="1" t="str">
        <f>IFERROR(__xludf.DUMMYFUNCTION("GOOGLETRANSLATE(E:E, ""en"", ""te"")"),"సివిల్ ట్రైనర్ విమానం")</f>
        <v>సివిల్ ట్రైనర్ విమానం</v>
      </c>
      <c r="L57" s="4">
        <v>16469.0</v>
      </c>
      <c r="AN57" s="1" t="s">
        <v>1023</v>
      </c>
      <c r="AO57" s="2" t="s">
        <v>1024</v>
      </c>
    </row>
    <row r="58">
      <c r="A58" s="1" t="s">
        <v>1025</v>
      </c>
      <c r="B58" s="1" t="str">
        <f>IFERROR(__xludf.DUMMYFUNCTION("GOOGLETRANSLATE(A:A, ""en"", ""te"")"),"బ్రూగ్గర్ కొలిబ్రి")</f>
        <v>బ్రూగ్గర్ కొలిబ్రి</v>
      </c>
      <c r="C58" s="1" t="s">
        <v>1026</v>
      </c>
      <c r="D58" s="1" t="str">
        <f>IFERROR(__xludf.DUMMYFUNCTION("GOOGLETRANSLATE(C:C, ""en"", ""te"")"),"బ్రూగర్ MB-1, MB-2 మరియు MB-3 కొలిబ్రి అనేది 1960 మరియు 1970 లలో te త్సాహిక నిర్మాణం కోసం స్విట్జర్లాండ్‌లో రూపొందించిన చిన్న క్రీడా విమానాల కుటుంబం. [1] [2] కొలిబ్రి కుటుంబం సింగిల్-సీట్, తక్కువ-వింగ్ కాంటిలివర్ మోనోప్లేన్స్, ఇవి నాలుగు సిలిండర్లచే నడిచే"&amp;" స్థిర టెయిల్‌వీల్ అండర్ క్యారేజీని కలిగి ఉన్నాయి. MB-1 కొలిబ్రి మొట్టమొదట 1965 లో ప్రయాణించింది మరియు 1970 లో ప్రయాణించిన ఖచ్చితమైన MB-2 కొలిబ్రి 2 కోసం అభివృద్ధి విమానంగా పనిచేసింది. ఈ విమానాలలో ఫాబ్రిక్-కప్పబడిన రెక్కలు మరియు ప్లైవుడ్ కప్పబడిన ఫ్యూజ్‌ల"&amp;"ేజ్‌లతో ఆల్-వుడెన్ ఫ్రేమ్‌వర్క్ ఉంది. పైలట్ యొక్క సీటు విస్తారమైన బబుల్ పందిరితో జతచేయబడింది. 1976-77లో, బ్రూగర్ ఆల్-మెటల్ వెర్షన్‌ను MB-3 గా నిర్మించి ప్రయాణించాడు. చాలా ఉదాహరణలు 2012 లో చురుకుగా ఎగురుతున్నాయి. MB-2 దాని నిర్వహణ లక్షణాలకు ప్రసిద్ది చెంది"&amp;"ంది. [2] జేన్ యొక్క అన్ని ప్రపంచ విమానాల నుండి డేటా 1976-77 [3] సాధారణ లక్షణాల పనితీరు")</f>
        <v>బ్రూగర్ MB-1, MB-2 మరియు MB-3 కొలిబ్రి అనేది 1960 మరియు 1970 లలో te త్సాహిక నిర్మాణం కోసం స్విట్జర్లాండ్‌లో రూపొందించిన చిన్న క్రీడా విమానాల కుటుంబం. [1] [2] కొలిబ్రి కుటుంబం సింగిల్-సీట్, తక్కువ-వింగ్ కాంటిలివర్ మోనోప్లేన్స్, ఇవి నాలుగు సిలిండర్లచే నడిచే స్థిర టెయిల్‌వీల్ అండర్ క్యారేజీని కలిగి ఉన్నాయి. MB-1 కొలిబ్రి మొట్టమొదట 1965 లో ప్రయాణించింది మరియు 1970 లో ప్రయాణించిన ఖచ్చితమైన MB-2 కొలిబ్రి 2 కోసం అభివృద్ధి విమానంగా పనిచేసింది. ఈ విమానాలలో ఫాబ్రిక్-కప్పబడిన రెక్కలు మరియు ప్లైవుడ్ కప్పబడిన ఫ్యూజ్‌లేజ్‌లతో ఆల్-వుడెన్ ఫ్రేమ్‌వర్క్ ఉంది. పైలట్ యొక్క సీటు విస్తారమైన బబుల్ పందిరితో జతచేయబడింది. 1976-77లో, బ్రూగర్ ఆల్-మెటల్ వెర్షన్‌ను MB-3 గా నిర్మించి ప్రయాణించాడు. చాలా ఉదాహరణలు 2012 లో చురుకుగా ఎగురుతున్నాయి. MB-2 దాని నిర్వహణ లక్షణాలకు ప్రసిద్ది చెందింది. [2] జేన్ యొక్క అన్ని ప్రపంచ విమానాల నుండి డేటా 1976-77 [3] సాధారణ లక్షణాల పనితీరు</v>
      </c>
      <c r="E58" s="1" t="s">
        <v>1027</v>
      </c>
      <c r="F58" s="1" t="str">
        <f>IFERROR(__xludf.DUMMYFUNCTION("GOOGLETRANSLATE(E:E, ""en"", ""te"")"),"స్పోర్ట్స్ ప్లేన్")</f>
        <v>స్పోర్ట్స్ ప్లేన్</v>
      </c>
      <c r="G58" s="1" t="s">
        <v>1028</v>
      </c>
      <c r="H58" s="1" t="str">
        <f>IFERROR(__xludf.DUMMYFUNCTION("GOOGLETRANSLATE(G:G, ""en"", ""te"")"),"స్విట్జర్లాండ్")</f>
        <v>స్విట్జర్లాండ్</v>
      </c>
      <c r="I58" s="2" t="s">
        <v>1029</v>
      </c>
      <c r="J58" s="1" t="s">
        <v>1030</v>
      </c>
      <c r="K58" s="1" t="str">
        <f>IFERROR(__xludf.DUMMYFUNCTION("GOOGLETRANSLATE(J:J, ""en"", ""te"")"),"మాక్స్ బ్రుగ్గర్")</f>
        <v>మాక్స్ బ్రుగ్గర్</v>
      </c>
      <c r="L58" s="1">
        <v>1965.0</v>
      </c>
      <c r="O58" s="1" t="s">
        <v>1031</v>
      </c>
      <c r="P58" s="1">
        <v>1.0</v>
      </c>
      <c r="Q58" s="1" t="s">
        <v>1032</v>
      </c>
      <c r="R58" s="1" t="s">
        <v>1033</v>
      </c>
      <c r="S58" s="1" t="s">
        <v>1034</v>
      </c>
      <c r="T58" s="1" t="s">
        <v>1035</v>
      </c>
      <c r="U58" s="1" t="s">
        <v>1036</v>
      </c>
      <c r="W58" s="1" t="s">
        <v>1037</v>
      </c>
      <c r="X58" s="1" t="s">
        <v>1038</v>
      </c>
      <c r="Y58" s="1" t="s">
        <v>1039</v>
      </c>
      <c r="Z58" s="1" t="s">
        <v>1040</v>
      </c>
      <c r="AA58" s="1" t="s">
        <v>1041</v>
      </c>
      <c r="AQ58" s="1" t="s">
        <v>1042</v>
      </c>
      <c r="AR58" s="1" t="s">
        <v>177</v>
      </c>
      <c r="AS58" s="1" t="s">
        <v>1043</v>
      </c>
      <c r="AU58" s="1" t="s">
        <v>1044</v>
      </c>
      <c r="AY58" s="1" t="s">
        <v>1045</v>
      </c>
      <c r="BG58" s="1" t="s">
        <v>1046</v>
      </c>
      <c r="BH58" s="1" t="s">
        <v>1047</v>
      </c>
      <c r="BI58" s="1" t="s">
        <v>1048</v>
      </c>
      <c r="CE58" s="1" t="s">
        <v>1049</v>
      </c>
    </row>
    <row r="59">
      <c r="A59" s="1" t="s">
        <v>1050</v>
      </c>
      <c r="B59" s="1" t="str">
        <f>IFERROR(__xludf.DUMMYFUNCTION("GOOGLETRANSLATE(A:A, ""en"", ""te"")"),"బ్రోచెట్ MB.70")</f>
        <v>బ్రోచెట్ MB.70</v>
      </c>
      <c r="C59" s="1" t="s">
        <v>1051</v>
      </c>
      <c r="D59" s="1" t="str">
        <f>IFERROR(__xludf.DUMMYFUNCTION("GOOGLETRANSLATE(C:C, ""en"", ""te"")"),"బ్రోచెట్ MB.70 అనేది 1950 ల ప్రారంభంలో ఫ్రాన్స్‌లో వినోదభరితమైన ఫ్లయింగ్ మరియు te త్సాహిక నిర్మాణం కోసం అభివృద్ధి చేయబడిన రెండు-సీట్ల తేలికపాటి విమానం. ఇది సాంప్రదాయిక కాన్ఫిగరేషన్ యొక్క అధిక-వింగ్ కలుపు మోనోప్లేన్, ఇది పూర్తిగా పరివేష్టిత క్యాబిన్లో పైలట"&amp;"్ మరియు ప్రయాణీకులను సమిష్టిగా కూర్చుంది. ఇది స్థిర టెయిల్‌వీల్ అండర్ క్యారేజ్ లేఅవుట్‌తో అమర్చబడింది మరియు ఆల్-వుడెన్ నిర్మాణంలో ఉంది. ఫ్రెంచ్ ఏరోక్లబ్‌ల కోసం కొత్త తేలికపాటి విమానం కోసం ఒక సేవ డి ఎల్ ఏవియేషన్ లెగెర్ ఎట్ స్పోర్టివ్ అవసరాన్ని ప్రచురించడం "&amp;"ద్వారా పురోగతి వేగవంతం చేయబడింది మరియు వివిధ రకాలైన అభివృద్ధి యంత్రాలు వివిధ రకాల ఇంజిన్లతో నిర్మించబడ్డాయి, చివరికి ఖచ్చితమైన బ్రోచెట్ MB.80 కు దారితీసింది. . [[ ప్రైవేట్ మరియు క్లబ్ పైలట్లు సాధారణ లక్షణాల పనితీరు")</f>
        <v>బ్రోచెట్ MB.70 అనేది 1950 ల ప్రారంభంలో ఫ్రాన్స్‌లో వినోదభరితమైన ఫ్లయింగ్ మరియు te త్సాహిక నిర్మాణం కోసం అభివృద్ధి చేయబడిన రెండు-సీట్ల తేలికపాటి విమానం. ఇది సాంప్రదాయిక కాన్ఫిగరేషన్ యొక్క అధిక-వింగ్ కలుపు మోనోప్లేన్, ఇది పూర్తిగా పరివేష్టిత క్యాబిన్లో పైలట్ మరియు ప్రయాణీకులను సమిష్టిగా కూర్చుంది. ఇది స్థిర టెయిల్‌వీల్ అండర్ క్యారేజ్ లేఅవుట్‌తో అమర్చబడింది మరియు ఆల్-వుడెన్ నిర్మాణంలో ఉంది. ఫ్రెంచ్ ఏరోక్లబ్‌ల కోసం కొత్త తేలికపాటి విమానం కోసం ఒక సేవ డి ఎల్ ఏవియేషన్ లెగెర్ ఎట్ స్పోర్టివ్ అవసరాన్ని ప్రచురించడం ద్వారా పురోగతి వేగవంతం చేయబడింది మరియు వివిధ రకాలైన అభివృద్ధి యంత్రాలు వివిధ రకాల ఇంజిన్లతో నిర్మించబడ్డాయి, చివరికి ఖచ్చితమైన బ్రోచెట్ MB.80 కు దారితీసింది. . [[ ప్రైవేట్ మరియు క్లబ్ పైలట్లు సాధారణ లక్షణాల పనితీరు</v>
      </c>
      <c r="E59" s="1" t="s">
        <v>1027</v>
      </c>
      <c r="F59" s="1" t="str">
        <f>IFERROR(__xludf.DUMMYFUNCTION("GOOGLETRANSLATE(E:E, ""en"", ""te"")"),"స్పోర్ట్స్ ప్లేన్")</f>
        <v>స్పోర్ట్స్ ప్లేన్</v>
      </c>
      <c r="J59" s="1" t="s">
        <v>1052</v>
      </c>
      <c r="K59" s="1" t="str">
        <f>IFERROR(__xludf.DUMMYFUNCTION("GOOGLETRANSLATE(J:J, ""en"", ""te"")"),"మారిస్ బ్రోచెట్")</f>
        <v>మారిస్ బ్రోచెట్</v>
      </c>
      <c r="L59" s="3">
        <v>18291.0</v>
      </c>
      <c r="O59" s="1">
        <v>8.0</v>
      </c>
      <c r="P59" s="1" t="s">
        <v>1053</v>
      </c>
      <c r="Q59" s="1" t="s">
        <v>1054</v>
      </c>
      <c r="R59" s="1" t="s">
        <v>1055</v>
      </c>
      <c r="S59" s="1" t="s">
        <v>1056</v>
      </c>
      <c r="T59" s="1" t="s">
        <v>1057</v>
      </c>
      <c r="U59" s="1" t="s">
        <v>1058</v>
      </c>
      <c r="V59" s="1" t="s">
        <v>1059</v>
      </c>
      <c r="W59" s="1" t="s">
        <v>1060</v>
      </c>
      <c r="Y59" s="1" t="s">
        <v>1061</v>
      </c>
      <c r="AN59" s="1" t="s">
        <v>1062</v>
      </c>
      <c r="AO59" s="2" t="s">
        <v>1063</v>
      </c>
      <c r="AP59" s="1" t="s">
        <v>322</v>
      </c>
      <c r="AU59" s="1" t="s">
        <v>1064</v>
      </c>
      <c r="AW59" s="1" t="s">
        <v>1065</v>
      </c>
    </row>
    <row r="60">
      <c r="A60" s="1" t="s">
        <v>830</v>
      </c>
      <c r="B60" s="1" t="str">
        <f>IFERROR(__xludf.DUMMYFUNCTION("GOOGLETRANSLATE(A:A, ""en"", ""te"")"),"బ్రౌన్ బి -3")</f>
        <v>బ్రౌన్ బి -3</v>
      </c>
      <c r="C60" s="1" t="s">
        <v>1066</v>
      </c>
      <c r="D60" s="1" t="str">
        <f>IFERROR(__xludf.DUMMYFUNCTION("GOOGLETRANSLATE(C:C, ""en"", ""te"")"),"బ్రౌన్ బి -3 1930 ల అమెరికన్ సింగిల్-సీట్ టూరింగ్ మోనోప్లేన్ మరియు లారెన్స్ బ్రౌన్ ఎయిర్క్రాఫ్ట్ కంపెనీ నిర్మించిన ఎయిర్ రేసర్. చివరికి ఒక ఉదాహరణ మాత్రమే నిర్మించబడింది. .mw-Parser- అవుట్పుట్ .toclimit-2 .toclevel-1 ul, .mw- పార్సర్-అవుట్పుట్ .toclimit-3 "&amp;".toclevel-2 ul, .mw- పార్సర్-అవుట్పుట్ .toclimit-4 .toclevel-3 ul, .mw -పార్సర్-అవుట్పుట్ .toclimit-5 .toclevel-4 ul, .mw-Parser-output .toclimit-6 .toclevel-5 ul, .mw-Parser- అవుట్పుట్ .toclimit-7 .toclevel-6 Ul {display: none} B-3 మునుపటి B-2 మిస్ లాస్ "&amp;"ఏంజిల్స్ సింగిల్-సీట్ రేసింగ్ మోనోప్లేన్ ఆధారంగా రూపొందించబడింది. [1] రోజు కోసం, హ్యాండ్లీ పేజ్ లీడింగ్ ఎడ్జ్ స్లాట్లు మరియు సింగిల్-స్లాట్డ్ ఐలెరన్లు మరియు వింగ్ వెనుకంజలో ఉన్న ఫ్లాప్స్ వంటి కొన్ని అధునాతన లక్షణాలు చేర్చబడ్డాయి. [1] B-3 ను 290-హార్స్‌పవర"&amp;"్ (219 kW) మెనాస్కో C6S-4 సూపర్ బక్కనీర్ ఇన్లైన్ పిస్టన్ ఇంజిన్ ద్వారా నడిపించింది. ప్రతిపాదిత రెండు సీట్ల వేరియంట్, బ్రౌన్ బి -3 సూపర్ స్పోర్ట్ ఒక పరివేష్టిత కాక్‌పిట్ కింద రెండు సీట్లు కలిగి ఉంది. ఎటువంటి ఉత్తర్వులు రాలేదు, మరియు ప్రాజెక్ట్ మరణించింది. "&amp;"సుదూర రేసర్ మరియు టూరింగ్ విమానంగా ఉద్దేశించిన, ఒక బ్రౌన్ B-3 (NX266Y) మాత్రమే లాస్ ఏంజిల్స్ నుండి డాక్టర్ రాస్ సదర్లాండ్‌కు విక్రయించబడింది. అక్టోబర్ 10, 1943 న, ఈ విమానం వాన్ న్యూస్ విమానాశ్రయంలో జరిగిన హ్యాంగర్ ఫైర్‌లో ధ్వంసమైంది, దీనిని మెట్రోపాలిటన్ "&amp;"విమానాశ్రయం అని పిలుస్తారు. బ్రౌన్ బి -3 ఫ్లైట్ ఫర్ ఫ్రీడం (1943) లో ప్రధాన పాత్ర ద్వారా ఎగురవేసిన రేసింగ్ విమానాలు. . కాసాబ్లాంకా (1942) చిత్రంలో హంఫ్రీ బోగార్ట్ యొక్క ప్రసిద్ధ వీడ్కోలు సందర్భంలో B-3 కూడా రాంప్ మీద కూర్చోవడం చూడవచ్చు. [1] [1] సాధారణ లక్ష"&amp;"ణాల పనితీరు నుండి డేటా")</f>
        <v>బ్రౌన్ బి -3 1930 ల అమెరికన్ సింగిల్-సీట్ టూరింగ్ మోనోప్లేన్ మరియు లారెన్స్ బ్రౌన్ ఎయిర్క్రాఫ్ట్ కంపెనీ నిర్మించిన ఎయిర్ రేసర్. చివరికి ఒక ఉదాహరణ మాత్రమే నిర్మించబడింది. .mw-Parser- అవుట్పుట్ .toclimit-2 .toclevel-1 ul, .mw- పార్సర్-అవుట్పుట్ .toclimit-3 .toclevel-2 ul, .mw- పార్సర్-అవుట్పుట్ .toclimit-4 .toclevel-3 ul, .mw -పార్సర్-అవుట్పుట్ .toclimit-5 .toclevel-4 ul, .mw-Parser-output .toclimit-6 .toclevel-5 ul, .mw-Parser- అవుట్పుట్ .toclimit-7 .toclevel-6 Ul {display: none} B-3 మునుపటి B-2 మిస్ లాస్ ఏంజిల్స్ సింగిల్-సీట్ రేసింగ్ మోనోప్లేన్ ఆధారంగా రూపొందించబడింది. [1] రోజు కోసం, హ్యాండ్లీ పేజ్ లీడింగ్ ఎడ్జ్ స్లాట్లు మరియు సింగిల్-స్లాట్డ్ ఐలెరన్లు మరియు వింగ్ వెనుకంజలో ఉన్న ఫ్లాప్స్ వంటి కొన్ని అధునాతన లక్షణాలు చేర్చబడ్డాయి. [1] B-3 ను 290-హార్స్‌పవర్ (219 kW) మెనాస్కో C6S-4 సూపర్ బక్కనీర్ ఇన్లైన్ పిస్టన్ ఇంజిన్ ద్వారా నడిపించింది. ప్రతిపాదిత రెండు సీట్ల వేరియంట్, బ్రౌన్ బి -3 సూపర్ స్పోర్ట్ ఒక పరివేష్టిత కాక్‌పిట్ కింద రెండు సీట్లు కలిగి ఉంది. ఎటువంటి ఉత్తర్వులు రాలేదు, మరియు ప్రాజెక్ట్ మరణించింది. సుదూర రేసర్ మరియు టూరింగ్ విమానంగా ఉద్దేశించిన, ఒక బ్రౌన్ B-3 (NX266Y) మాత్రమే లాస్ ఏంజిల్స్ నుండి డాక్టర్ రాస్ సదర్లాండ్‌కు విక్రయించబడింది. అక్టోబర్ 10, 1943 న, ఈ విమానం వాన్ న్యూస్ విమానాశ్రయంలో జరిగిన హ్యాంగర్ ఫైర్‌లో ధ్వంసమైంది, దీనిని మెట్రోపాలిటన్ విమానాశ్రయం అని పిలుస్తారు. బ్రౌన్ బి -3 ఫ్లైట్ ఫర్ ఫ్రీడం (1943) లో ప్రధాన పాత్ర ద్వారా ఎగురవేసిన రేసింగ్ విమానాలు. . కాసాబ్లాంకా (1942) చిత్రంలో హంఫ్రీ బోగార్ట్ యొక్క ప్రసిద్ధ వీడ్కోలు సందర్భంలో B-3 కూడా రాంప్ మీద కూర్చోవడం చూడవచ్చు. [1] [1] సాధారణ లక్షణాల పనితీరు నుండి డేటా</v>
      </c>
      <c r="E60" s="1" t="s">
        <v>820</v>
      </c>
      <c r="F60" s="1" t="str">
        <f>IFERROR(__xludf.DUMMYFUNCTION("GOOGLETRANSLATE(E:E, ""en"", ""te"")"),"సింగిల్-సీట్ టూరింగ్ మోనోప్లేన్ ఎయిర్ రేసర్")</f>
        <v>సింగిల్-సీట్ టూరింగ్ మోనోప్లేన్ ఎయిర్ రేసర్</v>
      </c>
      <c r="G60" s="1" t="s">
        <v>522</v>
      </c>
      <c r="H60" s="1" t="str">
        <f>IFERROR(__xludf.DUMMYFUNCTION("GOOGLETRANSLATE(G:G, ""en"", ""te"")"),"సంయుక్త రాష్ట్రాలు")</f>
        <v>సంయుక్త రాష్ట్రాలు</v>
      </c>
      <c r="J60" s="1" t="s">
        <v>821</v>
      </c>
      <c r="K60" s="1" t="str">
        <f>IFERROR(__xludf.DUMMYFUNCTION("GOOGLETRANSLATE(J:J, ""en"", ""te"")"),"లారెన్స్ డబ్ల్యూ. బ్రౌన్")</f>
        <v>లారెన్స్ డబ్ల్యూ. బ్రౌన్</v>
      </c>
      <c r="L60" s="1">
        <v>1936.0</v>
      </c>
      <c r="O60" s="1">
        <v>1.0</v>
      </c>
      <c r="P60" s="1">
        <v>1.0</v>
      </c>
      <c r="Q60" s="1" t="s">
        <v>1067</v>
      </c>
      <c r="R60" s="1" t="s">
        <v>1068</v>
      </c>
      <c r="S60" s="1" t="s">
        <v>314</v>
      </c>
      <c r="T60" s="1" t="s">
        <v>1069</v>
      </c>
      <c r="U60" s="1" t="s">
        <v>691</v>
      </c>
      <c r="W60" s="1" t="s">
        <v>1070</v>
      </c>
      <c r="X60" s="1" t="s">
        <v>1071</v>
      </c>
      <c r="Y60" s="1" t="s">
        <v>1072</v>
      </c>
      <c r="Z60" s="1" t="s">
        <v>1073</v>
      </c>
      <c r="AA60" s="1" t="s">
        <v>1074</v>
      </c>
      <c r="AM60" s="1" t="s">
        <v>826</v>
      </c>
      <c r="AN60" s="1" t="s">
        <v>827</v>
      </c>
      <c r="AO60" s="1" t="s">
        <v>828</v>
      </c>
      <c r="AP60" s="1">
        <v>1.0</v>
      </c>
      <c r="AS60" s="1" t="s">
        <v>1075</v>
      </c>
      <c r="AU60" s="1" t="s">
        <v>1076</v>
      </c>
      <c r="BE60" s="1" t="s">
        <v>1077</v>
      </c>
      <c r="BF60" s="1" t="s">
        <v>1078</v>
      </c>
      <c r="BH60" s="1" t="s">
        <v>768</v>
      </c>
      <c r="BI60" s="1" t="s">
        <v>1079</v>
      </c>
    </row>
    <row r="61">
      <c r="A61" s="1" t="s">
        <v>1080</v>
      </c>
      <c r="B61" s="1" t="str">
        <f>IFERROR(__xludf.DUMMYFUNCTION("GOOGLETRANSLATE(A:A, ""en"", ""te"")"),"థామస్-మోర్స్ MB-2")</f>
        <v>థామస్-మోర్స్ MB-2</v>
      </c>
      <c r="C61" s="1" t="s">
        <v>1081</v>
      </c>
      <c r="D61" s="1" t="str">
        <f>IFERROR(__xludf.DUMMYFUNCTION("GOOGLETRANSLATE(C:C, ""en"", ""te"")"),"థామస్-మోర్స్ MB-2 అనేది 1918 లో యు.ఎస్. ఆర్మీ ఎయిర్ సర్వీస్ కోసం థామస్-మోర్స్ విమానం చేత తయారు చేయబడిన ఓపెన్-కాక్‌పిట్ బిప్‌లేన్ ఫైటర్. MB-2 ను బి. డగ్లస్ థామస్ రూపొందించారు, అదే సమయంలో అతను MB- 1. లిబర్టీ 12 ఇంజిన్‌తో నడిచే, రెండు రెండు-సీట్ల ద్విపదలలో మ"&amp;"ొదటిది నవంబర్ 1918 లో ఎగిరింది. పనితీరుతో సైన్యం ఆకట్టుకోలేదు మరియు ఉత్పత్తికి ఏదీ ఆర్డర్ చేయలేదు. [1] రెండు ప్రోటోటైప్‌లు అప్పుడు రద్దు చేయబడ్డాయి, రెండవది అసంపూర్ణంగా ఉంది. [2] ఏంజెకి నుండి డేటా, 1987. పే. 420. [1] సాధారణ లక్షణాల పనితీరు")</f>
        <v>థామస్-మోర్స్ MB-2 అనేది 1918 లో యు.ఎస్. ఆర్మీ ఎయిర్ సర్వీస్ కోసం థామస్-మోర్స్ విమానం చేత తయారు చేయబడిన ఓపెన్-కాక్‌పిట్ బిప్‌లేన్ ఫైటర్. MB-2 ను బి. డగ్లస్ థామస్ రూపొందించారు, అదే సమయంలో అతను MB- 1. లిబర్టీ 12 ఇంజిన్‌తో నడిచే, రెండు రెండు-సీట్ల ద్విపదలలో మొదటిది నవంబర్ 1918 లో ఎగిరింది. పనితీరుతో సైన్యం ఆకట్టుకోలేదు మరియు ఉత్పత్తికి ఏదీ ఆర్డర్ చేయలేదు. [1] రెండు ప్రోటోటైప్‌లు అప్పుడు రద్దు చేయబడ్డాయి, రెండవది అసంపూర్ణంగా ఉంది. [2] ఏంజెకి నుండి డేటా, 1987. పే. 420. [1] సాధారణ లక్షణాల పనితీరు</v>
      </c>
      <c r="E61" s="1" t="s">
        <v>1082</v>
      </c>
      <c r="F61" s="1" t="str">
        <f>IFERROR(__xludf.DUMMYFUNCTION("GOOGLETRANSLATE(E:E, ""en"", ""te"")"),"యుద్ధ")</f>
        <v>యుద్ధ</v>
      </c>
      <c r="G61" s="1" t="s">
        <v>522</v>
      </c>
      <c r="H61" s="1" t="str">
        <f>IFERROR(__xludf.DUMMYFUNCTION("GOOGLETRANSLATE(G:G, ""en"", ""te"")"),"సంయుక్త రాష్ట్రాలు")</f>
        <v>సంయుక్త రాష్ట్రాలు</v>
      </c>
      <c r="I61" s="1" t="s">
        <v>738</v>
      </c>
      <c r="J61" s="1" t="s">
        <v>1083</v>
      </c>
      <c r="K61" s="1" t="str">
        <f>IFERROR(__xludf.DUMMYFUNCTION("GOOGLETRANSLATE(J:J, ""en"", ""te"")"),"బి. డగ్లస్ థామస్")</f>
        <v>బి. డగ్లస్ థామస్</v>
      </c>
      <c r="L61" s="1" t="s">
        <v>1084</v>
      </c>
      <c r="O61" s="1">
        <v>2.0</v>
      </c>
      <c r="P61" s="1">
        <v>2.0</v>
      </c>
      <c r="Q61" s="1" t="s">
        <v>1085</v>
      </c>
      <c r="R61" s="1" t="s">
        <v>1086</v>
      </c>
      <c r="S61" s="1" t="s">
        <v>1087</v>
      </c>
      <c r="T61" s="1" t="s">
        <v>1088</v>
      </c>
      <c r="U61" s="1" t="s">
        <v>1089</v>
      </c>
      <c r="V61" s="1" t="s">
        <v>1090</v>
      </c>
      <c r="W61" s="1" t="s">
        <v>1091</v>
      </c>
      <c r="AN61" s="1" t="s">
        <v>1092</v>
      </c>
      <c r="AO61" s="1" t="s">
        <v>1093</v>
      </c>
      <c r="AU61" s="1" t="s">
        <v>1094</v>
      </c>
      <c r="AY61" s="1" t="s">
        <v>1095</v>
      </c>
    </row>
    <row r="62">
      <c r="A62" s="1" t="s">
        <v>1096</v>
      </c>
      <c r="B62" s="1" t="str">
        <f>IFERROR(__xludf.DUMMYFUNCTION("GOOGLETRANSLATE(A:A, ""en"", ""te"")"),"బ్రోచెట్ MB.110")</f>
        <v>బ్రోచెట్ MB.110</v>
      </c>
      <c r="C62" s="1" t="s">
        <v>1097</v>
      </c>
      <c r="D62" s="1" t="str">
        <f>IFERROR(__xludf.DUMMYFUNCTION("GOOGLETRANSLATE(C:C, ""en"", ""te"")"),"బ్రోచెట్ MB.110 1950 ల ప్రారంభంలో ఫ్రాన్స్‌లో అభివృద్ధి చేయబడిన నాలుగు సీట్ల తేలికపాటి విమానం. బ్రోచెట్ MB.70 కుటుంబం యొక్క మరింత ఉత్పన్నం, సాధారణంగా ఆ విమానాలకు సమానంగా, MB.110 గణనీయంగా కొత్త మరియు విస్తరించిన డిజైన్. మునుపటి మోడళ్ల కంటే ఎక్కువ సీటుతో పె"&amp;"ద్ద ప్యాసింజర్ క్యాబిన్ కాకుండా, రెక్క మరియు తోక పున es రూపకల్పన చేయబడ్డాయి మరియు మరింత శక్తివంతమైన ఇంజిన్ అమర్చబడింది. రెండు ఉదాహరణలు నిర్మించబడ్డాయి. ప్రోటోటైప్ విమానం మొదట 12 మార్చి 1956 న పారిస్ సమీపంలోని చావెనే-విల్లెప్రేక్స్ ఎయిర్ఫీల్డ్ వద్ద ప్రయాణి"&amp;"ంచింది. జేన్ యొక్క ఆల్ ది వరల్డ్ విమానాల నుండి డేటా 1956–57 [1] సాధారణ లక్షణాల పనితీరు")</f>
        <v>బ్రోచెట్ MB.110 1950 ల ప్రారంభంలో ఫ్రాన్స్‌లో అభివృద్ధి చేయబడిన నాలుగు సీట్ల తేలికపాటి విమానం. బ్రోచెట్ MB.70 కుటుంబం యొక్క మరింత ఉత్పన్నం, సాధారణంగా ఆ విమానాలకు సమానంగా, MB.110 గణనీయంగా కొత్త మరియు విస్తరించిన డిజైన్. మునుపటి మోడళ్ల కంటే ఎక్కువ సీటుతో పెద్ద ప్యాసింజర్ క్యాబిన్ కాకుండా, రెక్క మరియు తోక పున es రూపకల్పన చేయబడ్డాయి మరియు మరింత శక్తివంతమైన ఇంజిన్ అమర్చబడింది. రెండు ఉదాహరణలు నిర్మించబడ్డాయి. ప్రోటోటైప్ విమానం మొదట 12 మార్చి 1956 న పారిస్ సమీపంలోని చావెనే-విల్లెప్రేక్స్ ఎయిర్ఫీల్డ్ వద్ద ప్రయాణించింది. జేన్ యొక్క ఆల్ ది వరల్డ్ విమానాల నుండి డేటా 1956–57 [1] సాధారణ లక్షణాల పనితీరు</v>
      </c>
      <c r="E62" s="1" t="s">
        <v>1027</v>
      </c>
      <c r="F62" s="1" t="str">
        <f>IFERROR(__xludf.DUMMYFUNCTION("GOOGLETRANSLATE(E:E, ""en"", ""te"")"),"స్పోర్ట్స్ ప్లేన్")</f>
        <v>స్పోర్ట్స్ ప్లేన్</v>
      </c>
      <c r="J62" s="1" t="s">
        <v>1052</v>
      </c>
      <c r="K62" s="1" t="str">
        <f>IFERROR(__xludf.DUMMYFUNCTION("GOOGLETRANSLATE(J:J, ""en"", ""te"")"),"మారిస్ బ్రోచెట్")</f>
        <v>మారిస్ బ్రోచెట్</v>
      </c>
      <c r="L62" s="3">
        <v>20526.0</v>
      </c>
      <c r="O62" s="1">
        <v>2.0</v>
      </c>
      <c r="P62" s="1">
        <v>1.0</v>
      </c>
      <c r="Q62" s="1" t="s">
        <v>1098</v>
      </c>
      <c r="R62" s="1" t="s">
        <v>1099</v>
      </c>
      <c r="S62" s="1" t="s">
        <v>1100</v>
      </c>
      <c r="T62" s="1" t="s">
        <v>1101</v>
      </c>
      <c r="U62" s="1" t="s">
        <v>1102</v>
      </c>
      <c r="V62" s="1" t="s">
        <v>1103</v>
      </c>
      <c r="W62" s="1" t="s">
        <v>1104</v>
      </c>
      <c r="X62" s="1" t="s">
        <v>1105</v>
      </c>
      <c r="Y62" s="1" t="s">
        <v>1106</v>
      </c>
      <c r="Z62" s="1" t="s">
        <v>586</v>
      </c>
      <c r="AA62" s="1" t="s">
        <v>1107</v>
      </c>
      <c r="AN62" s="1" t="s">
        <v>1062</v>
      </c>
      <c r="AO62" s="2" t="s">
        <v>1063</v>
      </c>
      <c r="AP62" s="1" t="s">
        <v>446</v>
      </c>
      <c r="AU62" s="1" t="s">
        <v>1108</v>
      </c>
      <c r="AX62" s="1">
        <v>7.8</v>
      </c>
      <c r="AY62" s="1" t="s">
        <v>1109</v>
      </c>
      <c r="BG62" s="1" t="s">
        <v>1110</v>
      </c>
      <c r="BP62" s="1" t="s">
        <v>1111</v>
      </c>
    </row>
    <row r="63">
      <c r="A63" s="1" t="s">
        <v>1112</v>
      </c>
      <c r="B63" s="1" t="str">
        <f>IFERROR(__xludf.DUMMYFUNCTION("GOOGLETRANSLATE(A:A, ""en"", ""te"")"),"బుహ్ల్ ఎయిర్సెడాన్")</f>
        <v>బుహ్ల్ ఎయిర్సెడాన్</v>
      </c>
      <c r="C63" s="1" t="s">
        <v>1113</v>
      </c>
      <c r="D63" s="1" t="str">
        <f>IFERROR(__xludf.DUMMYFUNCTION("GOOGLETRANSLATE(C:C, ""en"", ""te"")"),"బుహ్ల్ ఎయిర్సెడాన్ 1920 ల చివరలో బుహ్ల్ ఎయిర్క్రాఫ్ట్ కంపెనీ అభివృద్ధి చేసి తయారుచేసిన అమెరికన్ సివిల్ క్యాబిన్ సెస్క్విప్లేన్ విమానం యొక్క కుటుంబం. ఒక ఉదాహరణ మొదటి ట్రాన్స్‌కాంటినెంటల్ నాన్‌-స్టాప్ రౌండ్‌ట్రిప్ ఫ్లైట్‌ను పూర్తి చేసింది, దీనిని 1929 లో CA"&amp;"-6 స్పోకనే సన్-గాడ్, [2] మరియు ఎగిరిన మొదటి పోప్ ఒక బుహ్ల్ ఎయిర్సెడాన్‌లో అలా చేసాడు. [3] ఎయిర్సెడాన్ సిరీస్‌ను ఎటియన్నే డోర్మాయ్ రూపొందించారు, బుహ్ల్ నుండి ఆల్ఫ్రెడ్ వి. వెవిల్లే నిష్క్రమించిన తరువాత, అతను ఇంతకుముందు పనిచేశాడు. డోర్మోయ్ ప్రపంచ యుద్ధానికి"&amp;" ముందు డెపెర్డస్సిన్‌తో కలిసి పనిచేశాడు, స్పాడ్‌తో పనికి తిరిగి రాకముందు యుద్ధ సమయంలో పోరాట కార్యకలాపాలను ఎగరవేసాడు, యుద్ధం ముగియడంతో ప్రాజెక్ట్ రద్దు అయ్యే వరకు కర్టిస్‌తో స్పాడ్‌ల ఉత్పత్తిని సమన్వయం చేయడానికి యుఎస్‌కు వెళ్లారు. అతను 1919 లో ప్యాకర్డ్ ఆన"&amp;"్ ఆటోమొబైల్స్ తో ఒక సంవత్సరం పాటు యునైటెడ్ స్టేట్స్ ఆర్మీ ఎయిర్ కార్ప్స్ తో కలిసి వెర్వ్విల్లేతో కలిసి పనిచేశాడు, అతను బుహ్ల్ వద్ద పని చేయమని ఒప్పించాడు. [4] ఒక ఫ్రెంచ్ వ్యక్తిగా, అతను సెస్క్విప్లేన్ కాన్సెప్ట్ యొక్క ప్రయోజనాల గురించి బాగా తెలుసు, ఎందుకంట"&amp;"ే ఇది ఫ్రాన్స్‌లో బ్రెగెట్ 26T విమానాల వంటి ప్రసిద్ధ ఆకృతీకరణ, కానీ యుఎస్‌లో అరుదు. [4] ఫ్యూజ్‌లేజ్ ఫ్రేమ్‌వర్క్, లోయర్ వింగ్ మరియు ఎంపెనేజ్ చెక్క బాటెన్‌లతో కూడిన క్రోమియం-మాలిబ్డినం అల్లాయ్ స్టీల్ ట్యూబ్‌లను వెల్డింగ్ చేశారు, ఫ్యూజ్‌లేజ్ నిర్మాణంతో దిగు"&amp;"వ వింగ్ సమగ్రంతో. [5] ఎగువ రెక్కలు స్ప్రూస్ స్పార్స్ చుట్టూ నిర్మించబడ్డాయి, స్ప్రూస్ మరియు ప్లైవుడ్ నుండి తయారైన పక్కటెముకలు ఉన్నాయి. మొత్తం ఎయిర్‌ఫ్రేమ్ డోప్డ్ ఎయిర్‌క్రాఫ్ట్-గ్రేడ్ ఫాబ్రిక్‌తో కప్పబడి ఉంది. [5] నియంత్రణ శక్తులను తగ్గించడానికి, చుక్కాని"&amp;" మరియు ఎలివేటర్లపై ఏరోడైనమిక్ బ్యాలెన్స్ కొమ్ములను ప్రొజెక్ట్ చేయడం, ఐలెరాన్‌లపై ఇన్సెట్ ఏరోడైనమిక్ కొమ్ములు ఉపయోగించబడ్డాయి, ఇవి ఎగువ వింగ్‌కు మాత్రమే అమర్చబడ్డాయి. [5] ట్రిమ్ నియంత్రణను అందించడానికి, విమానంలో ఎలివేటర్లు సర్దుబాటు చేయగలిగేటప్పుడు చుక్కాన"&amp;"ి గ్రౌండ్ సర్దుబాటు. [5] మోడళ్లను బట్టి, దిగువ రెక్కల యొక్క మూడు వేర్వేరు నమూనాలు ఉపయోగించబడ్డాయి-CA-5 లో రివర్స్డ్ N స్ట్రట్‌లతో స్థిరమైన తీగ, CA-3, CA-6 మరియు CA-8, లేదా a లో VEE స్ట్రట్‌తో త్రిభుజాకార రెక్క కెనడియన్ నిర్మించిన CA-6MS లో, రెండు రిగ్డ్ స"&amp;"్ట్రట్‌లతో స్థిరమైన తీగ వింగ్. అన్నీ పూర్తిగా పరివేష్టిత కాక్‌పిట్‌లతో సాంప్రదాయిక సెస్క్విప్లేన్‌లు, ప్రయాణీకుల క్యాబిన్ ముందు ద్వంద్వ నియంత్రణలతో అమర్చబడి ఉంటాయి. హోదాలోని సంఖ్య సాధారణంగా ఆక్రమణదారుల సంఖ్యను మొదట రూపొందించినదిగా సూచిస్తుంది, పెద్ద సంఖ్య"&amp;"లో సీట్లు పెద్ద ఎయిర్‌ఫ్రేమ్‌కు అనుగుణంగా ఉంటాయి. నిర్మించిన మొదటి వేరియంట్ CA-5, తరువాత వేరియంట్లు చాలా సన్నని ఫ్యూజ్‌లేజ్, బాగా మెరుగైన విండ్‌స్క్రీన్ డిజైన్ మరియు సవరించిన కాక్‌పిట్ కలిగి ఉన్నాయి. CA-5 లో అండర్ క్యారేజ్ కాళ్ళు ఫ్యూజ్‌లేజ్‌కు అనుసంధానిం"&amp;"చబడి ఉన్నాయి, మరియు దిగువ వింగ్‌లో ఫ్యూజ్‌లేజ్ నుండి పార్ట్ వే బయటికి వస్తాయి. CA-3 అండర్ క్యారేజీని కేవలం ఫ్యూజ్‌లేజ్‌కు మాత్రమే కలిగి ఉంది, అయితే CA-6 మరియు CA-8 లో ఫ్యూజ్‌లేజ్ పై నుండి దిగువ రెక్క వరకు అదనపు బ్రేసింగ్ స్ట్రట్‌లను కలిగి ఉన్నాయి, ఇది అండ"&amp;"ర్ క్యారేజ్ ట్రాక్‌ను విస్తృతం చేయడానికి అనుమతించింది. బుహ్ల్ దాని అండర్ క్యారేజ్ డిజైన్ ల్యాండింగ్ సమయంలో కాంబర్ మార్పులను తగ్గించిందని మరియు ఎగుడుదిగుడుగా ఉన్న భూమి కారణంగా YAW ధోరణిని నొక్కి చెప్పింది. CA-6 EDO J-5300 ఫ్లోట్లను ఉపయోగించడానికి ధృవీకరించ"&amp;"బడింది. [6] మహా మాంద్యం తీవ్రతరం కావడంతో 1932 లో అమ్మకాలు తగ్గడం వల్ల బుహ్ల్ కార్యకలాపాలను నిలిపివేసిన తరువాత, డ్రాయింగ్‌లు మరియు జిగ్‌లను కెనడాలోని అంటారియో ప్రావిన్షియల్ ఎయిర్ సర్వీస్ (OPAS) కొనుగోలు చేసింది, తరువాత వారి సౌకర్యం వద్ద ఫైర్ స్పాటింగ్ విమా"&amp;"నాల కోసం నాలుగు CA-6M లను ఫైర్ స్పాటింగ్ విమానాల కోసం నిర్మించారు. సాల్ట్ స్టీలో. మేరీ 1935 మరియు 1937 మధ్య. కెనడియన్ విక్కర్స్ ఫ్లోట్స్, కొత్త ఫిన్ మరియు చుక్కాని మరియు పెద్ద రెక్కలు కలిగి ఉన్న అసలు విమానాల నుండి ఇవి భిన్నంగా ఉన్నాయి. [7] కెనడియన్-వైక్కర"&amp;"్స్ నిర్మించిన ఫ్లోట్ల యొక్క అధిక బరువు కారణంగా, మొట్టమొదటి అంటారియో ప్రావిన్షియల్ ఎయిర్ సర్వీస్-బిల్ట్ CA-6M మరింత శక్తివంతమైన 440 HP (330 kW) ప్రాట్ &amp; విట్నీ కందిరీగ ఇంజిన్ ఇచ్చే వరకు నీటిని విడిచిపెట్టడానికి నిరాకరించింది. CA-5 ఎయిర్‌సెడాన్ NC2915, మిస"&amp;"్ డోరన్ అని పిలుస్తారు మరియు వి. పి. నోప్ నావిగేటింగ్‌తో ఆగీ పెడ్లార్ చేత ఎగిరింది, వినాశకరమైన ఆగస్టు 1927 డోల్ ఎయిర్ రేసులో ప్రవేశించిన వారిలో ఒకరు మరియు చాలా మంది పోటీదారుల మాదిరిగా సముద్రంలో పోయింది. [1] [5] మరో ఇద్దరు ఏవియేటర్లు వారి కోసం వెతుకుతున్నప"&amp;"్పుడు మోనోప్లేన్‌లో తమ ప్రాణాలు కోల్పోయారు. . ఏంజెలెనో, CA-5A NR3763, లోరెన్ మెండెల్ చేత, R.B. రీన్హార్ట్ తో పాటు, జూలై 12, 1929 న 246 గంటలు, 43 నిమిషాలు మరియు 2 సెకన్ల ఓర్పు రికార్డును సృష్టించింది. [8] విమానం నుండి చెత్త విసిరినప్పుడు వారు మునుపటి రికార"&amp;"్డును ఓడించలేదు, తోకను జామ్ చేసి, వారి పరుగు మరొక ఎయిర్సెడాన్, CA-6 ప్రత్యేక NC9628 స్పోకనే సన్ గాడ్ అనే మొదటి నాన్‌స్టాప్ రౌండ్-ట్రిప్ యునైటెడ్ స్టేట్స్‌ను ప్రసారం చేసింది. [10] [11] నిక్ మామెర్ మరియు ఆర్ట్ వాకర్ వాషింగ్టన్లోని స్పోకనే నుండి న్యూయార్క్ న"&amp;"గరానికి వెళ్లారు మరియు ఆగష్టు 15, 1929 నుండి ప్రారంభమైంది, యాత్రకు 120 గంటలు (ఐదు రోజులు) తీసుకున్నారు, ఇన్ఫ్లైట్ రీఫ్యూయలింగ్ ఉపయోగించి. [2] వారు 7,200 మైళ్ళు (11,600 కిమీ) కవర్ చేసి పదకొండు ఇంధన బదిలీలు చేశారు. [12] [13] [14] [15] [16] రికార్డ్ బ్రేకింగ"&amp;"్ విమానాలకు అదనంగా అతని విమానయాన సంస్థలు ఐదు ఉదాహరణలను నిర్వహిస్తున్నందున, ఇది ఎయిర్సెడాన్స్‌కు మామెర్ యొక్క ఏకైక కనెక్షన్ కాదు. ప్యాకర్డ్ కోసం టెక్నాలజీ ప్రదర్శనకారుడిగా పనిచేసిన తరువాత, ప్యాకర్డ్ DR-980 డీజిల్ శక్తితో కూడిన CA-3E NC8451 ను రైట్ J-6 సుడి"&amp;"గాలితో తిరిగి ఇంజిన్ చేశారు మరియు 1931 లో ఏరోపోస్టా అర్జెంటీనా ఉపయోగం కోసం అర్జెంటీనాకు ఎగుమతి చేయబడింది. 1934 లో ఇది విమానంలో చేసింది కార్డినల్ మోన్సిగ్నోర్ పాసెల్లితో బ్యూనస్ ఎయిర్స్ పై, అతను పోప్ పియస్ XII గా ఎన్నుకోబడటానికి కొంతకాలం ముందు, ఒక విమానంలో"&amp;" విమానంలో చేసిన మొదటి పోప్ అయ్యాడు. [3] ఉత్తర అంటారియో బుష్‌లో అటవీ మంటలు వెతకడానికి కెరీర్ గడిపిన తరువాత, ఫైర్ లుకౌట్ టవర్స్‌కు వాయుమార్గాన ప్రతిరూపంగా, అంటారియో ప్రావిన్షియల్ ఎయిర్ సర్వీస్ CA-6MS లో చివరిది 1948 లో ప్రైవేట్ ఆపరేటర్లకు అమ్మబడుతుంది. [7] "&amp;"వారి సేవ నేరుగా మంటలను ఆరిపోయేలా విమానాల వాడకాన్ని అంచనా వేసింది, కాబట్టి మంటలను గుర్తించిన తరువాత, బుహెచ్‌ఎల్స్ అగ్నిమాపక సిబ్బందిని అగ్నిప్రమాదానికి రవాణా చేస్తాయి, పోర్టబుల్ ఫైర్‌ఫైటింగ్ పరికరాలతో అమర్చబడి, కర్టిస్ హెచ్‌ఎస్ -2 ఎల్ మరియు కెనడియన్ విక్కర"&amp;"్స్ వంటి మునుపటి విమానాలను భర్తీ చేయడం లేదా భర్తీ చేయడం వేడెట్. ఇది శ్రమతో కూడుకున్నట్లు అనిపిస్తే, విమానం గతంలో ఉపయోగించిన పడవలను భర్తీ చేసింది. అనేక మంది యజమానుల గుండా వెళుతున్న తరువాత మరియు చలన చిత్ర ఫోటోగ్రఫీ కోసం పేర్కొనబడని మార్పులకు గురైన తరువాత, C"&amp;"A-6 NC9629 9 మే 1933 న స్వాధీనం చేసుకున్నారు, అయితే కాలిఫోర్నియాలోని ఫాల్‌బ్రూక్ సమీపంలో అమెరికన్ ఇమ్మిగ్రేషన్ మరియు నాచురలైజేషన్ సేవ ఆల్కహాల్ వెయిటింగ్ మార్మన్ కూపేకి బదిలీ చేయబడుతోంది. [17] అదే సంవత్సరం తరువాత నిషేధం ముగుస్తుంది. లినియాస్ ఏరియాస్ డెల్ బ"&amp;"ాల్సాస్ ఒక CA-6 ను దిగుమతి చేసుకున్నాడు, ఇది మంజనిల్లో మరియు మెక్సికో సిటీ మధ్య నడుస్తున్న ఒక మార్గం కోసం మోరెలియా నుండి బయలుదేరింది, [18], కార్లోస్ పాణిని చివరికి తన విజయవంతమైన విమానయాన సంస్థ కోసం నాలుగు CA-6 లను మెక్సికోలోకి దిగుమతి చేసుకున్నాడు. కార్లో"&amp;"స్ ఇటీవల ఇటలీ నుండి వలస వచ్చినవాడు, మరియు ఎగిరే పాఠాలు తీసుకున్న తరువాత, 1934 లో ఒక విమానయాన సంస్థను ప్రారంభించాడు, బాల్సాస్ నది వెంబడి రూటా డెల్ బాల్సాస్ (బాల్సాస్ మార్గం) ను నడుపుతున్నాడు (కొన్నిసార్లు అటోయాక్ నది అని పిలుస్తారు), మెక్సికోలో. [19] నదికి"&amp;" 300 మైళ్ళకు పైగా వంతెనలు లేవు, మరియు సమాజాలు సాధారణంగా పడవ ద్వారా ముందుకు వెనుకకు ప్రయాణించేవి, అయితే, వరద కాలంలో, ఇది చాలా ప్రమాదకరంగా మారింది. [19] సెప్టెంబర్ 1936 నుండి, అతను సియుడాడ్ అల్టామిరానో మధ్య కొయుకా డి కాటాలన్‌కు, సుమారు 1 కిమీ (0.62 మైళ్ళు) "&amp;"దూరం, అతను కేవలం రెండు నిమిషాల విమాన సమయంలో కవర్ చేశాడు, మరియు దాని కోసం అతి తక్కువ వాణిజ్య విమానయాన మార్గాన్ని ప్రారంభించాడు. అతను ఒక వ్యక్తికి 8 పెసోలను వసూలు చేశాడు. [19] అతను మూడు అదనపు BUHL లను కొనుగోలు చేసి, చివరికి ఒక ప్రధాన విమానయాన సంస్థగా విస్తర"&amp;"ించాడు. [19] 1929 ఎస్కోబార్ తిరుగుబాటులో మెక్సికన్ ప్రభుత్వం జనరల్ జోస్ గొంజలో ఎస్కోబార్ నేతృత్వంలోని పెద్ద ఎత్తున తిరుగుబాటును ఎదుర్కొన్నప్పుడు, అధ్యక్ష పదవికి వ్యతిరేకంగా ఒక పౌరుడి వద్దకు వెళ్లే కార్యాలయానికి వ్యతిరేకంగా, ఈ బుహెల్స్‌లో ఒకదాన్ని ఫ్యూర్‌జ"&amp;"ా ఏరియా మెక్సికానా ప్రామాణిక సైనిక ఎరుపు రంగుతో తేలికపాటి యుటిలిటీ రవాణాగా నిర్వహించింది. -వైట్-గ్రీన్ ట్రయాంగిల్ గుర్తులు. [20] సైనిక సేవను చూడటం ఏకైక ఉదాహరణ. జుప్ట్నర్ నుండి డేటా, 1964, p.82 జనరల్ లక్షణాలు పోల్చదగిన పాత్ర, కాన్ఫిగరేషన్ మరియు ERA సంబంధిత"&amp;" జాబితాల పనితీరు విమానం")</f>
        <v>బుహ్ల్ ఎయిర్సెడాన్ 1920 ల చివరలో బుహ్ల్ ఎయిర్క్రాఫ్ట్ కంపెనీ అభివృద్ధి చేసి తయారుచేసిన అమెరికన్ సివిల్ క్యాబిన్ సెస్క్విప్లేన్ విమానం యొక్క కుటుంబం. ఒక ఉదాహరణ మొదటి ట్రాన్స్‌కాంటినెంటల్ నాన్‌-స్టాప్ రౌండ్‌ట్రిప్ ఫ్లైట్‌ను పూర్తి చేసింది, దీనిని 1929 లో CA-6 స్పోకనే సన్-గాడ్, [2] మరియు ఎగిరిన మొదటి పోప్ ఒక బుహ్ల్ ఎయిర్సెడాన్‌లో అలా చేసాడు. [3] ఎయిర్సెడాన్ సిరీస్‌ను ఎటియన్నే డోర్మాయ్ రూపొందించారు, బుహ్ల్ నుండి ఆల్ఫ్రెడ్ వి. వెవిల్లే నిష్క్రమించిన తరువాత, అతను ఇంతకుముందు పనిచేశాడు. డోర్మోయ్ ప్రపంచ యుద్ధానికి ముందు డెపెర్డస్సిన్‌తో కలిసి పనిచేశాడు, స్పాడ్‌తో పనికి తిరిగి రాకముందు యుద్ధ సమయంలో పోరాట కార్యకలాపాలను ఎగరవేసాడు, యుద్ధం ముగియడంతో ప్రాజెక్ట్ రద్దు అయ్యే వరకు కర్టిస్‌తో స్పాడ్‌ల ఉత్పత్తిని సమన్వయం చేయడానికి యుఎస్‌కు వెళ్లారు. అతను 1919 లో ప్యాకర్డ్ ఆన్ ఆటోమొబైల్స్ తో ఒక సంవత్సరం పాటు యునైటెడ్ స్టేట్స్ ఆర్మీ ఎయిర్ కార్ప్స్ తో కలిసి వెర్వ్విల్లేతో కలిసి పనిచేశాడు, అతను బుహ్ల్ వద్ద పని చేయమని ఒప్పించాడు. [4] ఒక ఫ్రెంచ్ వ్యక్తిగా, అతను సెస్క్విప్లేన్ కాన్సెప్ట్ యొక్క ప్రయోజనాల గురించి బాగా తెలుసు, ఎందుకంటే ఇది ఫ్రాన్స్‌లో బ్రెగెట్ 26T విమానాల వంటి ప్రసిద్ధ ఆకృతీకరణ, కానీ యుఎస్‌లో అరుదు. [4] ఫ్యూజ్‌లేజ్ ఫ్రేమ్‌వర్క్, లోయర్ వింగ్ మరియు ఎంపెనేజ్ చెక్క బాటెన్‌లతో కూడిన క్రోమియం-మాలిబ్డినం అల్లాయ్ స్టీల్ ట్యూబ్‌లను వెల్డింగ్ చేశారు, ఫ్యూజ్‌లేజ్ నిర్మాణంతో దిగువ వింగ్ సమగ్రంతో. [5] ఎగువ రెక్కలు స్ప్రూస్ స్పార్స్ చుట్టూ నిర్మించబడ్డాయి, స్ప్రూస్ మరియు ప్లైవుడ్ నుండి తయారైన పక్కటెముకలు ఉన్నాయి. మొత్తం ఎయిర్‌ఫ్రేమ్ డోప్డ్ ఎయిర్‌క్రాఫ్ట్-గ్రేడ్ ఫాబ్రిక్‌తో కప్పబడి ఉంది. [5] నియంత్రణ శక్తులను తగ్గించడానికి, చుక్కాని మరియు ఎలివేటర్లపై ఏరోడైనమిక్ బ్యాలెన్స్ కొమ్ములను ప్రొజెక్ట్ చేయడం, ఐలెరాన్‌లపై ఇన్సెట్ ఏరోడైనమిక్ కొమ్ములు ఉపయోగించబడ్డాయి, ఇవి ఎగువ వింగ్‌కు మాత్రమే అమర్చబడ్డాయి. [5] ట్రిమ్ నియంత్రణను అందించడానికి, విమానంలో ఎలివేటర్లు సర్దుబాటు చేయగలిగేటప్పుడు చుక్కాని గ్రౌండ్ సర్దుబాటు. [5] మోడళ్లను బట్టి, దిగువ రెక్కల యొక్క మూడు వేర్వేరు నమూనాలు ఉపయోగించబడ్డాయి-CA-5 లో రివర్స్డ్ N స్ట్రట్‌లతో స్థిరమైన తీగ, CA-3, CA-6 మరియు CA-8, లేదా a లో VEE స్ట్రట్‌తో త్రిభుజాకార రెక్క కెనడియన్ నిర్మించిన CA-6MS లో, రెండు రిగ్డ్ స్ట్రట్‌లతో స్థిరమైన తీగ వింగ్. అన్నీ పూర్తిగా పరివేష్టిత కాక్‌పిట్‌లతో సాంప్రదాయిక సెస్క్విప్లేన్‌లు, ప్రయాణీకుల క్యాబిన్ ముందు ద్వంద్వ నియంత్రణలతో అమర్చబడి ఉంటాయి. హోదాలోని సంఖ్య సాధారణంగా ఆక్రమణదారుల సంఖ్యను మొదట రూపొందించినదిగా సూచిస్తుంది, పెద్ద సంఖ్యలో సీట్లు పెద్ద ఎయిర్‌ఫ్రేమ్‌కు అనుగుణంగా ఉంటాయి. నిర్మించిన మొదటి వేరియంట్ CA-5, తరువాత వేరియంట్లు చాలా సన్నని ఫ్యూజ్‌లేజ్, బాగా మెరుగైన విండ్‌స్క్రీన్ డిజైన్ మరియు సవరించిన కాక్‌పిట్ కలిగి ఉన్నాయి. CA-5 లో అండర్ క్యారేజ్ కాళ్ళు ఫ్యూజ్‌లేజ్‌కు అనుసంధానించబడి ఉన్నాయి, మరియు దిగువ వింగ్‌లో ఫ్యూజ్‌లేజ్ నుండి పార్ట్ వే బయటికి వస్తాయి. CA-3 అండర్ క్యారేజీని కేవలం ఫ్యూజ్‌లేజ్‌కు మాత్రమే కలిగి ఉంది, అయితే CA-6 మరియు CA-8 లో ఫ్యూజ్‌లేజ్ పై నుండి దిగువ రెక్క వరకు అదనపు బ్రేసింగ్ స్ట్రట్‌లను కలిగి ఉన్నాయి, ఇది అండర్ క్యారేజ్ ట్రాక్‌ను విస్తృతం చేయడానికి అనుమతించింది. బుహ్ల్ దాని అండర్ క్యారేజ్ డిజైన్ ల్యాండింగ్ సమయంలో కాంబర్ మార్పులను తగ్గించిందని మరియు ఎగుడుదిగుడుగా ఉన్న భూమి కారణంగా YAW ధోరణిని నొక్కి చెప్పింది. CA-6 EDO J-5300 ఫ్లోట్లను ఉపయోగించడానికి ధృవీకరించబడింది. [6] మహా మాంద్యం తీవ్రతరం కావడంతో 1932 లో అమ్మకాలు తగ్గడం వల్ల బుహ్ల్ కార్యకలాపాలను నిలిపివేసిన తరువాత, డ్రాయింగ్‌లు మరియు జిగ్‌లను కెనడాలోని అంటారియో ప్రావిన్షియల్ ఎయిర్ సర్వీస్ (OPAS) కొనుగోలు చేసింది, తరువాత వారి సౌకర్యం వద్ద ఫైర్ స్పాటింగ్ విమానాల కోసం నాలుగు CA-6M లను ఫైర్ స్పాటింగ్ విమానాల కోసం నిర్మించారు. సాల్ట్ స్టీలో. మేరీ 1935 మరియు 1937 మధ్య. కెనడియన్ విక్కర్స్ ఫ్లోట్స్, కొత్త ఫిన్ మరియు చుక్కాని మరియు పెద్ద రెక్కలు కలిగి ఉన్న అసలు విమానాల నుండి ఇవి భిన్నంగా ఉన్నాయి. [7] కెనడియన్-వైక్కర్స్ నిర్మించిన ఫ్లోట్ల యొక్క అధిక బరువు కారణంగా, మొట్టమొదటి అంటారియో ప్రావిన్షియల్ ఎయిర్ సర్వీస్-బిల్ట్ CA-6M మరింత శక్తివంతమైన 440 HP (330 kW) ప్రాట్ &amp; విట్నీ కందిరీగ ఇంజిన్ ఇచ్చే వరకు నీటిని విడిచిపెట్టడానికి నిరాకరించింది. CA-5 ఎయిర్‌సెడాన్ NC2915, మిస్ డోరన్ అని పిలుస్తారు మరియు వి. పి. నోప్ నావిగేటింగ్‌తో ఆగీ పెడ్లార్ చేత ఎగిరింది, వినాశకరమైన ఆగస్టు 1927 డోల్ ఎయిర్ రేసులో ప్రవేశించిన వారిలో ఒకరు మరియు చాలా మంది పోటీదారుల మాదిరిగా సముద్రంలో పోయింది. [1] [5] మరో ఇద్దరు ఏవియేటర్లు వారి కోసం వెతుకుతున్నప్పుడు మోనోప్లేన్‌లో తమ ప్రాణాలు కోల్పోయారు. . ఏంజెలెనో, CA-5A NR3763, లోరెన్ మెండెల్ చేత, R.B. రీన్హార్ట్ తో పాటు, జూలై 12, 1929 న 246 గంటలు, 43 నిమిషాలు మరియు 2 సెకన్ల ఓర్పు రికార్డును సృష్టించింది. [8] విమానం నుండి చెత్త విసిరినప్పుడు వారు మునుపటి రికార్డును ఓడించలేదు, తోకను జామ్ చేసి, వారి పరుగు మరొక ఎయిర్సెడాన్, CA-6 ప్రత్యేక NC9628 స్పోకనే సన్ గాడ్ అనే మొదటి నాన్‌స్టాప్ రౌండ్-ట్రిప్ యునైటెడ్ స్టేట్స్‌ను ప్రసారం చేసింది. [10] [11] నిక్ మామెర్ మరియు ఆర్ట్ వాకర్ వాషింగ్టన్లోని స్పోకనే నుండి న్యూయార్క్ నగరానికి వెళ్లారు మరియు ఆగష్టు 15, 1929 నుండి ప్రారంభమైంది, యాత్రకు 120 గంటలు (ఐదు రోజులు) తీసుకున్నారు, ఇన్ఫ్లైట్ రీఫ్యూయలింగ్ ఉపయోగించి. [2] వారు 7,200 మైళ్ళు (11,600 కిమీ) కవర్ చేసి పదకొండు ఇంధన బదిలీలు చేశారు. [12] [13] [14] [15] [16] రికార్డ్ బ్రేకింగ్ విమానాలకు అదనంగా అతని విమానయాన సంస్థలు ఐదు ఉదాహరణలను నిర్వహిస్తున్నందున, ఇది ఎయిర్సెడాన్స్‌కు మామెర్ యొక్క ఏకైక కనెక్షన్ కాదు. ప్యాకర్డ్ కోసం టెక్నాలజీ ప్రదర్శనకారుడిగా పనిచేసిన తరువాత, ప్యాకర్డ్ DR-980 డీజిల్ శక్తితో కూడిన CA-3E NC8451 ను రైట్ J-6 సుడిగాలితో తిరిగి ఇంజిన్ చేశారు మరియు 1931 లో ఏరోపోస్టా అర్జెంటీనా ఉపయోగం కోసం అర్జెంటీనాకు ఎగుమతి చేయబడింది. 1934 లో ఇది విమానంలో చేసింది కార్డినల్ మోన్సిగ్నోర్ పాసెల్లితో బ్యూనస్ ఎయిర్స్ పై, అతను పోప్ పియస్ XII గా ఎన్నుకోబడటానికి కొంతకాలం ముందు, ఒక విమానంలో విమానంలో చేసిన మొదటి పోప్ అయ్యాడు. [3] ఉత్తర అంటారియో బుష్‌లో అటవీ మంటలు వెతకడానికి కెరీర్ గడిపిన తరువాత, ఫైర్ లుకౌట్ టవర్స్‌కు వాయుమార్గాన ప్రతిరూపంగా, అంటారియో ప్రావిన్షియల్ ఎయిర్ సర్వీస్ CA-6MS లో చివరిది 1948 లో ప్రైవేట్ ఆపరేటర్లకు అమ్మబడుతుంది. [7] వారి సేవ నేరుగా మంటలను ఆరిపోయేలా విమానాల వాడకాన్ని అంచనా వేసింది, కాబట్టి మంటలను గుర్తించిన తరువాత, బుహెచ్‌ఎల్స్ అగ్నిమాపక సిబ్బందిని అగ్నిప్రమాదానికి రవాణా చేస్తాయి, పోర్టబుల్ ఫైర్‌ఫైటింగ్ పరికరాలతో అమర్చబడి, కర్టిస్ హెచ్‌ఎస్ -2 ఎల్ మరియు కెనడియన్ విక్కర్స్ వంటి మునుపటి విమానాలను భర్తీ చేయడం లేదా భర్తీ చేయడం వేడెట్. ఇది శ్రమతో కూడుకున్నట్లు అనిపిస్తే, విమానం గతంలో ఉపయోగించిన పడవలను భర్తీ చేసింది. అనేక మంది యజమానుల గుండా వెళుతున్న తరువాత మరియు చలన చిత్ర ఫోటోగ్రఫీ కోసం పేర్కొనబడని మార్పులకు గురైన తరువాత, CA-6 NC9629 9 మే 1933 న స్వాధీనం చేసుకున్నారు, అయితే కాలిఫోర్నియాలోని ఫాల్‌బ్రూక్ సమీపంలో అమెరికన్ ఇమ్మిగ్రేషన్ మరియు నాచురలైజేషన్ సేవ ఆల్కహాల్ వెయిటింగ్ మార్మన్ కూపేకి బదిలీ చేయబడుతోంది. [17] అదే సంవత్సరం తరువాత నిషేధం ముగుస్తుంది. లినియాస్ ఏరియాస్ డెల్ బాల్సాస్ ఒక CA-6 ను దిగుమతి చేసుకున్నాడు, ఇది మంజనిల్లో మరియు మెక్సికో సిటీ మధ్య నడుస్తున్న ఒక మార్గం కోసం మోరెలియా నుండి బయలుదేరింది, [18], కార్లోస్ పాణిని చివరికి తన విజయవంతమైన విమానయాన సంస్థ కోసం నాలుగు CA-6 లను మెక్సికోలోకి దిగుమతి చేసుకున్నాడు. కార్లోస్ ఇటీవల ఇటలీ నుండి వలస వచ్చినవాడు, మరియు ఎగిరే పాఠాలు తీసుకున్న తరువాత, 1934 లో ఒక విమానయాన సంస్థను ప్రారంభించాడు, బాల్సాస్ నది వెంబడి రూటా డెల్ బాల్సాస్ (బాల్సాస్ మార్గం) ను నడుపుతున్నాడు (కొన్నిసార్లు అటోయాక్ నది అని పిలుస్తారు), మెక్సికోలో. [19] నదికి 300 మైళ్ళకు పైగా వంతెనలు లేవు, మరియు సమాజాలు సాధారణంగా పడవ ద్వారా ముందుకు వెనుకకు ప్రయాణించేవి, అయితే, వరద కాలంలో, ఇది చాలా ప్రమాదకరంగా మారింది. [19] సెప్టెంబర్ 1936 నుండి, అతను సియుడాడ్ అల్టామిరానో మధ్య కొయుకా డి కాటాలన్‌కు, సుమారు 1 కిమీ (0.62 మైళ్ళు) దూరం, అతను కేవలం రెండు నిమిషాల విమాన సమయంలో కవర్ చేశాడు, మరియు దాని కోసం అతి తక్కువ వాణిజ్య విమానయాన మార్గాన్ని ప్రారంభించాడు. అతను ఒక వ్యక్తికి 8 పెసోలను వసూలు చేశాడు. [19] అతను మూడు అదనపు BUHL లను కొనుగోలు చేసి, చివరికి ఒక ప్రధాన విమానయాన సంస్థగా విస్తరించాడు. [19] 1929 ఎస్కోబార్ తిరుగుబాటులో మెక్సికన్ ప్రభుత్వం జనరల్ జోస్ గొంజలో ఎస్కోబార్ నేతృత్వంలోని పెద్ద ఎత్తున తిరుగుబాటును ఎదుర్కొన్నప్పుడు, అధ్యక్ష పదవికి వ్యతిరేకంగా ఒక పౌరుడి వద్దకు వెళ్లే కార్యాలయానికి వ్యతిరేకంగా, ఈ బుహెల్స్‌లో ఒకదాన్ని ఫ్యూర్‌జా ఏరియా మెక్సికానా ప్రామాణిక సైనిక ఎరుపు రంగుతో తేలికపాటి యుటిలిటీ రవాణాగా నిర్వహించింది. -వైట్-గ్రీన్ ట్రయాంగిల్ గుర్తులు. [20] సైనిక సేవను చూడటం ఏకైక ఉదాహరణ. జుప్ట్నర్ నుండి డేటా, 1964, p.82 జనరల్ లక్షణాలు పోల్చదగిన పాత్ర, కాన్ఫిగరేషన్ మరియు ERA సంబంధిత జాబితాల పనితీరు విమానం</v>
      </c>
      <c r="E63" s="1" t="s">
        <v>1114</v>
      </c>
      <c r="F63" s="1" t="str">
        <f>IFERROR(__xludf.DUMMYFUNCTION("GOOGLETRANSLATE(E:E, ""en"", ""te"")"),"సివిల్ యుటిలిటీ విమానం")</f>
        <v>సివిల్ యుటిలిటీ విమానం</v>
      </c>
      <c r="G63" s="1" t="s">
        <v>522</v>
      </c>
      <c r="H63" s="1" t="str">
        <f>IFERROR(__xludf.DUMMYFUNCTION("GOOGLETRANSLATE(G:G, ""en"", ""te"")"),"సంయుక్త రాష్ట్రాలు")</f>
        <v>సంయుక్త రాష్ట్రాలు</v>
      </c>
      <c r="J63" s="1" t="s">
        <v>848</v>
      </c>
      <c r="K63" s="1" t="str">
        <f>IFERROR(__xludf.DUMMYFUNCTION("GOOGLETRANSLATE(J:J, ""en"", ""te"")"),"ఎటియన్నే డోర్మాయ్ [1]")</f>
        <v>ఎటియన్నే డోర్మాయ్ [1]</v>
      </c>
      <c r="L63" s="1">
        <v>1927.0</v>
      </c>
      <c r="M63" s="1" t="s">
        <v>46</v>
      </c>
      <c r="N63" s="1" t="str">
        <f>IFERROR(__xludf.DUMMYFUNCTION("GOOGLETRANSLATE(M:M, ""en"", ""te"")"),"రిటైర్డ్")</f>
        <v>రిటైర్డ్</v>
      </c>
      <c r="O63" s="1" t="s">
        <v>1115</v>
      </c>
      <c r="P63" s="1" t="s">
        <v>1116</v>
      </c>
      <c r="Q63" s="1" t="s">
        <v>1117</v>
      </c>
      <c r="S63" s="1" t="s">
        <v>1118</v>
      </c>
      <c r="T63" s="1" t="s">
        <v>1119</v>
      </c>
      <c r="U63" s="1" t="s">
        <v>1120</v>
      </c>
      <c r="V63" s="1" t="s">
        <v>1121</v>
      </c>
      <c r="W63" s="1" t="s">
        <v>1122</v>
      </c>
      <c r="X63" s="1" t="s">
        <v>1123</v>
      </c>
      <c r="Y63" s="1" t="s">
        <v>693</v>
      </c>
      <c r="Z63" s="1" t="s">
        <v>997</v>
      </c>
      <c r="AA63" s="1" t="s">
        <v>771</v>
      </c>
      <c r="AN63" s="1" t="s">
        <v>755</v>
      </c>
      <c r="AO63" s="1" t="s">
        <v>756</v>
      </c>
      <c r="AP63" s="1" t="s">
        <v>1124</v>
      </c>
      <c r="AQ63" s="1" t="s">
        <v>1125</v>
      </c>
      <c r="AS63" s="1" t="s">
        <v>1126</v>
      </c>
      <c r="AU63" s="1" t="s">
        <v>1127</v>
      </c>
      <c r="AW63" s="1" t="s">
        <v>1128</v>
      </c>
      <c r="AY63" s="1" t="s">
        <v>863</v>
      </c>
      <c r="AZ63" s="1">
        <v>1927.0</v>
      </c>
      <c r="BD63" s="1" t="s">
        <v>1129</v>
      </c>
      <c r="BG63" s="1" t="s">
        <v>1130</v>
      </c>
      <c r="BI63" s="1" t="s">
        <v>1131</v>
      </c>
      <c r="BP63" s="2" t="s">
        <v>1132</v>
      </c>
      <c r="BU63" s="1" t="s">
        <v>1133</v>
      </c>
      <c r="BV63" s="1" t="s">
        <v>1134</v>
      </c>
      <c r="BW63" s="1" t="s">
        <v>1135</v>
      </c>
      <c r="BX63" s="1" t="s">
        <v>1136</v>
      </c>
      <c r="CF63" s="1" t="s">
        <v>1137</v>
      </c>
      <c r="CG63" s="1" t="s">
        <v>1138</v>
      </c>
      <c r="CH63" s="1" t="s">
        <v>1139</v>
      </c>
      <c r="CI63" s="1" t="s">
        <v>1140</v>
      </c>
      <c r="CJ63" s="1" t="s">
        <v>1141</v>
      </c>
      <c r="CK63" s="1" t="s">
        <v>1142</v>
      </c>
      <c r="CL63" s="1" t="s">
        <v>1143</v>
      </c>
    </row>
    <row r="64">
      <c r="A64" s="1" t="s">
        <v>781</v>
      </c>
      <c r="B64" s="1" t="str">
        <f>IFERROR(__xludf.DUMMYFUNCTION("GOOGLETRANSLATE(A:A, ""en"", ""te"")"),"బుష్కడ్డీ ఎల్ -164")</f>
        <v>బుష్కడ్డీ ఎల్ -164</v>
      </c>
      <c r="C64" s="1" t="s">
        <v>1144</v>
      </c>
      <c r="D64" s="1" t="str">
        <f>IFERROR(__xludf.DUMMYFUNCTION("GOOGLETRANSLATE(C:C, ""en"", ""te"")"),"బుష్‌కడ్డీ ఎల్ -164 అనేది కెనడియన్ కిట్ విమానం, దీనిని సీన్ గిల్మోర్ రూపొందించారు మరియు కెనడియన్ లైట్ ఎయిర్‌క్రాఫ్ట్ అమ్మకాలు మరియు సేవలు మరియు ఇటీవల బుష్‌కాయి చేత నిర్మించారు. ఈ విమానం te త్సాహిక నిర్మాణానికి కిట్‌గా సరఫరా చేయబడుతుంది. [1] [2] [3] [4] [5"&amp;"] ఎల్ -164 ను బుష్కడ్డీ ఎల్ -162 నుండి నిజమైన నాలుగు-సీట్ల విమానంగా అభివృద్ధి చేశారు. L-160 యొక్క హోదా వలె కాకుండా, ఆ మోడల్ కోసం డిజైన్ ఇంజిన్ మొదట 160 HP (119 kW) యొక్క లైమింగ్ O-320 అని సూచిస్తుంది, L-164 హోదా కేవలం సంఖ్యా క్రమం మరియు హార్స్‌పవర్‌ను సూచ"&amp;"ించదు. [1] [[ L-164 లో స్ట్రట్-బ్రేస్డ్ హై-వింగ్, నాలుగు-సీట్ల పరివేష్టిత కాక్‌పిట్, స్థిర సాంప్రదాయ ల్యాండింగ్ గేర్ లేదా ఐచ్ఛికంగా ట్రైసైకిల్ ల్యాండింగ్ గేర్ మరియు ట్రాక్టర్ కాన్ఫిగరేషన్‌లో ఒకే ఇంజిన్ ఉన్నాయి. ఫ్లోట్లు మరియు స్కిస్ కూడా అమర్చవచ్చు. [1] ["&amp;"2] [3] [4] [5] విమానం ఫ్యూజ్‌లేజ్ వెల్డెడ్ 6061-టి 6 అల్యూమినియం స్క్వేర్ గొట్టాల ఫ్రేమ్‌తో తయారు చేయబడింది, వీటిని 6061-టి 6 షీట్‌లో కప్పారు. దాని 36 అడుగుల (11.0 మీ) స్పాన్ వింగ్ జ్యూరీ స్ట్రట్‌లతో వి-స్ట్రట్‌లను ఉపయోగిస్తుంది. రెక్కలో 189 చదరపు అడుగులు"&amp;" (17.6 మీ 2) మరియు ఫ్లాప్స్ ఉన్నాయి. ఇది 180 నుండి 250 హెచ్‌పి (134 నుండి 186 కిలోవాట్) వరకు నాలుగు-స్ట్రోక్ పవర్‌ప్లాంట్లను అంగీకరించవచ్చు, 180 హెచ్‌పి (134 కిలోవాట్ల) యొక్క లైమింగ్ ఓ -360 మరియు సాధారణంగా ఉపయోగించే 220 హెచ్‌పి (164 కిలోవాట్ల) ఫ్రాంక్లిన్"&amp;" ఇంజిన్ కంపెనీ పవర్‌ప్లాంట్. క్యాబిన్ యాక్సెస్ రెండు మడత తలుపుల ద్వారా ఉంటుంది. [1] [2] [3] [4] [5] ఫ్యాక్టరీ కిట్ కోసం నిర్మాణ సమయం 1200 గంటలు లేదా శీఘ్ర-నిర్మాణ కిట్ నుండి 300 గంటలు అంచనా వేయబడింది. నాలుగు ఉదాహరణలు పూర్తయ్యాయి మరియు డిసెంబర్ 2011 నాటికి"&amp;" ఎగిరిపోయాయి. [1] [3] [4] కిట్‌ప్లాన్లు మరియు బుష్‌కడ్డీ నుండి డేటా [1] [2] సాధారణ లక్షణాల పనితీరు")</f>
        <v>బుష్‌కడ్డీ ఎల్ -164 అనేది కెనడియన్ కిట్ విమానం, దీనిని సీన్ గిల్మోర్ రూపొందించారు మరియు కెనడియన్ లైట్ ఎయిర్‌క్రాఫ్ట్ అమ్మకాలు మరియు సేవలు మరియు ఇటీవల బుష్‌కాయి చేత నిర్మించారు. ఈ విమానం te త్సాహిక నిర్మాణానికి కిట్‌గా సరఫరా చేయబడుతుంది. [1] [2] [3] [4] [5] ఎల్ -164 ను బుష్కడ్డీ ఎల్ -162 నుండి నిజమైన నాలుగు-సీట్ల విమానంగా అభివృద్ధి చేశారు. L-160 యొక్క హోదా వలె కాకుండా, ఆ మోడల్ కోసం డిజైన్ ఇంజిన్ మొదట 160 HP (119 kW) యొక్క లైమింగ్ O-320 అని సూచిస్తుంది, L-164 హోదా కేవలం సంఖ్యా క్రమం మరియు హార్స్‌పవర్‌ను సూచించదు. [1] [[ L-164 లో స్ట్రట్-బ్రేస్డ్ హై-వింగ్, నాలుగు-సీట్ల పరివేష్టిత కాక్‌పిట్, స్థిర సాంప్రదాయ ల్యాండింగ్ గేర్ లేదా ఐచ్ఛికంగా ట్రైసైకిల్ ల్యాండింగ్ గేర్ మరియు ట్రాక్టర్ కాన్ఫిగరేషన్‌లో ఒకే ఇంజిన్ ఉన్నాయి. ఫ్లోట్లు మరియు స్కిస్ కూడా అమర్చవచ్చు. [1] [2] [3] [4] [5] విమానం ఫ్యూజ్‌లేజ్ వెల్డెడ్ 6061-టి 6 అల్యూమినియం స్క్వేర్ గొట్టాల ఫ్రేమ్‌తో తయారు చేయబడింది, వీటిని 6061-టి 6 షీట్‌లో కప్పారు. దాని 36 అడుగుల (11.0 మీ) స్పాన్ వింగ్ జ్యూరీ స్ట్రట్‌లతో వి-స్ట్రట్‌లను ఉపయోగిస్తుంది. రెక్కలో 189 చదరపు అడుగులు (17.6 మీ 2) మరియు ఫ్లాప్స్ ఉన్నాయి. ఇది 180 నుండి 250 హెచ్‌పి (134 నుండి 186 కిలోవాట్) వరకు నాలుగు-స్ట్రోక్ పవర్‌ప్లాంట్లను అంగీకరించవచ్చు, 180 హెచ్‌పి (134 కిలోవాట్ల) యొక్క లైమింగ్ ఓ -360 మరియు సాధారణంగా ఉపయోగించే 220 హెచ్‌పి (164 కిలోవాట్ల) ఫ్రాంక్లిన్ ఇంజిన్ కంపెనీ పవర్‌ప్లాంట్. క్యాబిన్ యాక్సెస్ రెండు మడత తలుపుల ద్వారా ఉంటుంది. [1] [2] [3] [4] [5] ఫ్యాక్టరీ కిట్ కోసం నిర్మాణ సమయం 1200 గంటలు లేదా శీఘ్ర-నిర్మాణ కిట్ నుండి 300 గంటలు అంచనా వేయబడింది. నాలుగు ఉదాహరణలు పూర్తయ్యాయి మరియు డిసెంబర్ 2011 నాటికి ఎగిరిపోయాయి. [1] [3] [4] కిట్‌ప్లాన్లు మరియు బుష్‌కడ్డీ నుండి డేటా [1] [2] సాధారణ లక్షణాల పనితీరు</v>
      </c>
      <c r="E64" s="1" t="s">
        <v>761</v>
      </c>
      <c r="F64" s="1" t="str">
        <f>IFERROR(__xludf.DUMMYFUNCTION("GOOGLETRANSLATE(E:E, ""en"", ""te"")"),"కిట్ విమానం")</f>
        <v>కిట్ విమానం</v>
      </c>
      <c r="G64" s="1" t="s">
        <v>489</v>
      </c>
      <c r="H64" s="1" t="str">
        <f>IFERROR(__xludf.DUMMYFUNCTION("GOOGLETRANSLATE(G:G, ""en"", ""te"")"),"కెనడా")</f>
        <v>కెనడా</v>
      </c>
      <c r="I64" s="2" t="s">
        <v>490</v>
      </c>
      <c r="J64" s="1" t="s">
        <v>762</v>
      </c>
      <c r="K64" s="1" t="str">
        <f>IFERROR(__xludf.DUMMYFUNCTION("GOOGLETRANSLATE(J:J, ""en"", ""te"")"),"సీన్ గిల్మోర్")</f>
        <v>సీన్ గిల్మోర్</v>
      </c>
      <c r="M64" s="1" t="s">
        <v>492</v>
      </c>
      <c r="N64" s="1" t="str">
        <f>IFERROR(__xludf.DUMMYFUNCTION("GOOGLETRANSLATE(M:M, ""en"", ""te"")"),"ఉత్పత్తిలో")</f>
        <v>ఉత్పత్తిలో</v>
      </c>
      <c r="O64" s="1" t="s">
        <v>1145</v>
      </c>
      <c r="P64" s="1" t="s">
        <v>163</v>
      </c>
      <c r="Q64" s="1" t="s">
        <v>1146</v>
      </c>
      <c r="R64" s="1" t="s">
        <v>765</v>
      </c>
      <c r="T64" s="1" t="s">
        <v>766</v>
      </c>
      <c r="U64" s="1" t="s">
        <v>1147</v>
      </c>
      <c r="V64" s="1" t="s">
        <v>1148</v>
      </c>
      <c r="W64" s="1" t="s">
        <v>1149</v>
      </c>
      <c r="X64" s="1" t="s">
        <v>1150</v>
      </c>
      <c r="Y64" s="1" t="s">
        <v>1151</v>
      </c>
      <c r="Z64" s="1" t="s">
        <v>869</v>
      </c>
      <c r="AA64" s="1" t="s">
        <v>1152</v>
      </c>
      <c r="AM64" s="1" t="s">
        <v>772</v>
      </c>
      <c r="AN64" s="1" t="s">
        <v>1153</v>
      </c>
      <c r="AO64" s="1" t="s">
        <v>1154</v>
      </c>
      <c r="AP64" s="1" t="s">
        <v>775</v>
      </c>
      <c r="AQ64" s="1" t="s">
        <v>1155</v>
      </c>
      <c r="AR64" s="1" t="s">
        <v>1156</v>
      </c>
      <c r="AS64" s="1" t="s">
        <v>1157</v>
      </c>
      <c r="AT64" s="1" t="s">
        <v>1158</v>
      </c>
      <c r="AW64" s="1" t="s">
        <v>206</v>
      </c>
      <c r="AZ64" s="1" t="s">
        <v>1159</v>
      </c>
      <c r="BE64" s="1" t="s">
        <v>759</v>
      </c>
      <c r="BF64" s="1" t="s">
        <v>1160</v>
      </c>
      <c r="BG64" s="1" t="s">
        <v>784</v>
      </c>
      <c r="BQ64" s="1" t="s">
        <v>1161</v>
      </c>
    </row>
    <row r="65">
      <c r="A65" s="1" t="s">
        <v>1162</v>
      </c>
      <c r="B65" s="1" t="str">
        <f>IFERROR(__xludf.DUMMYFUNCTION("GOOGLETRANSLATE(A:A, ""en"", ""te"")"),"బ్రోచెట్ MB.50")</f>
        <v>బ్రోచెట్ MB.50</v>
      </c>
      <c r="C65" s="1" t="s">
        <v>1163</v>
      </c>
      <c r="D65" s="1" t="str">
        <f>IFERROR(__xludf.DUMMYFUNCTION("GOOGLETRANSLATE(C:C, ""en"", ""te"")"),"బ్రోచెట్ MB.50 పిపిస్ట్రెల్ (పిపిస్ట్రెల్ బాట్ కోసం పేరు పెట్టబడింది) 1940 ల చివరలో ఫ్రెంచ్ నిర్మించిన లైట్ స్పోర్టింగ్ విమానం. మారిస్ బ్రోచెట్ రెండవ ప్రపంచ యుద్ధానికి ముందు MB.30 పారాసోల్ లైట్ ఎయిర్‌క్రాఫ్ట్ మరియు MB.40 క్యాబిన్ రెండు సీటర్లను రూపొందించి"&amp;"ంది. అతని మొట్టమొదటి యుద్ధానంతర రూపకల్పన 1947 యొక్క MB.50 పిపిస్ట్రెల్ (""బ్యాట్""), ఇది ఆ సంవత్సరం మొదట ప్రయాణించింది. ఇది పైలాన్-మౌంటెడ్ హై వింగ్, చెక్క ఫ్యూజ్‌లేజ్ ఫ్రేమ్ మరియు ఫాబ్రిక్ కవరింగ్‌తో సింగిల్-సీట్ల ఓపెన్-కాక్‌పిట్ అల్ట్రా-లైట్ విమానం. ఫ్యా"&amp;"క్టరీ వర్కింగ్ డ్రాయింగ్లను ఉపయోగించి, te త్సాహిక-నిర్మిత మార్కెట్‌తో డిజైన్ సరళంగా ఉంచబడింది. [1] మొదటి MB.50 ను 1947 లో మారిస్ బ్రోచెట్ నిర్మించింది మరియు దీనిని సాల్మ్సన్ 9ADB 45 H.P. రేడియల్ ఇంజిన్. తరువాతి పిపిస్ట్రెల్స్ అన్నీ te త్సాహిక కన్స్ట్రక్టర"&amp;"్లచే నిర్మించబడ్డాయి. 1965 లో, ఆరుగురు చురుకుగా ఉన్నారు, మూడు సాల్మ్సన్ చేత శక్తిని పొందాయి, రెండు 45 H.P యొక్క బ్యూసియర్ 4BM O2 చేత. మరియు ఒకటి Zlín persy ii తో అమర్చబడి ఉంటుంది. [2] మారిస్ బ్రోచెట్ ఏరోనాటిక్స్ మారిస్ బ్రోచెట్ [3] ను ఏర్పాటు చేసింది మరియ"&amp;"ు MB.60 బార్బాస్ట్రెల్ టెన్డం రెండు-సీట్ల హై-వింగ్ మోనోప్లేన్ ను జూన్ 1949 లో మొదటిసారిగా రూపొందించింది. పిపిస్ట్రెల్ ఎఫ్-పెబ్జ్ 2005 లో ఇప్పటికీ చురుకుగా ఉంది. మరొకటి ఐల్స్ సేకరణలో జరిగింది. 2006 లో టౌలౌస్ బ్లాగ్నక్ అంతర్జాతీయ విమానాశ్రయానికి సమీపంలో ఉన్"&amp;"న అన్సియన్నే టౌలౌస్. గ్రీన్ 1965 నుండి డేటా, పే .38 జనరల్ లక్షణాల పనితీరు")</f>
        <v>బ్రోచెట్ MB.50 పిపిస్ట్రెల్ (పిపిస్ట్రెల్ బాట్ కోసం పేరు పెట్టబడింది) 1940 ల చివరలో ఫ్రెంచ్ నిర్మించిన లైట్ స్పోర్టింగ్ విమానం. మారిస్ బ్రోచెట్ రెండవ ప్రపంచ యుద్ధానికి ముందు MB.30 పారాసోల్ లైట్ ఎయిర్‌క్రాఫ్ట్ మరియు MB.40 క్యాబిన్ రెండు సీటర్లను రూపొందించింది. అతని మొట్టమొదటి యుద్ధానంతర రూపకల్పన 1947 యొక్క MB.50 పిపిస్ట్రెల్ ("బ్యాట్"), ఇది ఆ సంవత్సరం మొదట ప్రయాణించింది. ఇది పైలాన్-మౌంటెడ్ హై వింగ్, చెక్క ఫ్యూజ్‌లేజ్ ఫ్రేమ్ మరియు ఫాబ్రిక్ కవరింగ్‌తో సింగిల్-సీట్ల ఓపెన్-కాక్‌పిట్ అల్ట్రా-లైట్ విమానం. ఫ్యాక్టరీ వర్కింగ్ డ్రాయింగ్లను ఉపయోగించి, te త్సాహిక-నిర్మిత మార్కెట్‌తో డిజైన్ సరళంగా ఉంచబడింది. [1] మొదటి MB.50 ను 1947 లో మారిస్ బ్రోచెట్ నిర్మించింది మరియు దీనిని సాల్మ్సన్ 9ADB 45 H.P. రేడియల్ ఇంజిన్. తరువాతి పిపిస్ట్రెల్స్ అన్నీ te త్సాహిక కన్స్ట్రక్టర్లచే నిర్మించబడ్డాయి. 1965 లో, ఆరుగురు చురుకుగా ఉన్నారు, మూడు సాల్మ్సన్ చేత శక్తిని పొందాయి, రెండు 45 H.P యొక్క బ్యూసియర్ 4BM O2 చేత. మరియు ఒకటి Zlín persy ii తో అమర్చబడి ఉంటుంది. [2] మారిస్ బ్రోచెట్ ఏరోనాటిక్స్ మారిస్ బ్రోచెట్ [3] ను ఏర్పాటు చేసింది మరియు MB.60 బార్బాస్ట్రెల్ టెన్డం రెండు-సీట్ల హై-వింగ్ మోనోప్లేన్ ను జూన్ 1949 లో మొదటిసారిగా రూపొందించింది. పిపిస్ట్రెల్ ఎఫ్-పెబ్జ్ 2005 లో ఇప్పటికీ చురుకుగా ఉంది. మరొకటి ఐల్స్ సేకరణలో జరిగింది. 2006 లో టౌలౌస్ బ్లాగ్నక్ అంతర్జాతీయ విమానాశ్రయానికి సమీపంలో ఉన్న అన్సియన్నే టౌలౌస్. గ్రీన్ 1965 నుండి డేటా, పే .38 జనరల్ లక్షణాల పనితీరు</v>
      </c>
      <c r="E65" s="1" t="s">
        <v>1164</v>
      </c>
      <c r="F65" s="1" t="str">
        <f>IFERROR(__xludf.DUMMYFUNCTION("GOOGLETRANSLATE(E:E, ""en"", ""te"")"),"అల్ట్రాలైట్")</f>
        <v>అల్ట్రాలైట్</v>
      </c>
      <c r="G65" s="1" t="s">
        <v>637</v>
      </c>
      <c r="H65" s="1" t="str">
        <f>IFERROR(__xludf.DUMMYFUNCTION("GOOGLETRANSLATE(G:G, ""en"", ""te"")"),"ఫ్రాన్స్")</f>
        <v>ఫ్రాన్స్</v>
      </c>
      <c r="J65" s="1" t="s">
        <v>1052</v>
      </c>
      <c r="K65" s="1" t="str">
        <f>IFERROR(__xludf.DUMMYFUNCTION("GOOGLETRANSLATE(J:J, ""en"", ""te"")"),"మారిస్ బ్రోచెట్")</f>
        <v>మారిస్ బ్రోచెట్</v>
      </c>
      <c r="L65" s="1">
        <v>1947.0</v>
      </c>
      <c r="P65" s="1" t="s">
        <v>1053</v>
      </c>
      <c r="Q65" s="1" t="s">
        <v>1165</v>
      </c>
      <c r="R65" s="1" t="s">
        <v>1166</v>
      </c>
      <c r="U65" s="1" t="s">
        <v>1167</v>
      </c>
      <c r="V65" s="1" t="s">
        <v>1168</v>
      </c>
      <c r="W65" s="1" t="s">
        <v>1169</v>
      </c>
      <c r="Y65" s="1" t="s">
        <v>171</v>
      </c>
      <c r="Z65" s="1" t="s">
        <v>1170</v>
      </c>
      <c r="AN65" s="1" t="s">
        <v>1171</v>
      </c>
      <c r="AO65" s="1" t="s">
        <v>1172</v>
      </c>
      <c r="AU65" s="1" t="s">
        <v>1173</v>
      </c>
      <c r="AY65" s="1" t="s">
        <v>1109</v>
      </c>
    </row>
    <row r="66">
      <c r="A66" s="1" t="s">
        <v>1174</v>
      </c>
      <c r="B66" s="1" t="str">
        <f>IFERROR(__xludf.DUMMYFUNCTION("GOOGLETRANSLATE(A:A, ""en"", ""te"")"),"బ్రౌన్-యంగ్ బై -1")</f>
        <v>బ్రౌన్-యంగ్ బై -1</v>
      </c>
      <c r="C66" s="1" t="s">
        <v>1175</v>
      </c>
      <c r="D66" s="1" t="str">
        <f>IFERROR(__xludf.DUMMYFUNCTION("GOOGLETRANSLATE(C:C, ""en"", ""te"")"),"కొలంబియా సెస్క్విప్లేన్ మరియు మోడల్ 2 అని కూడా పిలువబడే బ్రౌన్-యంగ్ బై -1, కొలంబియా ఎయిర్క్రాఫ్ట్ కో. రిచర్డ్ ఇ. యంగ్ నుండి వచ్చిన ప్రోటోటైప్ సెస్క్విప్లేన్, అధిక-బలమైన అనువర్తనాలలో ఉపయోగించే డైరెక్షనల్ గ్లాస్ ఫైబర్ మిశ్రమ పదార్థం స్పిరోలోయ్ యొక్క ఆవిష్కర"&amp;"్త. విల్లిస్ సి. వెనుకబడిన అస్థిరమైన రెక్కలతో సెస్క్విప్లేన్‌గా మార్చడం. దిగువ వింగ్ కూడా ముడుచుకునే ల్యాండింగ్ గేర్ ప్రధాన చక్రాలను కలిగి ఉంది. [2] రెక్కలు ఫాబ్రిక్ కప్పబడి ఉన్నాయి, అయితే ఫ్యూజ్‌లేజ్ ఆల్-మెటల్ నిర్మాణానికి చెందినది మరియు రిట్రాకబుల్ కాని"&amp;" టెయిల్‌వీల్‌కు మద్దతు ఇచ్చింది. [3] ముక్కులోని ఒకే జాకబ్స్ రేడియల్ ఇంజిన్ రెండు-బ్లేడెడ్ ప్రొపెల్లర్‌ను నడిపించింది. BY-1 నుండి ఇంజిన్ తరువాత ప్రోటోటైప్ MB-10 ట్రైనర్లో వ్యవస్థాపించబడింది. రెండవ ప్రపంచ యుద్ధంలో మెటీరియల్స్ కోసం టెక్సాస్‌లోని డల్లాస్‌లోని"&amp;" వైట్ రాక్ విమానాశ్రయంలో బై -1 రద్దు చేయబడింది. [2] [1] (ఏరోఫైల్.కామ్) నుండి డేటా పోల్చదగిన పాత్ర, కాన్ఫిగరేషన్ మరియు ERA యొక్క సాధారణ లక్షణాల విమానం")</f>
        <v>కొలంబియా సెస్క్విప్లేన్ మరియు మోడల్ 2 అని కూడా పిలువబడే బ్రౌన్-యంగ్ బై -1, కొలంబియా ఎయిర్క్రాఫ్ట్ కో. రిచర్డ్ ఇ. యంగ్ నుండి వచ్చిన ప్రోటోటైప్ సెస్క్విప్లేన్, అధిక-బలమైన అనువర్తనాలలో ఉపయోగించే డైరెక్షనల్ గ్లాస్ ఫైబర్ మిశ్రమ పదార్థం స్పిరోలోయ్ యొక్క ఆవిష్కర్త. విల్లిస్ సి. వెనుకబడిన అస్థిరమైన రెక్కలతో సెస్క్విప్లేన్‌గా మార్చడం. దిగువ వింగ్ కూడా ముడుచుకునే ల్యాండింగ్ గేర్ ప్రధాన చక్రాలను కలిగి ఉంది. [2] రెక్కలు ఫాబ్రిక్ కప్పబడి ఉన్నాయి, అయితే ఫ్యూజ్‌లేజ్ ఆల్-మెటల్ నిర్మాణానికి చెందినది మరియు రిట్రాకబుల్ కాని టెయిల్‌వీల్‌కు మద్దతు ఇచ్చింది. [3] ముక్కులోని ఒకే జాకబ్స్ రేడియల్ ఇంజిన్ రెండు-బ్లేడెడ్ ప్రొపెల్లర్‌ను నడిపించింది. BY-1 నుండి ఇంజిన్ తరువాత ప్రోటోటైప్ MB-10 ట్రైనర్లో వ్యవస్థాపించబడింది. రెండవ ప్రపంచ యుద్ధంలో మెటీరియల్స్ కోసం టెక్సాస్‌లోని డల్లాస్‌లోని వైట్ రాక్ విమానాశ్రయంలో బై -1 రద్దు చేయబడింది. [2] [1] (ఏరోఫైల్.కామ్) నుండి డేటా పోల్చదగిన పాత్ర, కాన్ఫిగరేషన్ మరియు ERA యొక్క సాధారణ లక్షణాల విమానం</v>
      </c>
      <c r="E66" s="1" t="s">
        <v>1176</v>
      </c>
      <c r="F66" s="1" t="str">
        <f>IFERROR(__xludf.DUMMYFUNCTION("GOOGLETRANSLATE(E:E, ""en"", ""te"")"),"క్యాబిన్ బిప్‌లేన్")</f>
        <v>క్యాబిన్ బిప్‌లేన్</v>
      </c>
      <c r="G66" s="1" t="s">
        <v>522</v>
      </c>
      <c r="H66" s="1" t="str">
        <f>IFERROR(__xludf.DUMMYFUNCTION("GOOGLETRANSLATE(G:G, ""en"", ""te"")"),"సంయుక్త రాష్ట్రాలు")</f>
        <v>సంయుక్త రాష్ట్రాలు</v>
      </c>
      <c r="I66" s="1" t="s">
        <v>738</v>
      </c>
      <c r="J66" s="1" t="s">
        <v>1177</v>
      </c>
      <c r="K66" s="1" t="str">
        <f>IFERROR(__xludf.DUMMYFUNCTION("GOOGLETRANSLATE(J:J, ""en"", ""te"")"),"రిచర్డ్ ఇ. యంగ్, విల్లిస్ బ్రౌన్")</f>
        <v>రిచర్డ్ ఇ. యంగ్, విల్లిస్ బ్రౌన్</v>
      </c>
      <c r="O66" s="1">
        <v>1.0</v>
      </c>
      <c r="P66" s="1">
        <v>1.0</v>
      </c>
      <c r="W66" s="1" t="s">
        <v>1178</v>
      </c>
      <c r="X66" s="1" t="s">
        <v>669</v>
      </c>
      <c r="AM66" s="1" t="s">
        <v>1179</v>
      </c>
      <c r="AN66" s="1" t="s">
        <v>1180</v>
      </c>
      <c r="AO66" s="1" t="s">
        <v>1181</v>
      </c>
      <c r="AP66" s="1">
        <v>3.0</v>
      </c>
      <c r="AU66" s="1" t="s">
        <v>1182</v>
      </c>
      <c r="AY66" s="1" t="s">
        <v>1183</v>
      </c>
      <c r="AZ66" s="1">
        <v>1936.0</v>
      </c>
    </row>
    <row r="67">
      <c r="A67" s="1" t="s">
        <v>1184</v>
      </c>
      <c r="B67" s="1" t="str">
        <f>IFERROR(__xludf.DUMMYFUNCTION("GOOGLETRANSLATE(A:A, ""en"", ""te"")"),"తులిన్ కె")</f>
        <v>తులిన్ కె</v>
      </c>
      <c r="C67" s="1" t="s">
        <v>1185</v>
      </c>
      <c r="D67" s="1" t="str">
        <f>IFERROR(__xludf.DUMMYFUNCTION("GOOGLETRANSLATE(C:C, ""en"", ""te"")"),"థులిన్ కె 1910 లలో స్వీడిష్ నావికాదళ యుద్ధ విమానాలు. దీనిని స్వీడిష్ మరియు డచ్ సాయుధ దళాలు నిర్వహిస్తున్నాయి. అబ్ థులిన్వెర్కెన్‌కు చెందిన డాక్టర్ ఎనోచ్ తులిన్ డిసెంబర్ 1916 లో తులిన్ కెను రూపొందించారు. ఇది చెక్క నిర్మాణం యొక్క భుజం-వింగ్ మోనోప్లేన్, పార్"&amp;"శ్వ నియంత్రణ కోసం వింగ్ వార్పింగ్. 90 హెచ్‌పి థులిన్ ఒక గ్న్మే ఉత్పన్న రోటరీ ఇంజిన్‌తో నడిచేది, దీనిని ఒకే సీటు లేదా టెన్డం సీటు విమానం వలె కాన్ఫిగర్ చేయవచ్చు. [1] 1917 ప్రారంభంలో ప్రారంభ విమానాల తరువాత, స్వీడిష్ సైన్యం సింగిల్ సీట్ కె వెర్షన్లలో రెండు కొ"&amp;"నుగోలు చేసింది. అయితే, ఇది ఎగుమతి విమానం వలె మరింత విజయవంతమైంది; రాయల్ నెదర్లాండ్స్ నేవీ 1917 మరియు 1918 మధ్య పన్నెండు కెఎస్ మరియు మూడు తులిన్ కాస్ కొనుగోలు చేసింది. రెండు రకాలు ఆయుధాలు లేకుండా పంపిణీ చేయబడ్డాయి, కాని డచ్ నేవీ తమకు మెషిన్ గన్స్ ప్రొపెల్లర"&amp;"్ ఆర్క్ ద్వారా కాల్పులు జరిపింది మరియు 20 మిమీ మాడ్సన్ ఫిరంగులతో కూడా ప్రయోగాలు చేసింది. [1] విమానం యొక్క పనితీరు బాగుంది - థులిన్ స్వయంగా 1919 లో స్వీడిష్ ఆల్టిట్యూడ్ రికార్డును బద్దలు కొట్టాడు. అయితే, 14 మే 1919 న [2] తులిన్ యొక్క సొంత థులిన్ కె నిటారుగ"&amp;"ా ఉన్న డైవ్‌లో ఐలెరాన్‌ను కోల్పోయింది, క్రాష్ చేసి చంపాడు. మిగిలిన థులిన్ కెఎస్ 1920 లో వ్రాయబడింది మరియు తులిన్ కాస్ 1922 లో ఉపసంహరించబడింది. [సైటేషన్ అవసరం] గ్రీన్ 1994 నుండి డేటా [1] సాధారణ లక్షణాల పనితీరు ఆయుధాలు")</f>
        <v>థులిన్ కె 1910 లలో స్వీడిష్ నావికాదళ యుద్ధ విమానాలు. దీనిని స్వీడిష్ మరియు డచ్ సాయుధ దళాలు నిర్వహిస్తున్నాయి. అబ్ థులిన్వెర్కెన్‌కు చెందిన డాక్టర్ ఎనోచ్ తులిన్ డిసెంబర్ 1916 లో తులిన్ కెను రూపొందించారు. ఇది చెక్క నిర్మాణం యొక్క భుజం-వింగ్ మోనోప్లేన్, పార్శ్వ నియంత్రణ కోసం వింగ్ వార్పింగ్. 90 హెచ్‌పి థులిన్ ఒక గ్న్మే ఉత్పన్న రోటరీ ఇంజిన్‌తో నడిచేది, దీనిని ఒకే సీటు లేదా టెన్డం సీటు విమానం వలె కాన్ఫిగర్ చేయవచ్చు. [1] 1917 ప్రారంభంలో ప్రారంభ విమానాల తరువాత, స్వీడిష్ సైన్యం సింగిల్ సీట్ కె వెర్షన్లలో రెండు కొనుగోలు చేసింది. అయితే, ఇది ఎగుమతి విమానం వలె మరింత విజయవంతమైంది; రాయల్ నెదర్లాండ్స్ నేవీ 1917 మరియు 1918 మధ్య పన్నెండు కెఎస్ మరియు మూడు తులిన్ కాస్ కొనుగోలు చేసింది. రెండు రకాలు ఆయుధాలు లేకుండా పంపిణీ చేయబడ్డాయి, కాని డచ్ నేవీ తమకు మెషిన్ గన్స్ ప్రొపెల్లర్ ఆర్క్ ద్వారా కాల్పులు జరిపింది మరియు 20 మిమీ మాడ్సన్ ఫిరంగులతో కూడా ప్రయోగాలు చేసింది. [1] విమానం యొక్క పనితీరు బాగుంది - థులిన్ స్వయంగా 1919 లో స్వీడిష్ ఆల్టిట్యూడ్ రికార్డును బద్దలు కొట్టాడు. అయితే, 14 మే 1919 న [2] తులిన్ యొక్క సొంత థులిన్ కె నిటారుగా ఉన్న డైవ్‌లో ఐలెరాన్‌ను కోల్పోయింది, క్రాష్ చేసి చంపాడు. మిగిలిన థులిన్ కెఎస్ 1920 లో వ్రాయబడింది మరియు తులిన్ కాస్ 1922 లో ఉపసంహరించబడింది. [సైటేషన్ అవసరం] గ్రీన్ 1994 నుండి డేటా [1] సాధారణ లక్షణాల పనితీరు ఆయుధాలు</v>
      </c>
      <c r="E67" s="1" t="s">
        <v>1186</v>
      </c>
      <c r="F67" s="1" t="str">
        <f>IFERROR(__xludf.DUMMYFUNCTION("GOOGLETRANSLATE(E:E, ""en"", ""te"")"),"సింగిల్- లేదా రెండు-సీట్ల ఫైటర్")</f>
        <v>సింగిల్- లేదా రెండు-సీట్ల ఫైటర్</v>
      </c>
      <c r="G67" s="1" t="s">
        <v>1187</v>
      </c>
      <c r="H67" s="1" t="str">
        <f>IFERROR(__xludf.DUMMYFUNCTION("GOOGLETRANSLATE(G:G, ""en"", ""te"")"),"స్వీడన్")</f>
        <v>స్వీడన్</v>
      </c>
      <c r="J67" s="1" t="s">
        <v>1188</v>
      </c>
      <c r="K67" s="1" t="str">
        <f>IFERROR(__xludf.DUMMYFUNCTION("GOOGLETRANSLATE(J:J, ""en"", ""te"")"),"ఎనోచ్ తులిన్")</f>
        <v>ఎనోచ్ తులిన్</v>
      </c>
      <c r="L67" s="1">
        <v>1917.0</v>
      </c>
      <c r="O67" s="1">
        <v>17.0</v>
      </c>
      <c r="P67" s="1">
        <v>1.0</v>
      </c>
      <c r="Q67" s="1" t="s">
        <v>663</v>
      </c>
      <c r="R67" s="1" t="s">
        <v>1189</v>
      </c>
      <c r="S67" s="1" t="s">
        <v>1190</v>
      </c>
      <c r="T67" s="1" t="s">
        <v>1191</v>
      </c>
      <c r="V67" s="1" t="s">
        <v>1192</v>
      </c>
      <c r="W67" s="1" t="s">
        <v>1193</v>
      </c>
      <c r="Y67" s="1" t="s">
        <v>1194</v>
      </c>
      <c r="AN67" s="1" t="s">
        <v>1195</v>
      </c>
      <c r="AO67" s="1" t="s">
        <v>1196</v>
      </c>
      <c r="AW67" s="1" t="s">
        <v>206</v>
      </c>
      <c r="AZ67" s="1">
        <v>1917.0</v>
      </c>
      <c r="BA67" s="1">
        <v>1920.0</v>
      </c>
      <c r="BB67" s="1" t="s">
        <v>1197</v>
      </c>
      <c r="BC67" s="1" t="s">
        <v>1198</v>
      </c>
      <c r="BI67" s="1" t="s">
        <v>1199</v>
      </c>
    </row>
    <row r="68">
      <c r="A68" s="1" t="s">
        <v>1200</v>
      </c>
      <c r="B68" s="1" t="str">
        <f>IFERROR(__xludf.DUMMYFUNCTION("GOOGLETRANSLATE(A:A, ""en"", ""te"")"),"LWF మోడల్ v")</f>
        <v>LWF మోడల్ v</v>
      </c>
      <c r="C68" s="1" t="s">
        <v>1201</v>
      </c>
      <c r="D68" s="1" t="str">
        <f>IFERROR(__xludf.DUMMYFUNCTION("GOOGLETRANSLATE(C:C, ""en"", ""te"")"),"LWF మోడల్ V [నోట్ 1] అనేది ఒక అమెరికన్ రెండు-సీట్ల నిఘా మరియు ప్రపంచ యుద్ధంలో నిర్మించిన బిప్‌లేన్, మరియు తరువాత స్వల్ప కాలానికి ఉపయోగించబడింది. లిబర్టీ ఎల్ -12 ఎయిర్క్రాఫ్ట్ ఇంజిన్‌ను పరీక్షించడానికి ప్రత్యేకంగా నిర్మించిన ఒక వేరియంట్, మోడల్ ఎఫ్, విస్తృత"&amp;"ంగా ఉపయోగించే ఇంజిన్ ద్వారా శక్తినిచ్చే మొదటి విమానం. మోడల్ V యొక్క అత్యంత ముఖ్యమైన లక్షణం దాని చెక్క మోనోకోక్ ఫ్యూజ్‌లేజ్, వీటి మధ్య మూడు పొరల చెక్క కుట్లు వాటి మధ్య పట్టు పొరలతో నిర్మించబడింది. [1] ఒక పొర ముందు మరియు వెనుకకు నడుస్తుంది, మిగతా రెండు ఒకదా"&amp;"నికొకటి లంబంగా ఉన్నాయి, ఫ్యూజ్‌లేజ్ చుట్టూ కార్క్‌స్క్రూ మురిలో నడుస్తాయి. [1] రెండు-బే బిప్‌లేన్ రెక్కలు టాప్ వింగ్‌లో మాత్రమే ఐలెరాన్‌లను కలిగి ఉన్నాయి, [1] మరియు ఎగువ వింగ్ యొక్క వ్యవధి దిగువ వింగ్ కంటే ఎక్కువగా ఉంది, అదనపు పొడవుతో కింగ్‌పోస్టులు మరియు"&amp;" వైర్ల సహాయంతో టాప్ వింగ్ పైన ఉంది ప్రారంభ ఉదాహరణలు మరియు అదనపు స్ట్రట్స్ బయటికి కోణం, తరువాత ఉదాహరణలలో దిగువ వింగ్‌కు అతికించబడ్డాయి. మొట్టమొదటి థామస్-శక్తితో కూడిన ఉదాహరణలు మరియు మోడల్ ఎఫ్ తప్ప రెక్కలు కూడా వెనక్కి తగ్గాయి. ఇంజిన్ ఓవల్ కార్-టైప్ ఫ్రంటల్"&amp;" రేడియేటర్ వెనుక అమర్చబడి, మెటల్ ప్యానెల్స్‌లో జతచేయబడింది, ఇది ఫార్వర్డ్ ఫ్యూజ్‌లేజ్‌ను క్రమబద్ధీకరించింది, అయినప్పటికీ తరువాతి సంస్కరణలు కొన్ని ఫెయిరింగ్ ప్యానెల్స్‌తో పంపిణీ చేయబడ్డాయి. [1] అండర్ క్యారేజ్ మరియు ఎంపెనేజ్ రెండూ ఈ కాలానికి సాంప్రదాయంగా ఉన"&amp;"్నాయి, ఫోర్ మరియు వెనుక వీస్ ఇరుసు మరియు స్ప్రెడర్ బార్‌తో పార్శ్వంగా అనుసంధానించబడి ఉన్నాయి. [1] V యొక్క సవరించిన వేరియంట్, ఎఫ్, కొత్త లిబర్టీ ఎల్ -12 ఇంజిన్‌తో ఎగురుతున్న మొదటి విమానం, ఇది మొదటి ప్రపంచ యుద్ధం యొక్క చివరి భాగంలో విస్తృతంగా ఉపయోగించబడుతుం"&amp;"ది. మోడల్ ఎఫ్ F యొక్క ఉద్దేశించిన ఉత్పత్తి వేరియంట్ అయిన ""నిఘా"" కు దారితీసింది, ఇది LWF మోడల్ G గా అభివృద్ధి చెందింది, అయినప్పటికీ వీటిలో ఏదీ పెద్ద ఎత్తున ఉత్పత్తిని చూడదు. అందుబాటులో ఉన్న ఫ్రెంచ్ మరియు బ్రిటిష్ సైనిక నిఘా విమానాలతో పోల్చినప్పుడు మోడల్ "&amp;"V ప్రధానంగా శిక్షణకు పంపబడింది. తత్ఫలితంగా, వైట్ రష్యన్ (జారిస్ట్) బృందానికి మద్దతు ఇచ్చే చెక్ దళాలు సైనిక విమానాలను కోరుతున్నప్పుడు పెద్ద సంఖ్యలో అందుబాటులో ఉన్నాయి, అయితే అప్పటికి వారు చాలా తక్కువ ఆకారంలో ఉన్నారు, మరియు 28 మందిలో తక్కువ సంఖ్యలో మాత్రమే "&amp;"రవాణా చేయబడ్డాయి , మరియు అవి కూడా పెద్దగా ఉపయోగపడవు, కాని నిరాశ చెక్లను నిఘా కోసం ఉపయోగించమని బలవంతం చేసింది. మిగిలి ఉన్న ఏకైక ఉదాహరణ ఈ బృందం నుండి వచ్చింది. యుద్ధం తరువాత, ఎల్‌డబ్ల్యుఎఫ్ వారిలో యునైటెడ్ స్టేట్స్ పోస్ట్ ఆఫీస్‌ను మెయిల్‌ప్లేన్‌లుగా ఆసక్తి "&amp;"చూపడానికి ప్రయత్నించింది, అయితే ఏకైక ఉదాహరణ ఎప్పుడైనా మెయిల్‌ను తీసుకువెళ్ళినట్లు కనిపించడం లేదు, మరియు ఎటువంటి ఆర్డర్లు రాలేదు. ఒక చిన్న సంఖ్యలో ఫ్లోట్లతో అమర్చారు, ఒక ఉదాహరణను మిచిగాన్ స్టేట్ మిలీషియా తుఫానులో తారుమారు చేసే వరకు ఉపయోగిస్తుంది. ఇది తరువా"&amp;"త మరమ్మతులు చేయబడినట్లు కనిపించడం లేదు. www.aerofiles.com (2008) నుండి సమాచారం www.aerofiles.com (2008) నుండి సమాచారం LWF మోడల్ V యొక్క ఏకైక ఉదాహరణ చెక్ లెజియన్స్ ఉపయోగించిన అనేక ఉదాహరణల నుండి భాగాల నుండి రూపొందించబడింది మరియు ఇది కొనసాగుతోంది ప్రేగ్‌లోని"&amp;" నారోడ్నా టెక్నికే ముజియం వద్ద ప్రదర్శించండి, ఇక్కడ ఇది పైకప్పు నుండి సస్పెండ్ చేయబడింది, ఇది 4 సంఖ్యగా గుర్తించబడింది. [2] ఫ్లైట్ మ్యాగజైన్ నుండి డేటా [3] సాధారణ లక్షణాల పనితీరు")</f>
        <v>LWF మోడల్ V [నోట్ 1] అనేది ఒక అమెరికన్ రెండు-సీట్ల నిఘా మరియు ప్రపంచ యుద్ధంలో నిర్మించిన బిప్‌లేన్, మరియు తరువాత స్వల్ప కాలానికి ఉపయోగించబడింది. లిబర్టీ ఎల్ -12 ఎయిర్క్రాఫ్ట్ ఇంజిన్‌ను పరీక్షించడానికి ప్రత్యేకంగా నిర్మించిన ఒక వేరియంట్, మోడల్ ఎఫ్, విస్తృతంగా ఉపయోగించే ఇంజిన్ ద్వారా శక్తినిచ్చే మొదటి విమానం. మోడల్ V యొక్క అత్యంత ముఖ్యమైన లక్షణం దాని చెక్క మోనోకోక్ ఫ్యూజ్‌లేజ్, వీటి మధ్య మూడు పొరల చెక్క కుట్లు వాటి మధ్య పట్టు పొరలతో నిర్మించబడింది. [1] ఒక పొర ముందు మరియు వెనుకకు నడుస్తుంది, మిగతా రెండు ఒకదానికొకటి లంబంగా ఉన్నాయి, ఫ్యూజ్‌లేజ్ చుట్టూ కార్క్‌స్క్రూ మురిలో నడుస్తాయి. [1] రెండు-బే బిప్‌లేన్ రెక్కలు టాప్ వింగ్‌లో మాత్రమే ఐలెరాన్‌లను కలిగి ఉన్నాయి, [1] మరియు ఎగువ వింగ్ యొక్క వ్యవధి దిగువ వింగ్ కంటే ఎక్కువగా ఉంది, అదనపు పొడవుతో కింగ్‌పోస్టులు మరియు వైర్ల సహాయంతో టాప్ వింగ్ పైన ఉంది ప్రారంభ ఉదాహరణలు మరియు అదనపు స్ట్రట్స్ బయటికి కోణం, తరువాత ఉదాహరణలలో దిగువ వింగ్‌కు అతికించబడ్డాయి. మొట్టమొదటి థామస్-శక్తితో కూడిన ఉదాహరణలు మరియు మోడల్ ఎఫ్ తప్ప రెక్కలు కూడా వెనక్కి తగ్గాయి. ఇంజిన్ ఓవల్ కార్-టైప్ ఫ్రంటల్ రేడియేటర్ వెనుక అమర్చబడి, మెటల్ ప్యానెల్స్‌లో జతచేయబడింది, ఇది ఫార్వర్డ్ ఫ్యూజ్‌లేజ్‌ను క్రమబద్ధీకరించింది, అయినప్పటికీ తరువాతి సంస్కరణలు కొన్ని ఫెయిరింగ్ ప్యానెల్స్‌తో పంపిణీ చేయబడ్డాయి. [1] అండర్ క్యారేజ్ మరియు ఎంపెనేజ్ రెండూ ఈ కాలానికి సాంప్రదాయంగా ఉన్నాయి, ఫోర్ మరియు వెనుక వీస్ ఇరుసు మరియు స్ప్రెడర్ బార్‌తో పార్శ్వంగా అనుసంధానించబడి ఉన్నాయి. [1] V యొక్క సవరించిన వేరియంట్, ఎఫ్, కొత్త లిబర్టీ ఎల్ -12 ఇంజిన్‌తో ఎగురుతున్న మొదటి విమానం, ఇది మొదటి ప్రపంచ యుద్ధం యొక్క చివరి భాగంలో విస్తృతంగా ఉపయోగించబడుతుంది. మోడల్ ఎఫ్ F యొక్క ఉద్దేశించిన ఉత్పత్తి వేరియంట్ అయిన "నిఘా" కు దారితీసింది, ఇది LWF మోడల్ G గా అభివృద్ధి చెందింది, అయినప్పటికీ వీటిలో ఏదీ పెద్ద ఎత్తున ఉత్పత్తిని చూడదు. అందుబాటులో ఉన్న ఫ్రెంచ్ మరియు బ్రిటిష్ సైనిక నిఘా విమానాలతో పోల్చినప్పుడు మోడల్ V ప్రధానంగా శిక్షణకు పంపబడింది. తత్ఫలితంగా, వైట్ రష్యన్ (జారిస్ట్) బృందానికి మద్దతు ఇచ్చే చెక్ దళాలు సైనిక విమానాలను కోరుతున్నప్పుడు పెద్ద సంఖ్యలో అందుబాటులో ఉన్నాయి, అయితే అప్పటికి వారు చాలా తక్కువ ఆకారంలో ఉన్నారు, మరియు 28 మందిలో తక్కువ సంఖ్యలో మాత్రమే రవాణా చేయబడ్డాయి , మరియు అవి కూడా పెద్దగా ఉపయోగపడవు, కాని నిరాశ చెక్లను నిఘా కోసం ఉపయోగించమని బలవంతం చేసింది. మిగిలి ఉన్న ఏకైక ఉదాహరణ ఈ బృందం నుండి వచ్చింది. యుద్ధం తరువాత, ఎల్‌డబ్ల్యుఎఫ్ వారిలో యునైటెడ్ స్టేట్స్ పోస్ట్ ఆఫీస్‌ను మెయిల్‌ప్లేన్‌లుగా ఆసక్తి చూపడానికి ప్రయత్నించింది, అయితే ఏకైక ఉదాహరణ ఎప్పుడైనా మెయిల్‌ను తీసుకువెళ్ళినట్లు కనిపించడం లేదు, మరియు ఎటువంటి ఆర్డర్లు రాలేదు. ఒక చిన్న సంఖ్యలో ఫ్లోట్లతో అమర్చారు, ఒక ఉదాహరణను మిచిగాన్ స్టేట్ మిలీషియా తుఫానులో తారుమారు చేసే వరకు ఉపయోగిస్తుంది. ఇది తరువాత మరమ్మతులు చేయబడినట్లు కనిపించడం లేదు. www.aerofiles.com (2008) నుండి సమాచారం www.aerofiles.com (2008) నుండి సమాచారం LWF మోడల్ V యొక్క ఏకైక ఉదాహరణ చెక్ లెజియన్స్ ఉపయోగించిన అనేక ఉదాహరణల నుండి భాగాల నుండి రూపొందించబడింది మరియు ఇది కొనసాగుతోంది ప్రేగ్‌లోని నారోడ్నా టెక్నికే ముజియం వద్ద ప్రదర్శించండి, ఇక్కడ ఇది పైకప్పు నుండి సస్పెండ్ చేయబడింది, ఇది 4 సంఖ్యగా గుర్తించబడింది. [2] ఫ్లైట్ మ్యాగజైన్ నుండి డేటా [3] సాధారణ లక్షణాల పనితీరు</v>
      </c>
      <c r="E68" s="1" t="s">
        <v>1202</v>
      </c>
      <c r="F68" s="1" t="str">
        <f>IFERROR(__xludf.DUMMYFUNCTION("GOOGLETRANSLATE(E:E, ""en"", ""te"")"),"శిక్షకుడు/నిఘా")</f>
        <v>శిక్షకుడు/నిఘా</v>
      </c>
      <c r="G68" s="1" t="s">
        <v>522</v>
      </c>
      <c r="H68" s="1" t="str">
        <f>IFERROR(__xludf.DUMMYFUNCTION("GOOGLETRANSLATE(G:G, ""en"", ""te"")"),"సంయుక్త రాష్ట్రాలు")</f>
        <v>సంయుక్త రాష్ట్రాలు</v>
      </c>
      <c r="I68" s="1" t="s">
        <v>738</v>
      </c>
      <c r="J68" s="1" t="s">
        <v>1203</v>
      </c>
      <c r="K68" s="1" t="str">
        <f>IFERROR(__xludf.DUMMYFUNCTION("GOOGLETRANSLATE(J:J, ""en"", ""te"")"),"చాస్. ఎఫ్. విల్లార్డ్")</f>
        <v>చాస్. ఎఫ్. విల్లార్డ్</v>
      </c>
      <c r="M68" s="1" t="s">
        <v>1204</v>
      </c>
      <c r="N68" s="1" t="str">
        <f>IFERROR(__xludf.DUMMYFUNCTION("GOOGLETRANSLATE(M:M, ""en"", ""te"")"),"రిటైర్డ్")</f>
        <v>రిటైర్డ్</v>
      </c>
      <c r="O68" s="1" t="s">
        <v>1205</v>
      </c>
      <c r="P68" s="1" t="s">
        <v>1206</v>
      </c>
      <c r="Q68" s="1" t="s">
        <v>1207</v>
      </c>
      <c r="S68" s="1" t="s">
        <v>1208</v>
      </c>
      <c r="T68" s="1" t="s">
        <v>1209</v>
      </c>
      <c r="U68" s="1" t="s">
        <v>1210</v>
      </c>
      <c r="V68" s="1" t="s">
        <v>1211</v>
      </c>
      <c r="W68" s="1" t="s">
        <v>1212</v>
      </c>
      <c r="Y68" s="1" t="s">
        <v>1213</v>
      </c>
      <c r="Z68" s="1" t="s">
        <v>1214</v>
      </c>
      <c r="AN68" s="1" t="s">
        <v>1215</v>
      </c>
      <c r="AO68" s="1" t="s">
        <v>1216</v>
      </c>
      <c r="AQ68" s="1" t="s">
        <v>1217</v>
      </c>
      <c r="AU68" s="1" t="s">
        <v>1218</v>
      </c>
      <c r="AW68" s="1" t="s">
        <v>1219</v>
      </c>
      <c r="BB68" s="1" t="s">
        <v>1220</v>
      </c>
      <c r="BC68" s="1" t="s">
        <v>1221</v>
      </c>
      <c r="BG68" s="1" t="s">
        <v>1222</v>
      </c>
      <c r="BI68" s="1" t="s">
        <v>1223</v>
      </c>
      <c r="BM68" s="1" t="s">
        <v>1224</v>
      </c>
      <c r="BN68" s="1" t="s">
        <v>1225</v>
      </c>
      <c r="BW68" s="1" t="s">
        <v>1226</v>
      </c>
      <c r="BX68" s="1" t="s">
        <v>1227</v>
      </c>
      <c r="CJ68" s="1" t="s">
        <v>1228</v>
      </c>
      <c r="CL68" s="1" t="s">
        <v>1229</v>
      </c>
      <c r="CM68" s="1" t="s">
        <v>1230</v>
      </c>
      <c r="CN68" s="1" t="s">
        <v>1230</v>
      </c>
      <c r="CO68" s="1" t="s">
        <v>1142</v>
      </c>
    </row>
    <row r="69">
      <c r="A69" s="1" t="s">
        <v>1231</v>
      </c>
      <c r="B69" s="1" t="str">
        <f>IFERROR(__xludf.DUMMYFUNCTION("GOOGLETRANSLATE(A:A, ""en"", ""te"")"),"ఎయిర్‌బస్ మావెరిక్")</f>
        <v>ఎయిర్‌బస్ మావెరిక్</v>
      </c>
      <c r="C69" s="1" t="s">
        <v>1232</v>
      </c>
      <c r="D69" s="1" t="str">
        <f>IFERROR(__xludf.DUMMYFUNCTION("GOOGLETRANSLATE(C:C, ""en"", ""te"")"),"ఎయిర్‌బస్ మావెరిక్ (మోడల్ ఎయిర్‌క్రాఫ్ట్ ఫర్ ధ్రువీకరణ మరియు బలమైన వినూత్న నియంత్రణల ప్రయోగం) [1] అనేది ప్రయోగాత్మక బ్లెండెడ్ వింగ్ బాడీ (బిడబ్ల్యుబి) మానవరహిత వైమానిక వాహనం. ఇది పూర్తి స్థాయి BWB విమానాల కోసం ప్రదర్శనకారుడిగా నిర్మించబడింది. ఈ డిజైన్ 20%"&amp;" ఇంధనాన్ని తగ్గిస్తుందని ఎయిర్‌బస్ పేర్కొంది. ఎయిర్‌బస్ పత్రికా ప్రకటన ప్రకారం, ఎయిర్‌బసప్నెక్స్ట్ పరిశోధన కార్యక్రమంలో భాగంగా మావెరిక్ అభివృద్ధి 2017 లో ప్రారంభమైంది. [2] మావెరిక్ రేడియో-నియంత్రిత విమానం మరియు ఇది 3.2 మీటర్ల వింగ్స్పాన్ కలిగి ఉంది. [1] ["&amp;"3] విమానం వెనుక భాగంలో అమర్చిన రెండు ఇంజిన్ల ద్వారా శక్తి అందించబడుతుంది, ప్రతి ఒక్కటి నిలువు స్టెబిలైజర్ కలిగి ఉంటుంది, జంట తోక అమరికను సృష్టిస్తుంది. [3] మావెరిక్ జూన్ 2019 లో ఫ్రాన్స్‌లోని తెలియని ప్రదేశంలో మొదటి విమానంలో సాధించింది. [1] ఈ విమానం యొక్క"&amp;" ప్రజల వెల్లడి, ఫిబ్రవరి 11, 2020 న సింగపూర్ ఎయిర్‌షోలో జరిగింది, అక్కడ పరిశోధన కార్యక్రమం ఆ సంవత్సరం రెండవ త్రైమాసికం వరకు కొనసాగుతుందని ప్రకటించారు. [1] సెప్టెంబర్ 21, 2020 న, సున్నా ఉద్గార దినోత్సవం, హైడ్రోజన్-శక్తితో కూడిన ఎయిర్‌బస్ సున్నాకి ఎయిర్‌బస్"&amp;" మూడు భావనలను వెల్లడించింది; వీటిలో అతిపెద్దది మావెరిక్ ఆధారంగా బ్లెండెడ్ వింగ్ విమానం. [4] పోల్చదగిన పాత్ర, కాన్ఫిగరేషన్ మరియు ERA సంబంధిత జాబితాల యొక్క సాధారణ లక్షణాల విమానం నుండి డేటా")</f>
        <v>ఎయిర్‌బస్ మావెరిక్ (మోడల్ ఎయిర్‌క్రాఫ్ట్ ఫర్ ధ్రువీకరణ మరియు బలమైన వినూత్న నియంత్రణల ప్రయోగం) [1] అనేది ప్రయోగాత్మక బ్లెండెడ్ వింగ్ బాడీ (బిడబ్ల్యుబి) మానవరహిత వైమానిక వాహనం. ఇది పూర్తి స్థాయి BWB విమానాల కోసం ప్రదర్శనకారుడిగా నిర్మించబడింది. ఈ డిజైన్ 20% ఇంధనాన్ని తగ్గిస్తుందని ఎయిర్‌బస్ పేర్కొంది. ఎయిర్‌బస్ పత్రికా ప్రకటన ప్రకారం, ఎయిర్‌బసప్నెక్స్ట్ పరిశోధన కార్యక్రమంలో భాగంగా మావెరిక్ అభివృద్ధి 2017 లో ప్రారంభమైంది. [2] మావెరిక్ రేడియో-నియంత్రిత విమానం మరియు ఇది 3.2 మీటర్ల వింగ్స్పాన్ కలిగి ఉంది. [1] [3] విమానం వెనుక భాగంలో అమర్చిన రెండు ఇంజిన్ల ద్వారా శక్తి అందించబడుతుంది, ప్రతి ఒక్కటి నిలువు స్టెబిలైజర్ కలిగి ఉంటుంది, జంట తోక అమరికను సృష్టిస్తుంది. [3] మావెరిక్ జూన్ 2019 లో ఫ్రాన్స్‌లోని తెలియని ప్రదేశంలో మొదటి విమానంలో సాధించింది. [1] ఈ విమానం యొక్క ప్రజల వెల్లడి, ఫిబ్రవరి 11, 2020 న సింగపూర్ ఎయిర్‌షోలో జరిగింది, అక్కడ పరిశోధన కార్యక్రమం ఆ సంవత్సరం రెండవ త్రైమాసికం వరకు కొనసాగుతుందని ప్రకటించారు. [1] సెప్టెంబర్ 21, 2020 న, సున్నా ఉద్గార దినోత్సవం, హైడ్రోజన్-శక్తితో కూడిన ఎయిర్‌బస్ సున్నాకి ఎయిర్‌బస్ మూడు భావనలను వెల్లడించింది; వీటిలో అతిపెద్దది మావెరిక్ ఆధారంగా బ్లెండెడ్ వింగ్ విమానం. [4] పోల్చదగిన పాత్ర, కాన్ఫిగరేషన్ మరియు ERA సంబంధిత జాబితాల యొక్క సాధారణ లక్షణాల విమానం నుండి డేటా</v>
      </c>
      <c r="E69" s="1" t="s">
        <v>1233</v>
      </c>
      <c r="F69" s="1" t="str">
        <f>IFERROR(__xludf.DUMMYFUNCTION("GOOGLETRANSLATE(E:E, ""en"", ""te"")"),"ప్రయోగాత్మక మానవరహిత వైమానిక వాహనం")</f>
        <v>ప్రయోగాత్మక మానవరహిత వైమానిక వాహనం</v>
      </c>
      <c r="L69" s="4">
        <v>43617.0</v>
      </c>
      <c r="O69" s="1">
        <v>1.0</v>
      </c>
      <c r="Q69" s="1" t="s">
        <v>1234</v>
      </c>
      <c r="R69" s="1" t="s">
        <v>1235</v>
      </c>
      <c r="T69" s="1" t="s">
        <v>1236</v>
      </c>
      <c r="AM69" s="1" t="s">
        <v>1237</v>
      </c>
      <c r="AN69" s="1" t="s">
        <v>1238</v>
      </c>
      <c r="AO69" s="2" t="s">
        <v>1239</v>
      </c>
      <c r="BD69" s="1">
        <v>2017.0</v>
      </c>
    </row>
    <row r="70">
      <c r="A70" s="1" t="s">
        <v>1240</v>
      </c>
      <c r="B70" s="1" t="str">
        <f>IFERROR(__xludf.DUMMYFUNCTION("GOOGLETRANSLATE(A:A, ""en"", ""te"")"),"స్వాన్సన్-ఫాహ్లిన్ ఎస్ఎఫ్ -1")</f>
        <v>స్వాన్సన్-ఫాహ్లిన్ ఎస్ఎఫ్ -1</v>
      </c>
      <c r="C70" s="1" t="s">
        <v>1241</v>
      </c>
      <c r="D70" s="1" t="str">
        <f>IFERROR(__xludf.DUMMYFUNCTION("GOOGLETRANSLATE(C:C, ""en"", ""te"")"),"స్వాన్సన్-ఫాహ్లిన్ ఎస్ఎఫ్ -1 ఒక ఎత్తైన వింగ్, రెండు సీట్ల క్యాబిన్ విమానం, ఇది యునైటెడ్ స్టేట్స్లో రూపొందించబడింది మరియు 1934 లో మొదట ఎగిరింది. ఒకటి మాత్రమే నిర్మించబడింది. స్వెన్ స్వాన్సన్ మరియు ఓలే ఫహ్లిన్ మధ్య సహకారం ప్రారంభంలో, స్వాన్సన్ అప్పటికే అనేక"&amp;" విమానాలను రూపొందించాడు మరియు ఫహ్లిన్ ప్రొపెల్లర్ డిజైన్‌కు బాగా ప్రసిద్ది చెందారు. వారి స్వంత తయారీ స్థలం లేకపోవడం, మరియు వారు పోబ్జోయ్ ఇంజిన్ చుట్టూ స్వాన్సన్ కూపే లైట్ విమానాల యొక్క చిన్న, తక్కువ శక్తివంతమైన అభివృద్ధిని రూపొందించడానికి ఎంచుకున్నందున, య"&amp;"ు.ఎస్. పోబ్జోయ్ పంపిణీదారుల సౌకర్యాలు, నికోలస్-బీజ్లీ, దాని నిర్మాణానికి సహజ స్థలాన్ని అందించాయి . [[1] [2] SF-1 ఆల్-వుడ్ మరియు కాన్వాస్ నిర్మాణం యొక్క అధిక, కాంటిలివర్, గుల్ వింగ్ క్యాబిన్ విమానం. స్వాన్సన్ యొక్క పేటెంట్ డిజైన్ ప్రకారం రెక్కను ఫ్యూజ్‌లేజ"&amp;"్‌పై అమర్చారు, ఇది క్యాబిన్ ద్వారా కేంద్ర విభాగాన్ని స్పష్టంగా వదిలివేసింది, వింగ్ యొక్క చిన్న, స్ట్రట్-సపోర్టెడ్, ఎత్తైన డైహెడ్రల్ భాగం వెంటనే అవుట్‌బోర్డ్. ప్రణాళికలో రెక్కలు నేరుగా టేపర్డ్ చేయబడ్డాయి, అవాంఛనీయ ప్రముఖ అంచు మరియు గుండ్రని చిట్కాలతో. [1] "&amp;"దాని ఎయిర్-కూల్డ్, ఏడు సిలిండర్, 80 హెచ్‌పి (60 కిలోవాట్) పోబ్జోయ్ ఆర్ రేడియల్ ఇంజిన్‌ను దాని స్వంత లాంగ్-కార్డ్ కౌలింగ్‌తో సరఫరా చేశారు, ఇది ఫార్వర్డ్ ఫ్యూజ్‌లేజ్‌లో సజావుగా విలీనం చేయబడింది. ప్రొపెల్లర్ డ్రైవ్ షాఫ్ట్ పైకి లేపండి. వెనుక, రెండు కోసం SF-1 "&amp;"యొక్క క్యాబిన్, పక్కపక్కనే కూర్చుని, రెక్క కింద ఉంది మరియు బాహ్య దశలు మరియు విస్తృత తలుపుల ద్వారా యాక్సెస్ చేయబడింది. వెనుక భాగంలో తోక సాంప్రదాయంగా ఉంది, సమీప త్రిభుజాకార ఫిన్ మరియు లోతైన, గుండ్రని చుక్కాని మరియు ఫ్యూజ్‌లేజ్ పైభాగంలో ఒక టెయిల్‌ప్లేన్ అమర్"&amp;"చారు. ఎలివేటర్లు చుక్కాని ఉద్యమానికి కటౌట్ కలిగి ఉన్నాయి. [1] SF-1 యొక్క ల్యాండింగ్ గేర్ స్వతంత్ర కాళ్ళను కలిగి ఉంది, వాటి స్ట్రట్‌లతో క్రమబద్ధీకరించిన ఫెయిరింగ్‌లలో జతచేయబడి, క్రమబద్ధీకరించిన టై-రాడ్‌లతో కలుపుతారు. వీల్ ట్రాక్ 5 అడుగుల 8 (1.73 మీ). ఒక న్"&amp;"యూమాటిక్ టెయిల్‌వీల్ విపరీతమైన వెనుక ఫ్యూజ్‌లేజ్ వద్ద అమర్చబడింది. [1] SF-1 మాత్రమే 1934 లో ఎగురవేయబడింది. దాని తరువాతి చరిత్ర అనిశ్చితంగా ఉంది, ఇది 1937 లో 85 HP (63 kW), ఫ్లాట్-ఫోర్ కాంటినెంటల్ A-85 తో తిరిగి ఇంజిన్ చేయబడింది. [2] ఏరో డైజెస్ట్ నుండి డేట"&amp;"ా, జూలై 1934 [1] సాధారణ లక్షణాల పనితీరు")</f>
        <v>స్వాన్సన్-ఫాహ్లిన్ ఎస్ఎఫ్ -1 ఒక ఎత్తైన వింగ్, రెండు సీట్ల క్యాబిన్ విమానం, ఇది యునైటెడ్ స్టేట్స్లో రూపొందించబడింది మరియు 1934 లో మొదట ఎగిరింది. ఒకటి మాత్రమే నిర్మించబడింది. స్వెన్ స్వాన్సన్ మరియు ఓలే ఫహ్లిన్ మధ్య సహకారం ప్రారంభంలో, స్వాన్సన్ అప్పటికే అనేక విమానాలను రూపొందించాడు మరియు ఫహ్లిన్ ప్రొపెల్లర్ డిజైన్‌కు బాగా ప్రసిద్ది చెందారు. వారి స్వంత తయారీ స్థలం లేకపోవడం, మరియు వారు పోబ్జోయ్ ఇంజిన్ చుట్టూ స్వాన్సన్ కూపే లైట్ విమానాల యొక్క చిన్న, తక్కువ శక్తివంతమైన అభివృద్ధిని రూపొందించడానికి ఎంచుకున్నందున, యు.ఎస్. పోబ్జోయ్ పంపిణీదారుల సౌకర్యాలు, నికోలస్-బీజ్లీ, దాని నిర్మాణానికి సహజ స్థలాన్ని అందించాయి . [[1] [2] SF-1 ఆల్-వుడ్ మరియు కాన్వాస్ నిర్మాణం యొక్క అధిక, కాంటిలివర్, గుల్ వింగ్ క్యాబిన్ విమానం. స్వాన్సన్ యొక్క పేటెంట్ డిజైన్ ప్రకారం రెక్కను ఫ్యూజ్‌లేజ్‌పై అమర్చారు, ఇది క్యాబిన్ ద్వారా కేంద్ర విభాగాన్ని స్పష్టంగా వదిలివేసింది, వింగ్ యొక్క చిన్న, స్ట్రట్-సపోర్టెడ్, ఎత్తైన డైహెడ్రల్ భాగం వెంటనే అవుట్‌బోర్డ్. ప్రణాళికలో రెక్కలు నేరుగా టేపర్డ్ చేయబడ్డాయి, అవాంఛనీయ ప్రముఖ అంచు మరియు గుండ్రని చిట్కాలతో. [1] దాని ఎయిర్-కూల్డ్, ఏడు సిలిండర్, 80 హెచ్‌పి (60 కిలోవాట్) పోబ్జోయ్ ఆర్ రేడియల్ ఇంజిన్‌ను దాని స్వంత లాంగ్-కార్డ్ కౌలింగ్‌తో సరఫరా చేశారు, ఇది ఫార్వర్డ్ ఫ్యూజ్‌లేజ్‌లో సజావుగా విలీనం చేయబడింది. ప్రొపెల్లర్ డ్రైవ్ షాఫ్ట్ పైకి లేపండి. వెనుక, రెండు కోసం SF-1 యొక్క క్యాబిన్, పక్కపక్కనే కూర్చుని, రెక్క కింద ఉంది మరియు బాహ్య దశలు మరియు విస్తృత తలుపుల ద్వారా యాక్సెస్ చేయబడింది. వెనుక భాగంలో తోక సాంప్రదాయంగా ఉంది, సమీప త్రిభుజాకార ఫిన్ మరియు లోతైన, గుండ్రని చుక్కాని మరియు ఫ్యూజ్‌లేజ్ పైభాగంలో ఒక టెయిల్‌ప్లేన్ అమర్చారు. ఎలివేటర్లు చుక్కాని ఉద్యమానికి కటౌట్ కలిగి ఉన్నాయి. [1] SF-1 యొక్క ల్యాండింగ్ గేర్ స్వతంత్ర కాళ్ళను కలిగి ఉంది, వాటి స్ట్రట్‌లతో క్రమబద్ధీకరించిన ఫెయిరింగ్‌లలో జతచేయబడి, క్రమబద్ధీకరించిన టై-రాడ్‌లతో కలుపుతారు. వీల్ ట్రాక్ 5 అడుగుల 8 (1.73 మీ). ఒక న్యూమాటిక్ టెయిల్‌వీల్ విపరీతమైన వెనుక ఫ్యూజ్‌లేజ్ వద్ద అమర్చబడింది. [1] SF-1 మాత్రమే 1934 లో ఎగురవేయబడింది. దాని తరువాతి చరిత్ర అనిశ్చితంగా ఉంది, ఇది 1937 లో 85 HP (63 kW), ఫ్లాట్-ఫోర్ కాంటినెంటల్ A-85 తో తిరిగి ఇంజిన్ చేయబడింది. [2] ఏరో డైజెస్ట్ నుండి డేటా, జూలై 1934 [1] సాధారణ లక్షణాల పనితీరు</v>
      </c>
      <c r="E70" s="1" t="s">
        <v>1242</v>
      </c>
      <c r="F70" s="1" t="str">
        <f>IFERROR(__xludf.DUMMYFUNCTION("GOOGLETRANSLATE(E:E, ""en"", ""te"")"),"పక్కపక్కనే రెండు సీటులు, క్యాబిన్ విమానం")</f>
        <v>పక్కపక్కనే రెండు సీటులు, క్యాబిన్ విమానం</v>
      </c>
      <c r="G70" s="1" t="s">
        <v>522</v>
      </c>
      <c r="H70" s="1" t="str">
        <f>IFERROR(__xludf.DUMMYFUNCTION("GOOGLETRANSLATE(G:G, ""en"", ""te"")"),"సంయుక్త రాష్ట్రాలు")</f>
        <v>సంయుక్త రాష్ట్రాలు</v>
      </c>
      <c r="I70" s="1" t="s">
        <v>738</v>
      </c>
      <c r="J70" s="1" t="s">
        <v>1243</v>
      </c>
      <c r="K70" s="1" t="str">
        <f>IFERROR(__xludf.DUMMYFUNCTION("GOOGLETRANSLATE(J:J, ""en"", ""te"")"),"స్వెన్ స్వాన్సన్ మరియు ఓలే ఫహ్లిన్")</f>
        <v>స్వెన్ స్వాన్సన్ మరియు ఓలే ఫహ్లిన్</v>
      </c>
      <c r="L70" s="1">
        <v>1934.0</v>
      </c>
      <c r="O70" s="1">
        <v>1.0</v>
      </c>
      <c r="P70" s="1" t="s">
        <v>163</v>
      </c>
      <c r="Q70" s="1" t="s">
        <v>1244</v>
      </c>
      <c r="R70" s="1" t="s">
        <v>1245</v>
      </c>
      <c r="S70" s="1" t="s">
        <v>1246</v>
      </c>
      <c r="T70" s="1" t="s">
        <v>1247</v>
      </c>
      <c r="U70" s="1" t="s">
        <v>1248</v>
      </c>
      <c r="V70" s="1" t="s">
        <v>1249</v>
      </c>
      <c r="W70" s="1" t="s">
        <v>1250</v>
      </c>
      <c r="X70" s="1" t="s">
        <v>669</v>
      </c>
      <c r="Y70" s="1" t="s">
        <v>1251</v>
      </c>
      <c r="Z70" s="1" t="s">
        <v>1252</v>
      </c>
      <c r="AA70" s="1" t="s">
        <v>1253</v>
      </c>
      <c r="AB70" s="1" t="s">
        <v>1254</v>
      </c>
      <c r="AP70" s="1" t="s">
        <v>175</v>
      </c>
      <c r="AQ70" s="1" t="s">
        <v>1255</v>
      </c>
      <c r="AS70" s="1" t="s">
        <v>1256</v>
      </c>
      <c r="AU70" s="1" t="s">
        <v>1257</v>
      </c>
      <c r="AW70" s="1" t="s">
        <v>206</v>
      </c>
      <c r="AY70" s="1" t="s">
        <v>1258</v>
      </c>
      <c r="BE70" s="1" t="s">
        <v>1259</v>
      </c>
      <c r="BF70" s="1" t="s">
        <v>1260</v>
      </c>
      <c r="BI70" s="1" t="s">
        <v>1261</v>
      </c>
      <c r="BO70" s="1" t="s">
        <v>1262</v>
      </c>
      <c r="CP70" s="1" t="s">
        <v>1263</v>
      </c>
    </row>
    <row r="71">
      <c r="A71" s="1" t="s">
        <v>1264</v>
      </c>
      <c r="B71" s="1" t="str">
        <f>IFERROR(__xludf.DUMMYFUNCTION("GOOGLETRANSLATE(A:A, ""en"", ""te"")"),"హఫ్-డాలాండ్ HD.8A పెట్రెల్")</f>
        <v>హఫ్-డాలాండ్ HD.8A పెట్రెల్</v>
      </c>
      <c r="C71" s="1" t="s">
        <v>1265</v>
      </c>
      <c r="D71" s="1" t="str">
        <f>IFERROR(__xludf.DUMMYFUNCTION("GOOGLETRANSLATE(C:C, ""en"", ""te"")"),"హఫ్-డాలాండ్ HD.8A అనేది 1922 లో యు.ఎస్. పెట్రెల్ మందపాటి విభాగం, ఫాబ్రిక్ కప్పబడిన, జంట ప్లై స్పార్స్ చుట్టూ నిర్మించిన దీర్ఘచతురస్రాకార ప్రణాళిక రెక్కలు. దిగువ వింగ్ తక్కువ మరియు ఇరుకైనది మరియు ఫోకర్ D.VII ని గుర్తుచేసే ఓవర్‌హంగ్ ఐలెరాన్‌లను ఎగువ వింగ్ క"&amp;"లిగి ఉంది. స్ట్రోటేజ్ ఫోకర్‌తో సమానంగా ఉంటుంది, బాహ్య-వాలుగా ఉన్న N- స్ట్రట్స్ అవుట్‌బోర్డ్ మరియు ప్రతి వైపు ఎగువ మరియు దిగువ ఫ్యూజ్‌లేజ్ నుండి వెనుక మరియు బాహ్య-సన్నని చిన్న స్ట్రట్‌ల జతలతో ఉంటుంది. [1] [2] దాని నీటి-చల్లబడిన, నిటారుగా ఉన్న కర్టిస్ ఆక్స్"&amp;" -5 వి -8 సాంప్రదాయకంగా ముక్కులో సిలిండర్ బ్లాక్ కంటే దాని రేడియేటర్‌తో మరియు ఎగువ వింగ్ యొక్క ప్రముఖ అంచులలో ఇంధన ట్యాంకులతో అమర్చబడింది. దాని వెనుక ఉన్న ఫ్యూజ్‌లేజ్ మునుపటి HD-4 బ్రిడ్జేట్, [1] [3] ను ఒక సంవత్సరం పాటు పరీక్ష-ప్రవాహాన్ని దగ్గరగా అనుసరించ"&amp;"ింది. ఇది ప్రణాళికలో ఫ్లాట్-సైడెడ్ మరియు సమాంతరంగా ఉంది, రెండు సాంప్రదాయిక తక్కువ లాంగన్స్ కానీ ఎగువ లాంగన్స్ వెనుక నుండి వెనుక నుండి వెనుక క్యాబనే స్ట్రట్‌లలో చేరడానికి విపరీతమైన వెనుక నుండి పెరిగింది. ఫ్యూజ్‌లేజ్ వైపులా ఫాబ్రిక్-కప్పబడినది క్షితిజ సమాంత"&amp;"ర తప్పుడు లాంగన్స్ వరకు మాత్రమే; వాలుగా, నిజమైన లాంగన్స్ మధ్య అంతరం కూడా ఫాబ్రిక్-కప్పబడి ఉంది. పైలట్ మరియు ఇద్దరు ప్రయాణీకులు ఒకే, ఓపెన్ కాక్‌పిట్‌ను సమిష్టిగా ఆక్రమించారు, పైలట్ వెనుక భాగంలో ఉన్నారు. యాక్సెస్ వెనుక తలుపుల ద్వారా, ప్రతి వైపు ఒకటి. వెనుక "&amp;"భాగంలో ఫ్యూజ్‌లేజ్ ప్రొఫైల్‌లో ఒక క్షితిజ సమాంతర క్రాస్‌మెంబర్‌కు దెబ్బతింది, వాలుగా ఉన్న ఎగువ లాంగన్స్ చివరల మధ్య ఎలివేటర్లను అమర్చారు మరియు టెయిల్‌ప్లేన్ యొక్క వెనుకంజలో ఉంది. ప్రణాళికలో క్షితిజ సమాంతర తోక దాదాపు ట్రాపెజోయిడల్. క్రాస్ మెంబర్ ఒక త్రిభుజా"&amp;"కార ఫిన్ మీద అమర్చిన ఉదారంగా, గుండ్రని సమతుల్య చుక్కాని యొక్క చుక్కాని పోస్ట్‌ను కూడా గుర్తించింది. [1] పెట్రెల్ యొక్క ల్యాండింగ్ గేర్ మెయిన్‌వీల్స్ మరియు టెయిల్‌స్కిడ్‌ను పరిష్కరించారు. దిగువ లాంగన్స్‌పై అమర్చిన ఒక జత వైర్ క్రాస్-బ్రెస్డ్ వి-స్ట్రట్‌లు ఒ"&amp;"క జత రాడ్‌ల ద్వారా విలోమంగా చేరారు, ఒకటి సింగిల్ ఇరుసుతో అనేక షాక్-శోషక సాగే వలయాల ద్వారా జతచేయబడింది. [1] L'Ayronautique మరియు ఏరోఫైల్స్ నుండి డేటా. లెస్ ఐల్స్ HD-8A ను అంజాని-శక్తితో కలిగి ఉంది మరియు దీనికి విరుద్ధంగా ఉంది. లెస్ ఐల్స్ నుండి డేటా, ఏప్రిల"&amp;"్ 1922 [1] గుర్తించబడిన చోట తప్ప")</f>
        <v>హఫ్-డాలాండ్ HD.8A అనేది 1922 లో యు.ఎస్. పెట్రెల్ మందపాటి విభాగం, ఫాబ్రిక్ కప్పబడిన, జంట ప్లై స్పార్స్ చుట్టూ నిర్మించిన దీర్ఘచతురస్రాకార ప్రణాళిక రెక్కలు. దిగువ వింగ్ తక్కువ మరియు ఇరుకైనది మరియు ఫోకర్ D.VII ని గుర్తుచేసే ఓవర్‌హంగ్ ఐలెరాన్‌లను ఎగువ వింగ్ కలిగి ఉంది. స్ట్రోటేజ్ ఫోకర్‌తో సమానంగా ఉంటుంది, బాహ్య-వాలుగా ఉన్న N- స్ట్రట్స్ అవుట్‌బోర్డ్ మరియు ప్రతి వైపు ఎగువ మరియు దిగువ ఫ్యూజ్‌లేజ్ నుండి వెనుక మరియు బాహ్య-సన్నని చిన్న స్ట్రట్‌ల జతలతో ఉంటుంది. [1] [2] దాని నీటి-చల్లబడిన, నిటారుగా ఉన్న కర్టిస్ ఆక్స్ -5 వి -8 సాంప్రదాయకంగా ముక్కులో సిలిండర్ బ్లాక్ కంటే దాని రేడియేటర్‌తో మరియు ఎగువ వింగ్ యొక్క ప్రముఖ అంచులలో ఇంధన ట్యాంకులతో అమర్చబడింది. దాని వెనుక ఉన్న ఫ్యూజ్‌లేజ్ మునుపటి HD-4 బ్రిడ్జేట్, [1] [3] ను ఒక సంవత్సరం పాటు పరీక్ష-ప్రవాహాన్ని దగ్గరగా అనుసరించింది. ఇది ప్రణాళికలో ఫ్లాట్-సైడెడ్ మరియు సమాంతరంగా ఉంది, రెండు సాంప్రదాయిక తక్కువ లాంగన్స్ కానీ ఎగువ లాంగన్స్ వెనుక నుండి వెనుక నుండి వెనుక క్యాబనే స్ట్రట్‌లలో చేరడానికి విపరీతమైన వెనుక నుండి పెరిగింది. ఫ్యూజ్‌లేజ్ వైపులా ఫాబ్రిక్-కప్పబడినది క్షితిజ సమాంతర తప్పుడు లాంగన్స్ వరకు మాత్రమే; వాలుగా, నిజమైన లాంగన్స్ మధ్య అంతరం కూడా ఫాబ్రిక్-కప్పబడి ఉంది. పైలట్ మరియు ఇద్దరు ప్రయాణీకులు ఒకే, ఓపెన్ కాక్‌పిట్‌ను సమిష్టిగా ఆక్రమించారు, పైలట్ వెనుక భాగంలో ఉన్నారు. యాక్సెస్ వెనుక తలుపుల ద్వారా, ప్రతి వైపు ఒకటి. వెనుక భాగంలో ఫ్యూజ్‌లేజ్ ప్రొఫైల్‌లో ఒక క్షితిజ సమాంతర క్రాస్‌మెంబర్‌కు దెబ్బతింది, వాలుగా ఉన్న ఎగువ లాంగన్స్ చివరల మధ్య ఎలివేటర్లను అమర్చారు మరియు టెయిల్‌ప్లేన్ యొక్క వెనుకంజలో ఉంది. ప్రణాళికలో క్షితిజ సమాంతర తోక దాదాపు ట్రాపెజోయిడల్. క్రాస్ మెంబర్ ఒక త్రిభుజాకార ఫిన్ మీద అమర్చిన ఉదారంగా, గుండ్రని సమతుల్య చుక్కాని యొక్క చుక్కాని పోస్ట్‌ను కూడా గుర్తించింది. [1] పెట్రెల్ యొక్క ల్యాండింగ్ గేర్ మెయిన్‌వీల్స్ మరియు టెయిల్‌స్కిడ్‌ను పరిష్కరించారు. దిగువ లాంగన్స్‌పై అమర్చిన ఒక జత వైర్ క్రాస్-బ్రెస్డ్ వి-స్ట్రట్‌లు ఒక జత రాడ్‌ల ద్వారా విలోమంగా చేరారు, ఒకటి సింగిల్ ఇరుసుతో అనేక షాక్-శోషక సాగే వలయాల ద్వారా జతచేయబడింది. [1] L'Ayronautique మరియు ఏరోఫైల్స్ నుండి డేటా. లెస్ ఐల్స్ HD-8A ను అంజాని-శక్తితో కలిగి ఉంది మరియు దీనికి విరుద్ధంగా ఉంది. లెస్ ఐల్స్ నుండి డేటా, ఏప్రిల్ 1922 [1] గుర్తించబడిన చోట తప్ప</v>
      </c>
      <c r="E71" s="1" t="s">
        <v>1266</v>
      </c>
      <c r="F71" s="1" t="str">
        <f>IFERROR(__xludf.DUMMYFUNCTION("GOOGLETRANSLATE(E:E, ""en"", ""te"")"),"చిన్న పౌర రవాణా")</f>
        <v>చిన్న పౌర రవాణా</v>
      </c>
      <c r="G71" s="1" t="s">
        <v>1267</v>
      </c>
      <c r="H71" s="1" t="str">
        <f>IFERROR(__xludf.DUMMYFUNCTION("GOOGLETRANSLATE(G:G, ""en"", ""te"")"),"యు.ఎస్")</f>
        <v>యు.ఎస్</v>
      </c>
      <c r="I71" s="2" t="s">
        <v>1268</v>
      </c>
      <c r="L71" s="1">
        <v>1922.0</v>
      </c>
      <c r="O71" s="1" t="s">
        <v>1269</v>
      </c>
      <c r="P71" s="1" t="s">
        <v>163</v>
      </c>
      <c r="Q71" s="1" t="s">
        <v>1270</v>
      </c>
      <c r="S71" s="1" t="s">
        <v>1271</v>
      </c>
      <c r="T71" s="1" t="s">
        <v>1272</v>
      </c>
      <c r="U71" s="1" t="s">
        <v>1273</v>
      </c>
      <c r="V71" s="1" t="s">
        <v>1274</v>
      </c>
      <c r="W71" s="1" t="s">
        <v>1275</v>
      </c>
      <c r="X71" s="1" t="s">
        <v>669</v>
      </c>
      <c r="Y71" s="1" t="s">
        <v>1276</v>
      </c>
      <c r="AB71" s="1" t="s">
        <v>1277</v>
      </c>
      <c r="AN71" s="1" t="s">
        <v>1278</v>
      </c>
      <c r="AO71" s="2" t="s">
        <v>1279</v>
      </c>
      <c r="AP71" s="1" t="s">
        <v>1280</v>
      </c>
      <c r="AQ71" s="1" t="s">
        <v>1281</v>
      </c>
      <c r="AS71" s="1" t="s">
        <v>1282</v>
      </c>
      <c r="AU71" s="1" t="s">
        <v>1283</v>
      </c>
      <c r="AW71" s="1" t="s">
        <v>1284</v>
      </c>
      <c r="BG71" s="1" t="s">
        <v>1285</v>
      </c>
      <c r="BI71" s="1" t="s">
        <v>1286</v>
      </c>
      <c r="BM71" s="1" t="s">
        <v>1287</v>
      </c>
      <c r="BW71" s="1" t="s">
        <v>1288</v>
      </c>
      <c r="BX71" s="1" t="s">
        <v>687</v>
      </c>
    </row>
    <row r="72">
      <c r="A72" s="1" t="s">
        <v>1289</v>
      </c>
      <c r="B72" s="1" t="str">
        <f>IFERROR(__xludf.DUMMYFUNCTION("GOOGLETRANSLATE(A:A, ""en"", ""te"")"),"ఆఫియర్స్కి O.2")</f>
        <v>ఆఫియర్స్కి O.2</v>
      </c>
      <c r="C72" s="1" t="s">
        <v>1290</v>
      </c>
      <c r="D72" s="1" t="str">
        <f>IFERROR(__xludf.DUMMYFUNCTION("GOOGLETRANSLATE(C:C, ""en"", ""te"")"),"ఆఫియర్స్కి O.2 1920 ల చివరలో పోలాండ్‌లో నిర్మించిన ఒక-ఆఫ్, రెండు సీటు, తక్కువ శక్తితో కూడిన లైట్ ప్లేన్. ఇది 1928 లో ప్రయాణించింది, కానీ పాత మరియు నమ్మదగని ఇంజిన్ దాని అభివృద్ధిని నిరోధించింది. పోలాండ్‌లో తేలికపాటి విమాన రూపకల్పన ప్రారంభమైంది, కాని 1924 న"&amp;"ుండి వైమానిక మరియు ఆంటిగాస్ డిఫెన్స్ లీగ్, సాధారణంగా వారి పోలిష్ ఎక్రోనిం ఎల్.ఓ.పి.పి. మొదటి గ్రహీతలలో ఒకరు జోజెఫ్ మెడ్‌వెక్కీ, సమోలోట్ కంపెనీతో విమాన డిజైనర్, అతను స్వల్పకాలిక మెడ్‌వెక్కి హెచ్‌ఎల్‌ను నిర్మించాడు. సమోలోట్ డిజైన్ కార్యాలయంలో అతని సహోద్యోగి"&amp;" మైఖేల్ ఆఫియర్స్కి కూడా L.O.P.P. నిధులు మరియు O.2 నిర్మించారు; HL 2 మాదిరిగా ఇది తక్కువ శక్తి రెండు-సీటర్లలో ఉంది, కానీ దీనికి విరుద్ధంగా తక్కువ రెక్క ఉంది. మెడ్వెక్కి మాదిరిగా, ఆఫీసర్స్కి తన ఖాళీ సమయంలో సమోలోట్ ఫ్యాక్టరీలో దీనిని నిర్మించాడు. అతను 1927 చ"&amp;"ివరలో ML 2 మరణం తరువాత ప్రారంభమయ్యాడు, దాని సమస్యాత్మకమైన ఎయిర్-కూల్డ్ 26 కిలోవాట్ (35 హెచ్‌పి) అంజాని ఇంజిన్‌ను ఉపయోగించి. [1] O.2 లో రెండు భాగాలు ఉన్నాయి, దీర్ఘచతురస్రాకార ప్రణాళిక వింగ్ రెండు స్పార్స్ చుట్టూ నిర్మించబడింది మరియు ప్లై కప్పబడి ఉంది. ఎయిర"&amp;"్‌ఫాయిల్ ఏరోడైనమిక్‌గా సెమీ మందంగా ఉంది మరియు మందం వ్యవధిలో స్థిరంగా ఉంటుంది. ప్రతి భాగాన్ని తక్కువ ఫ్యూజ్‌లేజ్ లాంగన్‌పై లేత డైహెడ్రల్‌తో అమర్చారు మరియు ఎగువ లింగ్‌లకు బంధించి, స్పార్‌లకు సమాంతర చెక్క స్ట్రట్‌ల జతలతో ఉంటుంది. ఐలెరాన్లు సగం వెనుకంజలో ఉన్న"&amp;" అంచులలో నింపాయి. [1] ఇంజిన్ వెనుక ఫ్యూజ్‌లేజ్ నిర్మాణం దీర్ఘచతురస్రాకార విభాగాన్ని కలిగి ఉంది. గుండ్రని డెక్కింగ్ కాకుండా, ప్లై కవరింగ్ ఫ్లాట్ గా ఉంది. సమిష్టిలో రెండు ఓపెన్ కాక్‌పిట్‌లు ఉన్నాయి, ఒకటి వింగ్ బ్రేసింగ్ స్ట్రట్‌ల మధ్య మరియు మరొకటి వెనుకంజలో"&amp;" ఉన్న అంచుకు ముందు. O.2 కి ద్వంద్వ నియంత్రణలు అందించబడ్డాయి, ముందు కాక్‌పిట్‌లోని పరికరాలు వెనుక నుండి కనిపించేవి. ఇంధన ట్యాంకులు కూడా ఫ్యూజ్‌లేజ్‌లో ఉన్నాయి. [1] O.2 యొక్క సామ్రాజ్యం సాంప్రదాయికమైనది. దాని స్ట్రట్ బ్రేస్డ్ టెయిల్‌ప్లేన్ మరియు వేరు చేయబడి"&amp;"న, విస్తృత తీగ ఎలివేటర్లు ప్రణాళికలో దీర్ఘచతురస్రాకారంగా ఉన్నాయి మరియు నిలువు తోక నిటారుగా ఉండేది కాని దెబ్బతింది, ఎలివేటర్ల మధ్య చుక్కాని పని చేస్తుంది. దాని స్థిర ల్యాండింగ్ గేర్ సమయానికి కూడా ప్రామాణికం, రబ్బరు త్రాడు షాక్ అబ్జార్బర్స్ ఉన్న ఒకే ఇరుసుపై"&amp;" దాని మెయిన్‌వీల్స్, దిగువ ఫ్యూజ్‌లేజ్ లాన్స్‌ల నుండి V- స్ట్రట్‌లపై మద్దతు ఇవ్వబడ్డాయి. [1] అక్టోబర్ 1928 చివరలో O.2 రెండవ జాతీయ లైట్ ప్లేన్ పోటీలో పోటీపడాలని భావించారు. దాని మొదటి ఫ్లైట్ యొక్క ఖచ్చితమైన తేదీ తెలియదు, అయినప్పటికీ ఇది సెప్టెంబర్ మరియు అక్"&amp;"టోబర్లలో కొన్ని విమానాలను నిర్వహించింది. దాని నమ్మదగని అంజాని ఇంజిన్ O.2 యొక్క అభివృద్ధిని నిరాశపరిచింది మరియు పోటీలో పాల్గొనడాన్ని నిరోధించింది, ఆ తరువాత అది వదిలివేయబడింది. [1] సింక్ (1971) [1] నుండి డేటా గుర్తించబడిన చోట తప్ప")</f>
        <v>ఆఫియర్స్కి O.2 1920 ల చివరలో పోలాండ్‌లో నిర్మించిన ఒక-ఆఫ్, రెండు సీటు, తక్కువ శక్తితో కూడిన లైట్ ప్లేన్. ఇది 1928 లో ప్రయాణించింది, కానీ పాత మరియు నమ్మదగని ఇంజిన్ దాని అభివృద్ధిని నిరోధించింది. పోలాండ్‌లో తేలికపాటి విమాన రూపకల్పన ప్రారంభమైంది, కాని 1924 నుండి వైమానిక మరియు ఆంటిగాస్ డిఫెన్స్ లీగ్, సాధారణంగా వారి పోలిష్ ఎక్రోనిం ఎల్.ఓ.పి.పి. మొదటి గ్రహీతలలో ఒకరు జోజెఫ్ మెడ్‌వెక్కీ, సమోలోట్ కంపెనీతో విమాన డిజైనర్, అతను స్వల్పకాలిక మెడ్‌వెక్కి హెచ్‌ఎల్‌ను నిర్మించాడు. సమోలోట్ డిజైన్ కార్యాలయంలో అతని సహోద్యోగి మైఖేల్ ఆఫియర్స్కి కూడా L.O.P.P. నిధులు మరియు O.2 నిర్మించారు; HL 2 మాదిరిగా ఇది తక్కువ శక్తి రెండు-సీటర్లలో ఉంది, కానీ దీనికి విరుద్ధంగా తక్కువ రెక్క ఉంది. మెడ్వెక్కి మాదిరిగా, ఆఫీసర్స్కి తన ఖాళీ సమయంలో సమోలోట్ ఫ్యాక్టరీలో దీనిని నిర్మించాడు. అతను 1927 చివరలో ML 2 మరణం తరువాత ప్రారంభమయ్యాడు, దాని సమస్యాత్మకమైన ఎయిర్-కూల్డ్ 26 కిలోవాట్ (35 హెచ్‌పి) అంజాని ఇంజిన్‌ను ఉపయోగించి. [1] O.2 లో రెండు భాగాలు ఉన్నాయి, దీర్ఘచతురస్రాకార ప్రణాళిక వింగ్ రెండు స్పార్స్ చుట్టూ నిర్మించబడింది మరియు ప్లై కప్పబడి ఉంది. ఎయిర్‌ఫాయిల్ ఏరోడైనమిక్‌గా సెమీ మందంగా ఉంది మరియు మందం వ్యవధిలో స్థిరంగా ఉంటుంది. ప్రతి భాగాన్ని తక్కువ ఫ్యూజ్‌లేజ్ లాంగన్‌పై లేత డైహెడ్రల్‌తో అమర్చారు మరియు ఎగువ లింగ్‌లకు బంధించి, స్పార్‌లకు సమాంతర చెక్క స్ట్రట్‌ల జతలతో ఉంటుంది. ఐలెరాన్లు సగం వెనుకంజలో ఉన్న అంచులలో నింపాయి. [1] ఇంజిన్ వెనుక ఫ్యూజ్‌లేజ్ నిర్మాణం దీర్ఘచతురస్రాకార విభాగాన్ని కలిగి ఉంది. గుండ్రని డెక్కింగ్ కాకుండా, ప్లై కవరింగ్ ఫ్లాట్ గా ఉంది. సమిష్టిలో రెండు ఓపెన్ కాక్‌పిట్‌లు ఉన్నాయి, ఒకటి వింగ్ బ్రేసింగ్ స్ట్రట్‌ల మధ్య మరియు మరొకటి వెనుకంజలో ఉన్న అంచుకు ముందు. O.2 కి ద్వంద్వ నియంత్రణలు అందించబడ్డాయి, ముందు కాక్‌పిట్‌లోని పరికరాలు వెనుక నుండి కనిపించేవి. ఇంధన ట్యాంకులు కూడా ఫ్యూజ్‌లేజ్‌లో ఉన్నాయి. [1] O.2 యొక్క సామ్రాజ్యం సాంప్రదాయికమైనది. దాని స్ట్రట్ బ్రేస్డ్ టెయిల్‌ప్లేన్ మరియు వేరు చేయబడిన, విస్తృత తీగ ఎలివేటర్లు ప్రణాళికలో దీర్ఘచతురస్రాకారంగా ఉన్నాయి మరియు నిలువు తోక నిటారుగా ఉండేది కాని దెబ్బతింది, ఎలివేటర్ల మధ్య చుక్కాని పని చేస్తుంది. దాని స్థిర ల్యాండింగ్ గేర్ సమయానికి కూడా ప్రామాణికం, రబ్బరు త్రాడు షాక్ అబ్జార్బర్స్ ఉన్న ఒకే ఇరుసుపై దాని మెయిన్‌వీల్స్, దిగువ ఫ్యూజ్‌లేజ్ లాన్స్‌ల నుండి V- స్ట్రట్‌లపై మద్దతు ఇవ్వబడ్డాయి. [1] అక్టోబర్ 1928 చివరలో O.2 రెండవ జాతీయ లైట్ ప్లేన్ పోటీలో పోటీపడాలని భావించారు. దాని మొదటి ఫ్లైట్ యొక్క ఖచ్చితమైన తేదీ తెలియదు, అయినప్పటికీ ఇది సెప్టెంబర్ మరియు అక్టోబర్లలో కొన్ని విమానాలను నిర్వహించింది. దాని నమ్మదగని అంజాని ఇంజిన్ O.2 యొక్క అభివృద్ధిని నిరాశపరిచింది మరియు పోటీలో పాల్గొనడాన్ని నిరోధించింది, ఆ తరువాత అది వదిలివేయబడింది. [1] సింక్ (1971) [1] నుండి డేటా గుర్తించబడిన చోట తప్ప</v>
      </c>
      <c r="E72" s="1" t="s">
        <v>1291</v>
      </c>
      <c r="F72" s="1" t="str">
        <f>IFERROR(__xludf.DUMMYFUNCTION("GOOGLETRANSLATE(E:E, ""en"", ""te"")"),"తేలికపాటి విమానం")</f>
        <v>తేలికపాటి విమానం</v>
      </c>
      <c r="G72" s="1" t="s">
        <v>128</v>
      </c>
      <c r="H72" s="1" t="str">
        <f>IFERROR(__xludf.DUMMYFUNCTION("GOOGLETRANSLATE(G:G, ""en"", ""te"")"),"పోలాండ్")</f>
        <v>పోలాండ్</v>
      </c>
      <c r="I72" s="2" t="s">
        <v>129</v>
      </c>
      <c r="J72" s="1" t="s">
        <v>1292</v>
      </c>
      <c r="K72" s="1" t="str">
        <f>IFERROR(__xludf.DUMMYFUNCTION("GOOGLETRANSLATE(J:J, ""en"", ""te"")"),"మైఖేల్ ఆఫియర్స్కి")</f>
        <v>మైఖేల్ ఆఫియర్స్కి</v>
      </c>
      <c r="L72" s="4">
        <v>10472.0</v>
      </c>
      <c r="O72" s="1">
        <v>1.0</v>
      </c>
      <c r="P72" s="1" t="s">
        <v>132</v>
      </c>
      <c r="Q72" s="1" t="s">
        <v>1293</v>
      </c>
      <c r="R72" s="1" t="s">
        <v>1294</v>
      </c>
      <c r="S72" s="1" t="s">
        <v>1295</v>
      </c>
      <c r="T72" s="1" t="s">
        <v>1296</v>
      </c>
      <c r="U72" s="1" t="s">
        <v>1297</v>
      </c>
      <c r="V72" s="1" t="s">
        <v>1298</v>
      </c>
      <c r="W72" s="1" t="s">
        <v>1299</v>
      </c>
      <c r="X72" s="1" t="s">
        <v>669</v>
      </c>
      <c r="Y72" s="1" t="s">
        <v>1300</v>
      </c>
      <c r="Z72" s="1" t="s">
        <v>1301</v>
      </c>
      <c r="AA72" s="1" t="s">
        <v>1302</v>
      </c>
      <c r="AB72" s="1" t="s">
        <v>1303</v>
      </c>
      <c r="AM72" s="1" t="s">
        <v>1304</v>
      </c>
      <c r="AP72" s="1" t="s">
        <v>1305</v>
      </c>
      <c r="AS72" s="1" t="s">
        <v>1306</v>
      </c>
      <c r="BG72" s="1" t="s">
        <v>1307</v>
      </c>
      <c r="BI72" s="1" t="s">
        <v>1308</v>
      </c>
    </row>
    <row r="73">
      <c r="A73" s="1" t="s">
        <v>1309</v>
      </c>
      <c r="B73" s="1" t="str">
        <f>IFERROR(__xludf.DUMMYFUNCTION("GOOGLETRANSLATE(A:A, ""en"", ""te"")"),"Wowt XF2U")</f>
        <v>Wowt XF2U</v>
      </c>
      <c r="C73" s="1" t="s">
        <v>1310</v>
      </c>
      <c r="D73" s="1" t="str">
        <f>IFERROR(__xludf.DUMMYFUNCTION("GOOGLETRANSLATE(C:C, ""en"", ""te"")"),"వోట్ XF2U అనేది 1920 ల చివరలో యునైటెడ్ స్టేట్స్ నేవీ చేత అంచనా వేయబడిన ఒక ప్రోటోటైప్ బైప్లేన్ ఫైటర్ విమానం, కానీ అప్పటికే పోటీ డిజైన్ల ద్వారా అధిగమించబడింది మరియు ఎప్పుడూ ఉత్పత్తిలో ఉంచలేదు. వోట్ యొక్క O2U కోర్సెయిర్, మొదట 1927 లో పంపిణీ చేయబడింది, ఇది వి"&amp;"జయవంతమైన డిజైన్, ఇది ఆ సంవత్సరంలో అనేక వేగం మరియు ఎత్తు రికార్డును నెలకొల్పింది. రెండు-సీట్ల క్యారియర్-ఆధారిత ఫైటర్ కోసం బ్యూరో ఆఫ్ ఏరోనాటిక్స్ అవసరం కోసం పోటీ పడటానికి, వోట్ ఈ డిజైన్‌ను అనుసరించింది, కాని పురోగతి నెమ్మదిగా ఉంది. 30 జూన్ 1927 న ఆదేశించిన,"&amp;" ఈ విమానం జూన్ 1929 వరకు పూర్తి కాలేదు. ఇది ఇకపై అత్యాధునికంగా లేదు; ముఖ్యంగా కర్టిస్ యొక్క F8C ఫాల్కన్ మరింత వెంట ఉంది. [1] ఈ విమానం వెల్డెడ్ స్టీల్ గొట్టాలతో నిర్మించబడింది, దీనిని ఫాబ్రిక్‌తో కప్పారు. రెక్కలు కలప మరియు బట్టలతో కప్పబడి ఉన్నాయి. ఈ నమూనా "&amp;"మొదట 21 జూన్ 1929 న ప్రయాణించింది మరియు వర్జీనియాలోని నార్ఫోక్‌లోని అనుకరణ క్యారియర్ డెక్‌లో పరీక్షించబడింది. ఇది సంతృప్తికరంగా కనుగొనబడింది, ఇంజిన్ మీద పొడవైన కౌలింగ్ కారణంగా సమస్యల గురించి ఆందోళన చెందుతుంది. ఈ విమానం అప్పుడు నావికాదళ విమాన కర్మాగారానికి"&amp;" వెళ్ళింది, అతను దానిని మార్చి 6, 1931 వరకు నిర్వహించింది, ఇది క్రాష్ ల్యాండింగ్‌లో కోల్పోయింది. [1] 1917 నుండి ఇప్పటి వరకు అమెరికన్ ఫైటర్ నుండి డేటా [1] సాధారణ లక్షణాల పనితీరు ఆయుధాలు")</f>
        <v>వోట్ XF2U అనేది 1920 ల చివరలో యునైటెడ్ స్టేట్స్ నేవీ చేత అంచనా వేయబడిన ఒక ప్రోటోటైప్ బైప్లేన్ ఫైటర్ విమానం, కానీ అప్పటికే పోటీ డిజైన్ల ద్వారా అధిగమించబడింది మరియు ఎప్పుడూ ఉత్పత్తిలో ఉంచలేదు. వోట్ యొక్క O2U కోర్సెయిర్, మొదట 1927 లో పంపిణీ చేయబడింది, ఇది విజయవంతమైన డిజైన్, ఇది ఆ సంవత్సరంలో అనేక వేగం మరియు ఎత్తు రికార్డును నెలకొల్పింది. రెండు-సీట్ల క్యారియర్-ఆధారిత ఫైటర్ కోసం బ్యూరో ఆఫ్ ఏరోనాటిక్స్ అవసరం కోసం పోటీ పడటానికి, వోట్ ఈ డిజైన్‌ను అనుసరించింది, కాని పురోగతి నెమ్మదిగా ఉంది. 30 జూన్ 1927 న ఆదేశించిన, ఈ విమానం జూన్ 1929 వరకు పూర్తి కాలేదు. ఇది ఇకపై అత్యాధునికంగా లేదు; ముఖ్యంగా కర్టిస్ యొక్క F8C ఫాల్కన్ మరింత వెంట ఉంది. [1] ఈ విమానం వెల్డెడ్ స్టీల్ గొట్టాలతో నిర్మించబడింది, దీనిని ఫాబ్రిక్‌తో కప్పారు. రెక్కలు కలప మరియు బట్టలతో కప్పబడి ఉన్నాయి. ఈ నమూనా మొదట 21 జూన్ 1929 న ప్రయాణించింది మరియు వర్జీనియాలోని నార్ఫోక్‌లోని అనుకరణ క్యారియర్ డెక్‌లో పరీక్షించబడింది. ఇది సంతృప్తికరంగా కనుగొనబడింది, ఇంజిన్ మీద పొడవైన కౌలింగ్ కారణంగా సమస్యల గురించి ఆందోళన చెందుతుంది. ఈ విమానం అప్పుడు నావికాదళ విమాన కర్మాగారానికి వెళ్ళింది, అతను దానిని మార్చి 6, 1931 వరకు నిర్వహించింది, ఇది క్రాష్ ల్యాండింగ్‌లో కోల్పోయింది. [1] 1917 నుండి ఇప్పటి వరకు అమెరికన్ ఫైటర్ నుండి డేటా [1] సాధారణ లక్షణాల పనితీరు ఆయుధాలు</v>
      </c>
      <c r="E73" s="1" t="s">
        <v>1082</v>
      </c>
      <c r="F73" s="1" t="str">
        <f>IFERROR(__xludf.DUMMYFUNCTION("GOOGLETRANSLATE(E:E, ""en"", ""te"")"),"యుద్ధ")</f>
        <v>యుద్ధ</v>
      </c>
      <c r="G73" s="1" t="s">
        <v>522</v>
      </c>
      <c r="H73" s="1" t="str">
        <f>IFERROR(__xludf.DUMMYFUNCTION("GOOGLETRANSLATE(G:G, ""en"", ""te"")"),"సంయుక్త రాష్ట్రాలు")</f>
        <v>సంయుక్త రాష్ట్రాలు</v>
      </c>
      <c r="I73" s="1" t="s">
        <v>738</v>
      </c>
      <c r="J73" s="1" t="s">
        <v>1311</v>
      </c>
      <c r="K73" s="1" t="str">
        <f>IFERROR(__xludf.DUMMYFUNCTION("GOOGLETRANSLATE(J:J, ""en"", ""te"")"),"అవకాశం M. వోట్ [1]")</f>
        <v>అవకాశం M. వోట్ [1]</v>
      </c>
      <c r="L73" s="1" t="s">
        <v>1312</v>
      </c>
      <c r="O73" s="1">
        <v>1.0</v>
      </c>
      <c r="P73" s="1">
        <v>2.0</v>
      </c>
      <c r="Q73" s="1" t="s">
        <v>1207</v>
      </c>
      <c r="R73" s="1" t="s">
        <v>765</v>
      </c>
      <c r="S73" s="1" t="s">
        <v>1313</v>
      </c>
      <c r="T73" s="1" t="s">
        <v>1314</v>
      </c>
      <c r="U73" s="1" t="s">
        <v>1315</v>
      </c>
      <c r="V73" s="1" t="s">
        <v>1316</v>
      </c>
      <c r="W73" s="1" t="s">
        <v>1317</v>
      </c>
      <c r="X73" s="1" t="s">
        <v>1318</v>
      </c>
      <c r="Y73" s="1" t="s">
        <v>1319</v>
      </c>
      <c r="Z73" s="1" t="s">
        <v>1320</v>
      </c>
      <c r="AA73" s="1" t="s">
        <v>1321</v>
      </c>
      <c r="AN73" s="1" t="s">
        <v>1322</v>
      </c>
      <c r="AO73" s="2" t="s">
        <v>1323</v>
      </c>
      <c r="AS73" s="1" t="s">
        <v>1324</v>
      </c>
      <c r="AU73" s="1" t="s">
        <v>1325</v>
      </c>
      <c r="AY73" s="1" t="s">
        <v>1326</v>
      </c>
      <c r="BH73" s="1" t="s">
        <v>1327</v>
      </c>
      <c r="BI73" s="1" t="s">
        <v>1328</v>
      </c>
      <c r="BK73" s="1" t="s">
        <v>1329</v>
      </c>
    </row>
    <row r="74">
      <c r="A74" s="1" t="s">
        <v>1330</v>
      </c>
      <c r="B74" s="1" t="str">
        <f>IFERROR(__xludf.DUMMYFUNCTION("GOOGLETRANSLATE(A:A, ""en"", ""te"")"),"కాడ్రాన్ రకం గ్రా")</f>
        <v>కాడ్రాన్ రకం గ్రా</v>
      </c>
      <c r="C74" s="1" t="s">
        <v>1331</v>
      </c>
      <c r="D74" s="1" t="str">
        <f>IFERROR(__xludf.DUMMYFUNCTION("GOOGLETRANSLATE(C:C, ""en"", ""te"")"),"కాడ్రాన్ రకం G మొదటి ప్రపంచ యుద్ధానికి ముందు కాడ్రాన్ నిర్మించిన సింగిల్-ఇంజిన్ ఫ్రెంచ్ బిప్లేన్. కాడ్రాన్ జి యొక్క పరిణామాలు ఫ్రాన్స్, రష్యా మరియు గ్రేట్ బ్రిటన్లలో విస్తృతమైన సేవలను చూశాయి. [1] సాధారణ లక్షణాల నుండి డేటా పనితీరు సంబంధిత అభివృద్ధి")</f>
        <v>కాడ్రాన్ రకం G మొదటి ప్రపంచ యుద్ధానికి ముందు కాడ్రాన్ నిర్మించిన సింగిల్-ఇంజిన్ ఫ్రెంచ్ బిప్లేన్. కాడ్రాన్ జి యొక్క పరిణామాలు ఫ్రాన్స్, రష్యా మరియు గ్రేట్ బ్రిటన్లలో విస్తృతమైన సేవలను చూశాయి. [1] సాధారణ లక్షణాల నుండి డేటా పనితీరు సంబంధిత అభివృద్ధి</v>
      </c>
      <c r="E74" s="1" t="s">
        <v>661</v>
      </c>
      <c r="F74" s="1" t="str">
        <f>IFERROR(__xludf.DUMMYFUNCTION("GOOGLETRANSLATE(E:E, ""en"", ""te"")"),"ట్రైనర్ విమానం")</f>
        <v>ట్రైనర్ విమానం</v>
      </c>
      <c r="L74" s="1">
        <v>1913.0</v>
      </c>
      <c r="O74" s="1">
        <v>1.0</v>
      </c>
      <c r="P74" s="1">
        <v>1.0</v>
      </c>
      <c r="Q74" s="1" t="s">
        <v>1332</v>
      </c>
      <c r="R74" s="1" t="s">
        <v>1333</v>
      </c>
      <c r="T74" s="1" t="s">
        <v>456</v>
      </c>
      <c r="U74" s="1" t="s">
        <v>138</v>
      </c>
      <c r="V74" s="1" t="s">
        <v>1334</v>
      </c>
      <c r="W74" s="1" t="s">
        <v>1335</v>
      </c>
      <c r="X74" s="1" t="s">
        <v>399</v>
      </c>
      <c r="Y74" s="1" t="s">
        <v>1336</v>
      </c>
      <c r="AN74" s="1" t="s">
        <v>1337</v>
      </c>
      <c r="AO74" s="2" t="s">
        <v>1338</v>
      </c>
      <c r="AU74" s="1" t="s">
        <v>1339</v>
      </c>
      <c r="AW74" s="1" t="s">
        <v>1340</v>
      </c>
      <c r="BB74" s="1" t="s">
        <v>1341</v>
      </c>
      <c r="BC74" s="1" t="s">
        <v>1342</v>
      </c>
      <c r="BN74" s="1" t="s">
        <v>1343</v>
      </c>
      <c r="BO74" s="1" t="s">
        <v>1344</v>
      </c>
    </row>
    <row r="75">
      <c r="A75" s="1" t="s">
        <v>1345</v>
      </c>
      <c r="B75" s="1" t="str">
        <f>IFERROR(__xludf.DUMMYFUNCTION("GOOGLETRANSLATE(A:A, ""en"", ""te"")"),"గాబ్రియేల్ పే 5")</f>
        <v>గాబ్రియేల్ పే 5</v>
      </c>
      <c r="C75" s="1" t="s">
        <v>1346</v>
      </c>
      <c r="D75" s="1" t="str">
        <f>IFERROR(__xludf.DUMMYFUNCTION("GOOGLETRANSLATE(C:C, ""en"", ""te"")"),"1918 లో స్వతంత్రంగా మారిన తరువాత గాబ్రియేల్ పి 5 పోలాండ్‌లో ప్రయాణించే మొట్టమొదటి జాతీయంగా అభివృద్ధి చెందిన విమానం. [1] ఇది te త్సాహిక-నిర్మిత, తక్కువ శక్తితో కూడిన, సింగిల్ సీట్ పారాసోల్ వింగ్ మెషిన్. ఒకటి మాత్రమే పూర్తయింది. సోదరులు పావెల్ మరియు జాన్ గా"&amp;"బ్రియేల్ వారి యవ్వనంలో విమానయానంపై ఆసక్తి చూపారు మరియు 1913 నాటికి నాలుగు గ్లైడర్‌లను నిర్మించి ఎగరడానికి ప్రయత్నించారు. మొదటి ప్రపంచ యుద్ధం యొక్క తరువాతి భాగంలో వారు ప్రారంభంలో మరమ్మతు విభాగంలో రంప్లర్ ఫ్యాక్టరీలో పనిచేశారు. తరువాత పావెల్ తరువాత డిజైన్ బ"&amp;"ృందంలో చేరాడు మరియు జాన్ ఎగరడం నేర్చుకున్నాడు. యుద్ధం ముగింపులో వారు పోలాండ్‌కు తిరిగి వచ్చారు మరియు 1920 లో వారి మొట్టమొదటి శక్తితో కూడిన విమానం పి 5 రూపకల్పన ప్రారంభమైంది, ఇది ఫోకర్ డి.విఐఐ యొక్క లేఅవుట్‌ను స్పృహతో అనుసరించింది. వారి తండ్రి బైడ్గోస్జ్జ్"&amp;"లో ఫర్నిచర్ ఫ్యాక్టరీని కలిగి ఉన్నారు మరియు వారికి స్థలం మరియు సాధనాలను అందించారు. [1] పి 5 లో మొద్దుబారిన చిట్కాలు కాకుండా సుమారు దీర్ఘచతురస్రాకార ప్రణాళిక రెక్కలు ఉన్నాయి మరియు ప్లైవుడ్ కవరింగ్‌తో ట్విన్ స్పార్స్ చుట్టూ ఒక ముక్కలో నిర్మించబడ్డాయి. ఐలెరా"&amp;"న్లు ఫాబ్రిక్ కప్పబడి ఉన్నాయి. వాస్తవానికి కాక్‌పిట్‌కు ప్రాప్యతను తగ్గించడానికి కేంద్ర వెనుకంజలో ఉన్న అంచులో ఫ్లాప్ ఉంది. రెక్కను ప్రతి వైపున ఉన్న ఫ్యూజ్‌లేజ్‌కు బ్రేస్ చేశారు, దిగువ లాంగన్ నుండి ప్రతి స్పార్ వరకు సమాంతర జత స్టీల్ ట్యూబ్ స్ట్రట్‌లతో. ఈ జ"&amp;"ంట యొక్క ఫార్వర్డ్ సభ్యుడి పై నుండి ఒక చిన్న స్ట్రట్ వెనుకబడిన అంచు క్రింద ఉన్న ఎగువ కోసం తిరిగి చేరుకుంది మరియు మరొకటి మిడ్-ఫ్యూజ్‌లేజ్ ఎత్తులో ఇంజిన్ మౌంటుకు ముందుకు వెళ్ళింది. [1] పి 5 ను 22 కిలోవాట్ల (30 హెచ్‌పి) ఎయిర్-కూల్డ్ ఫ్లాట్ ట్విన్ హాక్ హెచ్‌ఎ"&amp;"ఫ్‌ఎం -2 సోదరులు రూపొందించిన ప్రొపెల్లర్‌ను నడుపుతూ, మెటల్ కౌలింగ్‌లో అమర్చిన సిలిండర్ హెడ్స్‌తో శీతలీకరణకు గురవుతుంది. ఇంజిన్ మరియు దాని ఇంధన ట్యాంక్ వెనుక ఫ్యూజ్‌లేజ్ నిర్మాణం విభాగంలో దీర్ఘచతురస్రాకారంగా ఉంది మరియు గుండ్రని డెక్కింగ్ కాకుండా ఫ్లాట్-సైడ"&amp;"ెడ్ ప్లై కప్పబడి ఉంది. ఓపెన్, సింగిల్ కాక్‌పిట్ వెనుకంజలో ఉన్న అంచులో యాక్సెస్ ఫ్లాప్ కింద ఉంది. P 5 యొక్క టెయిల్ ప్లేన్, సమతుల్య ఎలివేటర్లతో, ఫ్యూజ్‌లేజ్ పైన అమర్చబడి, క్రింద నుండి ప్రతి వైపు V- స్ట్రట్‌తో కలుపుతారు. ఫిన్ ప్రొఫైల్‌లో చిన్నది మరియు సెమీ వ"&amp;"ృత్తాకారంగా ఉంది, ఇది పెద్ద సమతుల్య చుక్కానితో ఉంది, ఇది కీల్‌కు చేరుకుంది. చుక్కాని మరియు ఎలివేటర్లు మొదట ఫాబ్రిక్ కప్పబడి ఉన్నాయి. [1] దీని స్థిర ల్యాండింగ్ గేర్ ఒకే ఇరుసుపై పెద్ద మెయిన్‌వీల్స్‌ను కలిగి ఉంది, ఇరువైపులా స్టీల్ వి-స్ట్రట్స్ రబ్బరు త్రాడు "&amp;"షాక్ అబ్జార్బర్స్ ద్వారా మద్దతు ఉంది. వెనుక భాగంలో పొడవైన, మొలకెత్తిన టెయిల్‌స్కిడ్ ఉంది. [1] పి 5 జూన్ 1921 లో పూర్తయింది మరియు స్థానిక ఫ్లయింగ్ స్కూల్ యొక్క ఎయిర్ఫీల్డ్కు వెళ్ళింది, అక్కడ జాన్ గాబ్రియేల్ సెప్టెంబర్ ప్రారంభంలో తన మొదటి విమానంలో తీసుకున్న"&amp;"ాడు. స్వతంత్ర పోలాండ్‌లో జాతీయంగా రూపొందించిన మరియు నిర్మించిన విమానం యొక్క మొదటి ఫ్లైట్ ఇది. మరింత ఎగిరే ఆమోదయోగ్యమైన నిర్వహణ మరియు మంచి పనితీరును నిరూపించారు. శీతాకాల విరామం కొన్ని మార్పులు చేయడానికి ఉపయోగించబడింది. వెనుక నియంత్రణ ఉపరితలాలు ఫ్లట్టర్‌ను "&amp;"నివారించడానికి అసలు ఫాబ్రిక్‌కు బదులుగా ప్లైవుడ్‌తో తిరిగి కవర్ చేయబడ్డాయి. వెనుకంజలో ఉన్న ఎడ్జ్ ఫ్లాప్‌ను సెమీ వృత్తాకార కటౌట్‌తో భర్తీ చేయడం ద్వారా కాక్‌పిట్‌కు ప్రాప్యత మెరుగుపరచబడింది, ఇది రెక్క ప్రాంతాన్ని 0.3 మీ 2 (3.2 చదరపు అడుగులు) తగ్గించింది. పి"&amp;" 5 ను దాని వింగ్ డెమోంటెడ్ మరియు ఫ్యూజ్‌లేజ్ పైన తిరిగి అటాచ్ చేయడంతో రహదారి ద్వారా రవాణా చేయడాన్ని సులభతరం చేయడానికి కూడా మార్పులు జరిగాయి. దీనికి ఫార్వర్డ్ స్పార్ స్ట్రట్స్ మధ్య కొత్త, వేరు చేయగలిగిన విలోమ స్టీల్ ట్యూబ్ మరియు ఫిన్ ముందు వింగ్‌టిప్‌కు మద"&amp;"్దతుగా ఒక జత బాహ్య-వాలుగా స్ట్రట్‌లు అవసరం. విమానంలో ఈ భాగాలు పైలట్ వెనుక కొత్త సామాను లాకర్‌లో నిల్వ చేయబడ్డాయి. మార్పుల తరువాత విమానం P 5A గా సూచించబడింది. [1] పి 5 ఎ 1922 మరియు 1923 లలో బైడ్గోజ్జ్జ్ వద్ద క్రమం తప్పకుండా ఎగురవేయబడింది, గాబ్రియేల్స్ మరియ"&amp;"ు అక్కడి ఎగిరే పాఠశాల నుండి సైనిక పైలట్లు, 180 గంటలు లాగిన్ అవుతున్నారు. సోదరులు దాని సీరియల్ ఉత్పత్తిలో వైమానిక నావిగేషన్ విభాగానికి ఆసక్తి చూపడానికి ప్రయత్నించారు, కానీ విజయం సాధించలేదు. 1923 నాటికి ఏకైక p 5 కి ఒక సమగ్ర అవసరం ఉంది, కానీ బదులుగా రద్దు చే"&amp;"యబడింది. [1] సింక్ (1971) [1] నుండి డేటా గుర్తించబడిన చోట తప్ప")</f>
        <v>1918 లో స్వతంత్రంగా మారిన తరువాత గాబ్రియేల్ పి 5 పోలాండ్‌లో ప్రయాణించే మొట్టమొదటి జాతీయంగా అభివృద్ధి చెందిన విమానం. [1] ఇది te త్సాహిక-నిర్మిత, తక్కువ శక్తితో కూడిన, సింగిల్ సీట్ పారాసోల్ వింగ్ మెషిన్. ఒకటి మాత్రమే పూర్తయింది. సోదరులు పావెల్ మరియు జాన్ గాబ్రియేల్ వారి యవ్వనంలో విమానయానంపై ఆసక్తి చూపారు మరియు 1913 నాటికి నాలుగు గ్లైడర్‌లను నిర్మించి ఎగరడానికి ప్రయత్నించారు. మొదటి ప్రపంచ యుద్ధం యొక్క తరువాతి భాగంలో వారు ప్రారంభంలో మరమ్మతు విభాగంలో రంప్లర్ ఫ్యాక్టరీలో పనిచేశారు. తరువాత పావెల్ తరువాత డిజైన్ బృందంలో చేరాడు మరియు జాన్ ఎగరడం నేర్చుకున్నాడు. యుద్ధం ముగింపులో వారు పోలాండ్‌కు తిరిగి వచ్చారు మరియు 1920 లో వారి మొట్టమొదటి శక్తితో కూడిన విమానం పి 5 రూపకల్పన ప్రారంభమైంది, ఇది ఫోకర్ డి.విఐఐ యొక్క లేఅవుట్‌ను స్పృహతో అనుసరించింది. వారి తండ్రి బైడ్గోస్జ్జ్లో ఫర్నిచర్ ఫ్యాక్టరీని కలిగి ఉన్నారు మరియు వారికి స్థలం మరియు సాధనాలను అందించారు. [1] పి 5 లో మొద్దుబారిన చిట్కాలు కాకుండా సుమారు దీర్ఘచతురస్రాకార ప్రణాళిక రెక్కలు ఉన్నాయి మరియు ప్లైవుడ్ కవరింగ్‌తో ట్విన్ స్పార్స్ చుట్టూ ఒక ముక్కలో నిర్మించబడ్డాయి. ఐలెరాన్లు ఫాబ్రిక్ కప్పబడి ఉన్నాయి. వాస్తవానికి కాక్‌పిట్‌కు ప్రాప్యతను తగ్గించడానికి కేంద్ర వెనుకంజలో ఉన్న అంచులో ఫ్లాప్ ఉంది. రెక్కను ప్రతి వైపున ఉన్న ఫ్యూజ్‌లేజ్‌కు బ్రేస్ చేశారు, దిగువ లాంగన్ నుండి ప్రతి స్పార్ వరకు సమాంతర జత స్టీల్ ట్యూబ్ స్ట్రట్‌లతో. ఈ జంట యొక్క ఫార్వర్డ్ సభ్యుడి పై నుండి ఒక చిన్న స్ట్రట్ వెనుకబడిన అంచు క్రింద ఉన్న ఎగువ కోసం తిరిగి చేరుకుంది మరియు మరొకటి మిడ్-ఫ్యూజ్‌లేజ్ ఎత్తులో ఇంజిన్ మౌంటుకు ముందుకు వెళ్ళింది. [1] పి 5 ను 22 కిలోవాట్ల (30 హెచ్‌పి) ఎయిర్-కూల్డ్ ఫ్లాట్ ట్విన్ హాక్ హెచ్‌ఎఫ్‌ఎం -2 సోదరులు రూపొందించిన ప్రొపెల్లర్‌ను నడుపుతూ, మెటల్ కౌలింగ్‌లో అమర్చిన సిలిండర్ హెడ్స్‌తో శీతలీకరణకు గురవుతుంది. ఇంజిన్ మరియు దాని ఇంధన ట్యాంక్ వెనుక ఫ్యూజ్‌లేజ్ నిర్మాణం విభాగంలో దీర్ఘచతురస్రాకారంగా ఉంది మరియు గుండ్రని డెక్కింగ్ కాకుండా ఫ్లాట్-సైడెడ్ ప్లై కప్పబడి ఉంది. ఓపెన్, సింగిల్ కాక్‌పిట్ వెనుకంజలో ఉన్న అంచులో యాక్సెస్ ఫ్లాప్ కింద ఉంది. P 5 యొక్క టెయిల్ ప్లేన్, సమతుల్య ఎలివేటర్లతో, ఫ్యూజ్‌లేజ్ పైన అమర్చబడి, క్రింద నుండి ప్రతి వైపు V- స్ట్రట్‌తో కలుపుతారు. ఫిన్ ప్రొఫైల్‌లో చిన్నది మరియు సెమీ వృత్తాకారంగా ఉంది, ఇది పెద్ద సమతుల్య చుక్కానితో ఉంది, ఇది కీల్‌కు చేరుకుంది. చుక్కాని మరియు ఎలివేటర్లు మొదట ఫాబ్రిక్ కప్పబడి ఉన్నాయి. [1] దీని స్థిర ల్యాండింగ్ గేర్ ఒకే ఇరుసుపై పెద్ద మెయిన్‌వీల్స్‌ను కలిగి ఉంది, ఇరువైపులా స్టీల్ వి-స్ట్రట్స్ రబ్బరు త్రాడు షాక్ అబ్జార్బర్స్ ద్వారా మద్దతు ఉంది. వెనుక భాగంలో పొడవైన, మొలకెత్తిన టెయిల్‌స్కిడ్ ఉంది. [1] పి 5 జూన్ 1921 లో పూర్తయింది మరియు స్థానిక ఫ్లయింగ్ స్కూల్ యొక్క ఎయిర్ఫీల్డ్కు వెళ్ళింది, అక్కడ జాన్ గాబ్రియేల్ సెప్టెంబర్ ప్రారంభంలో తన మొదటి విమానంలో తీసుకున్నాడు. స్వతంత్ర పోలాండ్‌లో జాతీయంగా రూపొందించిన మరియు నిర్మించిన విమానం యొక్క మొదటి ఫ్లైట్ ఇది. మరింత ఎగిరే ఆమోదయోగ్యమైన నిర్వహణ మరియు మంచి పనితీరును నిరూపించారు. శీతాకాల విరామం కొన్ని మార్పులు చేయడానికి ఉపయోగించబడింది. వెనుక నియంత్రణ ఉపరితలాలు ఫ్లట్టర్‌ను నివారించడానికి అసలు ఫాబ్రిక్‌కు బదులుగా ప్లైవుడ్‌తో తిరిగి కవర్ చేయబడ్డాయి. వెనుకంజలో ఉన్న ఎడ్జ్ ఫ్లాప్‌ను సెమీ వృత్తాకార కటౌట్‌తో భర్తీ చేయడం ద్వారా కాక్‌పిట్‌కు ప్రాప్యత మెరుగుపరచబడింది, ఇది రెక్క ప్రాంతాన్ని 0.3 మీ 2 (3.2 చదరపు అడుగులు) తగ్గించింది. పి 5 ను దాని వింగ్ డెమోంటెడ్ మరియు ఫ్యూజ్‌లేజ్ పైన తిరిగి అటాచ్ చేయడంతో రహదారి ద్వారా రవాణా చేయడాన్ని సులభతరం చేయడానికి కూడా మార్పులు జరిగాయి. దీనికి ఫార్వర్డ్ స్పార్ స్ట్రట్స్ మధ్య కొత్త, వేరు చేయగలిగిన విలోమ స్టీల్ ట్యూబ్ మరియు ఫిన్ ముందు వింగ్‌టిప్‌కు మద్దతుగా ఒక జత బాహ్య-వాలుగా స్ట్రట్‌లు అవసరం. విమానంలో ఈ భాగాలు పైలట్ వెనుక కొత్త సామాను లాకర్‌లో నిల్వ చేయబడ్డాయి. మార్పుల తరువాత విమానం P 5A గా సూచించబడింది. [1] పి 5 ఎ 1922 మరియు 1923 లలో బైడ్గోజ్జ్జ్ వద్ద క్రమం తప్పకుండా ఎగురవేయబడింది, గాబ్రియేల్స్ మరియు అక్కడి ఎగిరే పాఠశాల నుండి సైనిక పైలట్లు, 180 గంటలు లాగిన్ అవుతున్నారు. సోదరులు దాని సీరియల్ ఉత్పత్తిలో వైమానిక నావిగేషన్ విభాగానికి ఆసక్తి చూపడానికి ప్రయత్నించారు, కానీ విజయం సాధించలేదు. 1923 నాటికి ఏకైక p 5 కి ఒక సమగ్ర అవసరం ఉంది, కానీ బదులుగా రద్దు చేయబడింది. [1] సింక్ (1971) [1] నుండి డేటా గుర్తించబడిన చోట తప్ప</v>
      </c>
      <c r="E75" s="1" t="s">
        <v>1291</v>
      </c>
      <c r="F75" s="1" t="str">
        <f>IFERROR(__xludf.DUMMYFUNCTION("GOOGLETRANSLATE(E:E, ""en"", ""te"")"),"తేలికపాటి విమానం")</f>
        <v>తేలికపాటి విమానం</v>
      </c>
      <c r="G75" s="1" t="s">
        <v>128</v>
      </c>
      <c r="H75" s="1" t="str">
        <f>IFERROR(__xludf.DUMMYFUNCTION("GOOGLETRANSLATE(G:G, ""en"", ""te"")"),"పోలాండ్")</f>
        <v>పోలాండ్</v>
      </c>
      <c r="I75" s="2" t="s">
        <v>129</v>
      </c>
      <c r="J75" s="1" t="s">
        <v>1347</v>
      </c>
      <c r="K75" s="1" t="str">
        <f>IFERROR(__xludf.DUMMYFUNCTION("GOOGLETRANSLATE(J:J, ""en"", ""te"")"),"పావెల్ గాబ్రియేల్")</f>
        <v>పావెల్ గాబ్రియేల్</v>
      </c>
      <c r="L75" s="1" t="s">
        <v>1348</v>
      </c>
      <c r="O75" s="1">
        <v>1.0</v>
      </c>
      <c r="P75" s="1" t="s">
        <v>132</v>
      </c>
      <c r="Q75" s="1" t="s">
        <v>1349</v>
      </c>
      <c r="R75" s="1" t="s">
        <v>1350</v>
      </c>
      <c r="S75" s="1" t="s">
        <v>1351</v>
      </c>
      <c r="T75" s="1" t="s">
        <v>1352</v>
      </c>
      <c r="U75" s="1" t="s">
        <v>1353</v>
      </c>
      <c r="V75" s="1" t="s">
        <v>1036</v>
      </c>
      <c r="W75" s="1" t="s">
        <v>1354</v>
      </c>
      <c r="X75" s="1" t="s">
        <v>1355</v>
      </c>
      <c r="Y75" s="1" t="s">
        <v>1194</v>
      </c>
      <c r="Z75" s="1" t="s">
        <v>1356</v>
      </c>
      <c r="AN75" s="1" t="s">
        <v>1357</v>
      </c>
      <c r="AR75" s="1" t="s">
        <v>1358</v>
      </c>
      <c r="AU75" s="1" t="s">
        <v>1359</v>
      </c>
      <c r="BI75" s="1" t="s">
        <v>1360</v>
      </c>
      <c r="BM75" s="1" t="s">
        <v>1287</v>
      </c>
      <c r="BN75" s="1" t="s">
        <v>1361</v>
      </c>
    </row>
    <row r="76">
      <c r="A76" s="1" t="s">
        <v>1362</v>
      </c>
      <c r="B76" s="1" t="str">
        <f>IFERROR(__xludf.DUMMYFUNCTION("GOOGLETRANSLATE(A:A, ""en"", ""te"")"),"ములోట్ AM.20")</f>
        <v>ములోట్ AM.20</v>
      </c>
      <c r="C76" s="1" t="s">
        <v>1363</v>
      </c>
      <c r="D76" s="1" t="str">
        <f>IFERROR(__xludf.DUMMYFUNCTION("GOOGLETRANSLATE(C:C, ""en"", ""te"")"),"ములోట్ AM-20 బెల్జియన్ సింగిల్ సీట్ ఏరోబాటిక్ ట్రైనర్, ఇది 1937 బ్రస్సెల్స్ సెలూన్లో ప్రదర్శించబడుతుంది. రెండు నిర్మించబడ్డాయి. 1937 AM-20 ములోట్ సెస్క్విప్లేన్ స్పోర్ట్ డిజైన్ యొక్క సుదీర్ఘంగా నమోదు చేయబడిన మార్పుల ఫలితం, ఇది 1925 లో 18 HP (13 kW) ఇంజిన్"&amp;"‌తో ప్రారంభమైంది; 1937 లో లెస్ ఐల్స్ దాని తక్షణ పూర్వీకుడు మూడేళ్లుగా సమస్యలు లేకుండా ఎగురుతున్నారని గుర్తించారు. [1] దాని పూర్వీకుల మాదిరిగానే, ఇది ఒక సెస్క్విప్లేన్, దిగువ రెక్క మొత్తం ప్రాంతంలో ఐదవ వంతు మాత్రమే మరియు సగం ఎగువ వ్యవధిలో ఉంది. ఇది అన్ని క"&amp;"లప విమానాలు, స్ప్రూస్ మరియు ప్లైవుడ్ బాక్స్ స్పార్స్ చుట్టూ రెక్కలు నిర్మించబడ్డాయి, ఒక-ముక్క అప్పర్ వింగ్‌లో రెండు మరియు దిగువ భాగంలో ఒకటి. ఎగువ ప్రముఖ అంచులు ముందుకు చర్మం చేయబడ్డాయి, ఫాబ్రిక్ కవరింగ్ వెనుక భాగంలో ఉంది, కాని దిగువ పూర్తిగా ప్లై-స్కిన్డ్"&amp;" చేయబడింది. ఎగువ రెక్కలు దీర్ఘకాలిక, దీర్ఘవృత్తాకార చిట్కాలకు ప్రణాళికలో దీర్ఘచతురస్రాకారంగా ఉన్నాయి మరియు దిగువ మాదిరిగా కాకుండా, తేలికపాటి డైహెడ్రల్‌తో సెట్ చేయబడింది. ముందు వీక్షణలలో V- స్ట్రట్స్ నుండి ఏర్పడిన బయటి మూలకాలతో W- రూపంగా అందించబడిన ఇంటర్‌ప"&amp;"్లేన్ స్ట్రట్‌లు మరియు లోపలి భాగాలు ఎగువ ఫ్యూజ్‌లేజ్‌కు సింగిల్ స్ట్రట్‌లను కలిగి ఉంటాయి. ఒక జత విలోమ V- స్ట్రట్స్ ద్వారా తక్కువ క్యాబనే కూడా ఉంది. పొడవైన ఐలెరాన్లు ఎగువ వెనుకంజలో ఉన్న అంచులను నింపాయి. [1] AM-20 రెండు ఎయిర్-కూల్డ్, ఇన్-లైన్ ఇంజన్లలో ఒకటి,"&amp;" విలోమ, ఆరు సిలిండర్, 60 హెచ్‌పి (45 కిలోవాట్) రైలు 6 టి లేదా నిటారుగా, నాలుగు సిలిండర్ 85 హెచ్‌పి (63 కిలోవాట్ . ప్లైవుడ్-కప్పబడిన ఫ్యూజ్‌లేజ్‌లో ఎలిప్టికల్ క్రాస్ సెక్షన్ ఉంది, ఇది ముగ్గురు లాంగన్స్ మరియు ప్లై ఫ్రేమ్‌లతో ఏర్పడింది. దాని సింగిల్, ఓపెన్ క"&amp;"ాక్‌పిట్ రెక్క వెనుకంజలో ఉన్న అంచు క్రింద ఉంది, ఇక్కడ నిస్సార కటౌట్ మెరుగైన పైకి దృశ్యమానత. ఫ్యూజ్‌లేజ్ సమతుల్య చుక్కాని మరియు మధ్య ఫ్యూజ్‌లేజ్ ఎత్తులో అమర్చిన టెయిల్‌ప్లేన్‌తో ఒక సమగ్ర ఫిన్‌తో ముగిసింది. ఫాబ్రిక్ కప్పబడిన తోక ఉపరితలాలు ప్రణాళిక మరియు ప్ర"&amp;"ొఫైల్‌లో సుమారుగా త్రిభుజాకారంగా ఉన్నాయి. [1] AM-20 లో సాంప్రదాయిక, స్థిర అండర్ క్యారేజీని 2.10 మీ (6.9 అడుగులు) ట్రాక్ కలిగి ఉంది. దీని చక్రాలు దాని మిడ్-లైన్ పై ఫ్యూజ్‌లేజ్ అండర్‌సైడ్‌కు అనుసంధానించబడిన స్ప్లిట్ ఇరుసుపై ఉన్నాయి మరియు సాగే షాక్ అబ్జార్బర"&amp;"్‌లతో అమర్చిన ల్యాండింగ్ కాళ్ళు, లోపలి మరియు బయటి ఇంటర్‌ప్లేన్ స్ట్రట్స్ మరియు బయటి ఇంటర్‌ప్లేన్ స్ట్రట్స్ మరియు ఫార్వర్డ్ డ్రాగ్ స్ట్రట్‌లతో కలుపుతారు. చక్రాలలో హెల్మెట్ తరహా ఫెయిరింగ్‌లు ఉన్నాయి. [1] మొదటి విమాన తేదీ తెలియదు కాని, దాని తాజా రూపంలో ఎగిరి"&amp;"ంది లేదా విరుచుకుపడింది, ఇది 1937 యొక్క బ్రస్సెల్స్ సెలూన్లో ప్రదర్శనలో ఉంది. [1] రెండు రైలు-శక్తితో కూడిన విమానాలు ప్రారంభంలో బెల్జియన్ సివిల్ రిజిస్టర్‌లో ఉన్నాయి, అయినప్పటికీ ఒకటి 1937 చివరిలో ఫ్రాన్స్‌కు విక్రయించబడింది. మరొకటి రెండవ ప్రపంచ యుద్ధం తరు"&amp;"వాత వరకు ఫ్రాన్స్‌కు వెళ్లారు. [2] అక్కడ, ఈ ఉదాహరణ సిరస్ మైనర్ శక్తితో కూడిన రెండు-సీట్లగా సవరించబడింది, కొత్త కాక్‌పిట్‌తో వింగ్ కింద. ఇది మొదట జూన్ 1947 లో ప్రయాణించింది. [3] [4] లెస్ ఐల్స్, ఆగస్టు 1937 నుండి డేటా [1] సాధారణ లక్షణాల పనితీరు")</f>
        <v>ములోట్ AM-20 బెల్జియన్ సింగిల్ సీట్ ఏరోబాటిక్ ట్రైనర్, ఇది 1937 బ్రస్సెల్స్ సెలూన్లో ప్రదర్శించబడుతుంది. రెండు నిర్మించబడ్డాయి. 1937 AM-20 ములోట్ సెస్క్విప్లేన్ స్పోర్ట్ డిజైన్ యొక్క సుదీర్ఘంగా నమోదు చేయబడిన మార్పుల ఫలితం, ఇది 1925 లో 18 HP (13 kW) ఇంజిన్‌తో ప్రారంభమైంది; 1937 లో లెస్ ఐల్స్ దాని తక్షణ పూర్వీకుడు మూడేళ్లుగా సమస్యలు లేకుండా ఎగురుతున్నారని గుర్తించారు. [1] దాని పూర్వీకుల మాదిరిగానే, ఇది ఒక సెస్క్విప్లేన్, దిగువ రెక్క మొత్తం ప్రాంతంలో ఐదవ వంతు మాత్రమే మరియు సగం ఎగువ వ్యవధిలో ఉంది. ఇది అన్ని కలప విమానాలు, స్ప్రూస్ మరియు ప్లైవుడ్ బాక్స్ స్పార్స్ చుట్టూ రెక్కలు నిర్మించబడ్డాయి, ఒక-ముక్క అప్పర్ వింగ్‌లో రెండు మరియు దిగువ భాగంలో ఒకటి. ఎగువ ప్రముఖ అంచులు ముందుకు చర్మం చేయబడ్డాయి, ఫాబ్రిక్ కవరింగ్ వెనుక భాగంలో ఉంది, కాని దిగువ పూర్తిగా ప్లై-స్కిన్డ్ చేయబడింది. ఎగువ రెక్కలు దీర్ఘకాలిక, దీర్ఘవృత్తాకార చిట్కాలకు ప్రణాళికలో దీర్ఘచతురస్రాకారంగా ఉన్నాయి మరియు దిగువ మాదిరిగా కాకుండా, తేలికపాటి డైహెడ్రల్‌తో సెట్ చేయబడింది. ముందు వీక్షణలలో V- స్ట్రట్స్ నుండి ఏర్పడిన బయటి మూలకాలతో W- రూపంగా అందించబడిన ఇంటర్‌ప్లేన్ స్ట్రట్‌లు మరియు లోపలి భాగాలు ఎగువ ఫ్యూజ్‌లేజ్‌కు సింగిల్ స్ట్రట్‌లను కలిగి ఉంటాయి. ఒక జత విలోమ V- స్ట్రట్స్ ద్వారా తక్కువ క్యాబనే కూడా ఉంది. పొడవైన ఐలెరాన్లు ఎగువ వెనుకంజలో ఉన్న అంచులను నింపాయి. [1] AM-20 రెండు ఎయిర్-కూల్డ్, ఇన్-లైన్ ఇంజన్లలో ఒకటి, విలోమ, ఆరు సిలిండర్, 60 హెచ్‌పి (45 కిలోవాట్) రైలు 6 టి లేదా నిటారుగా, నాలుగు సిలిండర్ 85 హెచ్‌పి (63 కిలోవాట్ . ప్లైవుడ్-కప్పబడిన ఫ్యూజ్‌లేజ్‌లో ఎలిప్టికల్ క్రాస్ సెక్షన్ ఉంది, ఇది ముగ్గురు లాంగన్స్ మరియు ప్లై ఫ్రేమ్‌లతో ఏర్పడింది. దాని సింగిల్, ఓపెన్ కాక్‌పిట్ రెక్క వెనుకంజలో ఉన్న అంచు క్రింద ఉంది, ఇక్కడ నిస్సార కటౌట్ మెరుగైన పైకి దృశ్యమానత. ఫ్యూజ్‌లేజ్ సమతుల్య చుక్కాని మరియు మధ్య ఫ్యూజ్‌లేజ్ ఎత్తులో అమర్చిన టెయిల్‌ప్లేన్‌తో ఒక సమగ్ర ఫిన్‌తో ముగిసింది. ఫాబ్రిక్ కప్పబడిన తోక ఉపరితలాలు ప్రణాళిక మరియు ప్రొఫైల్‌లో సుమారుగా త్రిభుజాకారంగా ఉన్నాయి. [1] AM-20 లో సాంప్రదాయిక, స్థిర అండర్ క్యారేజీని 2.10 మీ (6.9 అడుగులు) ట్రాక్ కలిగి ఉంది. దీని చక్రాలు దాని మిడ్-లైన్ పై ఫ్యూజ్‌లేజ్ అండర్‌సైడ్‌కు అనుసంధానించబడిన స్ప్లిట్ ఇరుసుపై ఉన్నాయి మరియు సాగే షాక్ అబ్జార్బర్‌లతో అమర్చిన ల్యాండింగ్ కాళ్ళు, లోపలి మరియు బయటి ఇంటర్‌ప్లేన్ స్ట్రట్స్ మరియు బయటి ఇంటర్‌ప్లేన్ స్ట్రట్స్ మరియు ఫార్వర్డ్ డ్రాగ్ స్ట్రట్‌లతో కలుపుతారు. చక్రాలలో హెల్మెట్ తరహా ఫెయిరింగ్‌లు ఉన్నాయి. [1] మొదటి విమాన తేదీ తెలియదు కాని, దాని తాజా రూపంలో ఎగిరింది లేదా విరుచుకుపడింది, ఇది 1937 యొక్క బ్రస్సెల్స్ సెలూన్లో ప్రదర్శనలో ఉంది. [1] రెండు రైలు-శక్తితో కూడిన విమానాలు ప్రారంభంలో బెల్జియన్ సివిల్ రిజిస్టర్‌లో ఉన్నాయి, అయినప్పటికీ ఒకటి 1937 చివరిలో ఫ్రాన్స్‌కు విక్రయించబడింది. మరొకటి రెండవ ప్రపంచ యుద్ధం తరువాత వరకు ఫ్రాన్స్‌కు వెళ్లారు. [2] అక్కడ, ఈ ఉదాహరణ సిరస్ మైనర్ శక్తితో కూడిన రెండు-సీట్లగా సవరించబడింది, కొత్త కాక్‌పిట్‌తో వింగ్ కింద. ఇది మొదట జూన్ 1947 లో ప్రయాణించింది. [3] [4] లెస్ ఐల్స్, ఆగస్టు 1937 నుండి డేటా [1] సాధారణ లక్షణాల పనితీరు</v>
      </c>
      <c r="E76" s="1" t="s">
        <v>1364</v>
      </c>
      <c r="F76" s="1" t="str">
        <f>IFERROR(__xludf.DUMMYFUNCTION("GOOGLETRANSLATE(E:E, ""en"", ""te"")"),"ఏరోబాటిక్ ట్రైనర్")</f>
        <v>ఏరోబాటిక్ ట్రైనర్</v>
      </c>
      <c r="G76" s="1" t="s">
        <v>1365</v>
      </c>
      <c r="H76" s="1" t="str">
        <f>IFERROR(__xludf.DUMMYFUNCTION("GOOGLETRANSLATE(G:G, ""en"", ""te"")"),"బెల్జియం")</f>
        <v>బెల్జియం</v>
      </c>
      <c r="I76" s="2" t="s">
        <v>1366</v>
      </c>
      <c r="J76" s="1" t="s">
        <v>1367</v>
      </c>
      <c r="K76" s="1" t="str">
        <f>IFERROR(__xludf.DUMMYFUNCTION("GOOGLETRANSLATE(J:J, ""en"", ""te"")"),"మారిస్ ములోట్")</f>
        <v>మారిస్ ములోట్</v>
      </c>
      <c r="L76" s="1" t="s">
        <v>432</v>
      </c>
      <c r="O76" s="1">
        <v>2.0</v>
      </c>
      <c r="P76" s="1" t="s">
        <v>132</v>
      </c>
      <c r="T76" s="1" t="s">
        <v>1368</v>
      </c>
      <c r="U76" s="1" t="s">
        <v>1369</v>
      </c>
      <c r="V76" s="1" t="s">
        <v>1370</v>
      </c>
      <c r="W76" s="1" t="s">
        <v>1371</v>
      </c>
      <c r="X76" s="1" t="s">
        <v>669</v>
      </c>
      <c r="Y76" s="1" t="s">
        <v>1372</v>
      </c>
      <c r="Z76" s="1" t="s">
        <v>1373</v>
      </c>
      <c r="AA76" s="1" t="s">
        <v>1374</v>
      </c>
      <c r="AB76" s="1" t="s">
        <v>1375</v>
      </c>
      <c r="AN76" s="1" t="s">
        <v>1376</v>
      </c>
      <c r="AO76" s="2" t="s">
        <v>1377</v>
      </c>
      <c r="AQ76" s="1" t="s">
        <v>1378</v>
      </c>
      <c r="AW76" s="1" t="s">
        <v>206</v>
      </c>
      <c r="BI76" s="1" t="s">
        <v>536</v>
      </c>
      <c r="BW76" s="1" t="s">
        <v>682</v>
      </c>
      <c r="BX76" s="1" t="s">
        <v>1379</v>
      </c>
      <c r="CP76" s="1" t="s">
        <v>1380</v>
      </c>
      <c r="CQ76" s="1" t="s">
        <v>1381</v>
      </c>
    </row>
    <row r="77">
      <c r="A77" s="1" t="s">
        <v>1382</v>
      </c>
      <c r="B77" s="1" t="str">
        <f>IFERROR(__xludf.DUMMYFUNCTION("GOOGLETRANSLATE(A:A, ""en"", ""te"")"),"బ్లెరియోట్-స్పాడ్ S.45")</f>
        <v>బ్లెరియోట్-స్పాడ్ S.45</v>
      </c>
      <c r="C77" s="1" t="s">
        <v>1383</v>
      </c>
      <c r="D77" s="1" t="str">
        <f>IFERROR(__xludf.DUMMYFUNCTION("GOOGLETRANSLATE(C:C, ""en"", ""te"")"),"బ్లెరియోట్-స్పాడ్ S.45 ఒక పెద్ద, నాలుగు ఇంజిన్ ఫ్రెంచ్ విమానం, ఇది 1921 పారిస్ సెలూన్లో కనిపించింది. ఇది పదిహేను మంది ప్రయాణికులను తీసుకెళ్లవచ్చు లేదా బాంబర్‌గా స్వీకరించవచ్చు. బ్లెరియోట్-స్పాడ్ S.45 మొదటి ప్రపంచ యుద్ధం ముగిసిన కొద్దిసేపటికే నిర్మించిన ఒక"&amp;" పెద్ద, ఫ్రెంచ్ బిప్‌లేన్ విమానాలు. దీనిని ఆండ్రే హెర్బ్మెంట్ రూపొందించింది మరియు అతని మునుపటి, చిన్న బ్లెరియోట్-స్పాడ్ విమానాల యొక్క కొన్ని లక్షణాలను నిలుపుకుంది, ముఖ్యంగా కలయిక చిన్న, తక్కువ దిగువ భాగంలో ఉన్న ఎగువ వింగ్. ఇది అతని మొదటి నాలుగు ఇంజిన్ విమ"&amp;"ానాలు మరియు ఎక్కువగా చెక్క నిర్మాణానికి చెందినది. [1] దాని పరిమాణం ఉన్నప్పటికీ ఇది సింగిల్ బే బైప్‌లేన్, పెద్ద అడుగులతో సింగిల్, బాహ్య-వాలుగా ఉన్న ఇంటర్‌ప్లేన్ స్ట్రట్‌లతో కలుపుతుంది, ఇది ఒకే ఎగువ మరియు దిగువ స్పార్‌లు మరియు ప్లై-కప్పబడిన ప్రముఖ అంచు డి-బ"&amp;"ాక్స్‌ల మధ్య చేరుకుంది. దిగువ రెక్కలు సాంప్రదాయకంగా దిగువ ఫ్యూజ్‌లేజ్‌కు అమర్చబడ్డాయి మరియు ఎగువ రెక్కను ఫ్యూజ్‌లేజ్ పైన ఒక ఫ్రేమ్ ద్వారా ఎత్తులో ఉంచారు. ఐలెరాన్లు దిగువ రెక్క యొక్క మొత్తం వెనుకంజలో ఉన్న అంచుని సెంట్రల్ కటౌట్ దాటి నింపాయి. తోక సాంప్రదాయంగ"&amp;"ా ఉంది, మధ్య-ఫ్యూజ్‌లేజ్ మౌంటెడ్ టెయిల్‌ప్లేన్ మరియు ఒక ఫిన్ బదులుగా కోణాల, సమతుల్య చుక్కానిని కలిగి ఉంది. [1] S.45 నాలుగు 275 HP (205 kW) హిస్పానో-సుజా వాటర్-కూల్డ్ V8 ఇంజన్లు, రెండు, ఎగువ వింగ్ పైన పషర్ కాన్ఫిగరేషన్‌లో మూసివేయబడింది మరియు ట్రాక్టర్ కాన్"&amp;"ఫిగరేషన్‌లోని దిగువ రెక్కపై రెండు వేరుగా ఉంది. ఇంధనం రెండు ఎగువ వింగ్ ట్యాంకులలో జరిగింది మరియు ప్రతి ఇంజిన్ ఇంజిన్ నాసెల్లెస్ మధ్య జంటగా అమర్చిన స్థూపాకార లాంబ్లిన్ రేడియేట్తో చల్లబడుతుంది. [1] దీని ఫ్యూజ్‌లేజ్ ఒక చెక్క, వృత్తాకార విభాగం మోనోకోక్, స్ప్రూ"&amp;"స్ మరియు తులిప్‌వుడ్ యొక్క క్రాస్-కణిత పొరల నుండి నిర్మించబడింది. ముగ్గురు సిబ్బంది ముక్కు దగ్గర వ్యక్తిగత ఓపెన్ కాక్‌పిట్స్‌లో కూర్చున్నారు, ముందు నావిగేటర్, ఇక్కడ దిగువ ముక్కులో పెద్ద కిటికీలు అతనికి భూమి గురించి విస్తృత దృశ్యాన్ని ఇచ్చాయి మరియు ఇద్దరు "&amp;"పైలట్లు పక్కపక్కనే వైపు. పదిహేను మంది ప్రయాణికులు ఐదు వరుసలలో స్టార్‌బోర్డ్ వైపు రెండు సీట్లతో, పోర్ట్ వైపు ఒకటి మరియు వాటి మధ్య కారిడార్ ఏర్పాటు చేసిన సీట్లలో పరివేష్టిత క్యాబిన్లో కూర్చున్నారు. ప్రతి వరుసలో ఇరువైపులా ఒక విండో ఉంది. ఎంట్రీ స్టార్‌బోర్డ్ "&amp;"వైపు తలుపు ద్వారా ఉంది. వెనుకవైపు సామాను స్థలం మరియు రెండు సీట్ల టాయిలెట్ ఉంది. [1] [2] S.45 లో టెయిల్‌స్కిడ్‌తో స్థిరమైన, సాంప్రదాయిక అండర్ క్యారేజీ ఉంది, కానీ దాని బరువు సాధారణ రెండు మెయిన్‌వీల్స్ కంటే ఎక్కువ అవసరం. బదులుగా ప్రతి వైపు షేర్డ్ ఫెయిరింగ్ క"&amp;"ింద ఒక జత చక్రాలు ఉన్నాయి. వీటిని ఒక క్షితిజ సమాంతర క్రాస్-సభ్యుడు v- స్ట్రట్‌లపై ఫ్యూజ్‌లేజ్‌కు చివరలతో చేరింది, ప్రతి ఒక్కటి మరింత స్ట్రట్‌తో పార్శ్వంగా గట్టిపడింది. [1] [2] 1921 సెలూన్లో ఇది ఆకర్షించిన ఆసక్తి ఉన్నప్పటికీ, అది ఎగురుతున్నట్లు తెలియని రిక"&amp;"ార్డు లేదు. ఇది సెలూన్లో చాలా కాలం ముందు నిర్మాణంలో ఉంది. [3] లెస్ ఐల్స్, నవంబర్ 1921 నుండి డేటా [1] సాధారణ లక్షణాల పనితీరు")</f>
        <v>బ్లెరియోట్-స్పాడ్ S.45 ఒక పెద్ద, నాలుగు ఇంజిన్ ఫ్రెంచ్ విమానం, ఇది 1921 పారిస్ సెలూన్లో కనిపించింది. ఇది పదిహేను మంది ప్రయాణికులను తీసుకెళ్లవచ్చు లేదా బాంబర్‌గా స్వీకరించవచ్చు. బ్లెరియోట్-స్పాడ్ S.45 మొదటి ప్రపంచ యుద్ధం ముగిసిన కొద్దిసేపటికే నిర్మించిన ఒక పెద్ద, ఫ్రెంచ్ బిప్‌లేన్ విమానాలు. దీనిని ఆండ్రే హెర్బ్మెంట్ రూపొందించింది మరియు అతని మునుపటి, చిన్న బ్లెరియోట్-స్పాడ్ విమానాల యొక్క కొన్ని లక్షణాలను నిలుపుకుంది, ముఖ్యంగా కలయిక చిన్న, తక్కువ దిగువ భాగంలో ఉన్న ఎగువ వింగ్. ఇది అతని మొదటి నాలుగు ఇంజిన్ విమానాలు మరియు ఎక్కువగా చెక్క నిర్మాణానికి చెందినది. [1] దాని పరిమాణం ఉన్నప్పటికీ ఇది సింగిల్ బే బైప్‌లేన్, పెద్ద అడుగులతో సింగిల్, బాహ్య-వాలుగా ఉన్న ఇంటర్‌ప్లేన్ స్ట్రట్‌లతో కలుపుతుంది, ఇది ఒకే ఎగువ మరియు దిగువ స్పార్‌లు మరియు ప్లై-కప్పబడిన ప్రముఖ అంచు డి-బాక్స్‌ల మధ్య చేరుకుంది. దిగువ రెక్కలు సాంప్రదాయకంగా దిగువ ఫ్యూజ్‌లేజ్‌కు అమర్చబడ్డాయి మరియు ఎగువ రెక్కను ఫ్యూజ్‌లేజ్ పైన ఒక ఫ్రేమ్ ద్వారా ఎత్తులో ఉంచారు. ఐలెరాన్లు దిగువ రెక్క యొక్క మొత్తం వెనుకంజలో ఉన్న అంచుని సెంట్రల్ కటౌట్ దాటి నింపాయి. తోక సాంప్రదాయంగా ఉంది, మధ్య-ఫ్యూజ్‌లేజ్ మౌంటెడ్ టెయిల్‌ప్లేన్ మరియు ఒక ఫిన్ బదులుగా కోణాల, సమతుల్య చుక్కానిని కలిగి ఉంది. [1] S.45 నాలుగు 275 HP (205 kW) హిస్పానో-సుజా వాటర్-కూల్డ్ V8 ఇంజన్లు, రెండు, ఎగువ వింగ్ పైన పషర్ కాన్ఫిగరేషన్‌లో మూసివేయబడింది మరియు ట్రాక్టర్ కాన్ఫిగరేషన్‌లోని దిగువ రెక్కపై రెండు వేరుగా ఉంది. ఇంధనం రెండు ఎగువ వింగ్ ట్యాంకులలో జరిగింది మరియు ప్రతి ఇంజిన్ ఇంజిన్ నాసెల్లెస్ మధ్య జంటగా అమర్చిన స్థూపాకార లాంబ్లిన్ రేడియేట్తో చల్లబడుతుంది. [1] దీని ఫ్యూజ్‌లేజ్ ఒక చెక్క, వృత్తాకార విభాగం మోనోకోక్, స్ప్రూస్ మరియు తులిప్‌వుడ్ యొక్క క్రాస్-కణిత పొరల నుండి నిర్మించబడింది. ముగ్గురు సిబ్బంది ముక్కు దగ్గర వ్యక్తిగత ఓపెన్ కాక్‌పిట్స్‌లో కూర్చున్నారు, ముందు నావిగేటర్, ఇక్కడ దిగువ ముక్కులో పెద్ద కిటికీలు అతనికి భూమి గురించి విస్తృత దృశ్యాన్ని ఇచ్చాయి మరియు ఇద్దరు పైలట్లు పక్కపక్కనే వైపు. పదిహేను మంది ప్రయాణికులు ఐదు వరుసలలో స్టార్‌బోర్డ్ వైపు రెండు సీట్లతో, పోర్ట్ వైపు ఒకటి మరియు వాటి మధ్య కారిడార్ ఏర్పాటు చేసిన సీట్లలో పరివేష్టిత క్యాబిన్లో కూర్చున్నారు. ప్రతి వరుసలో ఇరువైపులా ఒక విండో ఉంది. ఎంట్రీ స్టార్‌బోర్డ్ వైపు తలుపు ద్వారా ఉంది. వెనుకవైపు సామాను స్థలం మరియు రెండు సీట్ల టాయిలెట్ ఉంది. [1] [2] S.45 లో టెయిల్‌స్కిడ్‌తో స్థిరమైన, సాంప్రదాయిక అండర్ క్యారేజీ ఉంది, కానీ దాని బరువు సాధారణ రెండు మెయిన్‌వీల్స్ కంటే ఎక్కువ అవసరం. బదులుగా ప్రతి వైపు షేర్డ్ ఫెయిరింగ్ కింద ఒక జత చక్రాలు ఉన్నాయి. వీటిని ఒక క్షితిజ సమాంతర క్రాస్-సభ్యుడు v- స్ట్రట్‌లపై ఫ్యూజ్‌లేజ్‌కు చివరలతో చేరింది, ప్రతి ఒక్కటి మరింత స్ట్రట్‌తో పార్శ్వంగా గట్టిపడింది. [1] [2] 1921 సెలూన్లో ఇది ఆకర్షించిన ఆసక్తి ఉన్నప్పటికీ, అది ఎగురుతున్నట్లు తెలియని రికార్డు లేదు. ఇది సెలూన్లో చాలా కాలం ముందు నిర్మాణంలో ఉంది. [3] లెస్ ఐల్స్, నవంబర్ 1921 నుండి డేటా [1] సాధారణ లక్షణాల పనితీరు</v>
      </c>
      <c r="E77" s="1" t="s">
        <v>355</v>
      </c>
      <c r="F77" s="1" t="str">
        <f>IFERROR(__xludf.DUMMYFUNCTION("GOOGLETRANSLATE(E:E, ""en"", ""te"")"),"విమానాల")</f>
        <v>విమానాల</v>
      </c>
      <c r="G77" s="1" t="s">
        <v>637</v>
      </c>
      <c r="H77" s="1" t="str">
        <f>IFERROR(__xludf.DUMMYFUNCTION("GOOGLETRANSLATE(G:G, ""en"", ""te"")"),"ఫ్రాన్స్")</f>
        <v>ఫ్రాన్స్</v>
      </c>
      <c r="I77" s="2" t="s">
        <v>1384</v>
      </c>
      <c r="J77" s="1" t="s">
        <v>1385</v>
      </c>
      <c r="K77" s="1" t="str">
        <f>IFERROR(__xludf.DUMMYFUNCTION("GOOGLETRANSLATE(J:J, ""en"", ""te"")"),"ఆండ్రే హెర్బ్మెంట్")</f>
        <v>ఆండ్రే హెర్బ్మెంట్</v>
      </c>
      <c r="L77" s="1" t="s">
        <v>1386</v>
      </c>
      <c r="O77" s="1">
        <v>1.0</v>
      </c>
      <c r="P77" s="1" t="s">
        <v>1387</v>
      </c>
      <c r="Q77" s="1" t="s">
        <v>1388</v>
      </c>
      <c r="S77" s="1" t="s">
        <v>1389</v>
      </c>
      <c r="T77" s="1" t="s">
        <v>1390</v>
      </c>
      <c r="U77" s="1" t="s">
        <v>1391</v>
      </c>
      <c r="V77" s="1" t="s">
        <v>1392</v>
      </c>
      <c r="W77" s="1" t="s">
        <v>1393</v>
      </c>
      <c r="X77" s="1" t="s">
        <v>669</v>
      </c>
      <c r="Y77" s="1" t="s">
        <v>586</v>
      </c>
      <c r="AA77" s="1" t="s">
        <v>1394</v>
      </c>
      <c r="AM77" s="2" t="s">
        <v>364</v>
      </c>
      <c r="AN77" s="1" t="s">
        <v>644</v>
      </c>
      <c r="AO77" s="1" t="s">
        <v>645</v>
      </c>
      <c r="AP77" s="1" t="s">
        <v>1395</v>
      </c>
      <c r="AQ77" s="1" t="s">
        <v>1396</v>
      </c>
      <c r="AU77" s="1" t="s">
        <v>1397</v>
      </c>
      <c r="AY77" s="1" t="s">
        <v>1398</v>
      </c>
      <c r="BW77" s="1" t="s">
        <v>1399</v>
      </c>
      <c r="BX77" s="1" t="s">
        <v>1400</v>
      </c>
    </row>
    <row r="78">
      <c r="A78" s="1" t="s">
        <v>1401</v>
      </c>
      <c r="B78" s="1" t="str">
        <f>IFERROR(__xludf.DUMMYFUNCTION("GOOGLETRANSLATE(A:A, ""en"", ""te"")"),"జెనిత్ ఆల్బాట్రాస్ Z-12")</f>
        <v>జెనిత్ ఆల్బాట్రాస్ Z-12</v>
      </c>
      <c r="C78" s="1" t="s">
        <v>1402</v>
      </c>
      <c r="D78" s="1" t="str">
        <f>IFERROR(__xludf.DUMMYFUNCTION("GOOGLETRANSLATE(C:C, ""en"", ""te"")"),"జెనిత్ ఆల్బాట్రాస్ జెడ్ -12 1928 లో యునైటెడ్ స్టేట్స్లో నిర్మించిన పెద్ద, మూడు ఇంజిన్ల విమానాలు. ఇది 11 మంది ప్రయాణీకులను తీసుకువెళ్ళగలదు. ఒకటి మాత్రమే పూర్తయింది. జెనిత్ ఆల్బ్ట్రోస్ Z-12 ను కాలిఫోర్నియాలోని శాంటా అనా యొక్క జెనిత్ ఎయిర్క్రాఫ్ట్ కంపెనీ రూప"&amp;"ొందించింది మరియు నిర్మించింది మరియు మొదట జనవరి 1930 లో అక్కడకు వెళ్లింది. [1] [2] అక్టోబర్ 1929 నాటికి స్కోఫీల్డ్ ఇంక్ దీనిని వారి లాస్ ఏంజిల్స్ ఫ్యాక్టరీలో నిర్మించే హక్కులను కొనుగోలు చేసింది మరియు జనవరి 1930 నాటికి ప్రోటోటైప్ అక్కడ తిరిగి ఇంజిన్ చేయబడిం"&amp;"ది. [3] [4] జనవరి 1928 లో ఆల్బాట్రాస్ మొదట ప్రయాణించినప్పుడు [2] ఇది పశ్చిమ తీరంలో నిర్మించిన అతిపెద్ద విమానం అని వర్ణించబడింది. ఇది మూడు ఇంజిన్, హై వింగ్ మోనోప్లేన్, ఇది 90 అడుగుల (27 మీ) మరియు ఒక పెద్ద ప్రయాణీకుల క్యాబిన్, ఇది తీరం నుండి తీరం వరకు ఉన్న "&amp;"సుదూర మార్గాల కోసం రూపొందించబడింది. [1] దీని రెండు స్పార్ వింగ్ గుండ్రని చిట్కాలకు ప్రణాళికలో దీర్ఘచతురస్రాకారంగా ఉంది మరియు ప్రతి వైపు ఒక సమాంతర జత ద్వారా దిగువ ఫ్యూజ్‌లేజ్ లాంగన్స్ నుండి స్పార్స్‌కు ఒక సమాంతర జత స్ట్రీమ్లైన్డ్ స్ట్రట్‌ల ద్వారా కలుపుతారు"&amp;". [4] [5] ఆల్బాట్రాస్ ప్రారంభంలో మూడు 125 హెచ్‌పి (93 కిలోవాట్ రెండూ 7 సిలిండర్ రేడియల్ ఇంజన్లు మరియు అదేవిధంగా అమర్చబడ్డాయి. బయటి జంట ఫార్వర్డ్ వింగ్ స్ట్రట్‌కు జతచేయబడింది, ఫార్వర్డ్ స్పార్ మరియు క్షితిజ సమాంతర స్ట్రట్‌లకు పైకి స్ట్రట్‌ల మూడుసార్లు ఫ్యూ"&amp;"జ్‌లేజ్‌కు, మరియు సెంట్రల్ ఇంజిన్ ఫార్వర్డ్ ఫ్యూజ్‌లేజ్ యొక్క సన్నని ముక్కుపై అమర్చబడింది. [5] సెంట్రల్ ఇంజిన్ వెనుక ఫ్యూజ్‌లేజ్ పైలట్ల పరివేష్టిత క్యాబిన్‌కు వేగంగా విస్తరించింది, వింగ్ లీడింగ్ ఎడ్జ్‌కు ముందు, ఇద్దరు పైలట్లతో కూర్చుంది. అసలు జెనిత్ క్యాబ"&amp;"ిన్ [1] లో పైలట్లలో ఒకరిని సుదీర్ఘ విమానంలో నిద్రించడానికి ఒక బంక్ కూడా ఉంది, కాని స్కోఫీల్డ్ లేఅవుట్ బదులుగా నావిగేటర్‌ను కూర్చుంది. వెంటనే సిబ్బంది వెనుక మరియు క్రింద ఒక విండోస్ క్యాబిన్ 9 మంది ప్రయాణీకులకు వ్యక్తిగత సీట్లు మరియు రెండు లేదా మూడు సీట్ల మ"&amp;"ంచం కలిగి ఉంది. ప్రయాణీకులు వెనుక భాగంలో పోర్ట్ సైడ్ డోర్ ద్వారా తమ క్యాబిన్లోకి ప్రవేశించారు. పైలట్ల క్యాబిన్ క్రింద మరొక సామాను పట్టు ఉన్నప్పటికీ, సామాను కంపార్ట్‌మెంట్‌తో పాటు క్యాబిన్ వెనుక ఒక టాయిలెట్ ఉంది. [4] తోక సాంప్రదాయంగా ఉంది, టెయిల్‌ప్లేన్ మర"&amp;"ియు ఎలివేటర్లు మధ్య-ఫ్యూజ్‌లేజ్ వద్ద ఉన్నాయి. ఫిన్ త్రిభుజాకారంగా ఉంది మరియు సమీప దీర్ఘచతురస్రాకార, సమతుల్య చుక్కానిని తీసుకువెళ్ళింది. [4] [5] ఆల్బాట్రాస్ పరిష్కరించబడింది, స్ప్లిట్ ఇరుసు, టెయిల్‌వీల్ ల్యాండింగ్ గేర్. ప్రధాన చక్రాలు దిగువ ఫ్యూజ్‌లేజ్ లాం"&amp;"గ్‌రాన్ల నుండి V- స్ట్రట్‌లలో ఉన్నాయి, నిలువు షాక్-శోషక ల్యాండింగ్ కాళ్ళు ఇంజిన్ మౌంటు వద్ద ఫార్వర్డ్ వింగ్ స్ట్రట్‌లలో చేరతాయి. మార్చి 1928 మరియు ఫిబ్రవరి 1930 మధ్య కొంత తేదీలో స్ట్రట్స్ మరియు కాళ్ళు విమాన ఫెయిరింగ్స్ మరియు వీల్స్ సెమీ-కప్పబడినవి. [4] [5"&amp;"] జనవరి 1928 లో మొదటి ఫ్లైట్ తరువాత, ప్రపంచ ఓర్పు రికార్డుపై ప్రయత్నం కోసం సన్నాహాలు ప్రారంభమయ్యాయి. మార్చిలో ఇది 13,000 పౌండ్లు (5,900 కిలోలు) లోడ్ చేసిన బరువు వద్ద 1,300 యుఎస్ గల్ (1,100 ఇంప్ గల్; 4,900 ఎల్) ఇంధనాన్ని మోసుకెళ్ళింది. [6] ఆ ఇంధన పరిమాణంతో"&amp;" లెక్కించిన పరిధి 6,700 మైళ్ళు (10,800 కిమీ; 5,800 ఎన్ఎమ్ఐ). 95 mph (153 km/h; 83 kn) [3] క్రూజింగ్ వేగంతో ఫ్లైట్ కేవలం 70 గంటలకు పైగా ఉండేది కాని రికార్డు ప్రయత్నం గురించి నివేదికలు తెలియదు. ఆక్సెల్సన్ ఇంజిన్‌లతో మొదటి విమాన తేదీ కూడా తెలియదు కాని జనవరి "&amp;"1930 నాటికి అది వారితో సంతృప్తికరంగా ఎగురుతున్నట్లు నివేదించబడింది. [4] స్కోఫీల్డ్ మొదట ఆల్బాట్రాస్‌ను ఉత్పత్తిలో పెట్టడానికి ఉద్దేశించినప్పటికీ, మరిన్ని ఉదాహరణలకు ఆధారాలు లేవు. [3] ఏరో డైజెస్ట్ నుండి డేటా (ఫిబ్రవరి 1930) [4] సాధారణ లక్షణాల పనితీరు")</f>
        <v>జెనిత్ ఆల్బాట్రాస్ జెడ్ -12 1928 లో యునైటెడ్ స్టేట్స్లో నిర్మించిన పెద్ద, మూడు ఇంజిన్ల విమానాలు. ఇది 11 మంది ప్రయాణీకులను తీసుకువెళ్ళగలదు. ఒకటి మాత్రమే పూర్తయింది. జెనిత్ ఆల్బ్ట్రోస్ Z-12 ను కాలిఫోర్నియాలోని శాంటా అనా యొక్క జెనిత్ ఎయిర్క్రాఫ్ట్ కంపెనీ రూపొందించింది మరియు నిర్మించింది మరియు మొదట జనవరి 1930 లో అక్కడకు వెళ్లింది. [1] [2] అక్టోబర్ 1929 నాటికి స్కోఫీల్డ్ ఇంక్ దీనిని వారి లాస్ ఏంజిల్స్ ఫ్యాక్టరీలో నిర్మించే హక్కులను కొనుగోలు చేసింది మరియు జనవరి 1930 నాటికి ప్రోటోటైప్ అక్కడ తిరిగి ఇంజిన్ చేయబడింది. [3] [4] జనవరి 1928 లో ఆల్బాట్రాస్ మొదట ప్రయాణించినప్పుడు [2] ఇది పశ్చిమ తీరంలో నిర్మించిన అతిపెద్ద విమానం అని వర్ణించబడింది. ఇది మూడు ఇంజిన్, హై వింగ్ మోనోప్లేన్, ఇది 90 అడుగుల (27 మీ) మరియు ఒక పెద్ద ప్రయాణీకుల క్యాబిన్, ఇది తీరం నుండి తీరం వరకు ఉన్న సుదూర మార్గాల కోసం రూపొందించబడింది. [1] దీని రెండు స్పార్ వింగ్ గుండ్రని చిట్కాలకు ప్రణాళికలో దీర్ఘచతురస్రాకారంగా ఉంది మరియు ప్రతి వైపు ఒక సమాంతర జత ద్వారా దిగువ ఫ్యూజ్‌లేజ్ లాంగన్స్ నుండి స్పార్స్‌కు ఒక సమాంతర జత స్ట్రీమ్లైన్డ్ స్ట్రట్‌ల ద్వారా కలుపుతారు. [4] [5] ఆల్బాట్రాస్ ప్రారంభంలో మూడు 125 హెచ్‌పి (93 కిలోవాట్ రెండూ 7 సిలిండర్ రేడియల్ ఇంజన్లు మరియు అదేవిధంగా అమర్చబడ్డాయి. బయటి జంట ఫార్వర్డ్ వింగ్ స్ట్రట్‌కు జతచేయబడింది, ఫార్వర్డ్ స్పార్ మరియు క్షితిజ సమాంతర స్ట్రట్‌లకు పైకి స్ట్రట్‌ల మూడుసార్లు ఫ్యూజ్‌లేజ్‌కు, మరియు సెంట్రల్ ఇంజిన్ ఫార్వర్డ్ ఫ్యూజ్‌లేజ్ యొక్క సన్నని ముక్కుపై అమర్చబడింది. [5] సెంట్రల్ ఇంజిన్ వెనుక ఫ్యూజ్‌లేజ్ పైలట్ల పరివేష్టిత క్యాబిన్‌కు వేగంగా విస్తరించింది, వింగ్ లీడింగ్ ఎడ్జ్‌కు ముందు, ఇద్దరు పైలట్లతో కూర్చుంది. అసలు జెనిత్ క్యాబిన్ [1] లో పైలట్లలో ఒకరిని సుదీర్ఘ విమానంలో నిద్రించడానికి ఒక బంక్ కూడా ఉంది, కాని స్కోఫీల్డ్ లేఅవుట్ బదులుగా నావిగేటర్‌ను కూర్చుంది. వెంటనే సిబ్బంది వెనుక మరియు క్రింద ఒక విండోస్ క్యాబిన్ 9 మంది ప్రయాణీకులకు వ్యక్తిగత సీట్లు మరియు రెండు లేదా మూడు సీట్ల మంచం కలిగి ఉంది. ప్రయాణీకులు వెనుక భాగంలో పోర్ట్ సైడ్ డోర్ ద్వారా తమ క్యాబిన్లోకి ప్రవేశించారు. పైలట్ల క్యాబిన్ క్రింద మరొక సామాను పట్టు ఉన్నప్పటికీ, సామాను కంపార్ట్‌మెంట్‌తో పాటు క్యాబిన్ వెనుక ఒక టాయిలెట్ ఉంది. [4] తోక సాంప్రదాయంగా ఉంది, టెయిల్‌ప్లేన్ మరియు ఎలివేటర్లు మధ్య-ఫ్యూజ్‌లేజ్ వద్ద ఉన్నాయి. ఫిన్ త్రిభుజాకారంగా ఉంది మరియు సమీప దీర్ఘచతురస్రాకార, సమతుల్య చుక్కానిని తీసుకువెళ్ళింది. [4] [5] ఆల్బాట్రాస్ పరిష్కరించబడింది, స్ప్లిట్ ఇరుసు, టెయిల్‌వీల్ ల్యాండింగ్ గేర్. ప్రధాన చక్రాలు దిగువ ఫ్యూజ్‌లేజ్ లాంగ్‌రాన్ల నుండి V- స్ట్రట్‌లలో ఉన్నాయి, నిలువు షాక్-శోషక ల్యాండింగ్ కాళ్ళు ఇంజిన్ మౌంటు వద్ద ఫార్వర్డ్ వింగ్ స్ట్రట్‌లలో చేరతాయి. మార్చి 1928 మరియు ఫిబ్రవరి 1930 మధ్య కొంత తేదీలో స్ట్రట్స్ మరియు కాళ్ళు విమాన ఫెయిరింగ్స్ మరియు వీల్స్ సెమీ-కప్పబడినవి. [4] [5] జనవరి 1928 లో మొదటి ఫ్లైట్ తరువాత, ప్రపంచ ఓర్పు రికార్డుపై ప్రయత్నం కోసం సన్నాహాలు ప్రారంభమయ్యాయి. మార్చిలో ఇది 13,000 పౌండ్లు (5,900 కిలోలు) లోడ్ చేసిన బరువు వద్ద 1,300 యుఎస్ గల్ (1,100 ఇంప్ గల్; 4,900 ఎల్) ఇంధనాన్ని మోసుకెళ్ళింది. [6] ఆ ఇంధన పరిమాణంతో లెక్కించిన పరిధి 6,700 మైళ్ళు (10,800 కిమీ; 5,800 ఎన్ఎమ్ఐ). 95 mph (153 km/h; 83 kn) [3] క్రూజింగ్ వేగంతో ఫ్లైట్ కేవలం 70 గంటలకు పైగా ఉండేది కాని రికార్డు ప్రయత్నం గురించి నివేదికలు తెలియదు. ఆక్సెల్సన్ ఇంజిన్‌లతో మొదటి విమాన తేదీ కూడా తెలియదు కాని జనవరి 1930 నాటికి అది వారితో సంతృప్తికరంగా ఎగురుతున్నట్లు నివేదించబడింది. [4] స్కోఫీల్డ్ మొదట ఆల్బాట్రాస్‌ను ఉత్పత్తిలో పెట్టడానికి ఉద్దేశించినప్పటికీ, మరిన్ని ఉదాహరణలకు ఆధారాలు లేవు. [3] ఏరో డైజెస్ట్ నుండి డేటా (ఫిబ్రవరి 1930) [4] సాధారణ లక్షణాల పనితీరు</v>
      </c>
      <c r="E78" s="1" t="s">
        <v>1403</v>
      </c>
      <c r="F78" s="1" t="str">
        <f>IFERROR(__xludf.DUMMYFUNCTION("GOOGLETRANSLATE(E:E, ""en"", ""te"")"),"11 ప్రయాణీకుల విమానాలు")</f>
        <v>11 ప్రయాణీకుల విమానాలు</v>
      </c>
      <c r="G78" s="1" t="s">
        <v>1267</v>
      </c>
      <c r="H78" s="1" t="str">
        <f>IFERROR(__xludf.DUMMYFUNCTION("GOOGLETRANSLATE(G:G, ""en"", ""te"")"),"యు.ఎస్")</f>
        <v>యు.ఎస్</v>
      </c>
      <c r="J78" s="1" t="s">
        <v>1404</v>
      </c>
      <c r="K78" s="1" t="str">
        <f>IFERROR(__xludf.DUMMYFUNCTION("GOOGLETRANSLATE(J:J, ""en"", ""te"")"),"ఆల్బిన్ కె. పీటర్సన్ మరియు చార్లెస్ పి. రోచెవిల్లే")</f>
        <v>ఆల్బిన్ కె. పీటర్సన్ మరియు చార్లెస్ పి. రోచెవిల్లే</v>
      </c>
      <c r="L78" s="3">
        <v>10236.0</v>
      </c>
      <c r="O78" s="1">
        <v>1.0</v>
      </c>
      <c r="P78" s="1" t="s">
        <v>1387</v>
      </c>
      <c r="Q78" s="1" t="s">
        <v>1405</v>
      </c>
      <c r="R78" s="1" t="s">
        <v>1406</v>
      </c>
      <c r="S78" s="1" t="s">
        <v>1407</v>
      </c>
      <c r="T78" s="1" t="s">
        <v>1408</v>
      </c>
      <c r="W78" s="1" t="s">
        <v>1409</v>
      </c>
      <c r="Y78" s="1" t="s">
        <v>923</v>
      </c>
      <c r="Z78" s="1" t="s">
        <v>1252</v>
      </c>
      <c r="AA78" s="1" t="s">
        <v>1410</v>
      </c>
      <c r="AB78" s="1" t="s">
        <v>1411</v>
      </c>
      <c r="AN78" s="1" t="s">
        <v>1412</v>
      </c>
      <c r="AP78" s="1" t="s">
        <v>1413</v>
      </c>
      <c r="AQ78" s="1" t="s">
        <v>1414</v>
      </c>
      <c r="AS78" s="1" t="s">
        <v>1415</v>
      </c>
      <c r="AU78" s="1" t="s">
        <v>1416</v>
      </c>
    </row>
    <row r="79">
      <c r="A79" s="1" t="s">
        <v>1417</v>
      </c>
      <c r="B79" s="1" t="str">
        <f>IFERROR(__xludf.DUMMYFUNCTION("GOOGLETRANSLATE(A:A, ""en"", ""te"")"),"ఫోర్డ్ 14-ఎ")</f>
        <v>ఫోర్డ్ 14-ఎ</v>
      </c>
      <c r="C79" s="1" t="s">
        <v>1418</v>
      </c>
      <c r="D79" s="1" t="str">
        <f>IFERROR(__xludf.DUMMYFUNCTION("GOOGLETRANSLATE(C:C, ""en"", ""te"")"),"ఫోర్డ్ 14-ఎ ఒక ప్రోటోటైప్ మూడు ఇంజిన్, పెద్ద, క్రమబద్ధీకరించబడిన, 32 ప్యాసింజర్ విమానాలు 1932 లో నిర్మించబడ్డాయి. స్పష్టంగా పూర్తయినప్పటికీ, అది ఎప్పుడూ ప్రయాణించలేదు. 14-A కి ఫోర్డ్ యొక్క మునుపటి, చిన్న ట్రిమోటర్ సిరీస్‌తో బలహీనమైన సంబంధాలు మాత్రమే ఉన్నా"&amp;"యి, రెక్కలు 50% ఎక్కువ, మరింత శక్తివంతమైన మరియు భిన్నంగా అమర్చిన ఇంజన్లు మరియు దాదాపు మూడు రెట్లు ఎక్కువ మంది ప్రయాణీకులను చాలా విశాలమైన ఫ్యూజ్‌లేజ్‌లో ఉన్నాయి. [1] ఇది మందపాటి (4 అడుగుల 3 (1.30 మీ) గరిష్టంగా), రెండు స్పార్ భుజం వింగ్ కలిగిన ఆల్-మెటల్ విమ"&amp;"ానం. ప్రతి ఉప-వింగ్, తమను తాము రెండు భాగాలుగా, చిన్న, దీర్ఘచతురస్రాకార ప్రణాళిక సెంటర్-సెక్షన్‌లో అమర్చారు, ఇది ఫ్యూజ్‌లేజ్‌లో అంతర్భాగం. దీనికి మించి, రెక్కలు గుండ్రని చిట్కాలకు టెట్రాహెడ్రల్ ప్రణాళికలను కలిగి ఉన్నాయి. దీని ఐలెరాన్లు బయటి ప్యానెల్లను నిం"&amp;"పాయి మరియు ఇతర నియంత్రణ ఉపరితలాల మాదిరిగా, డైనమిక్‌గా, ఏరోడైనమిక్‌గా, సమతుల్యత కాకపోయినా. [1] ఫ్యూజ్‌లేజ్ నిర్మాణం ఓపెన్ ఛానల్ ట్రస్ రకం, సెంట్రల్ భాగంలో వింగ్, ఇంజిన్ మరియు అండర్ క్యారేజ్ ఒత్తిడిని మరియు మరెక్కడా డ్యూరల్ తో ఉక్కు సభ్యులతో. ఇది ముడతలు పెట"&amp;"్టిన ఆల్క్లాడ్ షీట్లో ఉంది. ఇద్దరు పైలట్లకు విపరీతమైన ముక్కులో వారి పరివేష్టిత స్థానం నుండి అద్భుతమైన దృశ్యం ఇవ్వబడింది, బాహ్య, పోర్ట్ సైడ్ డోర్ ద్వారా ధూమపాన గదిలోకి ప్రవేశించి, తరువాత అంతర్గత తలుపు ద్వారా ముందుకు. నాలుగు ప్యాసింజర్ కంపార్ట్మెంట్లు ఉన్నా"&amp;"యి, రైల్వే ప్రయాణీకులు ఉపయోగించిన వాటిని రూపొందించారు, కాని ధూమపాన గది వెనుక తలుపు నుండి సెంట్రల్ కారిడార్ ద్వారా ఉప-కంపార్ట్మెంట్లుగా విభజించబడింది. ప్రతి ఉప-కంపార్ట్మెంట్ నలుగురు ప్రయాణీకులను డబుల్, ముఖాముఖి సీట్లలో ఒక పెద్ద కిటికీ ద్వారా వెలిగించింది మ"&amp;"రియు సౌండ్ ఇన్సులేషన్ మరియు తాపనతో అందించబడింది. రెండు ఫార్వర్డ్ కంపార్ట్మెంట్లు రెండు వెనుక నుండి రెక్క కింద మరుగుదొడ్ల ద్వారా వేరు చేయబడ్డాయి. కారిడార్ పోర్ట్ వైపు గాలీని మరియు స్టార్‌బోర్డ్ సైడ్ బ్యాగేజ్ స్టోర్, ప్రతి దాని స్వంత బాహ్య తలుపుతో, ప్రతి వై"&amp;"పు తలుపులు ఉన్న నిష్క్రమణ/ప్రవేశ ప్రాంతానికి వెళ్ళే మార్గంలో దాటింది. మొత్తంమీద ప్రయాణీకుల క్యాబిన్, మరుగుదొడ్లను మినహాయించి, 41 అడుగుల (12 మీ) పొడవు, 8 అడుగుల 11 (2.72 మీ) వెడల్పు మరియు 6 అడుగుల 10 (2.08 మీ) ఎత్తు, 1,948 క్యూ అడుగుల (55.2 మీ 3) వాల్యూమ్."&amp;" 1] 14-A అసాధారణమైనది, రెండు వేర్వేరు, దగ్గరి సంబంధం ఉన్నప్పటికీ, ఇంజిన్ల రకాలు, చాలా భిన్నంగా అమర్చబడి ఉన్నాయి. ఫోర్డ్ ప్రామాణిక ట్రై-మోటార్ ముక్కు ఇంజిన్‌ను ఒక పైలాన్‌పై ఒకటిగా మార్చిన ఫోర్డ్ 12-ఎ మరియు 14-ఎ సెంట్రల్, 1,100 హెచ్‌పి (820 కిలోవాట్ , దాని "&amp;"మూడు బాగా వేరు చేయబడిన సిలిండర్ బ్యాంకులు ఒక్కొక్కటిగా కౌలెడ్. ఇది పైలాన్లోని ఎడ్జ్-ఆన్ రేడియేటర్లచే చల్లబడింది మరియు మూడు-బ్లేడెడ్ ప్రొపెల్లర్‌ను నడిపించింది. బయటి ఇంజన్లు, రెండు హిస్పానో-సుజా 12nbr, నీటి-చల్లబడిన 60 ° V-12 లు, మందపాటి రెక్కలలో ఖననం చేయబ"&amp;"డ్డాయి. క్రిందికి, వారు లాంగ్ డ్రైవ్ షాఫ్ట్‌లలో పెద్ద, నాలుగు-బ్లేడెడ్ ప్రొపెల్లర్లను నడిపారు. వారి ఎడ్జ్-ఆన్ రేడియేటర్లు వాటి క్రింద జాగ్రత్తగా ఉండే ల్యాండింగ్ కాళ్ళలో అమర్చబడ్డాయి. [1] 14-ఎ యొక్క ల్యాండింగ్ గేర్ కూడా అసాధారణమైనది: ల్యాండింగ్ కాళ్ళు మరియ"&amp;"ు డీప్ వీల్ ఫెయిరింగ్‌లు స్థిరంగా ఉన్నప్పటికీ, దిగువ ఫ్యూజ్‌లేజ్ సభ్యులకు సమీప-హోరిజోంటల్ స్ట్రట్‌లతో కలుపుతారు, చక్రాలు వారి ఫెయిరింగ్‌లలో ఉపసంహరించబడతాయి. విమానం స్థిరంగా ఉన్నప్పుడు చక్రాలు ఉపసంహరించబడ్డాయి, కాని టేకాఫ్ చేయడానికి ముందు వాటిని న్యూమాటికల"&amp;"్‌గా తగ్గించారు, 14-ఎ ఎత్తును 4 అడుగుల 1 (1.24 మీ) పెంచి, ఆపై మళ్లీ విమానంలో పెంచారు. వారి ట్రాక్ 26 అడుగుల 5 అంగుళాలు (8.05 మీ). తోక చక్రం అసాధారణంగా పెద్దది మరియు తోక కంటే చాలా ముందు ఉంది, ఇది నేలమీద ఫ్యూజ్‌లేజ్‌ను సమం చేయడానికి సహాయపడుతుంది. ప్రధాన చక్"&amp;"రాల మాదిరిగా ఇది షాక్ అబ్జార్బర్‌లో అమర్చబడింది, కానీ, అదనంగా, క్యాస్టర్‌కు ఉచితం. [1] తోక యూనిట్ సాంప్రదాయంగా ఉంది, టాపర్డ్ టెయిల్‌ప్లేన్ ఫ్యూజ్‌లేజ్ పైన అమర్చబడి దానికి దిగువ నుండి కలుపుతారు మరియు ఫిన్ త్రిభుజాకారంగా ఉంది. దాని చుక్కాని గుండ్రంగా మరియు "&amp;"లోతుగా ఉంది, కదలిక కోసం ఎలివేటర్‌లో కటౌట్ అవసరం. [1] ఫోటోలు మరియు ఏప్రిల్ 1932 లో ప్రచురించబడిన వివరణాత్మక వివరణ అది పూర్తయిందని సూచించినప్పటికీ, [1] ఇది ఎగురుతున్న రికార్డులు లేవు. దాని నిర్మాణంలో ప్రయత్నం చేసినప్పటికీ, ఈ విమానం 1933 లో కత్తిరించబడింది. "&amp;"[2] ఏరో డైజెస్ట్ నుండి డేటా (ఏప్రిల్ 1932) [1] సాధారణ లక్షణాలు")</f>
        <v>ఫోర్డ్ 14-ఎ ఒక ప్రోటోటైప్ మూడు ఇంజిన్, పెద్ద, క్రమబద్ధీకరించబడిన, 32 ప్యాసింజర్ విమానాలు 1932 లో నిర్మించబడ్డాయి. స్పష్టంగా పూర్తయినప్పటికీ, అది ఎప్పుడూ ప్రయాణించలేదు. 14-A కి ఫోర్డ్ యొక్క మునుపటి, చిన్న ట్రిమోటర్ సిరీస్‌తో బలహీనమైన సంబంధాలు మాత్రమే ఉన్నాయి, రెక్కలు 50% ఎక్కువ, మరింత శక్తివంతమైన మరియు భిన్నంగా అమర్చిన ఇంజన్లు మరియు దాదాపు మూడు రెట్లు ఎక్కువ మంది ప్రయాణీకులను చాలా విశాలమైన ఫ్యూజ్‌లేజ్‌లో ఉన్నాయి. [1] ఇది మందపాటి (4 అడుగుల 3 (1.30 మీ) గరిష్టంగా), రెండు స్పార్ భుజం వింగ్ కలిగిన ఆల్-మెటల్ విమానం. ప్రతి ఉప-వింగ్, తమను తాము రెండు భాగాలుగా, చిన్న, దీర్ఘచతురస్రాకార ప్రణాళిక సెంటర్-సెక్షన్‌లో అమర్చారు, ఇది ఫ్యూజ్‌లేజ్‌లో అంతర్భాగం. దీనికి మించి, రెక్కలు గుండ్రని చిట్కాలకు టెట్రాహెడ్రల్ ప్రణాళికలను కలిగి ఉన్నాయి. దీని ఐలెరాన్లు బయటి ప్యానెల్లను నింపాయి మరియు ఇతర నియంత్రణ ఉపరితలాల మాదిరిగా, డైనమిక్‌గా, ఏరోడైనమిక్‌గా, సమతుల్యత కాకపోయినా. [1] ఫ్యూజ్‌లేజ్ నిర్మాణం ఓపెన్ ఛానల్ ట్రస్ రకం, సెంట్రల్ భాగంలో వింగ్, ఇంజిన్ మరియు అండర్ క్యారేజ్ ఒత్తిడిని మరియు మరెక్కడా డ్యూరల్ తో ఉక్కు సభ్యులతో. ఇది ముడతలు పెట్టిన ఆల్క్లాడ్ షీట్లో ఉంది. ఇద్దరు పైలట్లకు విపరీతమైన ముక్కులో వారి పరివేష్టిత స్థానం నుండి అద్భుతమైన దృశ్యం ఇవ్వబడింది, బాహ్య, పోర్ట్ సైడ్ డోర్ ద్వారా ధూమపాన గదిలోకి ప్రవేశించి, తరువాత అంతర్గత తలుపు ద్వారా ముందుకు. నాలుగు ప్యాసింజర్ కంపార్ట్మెంట్లు ఉన్నాయి, రైల్వే ప్రయాణీకులు ఉపయోగించిన వాటిని రూపొందించారు, కాని ధూమపాన గది వెనుక తలుపు నుండి సెంట్రల్ కారిడార్ ద్వారా ఉప-కంపార్ట్మెంట్లుగా విభజించబడింది. ప్రతి ఉప-కంపార్ట్మెంట్ నలుగురు ప్రయాణీకులను డబుల్, ముఖాముఖి సీట్లలో ఒక పెద్ద కిటికీ ద్వారా వెలిగించింది మరియు సౌండ్ ఇన్సులేషన్ మరియు తాపనతో అందించబడింది. రెండు ఫార్వర్డ్ కంపార్ట్మెంట్లు రెండు వెనుక నుండి రెక్క కింద మరుగుదొడ్ల ద్వారా వేరు చేయబడ్డాయి. కారిడార్ పోర్ట్ వైపు గాలీని మరియు స్టార్‌బోర్డ్ సైడ్ బ్యాగేజ్ స్టోర్, ప్రతి దాని స్వంత బాహ్య తలుపుతో, ప్రతి వైపు తలుపులు ఉన్న నిష్క్రమణ/ప్రవేశ ప్రాంతానికి వెళ్ళే మార్గంలో దాటింది. మొత్తంమీద ప్రయాణీకుల క్యాబిన్, మరుగుదొడ్లను మినహాయించి, 41 అడుగుల (12 మీ) పొడవు, 8 అడుగుల 11 (2.72 మీ) వెడల్పు మరియు 6 అడుగుల 10 (2.08 మీ) ఎత్తు, 1,948 క్యూ అడుగుల (55.2 మీ 3) వాల్యూమ్. 1] 14-A అసాధారణమైనది, రెండు వేర్వేరు, దగ్గరి సంబంధం ఉన్నప్పటికీ, ఇంజిన్ల రకాలు, చాలా భిన్నంగా అమర్చబడి ఉన్నాయి. ఫోర్డ్ ప్రామాణిక ట్రై-మోటార్ ముక్కు ఇంజిన్‌ను ఒక పైలాన్‌పై ఒకటిగా మార్చిన ఫోర్డ్ 12-ఎ మరియు 14-ఎ సెంట్రల్, 1,100 హెచ్‌పి (820 కిలోవాట్ , దాని మూడు బాగా వేరు చేయబడిన సిలిండర్ బ్యాంకులు ఒక్కొక్కటిగా కౌలెడ్. ఇది పైలాన్లోని ఎడ్జ్-ఆన్ రేడియేటర్లచే చల్లబడింది మరియు మూడు-బ్లేడెడ్ ప్రొపెల్లర్‌ను నడిపించింది. బయటి ఇంజన్లు, రెండు హిస్పానో-సుజా 12nbr, నీటి-చల్లబడిన 60 ° V-12 లు, మందపాటి రెక్కలలో ఖననం చేయబడ్డాయి. క్రిందికి, వారు లాంగ్ డ్రైవ్ షాఫ్ట్‌లలో పెద్ద, నాలుగు-బ్లేడెడ్ ప్రొపెల్లర్లను నడిపారు. వారి ఎడ్జ్-ఆన్ రేడియేటర్లు వాటి క్రింద జాగ్రత్తగా ఉండే ల్యాండింగ్ కాళ్ళలో అమర్చబడ్డాయి. [1] 14-ఎ యొక్క ల్యాండింగ్ గేర్ కూడా అసాధారణమైనది: ల్యాండింగ్ కాళ్ళు మరియు డీప్ వీల్ ఫెయిరింగ్‌లు స్థిరంగా ఉన్నప్పటికీ, దిగువ ఫ్యూజ్‌లేజ్ సభ్యులకు సమీప-హోరిజోంటల్ స్ట్రట్‌లతో కలుపుతారు, చక్రాలు వారి ఫెయిరింగ్‌లలో ఉపసంహరించబడతాయి. విమానం స్థిరంగా ఉన్నప్పుడు చక్రాలు ఉపసంహరించబడ్డాయి, కాని టేకాఫ్ చేయడానికి ముందు వాటిని న్యూమాటికల్‌గా తగ్గించారు, 14-ఎ ఎత్తును 4 అడుగుల 1 (1.24 మీ) పెంచి, ఆపై మళ్లీ విమానంలో పెంచారు. వారి ట్రాక్ 26 అడుగుల 5 అంగుళాలు (8.05 మీ). తోక చక్రం అసాధారణంగా పెద్దది మరియు తోక కంటే చాలా ముందు ఉంది, ఇది నేలమీద ఫ్యూజ్‌లేజ్‌ను సమం చేయడానికి సహాయపడుతుంది. ప్రధాన చక్రాల మాదిరిగా ఇది షాక్ అబ్జార్బర్‌లో అమర్చబడింది, కానీ, అదనంగా, క్యాస్టర్‌కు ఉచితం. [1] తోక యూనిట్ సాంప్రదాయంగా ఉంది, టాపర్డ్ టెయిల్‌ప్లేన్ ఫ్యూజ్‌లేజ్ పైన అమర్చబడి దానికి దిగువ నుండి కలుపుతారు మరియు ఫిన్ త్రిభుజాకారంగా ఉంది. దాని చుక్కాని గుండ్రంగా మరియు లోతుగా ఉంది, కదలిక కోసం ఎలివేటర్‌లో కటౌట్ అవసరం. [1] ఫోటోలు మరియు ఏప్రిల్ 1932 లో ప్రచురించబడిన వివరణాత్మక వివరణ అది పూర్తయిందని సూచించినప్పటికీ, [1] ఇది ఎగురుతున్న రికార్డులు లేవు. దాని నిర్మాణంలో ప్రయత్నం చేసినప్పటికీ, ఈ విమానం 1933 లో కత్తిరించబడింది. [2] ఏరో డైజెస్ట్ నుండి డేటా (ఏప్రిల్ 1932) [1] సాధారణ లక్షణాలు</v>
      </c>
      <c r="E79" s="1" t="s">
        <v>1419</v>
      </c>
      <c r="F79" s="1" t="str">
        <f>IFERROR(__xludf.DUMMYFUNCTION("GOOGLETRANSLATE(E:E, ""en"", ""te"")"),"విమానాల")</f>
        <v>విమానాల</v>
      </c>
      <c r="G79" s="1" t="s">
        <v>1267</v>
      </c>
      <c r="H79" s="1" t="str">
        <f>IFERROR(__xludf.DUMMYFUNCTION("GOOGLETRANSLATE(G:G, ""en"", ""te"")"),"యు.ఎస్")</f>
        <v>యు.ఎస్</v>
      </c>
      <c r="I79" s="2" t="s">
        <v>1268</v>
      </c>
      <c r="Q79" s="1" t="s">
        <v>1420</v>
      </c>
      <c r="R79" s="1" t="s">
        <v>1421</v>
      </c>
      <c r="S79" s="1" t="s">
        <v>1422</v>
      </c>
      <c r="T79" s="1" t="s">
        <v>1423</v>
      </c>
      <c r="W79" s="1" t="s">
        <v>1424</v>
      </c>
      <c r="X79" s="1" t="s">
        <v>1425</v>
      </c>
      <c r="AN79" s="1" t="s">
        <v>1426</v>
      </c>
      <c r="AO79" s="1" t="s">
        <v>1427</v>
      </c>
      <c r="AP79" s="1" t="s">
        <v>1428</v>
      </c>
      <c r="AU79" s="1" t="s">
        <v>1429</v>
      </c>
    </row>
    <row r="80">
      <c r="A80" s="1" t="s">
        <v>1430</v>
      </c>
      <c r="B80" s="1" t="str">
        <f>IFERROR(__xludf.DUMMYFUNCTION("GOOGLETRANSLATE(A:A, ""en"", ""te"")"),"కాడ్రాన్ C.230")</f>
        <v>కాడ్రాన్ C.230</v>
      </c>
      <c r="C80" s="1" t="s">
        <v>1431</v>
      </c>
      <c r="D80" s="1" t="str">
        <f>IFERROR(__xludf.DUMMYFUNCTION("GOOGLETRANSLATE(C:C, ""en"", ""te"")"),"కాడ్రాన్ C.230 అనేది 1930 లో ఫ్రాన్స్‌లో ఉత్పత్తి చేయబడిన ఒక క్రీడా, పర్యటన మరియు శిక్షకుల విమానం. ఇది సాంప్రదాయిక బైప్‌లేన్, సింగిల్-బే, సమాన వ్యవధి యొక్క రెక్కలు. పైలట్ మరియు ఒకే ప్రయాణీకుడు ఓపెన్ కాక్‌పిట్స్‌లో కూర్చున్నారు. ఇది ప్లైవుడ్ చర్మంతో చెక్క "&amp;"ఫ్యూజ్‌లేజ్‌ను కలిగి ఉంది. [1] చాలా మెరుగైన మరియు చాలా విజయవంతమైన కాడ్రాన్ C.270 లూసియోల్ సిరీస్ కనిపించడానికి ముందు పదిహేను ఉదాహరణలు ఉత్పత్తి చేయబడ్డాయి. [1] నుండి డేటా: [1] ఏవియాఫ్రాన్స్, [1] ఫ్లైట్, [2] ఆల్-ఏరో [3] సాధారణ లక్షణాల పనితీరు")</f>
        <v>కాడ్రాన్ C.230 అనేది 1930 లో ఫ్రాన్స్‌లో ఉత్పత్తి చేయబడిన ఒక క్రీడా, పర్యటన మరియు శిక్షకుల విమానం. ఇది సాంప్రదాయిక బైప్‌లేన్, సింగిల్-బే, సమాన వ్యవధి యొక్క రెక్కలు. పైలట్ మరియు ఒకే ప్రయాణీకుడు ఓపెన్ కాక్‌పిట్స్‌లో కూర్చున్నారు. ఇది ప్లైవుడ్ చర్మంతో చెక్క ఫ్యూజ్‌లేజ్‌ను కలిగి ఉంది. [1] చాలా మెరుగైన మరియు చాలా విజయవంతమైన కాడ్రాన్ C.270 లూసియోల్ సిరీస్ కనిపించడానికి ముందు పదిహేను ఉదాహరణలు ఉత్పత్తి చేయబడ్డాయి. [1] నుండి డేటా: [1] ఏవియాఫ్రాన్స్, [1] ఫ్లైట్, [2] ఆల్-ఏరో [3] సాధారణ లక్షణాల పనితీరు</v>
      </c>
      <c r="E80" s="1" t="s">
        <v>1432</v>
      </c>
      <c r="F80" s="1" t="str">
        <f>IFERROR(__xludf.DUMMYFUNCTION("GOOGLETRANSLATE(E:E, ""en"", ""te"")"),"పర్యటన")</f>
        <v>పర్యటన</v>
      </c>
      <c r="J80" s="1" t="s">
        <v>1433</v>
      </c>
      <c r="K80" s="1" t="str">
        <f>IFERROR(__xludf.DUMMYFUNCTION("GOOGLETRANSLATE(J:J, ""en"", ""te"")"),"పాల్ డెవిల్లే")</f>
        <v>పాల్ డెవిల్లే</v>
      </c>
      <c r="L80" s="1">
        <v>1930.0</v>
      </c>
      <c r="O80" s="1">
        <v>15.0</v>
      </c>
      <c r="P80" s="1">
        <v>2.0</v>
      </c>
      <c r="Q80" s="1" t="s">
        <v>1434</v>
      </c>
      <c r="R80" s="1" t="s">
        <v>1435</v>
      </c>
      <c r="T80" s="1" t="s">
        <v>1436</v>
      </c>
      <c r="U80" s="1" t="s">
        <v>1437</v>
      </c>
      <c r="V80" s="1" t="s">
        <v>1438</v>
      </c>
      <c r="W80" s="1" t="s">
        <v>1439</v>
      </c>
      <c r="X80" s="1" t="s">
        <v>1440</v>
      </c>
      <c r="Y80" s="1" t="s">
        <v>170</v>
      </c>
      <c r="Z80" s="1" t="s">
        <v>1061</v>
      </c>
      <c r="AA80" s="1" t="s">
        <v>1041</v>
      </c>
      <c r="AN80" s="1" t="s">
        <v>1337</v>
      </c>
      <c r="AO80" s="2" t="s">
        <v>1338</v>
      </c>
      <c r="AP80" s="1" t="s">
        <v>1441</v>
      </c>
      <c r="AQ80" s="1" t="s">
        <v>1442</v>
      </c>
      <c r="AU80" s="1" t="s">
        <v>1443</v>
      </c>
      <c r="AW80" s="1" t="s">
        <v>1444</v>
      </c>
      <c r="AY80" s="1" t="s">
        <v>1445</v>
      </c>
      <c r="BI80" s="1" t="s">
        <v>674</v>
      </c>
      <c r="BM80" s="1" t="s">
        <v>1224</v>
      </c>
      <c r="BN80" s="1" t="s">
        <v>1446</v>
      </c>
      <c r="BO80" s="1" t="s">
        <v>1447</v>
      </c>
    </row>
    <row r="81">
      <c r="A81" s="1" t="s">
        <v>1448</v>
      </c>
      <c r="B81" s="1" t="str">
        <f>IFERROR(__xludf.DUMMYFUNCTION("GOOGLETRANSLATE(A:A, ""en"", ""te"")"),"CNNA HL-14")</f>
        <v>CNNA HL-14</v>
      </c>
      <c r="C81" s="1" t="s">
        <v>1449</v>
      </c>
      <c r="D81" s="1" t="str">
        <f>IFERROR(__xludf.DUMMYFUNCTION("GOOGLETRANSLATE(C:C, ""en"", ""te"")"),"CNNA HL-14 అనేది 1940 లలో CNNA లో బ్రెజిల్‌లో అభివృద్ధి చేసిన సివిల్ ట్రైనర్ విమానం. ఇది సింగిల్-ఇంజిన్ రెండు సీట్ల విమానం. ఒక నమూనా మాత్రమే నిర్మించబడింది. ఇది ఉత్పత్తిలోకి ప్రవేశించలేదు. SǎO PAOLO టెక్నికల్ మ్యూజియం వెబ్‌సైట్ (పోర్చుగీసులో) 1940 ల విమాన"&amp;"ంలో ఈ వ్యాసం ఒక స్టబ్. వికీపీడియా విస్తరించడం ద్వారా మీరు సహాయపడవచ్చు.")</f>
        <v>CNNA HL-14 అనేది 1940 లలో CNNA లో బ్రెజిల్‌లో అభివృద్ధి చేసిన సివిల్ ట్రైనర్ విమానం. ఇది సింగిల్-ఇంజిన్ రెండు సీట్ల విమానం. ఒక నమూనా మాత్రమే నిర్మించబడింది. ఇది ఉత్పత్తిలోకి ప్రవేశించలేదు. SǎO PAOLO టెక్నికల్ మ్యూజియం వెబ్‌సైట్ (పోర్చుగీసులో) 1940 ల విమానంలో ఈ వ్యాసం ఒక స్టబ్. వికీపీడియా విస్తరించడం ద్వారా మీరు సహాయపడవచ్చు.</v>
      </c>
      <c r="E81" s="1" t="s">
        <v>1450</v>
      </c>
      <c r="F81" s="1" t="str">
        <f>IFERROR(__xludf.DUMMYFUNCTION("GOOGLETRANSLATE(E:E, ""en"", ""te"")"),"శిక్షకుడు")</f>
        <v>శిక్షకుడు</v>
      </c>
      <c r="G81" s="1" t="s">
        <v>1451</v>
      </c>
      <c r="H81" s="1" t="str">
        <f>IFERROR(__xludf.DUMMYFUNCTION("GOOGLETRANSLATE(G:G, ""en"", ""te"")"),"బ్రెజిల్")</f>
        <v>బ్రెజిల్</v>
      </c>
      <c r="I81" s="2" t="s">
        <v>1452</v>
      </c>
      <c r="O81" s="1">
        <v>1.0</v>
      </c>
      <c r="AN81" s="1" t="s">
        <v>1453</v>
      </c>
    </row>
    <row r="82">
      <c r="A82" s="1" t="s">
        <v>1454</v>
      </c>
      <c r="B82" s="1" t="str">
        <f>IFERROR(__xludf.DUMMYFUNCTION("GOOGLETRANSLATE(A:A, ""en"", ""te"")"),"విక్కర్స్ F.B.24")</f>
        <v>విక్కర్స్ F.B.24</v>
      </c>
      <c r="C82" s="1" t="s">
        <v>1455</v>
      </c>
      <c r="D82" s="1" t="str">
        <f>IFERROR(__xludf.DUMMYFUNCTION("GOOGLETRANSLATE(C:C, ""en"", ""te"")"),"విక్కర్స్ F.B.24 మొదటి ప్రపంచ యుద్ధంలో బ్రిటిష్ రెండు-సీట్ల ఫైటర్ విమానం. కొన్ని ప్రోటోటైప్‌లు మాత్రమే నిర్మించబడ్డాయి, దీనికి మంచి పనితీరు ఉన్నప్పటికీ, బ్రిస్టల్ F.2 ఫైటర్‌కు ప్రాధాన్యత ఇవ్వబడింది. మొదటి ప్రపంచ యుద్ధం యొక్క ప్రారంభ సంవత్సరాల్లో, విక్కర్స"&amp;"్ లిమిటెడ్ 150 హెచ్‌పి (112 కిలోవాట్) హార్ట్ రేడియల్ ఇంజిన్‌ను ఉపయోగించడానికి అనేక విమానాలను రూపొందించింది, వీటి అభివృద్ధికి విక్కర్స్ నిధులు సమకూరుస్తున్నాయి, వీటిలో ఇద్దరు సింగిల్-సీట్ల యోధులు, F.B.12 పషర్ మరియు ట్రాక్టర్ F.B.16. [1] HART ను ఉపయోగించటాన"&amp;"ికి ప్రణాళిక చేయబడిన మూడవ డిజైన్ F.B.24, రెండు-సీట్ల ఫైటర్ నిఘా విమానం. [2] అయినప్పటికీ, హార్ట్ ఇంజిన్ నమ్మదగనిదిగా నిరూపించబడింది, మరియు డిసెంబర్ 1916 లో పూర్తయ్యే మొదటి నమూనాకు ముందు వదిలివేయబడింది, మరియు F.B.24 కోసం కొత్త పవర్‌ప్లాంట్‌ను కనుగొనడం అవసరం"&amp;", హిస్పానో-సుయిజా 8 ఎన్నుకోబడింది. [3] మొదటి రెండు ప్రోటోటైప్స్, F.B.24A మరియు F.B.24B 150 HP హిస్పానో-సుయిజాను ఉపయోగించాయి, [4] మొదటిది మార్చి 1917 లో ఎగురుతూ ఉంటుంది. [5] కానీ 200 హెచ్‌పి (149 కిలోవాట్ల) హిస్పానో-సుయిజాను ఉపయోగించటానికి మార్చబడింది, ఇది"&amp;" F.B.24D గా మారింది. F.B.24D అనేది దీర్ఘచతురస్రాకార విభాగం ఫ్యూజ్‌లేజ్‌తో రెండు-బే బైప్‌లేన్. పైలట్ మరియు పరిశీలకుడు/గన్నర్ ప్రత్యేక ఓపెన్ కాక్‌పిట్స్‌లో దగ్గరగా కూర్చున్నారు, పైలట్ నేరుగా ఎగువ రెక్కల క్రింద. ఎగువ రెక్కలలో పారదర్శక ప్యానెల్లు నిర్మించినప్"&amp;"పటికీ, పైలట్ యొక్క అభిప్రాయం చాలా తక్కువగా ఉంది. [6] F.B.24C హిస్పానో-సుయిజా శక్తితో కూడిన విమానం మాదిరిగానే ఉంది, కానీ కొంచెం పెద్దది మరియు భారీగా ఉంది మరియు 275 HP (205 kW) లోరైన్-డైట్రిచ్ 8BD వాటర్-కూల్డ్ V8 తో శక్తినిచ్చింది, సిలిండర్ బ్లాక్‌లు స్థూలమ"&amp;"ైన ఫెయిరింగ్స్‌లో ఉన్నాయి. కౌలింగ్ యొక్క ఎగువ మూలల నుండి పొడుచుకు వచ్చింది, పైలట్ అభిప్రాయాన్ని మరింత పరిమితం చేసింది. ఈ రకాన్ని ఫ్రెంచ్ వారు పరీక్షించారు, మరియు విక్కర్స్ మంచి పనితీరును కనబరిచినప్పటికీ, విక్కర్స్ పేర్కొన్న విధంగా విమానం యొక్క ఆరోహణ పనితీ"&amp;"రును ఫ్రెంచ్ కనుగొన్నారు, మరియు ఈ రకాన్ని అవలంబించలేదు. [7] F.B.24E పైలట్ యొక్క పేలవమైన వీక్షణను మెరుగుపరిచే ప్రయత్నం, ఫ్యూజ్‌లేజ్ పెంచబడింది, తద్వారా పైభాగం పై వింగ్‌తో సమం, మరియు పైలట్ తన తలతో రెండు వింగ్ స్పార్‌ల మధ్య అంతరం ద్వారా పొడుచుకు వచ్చింది. [8"&amp;" ] చివరి వెర్షన్ F.B.24G. ఇది F.B.24E కి సమానమైన లేఅవుట్, కానీ ఇంకా పెద్దది, మరియు ఇది 375 HP (280 kW) లోరైన్-డైట్రిచ్ V12 ఇంజిన్‌తో శక్తిని పొందింది, ఈ సింగిల్ ఉదాహరణ ఫ్రాన్స్‌లో డారక్క్ నిర్మిస్తోంది, చివరి వరకు ఎగురుతూ లేదు యుద్ధం. [9] బ్రిటిష్ విమానాల"&amp;" నుండి డేటా 1914-1918 [10] సాధారణ లక్షణాలు పనితీరు ఆయుధాలు, ఆకృతీకరణ మరియు యుగం యొక్క ఆయుధ విమానం")</f>
        <v>విక్కర్స్ F.B.24 మొదటి ప్రపంచ యుద్ధంలో బ్రిటిష్ రెండు-సీట్ల ఫైటర్ విమానం. కొన్ని ప్రోటోటైప్‌లు మాత్రమే నిర్మించబడ్డాయి, దీనికి మంచి పనితీరు ఉన్నప్పటికీ, బ్రిస్టల్ F.2 ఫైటర్‌కు ప్రాధాన్యత ఇవ్వబడింది. మొదటి ప్రపంచ యుద్ధం యొక్క ప్రారంభ సంవత్సరాల్లో, విక్కర్స్ లిమిటెడ్ 150 హెచ్‌పి (112 కిలోవాట్) హార్ట్ రేడియల్ ఇంజిన్‌ను ఉపయోగించడానికి అనేక విమానాలను రూపొందించింది, వీటి అభివృద్ధికి విక్కర్స్ నిధులు సమకూరుస్తున్నాయి, వీటిలో ఇద్దరు సింగిల్-సీట్ల యోధులు, F.B.12 పషర్ మరియు ట్రాక్టర్ F.B.16. [1] HART ను ఉపయోగించటానికి ప్రణాళిక చేయబడిన మూడవ డిజైన్ F.B.24, రెండు-సీట్ల ఫైటర్ నిఘా విమానం. [2] అయినప్పటికీ, హార్ట్ ఇంజిన్ నమ్మదగనిదిగా నిరూపించబడింది, మరియు డిసెంబర్ 1916 లో పూర్తయ్యే మొదటి నమూనాకు ముందు వదిలివేయబడింది, మరియు F.B.24 కోసం కొత్త పవర్‌ప్లాంట్‌ను కనుగొనడం అవసరం, హిస్పానో-సుయిజా 8 ఎన్నుకోబడింది. [3] మొదటి రెండు ప్రోటోటైప్స్, F.B.24A మరియు F.B.24B 150 HP హిస్పానో-సుయిజాను ఉపయోగించాయి, [4] మొదటిది మార్చి 1917 లో ఎగురుతూ ఉంటుంది. [5] కానీ 200 హెచ్‌పి (149 కిలోవాట్ల) హిస్పానో-సుయిజాను ఉపయోగించటానికి మార్చబడింది, ఇది F.B.24D గా మారింది. F.B.24D అనేది దీర్ఘచతురస్రాకార విభాగం ఫ్యూజ్‌లేజ్‌తో రెండు-బే బైప్‌లేన్. పైలట్ మరియు పరిశీలకుడు/గన్నర్ ప్రత్యేక ఓపెన్ కాక్‌పిట్స్‌లో దగ్గరగా కూర్చున్నారు, పైలట్ నేరుగా ఎగువ రెక్కల క్రింద. ఎగువ రెక్కలలో పారదర్శక ప్యానెల్లు నిర్మించినప్పటికీ, పైలట్ యొక్క అభిప్రాయం చాలా తక్కువగా ఉంది. [6] F.B.24C హిస్పానో-సుయిజా శక్తితో కూడిన విమానం మాదిరిగానే ఉంది, కానీ కొంచెం పెద్దది మరియు భారీగా ఉంది మరియు 275 HP (205 kW) లోరైన్-డైట్రిచ్ 8BD వాటర్-కూల్డ్ V8 తో శక్తినిచ్చింది, సిలిండర్ బ్లాక్‌లు స్థూలమైన ఫెయిరింగ్స్‌లో ఉన్నాయి. కౌలింగ్ యొక్క ఎగువ మూలల నుండి పొడుచుకు వచ్చింది, పైలట్ అభిప్రాయాన్ని మరింత పరిమితం చేసింది. ఈ రకాన్ని ఫ్రెంచ్ వారు పరీక్షించారు, మరియు విక్కర్స్ మంచి పనితీరును కనబరిచినప్పటికీ, విక్కర్స్ పేర్కొన్న విధంగా విమానం యొక్క ఆరోహణ పనితీరును ఫ్రెంచ్ కనుగొన్నారు, మరియు ఈ రకాన్ని అవలంబించలేదు. [7] F.B.24E పైలట్ యొక్క పేలవమైన వీక్షణను మెరుగుపరిచే ప్రయత్నం, ఫ్యూజ్‌లేజ్ పెంచబడింది, తద్వారా పైభాగం పై వింగ్‌తో సమం, మరియు పైలట్ తన తలతో రెండు వింగ్ స్పార్‌ల మధ్య అంతరం ద్వారా పొడుచుకు వచ్చింది. [8 ] చివరి వెర్షన్ F.B.24G. ఇది F.B.24E కి సమానమైన లేఅవుట్, కానీ ఇంకా పెద్దది, మరియు ఇది 375 HP (280 kW) లోరైన్-డైట్రిచ్ V12 ఇంజిన్‌తో శక్తిని పొందింది, ఈ సింగిల్ ఉదాహరణ ఫ్రాన్స్‌లో డారక్క్ నిర్మిస్తోంది, చివరి వరకు ఎగురుతూ లేదు యుద్ధం. [9] బ్రిటిష్ విమానాల నుండి డేటా 1914-1918 [10] సాధారణ లక్షణాలు పనితీరు ఆయుధాలు, ఆకృతీకరణ మరియు యుగం యొక్క ఆయుధ విమానం</v>
      </c>
      <c r="E82" s="1" t="s">
        <v>1456</v>
      </c>
      <c r="F82" s="1" t="str">
        <f>IFERROR(__xludf.DUMMYFUNCTION("GOOGLETRANSLATE(E:E, ""en"", ""te"")"),"రెండు-సీట్ల ఫైటర్")</f>
        <v>రెండు-సీట్ల ఫైటర్</v>
      </c>
      <c r="G82" s="1" t="s">
        <v>160</v>
      </c>
      <c r="H82" s="1" t="str">
        <f>IFERROR(__xludf.DUMMYFUNCTION("GOOGLETRANSLATE(G:G, ""en"", ""te"")"),"యునైటెడ్ కింగ్‌డమ్")</f>
        <v>యునైటెడ్ కింగ్‌డమ్</v>
      </c>
      <c r="L82" s="1">
        <v>1917.0</v>
      </c>
      <c r="P82" s="1" t="s">
        <v>375</v>
      </c>
      <c r="Q82" s="1" t="s">
        <v>1457</v>
      </c>
      <c r="T82" s="1" t="s">
        <v>1458</v>
      </c>
      <c r="U82" s="1" t="s">
        <v>1459</v>
      </c>
      <c r="V82" s="1" t="s">
        <v>768</v>
      </c>
      <c r="W82" s="1" t="s">
        <v>1460</v>
      </c>
      <c r="Y82" s="1" t="s">
        <v>1461</v>
      </c>
      <c r="AN82" s="1" t="s">
        <v>1462</v>
      </c>
      <c r="AO82" s="2" t="s">
        <v>1463</v>
      </c>
      <c r="AW82" s="1" t="s">
        <v>206</v>
      </c>
      <c r="BI82" s="1" t="s">
        <v>1464</v>
      </c>
      <c r="BK82" s="1" t="s">
        <v>1465</v>
      </c>
      <c r="BM82" s="1" t="s">
        <v>734</v>
      </c>
      <c r="BN82" s="1" t="s">
        <v>1466</v>
      </c>
      <c r="BW82" s="1" t="s">
        <v>1467</v>
      </c>
      <c r="BX82" s="1" t="s">
        <v>623</v>
      </c>
    </row>
    <row r="83">
      <c r="A83" s="1" t="s">
        <v>1468</v>
      </c>
      <c r="B83" s="1" t="str">
        <f>IFERROR(__xludf.DUMMYFUNCTION("GOOGLETRANSLATE(A:A, ""en"", ""te"")"),"కెనడియన్ హోమ్ రోటర్స్ సఫారి")</f>
        <v>కెనడియన్ హోమ్ రోటర్స్ సఫారి</v>
      </c>
      <c r="C83" s="1" t="s">
        <v>1469</v>
      </c>
      <c r="D83" s="1" t="str">
        <f>IFERROR(__xludf.DUMMYFUNCTION("GOOGLETRANSLATE(C:C, ""en"", ""te"")"),"కెనడియన్ హోమ్ రోటర్స్ సఫారి ఒక కిట్ హెలికాప్టర్, దీనిని ఫ్లోరిడాలోని మరియానా యొక్క CHR ఇంటర్నేషనల్ నిర్మించింది మరియు గతంలో సఫారి హెలికాప్టర్ (గతంలో కెనడియన్ హోమ్ రోటర్స్ అని పిలుస్తారు) చేత నిర్మించబడింది. ఈ డిజైన్ చిన్న-స్థాయి బెల్ 47 హెలికాప్టర్‌ను గుర"&amp;"్తు చేస్తుంది. వాస్తవానికి, హెలికాప్టర్‌ను మొదట బేబీ బెల్లె అని పిలుస్తారు, కాని బెల్ హెలికాప్టర్లు అభ్యంతరం వ్యక్తం చేశాయి మరియు పేరు సఫారిగా మార్చబడింది. [4] సఫారి అనేది రెండు సీట్ల లైట్ హెలికాప్టర్, ఇది బబుల్ పందిరి, రెండు బ్లేడెడ్ మెయిన్ రోటర్ మరియు స"&amp;"్కిడ్ ల్యాండింగ్ గేర్. విమానం నిర్మాణం ప్రధానంగా వెల్డెడ్ 4130 క్రోమోలీ స్టీల్ గొట్టాలను కలిగి ఉంటుంది. కిట్ ప్రధాన మరియు తోక రోటర్లు, రోటర్ హబ్‌లు, ట్రాన్స్మిషన్, ఇంజిన్, కాక్‌పిట్ మరియు టెయిల్‌బూమ్‌ను పూర్తి చేస్తుంది. బిల్డర్ నిర్మాణం ఎక్కువగా అసెంబ్లీ"&amp;". [5] కాలక్రమేణా ఇంజిన్ ఎంపికలలో 160 హెచ్‌పి (119 కిలోవాట్ల) లైమింగ్ ఓ -320-బి 2 బి, 180 హెచ్‌పి (134 కిలోవాట్) లైమింగ్ ఓ -360-సి 2 సి, 160 హెచ్‌పి (119 కిలోవాట్ XP360 ఇంజన్లు. [6] Chr [7] నుండి డేటా సాధారణ లక్షణాలు పనితీరు సంబంధిత అభివృద్ధి అభివృద్ధి విమ"&amp;"ానం పోల్చదగిన పాత్ర, కాన్ఫిగరేషన్ మరియు ERA సంబంధిత జాబితాలు")</f>
        <v>కెనడియన్ హోమ్ రోటర్స్ సఫారి ఒక కిట్ హెలికాప్టర్, దీనిని ఫ్లోరిడాలోని మరియానా యొక్క CHR ఇంటర్నేషనల్ నిర్మించింది మరియు గతంలో సఫారి హెలికాప్టర్ (గతంలో కెనడియన్ హోమ్ రోటర్స్ అని పిలుస్తారు) చేత నిర్మించబడింది. ఈ డిజైన్ చిన్న-స్థాయి బెల్ 47 హెలికాప్టర్‌ను గుర్తు చేస్తుంది. వాస్తవానికి, హెలికాప్టర్‌ను మొదట బేబీ బెల్లె అని పిలుస్తారు, కాని బెల్ హెలికాప్టర్లు అభ్యంతరం వ్యక్తం చేశాయి మరియు పేరు సఫారిగా మార్చబడింది. [4] సఫారి అనేది రెండు సీట్ల లైట్ హెలికాప్టర్, ఇది బబుల్ పందిరి, రెండు బ్లేడెడ్ మెయిన్ రోటర్ మరియు స్కిడ్ ల్యాండింగ్ గేర్. విమానం నిర్మాణం ప్రధానంగా వెల్డెడ్ 4130 క్రోమోలీ స్టీల్ గొట్టాలను కలిగి ఉంటుంది. కిట్ ప్రధాన మరియు తోక రోటర్లు, రోటర్ హబ్‌లు, ట్రాన్స్మిషన్, ఇంజిన్, కాక్‌పిట్ మరియు టెయిల్‌బూమ్‌ను పూర్తి చేస్తుంది. బిల్డర్ నిర్మాణం ఎక్కువగా అసెంబ్లీ. [5] కాలక్రమేణా ఇంజిన్ ఎంపికలలో 160 హెచ్‌పి (119 కిలోవాట్ల) లైమింగ్ ఓ -320-బి 2 బి, 180 హెచ్‌పి (134 కిలోవాట్) లైమింగ్ ఓ -360-సి 2 సి, 160 హెచ్‌పి (119 కిలోవాట్ XP360 ఇంజన్లు. [6] Chr [7] నుండి డేటా సాధారణ లక్షణాలు పనితీరు సంబంధిత అభివృద్ధి అభివృద్ధి విమానం పోల్చదగిన పాత్ర, కాన్ఫిగరేషన్ మరియు ERA సంబంధిత జాబితాలు</v>
      </c>
      <c r="E83" s="1" t="s">
        <v>1470</v>
      </c>
      <c r="F83" s="1" t="str">
        <f>IFERROR(__xludf.DUMMYFUNCTION("GOOGLETRANSLATE(E:E, ""en"", ""te"")"),"కిట్ హెలికాప్టర్")</f>
        <v>కిట్ హెలికాప్టర్</v>
      </c>
      <c r="G83" s="1" t="s">
        <v>489</v>
      </c>
      <c r="H83" s="1" t="str">
        <f>IFERROR(__xludf.DUMMYFUNCTION("GOOGLETRANSLATE(G:G, ""en"", ""te"")"),"కెనడా")</f>
        <v>కెనడా</v>
      </c>
      <c r="O83" s="1" t="s">
        <v>1471</v>
      </c>
      <c r="P83" s="1" t="s">
        <v>333</v>
      </c>
      <c r="Q83" s="1" t="s">
        <v>1472</v>
      </c>
      <c r="S83" s="1" t="s">
        <v>314</v>
      </c>
      <c r="U83" s="1" t="s">
        <v>1473</v>
      </c>
      <c r="V83" s="1" t="s">
        <v>1474</v>
      </c>
      <c r="W83" s="1" t="s">
        <v>1475</v>
      </c>
      <c r="Y83" s="1" t="s">
        <v>796</v>
      </c>
      <c r="Z83" s="1" t="s">
        <v>1476</v>
      </c>
      <c r="AA83" s="1" t="s">
        <v>1477</v>
      </c>
      <c r="AM83" s="1" t="s">
        <v>1478</v>
      </c>
      <c r="AN83" s="1" t="s">
        <v>1479</v>
      </c>
      <c r="AO83" s="1" t="s">
        <v>1480</v>
      </c>
      <c r="AP83" s="1" t="s">
        <v>175</v>
      </c>
      <c r="AQ83" s="1" t="s">
        <v>1481</v>
      </c>
      <c r="AS83" s="1" t="s">
        <v>1482</v>
      </c>
      <c r="AU83" s="1" t="s">
        <v>1483</v>
      </c>
      <c r="AV83" s="1" t="s">
        <v>796</v>
      </c>
      <c r="BE83" s="1" t="s">
        <v>1484</v>
      </c>
      <c r="BF83" s="1" t="s">
        <v>1485</v>
      </c>
      <c r="BG83" s="1" t="s">
        <v>1486</v>
      </c>
      <c r="BH83" s="1" t="s">
        <v>1474</v>
      </c>
      <c r="BI83" s="1" t="s">
        <v>1487</v>
      </c>
      <c r="CR83" s="1" t="s">
        <v>1488</v>
      </c>
    </row>
    <row r="84">
      <c r="A84" s="1" t="s">
        <v>1489</v>
      </c>
      <c r="B84" s="1" t="str">
        <f>IFERROR(__xludf.DUMMYFUNCTION("GOOGLETRANSLATE(A:A, ""en"", ""te"")"),"CNNA HL-6")</f>
        <v>CNNA HL-6</v>
      </c>
      <c r="C84" s="1" t="s">
        <v>1490</v>
      </c>
      <c r="D84" s="1" t="str">
        <f>IFERROR(__xludf.DUMMYFUNCTION("GOOGLETRANSLATE(C:C, ""en"", ""te"")"),"CNNA HL-6 అనేది 1943 లో బ్రెజిల్‌లో అభివృద్ధి చేయబడిన సివిల్ ట్రైనర్ విమానం. HL-6 సాంప్రదాయిక ఆకృతీకరణ యొక్క తక్కువ-వింగ్ కాంటిలివర్ మోనోప్లేన్. ఇది స్థిర టెయిల్‌స్కిడ్ అండర్ క్యారేజీని ఉపయోగించింది. విద్యార్థి మరియు బోధకుడు ఓపెన్ కాక్‌పిట్స్‌లో కలిసి కూర"&amp;"్చున్నారు. [1] జేన్ యొక్క అన్ని ప్రపంచ విమానాల నుండి డేటా 1947 [2] సాధారణ లక్షణాల పనితీరు")</f>
        <v>CNNA HL-6 అనేది 1943 లో బ్రెజిల్‌లో అభివృద్ధి చేయబడిన సివిల్ ట్రైనర్ విమానం. HL-6 సాంప్రదాయిక ఆకృతీకరణ యొక్క తక్కువ-వింగ్ కాంటిలివర్ మోనోప్లేన్. ఇది స్థిర టెయిల్‌స్కిడ్ అండర్ క్యారేజీని ఉపయోగించింది. విద్యార్థి మరియు బోధకుడు ఓపెన్ కాక్‌పిట్స్‌లో కలిసి కూర్చున్నారు. [1] జేన్ యొక్క అన్ని ప్రపంచ విమానాల నుండి డేటా 1947 [2] సాధారణ లక్షణాల పనితీరు</v>
      </c>
      <c r="E84" s="1" t="s">
        <v>1022</v>
      </c>
      <c r="F84" s="1" t="str">
        <f>IFERROR(__xludf.DUMMYFUNCTION("GOOGLETRANSLATE(E:E, ""en"", ""te"")"),"సివిల్ ట్రైనర్ విమానం")</f>
        <v>సివిల్ ట్రైనర్ విమానం</v>
      </c>
      <c r="L84" s="4">
        <v>15615.0</v>
      </c>
      <c r="O84" s="1">
        <v>60.0</v>
      </c>
      <c r="P84" s="1">
        <v>2.0</v>
      </c>
      <c r="Q84" s="1" t="s">
        <v>1491</v>
      </c>
      <c r="R84" s="1" t="s">
        <v>1492</v>
      </c>
      <c r="S84" s="1" t="s">
        <v>1493</v>
      </c>
      <c r="T84" s="1" t="s">
        <v>136</v>
      </c>
      <c r="U84" s="1" t="s">
        <v>1494</v>
      </c>
      <c r="V84" s="1" t="s">
        <v>1495</v>
      </c>
      <c r="W84" s="1" t="s">
        <v>1496</v>
      </c>
      <c r="X84" s="1" t="s">
        <v>922</v>
      </c>
      <c r="Y84" s="1" t="s">
        <v>586</v>
      </c>
      <c r="Z84" s="1" t="s">
        <v>1497</v>
      </c>
      <c r="AA84" s="1" t="s">
        <v>1498</v>
      </c>
      <c r="AN84" s="1" t="s">
        <v>1453</v>
      </c>
      <c r="AO84" s="2" t="s">
        <v>1499</v>
      </c>
      <c r="AQ84" s="1" t="s">
        <v>1500</v>
      </c>
      <c r="AR84" s="1" t="s">
        <v>1501</v>
      </c>
      <c r="AS84" s="1" t="s">
        <v>1502</v>
      </c>
      <c r="AT84" s="1" t="s">
        <v>1503</v>
      </c>
      <c r="AU84" s="1" t="s">
        <v>1504</v>
      </c>
      <c r="AW84" s="1" t="s">
        <v>1505</v>
      </c>
      <c r="BI84" s="1" t="s">
        <v>1506</v>
      </c>
      <c r="BJ84" s="1" t="s">
        <v>1507</v>
      </c>
      <c r="BN84" s="1" t="s">
        <v>1508</v>
      </c>
    </row>
    <row r="85">
      <c r="A85" s="1" t="s">
        <v>1509</v>
      </c>
      <c r="B85" s="1" t="str">
        <f>IFERROR(__xludf.DUMMYFUNCTION("GOOGLETRANSLATE(A:A, ""en"", ""te"")"),"విక్కర్స్ వైరో")</f>
        <v>విక్కర్స్ వైరో</v>
      </c>
      <c r="C85" s="1" t="s">
        <v>1510</v>
      </c>
      <c r="D85" s="1" t="str">
        <f>IFERROR(__xludf.DUMMYFUNCTION("GOOGLETRANSLATE(C:C, ""en"", ""te"")"),"విక్కర్స్ వైరో అనేది ఆల్-మెటల్ సేవా విమానాలు మరియు కాటాపుల్ట్ లాంచ్ చేసిన షిప్ బోర్డ్ ఫైటర్స్ వాడకం రెండింటినీ అన్వేషించడానికి నిర్మించిన ప్రయోగాత్మక తక్కువ వింగ్ ఆల్-మెటల్ మోనోప్లేన్. ఒకటి మాత్రమే నిర్మించబడింది. విక్కర్స్-విబాల్ట్ నిర్మాణ పద్ధతి 1922 లో"&amp;" విక్కర్స్‌తో కలిసి పనిచేయడం ప్రారంభించిన మిచెల్ విబాల్ట్ యొక్క పేటెంట్లపై ఆధారపడింది. [1] ఇది సరళమైన, నాన్-మెషిన్డ్ మెటల్ ఆకారాల నుండి నిర్మించిన ఎయిర్‌ఫ్రేమ్‌తో ఆల్-మెటల్ విమానాన్ని ఉత్పత్తి చేసే మార్గం, చాలా సన్నని 0.4 మిల్లీమీటర్లు (0.016 అంగుళాలు) ము"&amp;"డతలు పెట్టిన కాంతి మిశ్రమం షీట్లతో కప్పబడి ఉంటుంది. రెక్కలపై, ముడతలు తీగ వెంట మరియు రేఖాంశంగా ఫ్యూజ్‌లేజ్‌పై సమలేఖనం చేయబడ్డాయి. ఫలితంగా వచ్చిన ఫ్యూజ్‌లేజ్ మోనోకోక్ కాదు, కానీ అంతర్గతంగా కలుపుతారు మరియు రెక్కలపై చర్మం నొక్కి చెప్పబడలేదు. ప్యానెల్లు ఒకదాని"&amp;"కొకటి మరియు అంతర్లీన నిర్మాణానికి రివర్ట్ చేయబడ్డాయి. విక్కర్స్ ఈ పద్ధతి యొక్క మొదటి అనుభవం లైసెన్స్ నిర్మించిన విబాల్ట్ స్కౌట్‌తో ఉంది. ఈ నిర్మాణాన్ని ఉపయోగించి మొదటి విక్కర్స్ డిజైన్ వైరియో. [2] వైరియో (గ్రీన్ ఫిన్చ్ అని అర్ధం అని భావించే లాటిన్ పదం పేర"&amp;"ు పెట్టబడింది) ఎయిర్ మినిస్ట్రీ స్పెసిఫికేషన్ 17/25 కు నిర్మించబడింది, ఇది ఆల్-మెటల్ విమానాలు మరియు తక్కువ శక్తితో కూడిన, కాటాపుల్ట్ లాంచ్, క్యారియర్ బోర్న్ ఫైటర్స్ రెండింటినీ అంచనా వేయడానికి ఉద్దేశించబడింది. ఇది తక్కువ-రెక్కల సింగిల్-ఇంజిన్ మోనోప్లేన్, ఇ"&amp;"ది ఫ్లాట్-సైడెడ్, లోతైన ఫ్యూజ్‌లేజ్‌తో కోణీయ రూపం, ఇంజిన్ యొక్క వెంటనే తప్ప. ఓవర్వింగ్ ఓపెన్ కాక్‌పిట్ ముందుకు ముక్కు పడిపోయింది, దీనికి కొంచెం హంప్డ్ లుక్ ఇస్తుంది. ఎగిరే ఉపరితలాలు అన్నీ బాహ్య బ్రేసింగ్ లేకుండా ఉన్నాయి; రెక్కలు లోతుగా ఉన్నాయి, లోతైన విభా"&amp;"గం మరియు ట్విన్ మెషిన్ గన్లను కలిగి ఉంది. క్షితిజ సమాంతర స్టెబిలైజర్ సూటిగా ప్రముఖ అంచుని కలిగి ఉంది, కానీ వెనుక భాగంలో దెబ్బతింది. ఒక చదరపు అగ్రస్థానంలో, సమతుల్య చుక్కాని ఉంది, కానీ ఫిన్ లేదు. [2] వైరియోను అన్‌కౌల్డ్ 230 హార్స్‌పవర్ (170 కిలోవాట్) ఆర్మ్‌"&amp;"స్ట్రాంగ్ సిడ్లీ లింక్స్ IV రేడియల్ ఇంజిన్ ద్వారా నడిపింది, రెండు బ్లేడెడ్ ప్రొపెల్లర్‌ను నడుపుతుంది. ఈ స్పెసిఫికేషన్ చక్రాలు లేదా ఫ్లోట్ల అమర్చడానికి పిలుపునిచ్చింది మరియు రెండూ ఉపయోగించబడ్డాయి, అయినప్పటికీ వైరియో తన మంత్రిత్వ శాఖ పరీక్షలను ల్యాండ్‌ప్లేన"&amp;"్‌గా తీసుకుంది. ఈ పరీక్షలు మార్చి 1928 లో ప్రారంభ విమానాల తరువాత ఒక నెల తరువాత RAF మార్ట్‌హామ్ హీత్ వద్ద ప్రారంభమయ్యాయి. డిసెంబర్ 1925 లో టెండర్ సమర్పణ మధ్య సుదీర్ఘ అంతరం మరియు మొదటి ఫ్లైట్ కొంతవరకు ఎందుకంటే నవల నిర్మాణం రాయల్ ఎయిర్‌క్రాఫ్ట్ స్థాపనలో నిర్"&amp;"మాణాత్మక మరియు ఏరోడైనమిక్ పరీక్షలకు గురైంది. పరీక్షల సమయంలో కొన్ని చిన్న సంఘటనలు జరిగాయి, కానీ టచ్డౌన్ వద్ద భారీగా పడిపోయే ధోరణి మరింత తీవ్రంగా ఉంది, ఇది కొన్ని వెనుక ఫ్యూజ్‌లేజ్ నష్టానికి దారితీసింది. ఇది తరువాత దుష్ట స్టాల్ లక్షణాలకు దారితీసే అత్యంత కేం"&amp;"బర్డ్ వింగ్ యొక్క రూట్ జోక్యానికి కారణమని చెప్పబడింది. ఏదేమైనా, జూలై నాటికి వైరియో డెక్ ల్యాండింగ్ ట్రయల్స్ కోసం హెచ్‌ఎంఎస్ కోపంతో ఉంది. [2] తక్కువ శక్తితో కూడిన ఆన్-బోర్డు యోధులపై వైమానిక మంత్రిత్వ శాఖ యొక్క ఆసక్తి, వారి చిన్న ఇంజిన్‌లను భర్తీ చేయడానికి "&amp;"కాటాపుల్ట్-లాంచ్ చేయబడింది, వైరియో ఫెయిరీ IIIF వంటి సాంప్రదాయిక షిప్ బోర్డ్ విమానాల కంటే వేగంగా లేదని నిరూపించలేదు. వైరియో అనుభవం విక్కర్స్‌కు ఆల్-మెటల్ యోధులపై వారి తరువాతి జాకీ మరియు వెనం డిజైన్లతో ముందుకు సాగడానికి తగినంత విశ్వాసం ఇచ్చింది. [2] [3] సాధ"&amp;"ారణ లక్షణాల నుండి డేటా పనితీరు ఆయుధాలు")</f>
        <v>విక్కర్స్ వైరో అనేది ఆల్-మెటల్ సేవా విమానాలు మరియు కాటాపుల్ట్ లాంచ్ చేసిన షిప్ బోర్డ్ ఫైటర్స్ వాడకం రెండింటినీ అన్వేషించడానికి నిర్మించిన ప్రయోగాత్మక తక్కువ వింగ్ ఆల్-మెటల్ మోనోప్లేన్. ఒకటి మాత్రమే నిర్మించబడింది. విక్కర్స్-విబాల్ట్ నిర్మాణ పద్ధతి 1922 లో విక్కర్స్‌తో కలిసి పనిచేయడం ప్రారంభించిన మిచెల్ విబాల్ట్ యొక్క పేటెంట్లపై ఆధారపడింది. [1] ఇది సరళమైన, నాన్-మెషిన్డ్ మెటల్ ఆకారాల నుండి నిర్మించిన ఎయిర్‌ఫ్రేమ్‌తో ఆల్-మెటల్ విమానాన్ని ఉత్పత్తి చేసే మార్గం, చాలా సన్నని 0.4 మిల్లీమీటర్లు (0.016 అంగుళాలు) ముడతలు పెట్టిన కాంతి మిశ్రమం షీట్లతో కప్పబడి ఉంటుంది. రెక్కలపై, ముడతలు తీగ వెంట మరియు రేఖాంశంగా ఫ్యూజ్‌లేజ్‌పై సమలేఖనం చేయబడ్డాయి. ఫలితంగా వచ్చిన ఫ్యూజ్‌లేజ్ మోనోకోక్ కాదు, కానీ అంతర్గతంగా కలుపుతారు మరియు రెక్కలపై చర్మం నొక్కి చెప్పబడలేదు. ప్యానెల్లు ఒకదానికొకటి మరియు అంతర్లీన నిర్మాణానికి రివర్ట్ చేయబడ్డాయి. విక్కర్స్ ఈ పద్ధతి యొక్క మొదటి అనుభవం లైసెన్స్ నిర్మించిన విబాల్ట్ స్కౌట్‌తో ఉంది. ఈ నిర్మాణాన్ని ఉపయోగించి మొదటి విక్కర్స్ డిజైన్ వైరియో. [2] వైరియో (గ్రీన్ ఫిన్చ్ అని అర్ధం అని భావించే లాటిన్ పదం పేరు పెట్టబడింది) ఎయిర్ మినిస్ట్రీ స్పెసిఫికేషన్ 17/25 కు నిర్మించబడింది, ఇది ఆల్-మెటల్ విమానాలు మరియు తక్కువ శక్తితో కూడిన, కాటాపుల్ట్ లాంచ్, క్యారియర్ బోర్న్ ఫైటర్స్ రెండింటినీ అంచనా వేయడానికి ఉద్దేశించబడింది. ఇది తక్కువ-రెక్కల సింగిల్-ఇంజిన్ మోనోప్లేన్, ఇది ఫ్లాట్-సైడెడ్, లోతైన ఫ్యూజ్‌లేజ్‌తో కోణీయ రూపం, ఇంజిన్ యొక్క వెంటనే తప్ప. ఓవర్వింగ్ ఓపెన్ కాక్‌పిట్ ముందుకు ముక్కు పడిపోయింది, దీనికి కొంచెం హంప్డ్ లుక్ ఇస్తుంది. ఎగిరే ఉపరితలాలు అన్నీ బాహ్య బ్రేసింగ్ లేకుండా ఉన్నాయి; రెక్కలు లోతుగా ఉన్నాయి, లోతైన విభాగం మరియు ట్విన్ మెషిన్ గన్లను కలిగి ఉంది. క్షితిజ సమాంతర స్టెబిలైజర్ సూటిగా ప్రముఖ అంచుని కలిగి ఉంది, కానీ వెనుక భాగంలో దెబ్బతింది. ఒక చదరపు అగ్రస్థానంలో, సమతుల్య చుక్కాని ఉంది, కానీ ఫిన్ లేదు. [2] వైరియోను అన్‌కౌల్డ్ 230 హార్స్‌పవర్ (170 కిలోవాట్) ఆర్మ్‌స్ట్రాంగ్ సిడ్లీ లింక్స్ IV రేడియల్ ఇంజిన్ ద్వారా నడిపింది, రెండు బ్లేడెడ్ ప్రొపెల్లర్‌ను నడుపుతుంది. ఈ స్పెసిఫికేషన్ చక్రాలు లేదా ఫ్లోట్ల అమర్చడానికి పిలుపునిచ్చింది మరియు రెండూ ఉపయోగించబడ్డాయి, అయినప్పటికీ వైరియో తన మంత్రిత్వ శాఖ పరీక్షలను ల్యాండ్‌ప్లేన్‌గా తీసుకుంది. ఈ పరీక్షలు మార్చి 1928 లో ప్రారంభ విమానాల తరువాత ఒక నెల తరువాత RAF మార్ట్‌హామ్ హీత్ వద్ద ప్రారంభమయ్యాయి. డిసెంబర్ 1925 లో టెండర్ సమర్పణ మధ్య సుదీర్ఘ అంతరం మరియు మొదటి ఫ్లైట్ కొంతవరకు ఎందుకంటే నవల నిర్మాణం రాయల్ ఎయిర్‌క్రాఫ్ట్ స్థాపనలో నిర్మాణాత్మక మరియు ఏరోడైనమిక్ పరీక్షలకు గురైంది. పరీక్షల సమయంలో కొన్ని చిన్న సంఘటనలు జరిగాయి, కానీ టచ్డౌన్ వద్ద భారీగా పడిపోయే ధోరణి మరింత తీవ్రంగా ఉంది, ఇది కొన్ని వెనుక ఫ్యూజ్‌లేజ్ నష్టానికి దారితీసింది. ఇది తరువాత దుష్ట స్టాల్ లక్షణాలకు దారితీసే అత్యంత కేంబర్డ్ వింగ్ యొక్క రూట్ జోక్యానికి కారణమని చెప్పబడింది. ఏదేమైనా, జూలై నాటికి వైరియో డెక్ ల్యాండింగ్ ట్రయల్స్ కోసం హెచ్‌ఎంఎస్ కోపంతో ఉంది. [2] తక్కువ శక్తితో కూడిన ఆన్-బోర్డు యోధులపై వైమానిక మంత్రిత్వ శాఖ యొక్క ఆసక్తి, వారి చిన్న ఇంజిన్‌లను భర్తీ చేయడానికి కాటాపుల్ట్-లాంచ్ చేయబడింది, వైరియో ఫెయిరీ IIIF వంటి సాంప్రదాయిక షిప్ బోర్డ్ విమానాల కంటే వేగంగా లేదని నిరూపించలేదు. వైరియో అనుభవం విక్కర్స్‌కు ఆల్-మెటల్ యోధులపై వారి తరువాతి జాకీ మరియు వెనం డిజైన్లతో ముందుకు సాగడానికి తగినంత విశ్వాసం ఇచ్చింది. [2] [3] సాధారణ లక్షణాల నుండి డేటా పనితీరు ఆయుధాలు</v>
      </c>
      <c r="E85" s="1" t="s">
        <v>1511</v>
      </c>
      <c r="F85" s="1" t="str">
        <f>IFERROR(__xludf.DUMMYFUNCTION("GOOGLETRANSLATE(E:E, ""en"", ""te"")"),"ప్రయోగాత్మక షిప్-బర్న్ ఫైటర్")</f>
        <v>ప్రయోగాత్మక షిప్-బర్న్ ఫైటర్</v>
      </c>
      <c r="G85" s="1" t="s">
        <v>160</v>
      </c>
      <c r="H85" s="1" t="str">
        <f>IFERROR(__xludf.DUMMYFUNCTION("GOOGLETRANSLATE(G:G, ""en"", ""te"")"),"యునైటెడ్ కింగ్‌డమ్")</f>
        <v>యునైటెడ్ కింగ్‌డమ్</v>
      </c>
      <c r="L85" s="4">
        <v>10288.0</v>
      </c>
      <c r="O85" s="1">
        <v>1.0</v>
      </c>
      <c r="P85" s="1" t="s">
        <v>1512</v>
      </c>
      <c r="Q85" s="1" t="s">
        <v>1513</v>
      </c>
      <c r="R85" s="1" t="s">
        <v>709</v>
      </c>
      <c r="S85" s="1" t="s">
        <v>1514</v>
      </c>
      <c r="T85" s="1" t="s">
        <v>1515</v>
      </c>
      <c r="U85" s="1" t="s">
        <v>1516</v>
      </c>
      <c r="V85" s="1" t="s">
        <v>1517</v>
      </c>
      <c r="W85" s="1" t="s">
        <v>1518</v>
      </c>
      <c r="Y85" s="1" t="s">
        <v>1519</v>
      </c>
      <c r="AN85" s="1" t="s">
        <v>1520</v>
      </c>
      <c r="AU85" s="1" t="s">
        <v>1521</v>
      </c>
      <c r="BI85" s="1" t="s">
        <v>1522</v>
      </c>
      <c r="BK85" s="1" t="s">
        <v>1523</v>
      </c>
    </row>
    <row r="86">
      <c r="A86" s="1" t="s">
        <v>1524</v>
      </c>
      <c r="B86" s="1" t="str">
        <f>IFERROR(__xludf.DUMMYFUNCTION("GOOGLETRANSLATE(A:A, ""en"", ""te"")"),"సెంట్రల్ సెంటార్ IV")</f>
        <v>సెంట్రల్ సెంటార్ IV</v>
      </c>
      <c r="C86" s="1" t="s">
        <v>1525</v>
      </c>
      <c r="D86" s="1" t="str">
        <f>IFERROR(__xludf.DUMMYFUNCTION("GOOGLETRANSLATE(C:C, ""en"", ""te"")"),"సెంట్రల్ సెంటార్ IV, A.K.A. సెంట్రల్ C.F.5, లండన్‌కు చెందిన సెంట్రల్ ఎయిర్‌క్రాఫ్ట్ కంపెనీ లిమిటెడ్ నిర్మించిన బ్రిటిష్ సివిల్ రెండు/మూడు-సీట్ల బిప్‌లేన్ విమానం. సెంటార్ IV అనేది రెండు-సీట్ల వైర్-బ్రేస్డ్, ఫాబ్రిక్-కప్పబడిన చెక్క బైప్‌లేన్, ఇది A.A. ఫ్లెచ"&amp;"ర్. ఇది 1919 లో లండన్లోని కిల్బర్న్ వద్ద సెంట్రల్ ఎయిర్క్రాఫ్ట్ కంపెనీ నిర్మించిన మొట్టమొదటి ఒరిజినల్ డిజైన్. ప్రోటోటైప్‌లో 70 హెచ్‌పి (52 కిలోవాట్ . సెంటార్ IV మొదట రెండు వెర్షన్లలో ప్రతిపాదించబడింది: ఆ సమయంలో ప్రైవేట్ యాజమాన్యం కోసం మార్కెట్ లేదు, కాబట్"&amp;"టి ఎనిమిది విమానాలు అన్నీ మూడు సీటర్లుగా నిర్మించబడ్డాయి. అన్ని విమానాలను ప్రారంభంలో సెంట్రల్ ఎయిర్క్రాఫ్ట్ నార్తోల్ట్ ఏరోడ్రోమ్ వద్ద జాయ్‌రైడింగ్ లేదా బోధన కోసం ఉపయోగించారు. ఐదవ విమానాన్ని మూడు ప్రముఖ అండర్ క్యారేజీతో అమర్చారు. ఇది సౌథెండ్-ఆన్-సీ వద్ద జా"&amp;"య్‌రైడ్స్ ఇవ్వడానికి ఒక వారం పాటు ఉపయోగించబడింది. ఇది 1920 లో తరువాత ల్యాండ్‌ప్లేన్‌గా మార్చబడింది మరియు 1920 అక్టోబర్‌లో క్రాష్ చేయబడింది. యుద్ధానంతర తిరోగమనం కొనసాగుతున్నప్పుడు, కొన్ని విమానాలు బెల్జియంలో విక్రయించబడ్డాయి మరియు ఇప్పటికీ 1938 లో పనిచేస్త"&amp;"ున్నాయి. మే 1940 లో బెల్జియంలో జరిగిన జర్మన్ దండయాత్రలో చివరి ప్రాణాలతో బయటపడింది. ఫ్లైట్ 060319 నుండి డేటా [1] సాధారణ లక్షణాల పనితీరు")</f>
        <v>సెంట్రల్ సెంటార్ IV, A.K.A. సెంట్రల్ C.F.5, లండన్‌కు చెందిన సెంట్రల్ ఎయిర్‌క్రాఫ్ట్ కంపెనీ లిమిటెడ్ నిర్మించిన బ్రిటిష్ సివిల్ రెండు/మూడు-సీట్ల బిప్‌లేన్ విమానం. సెంటార్ IV అనేది రెండు-సీట్ల వైర్-బ్రేస్డ్, ఫాబ్రిక్-కప్పబడిన చెక్క బైప్‌లేన్, ఇది A.A. ఫ్లెచర్. ఇది 1919 లో లండన్లోని కిల్బర్న్ వద్ద సెంట్రల్ ఎయిర్క్రాఫ్ట్ కంపెనీ నిర్మించిన మొట్టమొదటి ఒరిజినల్ డిజైన్. ప్రోటోటైప్‌లో 70 హెచ్‌పి (52 కిలోవాట్ . సెంటార్ IV మొదట రెండు వెర్షన్లలో ప్రతిపాదించబడింది: ఆ సమయంలో ప్రైవేట్ యాజమాన్యం కోసం మార్కెట్ లేదు, కాబట్టి ఎనిమిది విమానాలు అన్నీ మూడు సీటర్లుగా నిర్మించబడ్డాయి. అన్ని విమానాలను ప్రారంభంలో సెంట్రల్ ఎయిర్క్రాఫ్ట్ నార్తోల్ట్ ఏరోడ్రోమ్ వద్ద జాయ్‌రైడింగ్ లేదా బోధన కోసం ఉపయోగించారు. ఐదవ విమానాన్ని మూడు ప్రముఖ అండర్ క్యారేజీతో అమర్చారు. ఇది సౌథెండ్-ఆన్-సీ వద్ద జాయ్‌రైడ్స్ ఇవ్వడానికి ఒక వారం పాటు ఉపయోగించబడింది. ఇది 1920 లో తరువాత ల్యాండ్‌ప్లేన్‌గా మార్చబడింది మరియు 1920 అక్టోబర్‌లో క్రాష్ చేయబడింది. యుద్ధానంతర తిరోగమనం కొనసాగుతున్నప్పుడు, కొన్ని విమానాలు బెల్జియంలో విక్రయించబడ్డాయి మరియు ఇప్పటికీ 1938 లో పనిచేస్తున్నాయి. మే 1940 లో బెల్జియంలో జరిగిన జర్మన్ దండయాత్రలో చివరి ప్రాణాలతో బయటపడింది. ఫ్లైట్ 060319 నుండి డేటా [1] సాధారణ లక్షణాల పనితీరు</v>
      </c>
      <c r="E86" s="1" t="s">
        <v>1526</v>
      </c>
      <c r="F86" s="1" t="str">
        <f>IFERROR(__xludf.DUMMYFUNCTION("GOOGLETRANSLATE(E:E, ""en"", ""te"")"),"మూడు సీట్ల బిప్‌లేన్ ట్రైనర్")</f>
        <v>మూడు సీట్ల బిప్‌లేన్ ట్రైనర్</v>
      </c>
      <c r="J86" s="1" t="s">
        <v>1527</v>
      </c>
      <c r="K86" s="1" t="str">
        <f>IFERROR(__xludf.DUMMYFUNCTION("GOOGLETRANSLATE(J:J, ""en"", ""te"")"),"ఒక ఫ్లెచర్")</f>
        <v>ఒక ఫ్లెచర్</v>
      </c>
      <c r="L86" s="1">
        <v>1919.0</v>
      </c>
      <c r="O86" s="1">
        <v>8.0</v>
      </c>
      <c r="P86" s="1">
        <v>1.0</v>
      </c>
      <c r="Q86" s="1" t="s">
        <v>1528</v>
      </c>
      <c r="R86" s="1" t="s">
        <v>1529</v>
      </c>
      <c r="U86" s="1" t="s">
        <v>1530</v>
      </c>
      <c r="V86" s="1" t="s">
        <v>1531</v>
      </c>
      <c r="W86" s="1" t="s">
        <v>1532</v>
      </c>
      <c r="Y86" s="1" t="s">
        <v>797</v>
      </c>
      <c r="AN86" s="1" t="s">
        <v>1533</v>
      </c>
      <c r="AO86" s="1" t="s">
        <v>1534</v>
      </c>
      <c r="AP86" s="1" t="s">
        <v>1535</v>
      </c>
      <c r="AR86" s="1" t="s">
        <v>1536</v>
      </c>
      <c r="AW86" s="1" t="s">
        <v>1537</v>
      </c>
      <c r="BB86" s="1" t="s">
        <v>1538</v>
      </c>
      <c r="BC86" s="1" t="s">
        <v>1539</v>
      </c>
      <c r="BM86" s="1" t="s">
        <v>734</v>
      </c>
      <c r="BP86" s="2" t="s">
        <v>1540</v>
      </c>
    </row>
    <row r="87">
      <c r="A87" s="1" t="s">
        <v>1541</v>
      </c>
      <c r="B87" s="1" t="str">
        <f>IFERROR(__xludf.DUMMYFUNCTION("GOOGLETRANSLATE(A:A, ""en"", ""te"")"),"వాకో సిజి -15")</f>
        <v>వాకో సిజి -15</v>
      </c>
      <c r="C87" s="1" t="s">
        <v>1542</v>
      </c>
      <c r="D87" s="1" t="str">
        <f>IFERROR(__xludf.DUMMYFUNCTION("GOOGLETRANSLATE(C:C, ""en"", ""te"")"),"వాకో సిజి -15 ఒక అమెరికన్ మిలిటరీ గ్లైడర్, ఇది సిజి -4 నుండి అభివృద్ధి చేయబడింది. దాని పూర్వీకుడితో బాహ్యంగా సమానంగా ఉన్నప్పటికీ మరియు అదే సంఖ్యలో ప్రయాణీకులను మోస్తున్నప్పటికీ, డిజైన్‌లో అనేక మార్పులు, ఇందులో సంక్షిప్త రెక్కలు మరియు మరింత క్రమబద్ధీకరించి"&amp;"న ముక్కుతో సహా వేగంగా ప్రయాణించడానికి వీలు కల్పించింది. ఉత్పత్తి ఆగిపోయే ముందు 1,000 మందిని ఆదేశించారు మరియు 473 పంపిణీ చేశారు. రెండు XLR2W-1 గా పరీక్ష కోసం నేవీకి బదిలీ చేయబడ్డారు. ఒక యూనిట్ XPG-3 శక్తితో కూడిన గ్లైడర్‌గా మార్చబడింది, ఇది రెండు జాకబ్స్ R"&amp;"-755-9 రేడియల్ ఇంజిన్‌లను ఉపయోగించింది. రెండవ ప్రపంచ యుద్ధం యొక్క గ్లైడర్‌ల నుండి డేటా [1] సాధారణ లక్షణాలు పనితీరు సంబంధిత అభివృద్ధి విమానం పోల్చదగిన పాత్ర, కాన్ఫిగరేషన్ మరియు ERA సంబంధిత జాబితాలు")</f>
        <v>వాకో సిజి -15 ఒక అమెరికన్ మిలిటరీ గ్లైడర్, ఇది సిజి -4 నుండి అభివృద్ధి చేయబడింది. దాని పూర్వీకుడితో బాహ్యంగా సమానంగా ఉన్నప్పటికీ మరియు అదే సంఖ్యలో ప్రయాణీకులను మోస్తున్నప్పటికీ, డిజైన్‌లో అనేక మార్పులు, ఇందులో సంక్షిప్త రెక్కలు మరియు మరింత క్రమబద్ధీకరించిన ముక్కుతో సహా వేగంగా ప్రయాణించడానికి వీలు కల్పించింది. ఉత్పత్తి ఆగిపోయే ముందు 1,000 మందిని ఆదేశించారు మరియు 473 పంపిణీ చేశారు. రెండు XLR2W-1 గా పరీక్ష కోసం నేవీకి బదిలీ చేయబడ్డారు. ఒక యూనిట్ XPG-3 శక్తితో కూడిన గ్లైడర్‌గా మార్చబడింది, ఇది రెండు జాకబ్స్ R-755-9 రేడియల్ ఇంజిన్‌లను ఉపయోగించింది. రెండవ ప్రపంచ యుద్ధం యొక్క గ్లైడర్‌ల నుండి డేటా [1] సాధారణ లక్షణాలు పనితీరు సంబంధిత అభివృద్ధి విమానం పోల్చదగిన పాత్ర, కాన్ఫిగరేషన్ మరియు ERA సంబంధిత జాబితాలు</v>
      </c>
      <c r="E87" s="1" t="s">
        <v>1543</v>
      </c>
      <c r="F87" s="1" t="str">
        <f>IFERROR(__xludf.DUMMYFUNCTION("GOOGLETRANSLATE(E:E, ""en"", ""te"")"),"మిలిటరీ గ్లైడర్")</f>
        <v>మిలిటరీ గ్లైడర్</v>
      </c>
      <c r="G87" s="1" t="s">
        <v>522</v>
      </c>
      <c r="H87" s="1" t="str">
        <f>IFERROR(__xludf.DUMMYFUNCTION("GOOGLETRANSLATE(G:G, ""en"", ""te"")"),"సంయుక్త రాష్ట్రాలు")</f>
        <v>సంయుక్త రాష్ట్రాలు</v>
      </c>
      <c r="O87" s="1">
        <v>473.0</v>
      </c>
      <c r="P87" s="1" t="s">
        <v>1544</v>
      </c>
      <c r="Q87" s="1" t="s">
        <v>1545</v>
      </c>
      <c r="R87" s="1" t="s">
        <v>1546</v>
      </c>
      <c r="S87" s="1" t="s">
        <v>1547</v>
      </c>
      <c r="T87" s="1" t="s">
        <v>1548</v>
      </c>
      <c r="U87" s="1" t="s">
        <v>1549</v>
      </c>
      <c r="V87" s="1" t="s">
        <v>1550</v>
      </c>
      <c r="AM87" s="1" t="s">
        <v>1551</v>
      </c>
      <c r="AN87" s="1" t="s">
        <v>1552</v>
      </c>
      <c r="AO87" s="1" t="s">
        <v>1553</v>
      </c>
      <c r="AP87" s="1" t="s">
        <v>1554</v>
      </c>
      <c r="AR87" s="1" t="s">
        <v>1555</v>
      </c>
      <c r="AT87" s="1" t="s">
        <v>1556</v>
      </c>
      <c r="AU87" s="1" t="s">
        <v>1557</v>
      </c>
      <c r="AV87" s="1" t="s">
        <v>1558</v>
      </c>
      <c r="AW87" s="1" t="s">
        <v>1559</v>
      </c>
      <c r="AX87" s="1">
        <v>6.21</v>
      </c>
      <c r="BB87" s="1" t="s">
        <v>1560</v>
      </c>
      <c r="BC87" s="1" t="s">
        <v>1561</v>
      </c>
      <c r="BE87" s="1" t="s">
        <v>1562</v>
      </c>
      <c r="BF87" s="1" t="s">
        <v>1563</v>
      </c>
      <c r="BG87" s="1" t="s">
        <v>1564</v>
      </c>
      <c r="CS87" s="1" t="s">
        <v>1565</v>
      </c>
    </row>
    <row r="88">
      <c r="A88" s="1" t="s">
        <v>1566</v>
      </c>
      <c r="B88" s="1" t="str">
        <f>IFERROR(__xludf.DUMMYFUNCTION("GOOGLETRANSLATE(A:A, ""en"", ""te"")"),"కాడ్రాన్ C.800")</f>
        <v>కాడ్రాన్ C.800</v>
      </c>
      <c r="C88" s="1" t="s">
        <v>1567</v>
      </c>
      <c r="D88" s="1" t="str">
        <f>IFERROR(__xludf.DUMMYFUNCTION("GOOGLETRANSLATE(C:C, ""en"", ""te"")"),"కాడ్రాన్ C.800, మొదట ది ఎపెర్వియర్ (ఇంగ్లీష్: స్పారోహాక్) అని కూడా పిలుస్తారు, ఇది ఒక ఫ్రెంచ్ రెండు సీట్ల శిక్షణా గ్లైడర్, ఇది రెండవ ప్రపంచ యుద్ధంలో రూపొందించబడింది మరియు మొదట యుద్ధానంతర ఉత్పత్తిలో పెద్ద ఎత్తున ఉంచారు. ఇది 1960 ల వరకు ఫ్రెంచ్ క్లబ్‌లతో ఆధ"&amp;"ిపత్య ప్రాథమిక శిక్షణా గ్లైడర్ మరియు చాలా మంది ఇప్పటికీ ఎగురుతారు. కాడ్రాన్ C.800 యొక్క రూపకల్పన జూన్ 1940 నాటి ఫ్రాంకో-జర్మన్ ఆర్మిస్టిస్ తరువాత ప్రారంభమైంది, ఇది కాస్టెల్ C.25 లతో సమాంతరంగా ముందుకు సాగింది. రెండు విమానాలు ఫ్రాన్స్‌లోని దక్షిణ, ఖాళీగా లే"&amp;"ని ప్రాంతంలో వినోద గ్లైడింగ్ కోసం అందుబాటులో ఉన్న యంత్రాల సంఖ్యను పెంచడానికి ఉద్దేశించబడ్డాయి. దాని కలప ఫ్రేమ్డ్, ఫాబ్రిక్ కప్పబడిన ఎత్తైన రెక్కలు క్రింద నుండి చిన్న మరియు చాలా విస్తృత తీగ ఫెయిర్డ్ స్ట్రట్‌లతో, ప్రతి వైపు ఒకటి, దిగువ ఫ్యూజ్‌లేజ్ నుండి స్థ"&amp;"ిరమైన తీగ వింగ్ సెంటర్ విభాగం వరకు ఉంటాయి. వింగ్ ప్యానెల్లను అవుట్‌బోర్డ్ చేయండి ఫ్యూజ్‌లేజ్ అనేది ఓవల్ క్రాస్ సెక్షన్‌తో ప్లైవుడ్ కప్పబడిన చెక్క మోనోకోక్ [2]; రెక్కలు కాక్‌పిట్ వెనుక వెంటనే ఎత్తైన ప్రదేశంలో అమర్చబడి ఉంటాయి, ఇది బోధకుడు మరియు విద్యార్థిని"&amp;" ప్రముఖ అంచు కంటే పక్కపక్కనే సీట్లలో ఉంచుతుంది, ద్వంద్వ నియంత్రణతో అమర్చబడి, చిన్న, పైకి ఓపెనింగ్, వెనుక అతుక్కొని, మల్టీ-పీస్ ద్వారా కప్పబడి ఉంటుంది పందిరి. [1] పందిరి క్రింద వెంటనే మరొక జత ఓపెనింగ్ ఫ్యూజ్‌లేజ్ పారదర్శకత ఉంది. రెక్క వెనుక ఫ్యూజ్‌లేజ్ టేప"&amp;"ర్లు, మొదట్లో త్వరగా, ఇరుకైన తీగ, రౌండ్ చిట్కా టెయిల్‌ప్లేన్ అమర్చబడి, కొన్ని డైహెడ్రాల్‌తో, దాని పైన. విస్తృత, స్ప్లిట్ ఎలివేటర్లు సూటిగా అంచుగల, మొద్దుబారిన చిట్కా ఇరుకైన ఫిన్ మరియు విస్తృత చుక్కాని కంటే ముందు ఉన్నాయి. రెక్కల మాదిరిగా, సామ్రాజ్యం కలప ఫ్"&amp;"రేమ్డ్ మరియు ఫాబ్రిక్ కప్పబడి ఉంటుంది. మోనోహీల్ అండర్ క్యారేజీకి చక్రం నుండి ముక్కు వరకు, మరియు తోక స్కిడ్ ద్వారా ఒక మొలకెత్తిన, చెక్క స్కిడ్ సహాయపడుతుంది. [1] రెండవ ప్రపంచ యుద్ధంలో రెండు ప్రోటోటైప్ C.800 లు ఎగురవేయబడ్డాయి, ఇది ఏప్రిల్ 1942 లో మొదటిది. [3"&amp;"] [4] సింగిల్-సీట్ వెర్షన్, C.810 కూడా 1942 లో ఎగురవేయబడింది, కాని ఈ రెండు ప్రోటోటైప్‌లు బాంబు దాడి ద్వారా నాశనం చేయబడ్డాయి. మెరుగైన సింగిల్-సీట్ వేరియంట్, C.811 1945 తరువాత ఎగురవేయబడింది కాని అభివృద్ధి చెందలేదు; దీనిని ఫ్రెంచ్ వైమానిక మంత్రిత్వ శాఖ గ్రున"&amp;"ౌ వంటి ప్రస్తుత రకాలుగా చూసింది. [3] 1951 లో C.801 అనే C.800 యొక్క మెరుగైన సంస్కరణను రేమండ్ జర్లాడ్ రూపొందించారు. ఇది రీన్ఫోర్స్డ్ స్ట్రక్చర్, విస్తరించిన చుక్కాని మరియు సమతుల్య ఐలెరాన్లను కలిగి ఉంది. మోనోహీల్‌ను ముందుకు కదిలించడం ద్వారా ఫ్రేమ్‌లను మరింత "&amp;"వంగిన గ్లేజింగ్ మరియు గ్రౌండ్ హ్యాండ్లింగ్ తో సరళీకృతం చేయడం ద్వారా కాక్‌పిట్ దృశ్యమానత మెరుగుపరచబడింది. [3] [5] 1944 లో ఫ్రాన్స్ విముక్తి తరువాత, ఫ్రెంచ్ విమానయానాన్ని పునరుద్ధరించే ప్రయత్నంలో భాగంగా ఫ్రెంచ్ ప్రభుత్వం 450 ను ఆదేశించింది, అయితే ఇది తరువాత"&amp;" 248 కు తగ్గించబడింది. [4] 300 ఉత్పత్తి 1945 లో ఫౌగా కంపెనీ యొక్క ఐర్-సుర్-అడోర్ ఫ్యాక్టరీలో ప్రారంభమైంది, అప్పటి నుండి స్కాన్‌లో కొంత భాగం. చాలా మంది సివిల్ గ్లైడింగ్ క్లబ్‌లకు వెళ్లారు, కాస్టెల్ C.25 లతో పాటు, నేషనల్ స్టాండర్డ్ టూ-సీట్ల ట్రైనర్ రకం 1960"&amp;" ల ప్రారంభంలో వాస్మర్ WA 30 బిజావే చేత భర్తీ వరకు. ఇది పరిచయం చేసిన ఇరవై సంవత్సరాలుగా ఇది ఒక ముఖ్యమైన క్లబ్ స్టాల్‌వార్ట్‌గా మిగిలిపోయింది. [3] కొన్ని ఫ్రెంచ్ వైమానిక దళం మరియు ఏనానావాలే చేత నిర్వహించబడుతున్నాయి. [4] పది c.801 లు ఐర్-సుర్-అడోర్ [3] వద్ద న"&amp;"ిర్మించబడ్డాయి, కాని 1957 లో భద్రతా ప్రాతిపదికన ఉపయోగం నుండి ఉపసంహరించబడ్డాయి. [5] 2010 లో ఆరు c.800 లు ఫ్రెంచ్ సివిల్ ఎయిర్క్రాఫ్ట్ రిజిస్టర్‌లో మరియు డచ్‌లో ఒకటి ఉన్నాయి. [6] ఐరోపా ప్రధాన భూభాగం యొక్క ఏవియేషన్ మ్యూజియంలు మరియు సేకరణల నుండి డేటా. [7] C.8"&amp;"00 లు ప్రపంచ సెయిల్ ప్లానెస్ నుండి డేటా వద్ద బహిరంగ ప్రదర్శనలో ఉన్నాయి: డై సెగెల్ఫ్లుగ్జ్యూజ్ డెర్ వెల్ట్: లెస్ ప్లానర్స్ డు మోండే [2] సాధారణ లక్షణాల పనితీరు")</f>
        <v>కాడ్రాన్ C.800, మొదట ది ఎపెర్వియర్ (ఇంగ్లీష్: స్పారోహాక్) అని కూడా పిలుస్తారు, ఇది ఒక ఫ్రెంచ్ రెండు సీట్ల శిక్షణా గ్లైడర్, ఇది రెండవ ప్రపంచ యుద్ధంలో రూపొందించబడింది మరియు మొదట యుద్ధానంతర ఉత్పత్తిలో పెద్ద ఎత్తున ఉంచారు. ఇది 1960 ల వరకు ఫ్రెంచ్ క్లబ్‌లతో ఆధిపత్య ప్రాథమిక శిక్షణా గ్లైడర్ మరియు చాలా మంది ఇప్పటికీ ఎగురుతారు. కాడ్రాన్ C.800 యొక్క రూపకల్పన జూన్ 1940 నాటి ఫ్రాంకో-జర్మన్ ఆర్మిస్టిస్ తరువాత ప్రారంభమైంది, ఇది కాస్టెల్ C.25 లతో సమాంతరంగా ముందుకు సాగింది. రెండు విమానాలు ఫ్రాన్స్‌లోని దక్షిణ, ఖాళీగా లేని ప్రాంతంలో వినోద గ్లైడింగ్ కోసం అందుబాటులో ఉన్న యంత్రాల సంఖ్యను పెంచడానికి ఉద్దేశించబడ్డాయి. దాని కలప ఫ్రేమ్డ్, ఫాబ్రిక్ కప్పబడిన ఎత్తైన రెక్కలు క్రింద నుండి చిన్న మరియు చాలా విస్తృత తీగ ఫెయిర్డ్ స్ట్రట్‌లతో, ప్రతి వైపు ఒకటి, దిగువ ఫ్యూజ్‌లేజ్ నుండి స్థిరమైన తీగ వింగ్ సెంటర్ విభాగం వరకు ఉంటాయి. వింగ్ ప్యానెల్లను అవుట్‌బోర్డ్ చేయండి ఫ్యూజ్‌లేజ్ అనేది ఓవల్ క్రాస్ సెక్షన్‌తో ప్లైవుడ్ కప్పబడిన చెక్క మోనోకోక్ [2]; రెక్కలు కాక్‌పిట్ వెనుక వెంటనే ఎత్తైన ప్రదేశంలో అమర్చబడి ఉంటాయి, ఇది బోధకుడు మరియు విద్యార్థిని ప్రముఖ అంచు కంటే పక్కపక్కనే సీట్లలో ఉంచుతుంది, ద్వంద్వ నియంత్రణతో అమర్చబడి, చిన్న, పైకి ఓపెనింగ్, వెనుక అతుక్కొని, మల్టీ-పీస్ ద్వారా కప్పబడి ఉంటుంది పందిరి. [1] పందిరి క్రింద వెంటనే మరొక జత ఓపెనింగ్ ఫ్యూజ్‌లేజ్ పారదర్శకత ఉంది. రెక్క వెనుక ఫ్యూజ్‌లేజ్ టేపర్లు, మొదట్లో త్వరగా, ఇరుకైన తీగ, రౌండ్ చిట్కా టెయిల్‌ప్లేన్ అమర్చబడి, కొన్ని డైహెడ్రాల్‌తో, దాని పైన. విస్తృత, స్ప్లిట్ ఎలివేటర్లు సూటిగా అంచుగల, మొద్దుబారిన చిట్కా ఇరుకైన ఫిన్ మరియు విస్తృత చుక్కాని కంటే ముందు ఉన్నాయి. రెక్కల మాదిరిగా, సామ్రాజ్యం కలప ఫ్రేమ్డ్ మరియు ఫాబ్రిక్ కప్పబడి ఉంటుంది. మోనోహీల్ అండర్ క్యారేజీకి చక్రం నుండి ముక్కు వరకు, మరియు తోక స్కిడ్ ద్వారా ఒక మొలకెత్తిన, చెక్క స్కిడ్ సహాయపడుతుంది. [1] రెండవ ప్రపంచ యుద్ధంలో రెండు ప్రోటోటైప్ C.800 లు ఎగురవేయబడ్డాయి, ఇది ఏప్రిల్ 1942 లో మొదటిది. [3] [4] సింగిల్-సీట్ వెర్షన్, C.810 కూడా 1942 లో ఎగురవేయబడింది, కాని ఈ రెండు ప్రోటోటైప్‌లు బాంబు దాడి ద్వారా నాశనం చేయబడ్డాయి. మెరుగైన సింగిల్-సీట్ వేరియంట్, C.811 1945 తరువాత ఎగురవేయబడింది కాని అభివృద్ధి చెందలేదు; దీనిని ఫ్రెంచ్ వైమానిక మంత్రిత్వ శాఖ గ్రునౌ వంటి ప్రస్తుత రకాలుగా చూసింది. [3] 1951 లో C.801 అనే C.800 యొక్క మెరుగైన సంస్కరణను రేమండ్ జర్లాడ్ రూపొందించారు. ఇది రీన్ఫోర్స్డ్ స్ట్రక్చర్, విస్తరించిన చుక్కాని మరియు సమతుల్య ఐలెరాన్లను కలిగి ఉంది. మోనోహీల్‌ను ముందుకు కదిలించడం ద్వారా ఫ్రేమ్‌లను మరింత వంగిన గ్లేజింగ్ మరియు గ్రౌండ్ హ్యాండ్లింగ్ తో సరళీకృతం చేయడం ద్వారా కాక్‌పిట్ దృశ్యమానత మెరుగుపరచబడింది. [3] [5] 1944 లో ఫ్రాన్స్ విముక్తి తరువాత, ఫ్రెంచ్ విమానయానాన్ని పునరుద్ధరించే ప్రయత్నంలో భాగంగా ఫ్రెంచ్ ప్రభుత్వం 450 ను ఆదేశించింది, అయితే ఇది తరువాత 248 కు తగ్గించబడింది. [4] 300 ఉత్పత్తి 1945 లో ఫౌగా కంపెనీ యొక్క ఐర్-సుర్-అడోర్ ఫ్యాక్టరీలో ప్రారంభమైంది, అప్పటి నుండి స్కాన్‌లో కొంత భాగం. చాలా మంది సివిల్ గ్లైడింగ్ క్లబ్‌లకు వెళ్లారు, కాస్టెల్ C.25 లతో పాటు, నేషనల్ స్టాండర్డ్ టూ-సీట్ల ట్రైనర్ రకం 1960 ల ప్రారంభంలో వాస్మర్ WA 30 బిజావే చేత భర్తీ వరకు. ఇది పరిచయం చేసిన ఇరవై సంవత్సరాలుగా ఇది ఒక ముఖ్యమైన క్లబ్ స్టాల్‌వార్ట్‌గా మిగిలిపోయింది. [3] కొన్ని ఫ్రెంచ్ వైమానిక దళం మరియు ఏనానావాలే చేత నిర్వహించబడుతున్నాయి. [4] పది c.801 లు ఐర్-సుర్-అడోర్ [3] వద్ద నిర్మించబడ్డాయి, కాని 1957 లో భద్రతా ప్రాతిపదికన ఉపయోగం నుండి ఉపసంహరించబడ్డాయి. [5] 2010 లో ఆరు c.800 లు ఫ్రెంచ్ సివిల్ ఎయిర్క్రాఫ్ట్ రిజిస్టర్‌లో మరియు డచ్‌లో ఒకటి ఉన్నాయి. [6] ఐరోపా ప్రధాన భూభాగం యొక్క ఏవియేషన్ మ్యూజియంలు మరియు సేకరణల నుండి డేటా. [7] C.800 లు ప్రపంచ సెయిల్ ప్లానెస్ నుండి డేటా వద్ద బహిరంగ ప్రదర్శనలో ఉన్నాయి: డై సెగెల్ఫ్లుగ్జ్యూజ్ డెర్ వెల్ట్: లెస్ ప్లానర్స్ డు మోండే [2] సాధారణ లక్షణాల పనితీరు</v>
      </c>
      <c r="E88" s="1" t="s">
        <v>1568</v>
      </c>
      <c r="F88" s="1" t="str">
        <f>IFERROR(__xludf.DUMMYFUNCTION("GOOGLETRANSLATE(E:E, ""en"", ""te"")"),"రెండు-సీట్ల ప్రాథమిక శిక్షణా గ్లైడర్")</f>
        <v>రెండు-సీట్ల ప్రాథమిక శిక్షణా గ్లైడర్</v>
      </c>
      <c r="G88" s="1" t="s">
        <v>637</v>
      </c>
      <c r="H88" s="1" t="str">
        <f>IFERROR(__xludf.DUMMYFUNCTION("GOOGLETRANSLATE(G:G, ""en"", ""te"")"),"ఫ్రాన్స్")</f>
        <v>ఫ్రాన్స్</v>
      </c>
      <c r="I88" s="2" t="s">
        <v>1384</v>
      </c>
      <c r="J88" s="1" t="s">
        <v>1569</v>
      </c>
      <c r="K88" s="1" t="str">
        <f>IFERROR(__xludf.DUMMYFUNCTION("GOOGLETRANSLATE(J:J, ""en"", ""te"")"),"రేమండ్ జర్లాడ్")</f>
        <v>రేమండ్ జర్లాడ్</v>
      </c>
      <c r="L88" s="4">
        <v>15432.0</v>
      </c>
      <c r="O88" s="1">
        <v>315.0</v>
      </c>
      <c r="P88" s="1" t="s">
        <v>1206</v>
      </c>
      <c r="Q88" s="1" t="s">
        <v>1570</v>
      </c>
      <c r="R88" s="1" t="s">
        <v>1571</v>
      </c>
      <c r="S88" s="1" t="s">
        <v>664</v>
      </c>
      <c r="T88" s="1" t="s">
        <v>1572</v>
      </c>
      <c r="U88" s="1" t="s">
        <v>1167</v>
      </c>
      <c r="V88" s="1" t="s">
        <v>1437</v>
      </c>
      <c r="AM88" s="1" t="s">
        <v>1573</v>
      </c>
      <c r="AN88" s="1" t="s">
        <v>1574</v>
      </c>
      <c r="AO88" s="2" t="s">
        <v>1575</v>
      </c>
      <c r="AT88" s="1" t="s">
        <v>1576</v>
      </c>
      <c r="AU88" s="1" t="s">
        <v>1577</v>
      </c>
      <c r="AV88" s="1" t="s">
        <v>1578</v>
      </c>
      <c r="AW88" s="1" t="s">
        <v>206</v>
      </c>
      <c r="AX88" s="1">
        <v>11.6</v>
      </c>
      <c r="BG88" s="1" t="s">
        <v>1579</v>
      </c>
      <c r="CT88" s="1" t="s">
        <v>1580</v>
      </c>
      <c r="CU88" s="1" t="s">
        <v>1581</v>
      </c>
      <c r="CV88" s="1" t="s">
        <v>1582</v>
      </c>
      <c r="CW88" s="1" t="s">
        <v>1583</v>
      </c>
    </row>
    <row r="89">
      <c r="A89" s="1" t="s">
        <v>1584</v>
      </c>
      <c r="B89" s="1" t="str">
        <f>IFERROR(__xludf.DUMMYFUNCTION("GOOGLETRANSLATE(A:A, ""en"", ""te"")"),"సెలియర్ జినాన్ 2")</f>
        <v>సెలియర్ జినాన్ 2</v>
      </c>
      <c r="C89" s="1" t="s">
        <v>1585</v>
      </c>
      <c r="D89" s="1" t="str">
        <f>IFERROR(__xludf.DUMMYFUNCTION("GOOGLETRANSLATE(C:C, ""en"", ""te"")"),"సెలియర్ జినాన్ 2 (తయారీదారు జినాన్ II అని కూడా పిలుస్తారు) అనేది పోలిష్ ఆటోజైరోస్, దీనిని ఫ్రెంచ్ వ్యక్తి రాఫెల్ సెలియర్ రూపొందించారు మరియు అతని సంస్థ సెలియర్ ఏవియేషన్ ఆఫ్ పియోట్కోవ్ ట్రిబూనల్స్కి, పోలాండ్. ఈ విమానం te త్సాహిక నిర్మాణానికి కిట్‌గా లేదా పూ"&amp;"ర్తి రెడీ-టు-ఫ్లై-ఎయిర్‌క్రాఫ్ట్‌గా సరఫరా చేయబడుతుంది. [1] [2] జినాన్ 2 యొక్క ఉత్పత్తి ముగిసింది మరియు సెలియర్ జినాన్ 4 మోడల్ మాత్రమే ఉత్పత్తిలో ఉంది. సైడ్-బై-సైడ్ కాన్ఫిగరేషన్ జినాన్ 2 ఆటోజిరోస్ యొక్క టెన్డం సీట్ సెలియర్ కిస్ సిరీస్‌ను పూర్తి చేస్తుంది. "&amp;"జినాన్ 2 సిరీస్ అన్నీ ఒకే మెయిన్ రోటర్, ట్రైసైకిల్ ల్యాండింగ్ గేర్, తక్కువ-సెట్ ట్విన్-బూమ్ టి-తోక, పూర్తిగా పరివేష్టిత రెండు సీట్ల కాక్‌పిట్ మరియు ఇంజిన్ల ఎంపిక, అన్నీ పషర్ కాన్ఫిగరేషన్‌లో అమర్చబడి ఉంటాయి. [1] వంద జినాన్ 2 లు 2011 నాటికి పూర్తయ్యాయి. ఈ డ"&amp;"ిజైన్ మూడు సీట్ల సెలియర్ జినాన్ 3 మరియు జినాన్ 4 గా అభివృద్ధి చేయబడింది. [1] బేయర్ల్ నుండి డేటా [1] సాధారణ లక్షణాల పనితీరు")</f>
        <v>సెలియర్ జినాన్ 2 (తయారీదారు జినాన్ II అని కూడా పిలుస్తారు) అనేది పోలిష్ ఆటోజైరోస్, దీనిని ఫ్రెంచ్ వ్యక్తి రాఫెల్ సెలియర్ రూపొందించారు మరియు అతని సంస్థ సెలియర్ ఏవియేషన్ ఆఫ్ పియోట్కోవ్ ట్రిబూనల్స్కి, పోలాండ్. ఈ విమానం te త్సాహిక నిర్మాణానికి కిట్‌గా లేదా పూర్తి రెడీ-టు-ఫ్లై-ఎయిర్‌క్రాఫ్ట్‌గా సరఫరా చేయబడుతుంది. [1] [2] జినాన్ 2 యొక్క ఉత్పత్తి ముగిసింది మరియు సెలియర్ జినాన్ 4 మోడల్ మాత్రమే ఉత్పత్తిలో ఉంది. సైడ్-బై-సైడ్ కాన్ఫిగరేషన్ జినాన్ 2 ఆటోజిరోస్ యొక్క టెన్డం సీట్ సెలియర్ కిస్ సిరీస్‌ను పూర్తి చేస్తుంది. జినాన్ 2 సిరీస్ అన్నీ ఒకే మెయిన్ రోటర్, ట్రైసైకిల్ ల్యాండింగ్ గేర్, తక్కువ-సెట్ ట్విన్-బూమ్ టి-తోక, పూర్తిగా పరివేష్టిత రెండు సీట్ల కాక్‌పిట్ మరియు ఇంజిన్ల ఎంపిక, అన్నీ పషర్ కాన్ఫిగరేషన్‌లో అమర్చబడి ఉంటాయి. [1] వంద జినాన్ 2 లు 2011 నాటికి పూర్తయ్యాయి. ఈ డిజైన్ మూడు సీట్ల సెలియర్ జినాన్ 3 మరియు జినాన్ 4 గా అభివృద్ధి చేయబడింది. [1] బేయర్ల్ నుండి డేటా [1] సాధారణ లక్షణాల పనితీరు</v>
      </c>
      <c r="E89" s="1" t="s">
        <v>1586</v>
      </c>
      <c r="F89" s="1" t="str">
        <f>IFERROR(__xludf.DUMMYFUNCTION("GOOGLETRANSLATE(E:E, ""en"", ""te"")"),"ఆటోజీరో")</f>
        <v>ఆటోజీరో</v>
      </c>
      <c r="G89" s="1" t="s">
        <v>128</v>
      </c>
      <c r="H89" s="1" t="str">
        <f>IFERROR(__xludf.DUMMYFUNCTION("GOOGLETRANSLATE(G:G, ""en"", ""te"")"),"పోలాండ్")</f>
        <v>పోలాండ్</v>
      </c>
      <c r="I89" s="2" t="s">
        <v>129</v>
      </c>
      <c r="J89" s="1" t="s">
        <v>1587</v>
      </c>
      <c r="K89" s="1" t="str">
        <f>IFERROR(__xludf.DUMMYFUNCTION("GOOGLETRANSLATE(J:J, ""en"", ""te"")"),"రాఫెల్ సెలియర్")</f>
        <v>రాఫెల్ సెలియర్</v>
      </c>
      <c r="M89" s="1" t="s">
        <v>162</v>
      </c>
      <c r="N89" s="1" t="str">
        <f>IFERROR(__xludf.DUMMYFUNCTION("GOOGLETRANSLATE(M:M, ""en"", ""te"")"),"ఉత్పత్తి పూర్తయింది")</f>
        <v>ఉత్పత్తి పూర్తయింది</v>
      </c>
      <c r="O89" s="1" t="s">
        <v>1588</v>
      </c>
      <c r="P89" s="1" t="s">
        <v>163</v>
      </c>
      <c r="U89" s="1" t="s">
        <v>1589</v>
      </c>
      <c r="V89" s="1" t="s">
        <v>167</v>
      </c>
      <c r="W89" s="1" t="s">
        <v>1590</v>
      </c>
      <c r="Y89" s="1" t="s">
        <v>1591</v>
      </c>
      <c r="Z89" s="1" t="s">
        <v>1592</v>
      </c>
      <c r="AM89" s="2" t="s">
        <v>1593</v>
      </c>
      <c r="AN89" s="1" t="s">
        <v>1594</v>
      </c>
      <c r="AO89" s="1" t="s">
        <v>1595</v>
      </c>
      <c r="AP89" s="1" t="s">
        <v>175</v>
      </c>
      <c r="AQ89" s="1" t="s">
        <v>1596</v>
      </c>
      <c r="AS89" s="1" t="s">
        <v>1597</v>
      </c>
      <c r="AU89" s="1" t="s">
        <v>1598</v>
      </c>
      <c r="AW89" s="1" t="s">
        <v>206</v>
      </c>
      <c r="CR89" s="1" t="s">
        <v>1599</v>
      </c>
      <c r="CX89" s="1" t="s">
        <v>1600</v>
      </c>
    </row>
    <row r="90">
      <c r="A90" s="1" t="s">
        <v>1601</v>
      </c>
      <c r="B90" s="1" t="str">
        <f>IFERROR(__xludf.DUMMYFUNCTION("GOOGLETRANSLATE(A:A, ""en"", ""te"")"),"ఆవు బిప్‌లేన్")</f>
        <v>ఆవు బిప్‌లేన్</v>
      </c>
      <c r="C90" s="1" t="s">
        <v>1602</v>
      </c>
      <c r="D90" s="1" t="str">
        <f>IFERROR(__xludf.DUMMYFUNCTION("GOOGLETRANSLATE(C:C, ""en"", ""te"")"),"ఆవు బిప్‌లేన్ 1912 బ్రిటిష్ సైనిక విమాన పోటీలో పోటీ చేయడానికి నిర్మించిన బ్రిటిష్ ట్రాక్టర్ బిప్‌లేన్. ఇది విజయవంతం కాలేదు. కొత్తగా ఏర్పడిన రాయల్ ఫ్లయింగ్ కార్ప్స్ కోసం సైనిక విమానం కనుగొనటానికి యుద్ధ కార్యాలయం ఒక పోటీని నిర్వహించినప్పుడు, కోవెంట్రీ ఆర్డి"&amp;"నెన్స్ రచనల డైరెక్టర్లు రెండు విమానాలలోకి ప్రవేశించాలని నిర్ణయించుకున్నారు. [1] సంస్థ బాటర్సీలో హోవార్డ్ టి. రైట్ యొక్క వ్యాపారాన్ని స్వాధీనం చేసుకుంది మరియు వారు రైట్ మరియు W.O. విమానం రూపకల్పన మరియు నిర్మించడానికి మన్నింగ్. [1] మన్నింగ్ రెండు భిన్నమైన వ"&amp;"ిమానాలను రూపొందించాడు. రెండూ అసమాన-స్పాన్ ట్రాక్టర్ బైప్లేన్లు, మొదటివారు ఇద్దరు సిబ్బందిని పక్కపక్కనే కూర్చున్నారు, మరియు 100 హెచ్‌పి (75 కిలోవాట్ (82 kW) చెను ఇన్లైన్ ఇంజిన్. [1] గ్నోమ్ శక్తితో పనిచేసే విమానాల నిర్మాణం 1912 ప్రారంభంలో బాటర్సియా వద్ద ప్ర"&amp;"ారంభమైంది, ఏప్రిల్ 1912 చివరి నాటికి, విమానం యొక్క భాగాలు బ్రూక్లాండ్స్ వద్ద హంగర్ నంబర్ 32 కు తరలించబడ్డాయి. [1] టెస్ట్ పైలట్‌గా నియమించబడిన థామస్ సోప్‌విత్ చేత ఈ విమానం పైలట్ చేసిన వెంటనే ప్రయాణించింది. [1] మొదటి విమానంలో జరిగిన రోజు రోజు, విమానం బ్రూక్"&amp;"‌ల్యాండ్స్‌లో ఒక ఆశువుగా పోటీ మరియు రేసులో ప్రవేశించింది, ముగ్గురు ప్రయాణీకులను ఇద్దరు ప్రయాణీకులు కాక్‌పిట్ వెలుపల కూర్చున్న దిగువ రెక్కపై కూర్చున్నారు. [1] రెండవ చెను-శక్తితో కూడిన విమానం నిర్మాణం తరువాత మరియు దీనిని జూలై 1912 లో బ్రూక్‌లాండ్స్‌కు పంపిం"&amp;"చారు. [1] రెండవ విమానం ఇంజిన్, సీటింగ్ అమరిక, చిన్న వింగ్స్పాన్ మరియు తక్కువ ఫ్యూజ్‌లేజ్‌లో విభిన్నంగా ఉంది. దాని సమయం అసాధారణమైనది, ఇది రెండు-బ్లేడెడ్ ప్రొపెల్లర్లతో తయారు చేసిన నాలుగు-బ్లేడెడ్ ప్రొపెల్లర్‌తో అమర్చబడింది. [1] యుద్ధ కార్యాలయం ట్రయల్ నెం. "&amp;"10 వ నెంబరు పోటీకి మంచి సమయంలో లార్క్‌హిల్ ఏరోడ్రోమ్‌కు వచ్చారు, కాని 11 వ నెం. 11 వ స్థానంలో అనర్హులు కానప్పటికీ, ఇంజిన్ సమస్యల కారణంగా ఇది పోటీ పడటం విఫలమైంది, మాగ్నెటో డ్రైవ్ యొక్క పదేపదే వైఫల్యాలు తరువాత తగ్గింపు గేర్ హౌసింగ్ విఫలమయ్యాయి (చెను ఇంజిన్‌"&amp;"తో ఇలాంటి సమస్యలు కూడా పోటీకి మార్టిన్ మరియు హందసీడ్ ఎంట్రీని గ్రౌండ్ చేశాయి). [[ నం 10 పోటీని ప్రారంభించింది, కానీ ప్రొపెల్లర్ సమస్యలతో ఉపసంహరించుకోవలసి వచ్చింది. [1] మన్నింగ్ విదేశాలలో ఉన్నందున మరియు రైట్ సంస్థను విడిచిపెట్టినందున ఈ విమానం లార్క్‌హిల్‌ల"&amp;"ో పరిష్కరించబడలేదు, కాబట్టి మరింత పని కోసం పోటీ తర్వాత ఈ విమానం బ్రూక్‌ల్యాండ్స్‌కు తిరిగి ఇవ్వబడింది. [1] మానింగ్ అసలు ఫ్యూజ్‌లేజ్ మరియు తోకను ఉపయోగించి 10 వ స్థానంలో నిలిచి ఇంజిన్‌ను నిలుపుకోవాలని నిర్ణయించుకున్నాడు, కాని దీనికి కొత్త రెక్కలు మరియు ల్యా"&amp;"ండింగ్ గేర్‌లతో అమర్చారు. [1] సవరించిన నంబర్ 10 13 జనవరి 1913 న మళ్లీ ఎగిరింది మరియు 1913 అంతటా ఎగురవేయబడింది. 11 వ స్థానంలో ఉన్న విధి తెలియదు. [1] ఇంగ్లీష్ ఎలక్ట్రిక్ విమానం మరియు వారి పూర్వీకుల నుండి డేటా, [1] ఫ్లైట్ [3] సాధారణ లక్షణాల పనితీరు")</f>
        <v>ఆవు బిప్‌లేన్ 1912 బ్రిటిష్ సైనిక విమాన పోటీలో పోటీ చేయడానికి నిర్మించిన బ్రిటిష్ ట్రాక్టర్ బిప్‌లేన్. ఇది విజయవంతం కాలేదు. కొత్తగా ఏర్పడిన రాయల్ ఫ్లయింగ్ కార్ప్స్ కోసం సైనిక విమానం కనుగొనటానికి యుద్ధ కార్యాలయం ఒక పోటీని నిర్వహించినప్పుడు, కోవెంట్రీ ఆర్డినెన్స్ రచనల డైరెక్టర్లు రెండు విమానాలలోకి ప్రవేశించాలని నిర్ణయించుకున్నారు. [1] సంస్థ బాటర్సీలో హోవార్డ్ టి. రైట్ యొక్క వ్యాపారాన్ని స్వాధీనం చేసుకుంది మరియు వారు రైట్ మరియు W.O. విమానం రూపకల్పన మరియు నిర్మించడానికి మన్నింగ్. [1] మన్నింగ్ రెండు భిన్నమైన విమానాలను రూపొందించాడు. రెండూ అసమాన-స్పాన్ ట్రాక్టర్ బైప్లేన్లు, మొదటివారు ఇద్దరు సిబ్బందిని పక్కపక్కనే కూర్చున్నారు, మరియు 100 హెచ్‌పి (75 కిలోవాట్ (82 kW) చెను ఇన్లైన్ ఇంజిన్. [1] గ్నోమ్ శక్తితో పనిచేసే విమానాల నిర్మాణం 1912 ప్రారంభంలో బాటర్సియా వద్ద ప్రారంభమైంది, ఏప్రిల్ 1912 చివరి నాటికి, విమానం యొక్క భాగాలు బ్రూక్లాండ్స్ వద్ద హంగర్ నంబర్ 32 కు తరలించబడ్డాయి. [1] టెస్ట్ పైలట్‌గా నియమించబడిన థామస్ సోప్‌విత్ చేత ఈ విమానం పైలట్ చేసిన వెంటనే ప్రయాణించింది. [1] మొదటి విమానంలో జరిగిన రోజు రోజు, విమానం బ్రూక్‌ల్యాండ్స్‌లో ఒక ఆశువుగా పోటీ మరియు రేసులో ప్రవేశించింది, ముగ్గురు ప్రయాణీకులను ఇద్దరు ప్రయాణీకులు కాక్‌పిట్ వెలుపల కూర్చున్న దిగువ రెక్కపై కూర్చున్నారు. [1] రెండవ చెను-శక్తితో కూడిన విమానం నిర్మాణం తరువాత మరియు దీనిని జూలై 1912 లో బ్రూక్‌లాండ్స్‌కు పంపించారు. [1] రెండవ విమానం ఇంజిన్, సీటింగ్ అమరిక, చిన్న వింగ్స్పాన్ మరియు తక్కువ ఫ్యూజ్‌లేజ్‌లో విభిన్నంగా ఉంది. దాని సమయం అసాధారణమైనది, ఇది రెండు-బ్లేడెడ్ ప్రొపెల్లర్లతో తయారు చేసిన నాలుగు-బ్లేడెడ్ ప్రొపెల్లర్‌తో అమర్చబడింది. [1] యుద్ధ కార్యాలయం ట్రయల్ నెం. 10 వ నెంబరు పోటీకి మంచి సమయంలో లార్క్‌హిల్ ఏరోడ్రోమ్‌కు వచ్చారు, కాని 11 వ నెం. 11 వ స్థానంలో అనర్హులు కానప్పటికీ, ఇంజిన్ సమస్యల కారణంగా ఇది పోటీ పడటం విఫలమైంది, మాగ్నెటో డ్రైవ్ యొక్క పదేపదే వైఫల్యాలు తరువాత తగ్గింపు గేర్ హౌసింగ్ విఫలమయ్యాయి (చెను ఇంజిన్‌తో ఇలాంటి సమస్యలు కూడా పోటీకి మార్టిన్ మరియు హందసీడ్ ఎంట్రీని గ్రౌండ్ చేశాయి). [[ నం 10 పోటీని ప్రారంభించింది, కానీ ప్రొపెల్లర్ సమస్యలతో ఉపసంహరించుకోవలసి వచ్చింది. [1] మన్నింగ్ విదేశాలలో ఉన్నందున మరియు రైట్ సంస్థను విడిచిపెట్టినందున ఈ విమానం లార్క్‌హిల్‌లో పరిష్కరించబడలేదు, కాబట్టి మరింత పని కోసం పోటీ తర్వాత ఈ విమానం బ్రూక్‌ల్యాండ్స్‌కు తిరిగి ఇవ్వబడింది. [1] మానింగ్ అసలు ఫ్యూజ్‌లేజ్ మరియు తోకను ఉపయోగించి 10 వ స్థానంలో నిలిచి ఇంజిన్‌ను నిలుపుకోవాలని నిర్ణయించుకున్నాడు, కాని దీనికి కొత్త రెక్కలు మరియు ల్యాండింగ్ గేర్‌లతో అమర్చారు. [1] సవరించిన నంబర్ 10 13 జనవరి 1913 న మళ్లీ ఎగిరింది మరియు 1913 అంతటా ఎగురవేయబడింది. 11 వ స్థానంలో ఉన్న విధి తెలియదు. [1] ఇంగ్లీష్ ఎలక్ట్రిక్ విమానం మరియు వారి పూర్వీకుల నుండి డేటా, [1] ఫ్లైట్ [3] సాధారణ లక్షణాల పనితీరు</v>
      </c>
      <c r="E90" s="1" t="s">
        <v>1603</v>
      </c>
      <c r="F90" s="1" t="str">
        <f>IFERROR(__xludf.DUMMYFUNCTION("GOOGLETRANSLATE(E:E, ""en"", ""te"")"),"మిలిటరీ బిప్‌లేన్")</f>
        <v>మిలిటరీ బిప్‌లేన్</v>
      </c>
      <c r="G90" s="1" t="s">
        <v>160</v>
      </c>
      <c r="H90" s="1" t="str">
        <f>IFERROR(__xludf.DUMMYFUNCTION("GOOGLETRANSLATE(G:G, ""en"", ""te"")"),"యునైటెడ్ కింగ్‌డమ్")</f>
        <v>యునైటెడ్ కింగ్‌డమ్</v>
      </c>
      <c r="J90" s="1" t="s">
        <v>1604</v>
      </c>
      <c r="K90" s="1" t="str">
        <f>IFERROR(__xludf.DUMMYFUNCTION("GOOGLETRANSLATE(J:J, ""en"", ""te"")"),"W.O. మన్నింగ్")</f>
        <v>W.O. మన్నింగ్</v>
      </c>
      <c r="L90" s="1">
        <v>1912.0</v>
      </c>
      <c r="O90" s="1">
        <v>2.0</v>
      </c>
      <c r="P90" s="1">
        <v>2.0</v>
      </c>
      <c r="Q90" s="1" t="s">
        <v>1605</v>
      </c>
      <c r="T90" s="1" t="s">
        <v>1606</v>
      </c>
      <c r="U90" s="1" t="s">
        <v>690</v>
      </c>
      <c r="V90" s="1" t="s">
        <v>1607</v>
      </c>
      <c r="W90" s="1" t="s">
        <v>1608</v>
      </c>
      <c r="X90" s="1" t="s">
        <v>1609</v>
      </c>
      <c r="Y90" s="1" t="s">
        <v>480</v>
      </c>
      <c r="AN90" s="1" t="s">
        <v>1610</v>
      </c>
      <c r="AO90" s="1" t="s">
        <v>1611</v>
      </c>
      <c r="AQ90" s="1" t="s">
        <v>1612</v>
      </c>
      <c r="AU90" s="1" t="s">
        <v>1613</v>
      </c>
      <c r="AW90" s="1" t="s">
        <v>206</v>
      </c>
      <c r="AY90" s="1" t="s">
        <v>1614</v>
      </c>
      <c r="BW90" s="1" t="s">
        <v>1615</v>
      </c>
      <c r="BX90" s="1" t="s">
        <v>1616</v>
      </c>
    </row>
    <row r="91">
      <c r="A91" s="1" t="s">
        <v>1617</v>
      </c>
      <c r="B91" s="1" t="str">
        <f>IFERROR(__xludf.DUMMYFUNCTION("GOOGLETRANSLATE(A:A, ""en"", ""te"")"),"విక్కర్స్ F.B.14")</f>
        <v>విక్కర్స్ F.B.14</v>
      </c>
      <c r="C91" s="1" t="s">
        <v>1618</v>
      </c>
      <c r="D91" s="1" t="str">
        <f>IFERROR(__xludf.DUMMYFUNCTION("GOOGLETRANSLATE(C:C, ""en"", ""te"")"),"విక్కర్స్ ఎఫ్.బి. రాయల్ ఫ్లయింగ్ కార్ప్స్ కోసం సుమారు 100 నిర్మించబడ్డాయి, కాని ఇది పెద్ద ఇంజిన్ కోసం రూపొందించబడినందున పరిమిత ఉపయోగాన్ని మాత్రమే చూసింది, ఇది ఉత్పత్తి ప్రారంభమైనప్పుడు అందుబాటులో లేదు మరియు అది పనితీరు అంచనాలను అందుకోలేదు. F.B.14 సాంప్రదా"&amp;"యిక సింగిల్-బే బైప్‌లేన్, ఇది రెండు టెన్డం ఓపెన్ కాక్‌పిట్స్ మరియు స్థిర టెయిల్‌స్కిడ్ ల్యాండింగ్ గేర్‌తో ఉంటుంది. ఇది కొత్త ఇంజిన్, 230 హెచ్‌పి (170 కిలోవాట్ల) బిహెచ్‌పి ఇన్లైన్ ఇంజిన్ (తరువాత సిడ్లీ ప్యూమాగా మారడానికి) ఉపయోగించటానికి రూపొందించబడింది. స్"&amp;"టీల్-ట్యూబ్ ఎయిర్‌ఫ్రేమ్ 1916 మధ్యలో పూర్తయింది, కాని ఇంజిన్ సిద్ధంగా లేదు మరియు దీనికి బదులుగా 160 హెచ్‌పి (120 కిలోవాట్) అమర్చారు. [1] ఈ విమానం బార్డ్మోర్ ఇంజిన్‌తో బలహీనంగా ఉంది మరియు విశ్వసనీయత సమస్యలను ఎదుర్కొంది మరియు 50 కి పైగా ఉత్పత్తి విమానాలు ఇం"&amp;"జన్లు లేకుండా రాయల్ ఫ్లయింగ్ కార్ప్స్‌కు పంపిణీ చేయబడ్డాయి. మరింత నమ్మదగిన ఇంజిన్ పరీక్షించబడింది, కాని 120 HP (90 kW) బార్డ్‌మోర్ అవసరమైన పనితీరును తీర్చడంలో సహాయపడలేదు. ప్రత్యామ్నాయ ఇంజిన్‌లకు సరిపోయే ప్రయత్నాలు అనేక వైవిధ్యాలకు దారితీశాయి, రోల్స్ రాయిస"&amp;"్ ఈగిల్ IV VEE ఇంజిన్. విమాన పనితీరు సమకాలీన బ్రిస్టల్ F.2B కంటే తక్కువగా ఉంది, అయితే, F.B.14 యొక్క మరింత అభివృద్ధి వదిలివేయబడింది. F.B.14 పరిమిత కార్యాచరణ వాడకాన్ని చూసింది, కొన్ని మెసొపొటేమియాకు పంపబడ్డాయి, ఏడు హోమ్ డిఫెన్స్ స్క్వాడ్రన్లలో ఉపయోగించబడ్డా"&amp;"యి. రోల్స్ రాయిస్ శక్తితో కూడిన F.B.14D, 22 జూలై 1917 న ఓర్ఫోర్డ్నెస్ వద్ద ప్రయోగాత్మక తుపాకీని పరీక్షించడానికి ఉపయోగిస్తున్నప్పుడు, జర్మన్ వైమానిక దాడిలో నిమగ్నమై ఉంది మరియు జీబ్రూగ్ నుండి గోథా బాంబర్ యొక్క ధృవీకరించని షూట్-డౌన్ ను పేర్కొంది. [2] [NB 1 ]"&amp;" 1908 నుండి విక్కర్స్ విమానం నుండి డేటా [4] సాధారణ లక్షణాలు పనితీరు ఆయుధ సంబంధిత జాబితాలు")</f>
        <v>విక్కర్స్ ఎఫ్.బి. రాయల్ ఫ్లయింగ్ కార్ప్స్ కోసం సుమారు 100 నిర్మించబడ్డాయి, కాని ఇది పెద్ద ఇంజిన్ కోసం రూపొందించబడినందున పరిమిత ఉపయోగాన్ని మాత్రమే చూసింది, ఇది ఉత్పత్తి ప్రారంభమైనప్పుడు అందుబాటులో లేదు మరియు అది పనితీరు అంచనాలను అందుకోలేదు. F.B.14 సాంప్రదాయిక సింగిల్-బే బైప్‌లేన్, ఇది రెండు టెన్డం ఓపెన్ కాక్‌పిట్స్ మరియు స్థిర టెయిల్‌స్కిడ్ ల్యాండింగ్ గేర్‌తో ఉంటుంది. ఇది కొత్త ఇంజిన్, 230 హెచ్‌పి (170 కిలోవాట్ల) బిహెచ్‌పి ఇన్లైన్ ఇంజిన్ (తరువాత సిడ్లీ ప్యూమాగా మారడానికి) ఉపయోగించటానికి రూపొందించబడింది. స్టీల్-ట్యూబ్ ఎయిర్‌ఫ్రేమ్ 1916 మధ్యలో పూర్తయింది, కాని ఇంజిన్ సిద్ధంగా లేదు మరియు దీనికి బదులుగా 160 హెచ్‌పి (120 కిలోవాట్) అమర్చారు. [1] ఈ విమానం బార్డ్మోర్ ఇంజిన్‌తో బలహీనంగా ఉంది మరియు విశ్వసనీయత సమస్యలను ఎదుర్కొంది మరియు 50 కి పైగా ఉత్పత్తి విమానాలు ఇంజన్లు లేకుండా రాయల్ ఫ్లయింగ్ కార్ప్స్‌కు పంపిణీ చేయబడ్డాయి. మరింత నమ్మదగిన ఇంజిన్ పరీక్షించబడింది, కాని 120 HP (90 kW) బార్డ్‌మోర్ అవసరమైన పనితీరును తీర్చడంలో సహాయపడలేదు. ప్రత్యామ్నాయ ఇంజిన్‌లకు సరిపోయే ప్రయత్నాలు అనేక వైవిధ్యాలకు దారితీశాయి, రోల్స్ రాయిస్ ఈగిల్ IV VEE ఇంజిన్. విమాన పనితీరు సమకాలీన బ్రిస్టల్ F.2B కంటే తక్కువగా ఉంది, అయితే, F.B.14 యొక్క మరింత అభివృద్ధి వదిలివేయబడింది. F.B.14 పరిమిత కార్యాచరణ వాడకాన్ని చూసింది, కొన్ని మెసొపొటేమియాకు పంపబడ్డాయి, ఏడు హోమ్ డిఫెన్స్ స్క్వాడ్రన్లలో ఉపయోగించబడ్డాయి. రోల్స్ రాయిస్ శక్తితో కూడిన F.B.14D, 22 జూలై 1917 న ఓర్ఫోర్డ్నెస్ వద్ద ప్రయోగాత్మక తుపాకీని పరీక్షించడానికి ఉపయోగిస్తున్నప్పుడు, జర్మన్ వైమానిక దాడిలో నిమగ్నమై ఉంది మరియు జీబ్రూగ్ నుండి గోథా బాంబర్ యొక్క ధృవీకరించని షూట్-డౌన్ ను పేర్కొంది. [2] [NB 1 ] 1908 నుండి విక్కర్స్ విమానం నుండి డేటా [4] సాధారణ లక్షణాలు పనితీరు ఆయుధ సంబంధిత జాబితాలు</v>
      </c>
      <c r="E91" s="1" t="s">
        <v>1619</v>
      </c>
      <c r="F91" s="1" t="str">
        <f>IFERROR(__xludf.DUMMYFUNCTION("GOOGLETRANSLATE(E:E, ""en"", ""te"")"),"ఫైటర్, నిఘా బిప్‌లేన్")</f>
        <v>ఫైటర్, నిఘా బిప్‌లేన్</v>
      </c>
      <c r="G91" s="1" t="s">
        <v>160</v>
      </c>
      <c r="H91" s="1" t="str">
        <f>IFERROR(__xludf.DUMMYFUNCTION("GOOGLETRANSLATE(G:G, ""en"", ""te"")"),"యునైటెడ్ కింగ్‌డమ్")</f>
        <v>యునైటెడ్ కింగ్‌డమ్</v>
      </c>
      <c r="L91" s="1">
        <v>1916.0</v>
      </c>
      <c r="O91" s="1" t="s">
        <v>1620</v>
      </c>
      <c r="P91" s="1">
        <v>2.0</v>
      </c>
      <c r="Q91" s="1" t="s">
        <v>1621</v>
      </c>
      <c r="S91" s="1" t="s">
        <v>1313</v>
      </c>
      <c r="T91" s="1" t="s">
        <v>1622</v>
      </c>
      <c r="U91" s="1" t="s">
        <v>1623</v>
      </c>
      <c r="V91" s="1" t="s">
        <v>1624</v>
      </c>
      <c r="W91" s="1" t="s">
        <v>1625</v>
      </c>
      <c r="Y91" s="1" t="s">
        <v>1626</v>
      </c>
      <c r="AM91" s="1" t="s">
        <v>1627</v>
      </c>
      <c r="AN91" s="1" t="s">
        <v>1462</v>
      </c>
      <c r="AO91" s="2" t="s">
        <v>1463</v>
      </c>
      <c r="AU91" s="1" t="s">
        <v>1628</v>
      </c>
      <c r="AW91" s="1" t="s">
        <v>206</v>
      </c>
      <c r="BB91" s="1" t="s">
        <v>1629</v>
      </c>
      <c r="BC91" s="1" t="s">
        <v>1630</v>
      </c>
      <c r="BI91" s="1" t="s">
        <v>1631</v>
      </c>
      <c r="BK91" s="1" t="s">
        <v>1632</v>
      </c>
      <c r="BM91" s="1" t="s">
        <v>1633</v>
      </c>
      <c r="BN91" s="1" t="s">
        <v>1634</v>
      </c>
      <c r="BP91" s="2" t="s">
        <v>1635</v>
      </c>
      <c r="BW91" s="1" t="s">
        <v>301</v>
      </c>
      <c r="BX91" s="1" t="s">
        <v>688</v>
      </c>
    </row>
    <row r="92">
      <c r="A92" s="1" t="s">
        <v>1636</v>
      </c>
      <c r="B92" s="1" t="str">
        <f>IFERROR(__xludf.DUMMYFUNCTION("GOOGLETRANSLATE(A:A, ""en"", ""te"")"),"సెంట్రల్ సెంటార్ IIA")</f>
        <v>సెంట్రల్ సెంటార్ IIA</v>
      </c>
      <c r="C92" s="1" t="s">
        <v>1637</v>
      </c>
      <c r="D92" s="1" t="str">
        <f>IFERROR(__xludf.DUMMYFUNCTION("GOOGLETRANSLATE(C:C, ""en"", ""te"")"),"సెంట్రల్ సెంటార్ IIA, A.K.A. సెంట్రల్ సి.ఎఫ్. జాయ్‌రైడింగ్ కోసం మునుపటి సెంటార్ IV విజయం సాధించిన తరువాత, A.A. ఫ్లెచర్ పెద్ద జంట-ఇంజిన్ విమానాలను రూపొందించాడు. సెంటార్ IIB ను మొదటి విమానం రిజిస్టర్డ్ G-EAHR, మొదట జూలై 1919 లో ప్రయాణించింది. [1] ఫ్యూజ్‌లేజ"&amp;"్‌లో ఇద్దరు సిబ్బంది మరియు ఆరుగురు ప్రయాణీకులకు ఓపెన్ కాక్‌పిట్ ఉంది. రెండవ ఉదాహరణ, రిజిస్టర్డ్ జి-ఎపిసి నిర్మించబడింది. ఇది అదే హోదా సెంటార్ IIB ని కలిగి ఉంది, కానీ ఏడుగురు ప్రయాణీకులకు పరివేష్టిత క్యాబిన్ ఉంది. రెండవ విమానం మొదట మే 1920 లో ఎగిరింది. [1]"&amp;" రెండవ విమానాన్ని 1920 వాణిజ్య విమానం పోటీలో వైమానిక మంత్రిత్వ శాఖ పరీక్షించారు. [1] ఇది ఆ సమయంలో పాత-కాలపు మరియు తక్కువ శక్తితో వర్ణించబడింది, మరొక సమస్య ఏమిటంటే, మూడు మరియు అరగంట పరీక్ష విమానానికి అవసరమైన అన్ని ఇంధనంతో లోడ్ చేయబడింది, అంటే ప్రయాణీకులు ల"&amp;"ేదా పైలట్లను తీసుకెళ్లలేకపోయింది. ఈ విమానం పోటీని గెలవలేదు. జూలై 1919 లో నార్తోల్ట్ ఏరోడ్రోమ్‌లో జరిగిన ప్రమాదంలో ఈ నమూనా ధ్వంసమైంది, [1] పోటీ జరిగిన కొద్దిసేపటికే. రెండవ విమానం 1920 సెప్టెంబర్ 25 న మిడిల్‌సెక్స్‌లోని హేస్ వద్ద ఆరుగురి ప్రాణనష్టంతో కూలిపో"&amp;"యింది. [1] తదుపరి ఉదాహరణలు నిర్మించబడలేదు. నుండి డేటా, [2] బ్రిటిష్ పౌర విమానం 1919 వాల్యూమ్ 1 [1] సాధారణ లక్షణాల పనితీరు")</f>
        <v>సెంట్రల్ సెంటార్ IIA, A.K.A. సెంట్రల్ సి.ఎఫ్. జాయ్‌రైడింగ్ కోసం మునుపటి సెంటార్ IV విజయం సాధించిన తరువాత, A.A. ఫ్లెచర్ పెద్ద జంట-ఇంజిన్ విమానాలను రూపొందించాడు. సెంటార్ IIB ను మొదటి విమానం రిజిస్టర్డ్ G-EAHR, మొదట జూలై 1919 లో ప్రయాణించింది. [1] ఫ్యూజ్‌లేజ్‌లో ఇద్దరు సిబ్బంది మరియు ఆరుగురు ప్రయాణీకులకు ఓపెన్ కాక్‌పిట్ ఉంది. రెండవ ఉదాహరణ, రిజిస్టర్డ్ జి-ఎపిసి నిర్మించబడింది. ఇది అదే హోదా సెంటార్ IIB ని కలిగి ఉంది, కానీ ఏడుగురు ప్రయాణీకులకు పరివేష్టిత క్యాబిన్ ఉంది. రెండవ విమానం మొదట మే 1920 లో ఎగిరింది. [1] రెండవ విమానాన్ని 1920 వాణిజ్య విమానం పోటీలో వైమానిక మంత్రిత్వ శాఖ పరీక్షించారు. [1] ఇది ఆ సమయంలో పాత-కాలపు మరియు తక్కువ శక్తితో వర్ణించబడింది, మరొక సమస్య ఏమిటంటే, మూడు మరియు అరగంట పరీక్ష విమానానికి అవసరమైన అన్ని ఇంధనంతో లోడ్ చేయబడింది, అంటే ప్రయాణీకులు లేదా పైలట్లను తీసుకెళ్లలేకపోయింది. ఈ విమానం పోటీని గెలవలేదు. జూలై 1919 లో నార్తోల్ట్ ఏరోడ్రోమ్‌లో జరిగిన ప్రమాదంలో ఈ నమూనా ధ్వంసమైంది, [1] పోటీ జరిగిన కొద్దిసేపటికే. రెండవ విమానం 1920 సెప్టెంబర్ 25 న మిడిల్‌సెక్స్‌లోని హేస్ వద్ద ఆరుగురి ప్రాణనష్టంతో కూలిపోయింది. [1] తదుపరి ఉదాహరణలు నిర్మించబడలేదు. నుండి డేటా, [2] బ్రిటిష్ పౌర విమానం 1919 వాల్యూమ్ 1 [1] సాధారణ లక్షణాల పనితీరు</v>
      </c>
      <c r="E92" s="1" t="s">
        <v>1638</v>
      </c>
      <c r="F92" s="1" t="str">
        <f>IFERROR(__xludf.DUMMYFUNCTION("GOOGLETRANSLATE(E:E, ""en"", ""te"")"),"బిప్‌లేన్ విమానాలు")</f>
        <v>బిప్‌లేన్ విమానాలు</v>
      </c>
      <c r="J92" s="1" t="s">
        <v>1527</v>
      </c>
      <c r="K92" s="1" t="str">
        <f>IFERROR(__xludf.DUMMYFUNCTION("GOOGLETRANSLATE(J:J, ""en"", ""te"")"),"ఒక ఫ్లెచర్")</f>
        <v>ఒక ఫ్లెచర్</v>
      </c>
      <c r="L92" s="1">
        <v>1919.0</v>
      </c>
      <c r="O92" s="1">
        <v>2.0</v>
      </c>
      <c r="P92" s="1">
        <v>2.0</v>
      </c>
      <c r="Q92" s="1" t="s">
        <v>1639</v>
      </c>
      <c r="R92" s="1" t="s">
        <v>1640</v>
      </c>
      <c r="S92" s="1" t="s">
        <v>1641</v>
      </c>
      <c r="U92" s="1" t="s">
        <v>1642</v>
      </c>
      <c r="V92" s="1" t="s">
        <v>1643</v>
      </c>
      <c r="W92" s="1" t="s">
        <v>1644</v>
      </c>
      <c r="X92" s="1" t="s">
        <v>1645</v>
      </c>
      <c r="Y92" s="1" t="s">
        <v>1646</v>
      </c>
      <c r="AN92" s="1" t="s">
        <v>1533</v>
      </c>
      <c r="AO92" s="1" t="s">
        <v>1534</v>
      </c>
      <c r="AP92" s="1" t="s">
        <v>1647</v>
      </c>
      <c r="AR92" s="1" t="s">
        <v>1648</v>
      </c>
      <c r="AT92" s="1" t="s">
        <v>1649</v>
      </c>
      <c r="AU92" s="1" t="s">
        <v>1650</v>
      </c>
      <c r="BB92" s="1" t="s">
        <v>1533</v>
      </c>
      <c r="BC92" s="1" t="s">
        <v>1534</v>
      </c>
      <c r="BH92" s="1" t="s">
        <v>1651</v>
      </c>
      <c r="BJ92" s="1" t="s">
        <v>1652</v>
      </c>
      <c r="BP92" s="2" t="s">
        <v>1540</v>
      </c>
      <c r="CS92" s="1" t="s">
        <v>1653</v>
      </c>
      <c r="CY92" s="1" t="s">
        <v>1654</v>
      </c>
      <c r="CZ92" s="1" t="s">
        <v>1655</v>
      </c>
    </row>
    <row r="93">
      <c r="A93" s="1" t="s">
        <v>1656</v>
      </c>
      <c r="B93" s="1" t="str">
        <f>IFERROR(__xludf.DUMMYFUNCTION("GOOGLETRANSLATE(A:A, ""en"", ""te"")"),"కాడ్రాన్ C.109")</f>
        <v>కాడ్రాన్ C.109</v>
      </c>
      <c r="C93" s="1" t="s">
        <v>1657</v>
      </c>
      <c r="D93" s="1" t="str">
        <f>IFERROR(__xludf.DUMMYFUNCTION("GOOGLETRANSLATE(C:C, ""en"", ""te"")"),"కాడ్రాన్ C.109 1920 ల చివరలో ఫ్రాన్స్‌లో నిర్మించిన తేలికపాటి యుటిలిటీ విమానం. C.109 అనేది ఫిక్స్‌డ్ టెయిల్‌స్కిడ్ అండర్ క్యారేజ్‌తో సాంప్రదాయిక కాన్ఫిగరేషన్ యొక్క పారాసోల్-వింగ్డ్ బ్రాస్డ్ మోనోప్లేన్. పైలట్ మరియు సింగిల్ ప్యాసింజర్ ఓపెన్ కాక్‌పిట్స్‌లో క"&amp;"ూర్చున్నారు. C.109 లు ఆనాటి అనేక రికార్డు ప్రయత్నాలలో ఉపయోగించబడ్డాయి, [1] మరియు 19 మే 1927 న (జస్టి థోరెట్ పైలట్ చేయబడినది), మరియు 27 న 1,581 కిలోమీటర్ల దూరంలో 868 కిలోమీటర్ల లోపు 350 కిలోల తరగతిలో దూర రికార్డులను సెట్ చేయడానికి ఉపయోగించారు. అక్టోబర్ 192"&amp;"7 (మాక్స్ నిప్పింగ్ చేత పైలట్ చేయబడింది), 27 జూలై 1929 న 26 గంటల 47 నిమిషాల మహిళల వ్యవధి రికార్డు (మేరీస్ బాస్టిస్ చేత పైలట్ చేయబడింది), మరియు మధ్యధరానీని మొదటిసారి దాటడం, ఒక మహిళ, లెనా బెర్న్‌స్టెయిన్ (19 ఆగస్టు 1929), 2,268 కిలోమీటర్లు. [[పట్టు కుములి 1"&amp;"957 లో పారిస్ సమీపంలోని మిట్రీ-మేరీ ఎయిర్‌ఫీల్డ్‌లో వాయుమార్గం అయిన పోస్ట్‌వార్, ఎఫ్-పిఎఫ్‌ఎల్‌ఎన్, ఎఫ్-పిఎల్‌ఐకి ప్రీవర్‌ను ఎగరడానికి కనీసం ఒక విమానం బయటపడింది. ఈ విమానం మ్యూసీ డి ఎల్ ఎయిర్ ఎట్ డి ఎల్ ఎస్పేస్ సేకరణలో జరుగుతుంది లే బౌర్గేట్ కానీ ప్రస్తుతం"&amp;" పబ్లిక్ డిస్ప్లేలో లేదు. లెస్ ఏవియన్ల కాడ్రాన్ల డేటా, [1] జేన్ యొక్క ఆల్ ది వరల్డ్ విమానాలు 1928 [6] సాధారణ లక్షణాల పనితీరు")</f>
        <v>కాడ్రాన్ C.109 1920 ల చివరలో ఫ్రాన్స్‌లో నిర్మించిన తేలికపాటి యుటిలిటీ విమానం. C.109 అనేది ఫిక్స్‌డ్ టెయిల్‌స్కిడ్ అండర్ క్యారేజ్‌తో సాంప్రదాయిక కాన్ఫిగరేషన్ యొక్క పారాసోల్-వింగ్డ్ బ్రాస్డ్ మోనోప్లేన్. పైలట్ మరియు సింగిల్ ప్యాసింజర్ ఓపెన్ కాక్‌పిట్స్‌లో కూర్చున్నారు. C.109 లు ఆనాటి అనేక రికార్డు ప్రయత్నాలలో ఉపయోగించబడ్డాయి, [1] మరియు 19 మే 1927 న (జస్టి థోరెట్ పైలట్ చేయబడినది), మరియు 27 న 1,581 కిలోమీటర్ల దూరంలో 868 కిలోమీటర్ల లోపు 350 కిలోల తరగతిలో దూర రికార్డులను సెట్ చేయడానికి ఉపయోగించారు. అక్టోబర్ 1927 (మాక్స్ నిప్పింగ్ చేత పైలట్ చేయబడింది), 27 జూలై 1929 న 26 గంటల 47 నిమిషాల మహిళల వ్యవధి రికార్డు (మేరీస్ బాస్టిస్ చేత పైలట్ చేయబడింది), మరియు మధ్యధరానీని మొదటిసారి దాటడం, ఒక మహిళ, లెనా బెర్న్‌స్టెయిన్ (19 ఆగస్టు 1929), 2,268 కిలోమీటర్లు. [[పట్టు కుములి 1957 లో పారిస్ సమీపంలోని మిట్రీ-మేరీ ఎయిర్‌ఫీల్డ్‌లో వాయుమార్గం అయిన పోస్ట్‌వార్, ఎఫ్-పిఎఫ్‌ఎల్‌ఎన్, ఎఫ్-పిఎల్‌ఐకి ప్రీవర్‌ను ఎగరడానికి కనీసం ఒక విమానం బయటపడింది. ఈ విమానం మ్యూసీ డి ఎల్ ఎయిర్ ఎట్ డి ఎల్ ఎస్పేస్ సేకరణలో జరుగుతుంది లే బౌర్గేట్ కానీ ప్రస్తుతం పబ్లిక్ డిస్ప్లేలో లేదు. లెస్ ఏవియన్ల కాడ్రాన్ల డేటా, [1] జేన్ యొక్క ఆల్ ది వరల్డ్ విమానాలు 1928 [6] సాధారణ లక్షణాల పనితీరు</v>
      </c>
      <c r="E93" s="1" t="s">
        <v>912</v>
      </c>
      <c r="F93" s="1" t="str">
        <f>IFERROR(__xludf.DUMMYFUNCTION("GOOGLETRANSLATE(E:E, ""en"", ""te"")"),"యుటిలిటీ విమానం")</f>
        <v>యుటిలిటీ విమానం</v>
      </c>
      <c r="L93" s="4">
        <v>9253.0</v>
      </c>
      <c r="O93" s="1">
        <v>24.0</v>
      </c>
      <c r="P93" s="1">
        <v>2.0</v>
      </c>
      <c r="Q93" s="1" t="s">
        <v>1658</v>
      </c>
      <c r="R93" s="1" t="s">
        <v>1659</v>
      </c>
      <c r="S93" s="1" t="s">
        <v>1660</v>
      </c>
      <c r="T93" s="1" t="s">
        <v>1661</v>
      </c>
      <c r="U93" s="1" t="s">
        <v>1662</v>
      </c>
      <c r="V93" s="1" t="s">
        <v>1663</v>
      </c>
      <c r="W93" s="1" t="s">
        <v>1664</v>
      </c>
      <c r="X93" s="1" t="s">
        <v>1665</v>
      </c>
      <c r="Y93" s="1" t="s">
        <v>1666</v>
      </c>
      <c r="AN93" s="1" t="s">
        <v>1337</v>
      </c>
      <c r="AO93" s="2" t="s">
        <v>1338</v>
      </c>
      <c r="AQ93" s="1" t="s">
        <v>1667</v>
      </c>
      <c r="AU93" s="1" t="s">
        <v>1668</v>
      </c>
      <c r="AW93" s="1" t="s">
        <v>206</v>
      </c>
      <c r="BJ93" s="1" t="s">
        <v>1669</v>
      </c>
      <c r="BM93" s="1" t="s">
        <v>1224</v>
      </c>
      <c r="BN93" s="1" t="s">
        <v>1670</v>
      </c>
      <c r="BP93" s="1" t="s">
        <v>1671</v>
      </c>
    </row>
    <row r="94">
      <c r="A94" s="1" t="s">
        <v>1672</v>
      </c>
      <c r="B94" s="1" t="str">
        <f>IFERROR(__xludf.DUMMYFUNCTION("GOOGLETRANSLATE(A:A, ""en"", ""te"")"),"కాడ్రాన్ C.190")</f>
        <v>కాడ్రాన్ C.190</v>
      </c>
      <c r="C94" s="1" t="s">
        <v>1673</v>
      </c>
      <c r="D94" s="1" t="str">
        <f>IFERROR(__xludf.DUMMYFUNCTION("GOOGLETRANSLATE(C:C, ""en"", ""te"")"),"కాడ్రాన్ C.190 ఒక ఫ్రెంచ్ రెండు-సీట్ల తక్కువ-వింగ్ సింగిల్-ఇంజిన్ స్పోర్ట్స్ విమానం, దీనిని 1920 ల చివరలో ఫ్రెంచ్ విమానం తయారీదారు కాడ్రాన్ నిర్మించారు. సిరీస్‌లో నిర్మించాల్సిన C.190 కుటుంబం (c.190/191/192/193) యొక్క ఏకైక వేరియంట్ C.193. ప్రచురణలలో సమాచా"&amp;"రం అస్పష్టంగా ఉంది, కాని కనీసం ఆరు c.193 లు ఉత్పత్తి చేయబడ్డాయి (రెగ్. ఎఫ్-అజ్జి, ఎఫ్-అజోబ్, ఎఫ్-అజ్స్జి, ఎఫ్-అజ్ష్, ఎఫ్-అజ్సి, ఎఫ్-అజ్స్జె) మరియు ఒక సాల్మ్సన్-శక్తితో కూడిన c.192 (F-ajhf). ఒక విమానం, c.193 f-ajsi, 1930 లో గ్రేట్ బ్రిటన్‌కు విక్రయించబడింద"&amp;"ి మరియు G-ABFX గా నమోదు చేయబడింది, కాని 1931 లో ఫ్రాన్స్‌కు తిరిగి వచ్చింది. [1] 1929 లో, ఎయిర్క్రాఫ్ట్ ఎఫ్-అజెహెచ్ఎఫ్ మరియు ఎఫ్-అజ్హెచ్జి ఛాలెంజ్ 1929 అంతర్జాతీయ టూరింగ్ విమానం పోటీలో పాల్గొన్నారు, మరియు వారిలో ఒకరు దీనిని 28 వ స్థానంలో పూర్తి చేశారు, 19"&amp;"30 లో రేమండ్ డెల్మోట్టే [2] చేత ఎగిరింది, మూడు c.193 లు 1930 సవాలులో పాల్గొన్నాయి ఇంటర్నేషనల్ టూరింగ్ ప్లేన్ పోటీ (ఎఫ్-అజ్స్జి, ఎఫ్-అజ్ష్, ఎఫ్-అజ్సి), మారిస్ ఫైనాట్ 17 వ స్థానంలో మరియు 24 వ స్థానంలో ఫ్రాంకోయిస్ అరాచార్ట్ పూర్తి చేశాడు. క్రజియాన్ నుండి డేట"&amp;"ా, M. 1988 జెనరల్ క్యారెక్టరిస్టిక్స్ పెర్ఫార్మెన్స్")</f>
        <v>కాడ్రాన్ C.190 ఒక ఫ్రెంచ్ రెండు-సీట్ల తక్కువ-వింగ్ సింగిల్-ఇంజిన్ స్పోర్ట్స్ విమానం, దీనిని 1920 ల చివరలో ఫ్రెంచ్ విమానం తయారీదారు కాడ్రాన్ నిర్మించారు. సిరీస్‌లో నిర్మించాల్సిన C.190 కుటుంబం (c.190/191/192/193) యొక్క ఏకైక వేరియంట్ C.193. ప్రచురణలలో సమాచారం అస్పష్టంగా ఉంది, కాని కనీసం ఆరు c.193 లు ఉత్పత్తి చేయబడ్డాయి (రెగ్. ఎఫ్-అజ్జి, ఎఫ్-అజోబ్, ఎఫ్-అజ్స్జి, ఎఫ్-అజ్ష్, ఎఫ్-అజ్సి, ఎఫ్-అజ్స్జె) మరియు ఒక సాల్మ్సన్-శక్తితో కూడిన c.192 (F-ajhf). ఒక విమానం, c.193 f-ajsi, 1930 లో గ్రేట్ బ్రిటన్‌కు విక్రయించబడింది మరియు G-ABFX గా నమోదు చేయబడింది, కాని 1931 లో ఫ్రాన్స్‌కు తిరిగి వచ్చింది. [1] 1929 లో, ఎయిర్క్రాఫ్ట్ ఎఫ్-అజెహెచ్ఎఫ్ మరియు ఎఫ్-అజ్హెచ్జి ఛాలెంజ్ 1929 అంతర్జాతీయ టూరింగ్ విమానం పోటీలో పాల్గొన్నారు, మరియు వారిలో ఒకరు దీనిని 28 వ స్థానంలో పూర్తి చేశారు, 1930 లో రేమండ్ డెల్మోట్టే [2] చేత ఎగిరింది, మూడు c.193 లు 1930 సవాలులో పాల్గొన్నాయి ఇంటర్నేషనల్ టూరింగ్ ప్లేన్ పోటీ (ఎఫ్-అజ్స్జి, ఎఫ్-అజ్ష్, ఎఫ్-అజ్సి), మారిస్ ఫైనాట్ 17 వ స్థానంలో మరియు 24 వ స్థానంలో ఫ్రాంకోయిస్ అరాచార్ట్ పూర్తి చేశాడు. క్రజియాన్ నుండి డేటా, M. 1988 జెనరల్ క్యారెక్టరిస్టిక్స్ పెర్ఫార్మెన్స్</v>
      </c>
      <c r="E94" s="1" t="s">
        <v>1674</v>
      </c>
      <c r="F94" s="1" t="str">
        <f>IFERROR(__xludf.DUMMYFUNCTION("GOOGLETRANSLATE(E:E, ""en"", ""te"")"),"స్పోర్ట్స్ ప్లేన్")</f>
        <v>స్పోర్ట్స్ ప్లేన్</v>
      </c>
      <c r="L94" s="1">
        <v>1929.0</v>
      </c>
      <c r="Q94" s="1" t="s">
        <v>1675</v>
      </c>
      <c r="R94" s="1" t="s">
        <v>1676</v>
      </c>
      <c r="S94" s="1" t="s">
        <v>1056</v>
      </c>
      <c r="T94" s="1" t="s">
        <v>1677</v>
      </c>
      <c r="U94" s="1" t="s">
        <v>666</v>
      </c>
      <c r="V94" s="1" t="s">
        <v>1678</v>
      </c>
      <c r="W94" s="1" t="s">
        <v>1679</v>
      </c>
      <c r="Y94" s="1" t="s">
        <v>903</v>
      </c>
      <c r="Z94" s="1" t="s">
        <v>1592</v>
      </c>
      <c r="AA94" s="1" t="s">
        <v>1680</v>
      </c>
      <c r="AN94" s="1" t="s">
        <v>1337</v>
      </c>
      <c r="AO94" s="2" t="s">
        <v>1338</v>
      </c>
      <c r="AU94" s="1" t="s">
        <v>1681</v>
      </c>
      <c r="AW94" s="1" t="s">
        <v>1682</v>
      </c>
      <c r="BI94" s="1" t="s">
        <v>1048</v>
      </c>
    </row>
    <row r="95">
      <c r="A95" s="1" t="s">
        <v>1683</v>
      </c>
      <c r="B95" s="1" t="str">
        <f>IFERROR(__xludf.DUMMYFUNCTION("GOOGLETRANSLATE(A:A, ""en"", ""te"")"),"CGS హాక్")</f>
        <v>CGS హాక్</v>
      </c>
      <c r="C95" s="1" t="s">
        <v>1684</v>
      </c>
      <c r="D95" s="1" t="str">
        <f>IFERROR(__xludf.DUMMYFUNCTION("GOOGLETRANSLATE(C:C, ""en"", ""te"")"),"CGS హాక్ అనేది హై వింగ్, స్ట్రట్-బ్రేస్డ్, పషర్ కాన్ఫిగరేషన్, సింగిల్ మరియు టూ-సీట్స్-ఇన్-టాన్నేమ్ అల్ట్రాలైట్ విమానం, ఇది చక్ స్లూసార్జిక్ చేత రూపొందించబడింది మరియు CGS ఏవియేషన్ చేత తయారు చేయబడింది. [1] [2] [3] [4 సాహసయైన డిజైనర్ చక్ స్లూసార్జిక్ 1970 ల "&amp;"ప్రారంభంలో హాంగ్ గ్లైడర్ డిజైనర్‌గా స్థిరపడ్డాడు, ఇందులో హాంగ్ గ్లైడర్‌ల కోసం ఇంజిన్ పవర్ యూనిట్లను ఉత్పత్తి చేశాడు. అక్టోబర్ 1979 లో, అతని సంస్థ, చక్ యొక్క గ్లైడర్ సామాగ్రిని CGS ఏవియేషన్ గా మార్చారు. 1980 లో, స్లూసార్జిక్ సన్ ఎన్ ఫన్ అండ్ ఎయిర్‌వెంచర్ వ"&amp;"ద్ద పైలట్లను కొత్త అల్ట్రాలైట్ విమాన రూపకల్పనలో వారు ఏమి కోరుకుంటున్నారో తెలుసుకోవడానికి సర్వే చేశారు. పైలట్లు వెతుకుతున్నారని సర్వే వెల్లడించింది: [5] [8] ఫలితంగా వచ్చిన హాక్ మొదటిసారి జనవరి 1982 లో ఎగిరినప్పుడు ఇది పరివేష్టిత కాక్‌పిట్‌తో మొదటి అల్ట్రాల"&amp;"ైట్ విమానం మరియు స్ట్రట్ బ్రేసింగ్‌ను ఉపయోగించడం. ఈ విమానం యుఎస్ ఫార్ 103 అల్ట్రాలైట్ వెహికల్స్ కేటగిరీ యొక్క అవసరాలను తీర్చడానికి ఉద్దేశించబడింది, ఆ వర్గం యొక్క గరిష్ట 254 పౌండ్లు (115 కిలోలు) ఖాళీ బరువుతో సహా. [4] [5] [8] హాక్ వింగ్ స్ట్రట్-బ్రేస్డ్, అల"&amp;"్యూమినియం గొట్టాల నుండి నిర్మించబడింది మరియు ముందే కుట్టిన డాక్రాన్ ఎన్వలప్‌లు లేదా డోప్డ్ ఎయిర్‌క్రాఫ్ట్ ఫాబ్రిక్‌తో కప్పబడి ఉంటుంది. రెక్కలో ఫ్లాప్‌లు కూడా ఉన్నాయి. ఫ్యూజ్‌లేజ్ ఇలాంటి నిర్మాణాన్ని కలిగి ఉంటుంది మరియు దాని ప్రధాన నిర్మాణ సభ్యునికి వక్ర బ"&amp;"ూమ్ ట్యూబ్‌ను ఉపయోగిస్తుంది. వక్ర గొట్టం తోకను ఎక్కువగా, రెక్క యొక్క డౌన్‌వాష్ నుండి, ముఖ్యంగా ఫ్లాప్‌లు విస్తరించినప్పుడు. అన్ని మోడళ్లకు ల్యాండింగ్ గేర్ ఐచ్ఛికంగా ట్రైసైకిల్ లేదా సాంప్రదాయిక. [4] హాక్స్ ఎయిర్క్రాఫ్ట్ కిట్లు, క్విక్-బిల్డ్ కిట్లు లేదా పూ"&amp;"ర్తి చేసిన విమానాలుగా లభిస్తాయి. [4] మార్చి 1982 లో ఫ్లోరిడాలోని లేక్ ల్యాండ్లో సన్ ఎన్ ఫన్ వద్ద హాక్ మొదట ప్రజలకు పరిచయం చేయబడింది. ప్రోటోటైప్ 1982 లో ఉత్తమ కొత్త డిజైన్‌ను గెలుచుకుంది. [5] అదే సంవత్సరం విస్కాన్సిన్‌లోని ఓష్కోష్‌లో జరిగిన EAA కన్వెన్షన్‌"&amp;"లో హాక్‌కు అత్యుత్తమ కొత్త డిజైన్ మరియు రిజర్వ్ గ్రాండ్ ఛాంపియన్ అని పేరు పెట్టారు. [5] ఓష్కోష్ 1983 లో, హాక్ 126 కంటే ఎక్కువ ఇతర డిజైన్లకు వ్యతిరేకంగా డుపోంట్ కెవ్లార్ ఎయిర్ రిక్రియేషనల్ వెహికల్ డిజైన్ పోటీని గెలుచుకుంది. [5] CGS &amp; KITPLANES నుండి డేటా ["&amp;"2] [3] [8] పోల్చదగిన పాత్ర, ఆకృతీకరణ మరియు ERA యొక్క సాధారణ లక్షణాల పనితీరు విమానం")</f>
        <v>CGS హాక్ అనేది హై వింగ్, స్ట్రట్-బ్రేస్డ్, పషర్ కాన్ఫిగరేషన్, సింగిల్ మరియు టూ-సీట్స్-ఇన్-టాన్నేమ్ అల్ట్రాలైట్ విమానం, ఇది చక్ స్లూసార్జిక్ చేత రూపొందించబడింది మరియు CGS ఏవియేషన్ చేత తయారు చేయబడింది. [1] [2] [3] [4 సాహసయైన డిజైనర్ చక్ స్లూసార్జిక్ 1970 ల ప్రారంభంలో హాంగ్ గ్లైడర్ డిజైనర్‌గా స్థిరపడ్డాడు, ఇందులో హాంగ్ గ్లైడర్‌ల కోసం ఇంజిన్ పవర్ యూనిట్లను ఉత్పత్తి చేశాడు. అక్టోబర్ 1979 లో, అతని సంస్థ, చక్ యొక్క గ్లైడర్ సామాగ్రిని CGS ఏవియేషన్ గా మార్చారు. 1980 లో, స్లూసార్జిక్ సన్ ఎన్ ఫన్ అండ్ ఎయిర్‌వెంచర్ వద్ద పైలట్లను కొత్త అల్ట్రాలైట్ విమాన రూపకల్పనలో వారు ఏమి కోరుకుంటున్నారో తెలుసుకోవడానికి సర్వే చేశారు. పైలట్లు వెతుకుతున్నారని సర్వే వెల్లడించింది: [5] [8] ఫలితంగా వచ్చిన హాక్ మొదటిసారి జనవరి 1982 లో ఎగిరినప్పుడు ఇది పరివేష్టిత కాక్‌పిట్‌తో మొదటి అల్ట్రాలైట్ విమానం మరియు స్ట్రట్ బ్రేసింగ్‌ను ఉపయోగించడం. ఈ విమానం యుఎస్ ఫార్ 103 అల్ట్రాలైట్ వెహికల్స్ కేటగిరీ యొక్క అవసరాలను తీర్చడానికి ఉద్దేశించబడింది, ఆ వర్గం యొక్క గరిష్ట 254 పౌండ్లు (115 కిలోలు) ఖాళీ బరువుతో సహా. [4] [5] [8] హాక్ వింగ్ స్ట్రట్-బ్రేస్డ్, అల్యూమినియం గొట్టాల నుండి నిర్మించబడింది మరియు ముందే కుట్టిన డాక్రాన్ ఎన్వలప్‌లు లేదా డోప్డ్ ఎయిర్‌క్రాఫ్ట్ ఫాబ్రిక్‌తో కప్పబడి ఉంటుంది. రెక్కలో ఫ్లాప్‌లు కూడా ఉన్నాయి. ఫ్యూజ్‌లేజ్ ఇలాంటి నిర్మాణాన్ని కలిగి ఉంటుంది మరియు దాని ప్రధాన నిర్మాణ సభ్యునికి వక్ర బూమ్ ట్యూబ్‌ను ఉపయోగిస్తుంది. వక్ర గొట్టం తోకను ఎక్కువగా, రెక్క యొక్క డౌన్‌వాష్ నుండి, ముఖ్యంగా ఫ్లాప్‌లు విస్తరించినప్పుడు. అన్ని మోడళ్లకు ల్యాండింగ్ గేర్ ఐచ్ఛికంగా ట్రైసైకిల్ లేదా సాంప్రదాయిక. [4] హాక్స్ ఎయిర్క్రాఫ్ట్ కిట్లు, క్విక్-బిల్డ్ కిట్లు లేదా పూర్తి చేసిన విమానాలుగా లభిస్తాయి. [4] మార్చి 1982 లో ఫ్లోరిడాలోని లేక్ ల్యాండ్లో సన్ ఎన్ ఫన్ వద్ద హాక్ మొదట ప్రజలకు పరిచయం చేయబడింది. ప్రోటోటైప్ 1982 లో ఉత్తమ కొత్త డిజైన్‌ను గెలుచుకుంది. [5] అదే సంవత్సరం విస్కాన్సిన్‌లోని ఓష్కోష్‌లో జరిగిన EAA కన్వెన్షన్‌లో హాక్‌కు అత్యుత్తమ కొత్త డిజైన్ మరియు రిజర్వ్ గ్రాండ్ ఛాంపియన్ అని పేరు పెట్టారు. [5] ఓష్కోష్ 1983 లో, హాక్ 126 కంటే ఎక్కువ ఇతర డిజైన్లకు వ్యతిరేకంగా డుపోంట్ కెవ్లార్ ఎయిర్ రిక్రియేషనల్ వెహికల్ డిజైన్ పోటీని గెలుచుకుంది. [5] CGS &amp; KITPLANES నుండి డేటా [2] [3] [8] పోల్చదగిన పాత్ర, ఆకృతీకరణ మరియు ERA యొక్క సాధారణ లక్షణాల పనితీరు విమానం</v>
      </c>
      <c r="E95" s="1" t="s">
        <v>1685</v>
      </c>
      <c r="F95" s="1" t="str">
        <f>IFERROR(__xludf.DUMMYFUNCTION("GOOGLETRANSLATE(E:E, ""en"", ""te"")"),"లైట్-స్పోర్ట్ విమానం, హోమ్‌బిల్ట్ విమానం, అల్ట్రాలైట్ విమానం")</f>
        <v>లైట్-స్పోర్ట్ విమానం, హోమ్‌బిల్ట్ విమానం, అల్ట్రాలైట్ విమానం</v>
      </c>
      <c r="G95" s="1" t="s">
        <v>522</v>
      </c>
      <c r="H95" s="1" t="str">
        <f>IFERROR(__xludf.DUMMYFUNCTION("GOOGLETRANSLATE(G:G, ""en"", ""te"")"),"సంయుక్త రాష్ట్రాలు")</f>
        <v>సంయుక్త రాష్ట్రాలు</v>
      </c>
      <c r="I95" s="1" t="s">
        <v>738</v>
      </c>
      <c r="J95" s="1" t="s">
        <v>1686</v>
      </c>
      <c r="K95" s="1" t="str">
        <f>IFERROR(__xludf.DUMMYFUNCTION("GOOGLETRANSLATE(J:J, ""en"", ""te"")"),"చక్ స్లూసార్జిక్")</f>
        <v>చక్ స్లూసార్జిక్</v>
      </c>
      <c r="L95" s="4">
        <v>29952.0</v>
      </c>
      <c r="M95" s="1" t="s">
        <v>492</v>
      </c>
      <c r="N95" s="1" t="str">
        <f>IFERROR(__xludf.DUMMYFUNCTION("GOOGLETRANSLATE(M:M, ""en"", ""te"")"),"ఉత్పత్తిలో")</f>
        <v>ఉత్పత్తిలో</v>
      </c>
      <c r="O95" s="1">
        <v>1712.0</v>
      </c>
      <c r="P95" s="1" t="s">
        <v>163</v>
      </c>
      <c r="Q95" s="1" t="s">
        <v>1687</v>
      </c>
      <c r="R95" s="1" t="s">
        <v>1688</v>
      </c>
      <c r="S95" s="1" t="s">
        <v>1689</v>
      </c>
      <c r="T95" s="1" t="s">
        <v>1690</v>
      </c>
      <c r="U95" s="1" t="s">
        <v>1691</v>
      </c>
      <c r="V95" s="1" t="s">
        <v>497</v>
      </c>
      <c r="W95" s="1" t="s">
        <v>1692</v>
      </c>
      <c r="Z95" s="1" t="s">
        <v>797</v>
      </c>
      <c r="AA95" s="1" t="s">
        <v>1693</v>
      </c>
      <c r="AM95" s="1" t="s">
        <v>1694</v>
      </c>
      <c r="AN95" s="1" t="s">
        <v>1695</v>
      </c>
      <c r="AO95" s="1" t="s">
        <v>1696</v>
      </c>
      <c r="AQ95" s="1" t="s">
        <v>1697</v>
      </c>
      <c r="AR95" s="1" t="s">
        <v>1698</v>
      </c>
      <c r="AS95" s="1" t="s">
        <v>994</v>
      </c>
      <c r="AU95" s="1" t="s">
        <v>1699</v>
      </c>
      <c r="AV95" s="1" t="s">
        <v>796</v>
      </c>
      <c r="AZ95" s="4">
        <v>30011.0</v>
      </c>
      <c r="BI95" s="1" t="s">
        <v>1700</v>
      </c>
    </row>
    <row r="96">
      <c r="A96" s="1" t="s">
        <v>1701</v>
      </c>
      <c r="B96" s="1" t="str">
        <f>IFERROR(__xludf.DUMMYFUNCTION("GOOGLETRANSLATE(A:A, ""en"", ""te"")"),"CNNA HL-3")</f>
        <v>CNNA HL-3</v>
      </c>
      <c r="C96" s="1" t="s">
        <v>1702</v>
      </c>
      <c r="D96" s="1" t="str">
        <f>IFERROR(__xludf.DUMMYFUNCTION("GOOGLETRANSLATE(C:C, ""en"", ""te"")"),"CNNA HL-3 అనేది 1941 లో బ్రెజిల్‌లో అభివృద్ధి చేసిన సివిల్ ట్రైనర్ విమానం. పైలట్ శిక్షణా ప్రచారంలో పెట్టుబడులు పెట్టాలన్న బ్రెజిలియన్ ప్రభుత్వం తీసుకున్న నిర్ణయం నుండి CNNA ఇప్పటికే ప్రయోజనం పొందింది మరియు అంకితమైన శిక్షకుల విమానం మరింత అమ్మకాలను ఆకర్షిస్"&amp;"తుందని ఆశించారు. అందుకోసం, HL-3 ప్రతిపాదించబడింది మరియు ఒక నమూనా నిర్మించబడింది మరియు ఎగిరింది. దురదృష్టవశాత్తు సంస్థ కోసం, ఇది అలా కాదు, అధికారిక ఆసక్తి చూపబడలేదు. HL-3 అనేది రెండు-ప్రదేశాల తేలికపాటి విమానం, ఇది 75 HP (56 kW) అడ్డంగా ఆకట్టుకున్న నాలుగు-స"&amp;"ిలిండర్ పిస్టన్ ఇంజిన్. మరింత శక్తివంతమైన 130 HP (97 kW) ఇంజిన్‌తో మెరుగైన వెర్షన్ CNNA HL-4 గా నియమించబడింది, అయితే ఇది కూడా అమ్మలేదు.")</f>
        <v>CNNA HL-3 అనేది 1941 లో బ్రెజిల్‌లో అభివృద్ధి చేసిన సివిల్ ట్రైనర్ విమానం. పైలట్ శిక్షణా ప్రచారంలో పెట్టుబడులు పెట్టాలన్న బ్రెజిలియన్ ప్రభుత్వం తీసుకున్న నిర్ణయం నుండి CNNA ఇప్పటికే ప్రయోజనం పొందింది మరియు అంకితమైన శిక్షకుల విమానం మరింత అమ్మకాలను ఆకర్షిస్తుందని ఆశించారు. అందుకోసం, HL-3 ప్రతిపాదించబడింది మరియు ఒక నమూనా నిర్మించబడింది మరియు ఎగిరింది. దురదృష్టవశాత్తు సంస్థ కోసం, ఇది అలా కాదు, అధికారిక ఆసక్తి చూపబడలేదు. HL-3 అనేది రెండు-ప్రదేశాల తేలికపాటి విమానం, ఇది 75 HP (56 kW) అడ్డంగా ఆకట్టుకున్న నాలుగు-సిలిండర్ పిస్టన్ ఇంజిన్. మరింత శక్తివంతమైన 130 HP (97 kW) ఇంజిన్‌తో మెరుగైన వెర్షన్ CNNA HL-4 గా నియమించబడింది, అయితే ఇది కూడా అమ్మలేదు.</v>
      </c>
      <c r="E96" s="1" t="s">
        <v>1022</v>
      </c>
      <c r="F96" s="1" t="str">
        <f>IFERROR(__xludf.DUMMYFUNCTION("GOOGLETRANSLATE(E:E, ""en"", ""te"")"),"సివిల్ ట్రైనర్ విమానం")</f>
        <v>సివిల్ ట్రైనర్ విమానం</v>
      </c>
      <c r="J96" s="1" t="s">
        <v>1703</v>
      </c>
      <c r="K96" s="1" t="str">
        <f>IFERROR(__xludf.DUMMYFUNCTION("GOOGLETRANSLATE(J:J, ""en"", ""te"")"),"రెనే వాండీల్")</f>
        <v>రెనే వాండీల్</v>
      </c>
      <c r="L96" s="1">
        <v>1942.0</v>
      </c>
      <c r="O96" s="1">
        <v>8.0</v>
      </c>
      <c r="AN96" s="1" t="s">
        <v>1453</v>
      </c>
      <c r="AO96" s="2" t="s">
        <v>1499</v>
      </c>
    </row>
    <row r="97">
      <c r="A97" s="1" t="s">
        <v>1704</v>
      </c>
      <c r="B97" s="1" t="str">
        <f>IFERROR(__xludf.DUMMYFUNCTION("GOOGLETRANSLATE(A:A, ""en"", ""te"")"),"విక్కర్స్ F.B.19")</f>
        <v>విక్కర్స్ F.B.19</v>
      </c>
      <c r="C97" s="1" t="s">
        <v>1705</v>
      </c>
      <c r="D97" s="1" t="str">
        <f>IFERROR(__xludf.DUMMYFUNCTION("GOOGLETRANSLATE(C:C, ""en"", ""te"")"),"విక్కర్స్ F.B.19 మొదటి ప్రపంచ యుద్ధం యొక్క బ్రిటిష్ సింగిల్-సీట్ ఫైటింగ్ స్కౌట్, ఇది బార్న్‌వెల్ బుల్లెట్ ప్రోటోటైప్ నుండి అభివృద్ధి చేయబడింది మరియు కొన్నిసార్లు విక్కర్స్ బుల్లెట్ అని పిలుస్తారు. ఇది రాయల్ ఫ్లయింగ్ కార్ప్స్ మరియు ఇంపీరియల్ రష్యన్ ఎయిర్ స"&amp;"ర్వీస్‌తో పనిచేసింది, తదనంతరం రెడ్ వైమానిక దళం రష్యన్ అంతర్యుద్ధం సమయంలో దీనిని స్వీకరించడానికి దారితీసింది. జి. హెచ్. ఛాలెంజర్ F.B.19 ను రూపొందించారు, ఇది మొదట ఆగస్టు 1916 లో ప్రయాణించింది. ఇది సింగిల్-ఇంజిన్, సింగిల్-బే, ఈక్వల్-స్పాన్ బిప్‌లేన్, సోప్విత"&amp;"్ ఒంటె లేదా నీవపోర్ట్ 17 కన్నా కొంచెం చిన్నది, దామాషా ప్రకారం పెద్ద ఇంజిన్ ఫెయిరింగ్ మరియు పొడవైన ఫ్యూజ్‌లేజ్, ఇది సాపేక్షంగా మొండి రూపాన్ని ఇచ్చింది. ఇది ఒక సమకాలీకరించబడిన 7.7 మిమీ విక్కర్స్ మెషిన్ గన్‌తో ఆయుధాలు కలిగి ఉంది, విక్కర్స్-చాలెంజర్ సింక్రోని"&amp;"జర్ గేర్ యొక్క సంస్థాపనను సులభతరం చేయడానికి ఫ్యూజ్‌లేజ్ యొక్క ఎడమ వైపున అసాధారణంగా అమర్చబడింది, ఛాలెంజర్ డిజైన్ కూడా. 100-హెచ్‌పి గ్నోమ్ మోనోసౌప్యాప్ ఇంజన్ సాపేక్షంగా నెమ్మదిగా వేగాన్ని ఇచ్చింది, మరియు సాపేక్షంగా తక్కువ కాక్‌పిట్ స్థానం, విస్తృత రోటరీ ఇంజ"&amp;"ిన్ వెనుక మరియు అన్‌స్టాగర్డ్ రెక్కల మధ్య ఉంచబడింది, పైలట్‌కు తీవ్రంగా పరిమిత దృశ్యమానత. స్పష్టమైన దృశ్యం కొన్నిసార్లు ఎగువ వింగ్‌లోని పారదర్శక విభాగం ద్వారా పైకి ఉంటుందని చెప్పబడింది. మరింత శక్తివంతమైన 110-హెచ్‌పి (82-కిలోవాట్) లే రోన్ లేదా క్లెగెట్ ఇంజి"&amp;"న్ మరియు అస్థిరమైన మెయిన్‌ప్లేన్‌లతో సహా మార్పులు ప్రవేశపెట్టబడ్డాయి, ఇది MK II రూపకల్పనలో ముగుస్తుంది. [2] తూర్పు ఫ్రంట్‌లో విమానం యొక్క సాపేక్ష విజయం రష్యాలో మరింత శక్తివంతమైన ఇంజిన్‌ను పొందటానికి కొంతవరకు కారణం. అరవై ఐదు F.B.19 లు నిర్మించబడ్డాయి. కార్"&amp;"యాచరణ మూల్యాంకనం కోసం ఆరు ప్రారంభ ఉత్పత్తి ఉదాహరణలు 1916 చివరలో ఫ్రాన్స్‌కు పంపబడ్డాయి, ఇక్కడ RAF వాటిని పోరాట పరిస్థితులకు అనుచితంగా కనుగొంది. పన్నెండు MK IIS మధ్యప్రాచ్యానికి, ఐదు పాలస్తీనాకు మరియు ఏడు మాసిడోనియాకు వెళ్ళింది; ఏ స్క్వాడ్రన్ అయినా పూర్తిగ"&amp;"ా టైప్ చేయబడలేదు. అవి జనాదరణ పొందలేదు. కొన్ని MK II లు శిక్షకులుగా మరియు లండన్ కంటే ఎయిర్ డిఫెన్స్ కోసం పనిచేశాయి, కాని ఈ రకం 1917 ముగిసేలోపు పదవీ విరమణ చేశారు. F.B.19 రష్యాలో మరింత అనుకూలంగా ఉంది, ఇక్కడ దీనిని విక్కర్స్ బుల్లిట్ అని పిలుస్తారు. ఒక ఉదాహరణ"&amp;" మొదట 1916 లో మూల్యాంకనం కోసం పంపబడింది. ఏస్ యెవ్గ్రాఫ్ క్రుటెన్‌తో సహా ప్రముఖ పైలట్లు దీనిని అనుకూలంగా భావించారు. రష్యన్ వర్గాలు ఇది మరింత శక్తివంతమైన 130-హెచ్‌పి మతాధికారి ఇంజిన్‌తో అమర్చబడిందని సూచిస్తున్నాయి, ఇది గరిష్టంగా 200 కిమీ గంటలకు 200 కిమీ వేగ"&amp;"ంతో ఉంది, ఇది స్పాడ్ ఎస్.విఐఐ మరియు సికోర్స్కీ ఎస్ -20 రెండింటి కంటే వేగంగా బుల్లిట్‌ను చేస్తుంది. రష్యన్లు ఇరవై లేదా ముప్పై విమానాలను సేకరించారు, మరియు కనీసం నాలుగు ఫ్రంట్-లైన్ యూనిట్లకు మోహరించారు, వీటిలో ఒకటి ఏస్ గ్రిగోరి సుక్ అతని రెండు విజయాలు సాధించ"&amp;"ాడు. నిరాయుధ విమానాలు అనేక శిక్షకులుగా పనిచేశాయి. అక్టోబర్ విప్లవం తరువాత, అనేక బుల్లిట్లు బోల్షివిక్ చేతుల్లోకి ప్రవేశించాయి. ఆరు F.B.19 ల యొక్క శక్తి 1918 లో బోల్షివిక్ యాంటీ-బోల్షివిక్ పీపుల్స్ ఆర్మీకి వ్యతిరేకంగా పనిచేసినట్లు చెబుతారు, మరియు ఈ రకం 192"&amp;"4 వరకు సేవలో ఉంది. రష్యన్ సేవలో చురుకుగా ఉన్న F.B.19 ల యొక్క అన్ని ఉదాహరణలు MK గా కనిపిస్తాయి. నేను అన్‌స్టాగర్డ్ రెక్కలతో విమానాలు. 1919 లో అలైడ్ ఎక్స్‌పెడిషనరీ ఫోర్స్‌ను తరలించేటప్పుడు బ్రిటిష్ రాయల్ నేవీ వాటిని నాశనం చేసే వరకు అనేక అదనపు ఉదాహరణలు ఆర్చ్"&amp;"జెల్స్క్ వద్ద డాక్‌సైడ్‌లో ఉన్న డబ్బాలలోనే ఉన్నాయని చెబుతారు. 18 [3] సాధారణ లక్షణాలు పనితీరు ఆయుధ అనులేఖనాల సూచనలు")</f>
        <v>విక్కర్స్ F.B.19 మొదటి ప్రపంచ యుద్ధం యొక్క బ్రిటిష్ సింగిల్-సీట్ ఫైటింగ్ స్కౌట్, ఇది బార్న్‌వెల్ బుల్లెట్ ప్రోటోటైప్ నుండి అభివృద్ధి చేయబడింది మరియు కొన్నిసార్లు విక్కర్స్ బుల్లెట్ అని పిలుస్తారు. ఇది రాయల్ ఫ్లయింగ్ కార్ప్స్ మరియు ఇంపీరియల్ రష్యన్ ఎయిర్ సర్వీస్‌తో పనిచేసింది, తదనంతరం రెడ్ వైమానిక దళం రష్యన్ అంతర్యుద్ధం సమయంలో దీనిని స్వీకరించడానికి దారితీసింది. జి. హెచ్. ఛాలెంజర్ F.B.19 ను రూపొందించారు, ఇది మొదట ఆగస్టు 1916 లో ప్రయాణించింది. ఇది సింగిల్-ఇంజిన్, సింగిల్-బే, ఈక్వల్-స్పాన్ బిప్‌లేన్, సోప్విత్ ఒంటె లేదా నీవపోర్ట్ 17 కన్నా కొంచెం చిన్నది, దామాషా ప్రకారం పెద్ద ఇంజిన్ ఫెయిరింగ్ మరియు పొడవైన ఫ్యూజ్‌లేజ్, ఇది సాపేక్షంగా మొండి రూపాన్ని ఇచ్చింది. ఇది ఒక సమకాలీకరించబడిన 7.7 మిమీ విక్కర్స్ మెషిన్ గన్‌తో ఆయుధాలు కలిగి ఉంది, విక్కర్స్-చాలెంజర్ సింక్రోనిజర్ గేర్ యొక్క సంస్థాపనను సులభతరం చేయడానికి ఫ్యూజ్‌లేజ్ యొక్క ఎడమ వైపున అసాధారణంగా అమర్చబడింది, ఛాలెంజర్ డిజైన్ కూడా. 100-హెచ్‌పి గ్నోమ్ మోనోసౌప్యాప్ ఇంజన్ సాపేక్షంగా నెమ్మదిగా వేగాన్ని ఇచ్చింది, మరియు సాపేక్షంగా తక్కువ కాక్‌పిట్ స్థానం, విస్తృత రోటరీ ఇంజిన్ వెనుక మరియు అన్‌స్టాగర్డ్ రెక్కల మధ్య ఉంచబడింది, పైలట్‌కు తీవ్రంగా పరిమిత దృశ్యమానత. స్పష్టమైన దృశ్యం కొన్నిసార్లు ఎగువ వింగ్‌లోని పారదర్శక విభాగం ద్వారా పైకి ఉంటుందని చెప్పబడింది. మరింత శక్తివంతమైన 110-హెచ్‌పి (82-కిలోవాట్) లే రోన్ లేదా క్లెగెట్ ఇంజిన్ మరియు అస్థిరమైన మెయిన్‌ప్లేన్‌లతో సహా మార్పులు ప్రవేశపెట్టబడ్డాయి, ఇది MK II రూపకల్పనలో ముగుస్తుంది. [2] తూర్పు ఫ్రంట్‌లో విమానం యొక్క సాపేక్ష విజయం రష్యాలో మరింత శక్తివంతమైన ఇంజిన్‌ను పొందటానికి కొంతవరకు కారణం. అరవై ఐదు F.B.19 లు నిర్మించబడ్డాయి. కార్యాచరణ మూల్యాంకనం కోసం ఆరు ప్రారంభ ఉత్పత్తి ఉదాహరణలు 1916 చివరలో ఫ్రాన్స్‌కు పంపబడ్డాయి, ఇక్కడ RAF వాటిని పోరాట పరిస్థితులకు అనుచితంగా కనుగొంది. పన్నెండు MK IIS మధ్యప్రాచ్యానికి, ఐదు పాలస్తీనాకు మరియు ఏడు మాసిడోనియాకు వెళ్ళింది; ఏ స్క్వాడ్రన్ అయినా పూర్తిగా టైప్ చేయబడలేదు. అవి జనాదరణ పొందలేదు. కొన్ని MK II లు శిక్షకులుగా మరియు లండన్ కంటే ఎయిర్ డిఫెన్స్ కోసం పనిచేశాయి, కాని ఈ రకం 1917 ముగిసేలోపు పదవీ విరమణ చేశారు. F.B.19 రష్యాలో మరింత అనుకూలంగా ఉంది, ఇక్కడ దీనిని విక్కర్స్ బుల్లిట్ అని పిలుస్తారు. ఒక ఉదాహరణ మొదట 1916 లో మూల్యాంకనం కోసం పంపబడింది. ఏస్ యెవ్గ్రాఫ్ క్రుటెన్‌తో సహా ప్రముఖ పైలట్లు దీనిని అనుకూలంగా భావించారు. రష్యన్ వర్గాలు ఇది మరింత శక్తివంతమైన 130-హెచ్‌పి మతాధికారి ఇంజిన్‌తో అమర్చబడిందని సూచిస్తున్నాయి, ఇది గరిష్టంగా 200 కిమీ గంటలకు 200 కిమీ వేగంతో ఉంది, ఇది స్పాడ్ ఎస్.విఐఐ మరియు సికోర్స్కీ ఎస్ -20 రెండింటి కంటే వేగంగా బుల్లిట్‌ను చేస్తుంది. రష్యన్లు ఇరవై లేదా ముప్పై విమానాలను సేకరించారు, మరియు కనీసం నాలుగు ఫ్రంట్-లైన్ యూనిట్లకు మోహరించారు, వీటిలో ఒకటి ఏస్ గ్రిగోరి సుక్ అతని రెండు విజయాలు సాధించాడు. నిరాయుధ విమానాలు అనేక శిక్షకులుగా పనిచేశాయి. అక్టోబర్ విప్లవం తరువాత, అనేక బుల్లిట్లు బోల్షివిక్ చేతుల్లోకి ప్రవేశించాయి. ఆరు F.B.19 ల యొక్క శక్తి 1918 లో బోల్షివిక్ యాంటీ-బోల్షివిక్ పీపుల్స్ ఆర్మీకి వ్యతిరేకంగా పనిచేసినట్లు చెబుతారు, మరియు ఈ రకం 1924 వరకు సేవలో ఉంది. రష్యన్ సేవలో చురుకుగా ఉన్న F.B.19 ల యొక్క అన్ని ఉదాహరణలు MK గా కనిపిస్తాయి. నేను అన్‌స్టాగర్డ్ రెక్కలతో విమానాలు. 1919 లో అలైడ్ ఎక్స్‌పెడిషనరీ ఫోర్స్‌ను తరలించేటప్పుడు బ్రిటిష్ రాయల్ నేవీ వాటిని నాశనం చేసే వరకు అనేక అదనపు ఉదాహరణలు ఆర్చ్జెల్స్క్ వద్ద డాక్‌సైడ్‌లో ఉన్న డబ్బాలలోనే ఉన్నాయని చెబుతారు. 18 [3] సాధారణ లక్షణాలు పనితీరు ఆయుధ అనులేఖనాల సూచనలు</v>
      </c>
      <c r="E97" s="1" t="s">
        <v>1706</v>
      </c>
      <c r="F97" s="1" t="str">
        <f>IFERROR(__xludf.DUMMYFUNCTION("GOOGLETRANSLATE(E:E, ""en"", ""te"")"),"సింగిల్-సీట్ స్కౌట్")</f>
        <v>సింగిల్-సీట్ స్కౌట్</v>
      </c>
      <c r="J97" s="1" t="s">
        <v>1707</v>
      </c>
      <c r="K97" s="1" t="str">
        <f>IFERROR(__xludf.DUMMYFUNCTION("GOOGLETRANSLATE(J:J, ""en"", ""te"")"),"జి. హెచ్. ఛాలెంజర్")</f>
        <v>జి. హెచ్. ఛాలెంజర్</v>
      </c>
      <c r="L97" s="4">
        <v>6058.0</v>
      </c>
      <c r="O97" s="1">
        <v>62.0</v>
      </c>
      <c r="P97" s="1">
        <v>1.0</v>
      </c>
      <c r="Q97" s="1" t="s">
        <v>1708</v>
      </c>
      <c r="R97" s="1" t="s">
        <v>1709</v>
      </c>
      <c r="S97" s="1" t="s">
        <v>1710</v>
      </c>
      <c r="T97" s="1" t="s">
        <v>1711</v>
      </c>
      <c r="U97" s="1" t="s">
        <v>1530</v>
      </c>
      <c r="V97" s="1" t="s">
        <v>1712</v>
      </c>
      <c r="W97" s="1" t="s">
        <v>1713</v>
      </c>
      <c r="Y97" s="1" t="s">
        <v>1714</v>
      </c>
      <c r="AM97" s="1" t="s">
        <v>1715</v>
      </c>
      <c r="AN97" s="1" t="s">
        <v>1462</v>
      </c>
      <c r="AO97" s="2" t="s">
        <v>1463</v>
      </c>
      <c r="AU97" s="1" t="s">
        <v>1716</v>
      </c>
      <c r="AW97" s="1" t="s">
        <v>1717</v>
      </c>
      <c r="AY97" s="1" t="s">
        <v>1718</v>
      </c>
      <c r="AZ97" s="1">
        <v>1916.0</v>
      </c>
      <c r="BI97" s="1" t="s">
        <v>1719</v>
      </c>
      <c r="BK97" s="1" t="s">
        <v>1720</v>
      </c>
      <c r="BM97" s="1" t="s">
        <v>1721</v>
      </c>
      <c r="BN97" s="1" t="s">
        <v>1722</v>
      </c>
      <c r="BU97" s="1" t="s">
        <v>1723</v>
      </c>
      <c r="BV97" s="1" t="s">
        <v>1724</v>
      </c>
    </row>
    <row r="98">
      <c r="A98" s="1" t="s">
        <v>1725</v>
      </c>
      <c r="B98" s="1" t="str">
        <f>IFERROR(__xludf.DUMMYFUNCTION("GOOGLETRANSLATE(A:A, ""en"", ""te"")"),"కార్ స్పెషల్")</f>
        <v>కార్ స్పెషల్</v>
      </c>
      <c r="C98" s="1" t="s">
        <v>1726</v>
      </c>
      <c r="D98" s="1" t="str">
        <f>IFERROR(__xludf.DUMMYFUNCTION("GOOGLETRANSLATE(C:C, ""en"", ""te"")"),"కార్ స్పెషల్, కార్ రేసర్, సాగినావ్ జూనియర్ మరియు బ్లాక్‌హాక్ అని కూడా పిలుస్తారు, ఇది 1931 లో అభివృద్ధి చేయబడిన ఒక అమెరికన్ లో-వింగ్ మోనోప్లేన్ రేసింగ్ విమానం. [1] [2] 1932 లో, పారామౌంట్ ఎయిర్క్రాఫ్ట్ కార్పొరేషన్ వ్యవస్థాపకుడు తన విఫలమైన సంస్థను మహా మాంద్"&amp;"యం యొక్క గరిష్ట స్థాయిలో విడిచిపెట్టాడు మరియు లాభదాయకమైన వాయు రేసు పోటీలలో ఆదాయాన్ని కొనసాగించడానికి ప్రయత్నించాడు. [3] విమానం నిర్మాణానికి సాగినావ్ జూనియర్ ఛాంబర్ ఆఫ్ కామర్స్ స్పాన్సర్ చేసింది, ముక్కు కళ ""సాగినావ్ జూనియర్"" ను ప్రేరేపించింది. 1932 నేషనల"&amp;"్ ఎయిర్ రేసుల్లోని కర్టిస్ ఆక్స్ -5-శక్తితో పనిచేసే తరగతిలో పోటీ చేయడానికి కార్ స్పెషల్ నిర్మించబడింది, ఇక్కడ చాలా మంది పోటీదారులు ఇప్పటికీ బైప్‌లాన్‌లు. కార్ స్పెషల్ ఫ్యూజ్‌లేజ్‌లో కొంత భాగం మరియు ట్రావెల్ ఎయిర్ 2000 బిప్‌లేన్ నుండి ఆక్స్ -5 ఇంజిన్‌ను ని"&amp;"ర్మించారు. [4] ఇది తక్కువ వింగ్ స్ట్రట్-బ్రెస్డ్ సాంప్రదాయ ల్యాండింగ్ గేర్ మోనోప్లేన్, స్టీల్ ట్యూబ్ నిర్మాణంతో విమాన ఫాబ్రిక్ కవరింగ్. కార్ స్పెషల్ 1932 నేషనల్ ఎయిర్ రేసుల్లో ""అందరికీ ఉచితం"" లో ప్రవేశించింది, కాని మరొకరు ప్రవేశించిన తరువాత అందరూ లాప్ చ"&amp;"ేసిన తరువాత మరియు ప్రెసిషన్ ల్యాండింగ్ పోటీలో బయటకు తీశారు. పేలవమైన ప్రదర్శన ఉన్నప్పటికీ, ఈ విమానం తరువాత 22 రేసులను గెలుచుకుంటుంది. [5] [సందేహాస్పదమైన - చర్చించండి] ఈ విమానం స్కై రైటింగ్ కోసం సవరించబడింది, తరువాత 125 హెచ్‌పి (93 కిలోవాట్ల) వార్నర్ స్కార్"&amp;"బ్ రేడియల్ ఇంజిన్‌తో మళ్లీ సవరించబడింది. 19 సెప్టెంబర్ 1936 న, కెన్నీ బార్బర్ మిచిగాన్ లోని పోంటియాక్ వద్ద 550 క్యూలో (9.0 ఎల్) తరగతిలో రెండవ స్థానంలో నిలిచాడు. ఈ విమానం 1937 లో మిచిగాన్ లోని సౌత్‌ఫీల్డ్‌లో ధ్వంసమైంది. స్కైవేస్ జనరల్ లక్షణాల పనితీరు నుండి"&amp;" డేటా")</f>
        <v>కార్ స్పెషల్, కార్ రేసర్, సాగినావ్ జూనియర్ మరియు బ్లాక్‌హాక్ అని కూడా పిలుస్తారు, ఇది 1931 లో అభివృద్ధి చేయబడిన ఒక అమెరికన్ లో-వింగ్ మోనోప్లేన్ రేసింగ్ విమానం. [1] [2] 1932 లో, పారామౌంట్ ఎయిర్క్రాఫ్ట్ కార్పొరేషన్ వ్యవస్థాపకుడు తన విఫలమైన సంస్థను మహా మాంద్యం యొక్క గరిష్ట స్థాయిలో విడిచిపెట్టాడు మరియు లాభదాయకమైన వాయు రేసు పోటీలలో ఆదాయాన్ని కొనసాగించడానికి ప్రయత్నించాడు. [3] విమానం నిర్మాణానికి సాగినావ్ జూనియర్ ఛాంబర్ ఆఫ్ కామర్స్ స్పాన్సర్ చేసింది, ముక్కు కళ "సాగినావ్ జూనియర్" ను ప్రేరేపించింది. 1932 నేషనల్ ఎయిర్ రేసుల్లోని కర్టిస్ ఆక్స్ -5-శక్తితో పనిచేసే తరగతిలో పోటీ చేయడానికి కార్ స్పెషల్ నిర్మించబడింది, ఇక్కడ చాలా మంది పోటీదారులు ఇప్పటికీ బైప్‌లాన్‌లు. కార్ స్పెషల్ ఫ్యూజ్‌లేజ్‌లో కొంత భాగం మరియు ట్రావెల్ ఎయిర్ 2000 బిప్‌లేన్ నుండి ఆక్స్ -5 ఇంజిన్‌ను నిర్మించారు. [4] ఇది తక్కువ వింగ్ స్ట్రట్-బ్రెస్డ్ సాంప్రదాయ ల్యాండింగ్ గేర్ మోనోప్లేన్, స్టీల్ ట్యూబ్ నిర్మాణంతో విమాన ఫాబ్రిక్ కవరింగ్. కార్ స్పెషల్ 1932 నేషనల్ ఎయిర్ రేసుల్లో "అందరికీ ఉచితం" లో ప్రవేశించింది, కాని మరొకరు ప్రవేశించిన తరువాత అందరూ లాప్ చేసిన తరువాత మరియు ప్రెసిషన్ ల్యాండింగ్ పోటీలో బయటకు తీశారు. పేలవమైన ప్రదర్శన ఉన్నప్పటికీ, ఈ విమానం తరువాత 22 రేసులను గెలుచుకుంటుంది. [5] [సందేహాస్పదమైన - చర్చించండి] ఈ విమానం స్కై రైటింగ్ కోసం సవరించబడింది, తరువాత 125 హెచ్‌పి (93 కిలోవాట్ల) వార్నర్ స్కార్బ్ రేడియల్ ఇంజిన్‌తో మళ్లీ సవరించబడింది. 19 సెప్టెంబర్ 1936 న, కెన్నీ బార్బర్ మిచిగాన్ లోని పోంటియాక్ వద్ద 550 క్యూలో (9.0 ఎల్) తరగతిలో రెండవ స్థానంలో నిలిచాడు. ఈ విమానం 1937 లో మిచిగాన్ లోని సౌత్‌ఫీల్డ్‌లో ధ్వంసమైంది. స్కైవేస్ జనరల్ లక్షణాల పనితీరు నుండి డేటా</v>
      </c>
      <c r="E98" s="1" t="s">
        <v>737</v>
      </c>
      <c r="F98" s="1" t="str">
        <f>IFERROR(__xludf.DUMMYFUNCTION("GOOGLETRANSLATE(E:E, ""en"", ""te"")"),"రేసింగ్ విమానం")</f>
        <v>రేసింగ్ విమానం</v>
      </c>
      <c r="G98" s="1" t="s">
        <v>522</v>
      </c>
      <c r="H98" s="1" t="str">
        <f>IFERROR(__xludf.DUMMYFUNCTION("GOOGLETRANSLATE(G:G, ""en"", ""te"")"),"సంయుక్త రాష్ట్రాలు")</f>
        <v>సంయుక్త రాష్ట్రాలు</v>
      </c>
      <c r="I98" s="1" t="s">
        <v>738</v>
      </c>
      <c r="J98" s="1" t="s">
        <v>1727</v>
      </c>
      <c r="K98" s="1" t="str">
        <f>IFERROR(__xludf.DUMMYFUNCTION("GOOGLETRANSLATE(J:J, ""en"", ""te"")"),"వాల్టర్ జె. కార్, రాల్ఫ్ కోహ్లెర్")</f>
        <v>వాల్టర్ జె. కార్, రాల్ఫ్ కోహ్లెర్</v>
      </c>
      <c r="L98" s="3">
        <v>11920.0</v>
      </c>
      <c r="O98" s="1">
        <v>1.0</v>
      </c>
      <c r="P98" s="1" t="s">
        <v>163</v>
      </c>
      <c r="Q98" s="1" t="s">
        <v>1728</v>
      </c>
      <c r="R98" s="1" t="s">
        <v>1729</v>
      </c>
      <c r="U98" s="1" t="s">
        <v>1730</v>
      </c>
      <c r="W98" s="1" t="s">
        <v>1731</v>
      </c>
      <c r="Y98" s="1" t="s">
        <v>1558</v>
      </c>
      <c r="AM98" s="1" t="s">
        <v>1732</v>
      </c>
      <c r="AU98" s="1" t="s">
        <v>1733</v>
      </c>
      <c r="AY98" s="1" t="s">
        <v>1734</v>
      </c>
      <c r="BE98" s="1" t="s">
        <v>1735</v>
      </c>
      <c r="BF98" s="1" t="s">
        <v>1736</v>
      </c>
      <c r="BG98" s="1" t="s">
        <v>1737</v>
      </c>
    </row>
    <row r="99">
      <c r="A99" s="1" t="s">
        <v>1738</v>
      </c>
      <c r="B99" s="1" t="str">
        <f>IFERROR(__xludf.DUMMYFUNCTION("GOOGLETRANSLATE(A:A, ""en"", ""te"")"),"కావలీర్ ముస్తాంగ్")</f>
        <v>కావలీర్ ముస్తాంగ్</v>
      </c>
      <c r="C99" s="1" t="s">
        <v>1739</v>
      </c>
      <c r="D99" s="1" t="str">
        <f>IFERROR(__xludf.DUMMYFUNCTION("GOOGLETRANSLATE(C:C, ""en"", ""te"")"),"కావలీర్ ముస్తాంగ్ ఉత్తర అమెరికా పి -51 ముస్తాంగ్ విమానం యొక్క ప్రపంచ యుద్ధానంతర పౌర-మార్పు చెందిన వెర్షన్. మొదట హై స్పీడ్ పర్సనల్ విమానంగా ఉద్దేశించినప్పటికీ, కావలీర్ మూడవ ప్రపంచ వైమానిక దళాలకు ఫైటర్ మరియు క్లోజ్ ఎయిర్ సపోర్ట్ విమానాగా ఉపయోగించడానికి ఎగుమ"&amp;"తి చేయబడింది. 1957 లో, వార్తాపత్రిక ప్రచురణకర్త డేవిడ్ లిండ్సే (1922-2009) ట్రాన్స్ ఫ్లోరిడా ఏవియేషన్ ఇంక్‌ను స్థాపించారు. మిగులు సైనిక పి -51 లను ఎగ్జిక్యూటివ్ బిజినెస్ విమానంగా మార్చడం అతని ఉద్దేశ్యం. ఈ విమానాలను మొదట ట్రాన్స్-ఫ్లోరిడా ఎగ్జిక్యూటివ్ ముస"&amp;"్తాంగ్ అని పిలుస్తారు, త్వరలో ట్రాన్స్ ఫ్లోరిడా ఏవియేషన్ కావలీర్ ముస్తాంగ్ అని పేరు మార్చారు. ఎగ్జిక్యూటివ్ మస్టాంగ్స్‌లో మొదటిది 1958 లో నిర్మించబడింది మరియు రాబోయే కొన్నేళ్లుగా, కొన్ని ఎయిర్‌ఫ్రేమ్‌లను మాత్రమే నిర్మించారు మరియు విక్రయించారు. ఎగ్జిక్యూటి"&amp;"వ్ ముస్తాంగ్ నిర్మించడానికి, ట్రాన్స్ ఫ్లోరిడా సైనిక మిగులు పి -51 లను కొనుగోలు చేసింది. ఎయిర్‌ఫ్రేమ్‌లు పూర్తిగా విడదీయబడ్డాయి, సైనిక పరికరాలు తొలగించబడ్డాయి, ఆపై రెండవ సీటు, కొత్త ఏవియానిక్స్, ఖరీదైన తోలు ఇంటీరియర్స్, సామాను బేలు మరియు పౌర పెయింట్ పథకాల"&amp;"తో పునర్నిర్మించబడ్డాయి. 1961 నాటికి, ఈ విమానం కావలీర్ 2000 గా పేరు మార్చబడింది, ఇది 2,000-స్టాట్యూట్-మైలు (3,200 కిమీ) పరిధిని సూచిస్తుంది. ఐదు వేర్వేరు కావలీర్ నమూనాలు చివరికి అందించబడ్డాయి: కావలీర్ 750, 1200, 1500, 2000, మరియు 2500, ఇంధన సామర్థ్యానికి "&amp;"భిన్నంగా ఉంటాయి, ఈ పేరు విమానం యొక్క సుమారు పరిధిని సూచిస్తుంది. తరువాతి దశాబ్దంలో, ఈ విమానాల్లో దాదాపు 20 నిర్మించబడతాయి. ఆ సమయంలో కావలీర్ డిజైన్‌కు అనేక FAA ఆమోదించిన మార్పులు చేయబడతాయి, వీటిలో పందిరి ఫ్రేమ్ మౌంటెడ్ కాక్‌పిట్ ఫ్రెష్ ఎయిర్ వెంట్స్, 96-యు"&amp;"ఎస్-గాలన్ (360 ఎల్; 80 ఇంప్ గల్) వింగ్‌టిప్ ఇంధన ట్యాంకులు, ఫ్యూజ్‌లేజ్ సామాను తలుపు, 60 గ్యాలన్ మందు సామగ్రి సరఫరా బే ఇంధన ట్యాంకులు, మరియు 14-అంగుళాల (360 మిమీ) పొడవైన నిలువు స్టెబిలైజర్. [1] 1964 మరియు 1965 మధ్య, ట్రాన్స్ ఫ్లోరిడా సరసోటాలోని డొమినికన్ "&amp;"వైమానిక దళం (FAD) యొక్క 30 F-51D లకు పైగా ఇరాన్ తనిఖీని పూర్తి చేసింది. 1967 లో ఈ సంస్థకు కావలీర్ ఎయిర్క్రాఫ్ట్ కార్పొరేషన్ అని పేరు మార్చారు. 1967 లో, వారి మొదటి పౌర P-51 మార్పిడిని సృష్టించిన ఒక దశాబ్దం తరువాత, ట్రాన్స్ ఫ్లోరిడాను ఎగుమతి కోసం సైనిక స్పె"&amp;"సిఫికేషన్ F-51DS ను రూపొందించడానికి యునైటెడ్ స్టేట్స్ డిపార్ట్మెంట్ ఆఫ్ డిఫెన్స్ చేత ఒప్పందం కుదుర్చుకుంది. ఈ సైనిక విమానాలు పౌర కావలీర్స్ యొక్క మెరుగైన లక్షణాలను కలిగి ఉన్నాయి, కాని అవి భూ దాడి యోధులుగా ఆప్టిమైజ్ చేయబడ్డాయి. ఈ విమానాలను కావలీర్ F-51D మస్"&amp;"టాంగ్స్ అని పిలుస్తారు; తొమ్మిది సింగిల్ కంట్రోల్ (ఎఫ్ -51 డి) మరియు రెండు డ్యూయల్ కంట్రోల్ (టిఎఫ్ -51 డి) విమానం నిర్మించబడ్డాయి. [2] ఈ విమానం కొత్త 67-XXXXX మరియు 68-XXXXX సీరియల్ సంఖ్యలను ఇచ్చింది. తొమ్మిది (రెండు టిఎఫ్ -51 లతో సహా) బొలీవియాకు ఇవ్వబడిం"&amp;"ది, పీస్ కాండోర్ అనే కార్యక్రమం కింద మరియు రెండు, టిప్ ట్యాంకులతో, యునైటెడ్ స్టేట్స్ ఆర్మీకి చేజ్ ఎయిర్క్రాఫ్ట్‌గా ఉపయోగం కోసం విక్రయించబడ్డాయి, వీటిలో ఒకటి వైమానిక దళం ఆయుధంలో భద్రపరచబడింది ఫ్లోరిడాలోని ఎగ్లిన్ ఎయిర్ ఫోర్స్ బేస్ వద్ద మ్యూజియం. 1967 లో, క"&amp;"ావలీర్ దగ్గరి వాయు మద్దతు మరియు ప్రతి-తిరుగుబాటు కార్యకలాపాల కోసం రూపొందించిన F-51D యొక్క పెరుగుదలను అభివృద్ధి చేసింది, ఈ విమానం కావలీర్ ముస్తాంగ్ II అని పిలుస్తుంది. ముస్తాంగ్ II ఏవియానిక్‌లను మెరుగుపరిచింది, నాలుగు అదనపు హార్డ్ పాయింట్లపై ఎక్కువ బాహ్య ఆ"&amp;"యుధాల క్యారేజీని అనుమతించడానికి రెక్కకు నిర్మాణ మెరుగుదలలు మరియు మెరుగైన రోల్స్ రాయిస్ మెర్లిన్ V-1650-724A ఇంజిన్. [3] ముస్తాంగ్ IIS యొక్క రెండు బ్యాచ్‌లు నిర్మించబడ్డాయి: మొదటి సమూహం 1968 లో ఎల్ సాల్వడార్ కోసం నిర్మించబడింది మరియు రెండవ సమూహం 1972 మరియు"&amp;" 1973 లో ఇండోనేషియాకు ఎగుమతి కోసం నిర్మించబడింది. పోరాట పరిధిని పెంచడానికి ఇంధన ట్యాంకులు. ఐదు ముస్తాంగ్ IIS మరియు ఒక TF-51D 1972 లో ఇండోనేషియా కోసం నిర్మించబడ్డాయి, కాని వారి పోరాట వ్యాసార్థంపై యు.ఎస్. స్టేట్ డిపార్ట్మెంట్ పరిమితి కారణంగా వారికి చిట్కా ట"&amp;"్యాంకులు లేవు. [4] 1968 లో, కావలీర్ రోల్స్ రాయిస్ డార్ట్ 510 టర్బోప్రాప్‌ను ముస్తాంగ్ II ఎయిర్‌ఫ్రేమ్‌కు మార్చాడు. ఈ ప్రైవేటు నిధుల నమూనా ముస్తాంగ్ II నిర్మించిన అదే CAS/COIN మిషన్ కోసం కూడా ఉద్దేశించబడింది. టర్బో ముస్తాంగ్ III పనితీరును కలిగి ఉంది, పేలోడ"&amp;"్ యొక్క అనుబంధ పెరుగుదల మరియు టర్బైన్ ఇంజిన్ కారణంగా నిర్వహణ ఖర్చు తగ్గడంతో పాటు. యునైటెడ్ స్టేట్స్ వైమానిక దళానికి అనేక అమ్మకాల పిచ్‌లు ఉన్నప్పటికీ, యు.ఎస్. మిలిటరీ లేదా విదేశీ ఆపరేటర్లు టర్బో ముస్తాంగ్ III ని కొనుగోలు చేయలేదు. సామూహిక ఉత్పత్తి సామర్ధ్యం"&amp;" ఉన్న ఒక సంస్థను కోరుతూ, ఇప్పుడు ""ది ఎన్‌ఫోర్సర్"" అని పిలువబడే టర్బో ముస్తాంగ్ ప్రోటోటైప్ 1971 లో లిండ్సే పైపర్ విమానాలకు విక్రయించబడింది. [5] కావలీర్ ఎయిర్‌క్రాఫ్ట్ కార్పొరేషన్ 1971 లో మూసివేయబడింది, కాబట్టి వ్యవస్థాపకుడు/యజమాని డేవిడ్ లిండ్సే పైపర్ PA"&amp;"-48 అమలు చేసేవారిని అభివృద్ధి చేయడంలో సహాయపడుతుంది. ఇండోనేషియా కోసం కావలీర్ ముస్తాంగ్ II ఒప్పందాన్ని పూర్తి చేయడానికి లిండ్సే ఫీల్డ్ సర్వీసెస్ ఇంక్ అనే కొత్త సంస్థను ఏర్పాటు చేసింది. చాలా మంది సివిల్ ముస్తాంగ్ మార్పిడులు, అలాగే చాలా మంది తిరిగి దిగుమతి చే"&amp;"సుకున్న మాజీ సైనిక కావలీర్లు, పి -51DS లోకి పునరుద్ధరించబడ్డాయి మరియు ఈ రోజు U.S. మరియు యూరోపియన్ ఎయిర్ షో సర్క్యూట్లలో ప్రయాణించబడ్డాయి. [6] సాధారణ లక్షణాలు పనితీరు ఆయుధ సంబంధిత అభివృద్ధి అభివృద్ధి విమానం పోల్చదగిన పాత్ర, కాన్ఫిగరేషన్ మరియు ERA సంబంధిత జ"&amp;"ాబితాలు")</f>
        <v>కావలీర్ ముస్తాంగ్ ఉత్తర అమెరికా పి -51 ముస్తాంగ్ విమానం యొక్క ప్రపంచ యుద్ధానంతర పౌర-మార్పు చెందిన వెర్షన్. మొదట హై స్పీడ్ పర్సనల్ విమానంగా ఉద్దేశించినప్పటికీ, కావలీర్ మూడవ ప్రపంచ వైమానిక దళాలకు ఫైటర్ మరియు క్లోజ్ ఎయిర్ సపోర్ట్ విమానాగా ఉపయోగించడానికి ఎగుమతి చేయబడింది. 1957 లో, వార్తాపత్రిక ప్రచురణకర్త డేవిడ్ లిండ్సే (1922-2009) ట్రాన్స్ ఫ్లోరిడా ఏవియేషన్ ఇంక్‌ను స్థాపించారు. మిగులు సైనిక పి -51 లను ఎగ్జిక్యూటివ్ బిజినెస్ విమానంగా మార్చడం అతని ఉద్దేశ్యం. ఈ విమానాలను మొదట ట్రాన్స్-ఫ్లోరిడా ఎగ్జిక్యూటివ్ ముస్తాంగ్ అని పిలుస్తారు, త్వరలో ట్రాన్స్ ఫ్లోరిడా ఏవియేషన్ కావలీర్ ముస్తాంగ్ అని పేరు మార్చారు. ఎగ్జిక్యూటివ్ మస్టాంగ్స్‌లో మొదటిది 1958 లో నిర్మించబడింది మరియు రాబోయే కొన్నేళ్లుగా, కొన్ని ఎయిర్‌ఫ్రేమ్‌లను మాత్రమే నిర్మించారు మరియు విక్రయించారు. ఎగ్జిక్యూటివ్ ముస్తాంగ్ నిర్మించడానికి, ట్రాన్స్ ఫ్లోరిడా సైనిక మిగులు పి -51 లను కొనుగోలు చేసింది. ఎయిర్‌ఫ్రేమ్‌లు పూర్తిగా విడదీయబడ్డాయి, సైనిక పరికరాలు తొలగించబడ్డాయి, ఆపై రెండవ సీటు, కొత్త ఏవియానిక్స్, ఖరీదైన తోలు ఇంటీరియర్స్, సామాను బేలు మరియు పౌర పెయింట్ పథకాలతో పునర్నిర్మించబడ్డాయి. 1961 నాటికి, ఈ విమానం కావలీర్ 2000 గా పేరు మార్చబడింది, ఇది 2,000-స్టాట్యూట్-మైలు (3,200 కిమీ) పరిధిని సూచిస్తుంది. ఐదు వేర్వేరు కావలీర్ నమూనాలు చివరికి అందించబడ్డాయి: కావలీర్ 750, 1200, 1500, 2000, మరియు 2500, ఇంధన సామర్థ్యానికి భిన్నంగా ఉంటాయి, ఈ పేరు విమానం యొక్క సుమారు పరిధిని సూచిస్తుంది. తరువాతి దశాబ్దంలో, ఈ విమానాల్లో దాదాపు 20 నిర్మించబడతాయి. ఆ సమయంలో కావలీర్ డిజైన్‌కు అనేక FAA ఆమోదించిన మార్పులు చేయబడతాయి, వీటిలో పందిరి ఫ్రేమ్ మౌంటెడ్ కాక్‌పిట్ ఫ్రెష్ ఎయిర్ వెంట్స్, 96-యుఎస్-గాలన్ (360 ఎల్; 80 ఇంప్ గల్) వింగ్‌టిప్ ఇంధన ట్యాంకులు, ఫ్యూజ్‌లేజ్ సామాను తలుపు, 60 గ్యాలన్ మందు సామగ్రి సరఫరా బే ఇంధన ట్యాంకులు, మరియు 14-అంగుళాల (360 మిమీ) పొడవైన నిలువు స్టెబిలైజర్. [1] 1964 మరియు 1965 మధ్య, ట్రాన్స్ ఫ్లోరిడా సరసోటాలోని డొమినికన్ వైమానిక దళం (FAD) యొక్క 30 F-51D లకు పైగా ఇరాన్ తనిఖీని పూర్తి చేసింది. 1967 లో ఈ సంస్థకు కావలీర్ ఎయిర్క్రాఫ్ట్ కార్పొరేషన్ అని పేరు మార్చారు. 1967 లో, వారి మొదటి పౌర P-51 మార్పిడిని సృష్టించిన ఒక దశాబ్దం తరువాత, ట్రాన్స్ ఫ్లోరిడాను ఎగుమతి కోసం సైనిక స్పెసిఫికేషన్ F-51DS ను రూపొందించడానికి యునైటెడ్ స్టేట్స్ డిపార్ట్మెంట్ ఆఫ్ డిఫెన్స్ చేత ఒప్పందం కుదుర్చుకుంది. ఈ సైనిక విమానాలు పౌర కావలీర్స్ యొక్క మెరుగైన లక్షణాలను కలిగి ఉన్నాయి, కాని అవి భూ దాడి యోధులుగా ఆప్టిమైజ్ చేయబడ్డాయి. ఈ విమానాలను కావలీర్ F-51D మస్టాంగ్స్ అని పిలుస్తారు; తొమ్మిది సింగిల్ కంట్రోల్ (ఎఫ్ -51 డి) మరియు రెండు డ్యూయల్ కంట్రోల్ (టిఎఫ్ -51 డి) విమానం నిర్మించబడ్డాయి. [2] ఈ విమానం కొత్త 67-XXXXX మరియు 68-XXXXX సీరియల్ సంఖ్యలను ఇచ్చింది. తొమ్మిది (రెండు టిఎఫ్ -51 లతో సహా) బొలీవియాకు ఇవ్వబడింది, పీస్ కాండోర్ అనే కార్యక్రమం కింద మరియు రెండు, టిప్ ట్యాంకులతో, యునైటెడ్ స్టేట్స్ ఆర్మీకి చేజ్ ఎయిర్క్రాఫ్ట్‌గా ఉపయోగం కోసం విక్రయించబడ్డాయి, వీటిలో ఒకటి వైమానిక దళం ఆయుధంలో భద్రపరచబడింది ఫ్లోరిడాలోని ఎగ్లిన్ ఎయిర్ ఫోర్స్ బేస్ వద్ద మ్యూజియం. 1967 లో, కావలీర్ దగ్గరి వాయు మద్దతు మరియు ప్రతి-తిరుగుబాటు కార్యకలాపాల కోసం రూపొందించిన F-51D యొక్క పెరుగుదలను అభివృద్ధి చేసింది, ఈ విమానం కావలీర్ ముస్తాంగ్ II అని పిలుస్తుంది. ముస్తాంగ్ II ఏవియానిక్‌లను మెరుగుపరిచింది, నాలుగు అదనపు హార్డ్ పాయింట్లపై ఎక్కువ బాహ్య ఆయుధాల క్యారేజీని అనుమతించడానికి రెక్కకు నిర్మాణ మెరుగుదలలు మరియు మెరుగైన రోల్స్ రాయిస్ మెర్లిన్ V-1650-724A ఇంజిన్. [3] ముస్తాంగ్ IIS యొక్క రెండు బ్యాచ్‌లు నిర్మించబడ్డాయి: మొదటి సమూహం 1968 లో ఎల్ సాల్వడార్ కోసం నిర్మించబడింది మరియు రెండవ సమూహం 1972 మరియు 1973 లో ఇండోనేషియాకు ఎగుమతి కోసం నిర్మించబడింది. పోరాట పరిధిని పెంచడానికి ఇంధన ట్యాంకులు. ఐదు ముస్తాంగ్ IIS మరియు ఒక TF-51D 1972 లో ఇండోనేషియా కోసం నిర్మించబడ్డాయి, కాని వారి పోరాట వ్యాసార్థంపై యు.ఎస్. స్టేట్ డిపార్ట్మెంట్ పరిమితి కారణంగా వారికి చిట్కా ట్యాంకులు లేవు. [4] 1968 లో, కావలీర్ రోల్స్ రాయిస్ డార్ట్ 510 టర్బోప్రాప్‌ను ముస్తాంగ్ II ఎయిర్‌ఫ్రేమ్‌కు మార్చాడు. ఈ ప్రైవేటు నిధుల నమూనా ముస్తాంగ్ II నిర్మించిన అదే CAS/COIN మిషన్ కోసం కూడా ఉద్దేశించబడింది. టర్బో ముస్తాంగ్ III పనితీరును కలిగి ఉంది, పేలోడ్ యొక్క అనుబంధ పెరుగుదల మరియు టర్బైన్ ఇంజిన్ కారణంగా నిర్వహణ ఖర్చు తగ్గడంతో పాటు. యునైటెడ్ స్టేట్స్ వైమానిక దళానికి అనేక అమ్మకాల పిచ్‌లు ఉన్నప్పటికీ, యు.ఎస్. మిలిటరీ లేదా విదేశీ ఆపరేటర్లు టర్బో ముస్తాంగ్ III ని కొనుగోలు చేయలేదు. సామూహిక ఉత్పత్తి సామర్ధ్యం ఉన్న ఒక సంస్థను కోరుతూ, ఇప్పుడు "ది ఎన్‌ఫోర్సర్" అని పిలువబడే టర్బో ముస్తాంగ్ ప్రోటోటైప్ 1971 లో లిండ్సే పైపర్ విమానాలకు విక్రయించబడింది. [5] కావలీర్ ఎయిర్‌క్రాఫ్ట్ కార్పొరేషన్ 1971 లో మూసివేయబడింది, కాబట్టి వ్యవస్థాపకుడు/యజమాని డేవిడ్ లిండ్సే పైపర్ PA-48 అమలు చేసేవారిని అభివృద్ధి చేయడంలో సహాయపడుతుంది. ఇండోనేషియా కోసం కావలీర్ ముస్తాంగ్ II ఒప్పందాన్ని పూర్తి చేయడానికి లిండ్సే ఫీల్డ్ సర్వీసెస్ ఇంక్ అనే కొత్త సంస్థను ఏర్పాటు చేసింది. చాలా మంది సివిల్ ముస్తాంగ్ మార్పిడులు, అలాగే చాలా మంది తిరిగి దిగుమతి చేసుకున్న మాజీ సైనిక కావలీర్లు, పి -51DS లోకి పునరుద్ధరించబడ్డాయి మరియు ఈ రోజు U.S. మరియు యూరోపియన్ ఎయిర్ షో సర్క్యూట్లలో ప్రయాణించబడ్డాయి. [6] సాధారణ లక్షణాలు పనితీరు ఆయుధ సంబంధిత అభివృద్ధి అభివృద్ధి విమానం పోల్చదగిన పాత్ర, కాన్ఫిగరేషన్ మరియు ERA సంబంధిత జాబితాలు</v>
      </c>
      <c r="E99" s="1" t="s">
        <v>1740</v>
      </c>
      <c r="F99" s="1" t="str">
        <f>IFERROR(__xludf.DUMMYFUNCTION("GOOGLETRANSLATE(E:E, ""en"", ""te"")"),"బిజినెస్ ఎయిర్క్రాఫ్ట్ కౌంటర్-తిరుగుబాటు విమానం")</f>
        <v>బిజినెస్ ఎయిర్క్రాఫ్ట్ కౌంటర్-తిరుగుబాటు విమానం</v>
      </c>
      <c r="L99" s="1">
        <v>1958.0</v>
      </c>
      <c r="M99" s="1" t="s">
        <v>46</v>
      </c>
      <c r="N99" s="1" t="str">
        <f>IFERROR(__xludf.DUMMYFUNCTION("GOOGLETRANSLATE(M:M, ""en"", ""te"")"),"రిటైర్డ్")</f>
        <v>రిటైర్డ్</v>
      </c>
      <c r="O99" s="1" t="s">
        <v>1741</v>
      </c>
      <c r="P99" s="1" t="s">
        <v>132</v>
      </c>
      <c r="Q99" s="1" t="s">
        <v>1742</v>
      </c>
      <c r="R99" s="1" t="s">
        <v>1743</v>
      </c>
      <c r="S99" s="1" t="s">
        <v>1744</v>
      </c>
      <c r="T99" s="1" t="s">
        <v>1745</v>
      </c>
      <c r="V99" s="1" t="s">
        <v>1746</v>
      </c>
      <c r="W99" s="1" t="s">
        <v>1747</v>
      </c>
      <c r="Y99" s="1" t="s">
        <v>1748</v>
      </c>
      <c r="AA99" s="1" t="s">
        <v>1749</v>
      </c>
      <c r="AM99" s="1" t="s">
        <v>1750</v>
      </c>
      <c r="AN99" s="1" t="s">
        <v>1751</v>
      </c>
      <c r="AO99" s="1" t="s">
        <v>1752</v>
      </c>
      <c r="AS99" s="1" t="s">
        <v>1753</v>
      </c>
      <c r="AT99" s="1" t="s">
        <v>1754</v>
      </c>
      <c r="AU99" s="1" t="s">
        <v>1755</v>
      </c>
      <c r="AW99" s="1" t="s">
        <v>1756</v>
      </c>
      <c r="BA99" s="1">
        <v>1984.0</v>
      </c>
      <c r="BE99" s="1" t="s">
        <v>1757</v>
      </c>
      <c r="BF99" s="1" t="s">
        <v>1758</v>
      </c>
      <c r="BI99" s="1" t="s">
        <v>1759</v>
      </c>
      <c r="BJ99" s="1" t="s">
        <v>1760</v>
      </c>
      <c r="BO99" s="1" t="s">
        <v>1761</v>
      </c>
    </row>
    <row r="100">
      <c r="A100" s="1" t="s">
        <v>1762</v>
      </c>
      <c r="B100" s="1" t="str">
        <f>IFERROR(__xludf.DUMMYFUNCTION("GOOGLETRANSLATE(A:A, ""en"", ""te"")"),"సెలియర్ కిస్")</f>
        <v>సెలియర్ కిస్</v>
      </c>
      <c r="C100" s="1" t="s">
        <v>1763</v>
      </c>
      <c r="D100" s="1" t="str">
        <f>IFERROR(__xludf.DUMMYFUNCTION("GOOGLETRANSLATE(C:C, ""en"", ""te"")"),"సెలియర్ కిస్ అనేది పోలిష్ ఆటోగిరోస్, దీనిని ఫ్రెంచ్ వ్యక్తి రాఫెల్ సెలియర్ రూపొందించారు మరియు అతని సంస్థ, సెలియర్ ఏవియేషన్ ఆఫ్ జాక్టోరోవ్-కోలోనియా, పోలాండ్. ఇది అందుబాటులో ఉన్నప్పుడు విమానం te త్సాహిక నిర్మాణానికి కిట్‌గా లేదా పూర్తి రెడీ-టు-ఫ్లై-విమానయాన"&amp;"ంగా సరఫరా చేయబడింది. [1] టెన్డం సీట్ కిస్ సిరీస్ సైడ్-బై-సైడ్ కాన్ఫిగరేషన్ సెలియర్ జినాన్ 2 సిరీస్ ఆటోజైరోస్‌కు పూరకంగా రూపొందించబడింది. కిస్ సిరీస్ అన్నింటినీ ఒకే మెయిన్ రోటర్, ట్రైసైకిల్ ల్యాండింగ్ గేర్, తక్కువ-సెట్ టి-టెయిల్ మరియు ఇంజిన్ల ఎంపిక, అన్నీ "&amp;"పషర్ కాన్ఫిగరేషన్‌లో అమర్చబడి ఉంటాయి. [1] బేయర్ల్ నుండి డేటా [1] సాధారణ లక్షణాల పనితీరు")</f>
        <v>సెలియర్ కిస్ అనేది పోలిష్ ఆటోగిరోస్, దీనిని ఫ్రెంచ్ వ్యక్తి రాఫెల్ సెలియర్ రూపొందించారు మరియు అతని సంస్థ, సెలియర్ ఏవియేషన్ ఆఫ్ జాక్టోరోవ్-కోలోనియా, పోలాండ్. ఇది అందుబాటులో ఉన్నప్పుడు విమానం te త్సాహిక నిర్మాణానికి కిట్‌గా లేదా పూర్తి రెడీ-టు-ఫ్లై-విమానయానంగా సరఫరా చేయబడింది. [1] టెన్డం సీట్ కిస్ సిరీస్ సైడ్-బై-సైడ్ కాన్ఫిగరేషన్ సెలియర్ జినాన్ 2 సిరీస్ ఆటోజైరోస్‌కు పూరకంగా రూపొందించబడింది. కిస్ సిరీస్ అన్నింటినీ ఒకే మెయిన్ రోటర్, ట్రైసైకిల్ ల్యాండింగ్ గేర్, తక్కువ-సెట్ టి-టెయిల్ మరియు ఇంజిన్ల ఎంపిక, అన్నీ పషర్ కాన్ఫిగరేషన్‌లో అమర్చబడి ఉంటాయి. [1] బేయర్ల్ నుండి డేటా [1] సాధారణ లక్షణాల పనితీరు</v>
      </c>
      <c r="E100" s="1" t="s">
        <v>1586</v>
      </c>
      <c r="F100" s="1" t="str">
        <f>IFERROR(__xludf.DUMMYFUNCTION("GOOGLETRANSLATE(E:E, ""en"", ""te"")"),"ఆటోజీరో")</f>
        <v>ఆటోజీరో</v>
      </c>
      <c r="G100" s="1" t="s">
        <v>128</v>
      </c>
      <c r="H100" s="1" t="str">
        <f>IFERROR(__xludf.DUMMYFUNCTION("GOOGLETRANSLATE(G:G, ""en"", ""te"")"),"పోలాండ్")</f>
        <v>పోలాండ్</v>
      </c>
      <c r="I100" s="2" t="s">
        <v>129</v>
      </c>
      <c r="J100" s="1" t="s">
        <v>1587</v>
      </c>
      <c r="K100" s="1" t="str">
        <f>IFERROR(__xludf.DUMMYFUNCTION("GOOGLETRANSLATE(J:J, ""en"", ""te"")"),"రాఫెల్ సెలియర్")</f>
        <v>రాఫెల్ సెలియర్</v>
      </c>
      <c r="M100" s="1" t="s">
        <v>162</v>
      </c>
      <c r="N100" s="1" t="str">
        <f>IFERROR(__xludf.DUMMYFUNCTION("GOOGLETRANSLATE(M:M, ""en"", ""te"")"),"ఉత్పత్తి పూర్తయింది")</f>
        <v>ఉత్పత్తి పూర్తయింది</v>
      </c>
      <c r="P100" s="1" t="s">
        <v>163</v>
      </c>
      <c r="U100" s="1" t="s">
        <v>236</v>
      </c>
      <c r="V100" s="1" t="s">
        <v>167</v>
      </c>
      <c r="W100" s="1" t="s">
        <v>1764</v>
      </c>
      <c r="Y100" s="1" t="s">
        <v>171</v>
      </c>
      <c r="AM100" s="2" t="s">
        <v>1593</v>
      </c>
      <c r="AN100" s="1" t="s">
        <v>1594</v>
      </c>
      <c r="AO100" s="1" t="s">
        <v>1595</v>
      </c>
      <c r="AP100" s="1" t="s">
        <v>175</v>
      </c>
      <c r="AQ100" s="1" t="s">
        <v>1765</v>
      </c>
      <c r="AS100" s="1" t="s">
        <v>1766</v>
      </c>
      <c r="AW100" s="1" t="s">
        <v>206</v>
      </c>
      <c r="BM100" s="1" t="s">
        <v>734</v>
      </c>
      <c r="CR100" s="1" t="s">
        <v>1599</v>
      </c>
      <c r="CX100" s="1" t="s">
        <v>1600</v>
      </c>
      <c r="DA100" s="1" t="s">
        <v>1767</v>
      </c>
    </row>
    <row r="101">
      <c r="A101" s="1" t="s">
        <v>1768</v>
      </c>
      <c r="B101" s="1" t="str">
        <f>IFERROR(__xludf.DUMMYFUNCTION("GOOGLETRANSLATE(A:A, ""en"", ""te"")"),"ఛాంపియన్ లాన్సర్")</f>
        <v>ఛాంపియన్ లాన్సర్</v>
      </c>
      <c r="C101" s="1" t="s">
        <v>1769</v>
      </c>
      <c r="D101" s="1" t="str">
        <f>IFERROR(__xludf.DUMMYFUNCTION("GOOGLETRANSLATE(C:C, ""en"", ""te"")"),"ఛాంపియన్ 402 లాన్సర్ అనేది ట్రైసైకిల్ గేర్ ఛాంపియన్ 7FC ట్రై-ట్రావెలర్ ఆధారంగా హై-వింగ్ మోనోప్లేన్ అయిన ఛాంపియన్ ఎయిర్క్రాఫ్ట్ చేత నిర్మించబడిన ట్విన్-ఇంజిన్ ట్రైనర్, కానీ వింగ్-మౌంటెడ్ కాంటినెంటల్ O-200-A ఇంజిన్లతో. [3] లాన్సర్ మొదట 1961 లో ప్రయాణించాడు "&amp;"మరియు ఉత్పత్తి 1963 లో ప్రారంభమైంది. [4] ద్వంద్వ విమాన నియంత్రణలతో లాన్సర్ రెండు సీట్లు; పైలట్ ఇన్ కమాండ్ లేదా స్టూడెంట్ పైలట్ సాధారణంగా ముందు సీటును ఆక్రమిస్తాడు. లాన్సర్ అతి తక్కువ ఖరీదైన అమెరికన్-నిర్మించిన ట్విన్ ఇంజిన్ విమానం అనే లక్ష్యాన్ని సాధించిం"&amp;"ది. ఇతర డిజైన్ లక్ష్యాలలో సరళత, నిర్వహణ సౌలభ్యం, తక్కువ నిర్వహణ ఖర్చులు మరియు కఠినమైన లేదా ఆకట్టుకోని స్ట్రిప్స్ నుండి పనిచేసే సామర్థ్యం ఉన్నాయి. హై వింగ్ మరియు హై ఇంజిన్ స్థానం ఆ చివరి లక్ష్యాన్ని సాధించడంలో మంచి ప్రొపెల్లర్ క్లియరెన్స్ ఇస్తాయి. లాన్సర్ "&amp;"ఫైబర్గ్లాస్ కవరింగ్ తో మెటల్ ట్యూబ్ నిర్మాణంలో ఉంది మరియు స్థిర ల్యాండింగ్ గేర్ మరియు ప్రొపెల్లర్లను కలిగి ఉంది. [1] బహుళ-ఇంజిన్ రేటింగ్ కోసం విద్యార్థులకు శిక్షణ ఇవ్వడానికి చవకైన మార్గాన్ని కోరుకునే విమాన పాఠశాలల కోసం లాన్సర్ ప్రత్యేకంగా రూపొందించబడింది,"&amp;" ఈ పాత్రలో క్రాఫ్ట్ యొక్క నిరాడంబరమైన పనితీరు మరియు పేలోడ్ కొంచెం ముఖ్యమైనవి. [3] ఫ్లైట్ పాఠశాలలకు దాని విజ్ఞప్తిని పెంచడానికి, లాన్సర్ కాక్‌పిట్‌లో ఆకుపచ్చ “సురక్షితమైన” మరియు ఎరుపు “అసురక్షిత” లైట్లను నిర్వహిస్తున్న మాక్ ల్యాండింగ్ గేర్ ఉపసంహరణ స్విచ్ ఉ"&amp;"ంది, విద్యార్థి పైలట్‌ను టేకాఫ్ మరియు ల్యాండింగ్‌పై ముడుచుకునే ల్యాండింగ్ గేర్ యొక్క ఆపరేషన్ చేయడానికి అనుమతిస్తుంది. విమానాలు (అసలు ల్యాండింగ్ గేర్ శాశ్వతంగా పరిష్కరించబడింది). [5] విచిత్రమైన కలయికలో, ముందు సీటులో కంట్రోల్ కాడి ఉంటుంది, వెనుక-సీటు పైలట్ "&amp;"సెంటర్ స్టిక్ కలిగి ఉంది. ఫ్రంట్-సీట్ ఇన్స్ట్రుమెంట్ ప్యానెల్ యొక్క కుడి వైపున ఉన్న లివర్‌తో బ్రేకింగ్ నియంత్రించబడుతుంది; డిఫరెన్షియల్ బ్రేకింగ్ సాధ్యం కాదు మరియు వెనుక-సీటు పైలట్ కోసం బ్రేక్ నియంత్రణలు అందించబడవు. [3] [4] [5] ఇతర లక్షణాలలో 4 సర్దుబాటు స"&amp;"్థానాలతో సింగిల్-స్లాట్డ్ వింగ్ ఫ్లాప్‌లు మరియు ఎలివేటర్ మరియు చుక్కాని కోసం పైలట్-సర్దుబాటు చేయగల ట్రిమ్ ట్యాబ్‌లు ఉన్నాయి; [3] [N 2] ఎలివేటర్ ట్రిమ్ సైడ్‌వాల్-మౌంటెడ్ లివర్‌ను ఉపయోగించి సర్దుబాటు చేయబడుతుంది. [5] [N 3] ప్రోటోటైప్ లాన్సర్ 1961 మరియు 1963"&amp;" లో ఉత్పత్తి ప్రారంభం మధ్య అభివృద్ధికి గురైంది. ఈ మార్పులలో ఇంజిన్ నాసెల్స్‌ను రెక్క పైన వారి తుది స్థానానికి మార్చడం, [1] ఇంజిన్‌లకు వసతి కల్పించడానికి రెక్కలను బలోపేతం చేయడం మరియు జంట కోసం సామ్రాజ్యాన్ని పున es రూపకల్పన చేయడం వంటివి ఉన్నాయి ఇంజిన్ నియంత"&amp;"్రణ అవసరాలు. [3] ఫెడరల్ ఏవియేషన్ అడ్మినిస్ట్రేషన్ టైప్ సర్టిఫికేట్ 7 మార్చి 1963 న ఆమోదించబడింది. [6] ఒకే ఇంజిన్‌లో ఎగురుతున్నప్పుడు లాన్సర్ యొక్క పనితీరు ముఖ్యంగా పేలవంగా ఉంటుంది; AOPA పైలట్ కోసం ఒక కాలమ్‌లో, రచయిత బారీ షిఫ్ విమానం యొక్క సింగిల్-ఇంజిన్ ప"&amp;"్రదర్శనను ""... దీనికి ఏదీ లేదు"" అని వ్రాసి సంగ్రహించారు. [5] లాన్సర్ యొక్క స్థిర-పిచ్ ప్రొపెల్లర్లను విమానంలో రెక్కలు వేయలేము కాబట్టి, విఫలమైన ఇంజిన్ యొక్క ప్రొపెల్లర్ సాధారణంగా విండ్‌మిల్‌గా కొనసాగుతుంది, ఇది అద్భుతమైన డ్రాగ్ మరియు యావ్ సృష్టిస్తుంది. "&amp;"[4] [5] [7] ఇతర ఇంజిన్ పూర్తి శక్తిని అందించడంతో, లాన్సర్ యొక్క ప్రచారం చేయబడిన ఇంజిన్-అవుట్ పైకప్పు ప్రామాణిక ఉష్ణోగ్రత మరియు పీడనం వద్ద 2,000 అడుగులు (610 మీ) మాత్రమే ఉంటుంది [4] [7]-అనేక భౌగోళిక ప్రాంతాలలో భూస్థాయి కంటే తక్కువ ఎత్తులో ఉంది, ముఖ్యంగా ప్"&amp;"రతికూల సాంద్రత ఎత్తు షరతులు పరిగణనలోకి తీసుకోబడతాయి. ఇంజిన్-అవుట్ పరిస్థితి సాధారణంగా 250 అడుగుల/నిమి (1.3 m/s), [5] మరియు లాన్సర్ యొక్క సింగిల్-ఇంజిన్, ఉత్తమ-రేటు-క్లైమ్బ్ స్పీడ్ వైస్-ఇంజిన్ యొక్క గేజ్- ఇతర విమానాల కోసం క్లైమ్ పనితీరు-వాస్తవానికి ""సింగి"&amp;"ల్-ఇంజిన్, తక్కువ-రేటు-రాబోయే-స్పీడ్"" గా వర్గీకరించబడింది. . [తనను లేదా తనను తాను] ల్యాండ్ -అప్పటి భూమికి కట్టుబడి ఉండండి. [3] లాన్సర్ యొక్క విమర్శలు దాని సింగిల్-ఇంజిన్ పనితీరుకు లేదా దాని లేకపోవడానికి పరిమితం కాలేదు. ఇంజిన్ నాసెల్ ప్లేస్‌మెంట్ దృశ్యమాన"&amp;"తను దెబ్బతీస్తుంది, [4] [5] [7] ముఖ్యంగా వెనుక-సీటు పైలట్ కోసం, [5] మరియు బ్యాంకింగ్ మలుపుల సమయంలో రెండు పైలట్లకు. [4] షిఫ్ ఇంజిన్ నాసెల్స్‌ను ""... గుర్రపు బ్లైండర్లు [ఫలితంగా] దిగజారిపోయే సొరంగం దృష్టి"" తో పోల్చాడు. [5] ఫ్రంట్-సీట్ పైలట్ యొక్క తలపై ఇంజ"&amp;"న్లు మరియు ప్రొపెల్లర్ల యొక్క సామీప్యత ""గొప్ప"" [4] లేదా ""స్తంభించిపోతున్నది"" గా వర్ణించబడిన ఎత్తైన శబ్దం స్థాయిలను సృష్టిస్తుంది. [7] సైడ్‌వాల్-మౌంటెడ్ ఎలివేటర్ ట్రిమ్ లివర్ సింగిల్-ఇంజిన్ ఏరోంకా ఛాంపియన్ యొక్క థొరెటల్ లివర్‌తో చాలా పోలి ఉంటుంది, అయిత"&amp;"ే లివర్‌ను ముందుకు సాగడం వలన చాలా ఛాంపియన్ రకాల్లో వలె ఇంజిన్ శక్తి కంటే ముక్కు-డౌన్ ట్రిమ్‌లో ఫార్వర్డ్ ఫలితాలు; అనుభవజ్ఞుడైన ఛాంపియన్ పైలట్ లాన్సర్‌ను పైలట్ చేసేటప్పుడు రెండు నియంత్రణలను గందరగోళపరిచే ప్రమాదాన్ని సృష్టిస్తుంది, అతను/ఆమె అవాంఛిత అవరోధ రేట"&amp;"ును అరెస్టు చేయడానికి అతను/ఆమె సహజంగా లివర్‌ను పూర్తిగా ముందుకు నెట్టివేస్తే, విపత్తు పరిణామాలతో. [5] విండ్‌షీల్డ్‌లోని 1 అంగుళాల (25 మిమీ) వెడల్పు గల నిలువు సెంటర్ బార్ ల్యాండింగ్‌లో రన్‌వే యొక్క పైలట్ యొక్క దృశ్యాన్ని బలహీనపరుస్తుంది. [3] రెండు ఇంజన్లు "&amp;"పనిచేస్తుండటంతో, లాన్సర్ క్రూయిజ్‌లో చాలా నెమ్మదిగా ఉంటుంది మరియు మధ్యస్థమైన ఆరోహణ రేటును ప్రదర్శిస్తుంది, ముఖ్యంగా దాని జంట-ఇంజిన్ లేఅవుట్ మరియు సింగిల్ ఇంజిన్ విమానంతో పోలిస్తే అధిక నిర్వహణ ఖర్చులు ఇవ్వబడతాయి. దీని పేలవమైన పనితీరు సాధారణంగా రెక్క మరియు "&amp;"టెయిల్ ప్లేన్ స్ట్రట్స్ మరియు అసాధారణంగా పెద్ద స్ట్రట్-బ్రేస్డ్ ఫిక్స్‌డ్ మెయిన్ ల్యాండింగ్ గేర్ కాళ్ళు నుండి సమృద్ధిగా ఉండే రూపం లాగడానికి కారణమని చెప్పవచ్చు, ఇవి 3 అంగుళాలు (76 మిమీ) వ్యాసం మరియు 5 అడుగుల (1.5 మీ) పొడవు ఉంటాయి. [3 సామాన్య చాలా విషయాల్లో"&amp;", లాన్సర్ యొక్క విమాన పనితీరు జనాదరణ పొందిన సెస్నా 150, [5] రెండు కాకుండా ఒకే O-200 ఇంజిన్‌ను ఉపయోగించే ఒక విమానం కంటే సమానంగా లేదా కొంచెం తక్కువగా ఉంటుంది. [8] కొన్ని విమాన పాఠశాలలు మొదట్లో లాన్సర్ యొక్క ఉపాంత సింగిల్-ఇంజిన్ పనితీరును అనుకూలంగా చూశాయి, ఎ"&amp;"ందుకంటే లాన్సర్‌లో శిక్షణ పొందిన విద్యార్థులు ఇతర జంట-ఇంజిన్ రకాలను ఎగరడం చాలా సులభం. [3] అయితే, అమ్మకాలు చాలా పరిమితం; ఉత్పత్తి 1963 లో ప్రారంభమైంది మరియు అదే సంవత్సరం తరువాత 25 [2] నుండి 36 [1] విమానం నిర్మించబడింది. మార్చి 2019 నాటికి, FAA ఎయిర్క్రాఫ్ట"&amp;"్ రిజిస్ట్రీలో ఏదైనా 402 లాన్సర్ యొక్క అత్యధిక సీరియల్ సంఖ్య 25. [9] 2018 నాటికి, FAA విమాన పరీక్ష ప్రమాణాలకు మల్టీఎంజైన్ రేటింగ్ పొందటానికి ఆచరణాత్మక పరీక్ష సమయంలో ప్రొపెల్లర్‌ను ఈకలను ప్రదర్శించడానికి పైలట్ అవసరం; [10] ఇది లాన్సర్‌లో పరీక్షను దాని స్థిర"&amp;"-పిచ్ ఆధారాలతో పూర్తి చేయడం అసాధ్యం చేస్తుంది. విమానం యొక్క లోపాలు ఉన్నప్పటికీ, లాన్సర్ యాజమాన్యం ఆకర్షణీయంగా వర్ణించబడింది, ఎందుకంటే ఇది ""... విమానయానం యొక్క విచిత్రత మరియు అరుదుగా ..."" మరియు ""దాని ప్రదర్శన దృష్టిని ఆకర్షిస్తుంది మరియు ఆహ్వానిస్తుంది."&amp;""" [4] మార్చి 2019 నాటికి, తొమ్మిది లాన్సర్లు FAA రిజిస్ట్రీలో ఉన్నారు, [9] టైప్ సర్టిఫికేట్ అమెరికన్ ఛాంపియన్ చేత నిర్వహించబడుతుంది, [6] మరియు లాన్సర్ యొక్క ICAO విమాన రకం డిజైనర్ CH40. [11] నేషనల్ ట్రాన్స్‌పోర్టేషన్ సేఫ్టీ బోర్డ్ ఏవియేషన్ యాక్సిడెంట్ డే"&amp;"టాబేస్ 9 వ్యక్తిగత ఛాంపియన్ 402 విమానాలకు సంబంధించిన 12 ప్రమాదాలు మరియు సంఘటనలు 27 మే 1964 మరియు 27 జూలై 1993 మధ్య యునైటెడ్ స్టేట్స్లో సంభవించాయని సూచిస్తుంది. [12] డేటాబేస్లో ప్రాణాంతక లాన్సర్ ప్రమాదం 18 జనవరి 1970 న పెన్సిల్వేనియాలోని టారెంటమ్లో ఇంధన వ్"&amp;"యవస్థ లోపం తరువాత రెండు ఇంజన్లు విఫలమయ్యాయి; తరువాతి ఆఫ్-విమానాశ్రయం బలవంతంగా ల్యాండింగ్ విమానాన్ని గణనీయంగా దెబ్బతీసింది మరియు పైలట్ మరియు ఏకైక యజమానిని చంపింది. [13] నివేదించిన 12 ప్రమాదాలు మరియు సంఘటనలలో, 4 సింగిల్-ఇంజిన్ కార్యకలాపాలను కలిగి ఉన్నాయి. ["&amp;"14] [15] [16] [17] ఎగిరే నుండి డేటా, లేకపోతే గుర్తించకపోతే")</f>
        <v>ఛాంపియన్ 402 లాన్సర్ అనేది ట్రైసైకిల్ గేర్ ఛాంపియన్ 7FC ట్రై-ట్రావెలర్ ఆధారంగా హై-వింగ్ మోనోప్లేన్ అయిన ఛాంపియన్ ఎయిర్క్రాఫ్ట్ చేత నిర్మించబడిన ట్విన్-ఇంజిన్ ట్రైనర్, కానీ వింగ్-మౌంటెడ్ కాంటినెంటల్ O-200-A ఇంజిన్లతో. [3] లాన్సర్ మొదట 1961 లో ప్రయాణించాడు మరియు ఉత్పత్తి 1963 లో ప్రారంభమైంది. [4] ద్వంద్వ విమాన నియంత్రణలతో లాన్సర్ రెండు సీట్లు; పైలట్ ఇన్ కమాండ్ లేదా స్టూడెంట్ పైలట్ సాధారణంగా ముందు సీటును ఆక్రమిస్తాడు. లాన్సర్ అతి తక్కువ ఖరీదైన అమెరికన్-నిర్మించిన ట్విన్ ఇంజిన్ విమానం అనే లక్ష్యాన్ని సాధించింది. ఇతర డిజైన్ లక్ష్యాలలో సరళత, నిర్వహణ సౌలభ్యం, తక్కువ నిర్వహణ ఖర్చులు మరియు కఠినమైన లేదా ఆకట్టుకోని స్ట్రిప్స్ నుండి పనిచేసే సామర్థ్యం ఉన్నాయి. హై వింగ్ మరియు హై ఇంజిన్ స్థానం ఆ చివరి లక్ష్యాన్ని సాధించడంలో మంచి ప్రొపెల్లర్ క్లియరెన్స్ ఇస్తాయి. లాన్సర్ ఫైబర్గ్లాస్ కవరింగ్ తో మెటల్ ట్యూబ్ నిర్మాణంలో ఉంది మరియు స్థిర ల్యాండింగ్ గేర్ మరియు ప్రొపెల్లర్లను కలిగి ఉంది. [1] బహుళ-ఇంజిన్ రేటింగ్ కోసం విద్యార్థులకు శిక్షణ ఇవ్వడానికి చవకైన మార్గాన్ని కోరుకునే విమాన పాఠశాలల కోసం లాన్సర్ ప్రత్యేకంగా రూపొందించబడింది, ఈ పాత్రలో క్రాఫ్ట్ యొక్క నిరాడంబరమైన పనితీరు మరియు పేలోడ్ కొంచెం ముఖ్యమైనవి. [3] ఫ్లైట్ పాఠశాలలకు దాని విజ్ఞప్తిని పెంచడానికి, లాన్సర్ కాక్‌పిట్‌లో ఆకుపచ్చ “సురక్షితమైన” మరియు ఎరుపు “అసురక్షిత” లైట్లను నిర్వహిస్తున్న మాక్ ల్యాండింగ్ గేర్ ఉపసంహరణ స్విచ్ ఉంది, విద్యార్థి పైలట్‌ను టేకాఫ్ మరియు ల్యాండింగ్‌పై ముడుచుకునే ల్యాండింగ్ గేర్ యొక్క ఆపరేషన్ చేయడానికి అనుమతిస్తుంది. విమానాలు (అసలు ల్యాండింగ్ గేర్ శాశ్వతంగా పరిష్కరించబడింది). [5] విచిత్రమైన కలయికలో, ముందు సీటులో కంట్రోల్ కాడి ఉంటుంది, వెనుక-సీటు పైలట్ సెంటర్ స్టిక్ కలిగి ఉంది. ఫ్రంట్-సీట్ ఇన్స్ట్రుమెంట్ ప్యానెల్ యొక్క కుడి వైపున ఉన్న లివర్‌తో బ్రేకింగ్ నియంత్రించబడుతుంది; డిఫరెన్షియల్ బ్రేకింగ్ సాధ్యం కాదు మరియు వెనుక-సీటు పైలట్ కోసం బ్రేక్ నియంత్రణలు అందించబడవు. [3] [4] [5] ఇతర లక్షణాలలో 4 సర్దుబాటు స్థానాలతో సింగిల్-స్లాట్డ్ వింగ్ ఫ్లాప్‌లు మరియు ఎలివేటర్ మరియు చుక్కాని కోసం పైలట్-సర్దుబాటు చేయగల ట్రిమ్ ట్యాబ్‌లు ఉన్నాయి; [3] [N 2] ఎలివేటర్ ట్రిమ్ సైడ్‌వాల్-మౌంటెడ్ లివర్‌ను ఉపయోగించి సర్దుబాటు చేయబడుతుంది. [5] [N 3] ప్రోటోటైప్ లాన్సర్ 1961 మరియు 1963 లో ఉత్పత్తి ప్రారంభం మధ్య అభివృద్ధికి గురైంది. ఈ మార్పులలో ఇంజిన్ నాసెల్స్‌ను రెక్క పైన వారి తుది స్థానానికి మార్చడం, [1] ఇంజిన్‌లకు వసతి కల్పించడానికి రెక్కలను బలోపేతం చేయడం మరియు జంట కోసం సామ్రాజ్యాన్ని పున es రూపకల్పన చేయడం వంటివి ఉన్నాయి ఇంజిన్ నియంత్రణ అవసరాలు. [3] ఫెడరల్ ఏవియేషన్ అడ్మినిస్ట్రేషన్ టైప్ సర్టిఫికేట్ 7 మార్చి 1963 న ఆమోదించబడింది. [6] ఒకే ఇంజిన్‌లో ఎగురుతున్నప్పుడు లాన్సర్ యొక్క పనితీరు ముఖ్యంగా పేలవంగా ఉంటుంది; AOPA పైలట్ కోసం ఒక కాలమ్‌లో, రచయిత బారీ షిఫ్ విమానం యొక్క సింగిల్-ఇంజిన్ ప్రదర్శనను "... దీనికి ఏదీ లేదు" అని వ్రాసి సంగ్రహించారు. [5] లాన్సర్ యొక్క స్థిర-పిచ్ ప్రొపెల్లర్లను విమానంలో రెక్కలు వేయలేము కాబట్టి, విఫలమైన ఇంజిన్ యొక్క ప్రొపెల్లర్ సాధారణంగా విండ్‌మిల్‌గా కొనసాగుతుంది, ఇది అద్భుతమైన డ్రాగ్ మరియు యావ్ సృష్టిస్తుంది. [4] [5] [7] ఇతర ఇంజిన్ పూర్తి శక్తిని అందించడంతో, లాన్సర్ యొక్క ప్రచారం చేయబడిన ఇంజిన్-అవుట్ పైకప్పు ప్రామాణిక ఉష్ణోగ్రత మరియు పీడనం వద్ద 2,000 అడుగులు (610 మీ) మాత్రమే ఉంటుంది [4] [7]-అనేక భౌగోళిక ప్రాంతాలలో భూస్థాయి కంటే తక్కువ ఎత్తులో ఉంది, ముఖ్యంగా ప్రతికూల సాంద్రత ఎత్తు షరతులు పరిగణనలోకి తీసుకోబడతాయి. ఇంజిన్-అవుట్ పరిస్థితి సాధారణంగా 250 అడుగుల/నిమి (1.3 m/s), [5] మరియు లాన్సర్ యొక్క సింగిల్-ఇంజిన్, ఉత్తమ-రేటు-క్లైమ్బ్ స్పీడ్ వైస్-ఇంజిన్ యొక్క గేజ్- ఇతర విమానాల కోసం క్లైమ్ పనితీరు-వాస్తవానికి "సింగిల్-ఇంజిన్, తక్కువ-రేటు-రాబోయే-స్పీడ్" గా వర్గీకరించబడింది. . [తనను లేదా తనను తాను] ల్యాండ్ -అప్పటి భూమికి కట్టుబడి ఉండండి. [3] లాన్సర్ యొక్క విమర్శలు దాని సింగిల్-ఇంజిన్ పనితీరుకు లేదా దాని లేకపోవడానికి పరిమితం కాలేదు. ఇంజిన్ నాసెల్ ప్లేస్‌మెంట్ దృశ్యమానతను దెబ్బతీస్తుంది, [4] [5] [7] ముఖ్యంగా వెనుక-సీటు పైలట్ కోసం, [5] మరియు బ్యాంకింగ్ మలుపుల సమయంలో రెండు పైలట్లకు. [4] షిఫ్ ఇంజిన్ నాసెల్స్‌ను "... గుర్రపు బ్లైండర్లు [ఫలితంగా] దిగజారిపోయే సొరంగం దృష్టి" తో పోల్చాడు. [5] ఫ్రంట్-సీట్ పైలట్ యొక్క తలపై ఇంజన్లు మరియు ప్రొపెల్లర్ల యొక్క సామీప్యత "గొప్ప" [4] లేదా "స్తంభించిపోతున్నది" గా వర్ణించబడిన ఎత్తైన శబ్దం స్థాయిలను సృష్టిస్తుంది. [7] సైడ్‌వాల్-మౌంటెడ్ ఎలివేటర్ ట్రిమ్ లివర్ సింగిల్-ఇంజిన్ ఏరోంకా ఛాంపియన్ యొక్క థొరెటల్ లివర్‌తో చాలా పోలి ఉంటుంది, అయితే లివర్‌ను ముందుకు సాగడం వలన చాలా ఛాంపియన్ రకాల్లో వలె ఇంజిన్ శక్తి కంటే ముక్కు-డౌన్ ట్రిమ్‌లో ఫార్వర్డ్ ఫలితాలు; అనుభవజ్ఞుడైన ఛాంపియన్ పైలట్ లాన్సర్‌ను పైలట్ చేసేటప్పుడు రెండు నియంత్రణలను గందరగోళపరిచే ప్రమాదాన్ని సృష్టిస్తుంది, అతను/ఆమె అవాంఛిత అవరోధ రేటును అరెస్టు చేయడానికి అతను/ఆమె సహజంగా లివర్‌ను పూర్తిగా ముందుకు నెట్టివేస్తే, విపత్తు పరిణామాలతో. [5] విండ్‌షీల్డ్‌లోని 1 అంగుళాల (25 మిమీ) వెడల్పు గల నిలువు సెంటర్ బార్ ల్యాండింగ్‌లో రన్‌వే యొక్క పైలట్ యొక్క దృశ్యాన్ని బలహీనపరుస్తుంది. [3] రెండు ఇంజన్లు పనిచేస్తుండటంతో, లాన్సర్ క్రూయిజ్‌లో చాలా నెమ్మదిగా ఉంటుంది మరియు మధ్యస్థమైన ఆరోహణ రేటును ప్రదర్శిస్తుంది, ముఖ్యంగా దాని జంట-ఇంజిన్ లేఅవుట్ మరియు సింగిల్ ఇంజిన్ విమానంతో పోలిస్తే అధిక నిర్వహణ ఖర్చులు ఇవ్వబడతాయి. దీని పేలవమైన పనితీరు సాధారణంగా రెక్క మరియు టెయిల్ ప్లేన్ స్ట్రట్స్ మరియు అసాధారణంగా పెద్ద స్ట్రట్-బ్రేస్డ్ ఫిక్స్‌డ్ మెయిన్ ల్యాండింగ్ గేర్ కాళ్ళు నుండి సమృద్ధిగా ఉండే రూపం లాగడానికి కారణమని చెప్పవచ్చు, ఇవి 3 అంగుళాలు (76 మిమీ) వ్యాసం మరియు 5 అడుగుల (1.5 మీ) పొడవు ఉంటాయి. [3 సామాన్య చాలా విషయాల్లో, లాన్సర్ యొక్క విమాన పనితీరు జనాదరణ పొందిన సెస్నా 150, [5] రెండు కాకుండా ఒకే O-200 ఇంజిన్‌ను ఉపయోగించే ఒక విమానం కంటే సమానంగా లేదా కొంచెం తక్కువగా ఉంటుంది. [8] కొన్ని విమాన పాఠశాలలు మొదట్లో లాన్సర్ యొక్క ఉపాంత సింగిల్-ఇంజిన్ పనితీరును అనుకూలంగా చూశాయి, ఎందుకంటే లాన్సర్‌లో శిక్షణ పొందిన విద్యార్థులు ఇతర జంట-ఇంజిన్ రకాలను ఎగరడం చాలా సులభం. [3] అయితే, అమ్మకాలు చాలా పరిమితం; ఉత్పత్తి 1963 లో ప్రారంభమైంది మరియు అదే సంవత్సరం తరువాత 25 [2] నుండి 36 [1] విమానం నిర్మించబడింది. మార్చి 2019 నాటికి, FAA ఎయిర్క్రాఫ్ట్ రిజిస్ట్రీలో ఏదైనా 402 లాన్సర్ యొక్క అత్యధిక సీరియల్ సంఖ్య 25. [9] 2018 నాటికి, FAA విమాన పరీక్ష ప్రమాణాలకు మల్టీఎంజైన్ రేటింగ్ పొందటానికి ఆచరణాత్మక పరీక్ష సమయంలో ప్రొపెల్లర్‌ను ఈకలను ప్రదర్శించడానికి పైలట్ అవసరం; [10] ఇది లాన్సర్‌లో పరీక్షను దాని స్థిర-పిచ్ ఆధారాలతో పూర్తి చేయడం అసాధ్యం చేస్తుంది. విమానం యొక్క లోపాలు ఉన్నప్పటికీ, లాన్సర్ యాజమాన్యం ఆకర్షణీయంగా వర్ణించబడింది, ఎందుకంటే ఇది "... విమానయానం యొక్క విచిత్రత మరియు అరుదుగా ..." మరియు "దాని ప్రదర్శన దృష్టిని ఆకర్షిస్తుంది మరియు ఆహ్వానిస్తుంది." [4] మార్చి 2019 నాటికి, తొమ్మిది లాన్సర్లు FAA రిజిస్ట్రీలో ఉన్నారు, [9] టైప్ సర్టిఫికేట్ అమెరికన్ ఛాంపియన్ చేత నిర్వహించబడుతుంది, [6] మరియు లాన్సర్ యొక్క ICAO విమాన రకం డిజైనర్ CH40. [11] నేషనల్ ట్రాన్స్‌పోర్టేషన్ సేఫ్టీ బోర్డ్ ఏవియేషన్ యాక్సిడెంట్ డేటాబేస్ 9 వ్యక్తిగత ఛాంపియన్ 402 విమానాలకు సంబంధించిన 12 ప్రమాదాలు మరియు సంఘటనలు 27 మే 1964 మరియు 27 జూలై 1993 మధ్య యునైటెడ్ స్టేట్స్లో సంభవించాయని సూచిస్తుంది. [12] డేటాబేస్లో ప్రాణాంతక లాన్సర్ ప్రమాదం 18 జనవరి 1970 న పెన్సిల్వేనియాలోని టారెంటమ్లో ఇంధన వ్యవస్థ లోపం తరువాత రెండు ఇంజన్లు విఫలమయ్యాయి; తరువాతి ఆఫ్-విమానాశ్రయం బలవంతంగా ల్యాండింగ్ విమానాన్ని గణనీయంగా దెబ్బతీసింది మరియు పైలట్ మరియు ఏకైక యజమానిని చంపింది. [13] నివేదించిన 12 ప్రమాదాలు మరియు సంఘటనలలో, 4 సింగిల్-ఇంజిన్ కార్యకలాపాలను కలిగి ఉన్నాయి. [14] [15] [16] [17] ఎగిరే నుండి డేటా, లేకపోతే గుర్తించకపోతే</v>
      </c>
      <c r="E101" s="1" t="s">
        <v>1770</v>
      </c>
      <c r="F101" s="1" t="str">
        <f>IFERROR(__xludf.DUMMYFUNCTION("GOOGLETRANSLATE(E:E, ""en"", ""te"")"),"పౌర శిక్షణా విమానం")</f>
        <v>పౌర శిక్షణా విమానం</v>
      </c>
      <c r="L101" s="1" t="s">
        <v>1771</v>
      </c>
      <c r="O101" s="1" t="s">
        <v>1772</v>
      </c>
      <c r="P101" s="1" t="s">
        <v>163</v>
      </c>
      <c r="Q101" s="1" t="s">
        <v>1773</v>
      </c>
      <c r="R101" s="1" t="s">
        <v>1774</v>
      </c>
      <c r="S101" s="1" t="s">
        <v>793</v>
      </c>
      <c r="T101" s="1" t="s">
        <v>1775</v>
      </c>
      <c r="U101" s="1" t="s">
        <v>1776</v>
      </c>
      <c r="V101" s="1" t="s">
        <v>1777</v>
      </c>
      <c r="W101" s="1" t="s">
        <v>1778</v>
      </c>
      <c r="X101" s="1" t="s">
        <v>1779</v>
      </c>
      <c r="Y101" s="1" t="s">
        <v>1780</v>
      </c>
      <c r="Z101" s="1" t="s">
        <v>1781</v>
      </c>
      <c r="AA101" s="1" t="s">
        <v>1782</v>
      </c>
      <c r="AN101" s="1" t="s">
        <v>1783</v>
      </c>
      <c r="AO101" s="1" t="s">
        <v>1784</v>
      </c>
      <c r="AP101" s="1" t="s">
        <v>175</v>
      </c>
      <c r="AQ101" s="1" t="s">
        <v>1785</v>
      </c>
      <c r="AR101" s="1" t="s">
        <v>1786</v>
      </c>
      <c r="AS101" s="1" t="s">
        <v>1787</v>
      </c>
      <c r="AU101" s="1" t="s">
        <v>1788</v>
      </c>
      <c r="AV101" s="1" t="s">
        <v>1789</v>
      </c>
      <c r="AZ101" s="1">
        <v>1963.0</v>
      </c>
      <c r="BD101" s="1" t="s">
        <v>1790</v>
      </c>
      <c r="BE101" s="1" t="s">
        <v>1791</v>
      </c>
      <c r="BF101" s="1" t="s">
        <v>1792</v>
      </c>
      <c r="BI101" s="1" t="s">
        <v>1793</v>
      </c>
    </row>
    <row r="102">
      <c r="A102" s="1" t="s">
        <v>1794</v>
      </c>
      <c r="B102" s="1" t="str">
        <f>IFERROR(__xludf.DUMMYFUNCTION("GOOGLETRANSLATE(A:A, ""en"", ""te"")"),"విక్కర్స్ E.F.B.8")</f>
        <v>విక్కర్స్ E.F.B.8</v>
      </c>
      <c r="C102" s="1" t="s">
        <v>1795</v>
      </c>
      <c r="D102" s="1" t="str">
        <f>IFERROR(__xludf.DUMMYFUNCTION("GOOGLETRANSLATE(C:C, ""en"", ""te"")"),"విక్కర్స్ E.F.B.8 మొదటి ప్రపంచ యుద్ధంలో బ్రిటిష్ ట్విన్-ఇంజిన్ ఫైటర్. ఒక విమానం మాత్రమే నిర్మించిన తరువాత ఇది వదిలివేయబడింది, సింగిల్-ఇంజిన్ యోధులు ఉన్నతమైన యుక్తిగా పరిగణించబడ్డారు. శరదృతువు 1915 లో, అలాగే బిగ్, కానన్ సాయుధ, విక్కర్స్ E.F.B.7, విక్కర్లు "&amp;"రెండవ జంట-ఇంజిన్ ఫైటర్, E.F.B.8 (ప్రయోగాత్మక పోరాట బిప్‌లేన్ నం. 8) రూపకల్పనపై పనిచేస్తున్నారు. రెక్స్ పియర్సన్‌కు కేటాయించిన ఈ డిజైన్ చిన్న, మెషిన్ గన్ ఆర్మ్డ్ ఫైటర్ కోసం. విక్కర్స్ యొక్క సింగిల్-ఇంజిన్ పషర్ విక్కర్స్ F.B.5 గన్‌బస్ యొక్క రెండు రెట్లు శక్"&amp;"తితో, ఇది సమర్థవంతమైన ఆయుధాన్ని కలిగి ఉన్నప్పటికీ, E.F.B.8 తగిన పనితీరును కలిగి ఉంటుందని భావించారు. [1] E.F.B.7 వలె, E.F.B.8 అనేది రెండు-బే బైప్‌లేన్, ఇది ప్లైవుడ్-అండ్-ఫాబ్రిక్ కవరింగ్‌తో స్టీల్-ట్యూబ్ నిర్మాణంతో, రెక్కల మధ్య అమర్చిన రెండు ట్రాక్టర్ గ్నో"&amp;"మ్ మోనోసౌప్యాప్ రోటరీ ఇంజిన్ల ద్వారా శక్తిని పొందుతుంది. అయినప్పటికీ, ఇది చాలా కాంపాక్ట్, రెక్కలు 20 అడుగుల (6.1 మీ) తక్కువ మరియు 500 ఎల్బి (230 కిలోల) తేలికైనవి. ఒకే లూయిస్ తుపాకీతో సాయుధమైన గన్నర్ ముక్కులో కూర్చున్నాడు, పైలట్ మళ్ళీ E.F.B.7 లాగా ఉన్నాడు."&amp;" రెక్కల వెనుకంజలో, గన్నర్ నుండి రిమోట్, యుద్ధంలో వారి మధ్య సహకారానికి ఆటంకం కలిగిస్తుంది. [2] [3] E.F.B.8 నవంబర్ 1915 లో ఎగిరింది, మంచి పనితీరును ప్రదర్శిస్తుంది, 1915 యొక్క వేగవంతమైన జంట-ఇంజిన్ విమానం, [4] .హించినంత మంచి పనితీరు కాకపోయినా. [5] ఇది పోరాట "&amp;"యోధునిగా ఉపయోగించడానికి తగినంతగా పరిగణించబడలేదు మరియు సమకాలీకరించబడిన తుపాకులతో మెరుగైన పనితీరు గల సింగిల్-ఇంజిన్ ఫైటర్ల అవకాశంతో, ఉత్పత్తికి తిరస్కరించబడింది. [6] ఇది రూపకల్పన చేసిన అనుభవం పియర్సన్‌కు ఉపయోగకరంగా ఉంది, అయినప్పటికీ, రెండు సంవత్సరాల తరువాత,"&amp;" అతను విక్కర్స్ విమి బాంబర్‌ను అభివృద్ధి చేయడానికి వచ్చాడు, ఇది చాలా పెద్దది కాని ఇలాంటి లేఅవుట్. [7] [8] 1908 నుండి విక్కర్స్ విమానం నుండి డేటా [9] సాధారణ లక్షణాలు పనితీరు ఆయుధ సంబంధిత అభివృద్ధి విమానం పోల్చదగిన పాత్ర, కాన్ఫిగరేషన్ మరియు ERA")</f>
        <v>విక్కర్స్ E.F.B.8 మొదటి ప్రపంచ యుద్ధంలో బ్రిటిష్ ట్విన్-ఇంజిన్ ఫైటర్. ఒక విమానం మాత్రమే నిర్మించిన తరువాత ఇది వదిలివేయబడింది, సింగిల్-ఇంజిన్ యోధులు ఉన్నతమైన యుక్తిగా పరిగణించబడ్డారు. శరదృతువు 1915 లో, అలాగే బిగ్, కానన్ సాయుధ, విక్కర్స్ E.F.B.7, విక్కర్లు రెండవ జంట-ఇంజిన్ ఫైటర్, E.F.B.8 (ప్రయోగాత్మక పోరాట బిప్‌లేన్ నం. 8) రూపకల్పనపై పనిచేస్తున్నారు. రెక్స్ పియర్సన్‌కు కేటాయించిన ఈ డిజైన్ చిన్న, మెషిన్ గన్ ఆర్మ్డ్ ఫైటర్ కోసం. విక్కర్స్ యొక్క సింగిల్-ఇంజిన్ పషర్ విక్కర్స్ F.B.5 గన్‌బస్ యొక్క రెండు రెట్లు శక్తితో, ఇది సమర్థవంతమైన ఆయుధాన్ని కలిగి ఉన్నప్పటికీ, E.F.B.8 తగిన పనితీరును కలిగి ఉంటుందని భావించారు. [1] E.F.B.7 వలె, E.F.B.8 అనేది రెండు-బే బైప్‌లేన్, ఇది ప్లైవుడ్-అండ్-ఫాబ్రిక్ కవరింగ్‌తో స్టీల్-ట్యూబ్ నిర్మాణంతో, రెక్కల మధ్య అమర్చిన రెండు ట్రాక్టర్ గ్నోమ్ మోనోసౌప్యాప్ రోటరీ ఇంజిన్ల ద్వారా శక్తిని పొందుతుంది. అయినప్పటికీ, ఇది చాలా కాంపాక్ట్, రెక్కలు 20 అడుగుల (6.1 మీ) తక్కువ మరియు 500 ఎల్బి (230 కిలోల) తేలికైనవి. ఒకే లూయిస్ తుపాకీతో సాయుధమైన గన్నర్ ముక్కులో కూర్చున్నాడు, పైలట్ మళ్ళీ E.F.B.7 లాగా ఉన్నాడు. రెక్కల వెనుకంజలో, గన్నర్ నుండి రిమోట్, యుద్ధంలో వారి మధ్య సహకారానికి ఆటంకం కలిగిస్తుంది. [2] [3] E.F.B.8 నవంబర్ 1915 లో ఎగిరింది, మంచి పనితీరును ప్రదర్శిస్తుంది, 1915 యొక్క వేగవంతమైన జంట-ఇంజిన్ విమానం, [4] .హించినంత మంచి పనితీరు కాకపోయినా. [5] ఇది పోరాట యోధునిగా ఉపయోగించడానికి తగినంతగా పరిగణించబడలేదు మరియు సమకాలీకరించబడిన తుపాకులతో మెరుగైన పనితీరు గల సింగిల్-ఇంజిన్ ఫైటర్ల అవకాశంతో, ఉత్పత్తికి తిరస్కరించబడింది. [6] ఇది రూపకల్పన చేసిన అనుభవం పియర్సన్‌కు ఉపయోగకరంగా ఉంది, అయినప్పటికీ, రెండు సంవత్సరాల తరువాత, అతను విక్కర్స్ విమి బాంబర్‌ను అభివృద్ధి చేయడానికి వచ్చాడు, ఇది చాలా పెద్దది కాని ఇలాంటి లేఅవుట్. [7] [8] 1908 నుండి విక్కర్స్ విమానం నుండి డేటా [9] సాధారణ లక్షణాలు పనితీరు ఆయుధ సంబంధిత అభివృద్ధి విమానం పోల్చదగిన పాత్ర, కాన్ఫిగరేషన్ మరియు ERA</v>
      </c>
      <c r="E102" s="1" t="s">
        <v>1796</v>
      </c>
      <c r="F102" s="1" t="str">
        <f>IFERROR(__xludf.DUMMYFUNCTION("GOOGLETRANSLATE(E:E, ""en"", ""te"")"),"ఫైటర్ విమానం")</f>
        <v>ఫైటర్ విమానం</v>
      </c>
      <c r="G102" s="1" t="s">
        <v>160</v>
      </c>
      <c r="H102" s="1" t="str">
        <f>IFERROR(__xludf.DUMMYFUNCTION("GOOGLETRANSLATE(G:G, ""en"", ""te"")"),"యునైటెడ్ కింగ్‌డమ్")</f>
        <v>యునైటెడ్ కింగ్‌డమ్</v>
      </c>
      <c r="I102" s="1" t="s">
        <v>161</v>
      </c>
      <c r="J102" s="1" t="s">
        <v>1797</v>
      </c>
      <c r="K102" s="1" t="str">
        <f>IFERROR(__xludf.DUMMYFUNCTION("GOOGLETRANSLATE(J:J, ""en"", ""te"")"),"రెక్స్ పియర్సన్")</f>
        <v>రెక్స్ పియర్సన్</v>
      </c>
      <c r="L102" s="4">
        <v>5784.0</v>
      </c>
      <c r="M102" s="1" t="s">
        <v>1798</v>
      </c>
      <c r="N102" s="1" t="str">
        <f>IFERROR(__xludf.DUMMYFUNCTION("GOOGLETRANSLATE(M:M, ""en"", ""te"")"),"ప్రోటోటైప్")</f>
        <v>ప్రోటోటైప్</v>
      </c>
      <c r="O102" s="1">
        <v>1.0</v>
      </c>
      <c r="P102" s="1">
        <v>2.0</v>
      </c>
      <c r="Q102" s="1" t="s">
        <v>1799</v>
      </c>
      <c r="R102" s="1" t="s">
        <v>1800</v>
      </c>
      <c r="S102" s="1" t="s">
        <v>271</v>
      </c>
      <c r="T102" s="1" t="s">
        <v>1801</v>
      </c>
      <c r="U102" s="1" t="s">
        <v>1802</v>
      </c>
      <c r="V102" s="1" t="s">
        <v>1803</v>
      </c>
      <c r="W102" s="1" t="s">
        <v>1804</v>
      </c>
      <c r="Y102" s="1" t="s">
        <v>1805</v>
      </c>
      <c r="AM102" s="1" t="s">
        <v>1806</v>
      </c>
      <c r="AN102" s="1" t="s">
        <v>1807</v>
      </c>
      <c r="AO102" s="1" t="s">
        <v>1808</v>
      </c>
      <c r="AU102" s="1" t="s">
        <v>1809</v>
      </c>
      <c r="AY102" s="1" t="s">
        <v>1810</v>
      </c>
      <c r="BI102" s="1" t="s">
        <v>574</v>
      </c>
      <c r="BK102" s="1" t="s">
        <v>1811</v>
      </c>
      <c r="BM102" s="1" t="s">
        <v>466</v>
      </c>
      <c r="BN102" s="1" t="s">
        <v>1812</v>
      </c>
    </row>
    <row r="103">
      <c r="A103" s="1" t="s">
        <v>1813</v>
      </c>
      <c r="B103" s="1" t="str">
        <f>IFERROR(__xludf.DUMMYFUNCTION("GOOGLETRANSLATE(A:A, ""en"", ""te"")"),"కామెరాన్ పి -51 జి")</f>
        <v>కామెరాన్ పి -51 జి</v>
      </c>
      <c r="C103" s="1" t="s">
        <v>1814</v>
      </c>
      <c r="D103" s="1" t="str">
        <f>IFERROR(__xludf.DUMMYFUNCTION("GOOGLETRANSLATE(C:C, ""en"", ""te"")"),"కామెరాన్ పి -51 జి (వాస్తవానికి కామెరాన్ గ్రాండ్ 51) అనేది 1940 ల నార్త్ అమెరికన్ పి -51 ముస్తాంగ్ యొక్క ఒక అమెరికన్ రెండు-సీట్ల టర్బోప్రాప్ ప్రాతినిధ్యం, ఇది కామెరాన్ &amp; సన్స్ విమానాల కోయూర్ డి అలీన్, ఇడాహో, ఇడాహో యొక్క విమానాల కోసం రూపొందించబడింది మరియు "&amp;"నిర్మించబడింది Te త్సాహిక నిర్మాణానికి వస్తు సామగ్రి. [1] P-51G రెండవ ప్రపంచ యుద్ధం ముస్తాంగ్ యొక్క పూర్తి-పరిమాణ ప్రాతినిధ్యం. ఈ డిజైన్ 1988 లో 1998 లో మొదటి విమానంతో ప్రారంభమైంది. ఇది జూలై 1998 లో ఓష్కోష్ వద్ద బహిరంగంగా గ్రాండ్ 51 గా ప్రదర్శించబడింది, క"&amp;"ాని తరువాత దీనిని పి -51 జిగా మార్చారు. [1] P-51G అనేది కార్బన్ ఫైబర్ ఎపోక్సీతో తయారు చేసిన ఎయిర్‌ఫ్రేమ్‌తో తక్కువ-వింగ్ కాంటిలివర్ మోనోప్లేన్. [2] అసలు ముస్తాంగ్‌తో సమానమైన పంక్తులతో, ప్రోటోటైప్‌ను 1,450 హెచ్‌పి (1,081 కిలోవాట్) లైమింగ్ T53-L-701A టర్బోప"&amp;"్రాప్‌తో మూడు-బ్లేడెడ్ ట్రాక్టర్ ప్రొపెల్లర్‌తో ఒక గుర్రపుమి OV-1D మౌహాక్ నుండి అమర్చారు. [2] [1] P-51G లో హైడ్రాలిక్‌గా పనిచేసే ముడుచుకునే సాంప్రదాయిక ల్యాండింగ్ గేర్‌ను ముడుచుకునే టెయిల్‌వీల్‌తో కలిగి ఉంది. [1] ప్రధాన ల్యాండింగ్ గేర్ నార్త్ అమెరికన్ టి "&amp;"-6 ల్యాండింగ్ గేర్ నుండి భాగాలను ఉపయోగించుకుంటుంది. [2] రెండు-సీట్ల కాక్‌పిట్ పైలట్ మరియు ప్రయాణీకుడిని అతుక్కొని ఉన్న వన్-పీస్ పందిరి క్రింద ఉంది, కంపెనీకి P-51D- శైలి ఫ్రేమ్డ్ పందిరిని ఒక ఎంపికగా అందుబాటులో ఉంది. [1] [2] ముస్తాంగ్ తరహా అండర్-ఫ్యూజ్‌లేజ్"&amp;" ఎయిర్ స్కూప్ డమ్మీ, ఇది సామాను కంపార్ట్‌మెంట్‌ను అందిస్తుంది. [1] డిజైన్ వివిధ పి -51 మోడళ్ల లక్షణాలను మిళితం చేస్తుంది. ఫ్యూజ్‌లేజ్ P-51D ని దగ్గరగా పోలి ఉంటుంది, కానీ తక్కువ బరువు P-51G మోడల్ నుండి లక్షణాలను కలిగి ఉంటుంది. వింగ్ p51-h మోడల్ వింగ్‌ను ఉప"&amp;"యోగిస్తుంది మరియు 32 అడుగులకు తగ్గించబడింది. తడి వింగ్ డిజైన్ 450 గ్యాలన్ల ఇంధనాన్ని కలిగి ఉంది. [2] టర్బైన్ ఇంజిన్ ప్రొపెల్లర్ ఆపడానికి సహాయపడటానికి బీటా నియంత్రణను కలిగి ఉన్నందున ప్రోటోటైప్ విమానానికి ఫ్లాప్‌లు లేవు. [3] [4] పూర్తి విమానాలను సమీకరించటాన"&amp;"ికి ఒక ఉత్పత్తి ఒప్పందం 1996 లో నార్త్ డకోటాలోని ఫార్గోలో ఉన్న ప్రత్యేకమైన విమానయానంతో రెండు విమానాలను నిర్మించారు. కామెరాన్ రెండు విమానాలకు ఇంజిన్ మరియు భాగాలను సరఫరా చేసింది. SPW అసోసియేట్స్ 1997 లో ప్రత్యేకమైన విమానయానంతో రుణ ఒప్పందం కుదుర్చుకుంది. 199"&amp;"8 లో ప్రత్యేకమైన ఏవియేషన్ ఈ రుణంపై డిఫాల్ట్ అయ్యింది. ఆగష్టు 18, 1998 న, ""శాంతియుత జప్తు మరియు త్యజించడంపై అనుషంగిక బదిలీ"" పూర్తి చేసిన మొదటి విమానాన్ని SPW కి స్వాధీనం చేసుకోవడం సంతకం చేయబడింది. మే 1999 లో, కామెరాన్ విమానంపై FAA తో తాత్కాలిక హక్కును దా"&amp;"ఖలు చేశాడు. ఏకైక విమానం యొక్క యాజమాన్యం 2002 నుండి 2006 వరకు నార్త్ డకోటా సుప్రీంకోర్టు ఈ విమానం ఎస్పిడబ్ల్యు అసోసియేట్స్‌కు చెందినదని తీర్పు ఇచ్చింది. [5] ఉత్తర డకోటా సుప్రీంకోర్టు తీర్పు తరువాత, విమానం అమ్మకానికి పెట్టబడింది. [6] జేన్ యొక్క అన్ని ప్రపంచ"&amp;" విమానాల నుండి డేటా 2003-2004 [1] సాధారణ లక్షణాల పనితీరు")</f>
        <v>కామెరాన్ పి -51 జి (వాస్తవానికి కామెరాన్ గ్రాండ్ 51) అనేది 1940 ల నార్త్ అమెరికన్ పి -51 ముస్తాంగ్ యొక్క ఒక అమెరికన్ రెండు-సీట్ల టర్బోప్రాప్ ప్రాతినిధ్యం, ఇది కామెరాన్ &amp; సన్స్ విమానాల కోయూర్ డి అలీన్, ఇడాహో, ఇడాహో యొక్క విమానాల కోసం రూపొందించబడింది మరియు నిర్మించబడింది Te త్సాహిక నిర్మాణానికి వస్తు సామగ్రి. [1] P-51G రెండవ ప్రపంచ యుద్ధం ముస్తాంగ్ యొక్క పూర్తి-పరిమాణ ప్రాతినిధ్యం. ఈ డిజైన్ 1988 లో 1998 లో మొదటి విమానంతో ప్రారంభమైంది. ఇది జూలై 1998 లో ఓష్కోష్ వద్ద బహిరంగంగా గ్రాండ్ 51 గా ప్రదర్శించబడింది, కాని తరువాత దీనిని పి -51 జిగా మార్చారు. [1] P-51G అనేది కార్బన్ ఫైబర్ ఎపోక్సీతో తయారు చేసిన ఎయిర్‌ఫ్రేమ్‌తో తక్కువ-వింగ్ కాంటిలివర్ మోనోప్లేన్. [2] అసలు ముస్తాంగ్‌తో సమానమైన పంక్తులతో, ప్రోటోటైప్‌ను 1,450 హెచ్‌పి (1,081 కిలోవాట్) లైమింగ్ T53-L-701A టర్బోప్రాప్‌తో మూడు-బ్లేడెడ్ ట్రాక్టర్ ప్రొపెల్లర్‌తో ఒక గుర్రపుమి OV-1D మౌహాక్ నుండి అమర్చారు. [2] [1] P-51G లో హైడ్రాలిక్‌గా పనిచేసే ముడుచుకునే సాంప్రదాయిక ల్యాండింగ్ గేర్‌ను ముడుచుకునే టెయిల్‌వీల్‌తో కలిగి ఉంది. [1] ప్రధాన ల్యాండింగ్ గేర్ నార్త్ అమెరికన్ టి -6 ల్యాండింగ్ గేర్ నుండి భాగాలను ఉపయోగించుకుంటుంది. [2] రెండు-సీట్ల కాక్‌పిట్ పైలట్ మరియు ప్రయాణీకుడిని అతుక్కొని ఉన్న వన్-పీస్ పందిరి క్రింద ఉంది, కంపెనీకి P-51D- శైలి ఫ్రేమ్డ్ పందిరిని ఒక ఎంపికగా అందుబాటులో ఉంది. [1] [2] ముస్తాంగ్ తరహా అండర్-ఫ్యూజ్‌లేజ్ ఎయిర్ స్కూప్ డమ్మీ, ఇది సామాను కంపార్ట్‌మెంట్‌ను అందిస్తుంది. [1] డిజైన్ వివిధ పి -51 మోడళ్ల లక్షణాలను మిళితం చేస్తుంది. ఫ్యూజ్‌లేజ్ P-51D ని దగ్గరగా పోలి ఉంటుంది, కానీ తక్కువ బరువు P-51G మోడల్ నుండి లక్షణాలను కలిగి ఉంటుంది. వింగ్ p51-h మోడల్ వింగ్‌ను ఉపయోగిస్తుంది మరియు 32 అడుగులకు తగ్గించబడింది. తడి వింగ్ డిజైన్ 450 గ్యాలన్ల ఇంధనాన్ని కలిగి ఉంది. [2] టర్బైన్ ఇంజిన్ ప్రొపెల్లర్ ఆపడానికి సహాయపడటానికి బీటా నియంత్రణను కలిగి ఉన్నందున ప్రోటోటైప్ విమానానికి ఫ్లాప్‌లు లేవు. [3] [4] పూర్తి విమానాలను సమీకరించటానికి ఒక ఉత్పత్తి ఒప్పందం 1996 లో నార్త్ డకోటాలోని ఫార్గోలో ఉన్న ప్రత్యేకమైన విమానయానంతో రెండు విమానాలను నిర్మించారు. కామెరాన్ రెండు విమానాలకు ఇంజిన్ మరియు భాగాలను సరఫరా చేసింది. SPW అసోసియేట్స్ 1997 లో ప్రత్యేకమైన విమానయానంతో రుణ ఒప్పందం కుదుర్చుకుంది. 1998 లో ప్రత్యేకమైన ఏవియేషన్ ఈ రుణంపై డిఫాల్ట్ అయ్యింది. ఆగష్టు 18, 1998 న, "శాంతియుత జప్తు మరియు త్యజించడంపై అనుషంగిక బదిలీ" పూర్తి చేసిన మొదటి విమానాన్ని SPW కి స్వాధీనం చేసుకోవడం సంతకం చేయబడింది. మే 1999 లో, కామెరాన్ విమానంపై FAA తో తాత్కాలిక హక్కును దాఖలు చేశాడు. ఏకైక విమానం యొక్క యాజమాన్యం 2002 నుండి 2006 వరకు నార్త్ డకోటా సుప్రీంకోర్టు ఈ విమానం ఎస్పిడబ్ల్యు అసోసియేట్స్‌కు చెందినదని తీర్పు ఇచ్చింది. [5] ఉత్తర డకోటా సుప్రీంకోర్టు తీర్పు తరువాత, విమానం అమ్మకానికి పెట్టబడింది. [6] జేన్ యొక్క అన్ని ప్రపంచ విమానాల నుండి డేటా 2003-2004 [1] సాధారణ లక్షణాల పనితీరు</v>
      </c>
      <c r="E103" s="1" t="s">
        <v>1815</v>
      </c>
      <c r="F103" s="1" t="str">
        <f>IFERROR(__xludf.DUMMYFUNCTION("GOOGLETRANSLATE(E:E, ""en"", ""te"")"),"రెండు-సీట్ల టర్బోప్రాప్ హోమ్‌బిల్ట్ విమానం")</f>
        <v>రెండు-సీట్ల టర్బోప్రాప్ హోమ్‌బిల్ట్ విమానం</v>
      </c>
      <c r="G103" s="1" t="s">
        <v>522</v>
      </c>
      <c r="H103" s="1" t="str">
        <f>IFERROR(__xludf.DUMMYFUNCTION("GOOGLETRANSLATE(G:G, ""en"", ""te"")"),"సంయుక్త రాష్ట్రాలు")</f>
        <v>సంయుక్త రాష్ట్రాలు</v>
      </c>
      <c r="J103" s="1" t="s">
        <v>1816</v>
      </c>
      <c r="K103" s="1" t="str">
        <f>IFERROR(__xludf.DUMMYFUNCTION("GOOGLETRANSLATE(J:J, ""en"", ""te"")"),"ముర్డో కామెరాన్")</f>
        <v>ముర్డో కామెరాన్</v>
      </c>
      <c r="L103" s="1">
        <v>1998.0</v>
      </c>
      <c r="O103" s="1">
        <v>1.0</v>
      </c>
      <c r="P103" s="1" t="s">
        <v>163</v>
      </c>
      <c r="Q103" s="1" t="s">
        <v>765</v>
      </c>
      <c r="R103" s="1" t="s">
        <v>1817</v>
      </c>
      <c r="S103" s="1" t="s">
        <v>1818</v>
      </c>
      <c r="T103" s="1" t="s">
        <v>1819</v>
      </c>
      <c r="U103" s="1" t="s">
        <v>1820</v>
      </c>
      <c r="V103" s="1" t="s">
        <v>1821</v>
      </c>
      <c r="W103" s="1" t="s">
        <v>1822</v>
      </c>
      <c r="Y103" s="1" t="s">
        <v>1823</v>
      </c>
      <c r="Z103" s="1" t="s">
        <v>1824</v>
      </c>
      <c r="AA103" s="1" t="s">
        <v>1825</v>
      </c>
      <c r="AM103" s="1" t="s">
        <v>1826</v>
      </c>
      <c r="AN103" s="1" t="s">
        <v>1827</v>
      </c>
      <c r="AO103" s="1" t="s">
        <v>1828</v>
      </c>
      <c r="AP103" s="1" t="s">
        <v>375</v>
      </c>
      <c r="AR103" s="1" t="s">
        <v>1829</v>
      </c>
      <c r="AS103" s="1" t="s">
        <v>1830</v>
      </c>
      <c r="AX103" s="1">
        <v>5.9</v>
      </c>
      <c r="BI103" s="1" t="s">
        <v>1831</v>
      </c>
      <c r="BQ103" s="1" t="s">
        <v>1832</v>
      </c>
    </row>
    <row r="104">
      <c r="A104" s="1" t="s">
        <v>1833</v>
      </c>
      <c r="B104" s="1" t="str">
        <f>IFERROR(__xludf.DUMMYFUNCTION("GOOGLETRANSLATE(A:A, ""en"", ""te"")"),"చేజ్ XC-123A")</f>
        <v>చేజ్ XC-123A</v>
      </c>
      <c r="C104" s="1" t="s">
        <v>1834</v>
      </c>
      <c r="D104" s="1" t="str">
        <f>IFERROR(__xludf.DUMMYFUNCTION("GOOGLETRANSLATE(C:C, ""en"", ""te"")"),"చేజ్ XC-123A అనేది చేజ్ విమానం అభివృద్ధి చేసిన ప్రయోగాత్మక రవాణా విమానం. యునైటెడ్ స్టేట్స్ వైమానిక దళం కోసం నిర్మించిన మొట్టమొదటి జెట్-శక్తితో కూడిన రవాణా, ఇది అధిక-ప్రాధాన్యత కలిగిన సరుకు మరియు సిబ్బందికి హై-స్పీడ్ రవాణాగా ఉపయోగించడానికి ఉద్దేశించబడింది."&amp;" XC-123A సేవలో ఉన్న రకాలు కంటే తగినంత ప్రయోజనాలను కలిగి ఉండదని నిర్ణయించబడింది మరియు ఉత్పత్తిలోకి వెళ్ళలేదు. సరిహద్దు పొర నియంత్రణ వ్యవస్థలను అంచనా వేయడానికి ఏకైక ప్రోటోటైప్ పిస్టన్-శక్తితో కూడిన స్ట్రౌకాఫ్ YC-123D గా మార్చబడింది. 1940 ల చివరలో, చేజ్ విమా"&amp;"నం యునైటెడ్ స్టేట్స్లో నిర్మించిన అతిపెద్ద గ్లైడర్ అయిన XG-20 ను అభివృద్ధి చేసింది. [1] అయితే, ఇది కార్యకలాపాలకు సిద్ధంగా ఉన్న సమయానికి, యు.ఎస్. సైనిక సిద్ధాంతం పోరాటంలో రవాణా గ్లైడర్‌ల వాడకానికి అవసరాన్ని తొలగించడానికి మార్చబడింది. [2] ఏదేమైనా, XG-20 యొక"&amp;"్క విమానం విద్యుత్ ప్లాంట్లను సులభంగా వ్యవస్థాపించడానికి అనుమతించేలా రూపొందించబడింది మరియు చేజ్ రెండు ప్రోటోటైప్‌లను శక్తితో కూడిన విమానంగా మార్చింది, ఒకటి XC-123 గా మారింది, ట్విన్ పిస్టన్ ఇంజిన్‌లతో. [3] ఏదేమైనా, రెండవ XG-20, మరింత రాడికల్ పునర్నిర్మాణం"&amp;" కోసం చేతిలో తీసుకోబడింది, రెండు ట్విన్-జెట్ ఇంజిన్ పాడ్‌లతో అమర్చబడి, కన్వైర్ బి -36 మరియు బోయింగ్ బి -47 బాంబర్లు ఉపయోగించిన రకానికి, xc- 123 ఎ. [4] మాజీ గ్లైడర్ యొక్క రెక్కలలో హౌసింగ్ ఇంధనానికి ఎటువంటి నిబంధనలు లేనందున, క్యాబిన్ ఫ్లోర్ కింద ఇంధన ట్యాంక"&amp;"ులు ఏర్పాటు చేయబడ్డాయి. [4] దాని తయారీదారు ""అవిట్రక్"" గా పిలువబడే [5] XC-123A ఏప్రిల్ 21, 1951 న తన తొలి విమానాన్ని నిర్వహించింది, [4] యునైటెడ్ స్టేట్స్లో విజయవంతంగా ప్రయాణించే మొదటి జెట్-శక్తితో కూడిన రవాణా విమానం. [4] విమాన పరీక్షలలో ఇది ""అద్భుతమైనది"&amp;""" గా పరిగణించబడింది, విమానం కొన్ని దుర్గుణాలను చూపిస్తుంది, [6] మరియు మంచి స్వల్ప-క్షేత్ర సామర్థ్యాన్ని ప్రదర్శిస్తుంది. [4] అయినప్పటికీ, XC-123 విజయవంతం అయినప్పటికీ, XC-123A ఉత్పత్తి ఉత్తర్వులను స్వీకరించడానికి విమాన పరీక్షలో తగినంత అనుకూలంగా గెలుచుకోవడ"&amp;"ంలో విఫలమైంది. విమానం యొక్క స్వల్ప-క్షేత్ర పనితీరు బాగుంది, కఠినమైన, ఆకర్షణీయంగా లేని క్షేత్రాలలో తక్కువ-స్లాంగ్ జెట్ పాడ్‌లు శిధిలాలను తీసుకోవడం, ఇంజిన్‌లను దెబ్బతీస్తాయి. [4] అదనంగా, విమానం యొక్క రూపకల్పన దాని ఇంజిన్లకు సరిపోలింది, [7] దీని ఫలితంగా XC-1"&amp;"23A దాని జెట్ ఇంజిన్ల ఇంధన మొత్తంతో పోలిస్తే తగినంత కార్గో సామర్థ్యాన్ని అందించడానికి అసమర్థమైనది. [2] తత్ఫలితంగా, అదనపు విమానాలను నిర్మించకుండా XC-123A ప్రాజెక్ట్ వదిలివేయబడింది. [2] ట్రయల్స్ ముగిసిన తరువాత, XC-123A రెండు ప్రాట్ &amp; విట్నీ R-2800 రేడియల్ ఇ"&amp;"ంజిన్లచే శక్తినిచ్చేదిగా మార్చబడింది మరియు సరిహద్దు పొర నియంత్రణ ట్రయల్స్ కోసం స్ట్రోకాఫ్ YC-123D గా ఉపయోగించబడింది, సీరియల్ నంబర్ 53–8068. [4 సాహస గన్‌స్టన్ [6] మరియు Adcock [4] నుండి డేటా పోల్చదగిన పాత్ర, కాన్ఫిగరేషన్ మరియు ERA సంబంధిత జాబితాల పనితీరు స"&amp;"ంబంధిత అభివృద్ధి విమానం పనితీరు సంబంధిత అభివృద్ధి విమానం")</f>
        <v>చేజ్ XC-123A అనేది చేజ్ విమానం అభివృద్ధి చేసిన ప్రయోగాత్మక రవాణా విమానం. యునైటెడ్ స్టేట్స్ వైమానిక దళం కోసం నిర్మించిన మొట్టమొదటి జెట్-శక్తితో కూడిన రవాణా, ఇది అధిక-ప్రాధాన్యత కలిగిన సరుకు మరియు సిబ్బందికి హై-స్పీడ్ రవాణాగా ఉపయోగించడానికి ఉద్దేశించబడింది. XC-123A సేవలో ఉన్న రకాలు కంటే తగినంత ప్రయోజనాలను కలిగి ఉండదని నిర్ణయించబడింది మరియు ఉత్పత్తిలోకి వెళ్ళలేదు. సరిహద్దు పొర నియంత్రణ వ్యవస్థలను అంచనా వేయడానికి ఏకైక ప్రోటోటైప్ పిస్టన్-శక్తితో కూడిన స్ట్రౌకాఫ్ YC-123D గా మార్చబడింది. 1940 ల చివరలో, చేజ్ విమానం యునైటెడ్ స్టేట్స్లో నిర్మించిన అతిపెద్ద గ్లైడర్ అయిన XG-20 ను అభివృద్ధి చేసింది. [1] అయితే, ఇది కార్యకలాపాలకు సిద్ధంగా ఉన్న సమయానికి, యు.ఎస్. సైనిక సిద్ధాంతం పోరాటంలో రవాణా గ్లైడర్‌ల వాడకానికి అవసరాన్ని తొలగించడానికి మార్చబడింది. [2] ఏదేమైనా, XG-20 యొక్క విమానం విద్యుత్ ప్లాంట్లను సులభంగా వ్యవస్థాపించడానికి అనుమతించేలా రూపొందించబడింది మరియు చేజ్ రెండు ప్రోటోటైప్‌లను శక్తితో కూడిన విమానంగా మార్చింది, ఒకటి XC-123 గా మారింది, ట్విన్ పిస్టన్ ఇంజిన్‌లతో. [3] ఏదేమైనా, రెండవ XG-20, మరింత రాడికల్ పునర్నిర్మాణం కోసం చేతిలో తీసుకోబడింది, రెండు ట్విన్-జెట్ ఇంజిన్ పాడ్‌లతో అమర్చబడి, కన్వైర్ బి -36 మరియు బోయింగ్ బి -47 బాంబర్లు ఉపయోగించిన రకానికి, xc- 123 ఎ. [4] మాజీ గ్లైడర్ యొక్క రెక్కలలో హౌసింగ్ ఇంధనానికి ఎటువంటి నిబంధనలు లేనందున, క్యాబిన్ ఫ్లోర్ కింద ఇంధన ట్యాంకులు ఏర్పాటు చేయబడ్డాయి. [4] దాని తయారీదారు "అవిట్రక్" గా పిలువబడే [5] XC-123A ఏప్రిల్ 21, 1951 న తన తొలి విమానాన్ని నిర్వహించింది, [4] యునైటెడ్ స్టేట్స్లో విజయవంతంగా ప్రయాణించే మొదటి జెట్-శక్తితో కూడిన రవాణా విమానం. [4] విమాన పరీక్షలలో ఇది "అద్భుతమైనది" గా పరిగణించబడింది, విమానం కొన్ని దుర్గుణాలను చూపిస్తుంది, [6] మరియు మంచి స్వల్ప-క్షేత్ర సామర్థ్యాన్ని ప్రదర్శిస్తుంది. [4] అయినప్పటికీ, XC-123 విజయవంతం అయినప్పటికీ, XC-123A ఉత్పత్తి ఉత్తర్వులను స్వీకరించడానికి విమాన పరీక్షలో తగినంత అనుకూలంగా గెలుచుకోవడంలో విఫలమైంది. విమానం యొక్క స్వల్ప-క్షేత్ర పనితీరు బాగుంది, కఠినమైన, ఆకర్షణీయంగా లేని క్షేత్రాలలో తక్కువ-స్లాంగ్ జెట్ పాడ్‌లు శిధిలాలను తీసుకోవడం, ఇంజిన్‌లను దెబ్బతీస్తాయి. [4] అదనంగా, విమానం యొక్క రూపకల్పన దాని ఇంజిన్లకు సరిపోలింది, [7] దీని ఫలితంగా XC-123A దాని జెట్ ఇంజిన్ల ఇంధన మొత్తంతో పోలిస్తే తగినంత కార్గో సామర్థ్యాన్ని అందించడానికి అసమర్థమైనది. [2] తత్ఫలితంగా, అదనపు విమానాలను నిర్మించకుండా XC-123A ప్రాజెక్ట్ వదిలివేయబడింది. [2] ట్రయల్స్ ముగిసిన తరువాత, XC-123A రెండు ప్రాట్ &amp; విట్నీ R-2800 రేడియల్ ఇంజిన్లచే శక్తినిచ్చేదిగా మార్చబడింది మరియు సరిహద్దు పొర నియంత్రణ ట్రయల్స్ కోసం స్ట్రోకాఫ్ YC-123D గా ఉపయోగించబడింది, సీరియల్ నంబర్ 53–8068. [4 సాహస గన్‌స్టన్ [6] మరియు Adcock [4] నుండి డేటా పోల్చదగిన పాత్ర, కాన్ఫిగరేషన్ మరియు ERA సంబంధిత జాబితాల పనితీరు సంబంధిత అభివృద్ధి విమానం పనితీరు సంబంధిత అభివృద్ధి విమానం</v>
      </c>
      <c r="E104" s="1" t="s">
        <v>1835</v>
      </c>
      <c r="F104" s="1" t="str">
        <f>IFERROR(__xludf.DUMMYFUNCTION("GOOGLETRANSLATE(E:E, ""en"", ""te"")"),"సైనిక రవాణా విమానం")</f>
        <v>సైనిక రవాణా విమానం</v>
      </c>
      <c r="J104" s="1" t="s">
        <v>1836</v>
      </c>
      <c r="K104" s="1" t="str">
        <f>IFERROR(__xludf.DUMMYFUNCTION("GOOGLETRANSLATE(J:J, ""en"", ""te"")"),"మైఖేల్ స్ట్రౌకాఫ్")</f>
        <v>మైఖేల్ స్ట్రౌకాఫ్</v>
      </c>
      <c r="L104" s="3">
        <v>18739.0</v>
      </c>
      <c r="O104" s="1">
        <v>1.0</v>
      </c>
      <c r="P104" s="1">
        <v>3.0</v>
      </c>
      <c r="Q104" s="1" t="s">
        <v>1837</v>
      </c>
      <c r="R104" s="1" t="s">
        <v>1838</v>
      </c>
      <c r="S104" s="1" t="s">
        <v>1839</v>
      </c>
      <c r="T104" s="1" t="s">
        <v>1840</v>
      </c>
      <c r="U104" s="1" t="s">
        <v>1841</v>
      </c>
      <c r="W104" s="1" t="s">
        <v>1842</v>
      </c>
      <c r="Y104" s="1" t="s">
        <v>1843</v>
      </c>
      <c r="Z104" s="1" t="s">
        <v>1844</v>
      </c>
      <c r="AM104" s="1" t="s">
        <v>1845</v>
      </c>
      <c r="AN104" s="1" t="s">
        <v>1846</v>
      </c>
      <c r="AO104" s="1" t="s">
        <v>1847</v>
      </c>
      <c r="AU104" s="1" t="s">
        <v>1848</v>
      </c>
      <c r="AY104" s="1" t="s">
        <v>1849</v>
      </c>
      <c r="BB104" s="1" t="s">
        <v>1850</v>
      </c>
      <c r="BC104" s="1" t="s">
        <v>1851</v>
      </c>
      <c r="BE104" s="1" t="s">
        <v>1852</v>
      </c>
      <c r="BF104" s="1" t="s">
        <v>1853</v>
      </c>
      <c r="BG104" s="1" t="s">
        <v>1854</v>
      </c>
      <c r="BH104" s="1" t="s">
        <v>1855</v>
      </c>
      <c r="DB104" s="1" t="s">
        <v>1856</v>
      </c>
      <c r="DC104" s="1" t="s">
        <v>1857</v>
      </c>
      <c r="DD104" s="1" t="s">
        <v>1858</v>
      </c>
      <c r="DE104" s="1" t="s">
        <v>1859</v>
      </c>
    </row>
    <row r="105">
      <c r="A105" s="1" t="s">
        <v>1860</v>
      </c>
      <c r="B105" s="1" t="str">
        <f>IFERROR(__xludf.DUMMYFUNCTION("GOOGLETRANSLATE(A:A, ""en"", ""te"")"),"చోటియా వీధోపర్")</f>
        <v>చోటియా వీధోపర్</v>
      </c>
      <c r="C105" s="1" t="s">
        <v>1861</v>
      </c>
      <c r="D105" s="1" t="str">
        <f>IFERROR(__xludf.DUMMYFUNCTION("GOOGLETRANSLATE(C:C, ""en"", ""te"")"),"వీధోపర్ అనేది ఒక అమెరికన్ హై-వింగ్, ట్రాక్టర్ కాన్ఫిగరేషన్, ట్రైసైకిల్ గేర్, రెండు-యాక్సిస్ కంట్రోల్ అల్ట్రాలైట్ విమానం, మొదట 1970 ల అల్ట్రాలైట్ బూమ్ యొక్క ఎత్తులో జాన్ చోటియా చేత అభివృద్ధి చేయబడింది మరియు 1977 లో ప్రవేశపెట్టబడింది. Te త్సాహిక నిర్మాణం కో"&amp;"సం కిట్ మరియు 25-30 మ్యాన్-గంటలలో సమావేశమవుతుంది. [1] [2] [3] [4] [5] [6] [7] [8] [9] [10] 2013 ప్రారంభంలో కంపెనీ వెబ్‌సైట్ ఖాళీగా ఉంది మరియు అమ్మకానికి ఉంది మరియు కంపెనీ మూసివేయబడి, ఉత్పత్తి ముగిసినట్లు తెలుస్తోంది. [11] ప్రారంభ అల్ట్రాలైట్‌లలో చాలా మంది"&amp;" ""వెయిట్ షిఫ్ట్"" నియంత్రణ పద్ధతిని ఉపయోగించారు, పైలట్ విమానం యొక్క గురుత్వాకర్షణ కేంద్రాన్ని మార్చడానికి కంట్రోల్ బార్‌ను నెట్టడం అవసరం. వీడ్‌హాపర్ కాలంలోని చాలా ఇతర అల్ట్రాలైట్‌ల నుండి భిన్నంగా ఉంది, ఇది కంట్రోల్ స్టిక్ కలిగి ఉంది, ఇది చుక్కాని మరియు ఎ"&amp;"లివేటర్‌ను కదిలిస్తుంది, పిచ్ మరియు యావులలో రెండు అక్షం నియంత్రణను ఇస్తుంది. రెక్కల యొక్క ఉచ్చారణ డైహెడ్రల్, తుడిచిపెట్టిన ప్రముఖ అంచుతో పాటు అది మలుపులోకి బ్యాంకుకు కారణమవుతుంది మరియు చాలా స్థిరమైన, సులభంగా ఫ్లై విమానాలకు దారితీస్తుంది. వీడ్‌హాపర్ అనేక ఇ"&amp;"తర ప్రారంభ అల్ట్రాలైట్‌ల నుండి భిన్నంగా ఉంటుంది, దీనిలో ఇది స్ట్రట్-బ్రేస్డ్ వింగ్ కలిగి ఉంది, అయితే చాలా కాలం అల్ట్రాలైట్‌లు వైర్-బ్రేస్డ్ రెక్కలను కలిగి ఉంటాయి. [2] వీధోపర్ అల్యూమినియం గొట్టాల నుండి నిర్మించబడింది మరియు డాక్రాన్ ప్రీ-సీవ్న్ ఎన్వలప్‌లతో "&amp;"కప్పబడి ఉంటుంది. 1970 లలో నమ్మదగిన ఇంజన్లు లేకపోవడం వల్ల విమానం యొక్క ప్రారంభ సంస్కరణలు పేలవమైన ఖ్యాతిని పెంచుకున్నాయి. రోటాక్స్ 277 28 హెచ్‌పి (21 కిలోవాట్) మరియు తరువాత రోటాక్స్ 447 40 హెచ్‌పి (30 కిలోవాట్) పవర్‌ప్లాంట్ అవలంబించడంతో ఇది సరిదిద్దబడింది. "&amp;"[2] [12] 13,000 మంది వీడ్‌హాపర్స్ అమ్ముడయ్యాయి. ఇది ప్రజాదరణ పొందింది ఎందుకంటే ఇది ప్రజలకు ఆనందం కోసం ఎగరడానికి చవకైన మార్గాన్ని అందించింది. ఈ విమానం సులభంగా విడదీయవచ్చు మరియు ఇంటి నిల్వ కోసం ట్రైలర్‌లో ఉంచవచ్చు. ఖరీదైన హ్యాంగర్‌ను అద్దెకు తీసుకోవడం అవసరం"&amp;" లేదు. చిన్న టేకాఫ్ మరియు ల్యాండింగ్ అవసరాలు (సుమారు 100 అడుగులు (30 మీ) అడ్డంకులు లేని) కారణంగా దీనిని ఏ క్షేత్రం నుండి అయినా ఎగురవేయవచ్చు. కిట్లు మొదట $ 2,000 కు అమ్ముడయ్యాయి, మరియు 2011 లో వీడ్‌హాపర్ మోడల్ 40 US $ 8,495 కు అమ్ముడైంది. [2] [1] [13] దాని"&amp;" స్వదేశంలో విమానం యొక్క స్వదేశంలో ఫార్ 103 అల్ట్రాలైట్ వెహికల్స్ వర్గం, ప్రయోగాత్మక te త్సాహిక-నిర్మిత వర్గం మరియు లైట్-స్పోర్ట్ విమానాల వర్గానికి అర్హులు. [10] వీడ్‌హాపర్ విమానం నుండి డేటా [3] సాధారణ లక్షణాలు పనితీరు ఏవియానిక్స్")</f>
        <v>వీధోపర్ అనేది ఒక అమెరికన్ హై-వింగ్, ట్రాక్టర్ కాన్ఫిగరేషన్, ట్రైసైకిల్ గేర్, రెండు-యాక్సిస్ కంట్రోల్ అల్ట్రాలైట్ విమానం, మొదట 1970 ల అల్ట్రాలైట్ బూమ్ యొక్క ఎత్తులో జాన్ చోటియా చేత అభివృద్ధి చేయబడింది మరియు 1977 లో ప్రవేశపెట్టబడింది. Te త్సాహిక నిర్మాణం కోసం కిట్ మరియు 25-30 మ్యాన్-గంటలలో సమావేశమవుతుంది. [1] [2] [3] [4] [5] [6] [7] [8] [9] [10] 2013 ప్రారంభంలో కంపెనీ వెబ్‌సైట్ ఖాళీగా ఉంది మరియు అమ్మకానికి ఉంది మరియు కంపెనీ మూసివేయబడి, ఉత్పత్తి ముగిసినట్లు తెలుస్తోంది. [11] ప్రారంభ అల్ట్రాలైట్‌లలో చాలా మంది "వెయిట్ షిఫ్ట్" నియంత్రణ పద్ధతిని ఉపయోగించారు, పైలట్ విమానం యొక్క గురుత్వాకర్షణ కేంద్రాన్ని మార్చడానికి కంట్రోల్ బార్‌ను నెట్టడం అవసరం. వీడ్‌హాపర్ కాలంలోని చాలా ఇతర అల్ట్రాలైట్‌ల నుండి భిన్నంగా ఉంది, ఇది కంట్రోల్ స్టిక్ కలిగి ఉంది, ఇది చుక్కాని మరియు ఎలివేటర్‌ను కదిలిస్తుంది, పిచ్ మరియు యావులలో రెండు అక్షం నియంత్రణను ఇస్తుంది. రెక్కల యొక్క ఉచ్చారణ డైహెడ్రల్, తుడిచిపెట్టిన ప్రముఖ అంచుతో పాటు అది మలుపులోకి బ్యాంకుకు కారణమవుతుంది మరియు చాలా స్థిరమైన, సులభంగా ఫ్లై విమానాలకు దారితీస్తుంది. వీడ్‌హాపర్ అనేక ఇతర ప్రారంభ అల్ట్రాలైట్‌ల నుండి భిన్నంగా ఉంటుంది, దీనిలో ఇది స్ట్రట్-బ్రేస్డ్ వింగ్ కలిగి ఉంది, అయితే చాలా కాలం అల్ట్రాలైట్‌లు వైర్-బ్రేస్డ్ రెక్కలను కలిగి ఉంటాయి. [2] వీధోపర్ అల్యూమినియం గొట్టాల నుండి నిర్మించబడింది మరియు డాక్రాన్ ప్రీ-సీవ్న్ ఎన్వలప్‌లతో కప్పబడి ఉంటుంది. 1970 లలో నమ్మదగిన ఇంజన్లు లేకపోవడం వల్ల విమానం యొక్క ప్రారంభ సంస్కరణలు పేలవమైన ఖ్యాతిని పెంచుకున్నాయి. రోటాక్స్ 277 28 హెచ్‌పి (21 కిలోవాట్) మరియు తరువాత రోటాక్స్ 447 40 హెచ్‌పి (30 కిలోవాట్) పవర్‌ప్లాంట్ అవలంబించడంతో ఇది సరిదిద్దబడింది. [2] [12] 13,000 మంది వీడ్‌హాపర్స్ అమ్ముడయ్యాయి. ఇది ప్రజాదరణ పొందింది ఎందుకంటే ఇది ప్రజలకు ఆనందం కోసం ఎగరడానికి చవకైన మార్గాన్ని అందించింది. ఈ విమానం సులభంగా విడదీయవచ్చు మరియు ఇంటి నిల్వ కోసం ట్రైలర్‌లో ఉంచవచ్చు. ఖరీదైన హ్యాంగర్‌ను అద్దెకు తీసుకోవడం అవసరం లేదు. చిన్న టేకాఫ్ మరియు ల్యాండింగ్ అవసరాలు (సుమారు 100 అడుగులు (30 మీ) అడ్డంకులు లేని) కారణంగా దీనిని ఏ క్షేత్రం నుండి అయినా ఎగురవేయవచ్చు. కిట్లు మొదట $ 2,000 కు అమ్ముడయ్యాయి, మరియు 2011 లో వీడ్‌హాపర్ మోడల్ 40 US $ 8,495 కు అమ్ముడైంది. [2] [1] [13] దాని స్వదేశంలో విమానం యొక్క స్వదేశంలో ఫార్ 103 అల్ట్రాలైట్ వెహికల్స్ వర్గం, ప్రయోగాత్మక te త్సాహిక-నిర్మిత వర్గం మరియు లైట్-స్పోర్ట్ విమానాల వర్గానికి అర్హులు. [10] వీడ్‌హాపర్ విమానం నుండి డేటా [3] సాధారణ లక్షణాలు పనితీరు ఏవియానిక్స్</v>
      </c>
      <c r="E105" s="1" t="s">
        <v>488</v>
      </c>
      <c r="F105" s="1" t="str">
        <f>IFERROR(__xludf.DUMMYFUNCTION("GOOGLETRANSLATE(E:E, ""en"", ""te"")"),"అల్ట్రాలైట్ విమానం")</f>
        <v>అల్ట్రాలైట్ విమానం</v>
      </c>
      <c r="G105" s="1" t="s">
        <v>522</v>
      </c>
      <c r="H105" s="1" t="str">
        <f>IFERROR(__xludf.DUMMYFUNCTION("GOOGLETRANSLATE(G:G, ""en"", ""te"")"),"సంయుక్త రాష్ట్రాలు")</f>
        <v>సంయుక్త రాష్ట్రాలు</v>
      </c>
      <c r="I105" s="1" t="s">
        <v>738</v>
      </c>
      <c r="J105" s="1" t="s">
        <v>1862</v>
      </c>
      <c r="K105" s="1" t="str">
        <f>IFERROR(__xludf.DUMMYFUNCTION("GOOGLETRANSLATE(J:J, ""en"", ""te"")"),"జాన్ చోటియా")</f>
        <v>జాన్ చోటియా</v>
      </c>
      <c r="M105" s="1" t="s">
        <v>162</v>
      </c>
      <c r="N105" s="1" t="str">
        <f>IFERROR(__xludf.DUMMYFUNCTION("GOOGLETRANSLATE(M:M, ""en"", ""te"")"),"ఉత్పత్తి పూర్తయింది")</f>
        <v>ఉత్పత్తి పూర్తయింది</v>
      </c>
      <c r="O105" s="1" t="s">
        <v>1863</v>
      </c>
      <c r="P105" s="1" t="s">
        <v>163</v>
      </c>
      <c r="Q105" s="1" t="s">
        <v>1864</v>
      </c>
      <c r="R105" s="1" t="s">
        <v>1865</v>
      </c>
      <c r="S105" s="1" t="s">
        <v>1866</v>
      </c>
      <c r="T105" s="1" t="s">
        <v>984</v>
      </c>
      <c r="U105" s="1" t="s">
        <v>1867</v>
      </c>
      <c r="V105" s="1" t="s">
        <v>851</v>
      </c>
      <c r="W105" s="1" t="s">
        <v>1868</v>
      </c>
      <c r="X105" s="1" t="s">
        <v>1869</v>
      </c>
      <c r="Z105" s="1" t="s">
        <v>1870</v>
      </c>
      <c r="AM105" s="1" t="s">
        <v>500</v>
      </c>
      <c r="AN105" s="1" t="s">
        <v>1871</v>
      </c>
      <c r="AO105" s="1" t="s">
        <v>1872</v>
      </c>
      <c r="AQ105" s="1" t="s">
        <v>1697</v>
      </c>
      <c r="AR105" s="1" t="s">
        <v>1873</v>
      </c>
      <c r="AS105" s="1" t="s">
        <v>1482</v>
      </c>
      <c r="AU105" s="1" t="s">
        <v>1874</v>
      </c>
      <c r="AV105" s="1" t="s">
        <v>1875</v>
      </c>
      <c r="AW105" s="1" t="s">
        <v>206</v>
      </c>
      <c r="AY105" s="1" t="s">
        <v>1876</v>
      </c>
      <c r="AZ105" s="1">
        <v>1977.0</v>
      </c>
      <c r="BD105" s="1" t="s">
        <v>1877</v>
      </c>
      <c r="BO105" s="1" t="s">
        <v>1878</v>
      </c>
    </row>
    <row r="106">
      <c r="A106" s="1" t="s">
        <v>1879</v>
      </c>
      <c r="B106" s="1" t="str">
        <f>IFERROR(__xludf.DUMMYFUNCTION("GOOGLETRANSLATE(A:A, ""en"", ""te"")"),"సిరస్ VK-30")</f>
        <v>సిరస్ VK-30</v>
      </c>
      <c r="C106" s="1" t="s">
        <v>1880</v>
      </c>
      <c r="D106" s="1" t="str">
        <f>IFERROR(__xludf.DUMMYFUNCTION("GOOGLETRANSLATE(C:C, ""en"", ""te"")"),"సిరస్ VK-30 అనేది సింగిల్-ఇంజిన్ పషర్-ప్రొపెల్లర్ హోమ్‌బిల్ట్ విమానం, ఇది మొదట సిరస్ డిజైన్ (ఇప్పుడు సిరస్ ఎయిర్‌క్రాఫ్ట్ అని పిలుస్తారు) చేత కిట్‌గా విక్రయించబడింది మరియు ఇది 1987 లో ప్రవేశపెట్టిన సంస్థ యొక్క మొదటి మోడల్. [2] కిట్ విమానంగా, VK-30 సాపేక్ష"&amp;"ంగా అస్పష్టమైన డిజైన్, ఇది పూర్తి చేసిన కొన్ని విమానాలతో ఎగురుతుంది. దాని అతి ముఖ్యమైన వారసత్వం ఏమిటంటే, విమానం అభివృద్ధి చేయడానికి మరియు మార్కెటింగ్ చేసే పని డిజైనర్లు, క్లాప్మీర్ బ్రదర్స్ ను ఒప్పించింది, భవిష్యత్తులో కొనసాగడానికి ఉత్తమ మార్గం మరింత సాంప"&amp;"్రదాయిక లేఅవుట్ మరియు ధృవీకరించబడిన ఉత్పత్తి విమానంతో ఉంది. అందువల్ల VK-30 యొక్క పాఠాలు సిర్రస్ SR20 మరియు SR22 రూపకల్పనకు నేరుగా బాధ్యత వహిస్తాయి, ఇవి 2003 నుండి ప్రతి సంవత్సరం ప్రపంచంలో అత్యధికంగా అమ్ముడైన సాధారణ విమానయాన విమానాలు. [3] [4] [5] [6] ] సంస"&amp;"్థ యొక్క తాజా విమానం, సిరస్ విజన్ జెట్, [7] [8] యొక్క సృష్టికి VK-30 కూడా ముఖ్యమైన ప్రేరణగా ఉపయోగపడింది, ఇది 2018 లో కొల్లియర్ ట్రోఫీని గెలుచుకుంది విమానం పారాచూట్ రికవరీ సిస్టమ్. [9] VK-30 రూపకల్పనను 1980 ల ప్రారంభంలో ముగ్గురు కళాశాల విద్యార్థులు, విస్కా"&amp;"న్సిన్‌లోని రిపోన్ కాలేజీకి చెందిన అలాన్ క్లాప్మీర్ మరియు జెఫ్ వికెన్ మరియు విస్కాన్సిన్-స్టీవెన్స్ విశ్వవిద్యాలయానికి హాజరవుతున్న అలాన్ సోదరుడు డేల్ క్లాప్మీర్ చేత కిట్ విమానం ప్రాజెక్టుగా భావించారు. జెఫ్ వికెన్ భార్య సాలీ, VK-30 యొక్క ఫ్లాప్ వ్యవస్థను ర"&amp;"ూపొందించారు. కలిసి, విస్కాన్సిన్లోని గ్రామీణ సాక్ కౌంటీలోని క్లాప్మీర్స్ తల్లిదండ్రుల బార్న్లో, [10] వారు VK-30 ను ఉత్పత్తి చేసే సంస్థగా సిర్రస్ డిజైన్‌ను ఏర్పాటు చేశారు (వికెన్-క్లాప్మీర్ కోసం VK నిలబడి ఉంది). [1] [2] ఈ విమానం ఆల్-కాంపోజిట్ నిర్మాణాన్ని "&amp;"కలిగి ఉంది మరియు ఫ్యూజ్‌లేజ్‌పై సహజ లామినార్ ప్రవాహాన్ని సాధించడానికి రూపొందించబడింది, అలాగే రెక్క మరియు తోక ఉపరితలాలు చాలా తక్కువ డ్రాగ్‌ను అందించడానికి-నాసా NLF (1) -0414F ఎయిర్‌ఫాయిల్‌ను ఉపయోగించడం. ఈ నమూనా ఉత్పత్తి విమానాల నుండి కొన్ని భాగాలను కలిగి ఉ"&amp;"ంది, వీటిలో పైపర్ చెరోకీ నుండి ముక్కు గేర్ మరియు LA-4 సరస్సు నుండి ప్రధాన ల్యాండింగ్ గేర్ ఉన్నాయి. VK-30 ప్రారంభం నుండి ఐదు సీట్ల విమానంగా రూపొందించబడింది, ఇది దాని రోజులోని ఇతర te త్సాహిక-నిర్మిత విమానం కంటే చాలా పెద్దదిగా చేసింది. ఇది మిడ్-ఇంజిన్ డిజైన్"&amp;"‌ను కలిగి ఉంది, పొడిగింపు షాఫ్ట్ ద్వారా తోక వెనుక మూడు-బ్లేడెడ్ పషర్ ప్రొపెల్లర్‌ను నడుపుతుంది. పవర్‌ప్లాంట్ కాంటినెంటల్ IO-550-G పిస్టన్ ఇంజిన్ 300 HP (224 kW) ను అభివృద్ధి చేస్తుంది. [2] [11] విస్కాన్సిన్‌లోని ఓష్కోష్‌లో జరిగిన 1987 EAA ఎయిర్‌వెంచర్ ఓష్"&amp;"కోష్ సదస్సులో VK-30 ను ప్రవేశపెట్టారు మరియు మొదట 11 ఫిబ్రవరి 1988 న ప్రయాణించారు. కిట్ డెలివరీలు కొంతకాలం తర్వాత ప్రారంభమయ్యాయి. [2] 1980 ల చివరలో, క్లాప్మీర్ బ్రదర్స్ VK-30 లో చిన్న, సింగిల్ విలియమ్స్ FJ44 టర్బోఫాన్ ఇంజిన్‌ను వ్యవస్థాపించే అవకాశం గురించి"&amp;" జెట్ ఇంజిన్ తయారీదారు విలియమ్స్ ఇంటర్నేషనల్‌ను సంప్రదించారు. ఆ సమయంలో ఈ ఆలోచన ఎప్పుడూ కార్యరూపం దాల్చలేదు, అయితే, ఇది 2000 ల మధ్యలో విజన్ జెట్ యొక్క అసలు డిజైన్ భావనను గణనీయంగా ప్రేరేపించింది. [8] సిర్రస్ 1993 చివరిలో VK-30 యొక్క ఉత్పత్తిని నిలిపివేసింది"&amp;". [12] 1996 లో కంపెనీ గత వినియోగదారులకు సరఫరా చేయబడిన 28 VK30 లకు బలమైన పున ment స్థాపన విభాగాన్ని అభివృద్ధి చేసే ప్రణాళికలను ప్రకటించింది. [12] సిరస్ సుమారు 40 కిట్లను పంపిణీ చేసింది మరియు నాలుగు అదనపు ఫ్యాక్టరీ ప్రోటోటైప్‌లను నిర్మించింది. [1] [13] 13 క"&amp;"స్టమర్ వికె -30 లు పూర్తయ్యాయని కంపెనీ అంచనా వేసింది. 11 ఫిబ్రవరి 2018 నాటికి, నలుగురు ఇప్పటికీ యుఎస్‌లో ఫెడరల్ ఏవియేషన్ అడ్మినిస్ట్రేషన్‌లో నమోదు చేయబడ్డారు, అయినప్పటికీ ఒక సమయంలో మొత్తం 12 నమోదు చేయబడింది. [2] [14] VK-30 CIRRUS ST50 యొక్క పూర్వీకుడు, ఇద"&amp;"ి VK-30 కు దాదాపు ఒకేలా కాన్ఫిగరేషన్‌ను కలిగి ఉంది, కానీ విమానం యొక్క తోకపై పెద్ద వెంట్రల్ ఫిన్, కొంచెం పెద్ద ఫ్యూజ్‌లేజ్, మరియు ప్రాట్ &amp; చేత శక్తిని పొందుతుంది విట్నీ కెనడా PT6-135 VK-30 లో ఉపయోగించిన పిస్టన్ ఇంజిన్ స్థానంలో టర్బోప్రాప్ ఇంజిన్. సిరస్ ఇజ్"&amp;"రాయెల్ విమానాల తయారీదారుని ఇస్రావేషన్ అనే ఇజ్రాయెల్ విమానం తయారీదారుతో రూపొందించాడు మరియు ప్రారంభించారు, మరియు మొదట 1994 లో మిన్నెసోటాలోని దులుత్‌లో ప్రయాణించాడు. ఇస్రావేషన్ కొనసాగుతున్న సంవత్సరాల్లో ST50 ని ధృవీకరించడానికి మరియు మార్కెట్ చేయడానికి ప్రయత్"&amp;"నించాడు, కాని ఇది సంస్థ ఉత్పత్తిలోకి ప్రవేశించలేదు. [[[ 7] [7] [8] [13] [15] 1990 మరియు 2020 మధ్య, ఏడు యుఎస్-రిజిస్టర్డ్ VK-30 లు మొత్తం పది మరణాలతో కూలిపోయాయి. [16] [17] [18] [19] [20] [21] [22] 22 మార్చి 1996 న, రిటైర్డ్ వ్యోమగామి రాబర్ట్ ఎఫ్. ఓవర్‌మైర్"&amp;" 59 సంవత్సరాల వయస్సులో అల్లిసన్ టర్బైన్-శక్తితో పనిచేసే VK-30 క్రాష్‌లో మరణించాడు. విమానం నియంత్రిత విమానంలో బయలుదేరినప్పుడు అతను గురుత్వాకర్షణ పరిమితుల వెనుక భాగంలో స్టాల్ రికవరీ లక్షణాల కోసం విమానాన్ని పరీక్షిస్తున్నాడు. [12] [16] EAA ఎయిర్‌వెంచర్ మ్యూజ"&amp;"ియం నుండి డేటా [26] సాధారణ లక్షణాలు పనితీరు సంబంధిత అభివృద్ధి అభివృద్ధి విమానం పోల్చదగిన పాత్ర, కాన్ఫిగరేషన్ మరియు ERA సంబంధిత జాబితాల వికీమీడియా కామన్స్ వద్ద సిరస్ VK-30 కు సంబంధించిన మీడియా")</f>
        <v>సిరస్ VK-30 అనేది సింగిల్-ఇంజిన్ పషర్-ప్రొపెల్లర్ హోమ్‌బిల్ట్ విమానం, ఇది మొదట సిరస్ డిజైన్ (ఇప్పుడు సిరస్ ఎయిర్‌క్రాఫ్ట్ అని పిలుస్తారు) చేత కిట్‌గా విక్రయించబడింది మరియు ఇది 1987 లో ప్రవేశపెట్టిన సంస్థ యొక్క మొదటి మోడల్. [2] కిట్ విమానంగా, VK-30 సాపేక్షంగా అస్పష్టమైన డిజైన్, ఇది పూర్తి చేసిన కొన్ని విమానాలతో ఎగురుతుంది. దాని అతి ముఖ్యమైన వారసత్వం ఏమిటంటే, విమానం అభివృద్ధి చేయడానికి మరియు మార్కెటింగ్ చేసే పని డిజైనర్లు, క్లాప్మీర్ బ్రదర్స్ ను ఒప్పించింది, భవిష్యత్తులో కొనసాగడానికి ఉత్తమ మార్గం మరింత సాంప్రదాయిక లేఅవుట్ మరియు ధృవీకరించబడిన ఉత్పత్తి విమానంతో ఉంది. అందువల్ల VK-30 యొక్క పాఠాలు సిర్రస్ SR20 మరియు SR22 రూపకల్పనకు నేరుగా బాధ్యత వహిస్తాయి, ఇవి 2003 నుండి ప్రతి సంవత్సరం ప్రపంచంలో అత్యధికంగా అమ్ముడైన సాధారణ విమానయాన విమానాలు. [3] [4] [5] [6] ] సంస్థ యొక్క తాజా విమానం, సిరస్ విజన్ జెట్, [7] [8] యొక్క సృష్టికి VK-30 కూడా ముఖ్యమైన ప్రేరణగా ఉపయోగపడింది, ఇది 2018 లో కొల్లియర్ ట్రోఫీని గెలుచుకుంది విమానం పారాచూట్ రికవరీ సిస్టమ్. [9] VK-30 రూపకల్పనను 1980 ల ప్రారంభంలో ముగ్గురు కళాశాల విద్యార్థులు, విస్కాన్సిన్‌లోని రిపోన్ కాలేజీకి చెందిన అలాన్ క్లాప్మీర్ మరియు జెఫ్ వికెన్ మరియు విస్కాన్సిన్-స్టీవెన్స్ విశ్వవిద్యాలయానికి హాజరవుతున్న అలాన్ సోదరుడు డేల్ క్లాప్మీర్ చేత కిట్ విమానం ప్రాజెక్టుగా భావించారు. జెఫ్ వికెన్ భార్య సాలీ, VK-30 యొక్క ఫ్లాప్ వ్యవస్థను రూపొందించారు. కలిసి, విస్కాన్సిన్లోని గ్రామీణ సాక్ కౌంటీలోని క్లాప్మీర్స్ తల్లిదండ్రుల బార్న్లో, [10] వారు VK-30 ను ఉత్పత్తి చేసే సంస్థగా సిర్రస్ డిజైన్‌ను ఏర్పాటు చేశారు (వికెన్-క్లాప్మీర్ కోసం VK నిలబడి ఉంది). [1] [2] ఈ విమానం ఆల్-కాంపోజిట్ నిర్మాణాన్ని కలిగి ఉంది మరియు ఫ్యూజ్‌లేజ్‌పై సహజ లామినార్ ప్రవాహాన్ని సాధించడానికి రూపొందించబడింది, అలాగే రెక్క మరియు తోక ఉపరితలాలు చాలా తక్కువ డ్రాగ్‌ను అందించడానికి-నాసా NLF (1) -0414F ఎయిర్‌ఫాయిల్‌ను ఉపయోగించడం. ఈ నమూనా ఉత్పత్తి విమానాల నుండి కొన్ని భాగాలను కలిగి ఉంది, వీటిలో పైపర్ చెరోకీ నుండి ముక్కు గేర్ మరియు LA-4 సరస్సు నుండి ప్రధాన ల్యాండింగ్ గేర్ ఉన్నాయి. VK-30 ప్రారంభం నుండి ఐదు సీట్ల విమానంగా రూపొందించబడింది, ఇది దాని రోజులోని ఇతర te త్సాహిక-నిర్మిత విమానం కంటే చాలా పెద్దదిగా చేసింది. ఇది మిడ్-ఇంజిన్ డిజైన్‌ను కలిగి ఉంది, పొడిగింపు షాఫ్ట్ ద్వారా తోక వెనుక మూడు-బ్లేడెడ్ పషర్ ప్రొపెల్లర్‌ను నడుపుతుంది. పవర్‌ప్లాంట్ కాంటినెంటల్ IO-550-G పిస్టన్ ఇంజిన్ 300 HP (224 kW) ను అభివృద్ధి చేస్తుంది. [2] [11] విస్కాన్సిన్‌లోని ఓష్కోష్‌లో జరిగిన 1987 EAA ఎయిర్‌వెంచర్ ఓష్కోష్ సదస్సులో VK-30 ను ప్రవేశపెట్టారు మరియు మొదట 11 ఫిబ్రవరి 1988 న ప్రయాణించారు. కిట్ డెలివరీలు కొంతకాలం తర్వాత ప్రారంభమయ్యాయి. [2] 1980 ల చివరలో, క్లాప్మీర్ బ్రదర్స్ VK-30 లో చిన్న, సింగిల్ విలియమ్స్ FJ44 టర్బోఫాన్ ఇంజిన్‌ను వ్యవస్థాపించే అవకాశం గురించి జెట్ ఇంజిన్ తయారీదారు విలియమ్స్ ఇంటర్నేషనల్‌ను సంప్రదించారు. ఆ సమయంలో ఈ ఆలోచన ఎప్పుడూ కార్యరూపం దాల్చలేదు, అయితే, ఇది 2000 ల మధ్యలో విజన్ జెట్ యొక్క అసలు డిజైన్ భావనను గణనీయంగా ప్రేరేపించింది. [8] సిర్రస్ 1993 చివరిలో VK-30 యొక్క ఉత్పత్తిని నిలిపివేసింది. [12] 1996 లో కంపెనీ గత వినియోగదారులకు సరఫరా చేయబడిన 28 VK30 లకు బలమైన పున ment స్థాపన విభాగాన్ని అభివృద్ధి చేసే ప్రణాళికలను ప్రకటించింది. [12] సిరస్ సుమారు 40 కిట్లను పంపిణీ చేసింది మరియు నాలుగు అదనపు ఫ్యాక్టరీ ప్రోటోటైప్‌లను నిర్మించింది. [1] [13] 13 కస్టమర్ వికె -30 లు పూర్తయ్యాయని కంపెనీ అంచనా వేసింది. 11 ఫిబ్రవరి 2018 నాటికి, నలుగురు ఇప్పటికీ యుఎస్‌లో ఫెడరల్ ఏవియేషన్ అడ్మినిస్ట్రేషన్‌లో నమోదు చేయబడ్డారు, అయినప్పటికీ ఒక సమయంలో మొత్తం 12 నమోదు చేయబడింది. [2] [14] VK-30 CIRRUS ST50 యొక్క పూర్వీకుడు, ఇది VK-30 కు దాదాపు ఒకేలా కాన్ఫిగరేషన్‌ను కలిగి ఉంది, కానీ విమానం యొక్క తోకపై పెద్ద వెంట్రల్ ఫిన్, కొంచెం పెద్ద ఫ్యూజ్‌లేజ్, మరియు ప్రాట్ &amp; చేత శక్తిని పొందుతుంది విట్నీ కెనడా PT6-135 VK-30 లో ఉపయోగించిన పిస్టన్ ఇంజిన్ స్థానంలో టర్బోప్రాప్ ఇంజిన్. సిరస్ ఇజ్రాయెల్ విమానాల తయారీదారుని ఇస్రావేషన్ అనే ఇజ్రాయెల్ విమానం తయారీదారుతో రూపొందించాడు మరియు ప్రారంభించారు, మరియు మొదట 1994 లో మిన్నెసోటాలోని దులుత్‌లో ప్రయాణించాడు. ఇస్రావేషన్ కొనసాగుతున్న సంవత్సరాల్లో ST50 ని ధృవీకరించడానికి మరియు మార్కెట్ చేయడానికి ప్రయత్నించాడు, కాని ఇది సంస్థ ఉత్పత్తిలోకి ప్రవేశించలేదు. [[[ 7] [7] [8] [13] [15] 1990 మరియు 2020 మధ్య, ఏడు యుఎస్-రిజిస్టర్డ్ VK-30 లు మొత్తం పది మరణాలతో కూలిపోయాయి. [16] [17] [18] [19] [20] [21] [22] 22 మార్చి 1996 న, రిటైర్డ్ వ్యోమగామి రాబర్ట్ ఎఫ్. ఓవర్‌మైర్ 59 సంవత్సరాల వయస్సులో అల్లిసన్ టర్బైన్-శక్తితో పనిచేసే VK-30 క్రాష్‌లో మరణించాడు. విమానం నియంత్రిత విమానంలో బయలుదేరినప్పుడు అతను గురుత్వాకర్షణ పరిమితుల వెనుక భాగంలో స్టాల్ రికవరీ లక్షణాల కోసం విమానాన్ని పరీక్షిస్తున్నాడు. [12] [16] EAA ఎయిర్‌వెంచర్ మ్యూజియం నుండి డేటా [26] సాధారణ లక్షణాలు పనితీరు సంబంధిత అభివృద్ధి అభివృద్ధి విమానం పోల్చదగిన పాత్ర, కాన్ఫిగరేషన్ మరియు ERA సంబంధిత జాబితాల వికీమీడియా కామన్స్ వద్ద సిరస్ VK-30 కు సంబంధించిన మీడియా</v>
      </c>
      <c r="E106" s="1" t="s">
        <v>1881</v>
      </c>
      <c r="F106" s="1" t="str">
        <f>IFERROR(__xludf.DUMMYFUNCTION("GOOGLETRANSLATE(E:E, ""en"", ""te"")"),"Te త్సాహిక నిర్మించిన విమానం")</f>
        <v>Te త్సాహిక నిర్మించిన విమానం</v>
      </c>
      <c r="G106" s="1" t="s">
        <v>522</v>
      </c>
      <c r="H106" s="1" t="str">
        <f>IFERROR(__xludf.DUMMYFUNCTION("GOOGLETRANSLATE(G:G, ""en"", ""te"")"),"సంయుక్త రాష్ట్రాలు")</f>
        <v>సంయుక్త రాష్ట్రాలు</v>
      </c>
      <c r="J106" s="1" t="s">
        <v>1882</v>
      </c>
      <c r="K106" s="1" t="str">
        <f>IFERROR(__xludf.DUMMYFUNCTION("GOOGLETRANSLATE(J:J, ""en"", ""te"")"),"అలాన్ మరియు డేల్ క్లాప్మీర్, జెఫ్ వికెన్")</f>
        <v>అలాన్ మరియు డేల్ క్లాప్మీర్, జెఫ్ వికెన్</v>
      </c>
      <c r="L106" s="3">
        <v>32184.0</v>
      </c>
      <c r="O106" s="1" t="s">
        <v>1883</v>
      </c>
      <c r="P106" s="1" t="s">
        <v>1116</v>
      </c>
      <c r="Q106" s="1" t="s">
        <v>1884</v>
      </c>
      <c r="R106" s="1" t="s">
        <v>1885</v>
      </c>
      <c r="S106" s="1" t="s">
        <v>545</v>
      </c>
      <c r="T106" s="1" t="s">
        <v>1886</v>
      </c>
      <c r="U106" s="1" t="s">
        <v>1887</v>
      </c>
      <c r="V106" s="1" t="s">
        <v>1888</v>
      </c>
      <c r="W106" s="1" t="s">
        <v>1889</v>
      </c>
      <c r="Y106" s="1" t="s">
        <v>1890</v>
      </c>
      <c r="AA106" s="1" t="s">
        <v>1891</v>
      </c>
      <c r="AM106" s="1" t="s">
        <v>1892</v>
      </c>
      <c r="AN106" s="1" t="s">
        <v>1893</v>
      </c>
      <c r="AO106" s="1" t="s">
        <v>1894</v>
      </c>
      <c r="AP106" s="1" t="s">
        <v>1895</v>
      </c>
      <c r="AS106" s="1" t="s">
        <v>1896</v>
      </c>
      <c r="AT106" s="1" t="s">
        <v>1897</v>
      </c>
      <c r="AU106" s="1" t="s">
        <v>1898</v>
      </c>
      <c r="AW106" s="1" t="s">
        <v>594</v>
      </c>
      <c r="AY106" s="1" t="s">
        <v>1899</v>
      </c>
      <c r="AZ106" s="1" t="s">
        <v>1900</v>
      </c>
      <c r="BD106" s="1" t="s">
        <v>1901</v>
      </c>
      <c r="BH106" s="1" t="s">
        <v>1888</v>
      </c>
    </row>
    <row r="107">
      <c r="A107" s="1" t="s">
        <v>1902</v>
      </c>
      <c r="B107" s="1" t="str">
        <f>IFERROR(__xludf.DUMMYFUNCTION("GOOGLETRANSLATE(A:A, ""en"", ""te"")"),"సివిల్ ఏవియేషన్ డిపార్ట్మెంట్ రేవాతి")</f>
        <v>సివిల్ ఏవియేషన్ డిపార్ట్మెంట్ రేవాతి</v>
      </c>
      <c r="C107" s="1" t="s">
        <v>1903</v>
      </c>
      <c r="D107" s="1" t="str">
        <f>IFERROR(__xludf.DUMMYFUNCTION("GOOGLETRANSLATE(C:C, ""en"", ""te"")"),"సివిల్ ఏవియేషన్ డిపార్ట్మెంట్ రేవతి అనేది భారతదేశంలో ప్రధానంగా ఆ దేశం యొక్క ఎగిరే క్లబ్‌లు ఉపయోగించడానికి రూపొందించిన తేలికపాటి యుటిలిటీ విమానం. రేవతి ఒక సాంప్రదాయిక, తక్కువ-వింగ్ మోనోప్లేన్, స్థిర టెయిల్‌వీల్ అండర్ క్యారేజీ మరియు రెండు సీట్లు పక్కపక్కనే "&amp;"వాటి వెనుక ఐచ్ఛిక మూడవ సీటు ఉన్నాయి. ఫ్యూజ్‌లేజ్ నిర్మాణం వెల్డెడ్ స్టీల్ ట్యూబ్‌ను కలిగి ఉంది, ఫార్వర్డ్ విభాగం అల్యూమినియంలో చర్మం మరియు తోక విభాగం ఫాబ్రిక్‌లో ఉంది. రెక్కలు ఆల్-మెటల్ నిర్మాణంతో ఉన్నాయి మరియు మొదట చెక్క ఫ్లాప్స్ మరియు ఐలెరాన్‌లతో అమర్చబ"&amp;"డి ఉన్నాయి, వీటిని తరువాత లోహ ఉపరితలాలతో భర్తీ చేశారు. తోక ఉపరితలాలు కూడా మొదట చెక్కతో ఉన్నాయి కాని తరువాత లోహంతో భర్తీ చేయబడ్డాయి. రేవతి మొదట 13 జనవరి 1967 న ప్రయాణించి, జనవరి 1969 లో భారతీయ రకం ధృవీకరణను అందుకుంది. ప్రోటోటైప్ యొక్క రెక్కలు మరియు ఇంధన వ్"&amp;"యవస్థ తరువాత సవరించబడింది, మరియు ఫలితంగా వచ్చే కాన్ఫిగరేషన్ రేవతి Mk.ii. ఇది మొట్టమొదట 20 మే 1970 న ఈ కాన్ఫిగరేషన్‌లో ప్రయాణించింది. ఇది 31 అక్టోబర్ 1972 న దాని భారతీయ రకం ధృవీకరణ పత్రాన్ని పొందింది. జేన్ యొక్క ఆల్ ది వరల్డ్ విమానాల నుండి డేటా, 1975-76 [1"&amp;"] సాధారణ లక్షణాల పనితీరు")</f>
        <v>సివిల్ ఏవియేషన్ డిపార్ట్మెంట్ రేవతి అనేది భారతదేశంలో ప్రధానంగా ఆ దేశం యొక్క ఎగిరే క్లబ్‌లు ఉపయోగించడానికి రూపొందించిన తేలికపాటి యుటిలిటీ విమానం. రేవతి ఒక సాంప్రదాయిక, తక్కువ-వింగ్ మోనోప్లేన్, స్థిర టెయిల్‌వీల్ అండర్ క్యారేజీ మరియు రెండు సీట్లు పక్కపక్కనే వాటి వెనుక ఐచ్ఛిక మూడవ సీటు ఉన్నాయి. ఫ్యూజ్‌లేజ్ నిర్మాణం వెల్డెడ్ స్టీల్ ట్యూబ్‌ను కలిగి ఉంది, ఫార్వర్డ్ విభాగం అల్యూమినియంలో చర్మం మరియు తోక విభాగం ఫాబ్రిక్‌లో ఉంది. రెక్కలు ఆల్-మెటల్ నిర్మాణంతో ఉన్నాయి మరియు మొదట చెక్క ఫ్లాప్స్ మరియు ఐలెరాన్‌లతో అమర్చబడి ఉన్నాయి, వీటిని తరువాత లోహ ఉపరితలాలతో భర్తీ చేశారు. తోక ఉపరితలాలు కూడా మొదట చెక్కతో ఉన్నాయి కాని తరువాత లోహంతో భర్తీ చేయబడ్డాయి. రేవతి మొదట 13 జనవరి 1967 న ప్రయాణించి, జనవరి 1969 లో భారతీయ రకం ధృవీకరణను అందుకుంది. ప్రోటోటైప్ యొక్క రెక్కలు మరియు ఇంధన వ్యవస్థ తరువాత సవరించబడింది, మరియు ఫలితంగా వచ్చే కాన్ఫిగరేషన్ రేవతి Mk.ii. ఇది మొట్టమొదట 20 మే 1970 న ఈ కాన్ఫిగరేషన్‌లో ప్రయాణించింది. ఇది 31 అక్టోబర్ 1972 న దాని భారతీయ రకం ధృవీకరణ పత్రాన్ని పొందింది. జేన్ యొక్క ఆల్ ది వరల్డ్ విమానాల నుండి డేటా, 1975-76 [1] సాధారణ లక్షణాల పనితీరు</v>
      </c>
      <c r="E107" s="1" t="s">
        <v>1114</v>
      </c>
      <c r="F107" s="1" t="str">
        <f>IFERROR(__xludf.DUMMYFUNCTION("GOOGLETRANSLATE(E:E, ""en"", ""te"")"),"సివిల్ యుటిలిటీ విమానం")</f>
        <v>సివిల్ యుటిలిటీ విమానం</v>
      </c>
      <c r="L107" s="3">
        <v>24485.0</v>
      </c>
      <c r="P107" s="1">
        <v>2.0</v>
      </c>
      <c r="Q107" s="1" t="s">
        <v>1904</v>
      </c>
      <c r="R107" s="1" t="s">
        <v>1905</v>
      </c>
      <c r="S107" s="1" t="s">
        <v>1906</v>
      </c>
      <c r="T107" s="1" t="s">
        <v>1907</v>
      </c>
      <c r="U107" s="1" t="s">
        <v>1908</v>
      </c>
      <c r="W107" s="1" t="s">
        <v>1909</v>
      </c>
      <c r="X107" s="1" t="s">
        <v>1910</v>
      </c>
      <c r="Y107" s="1" t="s">
        <v>1911</v>
      </c>
      <c r="Z107" s="1" t="s">
        <v>1912</v>
      </c>
      <c r="AA107" s="1" t="s">
        <v>1913</v>
      </c>
      <c r="AN107" s="1" t="s">
        <v>1914</v>
      </c>
      <c r="AO107" s="1" t="s">
        <v>1915</v>
      </c>
      <c r="AP107" s="1">
        <v>1.0</v>
      </c>
      <c r="AQ107" s="1" t="s">
        <v>1916</v>
      </c>
      <c r="AR107" s="1" t="s">
        <v>1917</v>
      </c>
      <c r="AS107" s="1" t="s">
        <v>1766</v>
      </c>
      <c r="AT107" s="1" t="s">
        <v>1918</v>
      </c>
      <c r="AV107" s="1" t="s">
        <v>1919</v>
      </c>
      <c r="AX107" s="1">
        <v>6.27</v>
      </c>
      <c r="BG107" s="1" t="s">
        <v>291</v>
      </c>
      <c r="BH107" s="1" t="s">
        <v>1920</v>
      </c>
      <c r="BI107" s="1" t="s">
        <v>1921</v>
      </c>
      <c r="BJ107" s="1" t="s">
        <v>1922</v>
      </c>
      <c r="BP107" s="1" t="s">
        <v>1923</v>
      </c>
      <c r="DF107" s="1" t="s">
        <v>1924</v>
      </c>
    </row>
    <row r="108">
      <c r="A108" s="1" t="s">
        <v>1925</v>
      </c>
      <c r="B108" s="1" t="str">
        <f>IFERROR(__xludf.DUMMYFUNCTION("GOOGLETRANSLATE(A:A, ""en"", ""te"")"),"క్లటన్-టాబెనోర్ ఫ్రెడ్")</f>
        <v>క్లటన్-టాబెనోర్ ఫ్రెడ్</v>
      </c>
      <c r="C108" s="1" t="s">
        <v>1926</v>
      </c>
      <c r="D108" s="1" t="str">
        <f>IFERROR(__xludf.DUMMYFUNCTION("GOOGLETRANSLATE(C:C, ""en"", ""te"")"),"క్లటన్-టాబెనోర్ ఫ్రెడ్ అనేది 1963 లో ప్రవేశపెట్టిన బ్రిటిష్ హోమ్‌బిల్ట్ ఎయిర్‌క్రాఫ్ట్ డిజైన్. [1] [2] [3] ప్రోటోటైప్ ఫ్రెడ్ (ఫ్లయింగ్ రన్‌అబౌట్ ప్రయోగాత్మక రూపకల్పన) 1957 మరియు 1963 మధ్య E.C. క్లటన్ మరియు E.W. షెర్రీ రూపొందించారు మరియు నిర్మించారు. సింగి"&amp;"ల్-సీట్ల కలప మరియు ఫాబ్రిక్ పారాసోల్ మోనోప్లేన్ మొదట ట్రయంఫ్ 5 టి మోటార్‌సైకిల్ ఇంజిన్ చేత శక్తినిస్తుంది. 1968 నాటికి ఇది మార్చబడిన వోక్స్వ్యాగన్ ఇంజిన్‌తో ఎగురుతోంది. కాంటినెంటల్ A-65 65 HP (48 kW) నాలుగు స్ట్రోక్ పవర్‌ప్లాంట్ కూడా ఉపయోగించబడింది. విమాన"&amp;"ం స్వదేశానికి మరియు ముప్పై నుండి నలభై ఉదాహరణలు ప్రపంచవ్యాప్తంగా నిర్మించబడటానికి ప్రణాళికలు అందుబాటులో ఉంచబడ్డాయి. [1] [2] [3] సాధారణ లక్షణాల పనితీరు")</f>
        <v>క్లటన్-టాబెనోర్ ఫ్రెడ్ అనేది 1963 లో ప్రవేశపెట్టిన బ్రిటిష్ హోమ్‌బిల్ట్ ఎయిర్‌క్రాఫ్ట్ డిజైన్. [1] [2] [3] ప్రోటోటైప్ ఫ్రెడ్ (ఫ్లయింగ్ రన్‌అబౌట్ ప్రయోగాత్మక రూపకల్పన) 1957 మరియు 1963 మధ్య E.C. క్లటన్ మరియు E.W. షెర్రీ రూపొందించారు మరియు నిర్మించారు. సింగిల్-సీట్ల కలప మరియు ఫాబ్రిక్ పారాసోల్ మోనోప్లేన్ మొదట ట్రయంఫ్ 5 టి మోటార్‌సైకిల్ ఇంజిన్ చేత శక్తినిస్తుంది. 1968 నాటికి ఇది మార్చబడిన వోక్స్వ్యాగన్ ఇంజిన్‌తో ఎగురుతోంది. కాంటినెంటల్ A-65 65 HP (48 kW) నాలుగు స్ట్రోక్ పవర్‌ప్లాంట్ కూడా ఉపయోగించబడింది. విమానం స్వదేశానికి మరియు ముప్పై నుండి నలభై ఉదాహరణలు ప్రపంచవ్యాప్తంగా నిర్మించబడటానికి ప్రణాళికలు అందుబాటులో ఉంచబడ్డాయి. [1] [2] [3] సాధారణ లక్షణాల పనితీరు</v>
      </c>
      <c r="E108" s="1" t="s">
        <v>1927</v>
      </c>
      <c r="F108" s="1" t="str">
        <f>IFERROR(__xludf.DUMMYFUNCTION("GOOGLETRANSLATE(E:E, ""en"", ""te"")"),"హోమ్‌బిల్ట్ మోనోప్లేన్")</f>
        <v>హోమ్‌బిల్ట్ మోనోప్లేన్</v>
      </c>
      <c r="J108" s="1" t="s">
        <v>1928</v>
      </c>
      <c r="K108" s="1" t="str">
        <f>IFERROR(__xludf.DUMMYFUNCTION("GOOGLETRANSLATE(J:J, ""en"", ""te"")"),"ఎరిక్ క్లటన్")</f>
        <v>ఎరిక్ క్లటన్</v>
      </c>
      <c r="L108" s="1">
        <v>1963.0</v>
      </c>
      <c r="O108" s="1" t="s">
        <v>1929</v>
      </c>
      <c r="P108" s="1">
        <v>1.0</v>
      </c>
      <c r="Q108" s="1" t="s">
        <v>1930</v>
      </c>
      <c r="R108" s="1" t="s">
        <v>1931</v>
      </c>
      <c r="U108" s="1" t="s">
        <v>1932</v>
      </c>
      <c r="V108" s="1" t="s">
        <v>1933</v>
      </c>
      <c r="W108" s="1" t="s">
        <v>1934</v>
      </c>
      <c r="Z108" s="1" t="s">
        <v>1935</v>
      </c>
      <c r="AN108" s="1" t="s">
        <v>1936</v>
      </c>
      <c r="AO108" s="2" t="s">
        <v>1937</v>
      </c>
      <c r="AU108" s="1" t="s">
        <v>1938</v>
      </c>
      <c r="AW108" s="1" t="s">
        <v>206</v>
      </c>
      <c r="AY108" s="1" t="s">
        <v>1939</v>
      </c>
    </row>
    <row r="109">
      <c r="A109" s="1" t="s">
        <v>1940</v>
      </c>
      <c r="B109" s="1" t="str">
        <f>IFERROR(__xludf.DUMMYFUNCTION("GOOGLETRANSLATE(A:A, ""en"", ""te"")"),"కోలీయర్ మార్టిన్ 3 ఎస్ 100")</f>
        <v>కోలీయర్ మార్టిన్ 3 ఎస్ 100</v>
      </c>
      <c r="C109" s="1" t="s">
        <v>1941</v>
      </c>
      <c r="D109" s="1" t="str">
        <f>IFERROR(__xludf.DUMMYFUNCTION("GOOGLETRANSLATE(C:C, ""en"", ""te"")"),"కోలీయర్ మార్టిన్ 3 ఎస్ 100 అనేది స్పానిష్ అల్ట్రాలైట్ విమానం, ఇది పోర్టోనోవోకు చెందిన కోలీయర్ చేత రూపొందించబడింది మరియు నిర్మించింది. [1] [2] ఈ విమానం ఫెడెరేషన్ ఏరోనటిక్ ఇంటర్నేషనల్ మైక్రోలైట్ నిబంధనలకు అనుగుణంగా రూపొందించబడింది. ఇది కాంటిలివర్ హై-వింగ్, "&amp;"రెండు-సీట్ల-సైడ్-సైడ్ కాన్ఫిగరేషన్ పరివేష్టిత కాక్‌పిట్, స్థిర ట్రైసైకిల్ ల్యాండింగ్ గేర్ మరియు పషర్ కాన్ఫిగరేషన్‌లో ఒకే ఇంజిన్ కలిగి ఉంది. [1] [2] విమానం మిశ్రమాల నుండి తయారవుతుంది. దాని 12.4 మీ (40.7 అడుగులు) స్పాన్ వింగ్ 12.0 మీ 2 (129 చదరపు అడుగులు) మ"&amp;"రియు ఫ్లాప్‌లను కలిగి ఉంది, వీటిని ల్యాండింగ్ కోసం మోహరించవచ్చు మరియు క్రూయిజ్ ఫ్లైట్ కోసం రిఫ్లెక్స్ చేయవచ్చు. లాంగ్ వింగ్స్పాన్ మార్టిన్ 3 కి 23: 1 యొక్క గ్లైడ్ నిష్పత్తిని ఇస్తుంది మరియు పవర్-ఆఫ్ పెరుగుతున్న విమానాలను అనుమతిస్తుంది. ప్రామాణిక ఇంజిన్ 10"&amp;"0 హెచ్‌పి (75 కిలోవాట్) రోటాక్స్ 912లు నాలుగు-స్ట్రోక్ పవర్‌ప్లాంట్. [1] [2] 2015 లో ఈ విమానం గలిసియా ఏవియోనికా ఎస్ఎల్ చేత విక్రయించబడింది. [3] బేయర్ల్ నుండి డేటా [1] సాధారణ లక్షణాల పనితీరు")</f>
        <v>కోలీయర్ మార్టిన్ 3 ఎస్ 100 అనేది స్పానిష్ అల్ట్రాలైట్ విమానం, ఇది పోర్టోనోవోకు చెందిన కోలీయర్ చేత రూపొందించబడింది మరియు నిర్మించింది. [1] [2] ఈ విమానం ఫెడెరేషన్ ఏరోనటిక్ ఇంటర్నేషనల్ మైక్రోలైట్ నిబంధనలకు అనుగుణంగా రూపొందించబడింది. ఇది కాంటిలివర్ హై-వింగ్, రెండు-సీట్ల-సైడ్-సైడ్ కాన్ఫిగరేషన్ పరివేష్టిత కాక్‌పిట్, స్థిర ట్రైసైకిల్ ల్యాండింగ్ గేర్ మరియు పషర్ కాన్ఫిగరేషన్‌లో ఒకే ఇంజిన్ కలిగి ఉంది. [1] [2] విమానం మిశ్రమాల నుండి తయారవుతుంది. దాని 12.4 మీ (40.7 అడుగులు) స్పాన్ వింగ్ 12.0 మీ 2 (129 చదరపు అడుగులు) మరియు ఫ్లాప్‌లను కలిగి ఉంది, వీటిని ల్యాండింగ్ కోసం మోహరించవచ్చు మరియు క్రూయిజ్ ఫ్లైట్ కోసం రిఫ్లెక్స్ చేయవచ్చు. లాంగ్ వింగ్స్పాన్ మార్టిన్ 3 కి 23: 1 యొక్క గ్లైడ్ నిష్పత్తిని ఇస్తుంది మరియు పవర్-ఆఫ్ పెరుగుతున్న విమానాలను అనుమతిస్తుంది. ప్రామాణిక ఇంజిన్ 100 హెచ్‌పి (75 కిలోవాట్) రోటాక్స్ 912లు నాలుగు-స్ట్రోక్ పవర్‌ప్లాంట్. [1] [2] 2015 లో ఈ విమానం గలిసియా ఏవియోనికా ఎస్ఎల్ చేత విక్రయించబడింది. [3] బేయర్ల్ నుండి డేటా [1] సాధారణ లక్షణాల పనితీరు</v>
      </c>
      <c r="E109" s="1" t="s">
        <v>488</v>
      </c>
      <c r="F109" s="1" t="str">
        <f>IFERROR(__xludf.DUMMYFUNCTION("GOOGLETRANSLATE(E:E, ""en"", ""te"")"),"అల్ట్రాలైట్ విమానం")</f>
        <v>అల్ట్రాలైట్ విమానం</v>
      </c>
      <c r="G109" s="1" t="s">
        <v>1004</v>
      </c>
      <c r="H109" s="1" t="str">
        <f>IFERROR(__xludf.DUMMYFUNCTION("GOOGLETRANSLATE(G:G, ""en"", ""te"")"),"స్పెయిన్")</f>
        <v>స్పెయిన్</v>
      </c>
      <c r="I109" s="2" t="s">
        <v>1942</v>
      </c>
      <c r="M109" s="1" t="s">
        <v>492</v>
      </c>
      <c r="N109" s="1" t="str">
        <f>IFERROR(__xludf.DUMMYFUNCTION("GOOGLETRANSLATE(M:M, ""en"", ""te"")"),"ఉత్పత్తిలో")</f>
        <v>ఉత్పత్తిలో</v>
      </c>
      <c r="P109" s="1" t="s">
        <v>163</v>
      </c>
      <c r="R109" s="1" t="s">
        <v>1943</v>
      </c>
      <c r="T109" s="1" t="s">
        <v>1944</v>
      </c>
      <c r="U109" s="1" t="s">
        <v>1009</v>
      </c>
      <c r="V109" s="1" t="s">
        <v>167</v>
      </c>
      <c r="W109" s="1" t="s">
        <v>168</v>
      </c>
      <c r="Y109" s="1" t="s">
        <v>1919</v>
      </c>
      <c r="Z109" s="1" t="s">
        <v>642</v>
      </c>
      <c r="AM109" s="1" t="s">
        <v>500</v>
      </c>
      <c r="AN109" s="1" t="s">
        <v>1945</v>
      </c>
      <c r="AO109" s="2" t="s">
        <v>1946</v>
      </c>
      <c r="AP109" s="1" t="s">
        <v>175</v>
      </c>
      <c r="AQ109" s="1" t="s">
        <v>1947</v>
      </c>
      <c r="AR109" s="1" t="s">
        <v>1948</v>
      </c>
      <c r="AS109" s="1" t="s">
        <v>178</v>
      </c>
      <c r="AT109" s="1" t="s">
        <v>1949</v>
      </c>
      <c r="AU109" s="1" t="s">
        <v>1950</v>
      </c>
      <c r="AW109" s="1" t="s">
        <v>1951</v>
      </c>
      <c r="BO109" s="1" t="s">
        <v>1952</v>
      </c>
    </row>
    <row r="110">
      <c r="A110" s="1" t="s">
        <v>1953</v>
      </c>
      <c r="B110" s="1" t="str">
        <f>IFERROR(__xludf.DUMMYFUNCTION("GOOGLETRANSLATE(A:A, ""en"", ""te"")"),"కాన్రాయ్ స్టోలిఫ్టర్")</f>
        <v>కాన్రాయ్ స్టోలిఫ్టర్</v>
      </c>
      <c r="C110" s="1" t="s">
        <v>1954</v>
      </c>
      <c r="D110" s="1" t="str">
        <f>IFERROR(__xludf.DUMMYFUNCTION("GOOGLETRANSLATE(C:C, ""en"", ""te"")"),"కాన్రాయ్ స్టోలిఫ్టర్ అనేది సెస్నా 337 సూపర్ స్కైమాస్టర్ యొక్క మార్పిడి, దీనిని 1968 నుండి కాన్రాయ్ విమానానికి చెందిన జాన్ ఎం. ఎయిర్‌సెర్చ్ టిపిఇ 331-25 ఎ టర్బోప్రాప్. సాధారణ కార్గో వాల్యూమ్‌ను దాదాపు రెట్టింపు చేయడానికి ఫ్యూజ్‌లేజ్ విస్తరించబడింది. ఈ విమా"&amp;"నం రాబర్ట్‌సన్ ఎయిర్‌క్రాఫ్ట్ కార్పొరేషన్ స్టోల్-కిట్‌తో కూడా అమర్చబడింది. [1] ఈ విమానం కార్గో మరియు ట్రూప్ ట్రాన్స్‌పోర్ట్, మెడివాక్, నిఘా మరియు పారాచూట్ డ్రాప్ సహా అనేక రకాల సైనిక మరియు పౌర పాత్రల కోసం ఉద్దేశించబడింది. [2] ఈ విమానం 250 అడుగుల (76 మీ) లో"&amp;" బయలుదేరి, 450 అడుగుల (137 మీ) లో 50 అడుగుల (15 మీ) అడ్డంకిని క్లియర్ చేయగలదు. ల్యాండింగ్‌లో అప్రోచ్ స్పీడ్ 51 mph (82 km/h), ఇది టచ్-డౌన్ వేగం 44 mph (71 km/h), ఇది 200 అడుగుల (61 మీ) కంటే తక్కువ గ్రౌండ్ రోల్‌ను ఇస్తుంది. [2] ఒక స్టోలిఫ్టర్ మాత్రమే నిర్మ"&amp;"ించబడింది. మార్పిడి ఆమోదించబడింది మరియు ఉత్పత్తి చేయబడిన సింగిల్ విమానానికి ఎయిర్‌వర్త్ యొక్క ప్రామాణిక ధృవీకరణ పత్రం ఇవ్వబడింది. ఈ విమానం ఇప్పటికీ 2017 నాటికి ఉంది మరియు ఇది అమెరికాలోని వాషింగ్టన్లోని లైమాన్ లో ఉంది. [3] ఫ్లైట్ ఇంటర్నేషనల్ నుండి డేటా [2]"&amp;" సాధారణ లక్షణాల పనితీరు")</f>
        <v>కాన్రాయ్ స్టోలిఫ్టర్ అనేది సెస్నా 337 సూపర్ స్కైమాస్టర్ యొక్క మార్పిడి, దీనిని 1968 నుండి కాన్రాయ్ విమానానికి చెందిన జాన్ ఎం. ఎయిర్‌సెర్చ్ టిపిఇ 331-25 ఎ టర్బోప్రాప్. సాధారణ కార్గో వాల్యూమ్‌ను దాదాపు రెట్టింపు చేయడానికి ఫ్యూజ్‌లేజ్ విస్తరించబడింది. ఈ విమానం రాబర్ట్‌సన్ ఎయిర్‌క్రాఫ్ట్ కార్పొరేషన్ స్టోల్-కిట్‌తో కూడా అమర్చబడింది. [1] ఈ విమానం కార్గో మరియు ట్రూప్ ట్రాన్స్‌పోర్ట్, మెడివాక్, నిఘా మరియు పారాచూట్ డ్రాప్ సహా అనేక రకాల సైనిక మరియు పౌర పాత్రల కోసం ఉద్దేశించబడింది. [2] ఈ విమానం 250 అడుగుల (76 మీ) లో బయలుదేరి, 450 అడుగుల (137 మీ) లో 50 అడుగుల (15 మీ) అడ్డంకిని క్లియర్ చేయగలదు. ల్యాండింగ్‌లో అప్రోచ్ స్పీడ్ 51 mph (82 km/h), ఇది టచ్-డౌన్ వేగం 44 mph (71 km/h), ఇది 200 అడుగుల (61 మీ) కంటే తక్కువ గ్రౌండ్ రోల్‌ను ఇస్తుంది. [2] ఒక స్టోలిఫ్టర్ మాత్రమే నిర్మించబడింది. మార్పిడి ఆమోదించబడింది మరియు ఉత్పత్తి చేయబడిన సింగిల్ విమానానికి ఎయిర్‌వర్త్ యొక్క ప్రామాణిక ధృవీకరణ పత్రం ఇవ్వబడింది. ఈ విమానం ఇప్పటికీ 2017 నాటికి ఉంది మరియు ఇది అమెరికాలోని వాషింగ్టన్లోని లైమాన్ లో ఉంది. [3] ఫ్లైట్ ఇంటర్నేషనల్ నుండి డేటా [2] సాధారణ లక్షణాల పనితీరు</v>
      </c>
      <c r="E110" s="1" t="s">
        <v>1955</v>
      </c>
      <c r="F110" s="1" t="str">
        <f>IFERROR(__xludf.DUMMYFUNCTION("GOOGLETRANSLATE(E:E, ""en"", ""te"")"),"STOL మార్పిడి")</f>
        <v>STOL మార్పిడి</v>
      </c>
      <c r="G110" s="1" t="s">
        <v>522</v>
      </c>
      <c r="H110" s="1" t="str">
        <f>IFERROR(__xludf.DUMMYFUNCTION("GOOGLETRANSLATE(G:G, ""en"", ""te"")"),"సంయుక్త రాష్ట్రాలు")</f>
        <v>సంయుక్త రాష్ట్రాలు</v>
      </c>
      <c r="I110" s="1" t="s">
        <v>738</v>
      </c>
      <c r="L110" s="1">
        <v>1968.0</v>
      </c>
      <c r="M110" s="1" t="s">
        <v>1956</v>
      </c>
      <c r="N110" s="1" t="str">
        <f>IFERROR(__xludf.DUMMYFUNCTION("GOOGLETRANSLATE(M:M, ""en"", ""te"")"),"ఉత్పత్తి పూర్తయింది")</f>
        <v>ఉత్పత్తి పూర్తయింది</v>
      </c>
      <c r="O110" s="1">
        <v>1.0</v>
      </c>
      <c r="P110" s="1" t="s">
        <v>163</v>
      </c>
      <c r="U110" s="1" t="s">
        <v>1957</v>
      </c>
      <c r="V110" s="1" t="s">
        <v>1958</v>
      </c>
      <c r="W110" s="1" t="s">
        <v>1959</v>
      </c>
      <c r="Z110" s="1" t="s">
        <v>1960</v>
      </c>
      <c r="AM110" s="1" t="s">
        <v>1961</v>
      </c>
      <c r="AN110" s="1" t="s">
        <v>1962</v>
      </c>
      <c r="AO110" s="1" t="s">
        <v>1963</v>
      </c>
      <c r="AP110" s="1" t="s">
        <v>1964</v>
      </c>
      <c r="AQ110" s="1" t="s">
        <v>1965</v>
      </c>
      <c r="AS110" s="1" t="s">
        <v>1966</v>
      </c>
      <c r="AZ110" s="1">
        <v>1968.0</v>
      </c>
      <c r="BE110" s="1" t="s">
        <v>1967</v>
      </c>
      <c r="BF110" s="1" t="s">
        <v>1968</v>
      </c>
      <c r="BI110" s="1" t="s">
        <v>1969</v>
      </c>
    </row>
    <row r="111">
      <c r="A111" s="1" t="s">
        <v>1970</v>
      </c>
      <c r="B111" s="1" t="str">
        <f>IFERROR(__xludf.DUMMYFUNCTION("GOOGLETRANSLATE(A:A, ""en"", ""te"")"),"కార్వస్ ఫ్యూజన్")</f>
        <v>కార్వస్ ఫ్యూజన్</v>
      </c>
      <c r="C111" s="1" t="s">
        <v>1971</v>
      </c>
      <c r="D111" s="1" t="str">
        <f>IFERROR(__xludf.DUMMYFUNCTION("GOOGLETRANSLATE(C:C, ""en"", ""te"")"),"కార్వస్ ఫ్యూజన్ అనేది ఇటలీలో కొర్వస్ హంగరీ ఎల్‌ఎల్‌సి నిర్మించిన రెండు-సీట్ల, తక్కువ వింగ్, లైట్ స్పోర్ట్ విమానం. [1] కార్వస్ ఫ్యూజన్ అనేది ఫ్యాక్టరీ నిర్మించిన విమానం లేదా కిట్‌గా అందించే అన్ని మిశ్రమ విమానం. దీనిని చీఫ్ ఎగ్జిక్యూటివ్ ఇంజనీర్ ఆండ్రాస్ వో"&amp;"లోస్క్సుక్ ""... రేసర్ 540 చేయగలిగేదాన్ని ప్రయత్నించడానికి ఇష్టపడే ts త్సాహికులకు అల్ట్రాలైట్ విమానం. [2] ఇది ఆగస్టు 2011 లో ప్రకటించబడింది మరియు 27 జనవరి 2012 పరిచయం చేయబడింది. ఇటలీలోని పోర్డెనోన్‌లో. [1] కార్వస్ ఫ్యూజన్ విలోమ చమురు వ్యవస్థ మరియు సుష్ట ఎ"&amp;"యిర్‌ఫాయిల్‌ను కలిగి ఉంది, ఇది నిటారుగా లేదా విలోమంగా సమానంగా ఎగరడానికి అనుమతిస్తుంది. [2] ఇది సాంప్రదాయ ల్యాండింగ్ గేర్ లేదా ట్రైసైకిల్ గేర్ [3] మరియు బాలిస్టిక్ పారాచూట్‌తో లభిస్తుంది. 30 మార్చి 2012 న డెమో ఫ్లైట్ సమయంలో, కొర్వస్ ఫ్యూజన్ ఉచ్చులు మరియు బ"&amp;"ారెల్ రోల్స్ సహా అనేక ఏరోబాటిక్ విన్యాసాల ద్వారా ఎగురవేయబడింది. [4] కార్వస్-హంగరీ వెబ్‌సైట్ నుండి డేటా [5] సాధారణ లక్షణాల పనితీరు")</f>
        <v>కార్వస్ ఫ్యూజన్ అనేది ఇటలీలో కొర్వస్ హంగరీ ఎల్‌ఎల్‌సి నిర్మించిన రెండు-సీట్ల, తక్కువ వింగ్, లైట్ స్పోర్ట్ విమానం. [1] కార్వస్ ఫ్యూజన్ అనేది ఫ్యాక్టరీ నిర్మించిన విమానం లేదా కిట్‌గా అందించే అన్ని మిశ్రమ విమానం. దీనిని చీఫ్ ఎగ్జిక్యూటివ్ ఇంజనీర్ ఆండ్రాస్ వోలోస్క్సుక్ "... రేసర్ 540 చేయగలిగేదాన్ని ప్రయత్నించడానికి ఇష్టపడే ts త్సాహికులకు అల్ట్రాలైట్ విమానం. [2] ఇది ఆగస్టు 2011 లో ప్రకటించబడింది మరియు 27 జనవరి 2012 పరిచయం చేయబడింది. ఇటలీలోని పోర్డెనోన్‌లో. [1] కార్వస్ ఫ్యూజన్ విలోమ చమురు వ్యవస్థ మరియు సుష్ట ఎయిర్‌ఫాయిల్‌ను కలిగి ఉంది, ఇది నిటారుగా లేదా విలోమంగా సమానంగా ఎగరడానికి అనుమతిస్తుంది. [2] ఇది సాంప్రదాయ ల్యాండింగ్ గేర్ లేదా ట్రైసైకిల్ గేర్ [3] మరియు బాలిస్టిక్ పారాచూట్‌తో లభిస్తుంది. 30 మార్చి 2012 న డెమో ఫ్లైట్ సమయంలో, కొర్వస్ ఫ్యూజన్ ఉచ్చులు మరియు బారెల్ రోల్స్ సహా అనేక ఏరోబాటిక్ విన్యాసాల ద్వారా ఎగురవేయబడింది. [4] కార్వస్-హంగరీ వెబ్‌సైట్ నుండి డేటా [5] సాధారణ లక్షణాల పనితీరు</v>
      </c>
      <c r="E111" s="1" t="s">
        <v>1972</v>
      </c>
      <c r="F111" s="1" t="str">
        <f>IFERROR(__xludf.DUMMYFUNCTION("GOOGLETRANSLATE(E:E, ""en"", ""te"")"),"మోనోప్లేన్ పర్యటన")</f>
        <v>మోనోప్లేన్ పర్యటన</v>
      </c>
      <c r="G111" s="1" t="s">
        <v>1973</v>
      </c>
      <c r="H111" s="1" t="str">
        <f>IFERROR(__xludf.DUMMYFUNCTION("GOOGLETRANSLATE(G:G, ""en"", ""te"")"),"హంగరీ")</f>
        <v>హంగరీ</v>
      </c>
      <c r="I111" s="2" t="s">
        <v>1974</v>
      </c>
      <c r="P111" s="1">
        <v>2.0</v>
      </c>
      <c r="Q111" s="1" t="s">
        <v>1975</v>
      </c>
      <c r="R111" s="1" t="s">
        <v>727</v>
      </c>
      <c r="S111" s="1" t="s">
        <v>1976</v>
      </c>
      <c r="T111" s="1" t="s">
        <v>1977</v>
      </c>
      <c r="U111" s="1" t="s">
        <v>1978</v>
      </c>
      <c r="V111" s="1" t="s">
        <v>1979</v>
      </c>
      <c r="W111" s="1" t="s">
        <v>1980</v>
      </c>
      <c r="AM111" s="1" t="s">
        <v>1981</v>
      </c>
      <c r="AN111" s="1" t="s">
        <v>1982</v>
      </c>
      <c r="AQ111" s="1" t="s">
        <v>1983</v>
      </c>
      <c r="AU111" s="1" t="s">
        <v>1984</v>
      </c>
      <c r="BQ111" s="1" t="s">
        <v>1985</v>
      </c>
    </row>
    <row r="112">
      <c r="A112" s="1" t="s">
        <v>1986</v>
      </c>
      <c r="B112" s="1" t="str">
        <f>IFERROR(__xludf.DUMMYFUNCTION("GOOGLETRANSLATE(A:A, ""en"", ""te"")"),"కాస్మోస్ దశ II")</f>
        <v>కాస్మోస్ దశ II</v>
      </c>
      <c r="C112" s="1" t="s">
        <v>1987</v>
      </c>
      <c r="D112" s="1" t="str">
        <f>IFERROR(__xludf.DUMMYFUNCTION("GOOGLETRANSLATE(C:C, ""en"", ""te"")"),"కాస్మోస్ ఫేజ్ II మరియు ఫేజ్ III అనేది ఫ్రెంచ్ రెండు-సీట్ల ఫ్లయింగ్ వింగ్ అల్ట్రాలైట్ ట్రైక్‌ల శ్రేణి, ఇవి ఫోంటైన్-లెస్-డిజోన్ యొక్క కాస్మోస్ ఉల్మ్ చేత ఉత్పత్తి చేయబడ్డాయి మరియు ఇప్పుడు మెక్సికోలోని ప్యూంటె డెక్స్ట్లా యొక్క కాస్మోస్ అల్ట్రాలైట్ చేత ఉత్పత్త"&amp;"ి చేయబడ్డాయి. విమానం ఫ్యాక్టరీ పూర్తయిన విమానంగా సరఫరా చేయబడుతుంది మరియు ఇవి కిట్‌లుగా అందుబాటులో లేవు. [1] [2] [3] [4] ఈ సిరీస్ మునుపటి కాస్మోస్ బైసన్ నుండి అభివృద్ధి చేయబడింది, పెద్ద సీట్లు, ల్యాండింగ్ గేర్ సస్పెన్షన్ మరియు కంపనాన్ని తగ్గించడానికి కొత్త"&amp;" ఇంజిన్ మౌంటు వ్యవస్థను జోడించింది. ఇది యూరోపియన్ ఫెడరేషన్ ఏరోనటిక్ ఇంటర్నేషనల్ మైక్రోలైట్ వర్గీకరణకు అనుగుణంగా రూపొందించబడింది. ఇది కేబుల్-బ్రేస్డ్ హాంగ్ గ్లైడర్-స్టైల్ హై-వింగ్, వెయిట్-షిఫ్ట్ కంట్రోల్స్, రెండు-సీట్ల-టెన్డం ఓపెన్ కాక్‌పిట్, ట్రైసైకిల్ ల్"&amp;"యాండింగ్ గేర్ మరియు పషర్ కాన్ఫిగరేషన్‌లో ఒకే ఇంజిన్ కలిగి ఉంది. [1] [3] విమానం రెక్కను బోల్ట్-టుగెథర్ అల్యూమినియం గొట్టాల నుండి తయారు చేస్తారు, దాని సింగిల్, లేదా ఐచ్ఛికంగా డబుల్-ఉపరితలం, ట్రిలాం సెయిల్‌క్లాత్‌లో కప్పబడి ఉంటుంది. రెక్కకు ఒకే ట్యూబ్-రకం కి"&amp;"ంగ్‌పోస్ట్ మద్దతు ఇస్తుంది మరియు ""ఎ"" ఫ్రేమ్ కంట్రోల్ బార్‌ను ఉపయోగిస్తుంది. రకరకాల రెక్కలు మరియు ఇంజిన్‌లను అమర్చవచ్చు, ఒక్కొక్కటి వేరే మోడల్ హోదా ఉంటుంది. 37 kW (50 HP) రోటాక్స్ 503 లేదా 48 kW (64 HP) రోటాక్స్ 582 రెండు-స్ట్రోక్ ఇంజిన్‌తో కూడినప్పుడు, "&amp;"విమానం దశ II గా మరియు 60 నుండి 75 kW (80 నుండి 101 HP) రోటాక్స్ 912 గా ఉంటుంది. నాలుగు-స్ట్రోక్ ఇంజిన్ ఒక దశ III గా నియమించబడింది. ఉపయోగించిన రెక్కలు డబుల్ సర్ఫేస్ టాప్ 12.9, టాప్ 14.9, క్రోనోస్ 16 మరియు సింగిల్ సర్ఫేస్ జూమ్ 19. రెక్కల హోదా చదరపు మీటర్లలో"&amp;"ని ప్రాంతాన్ని ప్రతిబింబిస్తుంది. ల్యాండింగ్ గేర్‌లో మూడు చక్రాలు, ముక్కు వీల్ స్టీరింగ్ మరియు ముక్కు చక్రాల-మౌంటెడ్ డ్రమ్ బ్రేక్, అలాగే పార్కింగ్ బ్రేక్ పై గ్యాస్ నిండిన షాక్ అబ్జార్బర్ సస్పెన్షన్ ఉంది. ఈ విమానం నిల్వ లేదా భూ రవాణా కోసం విడదీయవచ్చు, సెటప"&amp;"్ కోసం అరగంట పడుతుంది. [1] [3] ఈ ధారావాహికలో గ్లైడర్ ఏరో-టౌ కిట్, ఫ్లోట్లు, ఉప్పు-నీటి రక్షణ, బాలిస్టిక్ పారాచూట్ మరియు విమాన శిక్షణ కోసం ద్వంద్వ నియంత్రణలు ఉన్నాయి. [1] పంక్తిలోని నమూనాలు రెక్కలు మరియు ఇంజిన్ల కలయికలను ప్రతిబింబిస్తాయి. డాక్యుమెంటెడ్ వెర"&amp;"్షన్లలో ఇవి ఉన్నాయి: క్లిచ్ మరియు పర్డీ నుండి డేటా [1] [2] సాధారణ లక్షణాల పనితీరు")</f>
        <v>కాస్మోస్ ఫేజ్ II మరియు ఫేజ్ III అనేది ఫ్రెంచ్ రెండు-సీట్ల ఫ్లయింగ్ వింగ్ అల్ట్రాలైట్ ట్రైక్‌ల శ్రేణి, ఇవి ఫోంటైన్-లెస్-డిజోన్ యొక్క కాస్మోస్ ఉల్మ్ చేత ఉత్పత్తి చేయబడ్డాయి మరియు ఇప్పుడు మెక్సికోలోని ప్యూంటె డెక్స్ట్లా యొక్క కాస్మోస్ అల్ట్రాలైట్ చేత ఉత్పత్తి చేయబడ్డాయి. విమానం ఫ్యాక్టరీ పూర్తయిన విమానంగా సరఫరా చేయబడుతుంది మరియు ఇవి కిట్‌లుగా అందుబాటులో లేవు. [1] [2] [3] [4] ఈ సిరీస్ మునుపటి కాస్మోస్ బైసన్ నుండి అభివృద్ధి చేయబడింది, పెద్ద సీట్లు, ల్యాండింగ్ గేర్ సస్పెన్షన్ మరియు కంపనాన్ని తగ్గించడానికి కొత్త ఇంజిన్ మౌంటు వ్యవస్థను జోడించింది. ఇది యూరోపియన్ ఫెడరేషన్ ఏరోనటిక్ ఇంటర్నేషనల్ మైక్రోలైట్ వర్గీకరణకు అనుగుణంగా రూపొందించబడింది. ఇది కేబుల్-బ్రేస్డ్ హాంగ్ గ్లైడర్-స్టైల్ హై-వింగ్, వెయిట్-షిఫ్ట్ కంట్రోల్స్, రెండు-సీట్ల-టెన్డం ఓపెన్ కాక్‌పిట్, ట్రైసైకిల్ ల్యాండింగ్ గేర్ మరియు పషర్ కాన్ఫిగరేషన్‌లో ఒకే ఇంజిన్ కలిగి ఉంది. [1] [3] విమానం రెక్కను బోల్ట్-టుగెథర్ అల్యూమినియం గొట్టాల నుండి తయారు చేస్తారు, దాని సింగిల్, లేదా ఐచ్ఛికంగా డబుల్-ఉపరితలం, ట్రిలాం సెయిల్‌క్లాత్‌లో కప్పబడి ఉంటుంది. రెక్కకు ఒకే ట్యూబ్-రకం కింగ్‌పోస్ట్ మద్దతు ఇస్తుంది మరియు "ఎ" ఫ్రేమ్ కంట్రోల్ బార్‌ను ఉపయోగిస్తుంది. రకరకాల రెక్కలు మరియు ఇంజిన్‌లను అమర్చవచ్చు, ఒక్కొక్కటి వేరే మోడల్ హోదా ఉంటుంది. 37 kW (50 HP) రోటాక్స్ 503 లేదా 48 kW (64 HP) రోటాక్స్ 582 రెండు-స్ట్రోక్ ఇంజిన్‌తో కూడినప్పుడు, విమానం దశ II గా మరియు 60 నుండి 75 kW (80 నుండి 101 HP) రోటాక్స్ 912 గా ఉంటుంది. నాలుగు-స్ట్రోక్ ఇంజిన్ ఒక దశ III గా నియమించబడింది. ఉపయోగించిన రెక్కలు డబుల్ సర్ఫేస్ టాప్ 12.9, టాప్ 14.9, క్రోనోస్ 16 మరియు సింగిల్ సర్ఫేస్ జూమ్ 19. రెక్కల హోదా చదరపు మీటర్లలోని ప్రాంతాన్ని ప్రతిబింబిస్తుంది. ల్యాండింగ్ గేర్‌లో మూడు చక్రాలు, ముక్కు వీల్ స్టీరింగ్ మరియు ముక్కు చక్రాల-మౌంటెడ్ డ్రమ్ బ్రేక్, అలాగే పార్కింగ్ బ్రేక్ పై గ్యాస్ నిండిన షాక్ అబ్జార్బర్ సస్పెన్షన్ ఉంది. ఈ విమానం నిల్వ లేదా భూ రవాణా కోసం విడదీయవచ్చు, సెటప్ కోసం అరగంట పడుతుంది. [1] [3] ఈ ధారావాహికలో గ్లైడర్ ఏరో-టౌ కిట్, ఫ్లోట్లు, ఉప్పు-నీటి రక్షణ, బాలిస్టిక్ పారాచూట్ మరియు విమాన శిక్షణ కోసం ద్వంద్వ నియంత్రణలు ఉన్నాయి. [1] పంక్తిలోని నమూనాలు రెక్కలు మరియు ఇంజిన్ల కలయికలను ప్రతిబింబిస్తాయి. డాక్యుమెంటెడ్ వెర్షన్లలో ఇవి ఉన్నాయి: క్లిచ్ మరియు పర్డీ నుండి డేటా [1] [2] సాధారణ లక్షణాల పనితీరు</v>
      </c>
      <c r="E112" s="1" t="s">
        <v>159</v>
      </c>
      <c r="F112" s="1" t="str">
        <f>IFERROR(__xludf.DUMMYFUNCTION("GOOGLETRANSLATE(E:E, ""en"", ""te"")"),"అల్ట్రాలైట్ ట్రైక్")</f>
        <v>అల్ట్రాలైట్ ట్రైక్</v>
      </c>
      <c r="G112" s="1" t="s">
        <v>1988</v>
      </c>
      <c r="H112" s="1" t="str">
        <f>IFERROR(__xludf.DUMMYFUNCTION("GOOGLETRANSLATE(G:G, ""en"", ""te"")"),"ఫ్రాన్సిమెక్సికో")</f>
        <v>ఫ్రాన్సిమెక్సికో</v>
      </c>
      <c r="I112" s="2" t="s">
        <v>1989</v>
      </c>
      <c r="M112" s="1" t="s">
        <v>492</v>
      </c>
      <c r="N112" s="1" t="str">
        <f>IFERROR(__xludf.DUMMYFUNCTION("GOOGLETRANSLATE(M:M, ""en"", ""te"")"),"ఉత్పత్తిలో")</f>
        <v>ఉత్పత్తిలో</v>
      </c>
      <c r="P112" s="1" t="s">
        <v>163</v>
      </c>
      <c r="Q112" s="1" t="s">
        <v>1990</v>
      </c>
      <c r="R112" s="1" t="s">
        <v>1991</v>
      </c>
      <c r="T112" s="1" t="s">
        <v>1992</v>
      </c>
      <c r="U112" s="1" t="s">
        <v>1993</v>
      </c>
      <c r="V112" s="1" t="s">
        <v>528</v>
      </c>
      <c r="W112" s="1" t="s">
        <v>1994</v>
      </c>
      <c r="Y112" s="1" t="s">
        <v>1995</v>
      </c>
      <c r="Z112" s="1" t="s">
        <v>1996</v>
      </c>
      <c r="AA112" s="1" t="s">
        <v>1997</v>
      </c>
      <c r="AM112" s="1" t="s">
        <v>172</v>
      </c>
      <c r="AN112" s="1" t="s">
        <v>1998</v>
      </c>
      <c r="AO112" s="1" t="s">
        <v>1999</v>
      </c>
      <c r="AP112" s="1" t="s">
        <v>175</v>
      </c>
      <c r="AQ112" s="1" t="s">
        <v>2000</v>
      </c>
      <c r="AR112" s="1" t="s">
        <v>2001</v>
      </c>
      <c r="AS112" s="1" t="s">
        <v>1018</v>
      </c>
      <c r="AW112" s="1" t="s">
        <v>2002</v>
      </c>
      <c r="BE112" s="1" t="s">
        <v>2003</v>
      </c>
      <c r="BF112" s="1" t="s">
        <v>2004</v>
      </c>
      <c r="BI112" s="1" t="s">
        <v>2005</v>
      </c>
    </row>
    <row r="113">
      <c r="A113" s="1" t="s">
        <v>1852</v>
      </c>
      <c r="B113" s="1" t="str">
        <f>IFERROR(__xludf.DUMMYFUNCTION("GOOGLETRANSLATE(A:A, ""en"", ""te"")"),"చేజ్ XCG-20")</f>
        <v>చేజ్ XCG-20</v>
      </c>
      <c r="C113" s="1" t="s">
        <v>2006</v>
      </c>
      <c r="D113" s="1" t="str">
        <f>IFERROR(__xludf.DUMMYFUNCTION("GOOGLETRANSLATE(C:C, ""en"", ""te"")"),"చేజ్ XCG-20, దీనిని XG-20 మరియు కంపెనీ హోదా MS-8 అవిట్రక్ అని కూడా పిలుస్తారు, [1] యునైటెడ్ స్టేట్స్ వైమానిక దళం కోసం చేజ్ ఎయిర్‌క్రాఫ్ట్ కంపెనీ రెండవ ప్రపంచ యుద్ధం తరువాత అభివృద్ధి చేసిన ఒక పెద్ద అస్సాల్ట్ గ్లైడర్, మరియు యునైటెడ్ స్టేట్స్లో నిర్మించిన అత"&amp;"ిపెద్ద గ్లైడర్. USAF అవసరాలలో మార్పు కారణంగా XG-20 ఉత్పత్తిని చూడలేదు, అయినప్పటికీ, ఇది విజయవంతమైన ఫెయిర్‌చైల్డ్ సి -123 ప్రొవైడర్ ట్విన్-ఇంజిన్ ట్రాన్స్‌క్రాఫ్ట్‌గా సవరించబడింది, ఇది వియత్నాం యుద్ధంలో విస్తృతమైన సేవలను చూసింది. [1] రెండవ ప్రపంచ యుద్ధం ము"&amp;"గిసిన తరువాత, 1947 లో యునైటెడ్ స్టేట్స్ వైమానిక దళం (యుఎస్‌ఎఎఫ్) గా మారిన యునైటెడ్ స్టేట్స్ ఆర్మీ ఎయిర్ ఫోర్సెస్, అప్పటి సేవలో ఉన్న చిన్న రకాలను భర్తీ చేయడానికి కొత్త, పెద్ద అస్సాల్ట్ గ్లైడర్ రకం కోసం ఒక అవసరాన్ని అభివృద్ధి చేసింది, అన్నీ ఇప్పటికే ఉన్న గ్"&amp;"లైడర్‌లు వాడుకలో లేనివిగా ప్రకటించబడ్డాయి. [2] కొత్త గ్లైడర్‌లను పూర్తిగా లోహంతో నిర్మించాల్సి ఉంది మరియు శక్తితో కూడిన కాన్ఫిగరేషన్‌కు సులభంగా అనుగుణంగా ఉండాలి. [2] ఐదేళ్ల అభివృద్ధి కార్యక్రమంలో భాగంగా, [2] రెండు రకాల గ్లైడర్‌ల నిర్మాణానికి ఆగస్టు 1946 ల"&amp;"ో న్యూజెర్సీలోని ట్రెంటన్ యొక్క చేజ్ ఎయిర్‌క్రాఫ్ట్ కంపెనీకి ఒక ఒప్పందం ఇవ్వబడింది. [3] వీటిలో చిన్న మోడల్ XCG-18A గా నియమించబడుతోంది, మరియు పెద్ద, ఖచ్చితమైన మోడల్ XCG-20 గా నియమించబడుతోంది. [4] 1948 లో యుఎస్ఎఎఫ్ స్థాపనతో XCG-20, XG-20 ను పున es రూపకల్పన "&amp;"చేసింది, ఇది యునైటెడ్ స్టేట్స్లో ఇప్పటివరకు నిర్మించిన అతిపెద్ద గ్లైడర్, మరియు యు.ఎస్. మిలిటరీ కోసం నిర్మించిన చివరి పోరాట గ్లైడర్. [5] ఇది అధిక-మౌంటెడ్ వింగ్ మరియు ముడుచుకునే ట్రైసైకిల్ ల్యాండింగ్ గేర్‌ను కలిగి ఉంది, సహాయక శక్తి యూనిట్ ల్యాండింగ్ గేర్ మర"&amp;"ియు ఫ్లాప్‌లకు హైడ్రాలిక్ శక్తిని సరఫరా చేస్తుంది. [3] ల్యాండింగ్‌పై క్రాష్ అయినప్పుడు మరియు సాధ్యమైనంత బలమైన వెళ్ళుట కనెక్షన్‌ను అనుమతించడానికి పైలట్‌లకు సరైన రక్షణను అందించడానికి ముక్కు విభాగం బలోపేతం చేయబడింది. [3] కార్గో హోల్డ్ 30 అడుగుల (9.1 మీ) పొడవ"&amp;"ు మరియు 12 అడుగుల (3.7 మీ) వెడల్పు; [3] ఇది ఒక వినూత్న కాన్ఫిగరేషన్‌ను కలిగి ఉంది, వెనుక ఫ్యూజ్‌లేజ్ ఇంటిగ్రేటెడ్ లోడింగ్ రాంప్‌తో పెరుగుతోంది. [4] ఇది వాహనాలను విమానంలో నేరుగా మరియు వెలుపల నడపడానికి అనుమతించింది, వేగవంతమైన లోడింగ్ మరియు అన్‌లోడ్ సమయాలు. "&amp;"[4] మొట్టమొదటి ప్రోటోటైప్ XG-20 గ్లైడర్‌గా ఎగురుతున్నప్పటికీ, రెండవ నమూనా ఏప్రిల్ 1950 లో విమానం యొక్క మొదటి విమానాన్ని నిర్వహించింది. [6] ఆ నెలలో వ్యాయామం స్వార్మర్‌లో భాగంగా పోప్ ఎయిర్ ఫోర్స్ బేస్ వద్ద ప్రజలకు ప్రదర్శించిన తరువాత, [7] XG-20 పూర్తి విమాన"&amp;" పరీక్షకు గురైంది; వేసవి చివరలో, ఇది ఫ్లోరిడాలోని ఎగ్లిన్ ఎయిర్ ఫోర్స్ బేస్ వద్ద అనేక ఇతర రవాణా విమానాలకు వ్యతిరేకంగా అంచనా వేయబడింది. [8] [9] ఇది స్పష్టమైన లోపాలు లేనప్పటికీ, పరీక్షా కార్యక్రమం శక్తితో కూడిన ""దాడి రవాణా"" ల్యాండింగ్ పనితీరులో గ్లైడర్‌కు"&amp;" సమానం అని ధృవీకరించింది; [10] వాడుకలో లేనిది, దాడి గ్లైడర్ వైమానిక దళానికి అనుకూలంగా లేదు, మరియు XG-20 ప్రాజెక్ట్ రద్దు చేయబడింది. [11] ఏదేమైనా, చేజ్ ఇంజిన్ల యొక్క సులభంగా వ్యవస్థాపించడానికి అనుమతించడానికి విమానాన్ని రూపొందించారు; మొదటి XG-20 అప్పటికే రె"&amp;"ండు రేడియల్ పిస్టన్ ఇంజిన్లతో సవరించబడింది, ఇది XC-123 గా మారింది, ఇది దీర్ఘకాలంగా పనిచేస్తున్న C-123 ప్రొవైడర్ ఫ్రాస్టిక్స్ యొక్క ప్రోటోటైప్. [12] ఇంతలో, రెండవ ప్రోటోటైప్ XG-20 ను చేజ్ విమానాలకు తిరిగి ఇచ్చింది, సాధారణ ఎలక్ట్రిక్ J47 టర్బోజెట్ల కోసం రెండ"&amp;"ు జంట పాడ్‌లతో అమర్చబడి, యునైటెడ్ స్టేట్స్లో నిర్మించిన మొదటి జెట్-శక్తితో కూడిన రవాణా విమానం XC-123A గా మారింది. [13] ""సి -123 ప్రొవైడర్ ఇన్ యాక్షన్"" నుండి డేటా [3] పోల్చదగిన పాత్ర, కాన్ఫిగరేషన్ మరియు ERA సంబంధిత జాబితాల యొక్క సాధారణ లక్షణాల సంబంధిత అభ"&amp;"ివృద్ధి విమానం")</f>
        <v>చేజ్ XCG-20, దీనిని XG-20 మరియు కంపెనీ హోదా MS-8 అవిట్రక్ అని కూడా పిలుస్తారు, [1] యునైటెడ్ స్టేట్స్ వైమానిక దళం కోసం చేజ్ ఎయిర్‌క్రాఫ్ట్ కంపెనీ రెండవ ప్రపంచ యుద్ధం తరువాత అభివృద్ధి చేసిన ఒక పెద్ద అస్సాల్ట్ గ్లైడర్, మరియు యునైటెడ్ స్టేట్స్లో నిర్మించిన అతిపెద్ద గ్లైడర్. USAF అవసరాలలో మార్పు కారణంగా XG-20 ఉత్పత్తిని చూడలేదు, అయినప్పటికీ, ఇది విజయవంతమైన ఫెయిర్‌చైల్డ్ సి -123 ప్రొవైడర్ ట్విన్-ఇంజిన్ ట్రాన్స్‌క్రాఫ్ట్‌గా సవరించబడింది, ఇది వియత్నాం యుద్ధంలో విస్తృతమైన సేవలను చూసింది. [1] రెండవ ప్రపంచ యుద్ధం ముగిసిన తరువాత, 1947 లో యునైటెడ్ స్టేట్స్ వైమానిక దళం (యుఎస్‌ఎఎఫ్) గా మారిన యునైటెడ్ స్టేట్స్ ఆర్మీ ఎయిర్ ఫోర్సెస్, అప్పటి సేవలో ఉన్న చిన్న రకాలను భర్తీ చేయడానికి కొత్త, పెద్ద అస్సాల్ట్ గ్లైడర్ రకం కోసం ఒక అవసరాన్ని అభివృద్ధి చేసింది, అన్నీ ఇప్పటికే ఉన్న గ్లైడర్‌లు వాడుకలో లేనివిగా ప్రకటించబడ్డాయి. [2] కొత్త గ్లైడర్‌లను పూర్తిగా లోహంతో నిర్మించాల్సి ఉంది మరియు శక్తితో కూడిన కాన్ఫిగరేషన్‌కు సులభంగా అనుగుణంగా ఉండాలి. [2] ఐదేళ్ల అభివృద్ధి కార్యక్రమంలో భాగంగా, [2] రెండు రకాల గ్లైడర్‌ల నిర్మాణానికి ఆగస్టు 1946 లో న్యూజెర్సీలోని ట్రెంటన్ యొక్క చేజ్ ఎయిర్‌క్రాఫ్ట్ కంపెనీకి ఒక ఒప్పందం ఇవ్వబడింది. [3] వీటిలో చిన్న మోడల్ XCG-18A గా నియమించబడుతోంది, మరియు పెద్ద, ఖచ్చితమైన మోడల్ XCG-20 గా నియమించబడుతోంది. [4] 1948 లో యుఎస్ఎఎఫ్ స్థాపనతో XCG-20, XG-20 ను పున es రూపకల్పన చేసింది, ఇది యునైటెడ్ స్టేట్స్లో ఇప్పటివరకు నిర్మించిన అతిపెద్ద గ్లైడర్, మరియు యు.ఎస్. మిలిటరీ కోసం నిర్మించిన చివరి పోరాట గ్లైడర్. [5] ఇది అధిక-మౌంటెడ్ వింగ్ మరియు ముడుచుకునే ట్రైసైకిల్ ల్యాండింగ్ గేర్‌ను కలిగి ఉంది, సహాయక శక్తి యూనిట్ ల్యాండింగ్ గేర్ మరియు ఫ్లాప్‌లకు హైడ్రాలిక్ శక్తిని సరఫరా చేస్తుంది. [3] ల్యాండింగ్‌పై క్రాష్ అయినప్పుడు మరియు సాధ్యమైనంత బలమైన వెళ్ళుట కనెక్షన్‌ను అనుమతించడానికి పైలట్‌లకు సరైన రక్షణను అందించడానికి ముక్కు విభాగం బలోపేతం చేయబడింది. [3] కార్గో హోల్డ్ 30 అడుగుల (9.1 మీ) పొడవు మరియు 12 అడుగుల (3.7 మీ) వెడల్పు; [3] ఇది ఒక వినూత్న కాన్ఫిగరేషన్‌ను కలిగి ఉంది, వెనుక ఫ్యూజ్‌లేజ్ ఇంటిగ్రేటెడ్ లోడింగ్ రాంప్‌తో పెరుగుతోంది. [4] ఇది వాహనాలను విమానంలో నేరుగా మరియు వెలుపల నడపడానికి అనుమతించింది, వేగవంతమైన లోడింగ్ మరియు అన్‌లోడ్ సమయాలు. [4] మొట్టమొదటి ప్రోటోటైప్ XG-20 గ్లైడర్‌గా ఎగురుతున్నప్పటికీ, రెండవ నమూనా ఏప్రిల్ 1950 లో విమానం యొక్క మొదటి విమానాన్ని నిర్వహించింది. [6] ఆ నెలలో వ్యాయామం స్వార్మర్‌లో భాగంగా పోప్ ఎయిర్ ఫోర్స్ బేస్ వద్ద ప్రజలకు ప్రదర్శించిన తరువాత, [7] XG-20 పూర్తి విమాన పరీక్షకు గురైంది; వేసవి చివరలో, ఇది ఫ్లోరిడాలోని ఎగ్లిన్ ఎయిర్ ఫోర్స్ బేస్ వద్ద అనేక ఇతర రవాణా విమానాలకు వ్యతిరేకంగా అంచనా వేయబడింది. [8] [9] ఇది స్పష్టమైన లోపాలు లేనప్పటికీ, పరీక్షా కార్యక్రమం శక్తితో కూడిన "దాడి రవాణా" ల్యాండింగ్ పనితీరులో గ్లైడర్‌కు సమానం అని ధృవీకరించింది; [10] వాడుకలో లేనిది, దాడి గ్లైడర్ వైమానిక దళానికి అనుకూలంగా లేదు, మరియు XG-20 ప్రాజెక్ట్ రద్దు చేయబడింది. [11] ఏదేమైనా, చేజ్ ఇంజిన్ల యొక్క సులభంగా వ్యవస్థాపించడానికి అనుమతించడానికి విమానాన్ని రూపొందించారు; మొదటి XG-20 అప్పటికే రెండు రేడియల్ పిస్టన్ ఇంజిన్లతో సవరించబడింది, ఇది XC-123 గా మారింది, ఇది దీర్ఘకాలంగా పనిచేస్తున్న C-123 ప్రొవైడర్ ఫ్రాస్టిక్స్ యొక్క ప్రోటోటైప్. [12] ఇంతలో, రెండవ ప్రోటోటైప్ XG-20 ను చేజ్ విమానాలకు తిరిగి ఇచ్చింది, సాధారణ ఎలక్ట్రిక్ J47 టర్బోజెట్ల కోసం రెండు జంట పాడ్‌లతో అమర్చబడి, యునైటెడ్ స్టేట్స్లో నిర్మించిన మొదటి జెట్-శక్తితో కూడిన రవాణా విమానం XC-123A గా మారింది. [13] "సి -123 ప్రొవైడర్ ఇన్ యాక్షన్" నుండి డేటా [3] పోల్చదగిన పాత్ర, కాన్ఫిగరేషన్ మరియు ERA సంబంధిత జాబితాల యొక్క సాధారణ లక్షణాల సంబంధిత అభివృద్ధి విమానం</v>
      </c>
      <c r="E113" s="1" t="s">
        <v>2007</v>
      </c>
      <c r="F113" s="1" t="str">
        <f>IFERROR(__xludf.DUMMYFUNCTION("GOOGLETRANSLATE(E:E, ""en"", ""te"")"),"దాడి గ్లైడర్")</f>
        <v>దాడి గ్లైడర్</v>
      </c>
      <c r="J113" s="1" t="s">
        <v>1836</v>
      </c>
      <c r="K113" s="1" t="str">
        <f>IFERROR(__xludf.DUMMYFUNCTION("GOOGLETRANSLATE(J:J, ""en"", ""te"")"),"మైఖేల్ స్ట్రౌకాఫ్")</f>
        <v>మైఖేల్ స్ట్రౌకాఫ్</v>
      </c>
      <c r="L113" s="4">
        <v>18354.0</v>
      </c>
      <c r="O113" s="1">
        <v>2.0</v>
      </c>
      <c r="P113" s="1">
        <v>3.0</v>
      </c>
      <c r="Q113" s="1" t="s">
        <v>1837</v>
      </c>
      <c r="R113" s="1" t="s">
        <v>1838</v>
      </c>
      <c r="S113" s="1" t="s">
        <v>1839</v>
      </c>
      <c r="T113" s="1" t="s">
        <v>1840</v>
      </c>
      <c r="AM113" s="1" t="s">
        <v>2008</v>
      </c>
      <c r="AN113" s="1" t="s">
        <v>1846</v>
      </c>
      <c r="AO113" s="1" t="s">
        <v>1847</v>
      </c>
      <c r="AU113" s="1" t="s">
        <v>2009</v>
      </c>
      <c r="AY113" s="1" t="s">
        <v>1849</v>
      </c>
      <c r="BB113" s="1" t="s">
        <v>1850</v>
      </c>
      <c r="BC113" s="1" t="s">
        <v>1851</v>
      </c>
      <c r="BG113" s="1" t="s">
        <v>2010</v>
      </c>
      <c r="BH113" s="1" t="s">
        <v>2011</v>
      </c>
      <c r="BY113" s="1" t="s">
        <v>2012</v>
      </c>
      <c r="BZ113" s="1" t="s">
        <v>2013</v>
      </c>
    </row>
    <row r="114">
      <c r="A114" s="1" t="s">
        <v>2014</v>
      </c>
      <c r="B114" s="1" t="str">
        <f>IFERROR(__xludf.DUMMYFUNCTION("GOOGLETRANSLATE(A:A, ""en"", ""te"")"),"చాయైర్ సైకామోర్")</f>
        <v>చాయైర్ సైకామోర్</v>
      </c>
      <c r="C114" s="1" t="s">
        <v>2015</v>
      </c>
      <c r="D114" s="1" t="str">
        <f>IFERROR(__xludf.DUMMYFUNCTION("GOOGLETRANSLATE(C:C, ""en"", ""te"")"),"చాయెయిర్ సైకామోర్ దక్షిణాఫ్రికా ఆటోజీరో, ఇది చాయైర్ ఆఫ్ ముసినా చేత రూపొందించబడింది మరియు నిర్మించింది. ఈ విమానం te త్సాహిక నిర్మాణానికి కిట్‌గా లేదా పూర్తి రెడీ-టు-ఫ్లై-ఎయిర్‌క్రాఫ్ట్‌గా సరఫరా చేయబడుతుంది. [1] [2] సైకామోర్‌లో ఒకే మెయిన్ రోటర్, రెండు-సీట్ల"&amp;" తేమ ఓపెన్ లేదా ఐచ్ఛికంగా పరివేష్టిత కాక్‌పిట్, వీల్ ప్యాంటుతో ట్రైసైకిల్ ల్యాండింగ్ గేర్ మరియు నాలుగు సిలిండర్, ద్రవ మరియు గాలి-కూల్డ్, నాలుగు-స్ట్రోక్, డ్యూయల్-ఇన్-ఇన్-ఇగ్నోర్ టర్బోర్డ్ 115 హెచ్‌పి ఉన్నాయి (86 kW) పషర్ కాన్ఫిగరేషన్‌లో రోటాక్స్ 914 ఎఫ్ ఇ"&amp;"ంజిన్. 160 HP (119 kW) సుబారు EJ22 ఐచ్ఛికం. [1] [2] విమానం ఫ్యూజ్‌లేజ్ బోల్ట్-టుగెథర్ అల్యూమినియం గొట్టాల నుండి తయారవుతుంది మరియు 9.10 మీ (29.9 అడుగులు) వ్యాసం కలిగిన అధునాతన గతిశాస్త్రం రోటర్‌ను మౌంట్ చేస్తుంది. మెరుగైన డైరెక్షనల్ స్థిరత్వం కోసం టెయిల్‌ప"&amp;"్లేన్‌లో ఐదు నిలువు తోక ఉపరితలాలు ఉన్నాయి. పరివేష్టిత సైకామోర్ MK 1 వెర్షన్ ఖాళీ బరువు 380 కిలోలు (840 పౌండ్లు) మరియు స్థూల బరువు 590 కిలోలు (1,300 ఎల్బి), ఇది 210 కిలోల (460 ఎల్బి) ఉపయోగకరమైన లోడ్ ఇస్తుంది. [1] [2] డిసెంబర్ 2012 నాటికి, ఒక ఉదాహరణ యునైటెడ"&amp;"్ స్టేట్స్లో ఫెడరల్ ఏవియేషన్ అడ్మినిస్ట్రేషన్తో ప్రయోగాత్మక - te త్సాహిక -నిర్మిత విభాగంలో నమోదు చేయబడింది. [3] బేయర్ల్ నుండి డేటా [1] [4] సాధారణ లక్షణాల పనితీరు")</f>
        <v>చాయెయిర్ సైకామోర్ దక్షిణాఫ్రికా ఆటోజీరో, ఇది చాయైర్ ఆఫ్ ముసినా చేత రూపొందించబడింది మరియు నిర్మించింది. ఈ విమానం te త్సాహిక నిర్మాణానికి కిట్‌గా లేదా పూర్తి రెడీ-టు-ఫ్లై-ఎయిర్‌క్రాఫ్ట్‌గా సరఫరా చేయబడుతుంది. [1] [2] సైకామోర్‌లో ఒకే మెయిన్ రోటర్, రెండు-సీట్ల తేమ ఓపెన్ లేదా ఐచ్ఛికంగా పరివేష్టిత కాక్‌పిట్, వీల్ ప్యాంటుతో ట్రైసైకిల్ ల్యాండింగ్ గేర్ మరియు నాలుగు సిలిండర్, ద్రవ మరియు గాలి-కూల్డ్, నాలుగు-స్ట్రోక్, డ్యూయల్-ఇన్-ఇన్-ఇగ్నోర్ టర్బోర్డ్ 115 హెచ్‌పి ఉన్నాయి (86 kW) పషర్ కాన్ఫిగరేషన్‌లో రోటాక్స్ 914 ఎఫ్ ఇంజిన్. 160 HP (119 kW) సుబారు EJ22 ఐచ్ఛికం. [1] [2] విమానం ఫ్యూజ్‌లేజ్ బోల్ట్-టుగెథర్ అల్యూమినియం గొట్టాల నుండి తయారవుతుంది మరియు 9.10 మీ (29.9 అడుగులు) వ్యాసం కలిగిన అధునాతన గతిశాస్త్రం రోటర్‌ను మౌంట్ చేస్తుంది. మెరుగైన డైరెక్షనల్ స్థిరత్వం కోసం టెయిల్‌ప్లేన్‌లో ఐదు నిలువు తోక ఉపరితలాలు ఉన్నాయి. పరివేష్టిత సైకామోర్ MK 1 వెర్షన్ ఖాళీ బరువు 380 కిలోలు (840 పౌండ్లు) మరియు స్థూల బరువు 590 కిలోలు (1,300 ఎల్బి), ఇది 210 కిలోల (460 ఎల్బి) ఉపయోగకరమైన లోడ్ ఇస్తుంది. [1] [2] డిసెంబర్ 2012 నాటికి, ఒక ఉదాహరణ యునైటెడ్ స్టేట్స్లో ఫెడరల్ ఏవియేషన్ అడ్మినిస్ట్రేషన్తో ప్రయోగాత్మక - te త్సాహిక -నిర్మిత విభాగంలో నమోదు చేయబడింది. [3] బేయర్ల్ నుండి డేటా [1] [4] సాధారణ లక్షణాల పనితీరు</v>
      </c>
      <c r="E114" s="1" t="s">
        <v>1586</v>
      </c>
      <c r="F114" s="1" t="str">
        <f>IFERROR(__xludf.DUMMYFUNCTION("GOOGLETRANSLATE(E:E, ""en"", ""te"")"),"ఆటోజీరో")</f>
        <v>ఆటోజీరో</v>
      </c>
      <c r="G114" s="1" t="s">
        <v>2016</v>
      </c>
      <c r="H114" s="1" t="str">
        <f>IFERROR(__xludf.DUMMYFUNCTION("GOOGLETRANSLATE(G:G, ""en"", ""te"")"),"దక్షిణ ఆఫ్రికా")</f>
        <v>దక్షిణ ఆఫ్రికా</v>
      </c>
      <c r="I114" s="1" t="s">
        <v>2017</v>
      </c>
      <c r="M114" s="1" t="s">
        <v>2018</v>
      </c>
      <c r="N114" s="1" t="str">
        <f>IFERROR(__xludf.DUMMYFUNCTION("GOOGLETRANSLATE(M:M, ""en"", ""te"")"),"ఉత్పత్తిలో (2012)")</f>
        <v>ఉత్పత్తిలో (2012)</v>
      </c>
      <c r="P114" s="1" t="s">
        <v>163</v>
      </c>
      <c r="Q114" s="1" t="s">
        <v>2019</v>
      </c>
      <c r="S114" s="1" t="s">
        <v>2020</v>
      </c>
      <c r="U114" s="1" t="s">
        <v>2021</v>
      </c>
      <c r="V114" s="1" t="s">
        <v>2022</v>
      </c>
      <c r="W114" s="1" t="s">
        <v>2023</v>
      </c>
      <c r="X114" s="1" t="s">
        <v>2024</v>
      </c>
      <c r="Y114" s="1" t="s">
        <v>2025</v>
      </c>
      <c r="Z114" s="1" t="s">
        <v>2026</v>
      </c>
      <c r="AM114" s="2" t="s">
        <v>1593</v>
      </c>
      <c r="AN114" s="1" t="s">
        <v>2027</v>
      </c>
      <c r="AO114" s="2" t="s">
        <v>2028</v>
      </c>
      <c r="AP114" s="1" t="s">
        <v>175</v>
      </c>
      <c r="AQ114" s="1" t="s">
        <v>2029</v>
      </c>
      <c r="AS114" s="1" t="s">
        <v>2030</v>
      </c>
      <c r="AW114" s="1" t="s">
        <v>206</v>
      </c>
      <c r="BM114" s="1" t="s">
        <v>2031</v>
      </c>
      <c r="BQ114" s="1" t="s">
        <v>2032</v>
      </c>
      <c r="CR114" s="1" t="s">
        <v>2033</v>
      </c>
      <c r="CS114" s="1" t="s">
        <v>135</v>
      </c>
    </row>
    <row r="115">
      <c r="A115" s="1" t="s">
        <v>2034</v>
      </c>
      <c r="B115" s="1" t="str">
        <f>IFERROR(__xludf.DUMMYFUNCTION("GOOGLETRANSLATE(A:A, ""en"", ""te"")"),"క్రిస్లియా ఎయిర్‌గార్డ్")</f>
        <v>క్రిస్లియా ఎయిర్‌గార్డ్</v>
      </c>
      <c r="C115" s="1" t="s">
        <v>2035</v>
      </c>
      <c r="D115" s="1" t="str">
        <f>IFERROR(__xludf.DUMMYFUNCTION("GOOGLETRANSLATE(C:C, ""en"", ""te"")"),"క్రిస్లియా L.C.1 ఎయిర్‌గార్డ్ 1930 ల బ్రిటిష్ రెండు-సీట్ల క్యాబిన్ మోనోప్లేన్, దీనిని R.C. క్రిస్టోఫోరైడ్స్ మరియు బి వి లీక్, మరియు హెస్టన్ ఏరోడ్రోమ్ వద్ద క్రిస్లియా ఎయిర్క్రాఫ్ట్ లిమిటెడ్ నిర్మించారు. ఎయిర్ గార్డ్ సివిల్ ఎయిర్ గార్డ్ కోసం శిక్షణా విమానంగ"&amp;"ా రూపొందించబడింది; ఇది రెండు-సీట్ల (సైడ్-బై-సైడ్) లో-వింగ్ కాంటిలివర్ మోనోప్లేన్, ఇది 62 హెచ్‌పి వాల్టర్ మిక్రోన్ II ఇన్లైన్ పిస్టన్ ఇంజిన్‌తో శక్తినిస్తుంది. [1] ఇది 1938 లో నిర్మించబడింది మరియు ప్రైవేట్ యాజమాన్యంలో కొంత సమయం తరువాత జి-అఫిన్ [2] ను నమోదు"&amp;" చేసింది, ఇది ఉపయోగం నుండి ఉపసంహరించబడింది మరియు 1970 ల వరకు నిల్వ చేయబడింది. ఇది కొత్త ఫ్యూజ్‌లేజ్‌తో తిరిగి నిర్మించబడింది, కానీ ఇది ప్రైవేట్ స్టోరేజ్ (2006) లో ఉంది, రెండవ ప్రపంచ యుద్ధం నుండి ఎగిరిపోలేదు. [3] జాక్సన్ నుండి డేటా, 1973, పే. 289 [1] సాధార"&amp;"ణ లక్షణాల పనితీరు")</f>
        <v>క్రిస్లియా L.C.1 ఎయిర్‌గార్డ్ 1930 ల బ్రిటిష్ రెండు-సీట్ల క్యాబిన్ మోనోప్లేన్, దీనిని R.C. క్రిస్టోఫోరైడ్స్ మరియు బి వి లీక్, మరియు హెస్టన్ ఏరోడ్రోమ్ వద్ద క్రిస్లియా ఎయిర్క్రాఫ్ట్ లిమిటెడ్ నిర్మించారు. ఎయిర్ గార్డ్ సివిల్ ఎయిర్ గార్డ్ కోసం శిక్షణా విమానంగా రూపొందించబడింది; ఇది రెండు-సీట్ల (సైడ్-బై-సైడ్) లో-వింగ్ కాంటిలివర్ మోనోప్లేన్, ఇది 62 హెచ్‌పి వాల్టర్ మిక్రోన్ II ఇన్లైన్ పిస్టన్ ఇంజిన్‌తో శక్తినిస్తుంది. [1] ఇది 1938 లో నిర్మించబడింది మరియు ప్రైవేట్ యాజమాన్యంలో కొంత సమయం తరువాత జి-అఫిన్ [2] ను నమోదు చేసింది, ఇది ఉపయోగం నుండి ఉపసంహరించబడింది మరియు 1970 ల వరకు నిల్వ చేయబడింది. ఇది కొత్త ఫ్యూజ్‌లేజ్‌తో తిరిగి నిర్మించబడింది, కానీ ఇది ప్రైవేట్ స్టోరేజ్ (2006) లో ఉంది, రెండవ ప్రపంచ యుద్ధం నుండి ఎగిరిపోలేదు. [3] జాక్సన్ నుండి డేటా, 1973, పే. 289 [1] సాధారణ లక్షణాల పనితీరు</v>
      </c>
      <c r="E115" s="1" t="s">
        <v>636</v>
      </c>
      <c r="F115" s="1" t="str">
        <f>IFERROR(__xludf.DUMMYFUNCTION("GOOGLETRANSLATE(E:E, ""en"", ""te"")"),"క్యాబిన్ మోనోప్లేన్")</f>
        <v>క్యాబిన్ మోనోప్లేన్</v>
      </c>
      <c r="G115" s="1" t="s">
        <v>160</v>
      </c>
      <c r="H115" s="1" t="str">
        <f>IFERROR(__xludf.DUMMYFUNCTION("GOOGLETRANSLATE(G:G, ""en"", ""te"")"),"యునైటెడ్ కింగ్‌డమ్")</f>
        <v>యునైటెడ్ కింగ్‌డమ్</v>
      </c>
      <c r="J115" s="1" t="s">
        <v>2036</v>
      </c>
      <c r="K115" s="1" t="str">
        <f>IFERROR(__xludf.DUMMYFUNCTION("GOOGLETRANSLATE(J:J, ""en"", ""te"")"),"R.C. క్రిస్టోఫోరైడ్స్ మరియు బి వి లీక్")</f>
        <v>R.C. క్రిస్టోఫోరైడ్స్ మరియు బి వి లీక్</v>
      </c>
      <c r="L115" s="1">
        <v>1938.0</v>
      </c>
      <c r="O115" s="1">
        <v>1.0</v>
      </c>
      <c r="P115" s="1">
        <v>1.0</v>
      </c>
      <c r="Q115" s="1" t="s">
        <v>2037</v>
      </c>
      <c r="R115" s="1" t="s">
        <v>2038</v>
      </c>
      <c r="U115" s="1" t="s">
        <v>2039</v>
      </c>
      <c r="V115" s="1" t="s">
        <v>2040</v>
      </c>
      <c r="W115" s="1" t="s">
        <v>2041</v>
      </c>
      <c r="Y115" s="1" t="s">
        <v>2042</v>
      </c>
      <c r="Z115" s="1" t="s">
        <v>2043</v>
      </c>
      <c r="AN115" s="1" t="s">
        <v>2044</v>
      </c>
      <c r="AO115" s="1" t="s">
        <v>2045</v>
      </c>
      <c r="AP115" s="1">
        <v>1.0</v>
      </c>
      <c r="AU115" s="1" t="s">
        <v>2046</v>
      </c>
    </row>
    <row r="116">
      <c r="A116" s="1" t="s">
        <v>2047</v>
      </c>
      <c r="B116" s="1" t="str">
        <f>IFERROR(__xludf.DUMMYFUNCTION("GOOGLETRANSLATE(A:A, ""en"", ""te"")"),"క్రిస్లియా సూపర్ ఏస్")</f>
        <v>క్రిస్లియా సూపర్ ఏస్</v>
      </c>
      <c r="C116" s="1" t="s">
        <v>2048</v>
      </c>
      <c r="D116" s="1" t="str">
        <f>IFERROR(__xludf.DUMMYFUNCTION("GOOGLETRANSLATE(C:C, ""en"", ""te"")"),"క్రిస్లియా సూపర్ ఏస్ 1940 ల బ్రిటిష్ నాలుగు-సీట్ల లైట్ విమానాలు, ఇది క్రిస్లియా ఎయిర్క్రాఫ్ట్ లిమిటెడ్ నిర్మించింది. సూపర్ ఏస్ మునుపటి క్రిస్లియా C.H.3 సిరీస్ 1 ఏస్ నుండి అభివృద్ధి చేయబడింది, ఇది ఒక ట్రైసైకిల్ అండర్ క్యారేజ్ మరియు రెండు రెక్కలతో హై-వింగ్ "&amp;"నాలుగు సీట్ల క్యాబిన్ మోనోప్లేన్. ఏస్ అసాధారణమైన 'స్టీరింగ్ వీల్' నియంత్రణ అమరికను కలిగి ఉంది, ఇది సాంప్రదాయ చుక్కాని బార్‌ను తొలగించింది. చక్రం సార్వత్రిక ఉమ్మడిపై అమర్చబడింది; దాన్ని తిప్పడం ఐలెరాన్ ను వర్తింపజేసి, నిలువుగా వర్తించే ఎలివేటర్ మరియు పక్కక"&amp;"ి చుక్కాని కదిలిస్తుంది. ఇది మొదట ఒకే నిలువు తోకతో ప్రయాణించింది, కాని త్వరలోనే జంట రెక్కలతో సవరించబడింది. ఒంటరి C.H.3 సిరీస్ 1 ఏస్ మొదట సెప్టెంబర్ 1946 లో ప్రయాణించింది. [1] సంస్థ ఎక్సెటర్కు మారిన వెంటనే, మొదటి ఉత్పత్తి విమానం, C.H.3 సిరీస్ 2 సూపర్ ఏస్ ఫ"&amp;"ిబ్రవరి 1948 లో ఎగిరింది. ఈ మోడల్ డి హవిలాండ్ జిప్సీ మేజర్ 10 ఇన్లైన్ పిస్టన్ ఇంజిన్ చేత శక్తిని పొందింది. వింగ్ మరియు టెయిల్‌ప్లేన్ ఇప్పుడు లోహ నిర్మాణాలు, ACE తో పోలిస్తే స్పాన్ 2 అడుగులు పెరిగింది మరియు రెక్కలు చిన్నవి మరియు రౌండర్. మొదటి సూపర్ ఏస్ యొక"&amp;"్క నియంత్రణ వ్యవస్థకు మంచి ఆదరణ లభించింది మరియు ఫలితంగా, విమానం మరియు అన్ని ఇతర సిరీస్ 3 యంత్రాలకు చుక్కాని బార్ ఉంది. 32 విమానాల ఉత్పత్తి పరుగులో నిర్మాణం ప్రారంభించబడింది, కాని 18 సూపర్ ఏసెస్ మాత్రమే పూర్తయింది మరియు ఎగిరింది. వీటిలో 3 మాత్రమే UK లో ఉన్"&amp;"నాయి; మిగిలినవి వెంటనే ఎగుమతి చేయబడ్డాయి (12), UK లో సమయం తరువాత ఎగుమతి చేయబడ్డాయి (2) లేదా సమీప తూర్పు (1) లో బ్రిటిష్ రిజిస్ట్రేషన్ కింద విదేశాలలో పనిచేశారు. సూపర్ ఏసెస్ యూరప్ (స్విట్జర్లాండ్), ఆఫ్రికా (గోల్డ్ కోస్ట్, దక్షిణాఫ్రికా), ఆసియా (జపాన్, బ్రిట"&amp;"ిష్ మలయా, పాకిస్తాన్), దక్షిణ అమెరికా (అర్జెంటీనా, బ్రెజిల్) మరియు ఆస్ట్రలేసియా (ఆస్ట్రేలియా, న్యూజిలాండ్) లో ప్రయాణించారు. [1] సూపర్ ఏస్ ప్రొడక్షన్ రన్ నుండి తీసిన తుది వేరియంట్, C.H.3 సిరీస్ 4 స్కైజీప్, ఇది మొదట ఆగస్టు 1949 లో ఎగిరింది. స్కైజీప్‌లో టెయి"&amp;"ల్‌వీల్ ల్యాండింగ్ గేర్ ఉంది, వీల్‌కు బదులుగా సాంప్రదాయిక నియంత్రణ కర్ర మరియు వెనుక ఫ్యూజ్‌లేజ్‌పై తొలగించగల టాప్ డెక్కింగ్ . లెగ్‌రూమ్‌ను మెరుగుపరచడంలో 8.5 యొక్క ఫ్యూజ్‌లేజ్ స్ట్రెచ్ మరియు ప్రాప్యత వెనుక ఫ్యూజ్‌లేజ్‌తో కలిపి, మరింత సరళమైన అంతర్గత స్థలాన్"&amp;"ని అందించింది. ఇది 155 హెచ్‌పి బ్లాక్‌బర్న్ సిర్రస్ మేజర్ 3 ఇంజిన్ ద్వారా శక్తిని పొందింది. మొత్తం మీద, ఉరుగ్వే, ఇండోచైనా మరియు ఆస్ట్రేలియాలో మూడు స్కైజీప్‌లు నిర్మించబడ్డాయి మరియు విక్రయించబడ్డాయి. ఆస్ట్రేలియన్ యంత్రం ఒక సారి 200 హెచ్‌పి డి హవిలాండ్ జిప్"&amp;"సీ సిక్స్ ఇంజిన్‌తో అక్కడకు వెళ్లింది, కాని అప్పటి నుండి సిరస్‌తో రీఫిట్ చేయబడింది మరియు ఇప్పుడు UK లో ఎగురుతోంది. [1] రెండు రకాల అమ్మకాలు నిరాశపరిచాయి మరియు ప్రణాళికాబద్ధమైన 32 మందిలో 11 మంది పూర్తి కాలేదు (6) లేదా నిర్మించబడలేదు కాని ఎగిరిపోలేదు (5). 19"&amp;"52 లో కంపెనీ ఆస్తులను C.E. హార్పర్ ఎయిర్క్రాఫ్ట్ లిమిటెడ్ కొనుగోలు చేసినప్పుడు వీటిని రద్దు చేశారు. [1] ఇటీవల UK, G-AKVF మరియు G-AKUW లో రెండు ఫ్లయింగ్ సూపర్ ఏసెస్, ప్లస్ స్కైజీప్ (G-AKVR) ఉన్నాయి. [3] [4] జేన్ యొక్క ఆల్ ది వరల్డ్ విమానాల నుండి డేటా 1949-"&amp;"50, [2] 1919 వాల్యూమ్ 2 నుండి బ్రిటిష్ పౌర విమానం [1] సాధారణ లక్షణాల పనితీరు ఏవియానిక్స్ మర్ఫీ VHF TXRX")</f>
        <v>క్రిస్లియా సూపర్ ఏస్ 1940 ల బ్రిటిష్ నాలుగు-సీట్ల లైట్ విమానాలు, ఇది క్రిస్లియా ఎయిర్క్రాఫ్ట్ లిమిటెడ్ నిర్మించింది. సూపర్ ఏస్ మునుపటి క్రిస్లియా C.H.3 సిరీస్ 1 ఏస్ నుండి అభివృద్ధి చేయబడింది, ఇది ఒక ట్రైసైకిల్ అండర్ క్యారేజ్ మరియు రెండు రెక్కలతో హై-వింగ్ నాలుగు సీట్ల క్యాబిన్ మోనోప్లేన్. ఏస్ అసాధారణమైన 'స్టీరింగ్ వీల్' నియంత్రణ అమరికను కలిగి ఉంది, ఇది సాంప్రదాయ చుక్కాని బార్‌ను తొలగించింది. చక్రం సార్వత్రిక ఉమ్మడిపై అమర్చబడింది; దాన్ని తిప్పడం ఐలెరాన్ ను వర్తింపజేసి, నిలువుగా వర్తించే ఎలివేటర్ మరియు పక్కకి చుక్కాని కదిలిస్తుంది. ఇది మొదట ఒకే నిలువు తోకతో ప్రయాణించింది, కాని త్వరలోనే జంట రెక్కలతో సవరించబడింది. ఒంటరి C.H.3 సిరీస్ 1 ఏస్ మొదట సెప్టెంబర్ 1946 లో ప్రయాణించింది. [1] సంస్థ ఎక్సెటర్కు మారిన వెంటనే, మొదటి ఉత్పత్తి విమానం, C.H.3 సిరీస్ 2 సూపర్ ఏస్ ఫిబ్రవరి 1948 లో ఎగిరింది. ఈ మోడల్ డి హవిలాండ్ జిప్సీ మేజర్ 10 ఇన్లైన్ పిస్టన్ ఇంజిన్ చేత శక్తిని పొందింది. వింగ్ మరియు టెయిల్‌ప్లేన్ ఇప్పుడు లోహ నిర్మాణాలు, ACE తో పోలిస్తే స్పాన్ 2 అడుగులు పెరిగింది మరియు రెక్కలు చిన్నవి మరియు రౌండర్. మొదటి సూపర్ ఏస్ యొక్క నియంత్రణ వ్యవస్థకు మంచి ఆదరణ లభించింది మరియు ఫలితంగా, విమానం మరియు అన్ని ఇతర సిరీస్ 3 యంత్రాలకు చుక్కాని బార్ ఉంది. 32 విమానాల ఉత్పత్తి పరుగులో నిర్మాణం ప్రారంభించబడింది, కాని 18 సూపర్ ఏసెస్ మాత్రమే పూర్తయింది మరియు ఎగిరింది. వీటిలో 3 మాత్రమే UK లో ఉన్నాయి; మిగిలినవి వెంటనే ఎగుమతి చేయబడ్డాయి (12), UK లో సమయం తరువాత ఎగుమతి చేయబడ్డాయి (2) లేదా సమీప తూర్పు (1) లో బ్రిటిష్ రిజిస్ట్రేషన్ కింద విదేశాలలో పనిచేశారు. సూపర్ ఏసెస్ యూరప్ (స్విట్జర్లాండ్), ఆఫ్రికా (గోల్డ్ కోస్ట్, దక్షిణాఫ్రికా), ఆసియా (జపాన్, బ్రిటిష్ మలయా, పాకిస్తాన్), దక్షిణ అమెరికా (అర్జెంటీనా, బ్రెజిల్) మరియు ఆస్ట్రలేసియా (ఆస్ట్రేలియా, న్యూజిలాండ్) లో ప్రయాణించారు. [1] సూపర్ ఏస్ ప్రొడక్షన్ రన్ నుండి తీసిన తుది వేరియంట్, C.H.3 సిరీస్ 4 స్కైజీప్, ఇది మొదట ఆగస్టు 1949 లో ఎగిరింది. స్కైజీప్‌లో టెయిల్‌వీల్ ల్యాండింగ్ గేర్ ఉంది, వీల్‌కు బదులుగా సాంప్రదాయిక నియంత్రణ కర్ర మరియు వెనుక ఫ్యూజ్‌లేజ్‌పై తొలగించగల టాప్ డెక్కింగ్ . లెగ్‌రూమ్‌ను మెరుగుపరచడంలో 8.5 యొక్క ఫ్యూజ్‌లేజ్ స్ట్రెచ్ మరియు ప్రాప్యత వెనుక ఫ్యూజ్‌లేజ్‌తో కలిపి, మరింత సరళమైన అంతర్గత స్థలాన్ని అందించింది. ఇది 155 హెచ్‌పి బ్లాక్‌బర్న్ సిర్రస్ మేజర్ 3 ఇంజిన్ ద్వారా శక్తిని పొందింది. మొత్తం మీద, ఉరుగ్వే, ఇండోచైనా మరియు ఆస్ట్రేలియాలో మూడు స్కైజీప్‌లు నిర్మించబడ్డాయి మరియు విక్రయించబడ్డాయి. ఆస్ట్రేలియన్ యంత్రం ఒక సారి 200 హెచ్‌పి డి హవిలాండ్ జిప్సీ సిక్స్ ఇంజిన్‌తో అక్కడకు వెళ్లింది, కాని అప్పటి నుండి సిరస్‌తో రీఫిట్ చేయబడింది మరియు ఇప్పుడు UK లో ఎగురుతోంది. [1] రెండు రకాల అమ్మకాలు నిరాశపరిచాయి మరియు ప్రణాళికాబద్ధమైన 32 మందిలో 11 మంది పూర్తి కాలేదు (6) లేదా నిర్మించబడలేదు కాని ఎగిరిపోలేదు (5). 1952 లో కంపెనీ ఆస్తులను C.E. హార్పర్ ఎయిర్క్రాఫ్ట్ లిమిటెడ్ కొనుగోలు చేసినప్పుడు వీటిని రద్దు చేశారు. [1] ఇటీవల UK, G-AKVF మరియు G-AKUW లో రెండు ఫ్లయింగ్ సూపర్ ఏసెస్, ప్లస్ స్కైజీప్ (G-AKVR) ఉన్నాయి. [3] [4] జేన్ యొక్క ఆల్ ది వరల్డ్ విమానాల నుండి డేటా 1949-50, [2] 1919 వాల్యూమ్ 2 నుండి బ్రిటిష్ పౌర విమానం [1] సాధారణ లక్షణాల పనితీరు ఏవియానిక్స్ మర్ఫీ VHF TXRX</v>
      </c>
      <c r="E116" s="1" t="s">
        <v>2049</v>
      </c>
      <c r="F116" s="1" t="str">
        <f>IFERROR(__xludf.DUMMYFUNCTION("GOOGLETRANSLATE(E:E, ""en"", ""te"")"),"తేలికపాటి విమానం")</f>
        <v>తేలికపాటి విమానం</v>
      </c>
      <c r="J116" s="1" t="s">
        <v>2050</v>
      </c>
      <c r="K116" s="1" t="str">
        <f>IFERROR(__xludf.DUMMYFUNCTION("GOOGLETRANSLATE(J:J, ""en"", ""te"")"),"R.C. క్రిస్టోఫోరైడ్స్")</f>
        <v>R.C. క్రిస్టోఫోరైడ్స్</v>
      </c>
      <c r="L116" s="1">
        <v>1948.0</v>
      </c>
      <c r="O116" s="1">
        <v>21.0</v>
      </c>
      <c r="P116" s="1">
        <v>1.0</v>
      </c>
      <c r="Q116" s="1" t="s">
        <v>687</v>
      </c>
      <c r="R116" s="1" t="s">
        <v>765</v>
      </c>
      <c r="S116" s="1" t="s">
        <v>2051</v>
      </c>
      <c r="T116" s="1" t="s">
        <v>2052</v>
      </c>
      <c r="U116" s="1" t="s">
        <v>2053</v>
      </c>
      <c r="W116" s="1" t="s">
        <v>2054</v>
      </c>
      <c r="X116" s="1" t="s">
        <v>2055</v>
      </c>
      <c r="Y116" s="1" t="s">
        <v>2056</v>
      </c>
      <c r="Z116" s="1" t="s">
        <v>2057</v>
      </c>
      <c r="AA116" s="1" t="s">
        <v>2058</v>
      </c>
      <c r="AN116" s="1" t="s">
        <v>2044</v>
      </c>
      <c r="AO116" s="1" t="s">
        <v>2045</v>
      </c>
      <c r="AP116" s="1" t="s">
        <v>2059</v>
      </c>
      <c r="AQ116" s="1" t="s">
        <v>2060</v>
      </c>
      <c r="AR116" s="1" t="s">
        <v>2061</v>
      </c>
      <c r="AS116" s="1" t="s">
        <v>2062</v>
      </c>
      <c r="AU116" s="1" t="s">
        <v>2063</v>
      </c>
      <c r="AW116" s="1" t="s">
        <v>206</v>
      </c>
      <c r="BD116" s="1" t="s">
        <v>2064</v>
      </c>
      <c r="BG116" s="1" t="s">
        <v>1046</v>
      </c>
      <c r="BH116" s="1" t="s">
        <v>1887</v>
      </c>
      <c r="DG116" s="1" t="s">
        <v>2065</v>
      </c>
      <c r="DH116" s="1" t="s">
        <v>2066</v>
      </c>
    </row>
    <row r="117">
      <c r="A117" s="1" t="s">
        <v>1951</v>
      </c>
      <c r="B117" s="1" t="str">
        <f>IFERROR(__xludf.DUMMYFUNCTION("GOOGLETRANSLATE(A:A, ""en"", ""te"")"),"కోలీయర్ ఫ్రీడమ్ ఎస్ 100")</f>
        <v>కోలీయర్ ఫ్రీడమ్ ఎస్ 100</v>
      </c>
      <c r="C117" s="1" t="s">
        <v>2067</v>
      </c>
      <c r="D117" s="1" t="str">
        <f>IFERROR(__xludf.DUMMYFUNCTION("GOOGLETRANSLATE(C:C, ""en"", ""te"")"),"కోలీయర్ ఫ్రీడమ్ ఎస్ 100 అనేది స్పానిష్ ఉభయచర అల్ట్రాలైట్ మరియు లైట్-స్పోర్ట్ విమానం, ఇది పోర్టోనోవోకు చెందిన కోలీయర్ రూపొందించి ఉత్పత్తి చేస్తుంది. [1] ఈ స్వేచ్ఛ 1995 మరియు 2006 మధ్య సుదీర్ఘ పదకొండు సంవత్సరాల అభివృద్ధి ప్రక్రియకు లోబడి ఉంది. ఇది ఫెడెరేషన్"&amp;" ఏరోనాటిక్ ఇంటర్నేషనల్ మైక్రోలైట్ రూల్స్ మరియు యుఎస్ లైట్-స్పోర్ట్ ఎయిర్క్రాఫ్ట్ నిబంధనలకు అనుగుణంగా రూపొందించబడింది. ఇది కాంటిలివర్ హై-వింగ్, రెండు-సీట్ల-సైడ్-సైడ్-సైడ్ కాన్ఫిగరేషన్ పరివేష్టిత కాక్‌పిట్, ముడుచుకునే ట్రైసైకిల్ ల్యాండింగ్ గేర్, వింగ్-టిప్ "&amp;"పాంటూన్లు మరియు పషర్ కాన్ఫిగరేషన్‌లో ఒకే ఇంజిన్ కలిగి ఉంది. [1] [2] స్వేచ్ఛను పూర్తిగా కార్బన్ ఫైబర్, కెవ్లార్ మరియు ఫైబర్గ్లాస్ మిశ్రమాల నుండి తయారు చేస్తారు. దాని 12.4 మీ (40.7 అడుగులు) స్పాన్ వింగ్ 12.0 మీ 2 (129 చదరపు అడుగులు) మరియు ఫ్లాప్‌లను కలిగి ఉ"&amp;"ంది, వీటిని ల్యాండింగ్ కోసం మోహరించవచ్చు మరియు క్రూయిజ్ ఫ్లైట్ కోసం రిఫ్లెక్స్ చేయవచ్చు. లాంగ్ వింగ్స్పాన్ స్వేచ్ఛను 20: 1 యొక్క గ్లైడ్ నిష్పత్తిని ఇస్తుంది మరియు పవర్-ఆఫ్ పెరుగుతున్న విమానాలను అనుమతిస్తుంది. ప్రామాణిక ఇంజిన్ 100 HP (75 kW) రోటాక్స్ 912లు"&amp;" నాలుగు-స్ట్రోక్ పవర్‌ప్లాంట్. [1] 2015 లో ఈ విమానం గలిసియా ఏవియోనికా ఎస్ఎల్ చేత విక్రయించబడింది. [3] బేయర్ల్ నుండి డేటా [1] సాధారణ లక్షణాల పనితీరు")</f>
        <v>కోలీయర్ ఫ్రీడమ్ ఎస్ 100 అనేది స్పానిష్ ఉభయచర అల్ట్రాలైట్ మరియు లైట్-స్పోర్ట్ విమానం, ఇది పోర్టోనోవోకు చెందిన కోలీయర్ రూపొందించి ఉత్పత్తి చేస్తుంది. [1] ఈ స్వేచ్ఛ 1995 మరియు 2006 మధ్య సుదీర్ఘ పదకొండు సంవత్సరాల అభివృద్ధి ప్రక్రియకు లోబడి ఉంది. ఇది ఫెడెరేషన్ ఏరోనాటిక్ ఇంటర్నేషనల్ మైక్రోలైట్ రూల్స్ మరియు యుఎస్ లైట్-స్పోర్ట్ ఎయిర్క్రాఫ్ట్ నిబంధనలకు అనుగుణంగా రూపొందించబడింది. ఇది కాంటిలివర్ హై-వింగ్, రెండు-సీట్ల-సైడ్-సైడ్-సైడ్ కాన్ఫిగరేషన్ పరివేష్టిత కాక్‌పిట్, ముడుచుకునే ట్రైసైకిల్ ల్యాండింగ్ గేర్, వింగ్-టిప్ పాంటూన్లు మరియు పషర్ కాన్ఫిగరేషన్‌లో ఒకే ఇంజిన్ కలిగి ఉంది. [1] [2] స్వేచ్ఛను పూర్తిగా కార్బన్ ఫైబర్, కెవ్లార్ మరియు ఫైబర్గ్లాస్ మిశ్రమాల నుండి తయారు చేస్తారు. దాని 12.4 మీ (40.7 అడుగులు) స్పాన్ వింగ్ 12.0 మీ 2 (129 చదరపు అడుగులు) మరియు ఫ్లాప్‌లను కలిగి ఉంది, వీటిని ల్యాండింగ్ కోసం మోహరించవచ్చు మరియు క్రూయిజ్ ఫ్లైట్ కోసం రిఫ్లెక్స్ చేయవచ్చు. లాంగ్ వింగ్స్పాన్ స్వేచ్ఛను 20: 1 యొక్క గ్లైడ్ నిష్పత్తిని ఇస్తుంది మరియు పవర్-ఆఫ్ పెరుగుతున్న విమానాలను అనుమతిస్తుంది. ప్రామాణిక ఇంజిన్ 100 HP (75 kW) రోటాక్స్ 912లు నాలుగు-స్ట్రోక్ పవర్‌ప్లాంట్. [1] 2015 లో ఈ విమానం గలిసియా ఏవియోనికా ఎస్ఎల్ చేత విక్రయించబడింది. [3] బేయర్ల్ నుండి డేటా [1] సాధారణ లక్షణాల పనితీరు</v>
      </c>
      <c r="E117" s="1" t="s">
        <v>980</v>
      </c>
      <c r="F117" s="1" t="str">
        <f>IFERROR(__xludf.DUMMYFUNCTION("GOOGLETRANSLATE(E:E, ""en"", ""te"")"),"అల్ట్రాలైట్ విమానం మరియు లైట్-స్పోర్ట్ విమానం")</f>
        <v>అల్ట్రాలైట్ విమానం మరియు లైట్-స్పోర్ట్ విమానం</v>
      </c>
      <c r="G117" s="1" t="s">
        <v>1004</v>
      </c>
      <c r="H117" s="1" t="str">
        <f>IFERROR(__xludf.DUMMYFUNCTION("GOOGLETRANSLATE(G:G, ""en"", ""te"")"),"స్పెయిన్")</f>
        <v>స్పెయిన్</v>
      </c>
      <c r="I117" s="2" t="s">
        <v>1942</v>
      </c>
      <c r="M117" s="1" t="s">
        <v>492</v>
      </c>
      <c r="N117" s="1" t="str">
        <f>IFERROR(__xludf.DUMMYFUNCTION("GOOGLETRANSLATE(M:M, ""en"", ""te"")"),"ఉత్పత్తిలో")</f>
        <v>ఉత్పత్తిలో</v>
      </c>
      <c r="P117" s="1" t="s">
        <v>163</v>
      </c>
      <c r="R117" s="1" t="s">
        <v>1943</v>
      </c>
      <c r="T117" s="1" t="s">
        <v>1944</v>
      </c>
      <c r="U117" s="1" t="s">
        <v>2021</v>
      </c>
      <c r="V117" s="1" t="s">
        <v>2068</v>
      </c>
      <c r="W117" s="1" t="s">
        <v>168</v>
      </c>
      <c r="Y117" s="1" t="s">
        <v>460</v>
      </c>
      <c r="Z117" s="1" t="s">
        <v>1373</v>
      </c>
      <c r="AM117" s="1" t="s">
        <v>989</v>
      </c>
      <c r="AN117" s="1" t="s">
        <v>1945</v>
      </c>
      <c r="AO117" s="2" t="s">
        <v>1946</v>
      </c>
      <c r="AP117" s="1" t="s">
        <v>175</v>
      </c>
      <c r="AQ117" s="1" t="s">
        <v>2069</v>
      </c>
      <c r="AR117" s="1" t="s">
        <v>2070</v>
      </c>
      <c r="AS117" s="1" t="s">
        <v>178</v>
      </c>
      <c r="AT117" s="1" t="s">
        <v>2071</v>
      </c>
      <c r="AU117" s="1" t="s">
        <v>2072</v>
      </c>
      <c r="AZ117" s="1">
        <v>2006.0</v>
      </c>
      <c r="BE117" s="1" t="s">
        <v>1940</v>
      </c>
      <c r="BF117" s="1" t="s">
        <v>2073</v>
      </c>
    </row>
    <row r="118">
      <c r="A118" s="1" t="s">
        <v>2074</v>
      </c>
      <c r="B118" s="1" t="str">
        <f>IFERROR(__xludf.DUMMYFUNCTION("GOOGLETRANSLATE(A:A, ""en"", ""te"")"),"సిర్కా పునరుత్పత్తి మొరాన్ సాల్నియర్ n")</f>
        <v>సిర్కా పునరుత్పత్తి మొరాన్ సాల్నియర్ n</v>
      </c>
      <c r="C118" s="1" t="s">
        <v>2075</v>
      </c>
      <c r="D118" s="1" t="str">
        <f>IFERROR(__xludf.DUMMYFUNCTION("GOOGLETRANSLATE(C:C, ""en"", ""te"")"),"సిర్కా పునరుత్పత్తి మొరాన్ సాల్నియర్ ఎన్, దీనిని బుల్లెట్ అని కూడా పిలుస్తారు, ఇది కెనడియన్ te త్సాహిక-నిర్మిత విమానం, దీనిని గ్రాహం లీ రూపొందించారు మరియు బ్రిటిష్ కొలంబియాలోని సర్రే యొక్క సిర్కా పునరుత్పత్తి ద్వారా ఉత్పత్తి చేయబడింది. ఈ విమానం te త్సాహిక"&amp;" నిర్మాణానికి ప్రణాళికలుగా సరఫరా చేయబడుతుంది. [1] [2] [3] ఈ విమానం మొదటి ప్రపంచ యుద్ధం ఫ్రెంచ్ మొరాన్-సాల్నియర్ ఎన్ ఫైటర్ యొక్క 90% స్కేల్ ప్రతిరూపం. [1] ఈ విమానం కేబుల్-బ్రేస్డ్ మిడ్-వింగ్, సింగిల్-సీట్ ఓపెన్ కాక్‌పిట్, స్థిర సాంప్రదాయ ల్యాండింగ్ గేర్ మర"&amp;"ియు ట్రాక్టర్ కాన్ఫిగరేషన్‌లో ఒకే ఇంజిన్ కలిగి ఉంది. [1] [3] .MW- పార్సర్-అవుట్పుట్ .ఫ్రాక్ {వైట్-స్పేస్: నోవ్‌రాప్} .mw-Parser-output .frac .num, .mw-Parser- అవుట్పుట్ .ఫ్రాక్ .డెన్ {ఫాంట్ -సైజ్: 80%; లైన్-హైట్: 0; నిలువు-అమరిక: సూపర్} .mw- పార్సర్-అవుట్"&amp;"పుట్ .ఫ్రాక్ .డెన్. క్లిప్: రెక్ట్ (0,0,0,0); ఎత్తు: 1px; మార్జిన్: -1px; ఓవర్‌ఫ్లో: దాచిన; పాడింగ్: 0; స్థానం: సంపూర్ణ; వెడల్పు: 1px} 1⁄8 (3.2 మిమీ) ప్లైవుడ్ ఫ్యూజ్‌లేజ్ ఫార్మర్‌లు మరియు స్ట్రింగర్లు, దాని ఎగిరే ఉపరితలాలతో డోప్డ్ ఎయిర్‌క్రాఫ్ట్ ఫాబ్రిక్‌"&amp;"లో కప్పబడి ఉంటాయి. దాని 23.9 అడుగుల (7.3 మీ) స్పాన్ వింగ్ 117.5 చదరపు అడుగుల (10.92 మీ 2) విస్తీర్ణంలో ఉంది. ప్రామాణిక ఇంజన్లు సిఫార్సు చేయబడినవి 50 HP (37 kW) రోటాక్స్ 503 మరియు 53 HP (40 kW) హిర్త్ 2704 రెండు-స్ట్రోక్. 60 హెచ్‌పి (45 కిలోవాట్ బేయర్ల్ మర"&amp;"ియు సిర్కా పునరుత్పత్తి నుండి డేటా [1] [2] సాధారణ లక్షణాల పనితీరు")</f>
        <v>సిర్కా పునరుత్పత్తి మొరాన్ సాల్నియర్ ఎన్, దీనిని బుల్లెట్ అని కూడా పిలుస్తారు, ఇది కెనడియన్ te త్సాహిక-నిర్మిత విమానం, దీనిని గ్రాహం లీ రూపొందించారు మరియు బ్రిటిష్ కొలంబియాలోని సర్రే యొక్క సిర్కా పునరుత్పత్తి ద్వారా ఉత్పత్తి చేయబడింది. ఈ విమానం te త్సాహిక నిర్మాణానికి ప్రణాళికలుగా సరఫరా చేయబడుతుంది. [1] [2] [3] ఈ విమానం మొదటి ప్రపంచ యుద్ధం ఫ్రెంచ్ మొరాన్-సాల్నియర్ ఎన్ ఫైటర్ యొక్క 90% స్కేల్ ప్రతిరూపం. [1] ఈ విమానం కేబుల్-బ్రేస్డ్ మిడ్-వింగ్, సింగిల్-సీట్ ఓపెన్ కాక్‌పిట్, స్థిర సాంప్రదాయ ల్యాండింగ్ గేర్ మరియు ట్రాక్టర్ కాన్ఫిగరేషన్‌లో ఒకే ఇంజిన్ కలిగి ఉంది. [1] [3] .MW- పార్సర్-అవుట్పుట్ .ఫ్రాక్ {వైట్-స్పేస్: నోవ్‌రాప్} .mw-Parser-output .frac .num, .mw-Parser- అవుట్పుట్ .ఫ్రాక్ .డెన్ {ఫాంట్ -సైజ్: 80%; లైన్-హైట్: 0; నిలువు-అమరిక: సూపర్} .mw- పార్సర్-అవుట్పుట్ .ఫ్రాక్ .డెన్. క్లిప్: రెక్ట్ (0,0,0,0); ఎత్తు: 1px; మార్జిన్: -1px; ఓవర్‌ఫ్లో: దాచిన; పాడింగ్: 0; స్థానం: సంపూర్ణ; వెడల్పు: 1px} 1⁄8 (3.2 మిమీ) ప్లైవుడ్ ఫ్యూజ్‌లేజ్ ఫార్మర్‌లు మరియు స్ట్రింగర్లు, దాని ఎగిరే ఉపరితలాలతో డోప్డ్ ఎయిర్‌క్రాఫ్ట్ ఫాబ్రిక్‌లో కప్పబడి ఉంటాయి. దాని 23.9 అడుగుల (7.3 మీ) స్పాన్ వింగ్ 117.5 చదరపు అడుగుల (10.92 మీ 2) విస్తీర్ణంలో ఉంది. ప్రామాణిక ఇంజన్లు సిఫార్సు చేయబడినవి 50 HP (37 kW) రోటాక్స్ 503 మరియు 53 HP (40 kW) హిర్త్ 2704 రెండు-స్ట్రోక్. 60 హెచ్‌పి (45 కిలోవాట్ బేయర్ల్ మరియు సిర్కా పునరుత్పత్తి నుండి డేటా [1] [2] సాధారణ లక్షణాల పనితీరు</v>
      </c>
      <c r="E118" s="1" t="s">
        <v>2076</v>
      </c>
      <c r="F118" s="1" t="str">
        <f>IFERROR(__xludf.DUMMYFUNCTION("GOOGLETRANSLATE(E:E, ""en"", ""te"")"),"Te త్సాహిక నిర్మించిన విమానం")</f>
        <v>Te త్సాహిక నిర్మించిన విమానం</v>
      </c>
      <c r="G118" s="1" t="s">
        <v>489</v>
      </c>
      <c r="H118" s="1" t="str">
        <f>IFERROR(__xludf.DUMMYFUNCTION("GOOGLETRANSLATE(G:G, ""en"", ""te"")"),"కెనడా")</f>
        <v>కెనడా</v>
      </c>
      <c r="I118" s="2" t="s">
        <v>490</v>
      </c>
      <c r="J118" s="1" t="s">
        <v>2077</v>
      </c>
      <c r="K118" s="1" t="str">
        <f>IFERROR(__xludf.DUMMYFUNCTION("GOOGLETRANSLATE(J:J, ""en"", ""te"")"),"గ్రాహం లీ")</f>
        <v>గ్రాహం లీ</v>
      </c>
      <c r="M118" s="1" t="s">
        <v>2078</v>
      </c>
      <c r="N118" s="1" t="str">
        <f>IFERROR(__xludf.DUMMYFUNCTION("GOOGLETRANSLATE(M:M, ""en"", ""te"")"),"ప్రణాళికలు అందుబాటులో ఉన్నాయి (2012)")</f>
        <v>ప్రణాళికలు అందుబాటులో ఉన్నాయి (2012)</v>
      </c>
      <c r="P118" s="1" t="s">
        <v>163</v>
      </c>
      <c r="Q118" s="1" t="s">
        <v>823</v>
      </c>
      <c r="R118" s="1" t="s">
        <v>866</v>
      </c>
      <c r="S118" s="1" t="s">
        <v>2079</v>
      </c>
      <c r="T118" s="1" t="s">
        <v>2080</v>
      </c>
      <c r="U118" s="1" t="s">
        <v>2081</v>
      </c>
      <c r="V118" s="1" t="s">
        <v>497</v>
      </c>
      <c r="W118" s="1" t="s">
        <v>2082</v>
      </c>
      <c r="X118" s="1" t="s">
        <v>140</v>
      </c>
      <c r="Y118" s="1" t="s">
        <v>2083</v>
      </c>
      <c r="Z118" s="1" t="s">
        <v>2084</v>
      </c>
      <c r="AM118" s="1" t="s">
        <v>2085</v>
      </c>
      <c r="AN118" s="1" t="s">
        <v>2086</v>
      </c>
      <c r="AO118" s="1" t="s">
        <v>2087</v>
      </c>
      <c r="AQ118" s="1" t="s">
        <v>2088</v>
      </c>
      <c r="AR118" s="1" t="s">
        <v>1536</v>
      </c>
      <c r="AS118" s="1" t="s">
        <v>2089</v>
      </c>
      <c r="AV118" s="1" t="s">
        <v>2090</v>
      </c>
      <c r="BE118" s="1" t="s">
        <v>2091</v>
      </c>
      <c r="BF118" s="1" t="s">
        <v>2092</v>
      </c>
      <c r="BQ118" s="1" t="s">
        <v>2093</v>
      </c>
    </row>
    <row r="119">
      <c r="A119" s="1" t="s">
        <v>2094</v>
      </c>
      <c r="B119" s="1" t="str">
        <f>IFERROR(__xludf.DUMMYFUNCTION("GOOGLETRANSLATE(A:A, ""en"", ""te"")"),"Wowt XF3U")</f>
        <v>Wowt XF3U</v>
      </c>
      <c r="C119" s="1" t="s">
        <v>2095</v>
      </c>
      <c r="D119" s="1" t="str">
        <f>IFERROR(__xludf.DUMMYFUNCTION("GOOGLETRANSLATE(C:C, ""en"", ""te"")"),"వోట్ XF3U అనేది యునైటెడ్ స్టేట్స్ నేవీ కోసం టెక్సాస్‌లోని డల్లాస్ యొక్క వోట్ ఎయిర్క్రాఫ్ట్ కంపెనీ నిర్మించిన రెండు-సీట్ల, ఆల్-మెటల్ బిప్‌లేన్ ఫైటర్ యొక్క నమూనా. XF3U బ్యూరో ఆఫ్ ఏరోనాటిక్స్ 1932 డిజైన్ స్పెసిఫికేషన్ నెంబర్ 111 ను కలవడానికి రూపొందించబడింది,"&amp;" ఇది అధిక-పనితీరు గల ఫైటర్‌ను స్థిరమైన అండర్ క్యారేజీతో పిలుపునిచ్చింది మరియు ప్రాట్ &amp; విట్నీ R-1535 ట్విన్ కందిరీగ జూనియర్ ఎయిర్-కూల్డ్ రేడియల్ ఇంజిన్ చేత శక్తినిస్తుంది. ఏడు ప్రతిపాదిత విమానాలలో XF3U మరియు డగ్లస్ XFD ఎంపిక చేయబడ్డాయి. XF3U అనేది వోట్ చే"&amp;"త ఉత్పత్తి చేయబడిన మొట్టమొదటి ఆల్-మెటల్ విమానం. ఈ విమానం కూడా పరివేష్టిత కాక్‌పిట్ కలిగి ఉంది. 1933 లో విమాన పరీక్ష సమయంలో, ఇది డగ్లస్ ఎంట్రీని అధిగమించింది మరియు విజేతగా ఎంపికైంది. నేవీ ఇకపై రెండు సీట్ల యోధులపై ఆసక్తి చూపలేదు, అందువల్ల ఒక XF3U ప్రోటోటైప్"&amp;" విమానం మాత్రమే నిర్మించబడింది. XF3U తరువాత డైవ్ బాంబర్‌గా అభివృద్ధి చెందింది మరియు SBU-1 కోర్సెయిర్‌కు XSBU ప్రోటోటైప్ అయింది. [1] [1] సాధారణ లక్షణాల నుండి డేటా పనితీరు ఆయుధాలు 3 × .30 (7.62 మిమీ) మెషిన్ గన్స్ మీడియా వికీమీడియా కామన్స్ వద్ద XF3U కి సంబంధ"&amp;"ించినది")</f>
        <v>వోట్ XF3U అనేది యునైటెడ్ స్టేట్స్ నేవీ కోసం టెక్సాస్‌లోని డల్లాస్ యొక్క వోట్ ఎయిర్క్రాఫ్ట్ కంపెనీ నిర్మించిన రెండు-సీట్ల, ఆల్-మెటల్ బిప్‌లేన్ ఫైటర్ యొక్క నమూనా. XF3U బ్యూరో ఆఫ్ ఏరోనాటిక్స్ 1932 డిజైన్ స్పెసిఫికేషన్ నెంబర్ 111 ను కలవడానికి రూపొందించబడింది, ఇది అధిక-పనితీరు గల ఫైటర్‌ను స్థిరమైన అండర్ క్యారేజీతో పిలుపునిచ్చింది మరియు ప్రాట్ &amp; విట్నీ R-1535 ట్విన్ కందిరీగ జూనియర్ ఎయిర్-కూల్డ్ రేడియల్ ఇంజిన్ చేత శక్తినిస్తుంది. ఏడు ప్రతిపాదిత విమానాలలో XF3U మరియు డగ్లస్ XFD ఎంపిక చేయబడ్డాయి. XF3U అనేది వోట్ చేత ఉత్పత్తి చేయబడిన మొట్టమొదటి ఆల్-మెటల్ విమానం. ఈ విమానం కూడా పరివేష్టిత కాక్‌పిట్ కలిగి ఉంది. 1933 లో విమాన పరీక్ష సమయంలో, ఇది డగ్లస్ ఎంట్రీని అధిగమించింది మరియు విజేతగా ఎంపికైంది. నేవీ ఇకపై రెండు సీట్ల యోధులపై ఆసక్తి చూపలేదు, అందువల్ల ఒక XF3U ప్రోటోటైప్ విమానం మాత్రమే నిర్మించబడింది. XF3U తరువాత డైవ్ బాంబర్‌గా అభివృద్ధి చెందింది మరియు SBU-1 కోర్సెయిర్‌కు XSBU ప్రోటోటైప్ అయింది. [1] [1] సాధారణ లక్షణాల నుండి డేటా పనితీరు ఆయుధాలు 3 × .30 (7.62 మిమీ) మెషిన్ గన్స్ మీడియా వికీమీడియా కామన్స్ వద్ద XF3U కి సంబంధించినది</v>
      </c>
      <c r="E119" s="1" t="s">
        <v>1082</v>
      </c>
      <c r="F119" s="1" t="str">
        <f>IFERROR(__xludf.DUMMYFUNCTION("GOOGLETRANSLATE(E:E, ""en"", ""te"")"),"యుద్ధ")</f>
        <v>యుద్ధ</v>
      </c>
      <c r="G119" s="1" t="s">
        <v>522</v>
      </c>
      <c r="H119" s="1" t="str">
        <f>IFERROR(__xludf.DUMMYFUNCTION("GOOGLETRANSLATE(G:G, ""en"", ""te"")"),"సంయుక్త రాష్ట్రాలు")</f>
        <v>సంయుక్త రాష్ట్రాలు</v>
      </c>
      <c r="I119" s="1" t="s">
        <v>738</v>
      </c>
      <c r="L119" s="1" t="s">
        <v>2096</v>
      </c>
      <c r="O119" s="1">
        <v>1.0</v>
      </c>
      <c r="P119" s="1" t="s">
        <v>2097</v>
      </c>
      <c r="Q119" s="1" t="s">
        <v>2098</v>
      </c>
      <c r="R119" s="1" t="s">
        <v>2099</v>
      </c>
      <c r="S119" s="1" t="s">
        <v>2100</v>
      </c>
      <c r="T119" s="1" t="s">
        <v>2101</v>
      </c>
      <c r="U119" s="1" t="s">
        <v>2102</v>
      </c>
      <c r="W119" s="1" t="s">
        <v>2103</v>
      </c>
      <c r="Y119" s="1" t="s">
        <v>2104</v>
      </c>
      <c r="AA119" s="1" t="s">
        <v>2105</v>
      </c>
      <c r="AM119" s="2" t="s">
        <v>2106</v>
      </c>
      <c r="AN119" s="1" t="s">
        <v>1322</v>
      </c>
      <c r="AO119" s="2" t="s">
        <v>1323</v>
      </c>
      <c r="AT119" s="1" t="s">
        <v>2107</v>
      </c>
      <c r="AU119" s="1" t="s">
        <v>2108</v>
      </c>
      <c r="BH119" s="1" t="s">
        <v>2109</v>
      </c>
      <c r="BI119" s="1" t="s">
        <v>2110</v>
      </c>
      <c r="BJ119" s="1" t="s">
        <v>2111</v>
      </c>
      <c r="BY119" s="1" t="s">
        <v>2112</v>
      </c>
      <c r="BZ119" s="1" t="s">
        <v>2113</v>
      </c>
    </row>
    <row r="120">
      <c r="A120" s="1" t="s">
        <v>2114</v>
      </c>
      <c r="B120" s="1" t="str">
        <f>IFERROR(__xludf.DUMMYFUNCTION("GOOGLETRANSLATE(A:A, ""en"", ""te"")"),"వెస్ట్‌ల్యాండ్ F.7/30")</f>
        <v>వెస్ట్‌ల్యాండ్ F.7/30</v>
      </c>
      <c r="C120" s="1" t="s">
        <v>2115</v>
      </c>
      <c r="D120" s="1" t="str">
        <f>IFERROR(__xludf.DUMMYFUNCTION("GOOGLETRANSLATE(C:C, ""en"", ""te"")"),"వెస్ట్‌ల్యాండ్ F.7/30 (లేదా వెస్ట్‌ల్యాండ్ Pv.4) బ్రిటిష్ ఫైటర్ ప్రోటోటైప్. ఒకే నమూనా 1934 లో నిర్మించబడింది, కాని ఈ రకం ఉత్పత్తిలో ఉంచబడలేదు ఎందుకంటే దాని పనితీరు RAF యొక్క అవసరాలకు చాలా తక్కువగా ఉంది. గ్లోస్టర్ గ్లాడియేటర్ F.7/30 పోటీని గెలుచుకుంది. వెస"&amp;"్ట్‌ల్యాండ్ F.7/30 ఎయిర్ మినిస్ట్రీ స్పెసిఫికేషన్ F.7/30 కు ప్రతిస్పందనగా రూపొందించబడింది, ఇది అక్టోబర్ 1931 లో అధికారికంగా జారీ చేయబడింది మరియు తరువాత చాలాసార్లు సవరించబడింది. ఇది నాలుగు .303-ఇన్ (7.7-మిమీ) మెషిన్ గన్స్, కనీసం 195 mph (314 కిమీ/గం), అధిక"&amp;" ఎక్కడానికి అధిక రేటు మరియు తక్కువ ల్యాండింగ్ యొక్క ఆయుధాలు, మరియు తక్కువ ల్యాండింగ్ కోసం ఒక పగటి మరియు రాత్రి పోరాట యోధుడిని పిలుపునిచ్చారు. వేగం. రోల్స్ రాయిస్ గోషాక్ బాష్పీభవన-శీతలీకరణ ఇంజిన్ వాడకాన్ని స్పెసిఫికేషన్ అభ్యర్థించనప్పటికీ, వాయు మంత్రిత్వ శ"&amp;"ాఖ అనధికారికంగా దాని ఉపయోగం కోసం బలమైన ప్రాధాన్యతనిచ్చింది మరియు ప్రోటోటైప్స్ ఉపయోగించినట్లుగా నిర్మించడానికి వారు ఎంచుకున్న అన్ని డిజైన్ ప్రతిపాదనలు. ఈ స్పెసిఫికేషన్ కాక్‌పిట్ నుండి మంచి ""పోరాట వీక్షణ"" యొక్క ప్రాముఖ్యతను నొక్కి చెప్పింది మరియు తక్కువ-వ"&amp;"ింగ్ మోనోప్లేన్ డిజైన్‌ను ఈ సమస్యకు ఒక పరిష్కారంగా సూచించారు. వెస్ట్‌ల్యాండ్ ఎఫ్. ఇది పైలట్‌ను ఇంజిన్ ముందు మరియు కొంచెం పైన ఉంచుతుంది, తద్వారా అతను అద్భుతమైన ఫార్వర్డ్ వీక్షణను కూడా కలిగి ఉన్నాడు. అధిక ల్యాండింగ్ వేగం గురించి ఆందోళనలు ఫలితంగా రూపకల్పనను "&amp;"ఎగువ వింగ్ కోసం గల్ వింగ్ కాన్ఫిగరేషన్‌తో బైప్‌లేన్‌గా మార్చడానికి దారితీసింది. [1] ఈ రూపంలో F.7/30 1934 లో పూర్తయింది. ఇది అసాధారణమైన బిప్‌లేన్ అయితే ఇది ఒక సొగసైనది. గల్లింగ్ ఎగువ వింగ్ మరియు స్ట్రెయిట్ దిగువ వింగ్ N స్ట్రట్స్ చేత అనుసంధానించబడి, వైర్లత"&amp;"ో కలుపుతారు. ల్యాండింగ్ గేర్ పరిష్కరించబడింది, ప్రధాన చక్రాలు స్పాట్స్ చేత కప్పబడి ఉన్నాయి. అతని ఉన్నత స్థానం నుండి పైలట్ ఒక అద్భుతమైన దృశ్యాన్ని కలిగి ఉన్నాడు, పైకి మరియు వైపులా, కాక్‌పిట్ వింగ్ లీడింగ్ ఎడ్జ్ కంటే ముందుంది. ప్రారంభంలో కాక్‌పిట్ తెరిచి ఉం"&amp;"ది, కానీ రెండు దశలలో ఇది పూర్తిగా పరివేష్టిత కాక్‌పిట్‌గా మార్చబడింది. మెషిన్ గన్స్ కాక్‌పిట్ సైడ్ గోడలలో, ప్రతి వైపు రెండు వ్యవస్థాపించబడ్డాయి. ప్రారంభ తోక కాన్ఫిగరేషన్ అసాధారణమైనది, విమానంలో ఉన్నప్పుడు విమానం భూమిపై ఉన్నప్పుడు చుక్కాని కీలు రేఖ నిలువుగా"&amp;" ఉంటుంది. ఇది భూమిపై దాని ప్రభావాన్ని మెరుగుపరుస్తుందని భావించారు, కాని విమానాన్ని పరీక్షించిన తరువాత మరింత సాంప్రదాయిక రూపకల్పన యొక్క పెద్ద టెయిల్‌ఫిన్ లభించింది. [2] ఇంజిన్ రోల్స్ రాయిస్ గోషాక్ III లేదా IIS, ఇది రేడియేటర్ చేత చల్లబడింది, ఇది వెంట్రల్లీన"&amp;"ి వ్యవస్థాపించారు, స్థిర అండర్ క్యారేజ్ యొక్క కాళ్ళ వెనుక. ఇంజిన్ యొక్క స్థానం రెక్కల మధ్య, కాక్‌పిట్ వెనుక మరియు క్రింద ఉన్న ఎగ్జాస్ట్‌లను ఉంచుతుంది. వెస్ట్‌ల్యాండ్ F.7/30 యొక్క పనితీరు, మొదట RAF ఆండోవర్ నుండి ఎగిరింది, F.7/30 స్పెసిఫికేషన్లకు చాలా తక్కు"&amp;"వగా పడిపోయింది: ఒక సంఖ్య తరచుగా 185 mph (గంటకు 298 కిమీ/గం) 15,000 అడుగుల (4,572 మీటర్లు) వద్ద ఇవ్వబడుతుంది [2] కానీ జూలై 1935 నాటి ఫ్లైట్ టెస్ట్ డేటా వెల్లడించింది F.7/30 పోటీ విజేతగా. [1] [3] దీనికి 20,000 అడుగుల (6,100 మీ) చేరుకోవడానికి 18.8 నిమిషాలు క"&amp;"ూడా అవసరం, మరియు ఈ నిరాశపరిచే పనితీరు బొమ్మల దృష్ట్యా రకం వదిలివేయబడింది. బ్రిటిష్ ఫ్లైట్ టెస్టింగ్ నుండి డేటా మార్టెల్షామ్ హీత్ 1920-1939, [3] 1915 నుండి వెస్ట్‌ల్యాండ్ విమానం [4] సాధారణ లక్షణాలు పనితీరు ఆయుధాలు, కాన్ఫిగరేషన్ మరియు ERA సంబంధిత జాబితాల ఆయ"&amp;"ుధ విమానం")</f>
        <v>వెస్ట్‌ల్యాండ్ F.7/30 (లేదా వెస్ట్‌ల్యాండ్ Pv.4) బ్రిటిష్ ఫైటర్ ప్రోటోటైప్. ఒకే నమూనా 1934 లో నిర్మించబడింది, కాని ఈ రకం ఉత్పత్తిలో ఉంచబడలేదు ఎందుకంటే దాని పనితీరు RAF యొక్క అవసరాలకు చాలా తక్కువగా ఉంది. గ్లోస్టర్ గ్లాడియేటర్ F.7/30 పోటీని గెలుచుకుంది. వెస్ట్‌ల్యాండ్ F.7/30 ఎయిర్ మినిస్ట్రీ స్పెసిఫికేషన్ F.7/30 కు ప్రతిస్పందనగా రూపొందించబడింది, ఇది అక్టోబర్ 1931 లో అధికారికంగా జారీ చేయబడింది మరియు తరువాత చాలాసార్లు సవరించబడింది. ఇది నాలుగు .303-ఇన్ (7.7-మిమీ) మెషిన్ గన్స్, కనీసం 195 mph (314 కిమీ/గం), అధిక ఎక్కడానికి అధిక రేటు మరియు తక్కువ ల్యాండింగ్ యొక్క ఆయుధాలు, మరియు తక్కువ ల్యాండింగ్ కోసం ఒక పగటి మరియు రాత్రి పోరాట యోధుడిని పిలుపునిచ్చారు. వేగం. రోల్స్ రాయిస్ గోషాక్ బాష్పీభవన-శీతలీకరణ ఇంజిన్ వాడకాన్ని స్పెసిఫికేషన్ అభ్యర్థించనప్పటికీ, వాయు మంత్రిత్వ శాఖ అనధికారికంగా దాని ఉపయోగం కోసం బలమైన ప్రాధాన్యతనిచ్చింది మరియు ప్రోటోటైప్స్ ఉపయోగించినట్లుగా నిర్మించడానికి వారు ఎంచుకున్న అన్ని డిజైన్ ప్రతిపాదనలు. ఈ స్పెసిఫికేషన్ కాక్‌పిట్ నుండి మంచి "పోరాట వీక్షణ" యొక్క ప్రాముఖ్యతను నొక్కి చెప్పింది మరియు తక్కువ-వింగ్ మోనోప్లేన్ డిజైన్‌ను ఈ సమస్యకు ఒక పరిష్కారంగా సూచించారు. వెస్ట్‌ల్యాండ్ ఎఫ్. ఇది పైలట్‌ను ఇంజిన్ ముందు మరియు కొంచెం పైన ఉంచుతుంది, తద్వారా అతను అద్భుతమైన ఫార్వర్డ్ వీక్షణను కూడా కలిగి ఉన్నాడు. అధిక ల్యాండింగ్ వేగం గురించి ఆందోళనలు ఫలితంగా రూపకల్పనను ఎగువ వింగ్ కోసం గల్ వింగ్ కాన్ఫిగరేషన్‌తో బైప్‌లేన్‌గా మార్చడానికి దారితీసింది. [1] ఈ రూపంలో F.7/30 1934 లో పూర్తయింది. ఇది అసాధారణమైన బిప్‌లేన్ అయితే ఇది ఒక సొగసైనది. గల్లింగ్ ఎగువ వింగ్ మరియు స్ట్రెయిట్ దిగువ వింగ్ N స్ట్రట్స్ చేత అనుసంధానించబడి, వైర్లతో కలుపుతారు. ల్యాండింగ్ గేర్ పరిష్కరించబడింది, ప్రధాన చక్రాలు స్పాట్స్ చేత కప్పబడి ఉన్నాయి. అతని ఉన్నత స్థానం నుండి పైలట్ ఒక అద్భుతమైన దృశ్యాన్ని కలిగి ఉన్నాడు, పైకి మరియు వైపులా, కాక్‌పిట్ వింగ్ లీడింగ్ ఎడ్జ్ కంటే ముందుంది. ప్రారంభంలో కాక్‌పిట్ తెరిచి ఉంది, కానీ రెండు దశలలో ఇది పూర్తిగా పరివేష్టిత కాక్‌పిట్‌గా మార్చబడింది. మెషిన్ గన్స్ కాక్‌పిట్ సైడ్ గోడలలో, ప్రతి వైపు రెండు వ్యవస్థాపించబడ్డాయి. ప్రారంభ తోక కాన్ఫిగరేషన్ అసాధారణమైనది, విమానంలో ఉన్నప్పుడు విమానం భూమిపై ఉన్నప్పుడు చుక్కాని కీలు రేఖ నిలువుగా ఉంటుంది. ఇది భూమిపై దాని ప్రభావాన్ని మెరుగుపరుస్తుందని భావించారు, కాని విమానాన్ని పరీక్షించిన తరువాత మరింత సాంప్రదాయిక రూపకల్పన యొక్క పెద్ద టెయిల్‌ఫిన్ లభించింది. [2] ఇంజిన్ రోల్స్ రాయిస్ గోషాక్ III లేదా IIS, ఇది రేడియేటర్ చేత చల్లబడింది, ఇది వెంట్రల్లీని వ్యవస్థాపించారు, స్థిర అండర్ క్యారేజ్ యొక్క కాళ్ళ వెనుక. ఇంజిన్ యొక్క స్థానం రెక్కల మధ్య, కాక్‌పిట్ వెనుక మరియు క్రింద ఉన్న ఎగ్జాస్ట్‌లను ఉంచుతుంది. వెస్ట్‌ల్యాండ్ F.7/30 యొక్క పనితీరు, మొదట RAF ఆండోవర్ నుండి ఎగిరింది, F.7/30 స్పెసిఫికేషన్లకు చాలా తక్కువగా పడిపోయింది: ఒక సంఖ్య తరచుగా 185 mph (గంటకు 298 కిమీ/గం) 15,000 అడుగుల (4,572 మీటర్లు) వద్ద ఇవ్వబడుతుంది [2] కానీ జూలై 1935 నాటి ఫ్లైట్ టెస్ట్ డేటా వెల్లడించింది F.7/30 పోటీ విజేతగా. [1] [3] దీనికి 20,000 అడుగుల (6,100 మీ) చేరుకోవడానికి 18.8 నిమిషాలు కూడా అవసరం, మరియు ఈ నిరాశపరిచే పనితీరు బొమ్మల దృష్ట్యా రకం వదిలివేయబడింది. బ్రిటిష్ ఫ్లైట్ టెస్టింగ్ నుండి డేటా మార్టెల్షామ్ హీత్ 1920-1939, [3] 1915 నుండి వెస్ట్‌ల్యాండ్ విమానం [4] సాధారణ లక్షణాలు పనితీరు ఆయుధాలు, కాన్ఫిగరేషన్ మరియు ERA సంబంధిత జాబితాల ఆయుధ విమానం</v>
      </c>
      <c r="E120" s="1" t="s">
        <v>1082</v>
      </c>
      <c r="F120" s="1" t="str">
        <f>IFERROR(__xludf.DUMMYFUNCTION("GOOGLETRANSLATE(E:E, ""en"", ""te"")"),"యుద్ధ")</f>
        <v>యుద్ధ</v>
      </c>
      <c r="G120" s="1" t="s">
        <v>160</v>
      </c>
      <c r="H120" s="1" t="str">
        <f>IFERROR(__xludf.DUMMYFUNCTION("GOOGLETRANSLATE(G:G, ""en"", ""te"")"),"యునైటెడ్ కింగ్‌డమ్")</f>
        <v>యునైటెడ్ కింగ్‌డమ్</v>
      </c>
      <c r="J120" s="1" t="s">
        <v>2116</v>
      </c>
      <c r="K120" s="1" t="str">
        <f>IFERROR(__xludf.DUMMYFUNCTION("GOOGLETRANSLATE(J:J, ""en"", ""te"")"),"ఆర్థర్ డావెన్పోర్ట్")</f>
        <v>ఆర్థర్ డావెన్పోర్ట్</v>
      </c>
      <c r="L120" s="1">
        <v>1934.0</v>
      </c>
      <c r="O120" s="1">
        <v>1.0</v>
      </c>
      <c r="AM120" s="2" t="s">
        <v>2106</v>
      </c>
      <c r="AN120" s="1" t="s">
        <v>2117</v>
      </c>
      <c r="AO120" s="1" t="s">
        <v>2118</v>
      </c>
      <c r="AU120" s="1" t="s">
        <v>2119</v>
      </c>
      <c r="AY120" s="1" t="s">
        <v>2120</v>
      </c>
    </row>
    <row r="121">
      <c r="A121" s="1" t="s">
        <v>2121</v>
      </c>
      <c r="B121" s="1" t="str">
        <f>IFERROR(__xludf.DUMMYFUNCTION("GOOGLETRANSLATE(A:A, ""en"", ""te"")"),"క్లటన్-టాబెనోర్ కూడా సులభం")</f>
        <v>క్లటన్-టాబెనోర్ కూడా సులభం</v>
      </c>
      <c r="C121" s="1" t="s">
        <v>2122</v>
      </c>
      <c r="D121" s="1" t="str">
        <f>IFERROR(__xludf.DUMMYFUNCTION("GOOGLETRANSLATE(C:C, ""en"", ""te"")"),"క్లటన్-టాబెనోర్ ఈజీ టూ (వాస్తవానికి E.C.2) 1970 ల చివరలో యునైటెడ్ కింగ్‌డమ్‌లో అభివృద్ధిలో ఉన్న ఒక చిన్న గృహనిర్మాణ విమానం. వోక్స్వ్యాగన్ ఎయిర్-కూల్డ్ ఇంజిన్ యొక్క డిజైనర్ ఎరిక్ క్లటన్ యొక్క అనుసరణ కోసం ఇది ఎగిరే షోకేస్ అని ఉద్దేశించబడింది. విమానం యొక్క ప"&amp;"ంక్తులు 1930 లలో పెర్సివాల్ మేవ్ గల్ రేసర్ చేత ప్రభావితమయ్యాయి, కాని ఇది ముడుచుకునే అండర్ క్యారేజ్ కలిగి ఉంది. రెక్కలు ఒక కారు వెనుక విమానాన్ని లాగడానికి అనుమతించడానికి మడతపెట్టడానికి రూపొందించబడ్డాయి. క్లట్టిన్ యునైటెడ్ స్టేట్స్కు వలస వచ్చినప్పుడు మరియు "&amp;"ఈజీ టూ ఎగరలేదు. సాధారణ లక్షణాల పనితీరు")</f>
        <v>క్లటన్-టాబెనోర్ ఈజీ టూ (వాస్తవానికి E.C.2) 1970 ల చివరలో యునైటెడ్ కింగ్‌డమ్‌లో అభివృద్ధిలో ఉన్న ఒక చిన్న గృహనిర్మాణ విమానం. వోక్స్వ్యాగన్ ఎయిర్-కూల్డ్ ఇంజిన్ యొక్క డిజైనర్ ఎరిక్ క్లటన్ యొక్క అనుసరణ కోసం ఇది ఎగిరే షోకేస్ అని ఉద్దేశించబడింది. విమానం యొక్క పంక్తులు 1930 లలో పెర్సివాల్ మేవ్ గల్ రేసర్ చేత ప్రభావితమయ్యాయి, కాని ఇది ముడుచుకునే అండర్ క్యారేజ్ కలిగి ఉంది. రెక్కలు ఒక కారు వెనుక విమానాన్ని లాగడానికి అనుమతించడానికి మడతపెట్టడానికి రూపొందించబడ్డాయి. క్లట్టిన్ యునైటెడ్ స్టేట్స్కు వలస వచ్చినప్పుడు మరియు ఈజీ టూ ఎగరలేదు. సాధారణ లక్షణాల పనితీరు</v>
      </c>
      <c r="E121" s="1" t="s">
        <v>1027</v>
      </c>
      <c r="F121" s="1" t="str">
        <f>IFERROR(__xludf.DUMMYFUNCTION("GOOGLETRANSLATE(E:E, ""en"", ""te"")"),"స్పోర్ట్స్ ప్లేన్")</f>
        <v>స్పోర్ట్స్ ప్లేన్</v>
      </c>
      <c r="J121" s="1" t="s">
        <v>1928</v>
      </c>
      <c r="K121" s="1" t="str">
        <f>IFERROR(__xludf.DUMMYFUNCTION("GOOGLETRANSLATE(J:J, ""en"", ""te"")"),"ఎరిక్ క్లటన్")</f>
        <v>ఎరిక్ క్లటన్</v>
      </c>
      <c r="P121" s="1" t="s">
        <v>1053</v>
      </c>
      <c r="Q121" s="1" t="s">
        <v>2123</v>
      </c>
      <c r="R121" s="1" t="s">
        <v>2124</v>
      </c>
      <c r="S121" s="1" t="s">
        <v>1689</v>
      </c>
      <c r="U121" s="1" t="s">
        <v>2125</v>
      </c>
      <c r="V121" s="1" t="s">
        <v>2126</v>
      </c>
      <c r="W121" s="1" t="s">
        <v>2127</v>
      </c>
      <c r="Z121" s="1" t="s">
        <v>2090</v>
      </c>
      <c r="AA121" s="1" t="s">
        <v>2128</v>
      </c>
      <c r="AN121" s="1" t="s">
        <v>1928</v>
      </c>
      <c r="AO121" s="1" t="s">
        <v>1939</v>
      </c>
      <c r="AY121" s="1" t="s">
        <v>1939</v>
      </c>
    </row>
    <row r="122">
      <c r="A122" s="1" t="s">
        <v>2129</v>
      </c>
      <c r="B122" s="1" t="str">
        <f>IFERROR(__xludf.DUMMYFUNCTION("GOOGLETRANSLATE(A:A, ""en"", ""te"")"),"కోలీయర్ గానెట్ ఎస్ 100")</f>
        <v>కోలీయర్ గానెట్ ఎస్ 100</v>
      </c>
      <c r="C122" s="1" t="s">
        <v>2130</v>
      </c>
      <c r="D122" s="1" t="str">
        <f>IFERROR(__xludf.DUMMYFUNCTION("GOOGLETRANSLATE(C:C, ""en"", ""te"")"),"కోలీయర్ గానెట్ ఎస్ 100 అనేది స్పానిష్ అల్ట్రాలైట్ ఫ్లయింగ్ బోట్, ఇది పోర్టోనోవోకు చెందిన కోలీయర్ చేత రూపొందించబడింది మరియు నిర్మించింది. [1] [2] గానెట్ అనేది మాస్కాటో ఎస్ 100 యొక్క పరిణామం, ఇది ఫెడరేషన్ ఏరోనటిక్ ఇంటర్నేషనల్ మైక్రోలైట్ నిబంధనలకు అనుగుణంగా "&amp;"రూపొందించబడింది. ఇది కాంటిలివర్ హై-వింగ్, రెండు-సీట్ల-సైడ్-సైడ్-సైడ్ కాన్ఫిగరేషన్ పరివేష్టిత కాక్‌పిట్, ఫార్వర్డ్-హింగ్డ్ బబుల్ పందిరి, వింగ్-టిప్ పాంటూన్లు మరియు పషర్ కాన్ఫిగరేషన్‌లో ఒకే ఇంజిన్ కింద ఉంది. నిజమైన ఎగిరే పడవగా, దీనికి చక్రాల ల్యాండింగ్ గేర్"&amp;" లేదు. [1] [2] గానెట్ పూర్తిగా కార్బన్ ఫైబర్, కెవ్లార్ మరియు ఫైబర్గ్లాస్ మిశ్రమాల నుండి తయారవుతుంది. దాని 12.4 మీ (40.7 అడుగులు) స్పాన్ వింగ్ 12.0 మీ 2 (129 చదరపు అడుగులు) మరియు ఫ్లాప్‌లను కలిగి ఉంది, వీటిని ల్యాండింగ్ కోసం మోహరించవచ్చు మరియు క్రూయిజ్ ఫ్ల"&amp;"ైట్ కోసం రిఫ్లెక్స్ చేయవచ్చు. లాంగ్ వింగ్స్పాన్ విమానానికి మంచి గ్లైడ్ నిష్పత్తిని ఇస్తుంది మరియు పవర్-ఆఫ్ పెరుగుతున్న విమానాలను అనుమతిస్తుంది. ప్రామాణిక ఇంజిన్ 100 హెచ్‌పి (75 కిలోవాట్ల) రోటాక్స్ 912లు నాలుగు-స్ట్రోక్ పవర్‌ప్లాంట్ మరియు విమానం 60 నుండి 1"&amp;"00 హెచ్‌పి (45 నుండి 75 కిలోవాట్) ఇంజిన్‌లను అంగీకరించవచ్చు. [1] [2] [3] ఉభయచర అభివృద్ధి స్వేచ్ఛ S100 గా మారింది. [1] బెర్ట్రాండ్ నుండి డేటా [1] సాధారణ లక్షణాల పనితీరు")</f>
        <v>కోలీయర్ గానెట్ ఎస్ 100 అనేది స్పానిష్ అల్ట్రాలైట్ ఫ్లయింగ్ బోట్, ఇది పోర్టోనోవోకు చెందిన కోలీయర్ చేత రూపొందించబడింది మరియు నిర్మించింది. [1] [2] గానెట్ అనేది మాస్కాటో ఎస్ 100 యొక్క పరిణామం, ఇది ఫెడరేషన్ ఏరోనటిక్ ఇంటర్నేషనల్ మైక్రోలైట్ నిబంధనలకు అనుగుణంగా రూపొందించబడింది. ఇది కాంటిలివర్ హై-వింగ్, రెండు-సీట్ల-సైడ్-సైడ్-సైడ్ కాన్ఫిగరేషన్ పరివేష్టిత కాక్‌పిట్, ఫార్వర్డ్-హింగ్డ్ బబుల్ పందిరి, వింగ్-టిప్ పాంటూన్లు మరియు పషర్ కాన్ఫిగరేషన్‌లో ఒకే ఇంజిన్ కింద ఉంది. నిజమైన ఎగిరే పడవగా, దీనికి చక్రాల ల్యాండింగ్ గేర్ లేదు. [1] [2] గానెట్ పూర్తిగా కార్బన్ ఫైబర్, కెవ్లార్ మరియు ఫైబర్గ్లాస్ మిశ్రమాల నుండి తయారవుతుంది. దాని 12.4 మీ (40.7 అడుగులు) స్పాన్ వింగ్ 12.0 మీ 2 (129 చదరపు అడుగులు) మరియు ఫ్లాప్‌లను కలిగి ఉంది, వీటిని ల్యాండింగ్ కోసం మోహరించవచ్చు మరియు క్రూయిజ్ ఫ్లైట్ కోసం రిఫ్లెక్స్ చేయవచ్చు. లాంగ్ వింగ్స్పాన్ విమానానికి మంచి గ్లైడ్ నిష్పత్తిని ఇస్తుంది మరియు పవర్-ఆఫ్ పెరుగుతున్న విమానాలను అనుమతిస్తుంది. ప్రామాణిక ఇంజిన్ 100 హెచ్‌పి (75 కిలోవాట్ల) రోటాక్స్ 912లు నాలుగు-స్ట్రోక్ పవర్‌ప్లాంట్ మరియు విమానం 60 నుండి 100 హెచ్‌పి (45 నుండి 75 కిలోవాట్) ఇంజిన్‌లను అంగీకరించవచ్చు. [1] [2] [3] ఉభయచర అభివృద్ధి స్వేచ్ఛ S100 గా మారింది. [1] బెర్ట్రాండ్ నుండి డేటా [1] సాధారణ లక్షణాల పనితీరు</v>
      </c>
      <c r="E122" s="1" t="s">
        <v>2131</v>
      </c>
      <c r="F122" s="1" t="str">
        <f>IFERROR(__xludf.DUMMYFUNCTION("GOOGLETRANSLATE(E:E, ""en"", ""te"")"),"అల్ట్రాలైట్ ఫ్లయింగ్ బోట్")</f>
        <v>అల్ట్రాలైట్ ఫ్లయింగ్ బోట్</v>
      </c>
      <c r="G122" s="1" t="s">
        <v>1004</v>
      </c>
      <c r="H122" s="1" t="str">
        <f>IFERROR(__xludf.DUMMYFUNCTION("GOOGLETRANSLATE(G:G, ""en"", ""te"")"),"స్పెయిన్")</f>
        <v>స్పెయిన్</v>
      </c>
      <c r="I122" s="2" t="s">
        <v>1942</v>
      </c>
      <c r="M122" s="1" t="s">
        <v>492</v>
      </c>
      <c r="N122" s="1" t="str">
        <f>IFERROR(__xludf.DUMMYFUNCTION("GOOGLETRANSLATE(M:M, ""en"", ""te"")"),"ఉత్పత్తిలో")</f>
        <v>ఉత్పత్తిలో</v>
      </c>
      <c r="P122" s="1" t="s">
        <v>163</v>
      </c>
      <c r="R122" s="1" t="s">
        <v>1943</v>
      </c>
      <c r="T122" s="1" t="s">
        <v>1944</v>
      </c>
      <c r="U122" s="1" t="s">
        <v>1167</v>
      </c>
      <c r="V122" s="1" t="s">
        <v>167</v>
      </c>
      <c r="W122" s="1" t="s">
        <v>168</v>
      </c>
      <c r="Y122" s="1" t="s">
        <v>1919</v>
      </c>
      <c r="Z122" s="1" t="s">
        <v>642</v>
      </c>
      <c r="AM122" s="1" t="s">
        <v>2132</v>
      </c>
      <c r="AN122" s="1" t="s">
        <v>1945</v>
      </c>
      <c r="AO122" s="2" t="s">
        <v>1946</v>
      </c>
      <c r="AP122" s="1" t="s">
        <v>175</v>
      </c>
      <c r="AQ122" s="1" t="s">
        <v>1947</v>
      </c>
      <c r="AR122" s="1" t="s">
        <v>1948</v>
      </c>
      <c r="AS122" s="1" t="s">
        <v>178</v>
      </c>
      <c r="AT122" s="1" t="s">
        <v>1949</v>
      </c>
      <c r="AU122" s="1" t="s">
        <v>2133</v>
      </c>
      <c r="AW122" s="1" t="s">
        <v>206</v>
      </c>
      <c r="BE122" s="1" t="s">
        <v>1940</v>
      </c>
      <c r="BF122" s="1" t="s">
        <v>2073</v>
      </c>
      <c r="BO122" s="1" t="s">
        <v>1952</v>
      </c>
    </row>
    <row r="123">
      <c r="A123" s="1" t="s">
        <v>2134</v>
      </c>
      <c r="B123" s="1" t="str">
        <f>IFERROR(__xludf.DUMMYFUNCTION("GOOGLETRANSLATE(A:A, ""en"", ""te"")"),"కన్వైర్ మోడల్ 118")</f>
        <v>కన్వైర్ మోడల్ 118</v>
      </c>
      <c r="C123" s="1" t="s">
        <v>2135</v>
      </c>
      <c r="D123" s="1" t="str">
        <f>IFERROR(__xludf.DUMMYFUNCTION("GOOGLETRANSLATE(C:C, ""en"", ""te"")"),"కాన్వెయిర్ మోడల్ 118 కాన్రార్‌కార్ (హాల్ ఫ్లయింగ్ ఆటోమొబైల్ అని కూడా పిలుస్తారు) ఒక ప్రోటోటైప్ ఎగిరే కారు, వీటిలో రెండు నిర్మించబడ్డాయి. ప్రధాన స్రవంతి వినియోగదారుల కోసం ఉద్దేశించిన, రెండు ప్రోటోటైప్‌లు నిర్మించబడ్డాయి మరియు ఎగిరిపోయాయి. ఇంధన అలసట కారణంగా"&amp;" మొదటి నమూనా ప్రమాదంలో పోయింది. తదనంతరం, రెండవ నమూనా దెబ్బతిన్న విమానం నుండి పునర్నిర్మించబడింది మరియు ఎగిరింది. ఆ సమయానికి, ప్రాజెక్ట్ కోసం తక్కువ ఉత్సాహం ఉంది మరియు కొంతకాలం తర్వాత ప్రోగ్రామ్ ముగిసింది. [1] కన్సాలిడేటెడ్ వేల్టీ విమానం (తరువాత కన్వైర్) య"&amp;"ుద్ధానంతర విమానయాన బూమ్‌లోకి ప్రధాన స్రవంతి ఎగిరే కారుతో ప్రవేశించాలని కోరుతోంది. థియోడర్ పి. యుద్ధం ముగిసిన తరువాత, హాల్ మరియు టామీ థాంప్సన్ 1946 లో పాపులర్ మెకానిక్స్ మ్యాగజైన్‌లో ప్రదర్శించబడిన కాన్వెయిర్ మోడల్ 116 ఫ్లయింగ్ కారును రూపొందించారు మరియు అభ"&amp;"ివృద్ధి చేశారు, [2] ఇందులో రెండు సీట్ల కార్ బాడీని కలిగి ఉంది, ఇది వెనుక-మౌంటెడ్ 26 హెచ్‌పితో శక్తినిస్తుంది . ఇది జూలై 12, 1946 న 66 టెస్ట్ విమానాలను పూర్తి చేసింది. [3] హాల్ తరువాత మోడల్ 116 యొక్క మరింత అధునాతన అభివృద్ధిని రూపొందించింది, మరింత శుద్ధి చే"&amp;"సిన కార్ బాడీ మరియు మరింత శక్తివంతమైన ""ఫ్లైట్"" ఇంజిన్‌తో. 25 హెచ్‌పి (19 కిలోవాట్ల) క్రాస్లీ ఇంజిన్ వెనుక భాగంలో ఉంది, ప్లాస్టిక్-శరీర నాలుగు-సీట్ల కారును మరియు 190 హెచ్‌పి (142 కిలోవాట్ల) లైమింగ్ ఓ -435 సి విమానం యొక్క పవర్‌ప్లాంట్ కోసం ఉపయోగించబడింది."&amp;" 160,000 యొక్క అధిక ఉత్పత్తి లక్ష్యం ప్రణాళిక చేయబడింది, అంచనా $ 1,500 ధర ట్యాగ్. మోడల్ 118 ను విమానాశ్రయాలలో అద్దెకు తీసుకోవలసిన పెద్ద సంఖ్యలో కొనుగోలు చేయవచ్చని కన్వైర్ ated హించారు. [4] టెస్ట్ పైలట్ రూబెన్ స్నోడ్‌గ్రాస్ నవంబర్ 15, 1947 న మొదటిసారిగా ప్"&amp;"రోటోటైప్, రిజిస్ట్రేషన్ నెం. , కారు శరీరాన్ని నాశనం చేయడం [5] మరియు రెక్కను దెబ్బతీస్తుంది. స్వల్ప గాయాలతో తప్పించుకున్న పైలట్, విమానంలో తక్కువ లేదా విమానయాన ఇంధనంతో బయలుదేరాడు. ప్రీ-ఫ్లైట్ చెక్ సమయంలో అతను దృశ్యమానంగా తనిఖీ చేసిన ఇంధన గేజ్ ట్యాంక్ నిండిన"&amp;"ట్లు సూచించినప్పటికీ, ఇది ఆటోమొబైల్ యొక్క ఇంధన గేజ్, విమానం యొక్క గేజ్ కాదు. [6] అదే వింగ్ మరియు మరొక కార్ బాడీని ఉపయోగించి, రెండవ ప్రోటోటైప్ జనవరి 29, 1948 న మళ్లీ ఎగిరింది, W.G. గ్రిస్వోల్డ్ పైలట్ చేయబడింది, కాని ప్రాజెక్ట్ పట్ల ఉత్సాహం క్షీణించింది మరి"&amp;"యు కాన్వెయిర్ ఈ కార్యక్రమాన్ని రద్దు చేసింది. [7] టి.ఆర్ హాల్ ఇంజనీరింగ్ కార్పొరేషన్‌ను ఏర్పాటు చేసిన హాల్‌కు హక్కులు తిరిగి వచ్చాయి, కాని దాని కొత్త అవతారంలో మోడల్ 118 ఉత్పత్తి స్థితిని సాధించలేదు. [5] సాధారణ డైనమిక్స్ విమానం మరియు వారి పూర్వీకుల నుండి డ"&amp;"ేటా [5] సాధారణ లక్షణాల పనితీరు")</f>
        <v>కాన్వెయిర్ మోడల్ 118 కాన్రార్‌కార్ (హాల్ ఫ్లయింగ్ ఆటోమొబైల్ అని కూడా పిలుస్తారు) ఒక ప్రోటోటైప్ ఎగిరే కారు, వీటిలో రెండు నిర్మించబడ్డాయి. ప్రధాన స్రవంతి వినియోగదారుల కోసం ఉద్దేశించిన, రెండు ప్రోటోటైప్‌లు నిర్మించబడ్డాయి మరియు ఎగిరిపోయాయి. ఇంధన అలసట కారణంగా మొదటి నమూనా ప్రమాదంలో పోయింది. తదనంతరం, రెండవ నమూనా దెబ్బతిన్న విమానం నుండి పునర్నిర్మించబడింది మరియు ఎగిరింది. ఆ సమయానికి, ప్రాజెక్ట్ కోసం తక్కువ ఉత్సాహం ఉంది మరియు కొంతకాలం తర్వాత ప్రోగ్రామ్ ముగిసింది. [1] కన్సాలిడేటెడ్ వేల్టీ విమానం (తరువాత కన్వైర్) యుద్ధానంతర విమానయాన బూమ్‌లోకి ప్రధాన స్రవంతి ఎగిరే కారుతో ప్రవేశించాలని కోరుతోంది. థియోడర్ పి. యుద్ధం ముగిసిన తరువాత, హాల్ మరియు టామీ థాంప్సన్ 1946 లో పాపులర్ మెకానిక్స్ మ్యాగజైన్‌లో ప్రదర్శించబడిన కాన్వెయిర్ మోడల్ 116 ఫ్లయింగ్ కారును రూపొందించారు మరియు అభివృద్ధి చేశారు, [2] ఇందులో రెండు సీట్ల కార్ బాడీని కలిగి ఉంది, ఇది వెనుక-మౌంటెడ్ 26 హెచ్‌పితో శక్తినిస్తుంది . ఇది జూలై 12, 1946 న 66 టెస్ట్ విమానాలను పూర్తి చేసింది. [3] హాల్ తరువాత మోడల్ 116 యొక్క మరింత అధునాతన అభివృద్ధిని రూపొందించింది, మరింత శుద్ధి చేసిన కార్ బాడీ మరియు మరింత శక్తివంతమైన "ఫ్లైట్" ఇంజిన్‌తో. 25 హెచ్‌పి (19 కిలోవాట్ల) క్రాస్లీ ఇంజిన్ వెనుక భాగంలో ఉంది, ప్లాస్టిక్-శరీర నాలుగు-సీట్ల కారును మరియు 190 హెచ్‌పి (142 కిలోవాట్ల) లైమింగ్ ఓ -435 సి విమానం యొక్క పవర్‌ప్లాంట్ కోసం ఉపయోగించబడింది. 160,000 యొక్క అధిక ఉత్పత్తి లక్ష్యం ప్రణాళిక చేయబడింది, అంచనా $ 1,500 ధర ట్యాగ్. మోడల్ 118 ను విమానాశ్రయాలలో అద్దెకు తీసుకోవలసిన పెద్ద సంఖ్యలో కొనుగోలు చేయవచ్చని కన్వైర్ ated హించారు. [4] టెస్ట్ పైలట్ రూబెన్ స్నోడ్‌గ్రాస్ నవంబర్ 15, 1947 న మొదటిసారిగా ప్రోటోటైప్, రిజిస్ట్రేషన్ నెం. , కారు శరీరాన్ని నాశనం చేయడం [5] మరియు రెక్కను దెబ్బతీస్తుంది. స్వల్ప గాయాలతో తప్పించుకున్న పైలట్, విమానంలో తక్కువ లేదా విమానయాన ఇంధనంతో బయలుదేరాడు. ప్రీ-ఫ్లైట్ చెక్ సమయంలో అతను దృశ్యమానంగా తనిఖీ చేసిన ఇంధన గేజ్ ట్యాంక్ నిండినట్లు సూచించినప్పటికీ, ఇది ఆటోమొబైల్ యొక్క ఇంధన గేజ్, విమానం యొక్క గేజ్ కాదు. [6] అదే వింగ్ మరియు మరొక కార్ బాడీని ఉపయోగించి, రెండవ ప్రోటోటైప్ జనవరి 29, 1948 న మళ్లీ ఎగిరింది, W.G. గ్రిస్వోల్డ్ పైలట్ చేయబడింది, కాని ప్రాజెక్ట్ పట్ల ఉత్సాహం క్షీణించింది మరియు కాన్వెయిర్ ఈ కార్యక్రమాన్ని రద్దు చేసింది. [7] టి.ఆర్ హాల్ ఇంజనీరింగ్ కార్పొరేషన్‌ను ఏర్పాటు చేసిన హాల్‌కు హక్కులు తిరిగి వచ్చాయి, కాని దాని కొత్త అవతారంలో మోడల్ 118 ఉత్పత్తి స్థితిని సాధించలేదు. [5] సాధారణ డైనమిక్స్ విమానం మరియు వారి పూర్వీకుల నుండి డేటా [5] సాధారణ లక్షణాల పనితీరు</v>
      </c>
      <c r="E123" s="1" t="s">
        <v>2136</v>
      </c>
      <c r="F123" s="1" t="str">
        <f>IFERROR(__xludf.DUMMYFUNCTION("GOOGLETRANSLATE(E:E, ""en"", ""te"")"),"ఎగిరే కారు")</f>
        <v>ఎగిరే కారు</v>
      </c>
      <c r="G123" s="1" t="s">
        <v>605</v>
      </c>
      <c r="H123" s="1" t="str">
        <f>IFERROR(__xludf.DUMMYFUNCTION("GOOGLETRANSLATE(G:G, ""en"", ""te"")"),"అమెరికా సంయుక్త రాష్ట్రాలు")</f>
        <v>అమెరికా సంయుక్త రాష్ట్రాలు</v>
      </c>
      <c r="J123" s="1" t="s">
        <v>2137</v>
      </c>
      <c r="K123" s="1" t="str">
        <f>IFERROR(__xludf.DUMMYFUNCTION("GOOGLETRANSLATE(J:J, ""en"", ""te"")"),"టెడ్ హాల్")</f>
        <v>టెడ్ హాల్</v>
      </c>
      <c r="L123" s="1" t="s">
        <v>2138</v>
      </c>
      <c r="O123" s="1">
        <v>2.0</v>
      </c>
      <c r="P123" s="1" t="s">
        <v>163</v>
      </c>
      <c r="R123" s="1" t="s">
        <v>2139</v>
      </c>
      <c r="S123" s="1" t="s">
        <v>2140</v>
      </c>
      <c r="U123" s="1" t="s">
        <v>2141</v>
      </c>
      <c r="V123" s="1" t="s">
        <v>1517</v>
      </c>
      <c r="W123" s="1" t="s">
        <v>2142</v>
      </c>
      <c r="Z123" s="1" t="s">
        <v>2143</v>
      </c>
      <c r="AM123" s="1" t="s">
        <v>2144</v>
      </c>
      <c r="AN123" s="1" t="s">
        <v>2145</v>
      </c>
      <c r="AP123" s="1" t="s">
        <v>775</v>
      </c>
      <c r="AU123" s="1" t="s">
        <v>2146</v>
      </c>
      <c r="BE123" s="1" t="s">
        <v>2147</v>
      </c>
      <c r="BF123" s="1" t="s">
        <v>2148</v>
      </c>
    </row>
    <row r="124">
      <c r="A124" s="1" t="s">
        <v>2149</v>
      </c>
      <c r="B124" s="1" t="str">
        <f>IFERROR(__xludf.DUMMYFUNCTION("GOOGLETRANSLATE(A:A, ""en"", ""te"")"),"కాస్మోస్ సాంబా")</f>
        <v>కాస్మోస్ సాంబా</v>
      </c>
      <c r="C124" s="1" t="s">
        <v>2150</v>
      </c>
      <c r="D124" s="1" t="str">
        <f>IFERROR(__xludf.DUMMYFUNCTION("GOOGLETRANSLATE(C:C, ""en"", ""te"")"),"కాస్మోస్ సాంబా, అదే పేరుతో నృత్యం పేరు పెట్టబడింది, ఇది ఫ్రెంచ్ అల్ట్రాలైట్ ట్రైక్, దీనిని ఫ్రాన్స్‌లోని ఫోంటైన్-లెస్-డిజోన్ యొక్క కాస్మోస్ ఉల్మ్ నిర్మిస్తుంది. విమానం పూర్తి విమానంగా సరఫరా చేయబడుతుంది మరియు ఇది కిట్‌గా అందుబాటులో లేదు. [1] [2] [3] సాంబా "&amp;"ఒక మినిమలిస్ట్ విమానం, దీనిని కొన్నిసార్లు నానోలైట్-ట్రైక్ అని పిలుస్తారు. వర్గం యొక్క గరిష్ట ఖాళీ బరువు 254 పౌండ్లు (115 కిలోలు) తో సహా యుఎస్ ఫార్ 103 అల్ట్రాలైట్ వెహికల్స్ నిబంధనలతో పాటించేలా ఇది రూపొందించబడింది. ఈ విమానం ప్రామాణిక ఖాళీ బరువు 210 పౌండ్ల"&amp;"ు (95 కిలోలు). ఇది కేబుల్-బ్రేస్డ్ హాంగ్ గ్లైడర్-స్టైల్ హై-వింగ్, వెయిట్-షిఫ్ట్ కంట్రోల్స్, సింగిల్-సీట్, ఓపెన్ కాక్‌పిట్, ట్రైసైకిల్ ల్యాండింగ్ గేర్ మరియు పషర్ కాన్ఫిగరేషన్‌లో ఒకే ఇంజిన్ కలిగి ఉంది. [2] [3] ఈ విమానం బోల్ట్-కలిసి అల్యూమినియం గొట్టాల నుండి"&amp;" తయారవుతుంది. టెడ్లార్-కప్పబడిన సింగిల్ సర్ఫేస్ వింగ్ అనేది ఒక ఫ్రెంచ్ లా మౌట్ టాప్‌లెస్ M డిజైన్, ఇది కింగ్‌పోస్ట్ మరియు గ్రౌండ్ వైర్ల స్థానంలో అంతర్గత కెవ్లర్ క్రాస్-బార్ ఉపబలాలను ఉపయోగిస్తుంది. తక్కువ ఫ్లయింగ్ వైర్లు అలాగే ఉంచబడతాయి, అయినప్పటికీ, విమాన"&amp;"ానికి +6/-3 గ్రా యొక్క లోడ్ రేటింగ్ ఇస్తుంది. నియంత్రణ అనేది ""A"" ఫ్రేమ్ కంట్రోల్ బార్ ద్వారా బరువు-షిఫ్ట్. [2] [3] కింగ్‌పోస్ట్ మరియు అనుబంధ తంతులు లేకపోవడం సాంబాకు 93 కిమీ/గం (58 mph) వేగంతో 16 కిలోవాట్ల (21 హెచ్‌పి) మాత్రమే జెనోవా జి -25 సింగిల్ సిలిం"&amp;"డర్, రెండు స్ట్రోక్ పవర్‌ప్లాంట్ అందించిన శక్తిపై అనుమతిస్తుంది. తక్కువ డ్రాగ్ కారణంగా విమానం పవర్-ఆఫ్ పెరుగుతున్న విమానానికి అనుకూలంగా ఉంటుంది మరియు ఇంజిన్ విమానంలో పున ar ప్రారంభించవచ్చు. [2] [3] 20 నిమిషాల్లో నిల్వ లేదా కార్-టాప్ రవాణా కోసం సాంబాను విడ"&amp;"దీయవచ్చు. [2] క్లిచ్, బెర్ట్రాండ్ మరియు పర్డీ నుండి డేటా [1] [2] [3] సాధారణ లక్షణాల పనితీరు")</f>
        <v>కాస్మోస్ సాంబా, అదే పేరుతో నృత్యం పేరు పెట్టబడింది, ఇది ఫ్రెంచ్ అల్ట్రాలైట్ ట్రైక్, దీనిని ఫ్రాన్స్‌లోని ఫోంటైన్-లెస్-డిజోన్ యొక్క కాస్మోస్ ఉల్మ్ నిర్మిస్తుంది. విమానం పూర్తి విమానంగా సరఫరా చేయబడుతుంది మరియు ఇది కిట్‌గా అందుబాటులో లేదు. [1] [2] [3] సాంబా ఒక మినిమలిస్ట్ విమానం, దీనిని కొన్నిసార్లు నానోలైట్-ట్రైక్ అని పిలుస్తారు. వర్గం యొక్క గరిష్ట ఖాళీ బరువు 254 పౌండ్లు (115 కిలోలు) తో సహా యుఎస్ ఫార్ 103 అల్ట్రాలైట్ వెహికల్స్ నిబంధనలతో పాటించేలా ఇది రూపొందించబడింది. ఈ విమానం ప్రామాణిక ఖాళీ బరువు 210 పౌండ్లు (95 కిలోలు). ఇది కేబుల్-బ్రేస్డ్ హాంగ్ గ్లైడర్-స్టైల్ హై-వింగ్, వెయిట్-షిఫ్ట్ కంట్రోల్స్, సింగిల్-సీట్, ఓపెన్ కాక్‌పిట్, ట్రైసైకిల్ ల్యాండింగ్ గేర్ మరియు పషర్ కాన్ఫిగరేషన్‌లో ఒకే ఇంజిన్ కలిగి ఉంది. [2] [3] ఈ విమానం బోల్ట్-కలిసి అల్యూమినియం గొట్టాల నుండి తయారవుతుంది. టెడ్లార్-కప్పబడిన సింగిల్ సర్ఫేస్ వింగ్ అనేది ఒక ఫ్రెంచ్ లా మౌట్ టాప్‌లెస్ M డిజైన్, ఇది కింగ్‌పోస్ట్ మరియు గ్రౌండ్ వైర్ల స్థానంలో అంతర్గత కెవ్లర్ క్రాస్-బార్ ఉపబలాలను ఉపయోగిస్తుంది. తక్కువ ఫ్లయింగ్ వైర్లు అలాగే ఉంచబడతాయి, అయినప్పటికీ, విమానానికి +6/-3 గ్రా యొక్క లోడ్ రేటింగ్ ఇస్తుంది. నియంత్రణ అనేది "A" ఫ్రేమ్ కంట్రోల్ బార్ ద్వారా బరువు-షిఫ్ట్. [2] [3] కింగ్‌పోస్ట్ మరియు అనుబంధ తంతులు లేకపోవడం సాంబాకు 93 కిమీ/గం (58 mph) వేగంతో 16 కిలోవాట్ల (21 హెచ్‌పి) మాత్రమే జెనోవా జి -25 సింగిల్ సిలిండర్, రెండు స్ట్రోక్ పవర్‌ప్లాంట్ అందించిన శక్తిపై అనుమతిస్తుంది. తక్కువ డ్రాగ్ కారణంగా విమానం పవర్-ఆఫ్ పెరుగుతున్న విమానానికి అనుకూలంగా ఉంటుంది మరియు ఇంజిన్ విమానంలో పున ar ప్రారంభించవచ్చు. [2] [3] 20 నిమిషాల్లో నిల్వ లేదా కార్-టాప్ రవాణా కోసం సాంబాను విడదీయవచ్చు. [2] క్లిచ్, బెర్ట్రాండ్ మరియు పర్డీ నుండి డేటా [1] [2] [3] సాధారణ లక్షణాల పనితీరు</v>
      </c>
      <c r="E124" s="1" t="s">
        <v>159</v>
      </c>
      <c r="F124" s="1" t="str">
        <f>IFERROR(__xludf.DUMMYFUNCTION("GOOGLETRANSLATE(E:E, ""en"", ""te"")"),"అల్ట్రాలైట్ ట్రైక్")</f>
        <v>అల్ట్రాలైట్ ట్రైక్</v>
      </c>
      <c r="G124" s="1" t="s">
        <v>637</v>
      </c>
      <c r="H124" s="1" t="str">
        <f>IFERROR(__xludf.DUMMYFUNCTION("GOOGLETRANSLATE(G:G, ""en"", ""te"")"),"ఫ్రాన్స్")</f>
        <v>ఫ్రాన్స్</v>
      </c>
      <c r="I124" s="2" t="s">
        <v>1384</v>
      </c>
      <c r="M124" s="1" t="s">
        <v>492</v>
      </c>
      <c r="N124" s="1" t="str">
        <f>IFERROR(__xludf.DUMMYFUNCTION("GOOGLETRANSLATE(M:M, ""en"", ""te"")"),"ఉత్పత్తిలో")</f>
        <v>ఉత్పత్తిలో</v>
      </c>
      <c r="P124" s="1" t="s">
        <v>163</v>
      </c>
      <c r="Q124" s="1" t="s">
        <v>2151</v>
      </c>
      <c r="R124" s="1" t="s">
        <v>2152</v>
      </c>
      <c r="T124" s="1" t="s">
        <v>2153</v>
      </c>
      <c r="U124" s="1" t="s">
        <v>2154</v>
      </c>
      <c r="V124" s="1" t="s">
        <v>2155</v>
      </c>
      <c r="W124" s="1" t="s">
        <v>2156</v>
      </c>
      <c r="Y124" s="1" t="s">
        <v>2157</v>
      </c>
      <c r="Z124" s="1" t="s">
        <v>187</v>
      </c>
      <c r="AA124" s="1" t="s">
        <v>2158</v>
      </c>
      <c r="AM124" s="1" t="s">
        <v>172</v>
      </c>
      <c r="AN124" s="1" t="s">
        <v>2159</v>
      </c>
      <c r="AO124" s="1" t="s">
        <v>2160</v>
      </c>
      <c r="AQ124" s="1" t="s">
        <v>2161</v>
      </c>
      <c r="AR124" s="1" t="s">
        <v>204</v>
      </c>
      <c r="AS124" s="1" t="s">
        <v>2162</v>
      </c>
      <c r="BI124" s="1" t="s">
        <v>2005</v>
      </c>
      <c r="BQ124" s="1" t="s">
        <v>538</v>
      </c>
      <c r="CV124" s="1" t="s">
        <v>2163</v>
      </c>
    </row>
    <row r="125">
      <c r="A125" s="1" t="s">
        <v>2164</v>
      </c>
      <c r="B125" s="1" t="str">
        <f>IFERROR(__xludf.DUMMYFUNCTION("GOOGLETRANSLATE(A:A, ""en"", ""te"")"),"కామన్వెల్త్ స్కైరాంజర్")</f>
        <v>కామన్వెల్త్ స్కైరాంజర్</v>
      </c>
      <c r="C125" s="1" t="s">
        <v>2165</v>
      </c>
      <c r="D125" s="1" t="str">
        <f>IFERROR(__xludf.DUMMYFUNCTION("GOOGLETRANSLATE(C:C, ""en"", ""te"")"),"కామన్వెల్త్ స్కేరాంజర్, మొదట రియర్‌విన్ స్కేరాంజర్‌గా ఉత్పత్తి చేయబడింది, ఇది కొత్త యజమాని కొనుగోలు చేసి కామన్వెల్త్ విమానం అని పేరు మార్చడానికి ముందు కంపెనీని రియర్‌విన్ విమానం యొక్క చివరి రూపకల్పన. [1] ఇది పక్కపక్కనే, రెండు-సీట్ల, హై-వింగ్ టెయిల్‌డ్రాగర"&amp;"్. రియర్‌విన్ కంపెనీ వారి స్పోర్ట్‌స్టర్ మరియు క్లౌడ్‌స్టర్ వంటి చిన్న రేడియల్ ఇంజిన్లతో నడిచే విమానంలో ప్రత్యేకత కలిగి ఉంది మరియు 1937 లో చిన్న రేడియల్ ఇంజిన్లను ఇంటిలో తయారు చేయడానికి లెబ్లాండ్ ఇంజిన్ల ఆస్తులను కూడా కొనుగోలు చేసింది. అయితే, 1940 నాటికి,"&amp;" ఇది స్పష్టంగా ఉంది, ఇది స్పష్టంగా ఉంది. పోటీగా ఉండటానికి చిన్న అడ్డంగా వ్యతిరేకించిన ఇంజిన్ ద్వారా శక్తినిచ్చే డిజైన్ అవసరం. స్పోర్ట్ పైలట్లు మరియు ఎగిరే వ్యాపారవేత్తల కోసం ఉద్దేశించిన, ""రియర్‌విన్ మోడల్ 165"" ఏప్రిల్ 9, 1940 న మొదటిసారి ఎగిరింది. మొదట "&amp;"""రేంజర్"" అని పేరు పెట్టారు, రేంజర్ ఇంజన్లు (""రేంజర్"" అనే అనేక ఇంజిన్లను కూడా విక్రయించారు) నిరసన వ్యక్తం చేశారు, మరియు రియర్‌విన్ రూపకల్పనను మార్చారు "" స్కైరాంజర్. "" మొత్తం రూపకల్పన మరియు నిర్మాణ పద్ధతులు రియర్‌విన్ స్కైరాంజర్స్ కోసం ఆర్డర్లు తీసుకో"&amp;"వడానికి అనుమతించాయి, ఆపై 10 వారాలలో విమానాన్ని అందించాయి. [2]: 179–180 1940 లో స్కైరాంజర్ యొక్క అభివృద్ధి [1] యు.ఎస్ రెండవ ప్రపంచ యుద్ధంలోకి ప్రవేశించడానికి కొంతకాలం ముందు వచ్చింది. P యుద్ధంలో యు.ఎస్. ప్రమేయం కోసం పైలట్లు. ఏదేమైనా, సిపిటిపిలో పైపర్ కబ్, ట"&amp;"ేలర్ క్రాఫ్ట్, ఇంటర్ స్టేట్ క్యాడెట్ మరియు పోర్టర్ఫీల్డ్ కాలేజియేట్ వంటి సిపిటిపిలో ఎక్కువగా ఉపయోగించిన సమకాలీనుల మాదిరిగా కాకుండా, స్కేరాంజర్ సిపిటిపి ఉపయోగం కోసం ప్రభుత్వం తిరస్కరించింది. [1] 1942 నాటికి, రెండవ ప్రపంచ యుద్ధం ఉత్పత్తిని ఆపడానికి బలవంతం చ"&amp;"ేసినప్పుడు రియర్‌విన్ 82 స్కైరాంజర్‌లను మాత్రమే ఉత్పత్తి చేసింది (దాని వందల లేదా వేల పోటీదారుల విమానాలతో పోలిస్తే). స్కైరాంజర్. మొదటి 12 మందిని చేతితో నిర్మించాల్సి వచ్చింది, ఎందుకంటే అసలు జిగ్స్ మరియు సాధనాలు రెండవ ప్రపంచ యుద్ధంలో రీసైకిల్ లేదా రద్దు చేయ"&amp;"బడ్డాయి. [2]: 186 1946 లో, ఉత్పత్తి న్యూయార్క్‌లోని వ్యాలీ స్ట్రీమ్‌కు మార్చబడింది. కామన్వెల్త్ స్కేరాంజర్ చిన్న మార్పులు కలిగి ఉంది, కానీ తప్పనిసరిగా యుద్ధానికి పూర్వ విమానాల మాదిరిగానే ఉంది. కామన్వెల్త్ 1946 లో దివాళా తీసింది, మరియు 1947 మార్చిలో కరిగిప"&amp;"ోయింది, ఎందుకంటే యుద్ధానికి ముందు డిజైన్ కొత్త నమూనాలు మరియు చౌక యుద్ధ మిగులు విమానంతో పోటీ పడటం విఫలమైంది. [2] పక్కపక్కన. ఇది టెయిల్‌వీల్‌తో సాంప్రదాయ ల్యాండింగ్ గేర్‌ను కలిగి ఉంది. ఇది ఫాబ్రిక్-కప్పబడిన స్టీల్ ట్యూబ్ ఫ్యూజ్‌లేజ్ మరియు వుడెన్ వింగ్‌తో ని"&amp;"ర్మించబడింది (సెమీ-సిమెమెటికల్ ఎయిర్‌ఫాయిల్ క్రాస్-సెక్షన్‌తో. స్కైరాంజర్ కాంటినెంటల్ మోటార్లు మరియు ఫ్రాంక్లిన్ ఇంజిన్ కంపెనీ చేసిన వివిధ రకాల వ్యతిరేక ఇంజిన్‌లచే శక్తిని పొందింది, [4] నుండి [4] 65 నుండి 90 హార్స్‌పవర్. ఇది 7 1,795 కు 400 2,400 కు విక్రయ"&amp;"ించింది. ""హెవీ-ఎయిర్‌ప్లేన్ ఫీల్"" (భారీ నియంత్రణలు, అసాధారణమైన స్థిరత్వం) తో. దాని పరిమాణం కోసం అసాధారణంగా పెద్ద నిలువు స్టెబిలైజర్‌తో, స్కైరాంజర్ ల్యాండింగ్ మరియు టాక్సీ సమయంలో క్రాస్‌విండ్స్‌కు అనూహ్యంగా అవకాశం ఉంది. [4] [1] అసాధారణంగా సమయం మరియు విమా"&amp;"నాలు దాని తరగతిలో, స్కైరాంజర్ దాని బయటి రెక్కలలో స్లాట్‌లతో తక్కువ వేగంతో నియంత్రణను అనుమతించడానికి రూపొందించబడింది. జేన్ యొక్క ఆల్ ది వరల్డ్ విమానాలు 1947 [12] సాధారణ లక్షణం టిక్స్ పనితీరు")</f>
        <v>కామన్వెల్త్ స్కేరాంజర్, మొదట రియర్‌విన్ స్కేరాంజర్‌గా ఉత్పత్తి చేయబడింది, ఇది కొత్త యజమాని కొనుగోలు చేసి కామన్వెల్త్ విమానం అని పేరు మార్చడానికి ముందు కంపెనీని రియర్‌విన్ విమానం యొక్క చివరి రూపకల్పన. [1] ఇది పక్కపక్కనే, రెండు-సీట్ల, హై-వింగ్ టెయిల్‌డ్రాగర్. రియర్‌విన్ కంపెనీ వారి స్పోర్ట్‌స్టర్ మరియు క్లౌడ్‌స్టర్ వంటి చిన్న రేడియల్ ఇంజిన్లతో నడిచే విమానంలో ప్రత్యేకత కలిగి ఉంది మరియు 1937 లో చిన్న రేడియల్ ఇంజిన్లను ఇంటిలో తయారు చేయడానికి లెబ్లాండ్ ఇంజిన్ల ఆస్తులను కూడా కొనుగోలు చేసింది. అయితే, 1940 నాటికి, ఇది స్పష్టంగా ఉంది, ఇది స్పష్టంగా ఉంది. పోటీగా ఉండటానికి చిన్న అడ్డంగా వ్యతిరేకించిన ఇంజిన్ ద్వారా శక్తినిచ్చే డిజైన్ అవసరం. స్పోర్ట్ పైలట్లు మరియు ఎగిరే వ్యాపారవేత్తల కోసం ఉద్దేశించిన, "రియర్‌విన్ మోడల్ 165" ఏప్రిల్ 9, 1940 న మొదటిసారి ఎగిరింది. మొదట "రేంజర్" అని పేరు పెట్టారు, రేంజర్ ఇంజన్లు ("రేంజర్" అనే అనేక ఇంజిన్లను కూడా విక్రయించారు) నిరసన వ్యక్తం చేశారు, మరియు రియర్‌విన్ రూపకల్పనను మార్చారు " స్కైరాంజర్. " మొత్తం రూపకల్పన మరియు నిర్మాణ పద్ధతులు రియర్‌విన్ స్కైరాంజర్స్ కోసం ఆర్డర్లు తీసుకోవడానికి అనుమతించాయి, ఆపై 10 వారాలలో విమానాన్ని అందించాయి. [2]: 179–180 1940 లో స్కైరాంజర్ యొక్క అభివృద్ధి [1] యు.ఎస్ రెండవ ప్రపంచ యుద్ధంలోకి ప్రవేశించడానికి కొంతకాలం ముందు వచ్చింది. P యుద్ధంలో యు.ఎస్. ప్రమేయం కోసం పైలట్లు. ఏదేమైనా, సిపిటిపిలో పైపర్ కబ్, టేలర్ క్రాఫ్ట్, ఇంటర్ స్టేట్ క్యాడెట్ మరియు పోర్టర్ఫీల్డ్ కాలేజియేట్ వంటి సిపిటిపిలో ఎక్కువగా ఉపయోగించిన సమకాలీనుల మాదిరిగా కాకుండా, స్కేరాంజర్ సిపిటిపి ఉపయోగం కోసం ప్రభుత్వం తిరస్కరించింది. [1] 1942 నాటికి, రెండవ ప్రపంచ యుద్ధం ఉత్పత్తిని ఆపడానికి బలవంతం చేసినప్పుడు రియర్‌విన్ 82 స్కైరాంజర్‌లను మాత్రమే ఉత్పత్తి చేసింది (దాని వందల లేదా వేల పోటీదారుల విమానాలతో పోలిస్తే). స్కైరాంజర్. మొదటి 12 మందిని చేతితో నిర్మించాల్సి వచ్చింది, ఎందుకంటే అసలు జిగ్స్ మరియు సాధనాలు రెండవ ప్రపంచ యుద్ధంలో రీసైకిల్ లేదా రద్దు చేయబడ్డాయి. [2]: 186 1946 లో, ఉత్పత్తి న్యూయార్క్‌లోని వ్యాలీ స్ట్రీమ్‌కు మార్చబడింది. కామన్వెల్త్ స్కేరాంజర్ చిన్న మార్పులు కలిగి ఉంది, కానీ తప్పనిసరిగా యుద్ధానికి పూర్వ విమానాల మాదిరిగానే ఉంది. కామన్వెల్త్ 1946 లో దివాళా తీసింది, మరియు 1947 మార్చిలో కరిగిపోయింది, ఎందుకంటే యుద్ధానికి ముందు డిజైన్ కొత్త నమూనాలు మరియు చౌక యుద్ధ మిగులు విమానంతో పోటీ పడటం విఫలమైంది. [2] పక్కపక్కన. ఇది టెయిల్‌వీల్‌తో సాంప్రదాయ ల్యాండింగ్ గేర్‌ను కలిగి ఉంది. ఇది ఫాబ్రిక్-కప్పబడిన స్టీల్ ట్యూబ్ ఫ్యూజ్‌లేజ్ మరియు వుడెన్ వింగ్‌తో నిర్మించబడింది (సెమీ-సిమెమెటికల్ ఎయిర్‌ఫాయిల్ క్రాస్-సెక్షన్‌తో. స్కైరాంజర్ కాంటినెంటల్ మోటార్లు మరియు ఫ్రాంక్లిన్ ఇంజిన్ కంపెనీ చేసిన వివిధ రకాల వ్యతిరేక ఇంజిన్‌లచే శక్తిని పొందింది, [4] నుండి [4] 65 నుండి 90 హార్స్‌పవర్. ఇది 7 1,795 కు 400 2,400 కు విక్రయించింది. "హెవీ-ఎయిర్‌ప్లేన్ ఫీల్" (భారీ నియంత్రణలు, అసాధారణమైన స్థిరత్వం) తో. దాని పరిమాణం కోసం అసాధారణంగా పెద్ద నిలువు స్టెబిలైజర్‌తో, స్కైరాంజర్ ల్యాండింగ్ మరియు టాక్సీ సమయంలో క్రాస్‌విండ్స్‌కు అనూహ్యంగా అవకాశం ఉంది. [4] [1] అసాధారణంగా సమయం మరియు విమానాలు దాని తరగతిలో, స్కైరాంజర్ దాని బయటి రెక్కలలో స్లాట్‌లతో తక్కువ వేగంతో నియంత్రణను అనుమతించడానికి రూపొందించబడింది. జేన్ యొక్క ఆల్ ది వరల్డ్ విమానాలు 1947 [12] సాధారణ లక్షణం టిక్స్ పనితీరు</v>
      </c>
      <c r="E125" s="1" t="s">
        <v>912</v>
      </c>
      <c r="F125" s="1" t="str">
        <f>IFERROR(__xludf.DUMMYFUNCTION("GOOGLETRANSLATE(E:E, ""en"", ""te"")"),"యుటిలిటీ విమానం")</f>
        <v>యుటిలిటీ విమానం</v>
      </c>
      <c r="J125" s="1" t="s">
        <v>2166</v>
      </c>
      <c r="K125" s="1" t="str">
        <f>IFERROR(__xludf.DUMMYFUNCTION("GOOGLETRANSLATE(J:J, ""en"", ""te"")"),"జీన్ సాల్వే మరియు జార్జ్ ఎ. స్టార్క్")</f>
        <v>జీన్ సాల్వే మరియు జార్జ్ ఎ. స్టార్క్</v>
      </c>
      <c r="L125" s="3">
        <v>14710.0</v>
      </c>
      <c r="O125" s="1">
        <v>358.0</v>
      </c>
      <c r="P125" s="1">
        <v>2.0</v>
      </c>
      <c r="Q125" s="1" t="s">
        <v>2167</v>
      </c>
      <c r="R125" s="1" t="s">
        <v>2168</v>
      </c>
      <c r="S125" s="1" t="s">
        <v>2169</v>
      </c>
      <c r="T125" s="1" t="s">
        <v>2170</v>
      </c>
      <c r="U125" s="1" t="s">
        <v>2171</v>
      </c>
      <c r="V125" s="1" t="s">
        <v>2172</v>
      </c>
      <c r="W125" s="1" t="s">
        <v>2173</v>
      </c>
      <c r="X125" s="1" t="s">
        <v>2174</v>
      </c>
      <c r="Y125" s="1" t="s">
        <v>2175</v>
      </c>
      <c r="Z125" s="1" t="s">
        <v>2176</v>
      </c>
      <c r="AA125" s="1" t="s">
        <v>2177</v>
      </c>
      <c r="AB125" s="1" t="s">
        <v>2178</v>
      </c>
      <c r="AN125" s="1" t="s">
        <v>2179</v>
      </c>
      <c r="AO125" s="1" t="s">
        <v>2180</v>
      </c>
      <c r="AQ125" s="1" t="s">
        <v>2181</v>
      </c>
      <c r="AS125" s="1" t="s">
        <v>2182</v>
      </c>
      <c r="AT125" s="1" t="s">
        <v>2183</v>
      </c>
      <c r="AU125" s="1" t="s">
        <v>2184</v>
      </c>
      <c r="AW125" s="1" t="s">
        <v>2185</v>
      </c>
      <c r="AY125" s="1" t="s">
        <v>2186</v>
      </c>
      <c r="BD125" s="1" t="s">
        <v>2187</v>
      </c>
      <c r="BI125" s="1" t="s">
        <v>574</v>
      </c>
      <c r="BJ125" s="1" t="s">
        <v>2188</v>
      </c>
      <c r="BM125" s="1" t="s">
        <v>2189</v>
      </c>
      <c r="BP125" s="1" t="s">
        <v>2190</v>
      </c>
    </row>
    <row r="126">
      <c r="A126" s="1" t="s">
        <v>2191</v>
      </c>
      <c r="B126" s="1" t="str">
        <f>IFERROR(__xludf.DUMMYFUNCTION("GOOGLETRANSLATE(A:A, ""en"", ""te"")"),"సిర్కా పునరుత్పత్తి nieuport")</f>
        <v>సిర్కా పునరుత్పత్తి nieuport</v>
      </c>
      <c r="C126" s="1" t="s">
        <v>2192</v>
      </c>
      <c r="D126" s="1" t="str">
        <f>IFERROR(__xludf.DUMMYFUNCTION("GOOGLETRANSLATE(C:C, ""en"", ""te"")"),"సిర్కా పునరుత్పత్తి న్యూపోర్ట్స్ కెనడియన్ 7/8 స్కేల్ మొదటి ప్రపంచ యుద్ధం యొక్క కుటుంబం, లీ యొక్క కంపెనీ సిర్కా పునరుత్పత్తి విక్రయించే ప్రణాళికల నుండి te త్సాహిక నిర్మాణం కోసం అల్బెర్టాలోని లామోంట్‌కు చెందిన గ్రాహం లీ రూపొందించిన సెస్క్విప్లేన్ విమాన ప్రత"&amp;"ిరూపాలు. కొలరాడోలోని పేటన్ యొక్క ప్రముఖ ఎడ్జ్ ఎయిర్ రేకులు కూడా ఒక సమయంలో నిర్మాణ వస్తు సామగ్రిని కూడా అందుబాటులో ఉంచాయి. లీ యొక్క న్యూపోర్ట్స్ అందుబాటులో ఉన్న తొలి ప్రపంచ యుద్ధ ప్రతిరూపాలలో ఒకటి మరియు తరువాతి కంపెనీలకు అనేక రకాల వార్బర్డ్‌ల కోసం ప్రణాళిక"&amp;"లు మరియు వస్తు సామగ్రిని ఉత్పత్తి చేయడానికి మార్గం సుగమం చేసింది. [1] [2] [3] [4] [5] [6] విమానం యొక్క రూపకల్పన ""WWI రకం విమానాల పట్ల చాలా సంవత్సరాల ఆప్యాయత మరియు"" చాలా పరిమిత ""ఫ్లయింగ్ బడ్జెట్"" అని ఆపాదించబడింది. [5] న్యూపోర్ట్ 11 కుటుంబంలో మొదటి డిజ"&amp;"ైన్ మరియు ఇది 7/8 (87% ) అసలు ఫ్రెంచ్ న్యూపోర్ట్ 11 బెబే ఫైటర్ యొక్క స్కేల్ వెర్షన్. కెనడియన్ బేసిక్ అల్ట్రాలైట్‌గా సి-ఇఆర్‌సిఎగా నమోదు చేయబడిన ప్రోటోటైప్, మొదట జూలై 1984 లో ఎగిరింది. [3] [4] [6] న్యూపోర్ట్ 11 6061-టి 6 అల్యూమినియం గొట్టాల నుండి నిర్మించబ"&amp;"డింది, దీనికి 2024-టి 3 అల్యూమినియం గుస్సెట్స్‌తో మద్దతు ఉంది, ఇది బ్లైండ్ రివెట్స్‌తో కలిసి ఉంది. ఒక సమయంలో వెల్డెడ్ స్టీల్ ట్యూబ్ ఫ్యూజ్‌లేజ్‌లు కూడా అందుబాటులో ఉన్నాయి. రెక్కలు, తోక మరియు ఫ్యూజ్‌లేజ్ అప్పుడు డోప్డ్ ఎయిర్‌క్రాఫ్ట్ ఫాబ్రిక్‌తో కప్పబడి ఉం"&amp;"టాయి. ల్యాండింగ్ గేర్ సాంప్రదాయంగా ఉంది, 24 లో (61 సెం.మీ) బుంగీ సస్పెన్షన్‌తో మెయిన్‌వీల్స్‌ను వేడుకున్నారు. అసలు డిజైన్ టెయిల్‌స్కిడ్ కోసం పిలుస్తుంది, ఇది మొదటి ప్రపంచ యుద్ధం అసలు విమానం వలె ఉంటుంది, కానీ స్కిడ్ హార్డ్ ఉపశమన రన్‌వేలపై అసాధ్యమైనందున, టె"&amp;"యిల్‌వీల్ ఐచ్ఛికం. ఇంజిన్ కౌలింగ్ గుర్రపుడెక్క ఆకారపు సెమీ వృత్తాకార రూపకల్పన. [1] [4] [6] విమానానికి సిఫార్సు చేయబడిన ఇంజన్లు 40 హెచ్‌పి (30 కిలోవాట్ల) రోటాక్స్ 447, 50 హెచ్‌పి (37 కిలోవాట్) రోటాక్స్ 503, వోక్స్వ్యాగన్ ఎయిర్-కూల్డ్ ఇంజన్లు మరియు వివిధ హి"&amp;"ర్త్ ఇంజన్లు ఉన్నాయి. నీరోర్ట్ 11 నిర్మించడానికి 400 గంటలు పడుతుందని డిజైనర్ అంచనా వేశారు. [3] [4] [5] [6] ఈ విమానం ""అనుభవశూన్యుడు పైలట్లచే కూడా ఎగరడం చాలా సులభం"" అని వర్ణించబడింది. [4] 2015 నాటికి 1200 సెట్ల ప్రణాళికలు అమ్ముడయ్యాయి. [7] న్యూపోర్ట్ 11 1"&amp;"989 లో ఓష్కోష్‌లో గ్రాండ్ ఛాంపియన్ లైట్ ప్లేన్‌ను గెలుచుకుంది మరియు 1990 లో ఓష్కోష్‌లో న్యూపోర్ట్ 12 రిజర్వ్ గ్రాండ్ ఛాంపియన్‌ను గెలుచుకుంది. [5] రైస్నర్ నుండి డేటా [5] సాధారణ లక్షణాలు పనితీరు ఆయుధ ఏవియానిక్స్")</f>
        <v>సిర్కా పునరుత్పత్తి న్యూపోర్ట్స్ కెనడియన్ 7/8 స్కేల్ మొదటి ప్రపంచ యుద్ధం యొక్క కుటుంబం, లీ యొక్క కంపెనీ సిర్కా పునరుత్పత్తి విక్రయించే ప్రణాళికల నుండి te త్సాహిక నిర్మాణం కోసం అల్బెర్టాలోని లామోంట్‌కు చెందిన గ్రాహం లీ రూపొందించిన సెస్క్విప్లేన్ విమాన ప్రతిరూపాలు. కొలరాడోలోని పేటన్ యొక్క ప్రముఖ ఎడ్జ్ ఎయిర్ రేకులు కూడా ఒక సమయంలో నిర్మాణ వస్తు సామగ్రిని కూడా అందుబాటులో ఉంచాయి. లీ యొక్క న్యూపోర్ట్స్ అందుబాటులో ఉన్న తొలి ప్రపంచ యుద్ధ ప్రతిరూపాలలో ఒకటి మరియు తరువాతి కంపెనీలకు అనేక రకాల వార్బర్డ్‌ల కోసం ప్రణాళికలు మరియు వస్తు సామగ్రిని ఉత్పత్తి చేయడానికి మార్గం సుగమం చేసింది. [1] [2] [3] [4] [5] [6] విమానం యొక్క రూపకల్పన "WWI రకం విమానాల పట్ల చాలా సంవత్సరాల ఆప్యాయత మరియు" చాలా పరిమిత "ఫ్లయింగ్ బడ్జెట్" అని ఆపాదించబడింది. [5] న్యూపోర్ట్ 11 కుటుంబంలో మొదటి డిజైన్ మరియు ఇది 7/8 (87% ) అసలు ఫ్రెంచ్ న్యూపోర్ట్ 11 బెబే ఫైటర్ యొక్క స్కేల్ వెర్షన్. కెనడియన్ బేసిక్ అల్ట్రాలైట్‌గా సి-ఇఆర్‌సిఎగా నమోదు చేయబడిన ప్రోటోటైప్, మొదట జూలై 1984 లో ఎగిరింది. [3] [4] [6] న్యూపోర్ట్ 11 6061-టి 6 అల్యూమినియం గొట్టాల నుండి నిర్మించబడింది, దీనికి 2024-టి 3 అల్యూమినియం గుస్సెట్స్‌తో మద్దతు ఉంది, ఇది బ్లైండ్ రివెట్స్‌తో కలిసి ఉంది. ఒక సమయంలో వెల్డెడ్ స్టీల్ ట్యూబ్ ఫ్యూజ్‌లేజ్‌లు కూడా అందుబాటులో ఉన్నాయి. రెక్కలు, తోక మరియు ఫ్యూజ్‌లేజ్ అప్పుడు డోప్డ్ ఎయిర్‌క్రాఫ్ట్ ఫాబ్రిక్‌తో కప్పబడి ఉంటాయి. ల్యాండింగ్ గేర్ సాంప్రదాయంగా ఉంది, 24 లో (61 సెం.మీ) బుంగీ సస్పెన్షన్‌తో మెయిన్‌వీల్స్‌ను వేడుకున్నారు. అసలు డిజైన్ టెయిల్‌స్కిడ్ కోసం పిలుస్తుంది, ఇది మొదటి ప్రపంచ యుద్ధం అసలు విమానం వలె ఉంటుంది, కానీ స్కిడ్ హార్డ్ ఉపశమన రన్‌వేలపై అసాధ్యమైనందున, టెయిల్‌వీల్ ఐచ్ఛికం. ఇంజిన్ కౌలింగ్ గుర్రపుడెక్క ఆకారపు సెమీ వృత్తాకార రూపకల్పన. [1] [4] [6] విమానానికి సిఫార్సు చేయబడిన ఇంజన్లు 40 హెచ్‌పి (30 కిలోవాట్ల) రోటాక్స్ 447, 50 హెచ్‌పి (37 కిలోవాట్) రోటాక్స్ 503, వోక్స్వ్యాగన్ ఎయిర్-కూల్డ్ ఇంజన్లు మరియు వివిధ హిర్త్ ఇంజన్లు ఉన్నాయి. నీరోర్ట్ 11 నిర్మించడానికి 400 గంటలు పడుతుందని డిజైనర్ అంచనా వేశారు. [3] [4] [5] [6] ఈ విమానం "అనుభవశూన్యుడు పైలట్లచే కూడా ఎగరడం చాలా సులభం" అని వర్ణించబడింది. [4] 2015 నాటికి 1200 సెట్ల ప్రణాళికలు అమ్ముడయ్యాయి. [7] న్యూపోర్ట్ 11 1989 లో ఓష్కోష్‌లో గ్రాండ్ ఛాంపియన్ లైట్ ప్లేన్‌ను గెలుచుకుంది మరియు 1990 లో ఓష్కోష్‌లో న్యూపోర్ట్ 12 రిజర్వ్ గ్రాండ్ ఛాంపియన్‌ను గెలుచుకుంది. [5] రైస్నర్ నుండి డేటా [5] సాధారణ లక్షణాలు పనితీరు ఆయుధ ఏవియానిక్స్</v>
      </c>
      <c r="E126" s="1" t="s">
        <v>2193</v>
      </c>
      <c r="F126" s="1" t="str">
        <f>IFERROR(__xludf.DUMMYFUNCTION("GOOGLETRANSLATE(E:E, ""en"", ""te"")"),"హోమ్‌బిల్ట్ వార్బర్డ్ ప్రతిరూపం")</f>
        <v>హోమ్‌బిల్ట్ వార్బర్డ్ ప్రతిరూపం</v>
      </c>
      <c r="G126" s="1" t="s">
        <v>489</v>
      </c>
      <c r="H126" s="1" t="str">
        <f>IFERROR(__xludf.DUMMYFUNCTION("GOOGLETRANSLATE(G:G, ""en"", ""te"")"),"కెనడా")</f>
        <v>కెనడా</v>
      </c>
      <c r="I126" s="2" t="s">
        <v>490</v>
      </c>
      <c r="J126" s="1" t="s">
        <v>2077</v>
      </c>
      <c r="K126" s="1" t="str">
        <f>IFERROR(__xludf.DUMMYFUNCTION("GOOGLETRANSLATE(J:J, ""en"", ""te"")"),"గ్రాహం లీ")</f>
        <v>గ్రాహం లీ</v>
      </c>
      <c r="L126" s="4">
        <v>30864.0</v>
      </c>
      <c r="O126" s="1" t="s">
        <v>2194</v>
      </c>
      <c r="P126" s="1" t="s">
        <v>163</v>
      </c>
      <c r="Q126" s="1" t="s">
        <v>741</v>
      </c>
      <c r="T126" s="1" t="s">
        <v>2195</v>
      </c>
      <c r="U126" s="1" t="s">
        <v>2196</v>
      </c>
      <c r="V126" s="1" t="s">
        <v>851</v>
      </c>
      <c r="W126" s="1" t="s">
        <v>2197</v>
      </c>
      <c r="X126" s="1" t="s">
        <v>2198</v>
      </c>
      <c r="Y126" s="1" t="s">
        <v>2199</v>
      </c>
      <c r="Z126" s="1" t="s">
        <v>1875</v>
      </c>
      <c r="AA126" s="1" t="s">
        <v>2200</v>
      </c>
      <c r="AM126" s="1" t="s">
        <v>2201</v>
      </c>
      <c r="AN126" s="1" t="s">
        <v>2086</v>
      </c>
      <c r="AO126" s="1" t="s">
        <v>2087</v>
      </c>
      <c r="AQ126" s="1" t="s">
        <v>2202</v>
      </c>
      <c r="AR126" s="1" t="s">
        <v>2203</v>
      </c>
      <c r="AS126" s="1" t="s">
        <v>2062</v>
      </c>
      <c r="AT126" s="1" t="s">
        <v>2204</v>
      </c>
      <c r="AW126" s="1" t="s">
        <v>206</v>
      </c>
      <c r="BI126" s="1" t="s">
        <v>702</v>
      </c>
      <c r="BK126" s="1" t="s">
        <v>2205</v>
      </c>
      <c r="BW126" s="1" t="s">
        <v>687</v>
      </c>
    </row>
    <row r="127">
      <c r="A127" s="1" t="s">
        <v>2206</v>
      </c>
      <c r="B127" s="1" t="str">
        <f>IFERROR(__xludf.DUMMYFUNCTION("GOOGLETRANSLATE(A:A, ""en"", ""te"")"),"కాన్వేర్ కింగ్ ఫిష్")</f>
        <v>కాన్వేర్ కింగ్ ఫిష్</v>
      </c>
      <c r="C127" s="1" t="s">
        <v>2207</v>
      </c>
      <c r="D127" s="1" t="str">
        <f>IFERROR(__xludf.DUMMYFUNCTION("GOOGLETRANSLATE(C:C, ""en"", ""te"")"),"లాక్‌హీడ్ U-2 కు బదులుగా కన్వైర్ వద్ద రూపొందించిన ప్రతిపాదనల శ్రేణి యొక్క అంతిమ ఫలితం కాన్వెయిర్ కింగ్ ఫిష్ నిఘా విమాన రూపకల్పన. కింగ్ ఫిష్ ప్రాజెక్ట్ ఆక్స్‌కార్ట్ మిషన్ కోసం లాక్‌హీడ్ ఎ-12 తో పోటీ పడ్డాడు మరియు 1959 లో ఆ రూపకల్పనకు ఓడిపోయారు. జూన్ 1956 ల"&amp;"ో యు -2 పనిచేయడానికి ముందు, సోవియట్ వైమానిక రక్షణలో మెరుగుదలలు అంటే అది మాత్రమే చేయగలదని CIA అధికారులు అంచనా వేశారు. సోవియట్ యూనియన్ మీదుగా 18 నెలల నుండి రెండు సంవత్సరాల మధ్య సురక్షితంగా ఎగురుతుంది. [1] ఓవర్‌ఫ్లైట్‌లు ప్రారంభమైన తరువాత మరియు సోవియట్‌లు U-"&amp;"2 ని ట్రాక్ చేసే మరియు అడ్డుకునే సామర్థ్యాన్ని ప్రదర్శించారు, ఈ అంచనా క్రిందికి సర్దుబాటు చేయబడింది. ఆగష్టు 1956 లో, రిచర్డ్ బిస్సెల్ దీనిని ఆరు నెలలకు తగ్గించారు. [2] U-2 యొక్క ఉపయోగకరమైన జీవితాన్ని విస్తరించడానికి, CIA ప్రాజెక్ట్ రెయిన్బోను అమలు చేసింది"&amp;", ఇది సోవియట్ రాడార్లను గందరగోళానికి గురిచేయడానికి మరియు అంతరాయాన్ని మరింత కష్టతరం చేయడానికి వివిధ ప్రతిఘటనలను జోడించింది. రెండు యాంటీ రాడార్ పద్ధతులు ఉన్నాయి. మొదట, ఫ్యూజ్‌లేజ్ కోసం విస్తరించే పూత; రెండవది, ఫ్యూజ్‌లేజ్ వెంట ఉన్న వైర్ల శ్రేణి మరియు వింగ్ "&amp;"అంచులు ఎయిర్‌ఫ్రేమ్ నుండి రాడార్ ప్రతిబింబాలను రద్దు చేయడానికి ఉద్దేశించినవి, ఇదే విధమైన రాబడిని ప్రసారం చేయడం ద్వారా కాని దశ-వెలుపల. అనేక రెయిన్బో-అమర్చిన విమానాలు తయారు చేయబడ్డాయి, కాని సోవియట్లు ఈ విమానాన్ని ట్రాక్ చేయగలిగారు. పరికరాల బరువు విమానం యొక్"&amp;"క గరిష్ట క్రూయిజ్ ఎత్తును తగ్గించింది, ఇది అంతరాయానికి మరింత హాని కలిగిస్తుంది. 1958 లో ఇంద్రధనస్సు రద్దు చేయబడింది. [3] 1956 లోనే బిస్సెల్ ఇప్పటికే U-2 ను భర్తీ చేయడానికి పూర్తిగా కొత్త విమానం కోసం వెతకడం ప్రారంభించాడు, రాడార్ క్రాస్-సెక్షన్ (RCS) ను సాధ"&amp;"్యమైనంతవరకు తగ్గించడంపై ప్రాధాన్యత ఇవ్వబడింది. విమానం ద్వారా అంతరాయాన్ని నివారించడానికి అధిక ఎత్తులో ఉన్న ఫ్లైట్ ఇప్పటికీ ఉపయోగపడుతుంది, కానీ క్షిపణులకు వ్యతిరేకంగా సహాయపడటానికి పెద్దగా చేయలేదు. RCS ను తగ్గించడం ద్వారా, క్షిపణులకు మార్గనిర్దేశం చేసే రాడార"&amp;"్‌లు విమానం ట్రాక్ చేయడానికి తక్కువ సమయం ఉంటాయి, దాడిని క్లిష్టతరం చేస్తాయి. ఆగష్టు 1957 లో, ఈ అధ్యయనాలు సూపర్సోనిక్ డిజైన్లను పరిశీలించాయి, ఎందుకంటే సూపర్సోనిక్ విమానాలు ఆ యుగం యొక్క రాడార్లను ట్రాక్ చేయడం చాలా కష్టమని గ్రహించారు. ఇది బ్లిప్-టు-స్కాన్ ని"&amp;"ష్పత్తి అని పిలువబడే ప్రభావం కారణంగా ఉంది, ఇది రాడార్ ప్రదర్శనలో ఒక విమానం ద్వారా ఉత్పత్తి చేయబడిన ""బ్లిప్"" ను సూచిస్తుంది. ప్రదర్శన నుండి యాదృచ్ఛిక శబ్దాన్ని ఫిల్టర్ చేయడానికి, రాడార్ ఆపరేటర్లు రాడార్ సిగ్నల్ యొక్క విస్తరణను తిరస్కరించారు, తద్వారా నశ్వ"&amp;"రమైన రాబడి చూడటానికి ప్రకాశవంతంగా ఉండదు. నిజమైన లక్ష్యాల నుండి రాబడి, విమానం వలె, బహుళ రాడార్ పప్పులు అన్నీ తెరపై ఒకే ప్రదేశంలోకి గీసినందున మరియు ఒకే, ప్రకాశవంతమైన ప్రదేశాన్ని ఉత్పత్తి చేస్తాయి. విమానం చాలా ఎక్కువ వేగంతో కదులుతుంటే, ప్రదర్శనలో రాబడి విస్త"&amp;"రించి ఉంటుంది. యాదృచ్ఛిక శబ్దం వలె, ఈ రాబడి కనిపించదు. 1957 నాటికి చాలా ఆలోచనలు సమర్పించబడ్డాయి, బిస్సెల్ ఒక కొత్త సలహా కమిటీని ఏర్పాటు చేయడానికి ఏర్పాట్లు చేసాడు, ఈ భావనలను అధ్యయనం చేయడానికి ఎడ్విన్ హెచ్. ఈ కమిటీ మొదట నవంబర్‌లో సమర్పణలను ఏర్పాటు చేసింది."&amp;" వారి తదుపరి సమావేశంలో, 23 జూలై 1958 న, అనేక సమర్పణలను అధ్యయనం చేశారు. లాక్‌హీడ్‌కు చెందిన కెల్లీ జాన్సన్ ఆర్చ్ఏంజెల్ ఐ డిజైన్‌ను సమర్పించారు, ఇది బ్లిప్/స్కాన్ స్పూఫింగ్ యొక్క ప్రయోజనాన్ని పొందడానికి ఎక్కువ కాలం మాక్ 3 వద్ద క్రూజ్ చేయగలదు, అయినప్పటికీ ఇద"&amp;"ి తగ్గిన RC ల కోసం రూపొందించబడలేదు. కాన్వెయిర్ ఒక పరాన్నజీవి విమానాన్ని ప్రతిపాదించాడు, అది వారి B-58 హస్ట్లర్ యొక్క పెద్ద వెర్షన్ నుండి గాలిలో ప్రారంభించబడింది, తరువాత అధ్యయనం చేయబడుతోంది, B-58B. నావికాదళం జలాంతర్గామి-లాంచ్ చేసిన గాలితో కూడిన రబ్బరు వాహన"&amp;"ాన్ని ప్రవేశపెట్టింది, అది బెలూన్ ద్వారా ఎత్తుకు ఎత్తివేయబడుతుంది, రాకెట్లు వేగంతో పెరిగింది, ఆపై రామ్‌జెట్‌లను ఉపయోగించి క్రూయిజ్ చేస్తుంది. నేవీ డిజైన్‌పై రెండవ అభిప్రాయాన్ని అందించమని జాన్సన్‌ను కోరారు, మరియు కమిటీ త్వరలో మళ్లీ కలవడానికి ఏర్పాట్లు చేసి"&amp;"ంది. తదుపరి సమావేశంలో, సెప్టెంబర్ 1958 లో, డిజైన్లు మరింత మెరుగుపరచబడ్డాయి. జాన్సన్ నేవీ కాన్సెప్ట్‌పై నివేదించాడు మరియు ప్రారంభించడానికి ఒక మైలు వెడల్పు గల బెలూన్ అవసరమని నిరూపించాడు. అప్పుడు సమర్పణ తొలగించబడింది. బోయింగ్ 190 అడుగుల పొడవైన (58 మీ) ద్రవ హ"&amp;"ైడ్రోజన్ శక్తితో కూడిన గాలితో కూడిన రూపకల్పన కోసం కొత్త డిజైన్‌ను అందించింది. లాక్‌హీడ్ అనేక డిజైన్లను సమర్పించారు; లాక్‌హీడ్ CL-400 సుంటాన్ వింగ్‌టిప్-మౌంటెడ్ హైడ్రోజన్-బర్నింగ్ ఇంజిన్‌లతో నడిచే స్కేల్డ్-అప్ F-104 స్టార్‌ఫైటర్ లాగా ఉంది, G2A తక్కువ రాడార"&amp;"్ క్రాస్-సెక్షన్‌తో కూడిన సబ్సోనిక్ డిజైన్, మరియు A-2 డెల్టా వింగ్ డిజైన్ జిప్ ఇంధనంతో నడిచే రామ్‌జెట్‌లను ఉపయోగించడం. కాన్వెయిర్ వారి పరాన్నజీవి రూపకల్పనలోకి ప్రవేశించింది, కొద్దిగా అప్‌గ్రేడ్ చేయబడింది మరియు మాక్ 4 వద్ద ప్రయాణించడానికి ఉద్దేశించబడింది. "&amp;"కాన్వెయిర్ యొక్క పరాన్నజీవి రూపకల్పన సూపర్ హస్ట్లర్ కాన్సెప్ట్ నుండి ఉద్భవించింది, ఇది కాన్వెయిర్ వైమానిక దళానికి ప్రతిపాదించింది. అసలు సంస్కరణ రెండు-భాగాల రూపకల్పన, వెనుక భాగం ఒక జత రామ్‌జెట్‌లతో నడిచే మానవరహిత బూస్టర్, మరియు ముందు భాగం ఒకే రామ్‌జెట్‌తో "&amp;"మనుషుల విమానం. సూపర్ హస్ట్లర్‌ను B-58B హస్ట్లర్ బాంబర్ కింద నుండి లేదా బూస్టర్ ఉపయోగించి గ్రౌండ్ ట్రైలర్ నుండి ప్రారంభించవచ్చు. ఎయిర్ లాంచ్ కోసం, సూపర్ హస్ట్లర్‌ను మాక్ 2 వేగంతో 35,000 అడుగుల (11,000 మీ) వద్ద తీసుకువెళతారు మరియు విడుదల చేయబడుతుంది. మూడు ర"&amp;"ామ్‌జెట్‌లు ""బూస్ట్"" కోసం కాల్పులు జరిపాయి, ఆ తర్వాత వెనుక భాగం పడిపోతుంది. మానవరహిత బూస్టర్‌ను ఆయుధంగా, ఆయుధంగా కూడా ఉపయోగించవచ్చు. ప్రాజెక్ట్ గస్టో కోసం, ఈ భావన సరళీకృతం చేయబడింది మరియు ఒకే విమానానికి తగ్గించబడింది. కోడ్-పేరున్న చేపలు లేదా మొదటి అదృశ్"&amp;"య సూపర్ హస్ట్లర్, ఈ విమానం కొన్ని సంవత్సరాల తరువాత ఆస్తి అంతరిక్ష నౌకతో కొంత పోలికను కలిగి ఉన్న లిఫ్టింగ్ బాడీ డిజైన్ ఆధారంగా రూపొందించబడింది. ఇది ఆస్తి యొక్క గుండ్రని డెల్టాకు బదులుగా ముక్కు టేపర్‌ను ఫ్లాట్ క్షితిజ సమాంతర రేఖకు తగ్గించడంలో తేడా ఉంది, మరి"&amp;"యు వెనుక భాగంలో ఫ్యూజ్‌లేజ్ అంత పెద్దది కాదు. రెండు నిలువు నియంత్రణ ఉపరితలాలు వెనుక భాగంలో ఫ్యూజ్‌లేజ్‌కు ఇరువైపులా ఉంచబడ్డాయి మరియు విమానం యొక్క వెనుక మూడవ భాగంలో ఒక చిన్న డెల్టా వింగ్ ఉన్నాయి. క్రూయిజ్ దశలో ఇది రెండు మార్క్వర్డ్ RJ-59 రామ్‌జెట్‌లచే శక్త"&amp;"ినిచ్చేది, 75,000 అడుగుల (23,000 మీ) వద్ద మాక్ 4 యొక్క క్రూయిజ్ వేగాన్ని అందిస్తుంది, ఇది ఇంధనాన్ని తగలబెట్టడంతో 90,000 అడుగుల (27,000 మీ) కు చేరుకుంది. ఈ వేగంతో ఏరోడైనమిక్ తాపన ద్వారా ఉత్పన్నమయ్యే తీవ్రమైన వేడిని భరించడానికి, ముక్కు మరియు రెక్కల యొక్క ప్"&amp;"రముఖ అంచులు కొత్త ""పైరోసెరామ్"" సిరామిక్ పదార్థంతో నిర్మించబడ్డాయి, మిగిలిన ఫ్యూజ్‌లేజ్ పదార్థంతో సమానమైన తేనెగూడు నిర్మాణం స్టెయిన్‌లెస్ స్టీల్‌తో తయారు చేయబడింది ప్రతిపాదిత XB-70 వాల్‌కైరీ కోసం. దాని మిషన్ పూర్తి చేసిన తరువాత, విమానం స్నేహపూర్వక గగనతల,"&amp;" నెమ్మదిగా, ఆపై సబ్సోనిక్ వేగంతో తిరిగి వచ్చే ఫ్లైట్ కోసం రెండు చిన్న జెట్ ఇంజిన్ల కోసం తీసుకోవడం తెరుస్తుంది. పరిశోధన దశలో లాక్‌హీడ్ ప్రవేశం కూడా మారిపోయింది. వారి అసలు సమర్పణ ది ఆర్చ్ఏంజెల్ II (ఎ -2), మరొక రామ్‌జెట్-శక్తితో కూడిన డిజైన్, కానీ పెద్ద జెట్"&amp;" ఇంజిన్లను ఉపయోగించి గ్రౌండ్ లాంచ్ చేయబడినది. కమిటీకి ముఖ్యంగా ఆసక్తికరంగా ఎంట్రీ కనుగొనబడలేదు మరియు 1959 లో బి -58 బిని వైమానిక దళం రద్దు చేసినప్పుడు, మొత్తం చేపల భావనను ప్రమాదంలో పడేసింది. ప్రస్తుతం ఉన్న ఎ-మోడల్ హస్టలర్లను చేపల వాహకాలుగా మార్చడానికి కొన"&amp;"్ని డిజైన్ పనులు ఉన్నాయి, కాని ఈ విమానం చేపలను ప్రారంభించడానికి పరిమిత సామర్థ్యాలను కలిగి ఉన్నట్లు కనిపించింది, మరియు వైమానిక దళం వారి బాంబర్లలో ఎవరితోనైనా విడిపోవడానికి ఇష్టపడలేదు. ప్రాట్ &amp; విట్నీ జె 58 టర్బో-రాంజెట్ చేత శక్తినిచ్చే మరో రౌండ్ ఎంట్రీలతో త"&amp;"ిరిగి రావాలని కమిటీ రెండు సంస్థలను కోరింది. 1959 మధ్యలో B-58B ను రద్దు చేసిన తరువాత, కాన్వెయిర్ పూర్తిగా కొత్త డిజైన్‌కు తిరిగింది, వారి ముందు పేరు మాత్రమే. కొత్త ""కింగ్ ఫిష్"" డిజైన్ కన్వైర్ ఎఫ్ -106 డెల్టా డార్ట్‌తో చాలా సాధారణం, కాన్వెయిర్ యొక్క చాలా "&amp;"ఉత్పత్తుల మాదిరిగా క్లాసిక్ డెల్టా వింగ్ లేఅవుట్ ఉపయోగించి. వెనుక ఫ్యూజ్‌లేజ్‌లో ఖననం చేయబడిన J58 ఇంజిన్లలో రెండు, మరియు వెనుక భాగంలో జంట నిలువు ఉపరితలాలు ఉన్నాయి. రాడార్ క్రాస్ సెక్షన్‌ను తగ్గించడానికి తీసుకోవడం మరియు ఎగ్జాస్ట్‌లు ఏర్పాటు చేయబడ్డాయి, మరి"&amp;"యు మొత్తం విమానం తరువాతి లాక్‌హీడ్ ఎఫ్ -117 మాదిరిగానే కోణీయ రూపాన్ని కలిగి ఉంది. రెక్కలు మరియు తీసుకోవడం యొక్క ప్రముఖ అంచులు పైరోసెరామ్‌ను ఉపయోగిస్తూనే ఉన్నాయి, ఇతర భాగాలు ఫైబర్‌గ్లాస్‌తో సహా తక్కువ రాడార్ ప్రతిబింబం కోసం ఎంచుకున్న వివిధ రకాల పదార్థాలను "&amp;"ఉపయోగించాయి. కొత్త ఇంజన్లు చేపలకు మాక్ 4.2 తో పోలిస్తే, క్రూయిజ్ వేగాన్ని మాక్ 3.2 కు తగ్గించాయి, కాని పరిధిని సుమారు 3,400 ఎన్ఎమ్ (6,300 కిమీ) కు పెంచారు. జూలై 1959 లో, లాక్‌హీడ్ మరియు కాన్వెయిర్ సమీక్ష ప్యానెల్‌కు ప్రాథమిక నమూనాలు మరియు ఆర్‌సిఎస్ అంచనాల"&amp;"ను సమర్పించారు. లాక్‌హీడ్ యొక్క A-12 గా నియమించబడింది మరియు ఇది వారి A-11 డిజైన్ యొక్క వైవిధ్యం. అధ్యక్షుడు ఐసన్‌హోవర్ జూలై 20 న వివరించబడింది మరియు తుది నిర్ణయంతో ముందుకు సాగడానికి అతను ఆమోదించాడు. ఆగస్టు 20 న, కంపెనీలు కింగ్ ఫిష్ మరియు A-12 కోసం వారి తు"&amp;"ది డిజైన్లను సమర్పించాయి. లాక్‌హీడ్ యొక్క రూపకల్పన ఎక్కువ శ్రేణి, అధిక ఎత్తు మరియు తక్కువ ఖర్చును కలిగి ఉంటుందని అంచనా. [5] జాన్సన్ కాన్వెయిర్ యొక్క క్లెయిమ్ చేసిన RCS గురించి సందేహాలను వ్యక్తం చేశాడు మరియు దీనిని సాధించడానికి వారు పనితీరును వదులుకున్నారన"&amp;"ి ఫిర్యాదు చేశారు: ""కాన్వెయిర్ A-12 యొక్క పరిమాణంలో ఒక విమానంలో రాడార్ క్రాస్ సెక్షన్‌ను తగ్గించాడని వాగ్దానం చేశారు. వారు నా దృష్టిలో మొత్తం విస్మయంతో ఇలా చేస్తున్నారు ఏరోడైనమిక్స్, ఇన్లెట్ మరియు ఆఫ్టర్ బర్నర్ పెర్ఫార్మెన్స్ కోసం. "" 28 ఆగస్టు 1959 న, A"&amp;"-12 ఎంపిక చేయబడిందని జాన్సన్‌కు తెలియజేయబడింది. ఈ నిర్ణయం విమాన పనితీరుపై మాత్రమే కాకుండా కాంట్రాక్టర్ పనితీరుపై కూడా ఆధారపడింది. U-2 ప్రాజెక్ట్ సమయంలో, లాక్‌హీడ్ అధునాతన విమానాలను రహస్యంగా, సమయం మరియు అండర్ బడ్జెట్‌లో రూపొందించే సామర్థ్యాన్ని నిరూపించాడు"&amp;". దీనికి విరుద్ధంగా, కాన్వెయిర్ B-58 తో భారీ ఖర్చుతో కూడుకున్నది మరియు స్కంక్ వర్క్స్ మాదిరిగానే సురక్షితమైన R&amp;D సౌకర్యం లేదు. లాక్హీడ్ A-12 అని పిలువబడే A-11 యొక్క సవరించిన సంస్కరణలో RC లను తగ్గిస్తామని వాగ్దానం చేసింది మరియు అది ఈ ఒప్పందాన్ని మూసివేసింద"&amp;"ి. A-12 1960 లలో CIA తో సేవలోకి ప్రవేశించింది మరియు వైమానిక దళం యొక్క SR-71 గా మారడానికి కొద్దిగా సవరించబడింది. A-12 సమస్యలలోకి ప్రవేశించినట్లయితే, A-12 యొక్క ఎంపిక తర్వాత కూడా కింగ్ ఫిష్‌పై కొన్ని చిన్న-స్థాయి పనులు కొనసాగాయి. ఇది జరగలేదు, మరియు కింగ్ ఫి"&amp;"ష్ నిధులు త్వరలోనే అదృశ్యమయ్యాయి. CIA మరింత అధిక పనితీరు గల విమానంలో అధ్యయనాలను కొనసాగించింది మరియు ప్రాజెక్ట్ ఐసింగ్‌లాస్ కింద A-12 ని భర్తీ చేసింది. ఐసింగ్లాస్ జనరల్ డైనమిక్స్ ఎఫ్ -111 మరియు ""కింగ్ ఫిష్"" యొక్క కొత్త డిజైన్ బ్లెండింగ్ లక్షణాలపై దృష్టి "&amp;"పెట్టింది. కొత్త డిజైన్ 100,000 అడుగుల (30,000 మీ) ఎత్తులో మాక్ 5 వరకు చేరుకోగల కొత్త నిఘా విమానాన్ని ఉత్పత్తి చేయడమే లక్ష్యంగా పెట్టుకుంది. ఇప్పటికే A-12 పై దాడి చేయగల క్షిపణి వ్యవస్థల నుండి రక్షించడానికి అదనపు పనితీరు సరిపోదని CIA భావించింది మరియు ప్రాజ"&amp;"ెక్ట్ యొక్క ఏమీ రాలేదు. వారి బ్లిప్/స్కాన్ ద్వారా స్పూఫింగ్ రాడార్ల భావన చివరికి పనికిరాదు. ఇతర ప్రభావాలలో, ఇంజిన్ ఎగ్జాస్ట్ గణనీయమైన ప్రతిబింబాలను ఉత్పత్తి చేసిందని కనుగొనబడింది. లాక్హీడ్ ఈ ప్రభావాన్ని ముసుగు చేయడానికి సహాయపడే అయాన్ల మేఘాన్ని సృష్టించడాన"&amp;"ికి జెట్ ఇంధనానికి సీసియంను జోడించాలని ప్రతిపాదించారు. [6] [7] అదనంగా, మొత్తం ఆలోచన రాడార్ డిస్ప్లే సిస్టమ్స్‌లో సమస్యలపై ఆధారపడినందున, ఈ వ్యవస్థలకు నవీకరణలు మొత్తం భావనను మూట్ చేయగలవు. చివరికి, A-12 చాలా హానిగా పరిగణించబడింది మరియు వియత్నాం వంటి ద్వితీయ "&amp;"దేశాలపై మాత్రమే ఎగురవేయబడింది. వియత్నామీస్ A-12 ను కొంత తేలికగా ట్రాక్ చేయగలదని నిరూపించినప్పుడు, 1967 లో అనేక సందర్భాల్లో దానిపై కాల్పులు జరపడం మరియు 1967 లో ఒక సందర్భంలో చిన్న నష్టాన్ని కలిగించినప్పుడు రాడార్‌ను నివారించడానికి A-12 చేసిన ప్రయత్నాల వైఫల్"&amp;"యం నిరూపించబడింది. [8] [9] ] పోల్చదగిన పాత్ర, ఆకృతీకరణ మరియు యుగం యొక్క విమానం")</f>
        <v>లాక్‌హీడ్ U-2 కు బదులుగా కన్వైర్ వద్ద రూపొందించిన ప్రతిపాదనల శ్రేణి యొక్క అంతిమ ఫలితం కాన్వెయిర్ కింగ్ ఫిష్ నిఘా విమాన రూపకల్పన. కింగ్ ఫిష్ ప్రాజెక్ట్ ఆక్స్‌కార్ట్ మిషన్ కోసం లాక్‌హీడ్ ఎ-12 తో పోటీ పడ్డాడు మరియు 1959 లో ఆ రూపకల్పనకు ఓడిపోయారు. జూన్ 1956 లో యు -2 పనిచేయడానికి ముందు, సోవియట్ వైమానిక రక్షణలో మెరుగుదలలు అంటే అది మాత్రమే చేయగలదని CIA అధికారులు అంచనా వేశారు. సోవియట్ యూనియన్ మీదుగా 18 నెలల నుండి రెండు సంవత్సరాల మధ్య సురక్షితంగా ఎగురుతుంది. [1] ఓవర్‌ఫ్లైట్‌లు ప్రారంభమైన తరువాత మరియు సోవియట్‌లు U-2 ని ట్రాక్ చేసే మరియు అడ్డుకునే సామర్థ్యాన్ని ప్రదర్శించారు, ఈ అంచనా క్రిందికి సర్దుబాటు చేయబడింది. ఆగష్టు 1956 లో, రిచర్డ్ బిస్సెల్ దీనిని ఆరు నెలలకు తగ్గించారు. [2] U-2 యొక్క ఉపయోగకరమైన జీవితాన్ని విస్తరించడానికి, CIA ప్రాజెక్ట్ రెయిన్బోను అమలు చేసింది, ఇది సోవియట్ రాడార్లను గందరగోళానికి గురిచేయడానికి మరియు అంతరాయాన్ని మరింత కష్టతరం చేయడానికి వివిధ ప్రతిఘటనలను జోడించింది. రెండు యాంటీ రాడార్ పద్ధతులు ఉన్నాయి. మొదట, ఫ్యూజ్‌లేజ్ కోసం విస్తరించే పూత; రెండవది, ఫ్యూజ్‌లేజ్ వెంట ఉన్న వైర్ల శ్రేణి మరియు వింగ్ అంచులు ఎయిర్‌ఫ్రేమ్ నుండి రాడార్ ప్రతిబింబాలను రద్దు చేయడానికి ఉద్దేశించినవి, ఇదే విధమైన రాబడిని ప్రసారం చేయడం ద్వారా కాని దశ-వెలుపల. అనేక రెయిన్బో-అమర్చిన విమానాలు తయారు చేయబడ్డాయి, కాని సోవియట్లు ఈ విమానాన్ని ట్రాక్ చేయగలిగారు. పరికరాల బరువు విమానం యొక్క గరిష్ట క్రూయిజ్ ఎత్తును తగ్గించింది, ఇది అంతరాయానికి మరింత హాని కలిగిస్తుంది. 1958 లో ఇంద్రధనస్సు రద్దు చేయబడింది. [3] 1956 లోనే బిస్సెల్ ఇప్పటికే U-2 ను భర్తీ చేయడానికి పూర్తిగా కొత్త విమానం కోసం వెతకడం ప్రారంభించాడు, రాడార్ క్రాస్-సెక్షన్ (RCS) ను సాధ్యమైనంతవరకు తగ్గించడంపై ప్రాధాన్యత ఇవ్వబడింది. విమానం ద్వారా అంతరాయాన్ని నివారించడానికి అధిక ఎత్తులో ఉన్న ఫ్లైట్ ఇప్పటికీ ఉపయోగపడుతుంది, కానీ క్షిపణులకు వ్యతిరేకంగా సహాయపడటానికి పెద్దగా చేయలేదు. RCS ను తగ్గించడం ద్వారా, క్షిపణులకు మార్గనిర్దేశం చేసే రాడార్‌లు విమానం ట్రాక్ చేయడానికి తక్కువ సమయం ఉంటాయి, దాడిని క్లిష్టతరం చేస్తాయి. ఆగష్టు 1957 లో, ఈ అధ్యయనాలు సూపర్సోనిక్ డిజైన్లను పరిశీలించాయి, ఎందుకంటే సూపర్సోనిక్ విమానాలు ఆ యుగం యొక్క రాడార్లను ట్రాక్ చేయడం చాలా కష్టమని గ్రహించారు. ఇది బ్లిప్-టు-స్కాన్ నిష్పత్తి అని పిలువబడే ప్రభావం కారణంగా ఉంది, ఇది రాడార్ ప్రదర్శనలో ఒక విమానం ద్వారా ఉత్పత్తి చేయబడిన "బ్లిప్" ను సూచిస్తుంది. ప్రదర్శన నుండి యాదృచ్ఛిక శబ్దాన్ని ఫిల్టర్ చేయడానికి, రాడార్ ఆపరేటర్లు రాడార్ సిగ్నల్ యొక్క విస్తరణను తిరస్కరించారు, తద్వారా నశ్వరమైన రాబడి చూడటానికి ప్రకాశవంతంగా ఉండదు. నిజమైన లక్ష్యాల నుండి రాబడి, విమానం వలె, బహుళ రాడార్ పప్పులు అన్నీ తెరపై ఒకే ప్రదేశంలోకి గీసినందున మరియు ఒకే, ప్రకాశవంతమైన ప్రదేశాన్ని ఉత్పత్తి చేస్తాయి. విమానం చాలా ఎక్కువ వేగంతో కదులుతుంటే, ప్రదర్శనలో రాబడి విస్తరించి ఉంటుంది. యాదృచ్ఛిక శబ్దం వలె, ఈ రాబడి కనిపించదు. 1957 నాటికి చాలా ఆలోచనలు సమర్పించబడ్డాయి, బిస్సెల్ ఒక కొత్త సలహా కమిటీని ఏర్పాటు చేయడానికి ఏర్పాట్లు చేసాడు, ఈ భావనలను అధ్యయనం చేయడానికి ఎడ్విన్ హెచ్. ఈ కమిటీ మొదట నవంబర్‌లో సమర్పణలను ఏర్పాటు చేసింది. వారి తదుపరి సమావేశంలో, 23 జూలై 1958 న, అనేక సమర్పణలను అధ్యయనం చేశారు. లాక్‌హీడ్‌కు చెందిన కెల్లీ జాన్సన్ ఆర్చ్ఏంజెల్ ఐ డిజైన్‌ను సమర్పించారు, ఇది బ్లిప్/స్కాన్ స్పూఫింగ్ యొక్క ప్రయోజనాన్ని పొందడానికి ఎక్కువ కాలం మాక్ 3 వద్ద క్రూజ్ చేయగలదు, అయినప్పటికీ ఇది తగ్గిన RC ల కోసం రూపొందించబడలేదు. కాన్వెయిర్ ఒక పరాన్నజీవి విమానాన్ని ప్రతిపాదించాడు, అది వారి B-58 హస్ట్లర్ యొక్క పెద్ద వెర్షన్ నుండి గాలిలో ప్రారంభించబడింది, తరువాత అధ్యయనం చేయబడుతోంది, B-58B. నావికాదళం జలాంతర్గామి-లాంచ్ చేసిన గాలితో కూడిన రబ్బరు వాహనాన్ని ప్రవేశపెట్టింది, అది బెలూన్ ద్వారా ఎత్తుకు ఎత్తివేయబడుతుంది, రాకెట్లు వేగంతో పెరిగింది, ఆపై రామ్‌జెట్‌లను ఉపయోగించి క్రూయిజ్ చేస్తుంది. నేవీ డిజైన్‌పై రెండవ అభిప్రాయాన్ని అందించమని జాన్సన్‌ను కోరారు, మరియు కమిటీ త్వరలో మళ్లీ కలవడానికి ఏర్పాట్లు చేసింది. తదుపరి సమావేశంలో, సెప్టెంబర్ 1958 లో, డిజైన్లు మరింత మెరుగుపరచబడ్డాయి. జాన్సన్ నేవీ కాన్సెప్ట్‌పై నివేదించాడు మరియు ప్రారంభించడానికి ఒక మైలు వెడల్పు గల బెలూన్ అవసరమని నిరూపించాడు. అప్పుడు సమర్పణ తొలగించబడింది. బోయింగ్ 190 అడుగుల పొడవైన (58 మీ) ద్రవ హైడ్రోజన్ శక్తితో కూడిన గాలితో కూడిన రూపకల్పన కోసం కొత్త డిజైన్‌ను అందించింది. లాక్‌హీడ్ అనేక డిజైన్లను సమర్పించారు; లాక్‌హీడ్ CL-400 సుంటాన్ వింగ్‌టిప్-మౌంటెడ్ హైడ్రోజన్-బర్నింగ్ ఇంజిన్‌లతో నడిచే స్కేల్డ్-అప్ F-104 స్టార్‌ఫైటర్ లాగా ఉంది, G2A తక్కువ రాడార్ క్రాస్-సెక్షన్‌తో కూడిన సబ్సోనిక్ డిజైన్, మరియు A-2 డెల్టా వింగ్ డిజైన్ జిప్ ఇంధనంతో నడిచే రామ్‌జెట్‌లను ఉపయోగించడం. కాన్వెయిర్ వారి పరాన్నజీవి రూపకల్పనలోకి ప్రవేశించింది, కొద్దిగా అప్‌గ్రేడ్ చేయబడింది మరియు మాక్ 4 వద్ద ప్రయాణించడానికి ఉద్దేశించబడింది. కాన్వెయిర్ యొక్క పరాన్నజీవి రూపకల్పన సూపర్ హస్ట్లర్ కాన్సెప్ట్ నుండి ఉద్భవించింది, ఇది కాన్వెయిర్ వైమానిక దళానికి ప్రతిపాదించింది. అసలు సంస్కరణ రెండు-భాగాల రూపకల్పన, వెనుక భాగం ఒక జత రామ్‌జెట్‌లతో నడిచే మానవరహిత బూస్టర్, మరియు ముందు భాగం ఒకే రామ్‌జెట్‌తో మనుషుల విమానం. సూపర్ హస్ట్లర్‌ను B-58B హస్ట్లర్ బాంబర్ కింద నుండి లేదా బూస్టర్ ఉపయోగించి గ్రౌండ్ ట్రైలర్ నుండి ప్రారంభించవచ్చు. ఎయిర్ లాంచ్ కోసం, సూపర్ హస్ట్లర్‌ను మాక్ 2 వేగంతో 35,000 అడుగుల (11,000 మీ) వద్ద తీసుకువెళతారు మరియు విడుదల చేయబడుతుంది. మూడు రామ్‌జెట్‌లు "బూస్ట్" కోసం కాల్పులు జరిపాయి, ఆ తర్వాత వెనుక భాగం పడిపోతుంది. మానవరహిత బూస్టర్‌ను ఆయుధంగా, ఆయుధంగా కూడా ఉపయోగించవచ్చు. ప్రాజెక్ట్ గస్టో కోసం, ఈ భావన సరళీకృతం చేయబడింది మరియు ఒకే విమానానికి తగ్గించబడింది. కోడ్-పేరున్న చేపలు లేదా మొదటి అదృశ్య సూపర్ హస్ట్లర్, ఈ విమానం కొన్ని సంవత్సరాల తరువాత ఆస్తి అంతరిక్ష నౌకతో కొంత పోలికను కలిగి ఉన్న లిఫ్టింగ్ బాడీ డిజైన్ ఆధారంగా రూపొందించబడింది. ఇది ఆస్తి యొక్క గుండ్రని డెల్టాకు బదులుగా ముక్కు టేపర్‌ను ఫ్లాట్ క్షితిజ సమాంతర రేఖకు తగ్గించడంలో తేడా ఉంది, మరియు వెనుక భాగంలో ఫ్యూజ్‌లేజ్ అంత పెద్దది కాదు. రెండు నిలువు నియంత్రణ ఉపరితలాలు వెనుక భాగంలో ఫ్యూజ్‌లేజ్‌కు ఇరువైపులా ఉంచబడ్డాయి మరియు విమానం యొక్క వెనుక మూడవ భాగంలో ఒక చిన్న డెల్టా వింగ్ ఉన్నాయి. క్రూయిజ్ దశలో ఇది రెండు మార్క్వర్డ్ RJ-59 రామ్‌జెట్‌లచే శక్తినిచ్చేది, 75,000 అడుగుల (23,000 మీ) వద్ద మాక్ 4 యొక్క క్రూయిజ్ వేగాన్ని అందిస్తుంది, ఇది ఇంధనాన్ని తగలబెట్టడంతో 90,000 అడుగుల (27,000 మీ) కు చేరుకుంది. ఈ వేగంతో ఏరోడైనమిక్ తాపన ద్వారా ఉత్పన్నమయ్యే తీవ్రమైన వేడిని భరించడానికి, ముక్కు మరియు రెక్కల యొక్క ప్రముఖ అంచులు కొత్త "పైరోసెరామ్" సిరామిక్ పదార్థంతో నిర్మించబడ్డాయి, మిగిలిన ఫ్యూజ్‌లేజ్ పదార్థంతో సమానమైన తేనెగూడు నిర్మాణం స్టెయిన్‌లెస్ స్టీల్‌తో తయారు చేయబడింది ప్రతిపాదిత XB-70 వాల్‌కైరీ కోసం. దాని మిషన్ పూర్తి చేసిన తరువాత, విమానం స్నేహపూర్వక గగనతల, నెమ్మదిగా, ఆపై సబ్సోనిక్ వేగంతో తిరిగి వచ్చే ఫ్లైట్ కోసం రెండు చిన్న జెట్ ఇంజిన్ల కోసం తీసుకోవడం తెరుస్తుంది. పరిశోధన దశలో లాక్‌హీడ్ ప్రవేశం కూడా మారిపోయింది. వారి అసలు సమర్పణ ది ఆర్చ్ఏంజెల్ II (ఎ -2), మరొక రామ్‌జెట్-శక్తితో కూడిన డిజైన్, కానీ పెద్ద జెట్ ఇంజిన్లను ఉపయోగించి గ్రౌండ్ లాంచ్ చేయబడినది. కమిటీకి ముఖ్యంగా ఆసక్తికరంగా ఎంట్రీ కనుగొనబడలేదు మరియు 1959 లో బి -58 బిని వైమానిక దళం రద్దు చేసినప్పుడు, మొత్తం చేపల భావనను ప్రమాదంలో పడేసింది. ప్రస్తుతం ఉన్న ఎ-మోడల్ హస్టలర్లను చేపల వాహకాలుగా మార్చడానికి కొన్ని డిజైన్ పనులు ఉన్నాయి, కాని ఈ విమానం చేపలను ప్రారంభించడానికి పరిమిత సామర్థ్యాలను కలిగి ఉన్నట్లు కనిపించింది, మరియు వైమానిక దళం వారి బాంబర్లలో ఎవరితోనైనా విడిపోవడానికి ఇష్టపడలేదు. ప్రాట్ &amp; విట్నీ జె 58 టర్బో-రాంజెట్ చేత శక్తినిచ్చే మరో రౌండ్ ఎంట్రీలతో తిరిగి రావాలని కమిటీ రెండు సంస్థలను కోరింది. 1959 మధ్యలో B-58B ను రద్దు చేసిన తరువాత, కాన్వెయిర్ పూర్తిగా కొత్త డిజైన్‌కు తిరిగింది, వారి ముందు పేరు మాత్రమే. కొత్త "కింగ్ ఫిష్" డిజైన్ కన్వైర్ ఎఫ్ -106 డెల్టా డార్ట్‌తో చాలా సాధారణం, కాన్వెయిర్ యొక్క చాలా ఉత్పత్తుల మాదిరిగా క్లాసిక్ డెల్టా వింగ్ లేఅవుట్ ఉపయోగించి. వెనుక ఫ్యూజ్‌లేజ్‌లో ఖననం చేయబడిన J58 ఇంజిన్లలో రెండు, మరియు వెనుక భాగంలో జంట నిలువు ఉపరితలాలు ఉన్నాయి. రాడార్ క్రాస్ సెక్షన్‌ను తగ్గించడానికి తీసుకోవడం మరియు ఎగ్జాస్ట్‌లు ఏర్పాటు చేయబడ్డాయి, మరియు మొత్తం విమానం తరువాతి లాక్‌హీడ్ ఎఫ్ -117 మాదిరిగానే కోణీయ రూపాన్ని కలిగి ఉంది. రెక్కలు మరియు తీసుకోవడం యొక్క ప్రముఖ అంచులు పైరోసెరామ్‌ను ఉపయోగిస్తూనే ఉన్నాయి, ఇతర భాగాలు ఫైబర్‌గ్లాస్‌తో సహా తక్కువ రాడార్ ప్రతిబింబం కోసం ఎంచుకున్న వివిధ రకాల పదార్థాలను ఉపయోగించాయి. కొత్త ఇంజన్లు చేపలకు మాక్ 4.2 తో పోలిస్తే, క్రూయిజ్ వేగాన్ని మాక్ 3.2 కు తగ్గించాయి, కాని పరిధిని సుమారు 3,400 ఎన్ఎమ్ (6,300 కిమీ) కు పెంచారు. జూలై 1959 లో, లాక్‌హీడ్ మరియు కాన్వెయిర్ సమీక్ష ప్యానెల్‌కు ప్రాథమిక నమూనాలు మరియు ఆర్‌సిఎస్ అంచనాలను సమర్పించారు. లాక్‌హీడ్ యొక్క A-12 గా నియమించబడింది మరియు ఇది వారి A-11 డిజైన్ యొక్క వైవిధ్యం. అధ్యక్షుడు ఐసన్‌హోవర్ జూలై 20 న వివరించబడింది మరియు తుది నిర్ణయంతో ముందుకు సాగడానికి అతను ఆమోదించాడు. ఆగస్టు 20 న, కంపెనీలు కింగ్ ఫిష్ మరియు A-12 కోసం వారి తుది డిజైన్లను సమర్పించాయి. లాక్‌హీడ్ యొక్క రూపకల్పన ఎక్కువ శ్రేణి, అధిక ఎత్తు మరియు తక్కువ ఖర్చును కలిగి ఉంటుందని అంచనా. [5] జాన్సన్ కాన్వెయిర్ యొక్క క్లెయిమ్ చేసిన RCS గురించి సందేహాలను వ్యక్తం చేశాడు మరియు దీనిని సాధించడానికి వారు పనితీరును వదులుకున్నారని ఫిర్యాదు చేశారు: "కాన్వెయిర్ A-12 యొక్క పరిమాణంలో ఒక విమానంలో రాడార్ క్రాస్ సెక్షన్‌ను తగ్గించాడని వాగ్దానం చేశారు. వారు నా దృష్టిలో మొత్తం విస్మయంతో ఇలా చేస్తున్నారు ఏరోడైనమిక్స్, ఇన్లెట్ మరియు ఆఫ్టర్ బర్నర్ పెర్ఫార్మెన్స్ కోసం. " 28 ఆగస్టు 1959 న, A-12 ఎంపిక చేయబడిందని జాన్సన్‌కు తెలియజేయబడింది. ఈ నిర్ణయం విమాన పనితీరుపై మాత్రమే కాకుండా కాంట్రాక్టర్ పనితీరుపై కూడా ఆధారపడింది. U-2 ప్రాజెక్ట్ సమయంలో, లాక్‌హీడ్ అధునాతన విమానాలను రహస్యంగా, సమయం మరియు అండర్ బడ్జెట్‌లో రూపొందించే సామర్థ్యాన్ని నిరూపించాడు. దీనికి విరుద్ధంగా, కాన్వెయిర్ B-58 తో భారీ ఖర్చుతో కూడుకున్నది మరియు స్కంక్ వర్క్స్ మాదిరిగానే సురక్షితమైన R&amp;D సౌకర్యం లేదు. లాక్హీడ్ A-12 అని పిలువబడే A-11 యొక్క సవరించిన సంస్కరణలో RC లను తగ్గిస్తామని వాగ్దానం చేసింది మరియు అది ఈ ఒప్పందాన్ని మూసివేసింది. A-12 1960 లలో CIA తో సేవలోకి ప్రవేశించింది మరియు వైమానిక దళం యొక్క SR-71 గా మారడానికి కొద్దిగా సవరించబడింది. A-12 సమస్యలలోకి ప్రవేశించినట్లయితే, A-12 యొక్క ఎంపిక తర్వాత కూడా కింగ్ ఫిష్‌పై కొన్ని చిన్న-స్థాయి పనులు కొనసాగాయి. ఇది జరగలేదు, మరియు కింగ్ ఫిష్ నిధులు త్వరలోనే అదృశ్యమయ్యాయి. CIA మరింత అధిక పనితీరు గల విమానంలో అధ్యయనాలను కొనసాగించింది మరియు ప్రాజెక్ట్ ఐసింగ్‌లాస్ కింద A-12 ని భర్తీ చేసింది. ఐసింగ్లాస్ జనరల్ డైనమిక్స్ ఎఫ్ -111 మరియు "కింగ్ ఫిష్" యొక్క కొత్త డిజైన్ బ్లెండింగ్ లక్షణాలపై దృష్టి పెట్టింది. కొత్త డిజైన్ 100,000 అడుగుల (30,000 మీ) ఎత్తులో మాక్ 5 వరకు చేరుకోగల కొత్త నిఘా విమానాన్ని ఉత్పత్తి చేయడమే లక్ష్యంగా పెట్టుకుంది. ఇప్పటికే A-12 పై దాడి చేయగల క్షిపణి వ్యవస్థల నుండి రక్షించడానికి అదనపు పనితీరు సరిపోదని CIA భావించింది మరియు ప్రాజెక్ట్ యొక్క ఏమీ రాలేదు. వారి బ్లిప్/స్కాన్ ద్వారా స్పూఫింగ్ రాడార్ల భావన చివరికి పనికిరాదు. ఇతర ప్రభావాలలో, ఇంజిన్ ఎగ్జాస్ట్ గణనీయమైన ప్రతిబింబాలను ఉత్పత్తి చేసిందని కనుగొనబడింది. లాక్హీడ్ ఈ ప్రభావాన్ని ముసుగు చేయడానికి సహాయపడే అయాన్ల మేఘాన్ని సృష్టించడానికి జెట్ ఇంధనానికి సీసియంను జోడించాలని ప్రతిపాదించారు. [6] [7] అదనంగా, మొత్తం ఆలోచన రాడార్ డిస్ప్లే సిస్టమ్స్‌లో సమస్యలపై ఆధారపడినందున, ఈ వ్యవస్థలకు నవీకరణలు మొత్తం భావనను మూట్ చేయగలవు. చివరికి, A-12 చాలా హానిగా పరిగణించబడింది మరియు వియత్నాం వంటి ద్వితీయ దేశాలపై మాత్రమే ఎగురవేయబడింది. వియత్నామీస్ A-12 ను కొంత తేలికగా ట్రాక్ చేయగలదని నిరూపించినప్పుడు, 1967 లో అనేక సందర్భాల్లో దానిపై కాల్పులు జరపడం మరియు 1967 లో ఒక సందర్భంలో చిన్న నష్టాన్ని కలిగించినప్పుడు రాడార్‌ను నివారించడానికి A-12 చేసిన ప్రయత్నాల వైఫల్యం నిరూపించబడింది. [8] [9] ] పోల్చదగిన పాత్ర, ఆకృతీకరణ మరియు యుగం యొక్క విమానం</v>
      </c>
      <c r="E127" s="1" t="s">
        <v>2208</v>
      </c>
      <c r="F127" s="1" t="str">
        <f>IFERROR(__xludf.DUMMYFUNCTION("GOOGLETRANSLATE(E:E, ""en"", ""te"")"),"నిఘా విమానం")</f>
        <v>నిఘా విమానం</v>
      </c>
      <c r="G127" s="1" t="s">
        <v>605</v>
      </c>
      <c r="H127" s="1" t="str">
        <f>IFERROR(__xludf.DUMMYFUNCTION("GOOGLETRANSLATE(G:G, ""en"", ""te"")"),"అమెరికా సంయుక్త రాష్ట్రాలు")</f>
        <v>అమెరికా సంయుక్త రాష్ట్రాలు</v>
      </c>
      <c r="I127" s="1" t="s">
        <v>2209</v>
      </c>
      <c r="M127" s="1" t="s">
        <v>606</v>
      </c>
      <c r="N127" s="1" t="str">
        <f>IFERROR(__xludf.DUMMYFUNCTION("GOOGLETRANSLATE(M:M, ""en"", ""te"")"),"రద్దు")</f>
        <v>రద్దు</v>
      </c>
      <c r="O127" s="1">
        <v>0.0</v>
      </c>
      <c r="AN127" s="1" t="s">
        <v>2145</v>
      </c>
      <c r="AO127" s="2" t="s">
        <v>2210</v>
      </c>
      <c r="AU127" s="1" t="s">
        <v>2211</v>
      </c>
      <c r="BB127" s="1" t="s">
        <v>2212</v>
      </c>
      <c r="BC127" s="1" t="s">
        <v>2213</v>
      </c>
    </row>
    <row r="128">
      <c r="A128" s="1" t="s">
        <v>2003</v>
      </c>
      <c r="B128" s="1" t="str">
        <f>IFERROR(__xludf.DUMMYFUNCTION("GOOGLETRANSLATE(A:A, ""en"", ""te"")"),"కాస్మోస్ బైసన్")</f>
        <v>కాస్మోస్ బైసన్</v>
      </c>
      <c r="C128" s="1" t="s">
        <v>2214</v>
      </c>
      <c r="D128" s="1" t="str">
        <f>IFERROR(__xludf.DUMMYFUNCTION("GOOGLETRANSLATE(C:C, ""en"", ""te"")"),"కాస్మోస్ బైసన్, కాస్మోస్ బిదుల్మ్ అని కూడా పిలుస్తారు, ఇది ఫ్రెంచ్ రెండు-సీట్ల, అల్ట్రాలైట్ ట్రైక్, ఇది కాస్మోస్ ఉల్మ్ చేత ఉత్పత్తి అవుతుంది. ఈ విమానం పూర్తయిన విమానంగా మాత్రమే సరఫరా చేయబడుతుంది మరియు ఇది కిట్‌గా అందుబాటులో లేదు. [1] బైసన్ యూరోపియన్ ఫెడరే"&amp;"షన్ ఏరోనటిక్ ఇంటర్నేషనల్ మైక్రోలైట్ వర్గీకరణకు అనుగుణంగా రూపొందించబడింది. ఇది కేబుల్-బ్రేస్డ్ హాంగ్ గ్లైడర్-స్టైల్ హై-వింగ్, వెయిట్-షిఫ్ట్ కంట్రోల్స్, రెండు-సీట్ల-టెన్డం ఓపెన్ కాక్‌పిట్, ట్రైసైకిల్ ల్యాండింగ్ గేర్ మరియు పషర్ కాన్ఫిగరేషన్‌లో ఒకే ఇంజిన్ కలి"&amp;"గి ఉంది. [1] విమానం వింగ్ బోల్ట్-టుగెథర్ అల్యూమినియం గొట్టాల నుండి తయారవుతుంది మరియు డాక్రాన్ సెయిల్‌క్లాత్‌లో కప్పబడి ఉంటుంది. బైసన్ కోసం అనేక విభిన్న రెక్కలు అందుబాటులో ఉన్నాయి. రెక్కకు ఒకే ట్యూబ్-రకం కింగ్‌పోస్ట్ మద్దతు ఇస్తుంది మరియు ""ఎ"" ఫ్రేమ్ కంట్"&amp;"రోల్ బార్‌ను ఉపయోగిస్తుంది. ఐచ్ఛిక పరికరాలలో కాక్‌పిట్ ఫెయిరింగ్ మరియు వీల్ ప్యాంటు ఉన్నాయి. ఉపయోగించిన ఇంజన్లు 37 kW (50 HP) రోటాక్స్ 503 మరియు 30 kW (40 HP) రోటాక్స్ 447 ట్విన్ సిలిండర్, రెండు-స్ట్రోక్ పవర్‌ప్లాంట్లు. ల్యాండింగ్ గేర్ కేబుల్-బ్రేస్డ్, ఇద"&amp;"ి భూ రవాణా లేదా నిల్వ కోసం మడత రూపకల్పనను అనుమతిస్తుంది. [1] ఆ బైసన్ తరువాత కాస్మోస్ ఫేజ్ II లో అభివృద్ధి చేయబడింది, పెద్ద సీట్లు, కొత్త ల్యాండింగ్ గేర్ షాక్ అబ్జార్బర్స్ మరియు కంపనాన్ని తగ్గించడానికి పున es రూపకల్పన చేసిన ఇంజిన్ మౌంట్‌ను జోడించడం ద్వారా."&amp;" 2012 లో బైసన్ దశ II మరియు దశ III లతో పాటు ఉత్పత్తిలో ఉంది, ఇది క్రొత్త నమూనాల కంటే సరళమైన, తేలికైన మరియు తక్కువ ఖరీదైన రెండు సీటర్లను అందిస్తుంది. [1] బెర్ట్రాండ్ నుండి డేటా [1] సాధారణ లక్షణాల పనితీరు")</f>
        <v>కాస్మోస్ బైసన్, కాస్మోస్ బిదుల్మ్ అని కూడా పిలుస్తారు, ఇది ఫ్రెంచ్ రెండు-సీట్ల, అల్ట్రాలైట్ ట్రైక్, ఇది కాస్మోస్ ఉల్మ్ చేత ఉత్పత్తి అవుతుంది. ఈ విమానం పూర్తయిన విమానంగా మాత్రమే సరఫరా చేయబడుతుంది మరియు ఇది కిట్‌గా అందుబాటులో లేదు. [1] బైసన్ యూరోపియన్ ఫెడరేషన్ ఏరోనటిక్ ఇంటర్నేషనల్ మైక్రోలైట్ వర్గీకరణకు అనుగుణంగా రూపొందించబడింది. ఇది కేబుల్-బ్రేస్డ్ హాంగ్ గ్లైడర్-స్టైల్ హై-వింగ్, వెయిట్-షిఫ్ట్ కంట్రోల్స్, రెండు-సీట్ల-టెన్డం ఓపెన్ కాక్‌పిట్, ట్రైసైకిల్ ల్యాండింగ్ గేర్ మరియు పషర్ కాన్ఫిగరేషన్‌లో ఒకే ఇంజిన్ కలిగి ఉంది. [1] విమానం వింగ్ బోల్ట్-టుగెథర్ అల్యూమినియం గొట్టాల నుండి తయారవుతుంది మరియు డాక్రాన్ సెయిల్‌క్లాత్‌లో కప్పబడి ఉంటుంది. బైసన్ కోసం అనేక విభిన్న రెక్కలు అందుబాటులో ఉన్నాయి. రెక్కకు ఒకే ట్యూబ్-రకం కింగ్‌పోస్ట్ మద్దతు ఇస్తుంది మరియు "ఎ" ఫ్రేమ్ కంట్రోల్ బార్‌ను ఉపయోగిస్తుంది. ఐచ్ఛిక పరికరాలలో కాక్‌పిట్ ఫెయిరింగ్ మరియు వీల్ ప్యాంటు ఉన్నాయి. ఉపయోగించిన ఇంజన్లు 37 kW (50 HP) రోటాక్స్ 503 మరియు 30 kW (40 HP) రోటాక్స్ 447 ట్విన్ సిలిండర్, రెండు-స్ట్రోక్ పవర్‌ప్లాంట్లు. ల్యాండింగ్ గేర్ కేబుల్-బ్రేస్డ్, ఇది భూ రవాణా లేదా నిల్వ కోసం మడత రూపకల్పనను అనుమతిస్తుంది. [1] ఆ బైసన్ తరువాత కాస్మోస్ ఫేజ్ II లో అభివృద్ధి చేయబడింది, పెద్ద సీట్లు, కొత్త ల్యాండింగ్ గేర్ షాక్ అబ్జార్బర్స్ మరియు కంపనాన్ని తగ్గించడానికి పున es రూపకల్పన చేసిన ఇంజిన్ మౌంట్‌ను జోడించడం ద్వారా. 2012 లో బైసన్ దశ II మరియు దశ III లతో పాటు ఉత్పత్తిలో ఉంది, ఇది క్రొత్త నమూనాల కంటే సరళమైన, తేలికైన మరియు తక్కువ ఖరీదైన రెండు సీటర్లను అందిస్తుంది. [1] బెర్ట్రాండ్ నుండి డేటా [1] సాధారణ లక్షణాల పనితీరు</v>
      </c>
      <c r="E128" s="1" t="s">
        <v>159</v>
      </c>
      <c r="F128" s="1" t="str">
        <f>IFERROR(__xludf.DUMMYFUNCTION("GOOGLETRANSLATE(E:E, ""en"", ""te"")"),"అల్ట్రాలైట్ ట్రైక్")</f>
        <v>అల్ట్రాలైట్ ట్రైక్</v>
      </c>
      <c r="G128" s="1" t="s">
        <v>637</v>
      </c>
      <c r="H128" s="1" t="str">
        <f>IFERROR(__xludf.DUMMYFUNCTION("GOOGLETRANSLATE(G:G, ""en"", ""te"")"),"ఫ్రాన్స్")</f>
        <v>ఫ్రాన్స్</v>
      </c>
      <c r="I128" s="2" t="s">
        <v>1384</v>
      </c>
      <c r="M128" s="1" t="s">
        <v>492</v>
      </c>
      <c r="N128" s="1" t="str">
        <f>IFERROR(__xludf.DUMMYFUNCTION("GOOGLETRANSLATE(M:M, ""en"", ""te"")"),"ఉత్పత్తిలో")</f>
        <v>ఉత్పత్తిలో</v>
      </c>
      <c r="P128" s="1" t="s">
        <v>163</v>
      </c>
      <c r="R128" s="1" t="s">
        <v>2215</v>
      </c>
      <c r="T128" s="1" t="s">
        <v>2216</v>
      </c>
      <c r="U128" s="1" t="s">
        <v>2217</v>
      </c>
      <c r="V128" s="1" t="s">
        <v>938</v>
      </c>
      <c r="W128" s="1" t="s">
        <v>2218</v>
      </c>
      <c r="X128" s="1" t="s">
        <v>140</v>
      </c>
      <c r="Y128" s="1" t="s">
        <v>1501</v>
      </c>
      <c r="Z128" s="1" t="s">
        <v>177</v>
      </c>
      <c r="AM128" s="1" t="s">
        <v>172</v>
      </c>
      <c r="AN128" s="1" t="s">
        <v>2159</v>
      </c>
      <c r="AO128" s="1" t="s">
        <v>2160</v>
      </c>
      <c r="AP128" s="1" t="s">
        <v>175</v>
      </c>
      <c r="AQ128" s="1" t="s">
        <v>2219</v>
      </c>
      <c r="AR128" s="1" t="s">
        <v>204</v>
      </c>
      <c r="AS128" s="1" t="s">
        <v>2220</v>
      </c>
      <c r="AW128" s="1" t="s">
        <v>1986</v>
      </c>
      <c r="BO128" s="1" t="s">
        <v>2221</v>
      </c>
    </row>
    <row r="129">
      <c r="A129" s="1" t="s">
        <v>2222</v>
      </c>
      <c r="B129" s="1" t="str">
        <f>IFERROR(__xludf.DUMMYFUNCTION("GOOGLETRANSLATE(A:A, ""en"", ""te"")"),"కాస్మోస్ ఎకో")</f>
        <v>కాస్మోస్ ఎకో</v>
      </c>
      <c r="C129" s="1" t="s">
        <v>2223</v>
      </c>
      <c r="D129" s="1" t="str">
        <f>IFERROR(__xludf.DUMMYFUNCTION("GOOGLETRANSLATE(C:C, ""en"", ""te"")"),"కాస్మోస్ ఎకో అనేది ఫ్రెంచ్ సింగిల్-సీట్, అల్ట్రాలైట్ ట్రైక్, దీనిని కాస్మోస్ ఉల్మ్ ఉత్పత్తి చేస్తుంది. ఈ విమానం పూర్తయిన విమానం మాత్రమే సరఫరా చేయబడుతుంది మరియు ఇది కిట్‌గా అందుబాటులో లేదు. [1] [2] ఎకో యూరోపియన్ ఫెడరేషన్ ఏరోనటిక్ ఇంటర్నేషనల్ మైక్రోలైట్ వర్"&amp;"గీకరణకు అనుగుణంగా రూపొందించబడింది మరియు మైక్రోలైట్ పోటీ ఎగిరేటప్పుడు ఉపయోగించబడింది. ఇది కేబుల్-బ్రేస్డ్ హాంగ్ గ్లైడర్-స్టైల్ హై-వింగ్, వెయిట్-షిఫ్ట్ కంట్రోల్స్, సింగిల్-సీట్, ఓపెన్ కాక్‌పిట్, ట్రైసైకిల్ ల్యాండింగ్ గేర్ మరియు పషర్ కాన్ఫిగరేషన్‌లో ఒకే ఇంజి"&amp;"న్ కలిగి ఉంది. [1] [2] విమానం వింగ్ బోల్ట్-టుగెథర్ అల్యూమినియం గొట్టాల నుండి తయారవుతుంది, దాని డబుల్ ఉపరితల వింగ్ డాక్రాన్ సెయిల్‌క్లాత్‌లో కప్పబడి ఉంటుంది. టాప్ 12.9 తో సహా అనేక విభిన్న రెక్కలను అమర్చవచ్చు. రెక్కకు ఒకే ట్యూబ్-రకం కింగ్‌పోస్ట్ మద్దతు ఇస్త"&amp;"ుంది మరియు ""ఎ"" ఫ్రేమ్ కంట్రోల్ బార్‌ను ఉపయోగిస్తుంది. ఐచ్ఛిక పరికరాలలో కాక్‌పిట్ ఫెయిరింగ్ మరియు వీల్ ప్యాంటు ఉన్నాయి. ఉపయోగించిన ఇంజన్లు 37 kW (50 HP) రోటాక్స్ 503 ట్విన్ సిలిండర్, టూ-స్ట్రోక్ మరియు 30 kW (40 HP) రోటాక్స్ 447 పవర్‌ప్లాంట్లు [1] [2] బెర"&amp;"్ట్రాండ్ మరియు పర్డీ నుండి డేటా [1] [2] సాధారణ లక్షణాల పనితీరు")</f>
        <v>కాస్మోస్ ఎకో అనేది ఫ్రెంచ్ సింగిల్-సీట్, అల్ట్రాలైట్ ట్రైక్, దీనిని కాస్మోస్ ఉల్మ్ ఉత్పత్తి చేస్తుంది. ఈ విమానం పూర్తయిన విమానం మాత్రమే సరఫరా చేయబడుతుంది మరియు ఇది కిట్‌గా అందుబాటులో లేదు. [1] [2] ఎకో యూరోపియన్ ఫెడరేషన్ ఏరోనటిక్ ఇంటర్నేషనల్ మైక్రోలైట్ వర్గీకరణకు అనుగుణంగా రూపొందించబడింది మరియు మైక్రోలైట్ పోటీ ఎగిరేటప్పుడు ఉపయోగించబడింది. ఇది కేబుల్-బ్రేస్డ్ హాంగ్ గ్లైడర్-స్టైల్ హై-వింగ్, వెయిట్-షిఫ్ట్ కంట్రోల్స్, సింగిల్-సీట్, ఓపెన్ కాక్‌పిట్, ట్రైసైకిల్ ల్యాండింగ్ గేర్ మరియు పషర్ కాన్ఫిగరేషన్‌లో ఒకే ఇంజిన్ కలిగి ఉంది. [1] [2] విమానం వింగ్ బోల్ట్-టుగెథర్ అల్యూమినియం గొట్టాల నుండి తయారవుతుంది, దాని డబుల్ ఉపరితల వింగ్ డాక్రాన్ సెయిల్‌క్లాత్‌లో కప్పబడి ఉంటుంది. టాప్ 12.9 తో సహా అనేక విభిన్న రెక్కలను అమర్చవచ్చు. రెక్కకు ఒకే ట్యూబ్-రకం కింగ్‌పోస్ట్ మద్దతు ఇస్తుంది మరియు "ఎ" ఫ్రేమ్ కంట్రోల్ బార్‌ను ఉపయోగిస్తుంది. ఐచ్ఛిక పరికరాలలో కాక్‌పిట్ ఫెయిరింగ్ మరియు వీల్ ప్యాంటు ఉన్నాయి. ఉపయోగించిన ఇంజన్లు 37 kW (50 HP) రోటాక్స్ 503 ట్విన్ సిలిండర్, టూ-స్ట్రోక్ మరియు 30 kW (40 HP) రోటాక్స్ 447 పవర్‌ప్లాంట్లు [1] [2] బెర్ట్రాండ్ మరియు పర్డీ నుండి డేటా [1] [2] సాధారణ లక్షణాల పనితీరు</v>
      </c>
      <c r="E129" s="1" t="s">
        <v>159</v>
      </c>
      <c r="F129" s="1" t="str">
        <f>IFERROR(__xludf.DUMMYFUNCTION("GOOGLETRANSLATE(E:E, ""en"", ""te"")"),"అల్ట్రాలైట్ ట్రైక్")</f>
        <v>అల్ట్రాలైట్ ట్రైక్</v>
      </c>
      <c r="G129" s="1" t="s">
        <v>637</v>
      </c>
      <c r="H129" s="1" t="str">
        <f>IFERROR(__xludf.DUMMYFUNCTION("GOOGLETRANSLATE(G:G, ""en"", ""te"")"),"ఫ్రాన్స్")</f>
        <v>ఫ్రాన్స్</v>
      </c>
      <c r="I129" s="2" t="s">
        <v>1384</v>
      </c>
      <c r="M129" s="1" t="s">
        <v>492</v>
      </c>
      <c r="N129" s="1" t="str">
        <f>IFERROR(__xludf.DUMMYFUNCTION("GOOGLETRANSLATE(M:M, ""en"", ""te"")"),"ఉత్పత్తిలో")</f>
        <v>ఉత్పత్తిలో</v>
      </c>
      <c r="P129" s="1" t="s">
        <v>163</v>
      </c>
      <c r="R129" s="1" t="s">
        <v>2224</v>
      </c>
      <c r="T129" s="1" t="s">
        <v>2225</v>
      </c>
      <c r="U129" s="1" t="s">
        <v>2226</v>
      </c>
      <c r="V129" s="1" t="s">
        <v>2227</v>
      </c>
      <c r="W129" s="1" t="s">
        <v>2228</v>
      </c>
      <c r="X129" s="1" t="s">
        <v>2229</v>
      </c>
      <c r="Y129" s="1" t="s">
        <v>2230</v>
      </c>
      <c r="Z129" s="1" t="s">
        <v>2231</v>
      </c>
      <c r="AA129" s="1" t="s">
        <v>1997</v>
      </c>
      <c r="AM129" s="1" t="s">
        <v>172</v>
      </c>
      <c r="AN129" s="1" t="s">
        <v>2159</v>
      </c>
      <c r="AO129" s="1" t="s">
        <v>2160</v>
      </c>
      <c r="AQ129" s="1" t="s">
        <v>2232</v>
      </c>
      <c r="AR129" s="1" t="s">
        <v>204</v>
      </c>
      <c r="AS129" s="1" t="s">
        <v>908</v>
      </c>
      <c r="AW129" s="1" t="s">
        <v>206</v>
      </c>
      <c r="BI129" s="1" t="s">
        <v>2233</v>
      </c>
    </row>
    <row r="130">
      <c r="A130" s="1" t="s">
        <v>2234</v>
      </c>
      <c r="B130" s="1" t="str">
        <f>IFERROR(__xludf.DUMMYFUNCTION("GOOGLETRANSLATE(A:A, ""en"", ""te"")"),"కాక్స్-క్లెమిన్ TW-2")</f>
        <v>కాక్స్-క్లెమిన్ TW-2</v>
      </c>
      <c r="C130" s="1" t="s">
        <v>2235</v>
      </c>
      <c r="D130" s="1" t="str">
        <f>IFERROR(__xludf.DUMMYFUNCTION("GOOGLETRANSLATE(C:C, ""en"", ""te"")"),"కాక్స్-క్లెమిన్ టిడబ్ల్యు -2 1920 ల అమెరికన్ బిప్‌లేన్ శిక్షణా విమానం, ఇది కాక్స్-క్లెమిన్ ఎయిర్‌క్రాఫ్ట్ కార్పొరేషన్ నిర్మించింది. ఇది నీటి-చల్లబడిన హిస్పానో-సుయిజా 8 వి 8 ఏరో-ఇంజిన్ చేత శక్తిని పొందింది. CK-2 సింగిల్-బే బైప్‌లేన్‌తో కూడిన బైప్‌లేన్, ఇది"&amp;" N- ఆకారపు ఇంటర్‌ప్లేన్ స్ట్రట్స్ మరియు మెటల్ క్యాబనే యొక్క ఫోకర్ పథకాన్ని ఉపయోగించుకుంది. మూడు విమానాలు నిర్మించబడ్డాయి, రెండు విమాన కథనాలు వేర్వేరు ఇంజన్లు మరియు ఒక స్టాటిక్ టెస్ట్ కథనాన్ని పరీక్షించడానికి ఉపయోగించబడ్డాయి. అయితే, TW-2 ఉత్పత్తిలోకి ఆదేశి"&amp;"ంచబడలేదు. [1] [2] సాధారణ లక్షణాలు పనితీరు సంబంధిత 1920 ల విమానంలో ఈ కథనాన్ని జాబితా చేస్తుంది. వికీపీడియా విస్తరించడం ద్వారా మీరు సహాయపడవచ్చు.")</f>
        <v>కాక్స్-క్లెమిన్ టిడబ్ల్యు -2 1920 ల అమెరికన్ బిప్‌లేన్ శిక్షణా విమానం, ఇది కాక్స్-క్లెమిన్ ఎయిర్‌క్రాఫ్ట్ కార్పొరేషన్ నిర్మించింది. ఇది నీటి-చల్లబడిన హిస్పానో-సుయిజా 8 వి 8 ఏరో-ఇంజిన్ చేత శక్తిని పొందింది. CK-2 సింగిల్-బే బైప్‌లేన్‌తో కూడిన బైప్‌లేన్, ఇది N- ఆకారపు ఇంటర్‌ప్లేన్ స్ట్రట్స్ మరియు మెటల్ క్యాబనే యొక్క ఫోకర్ పథకాన్ని ఉపయోగించుకుంది. మూడు విమానాలు నిర్మించబడ్డాయి, రెండు విమాన కథనాలు వేర్వేరు ఇంజన్లు మరియు ఒక స్టాటిక్ టెస్ట్ కథనాన్ని పరీక్షించడానికి ఉపయోగించబడ్డాయి. అయితే, TW-2 ఉత్పత్తిలోకి ఆదేశించబడలేదు. [1] [2] సాధారణ లక్షణాలు పనితీరు సంబంధిత 1920 ల విమానంలో ఈ కథనాన్ని జాబితా చేస్తుంది. వికీపీడియా విస్తరించడం ద్వారా మీరు సహాయపడవచ్చు.</v>
      </c>
      <c r="E130" s="1" t="s">
        <v>2236</v>
      </c>
      <c r="F130" s="1" t="str">
        <f>IFERROR(__xludf.DUMMYFUNCTION("GOOGLETRANSLATE(E:E, ""en"", ""te"")"),"బిప్‌లేన్ ట్రైనర్")</f>
        <v>బిప్‌లేన్ ట్రైనర్</v>
      </c>
      <c r="L130" s="1">
        <v>1921.0</v>
      </c>
      <c r="O130" s="1">
        <v>3.0</v>
      </c>
      <c r="P130" s="1">
        <v>2.0</v>
      </c>
      <c r="Q130" s="1" t="s">
        <v>2237</v>
      </c>
      <c r="R130" s="1" t="s">
        <v>2238</v>
      </c>
      <c r="V130" s="1" t="s">
        <v>2239</v>
      </c>
      <c r="W130" s="1" t="s">
        <v>2240</v>
      </c>
      <c r="X130" s="1" t="s">
        <v>2241</v>
      </c>
      <c r="Y130" s="1" t="s">
        <v>2242</v>
      </c>
      <c r="AN130" s="1" t="s">
        <v>2243</v>
      </c>
      <c r="AO130" s="1" t="s">
        <v>2244</v>
      </c>
      <c r="BB130" s="1" t="s">
        <v>2245</v>
      </c>
      <c r="BC130" s="1" t="s">
        <v>2246</v>
      </c>
    </row>
    <row r="131">
      <c r="A131" s="1" t="s">
        <v>2247</v>
      </c>
      <c r="B131" s="1" t="str">
        <f>IFERROR(__xludf.DUMMYFUNCTION("GOOGLETRANSLATE(A:A, ""en"", ""te"")"),"క్లౌడ్ బస్టర్ అల్ట్రాలైట్స్ క్లౌడ్ బస్టర్")</f>
        <v>క్లౌడ్ బస్టర్ అల్ట్రాలైట్స్ క్లౌడ్ బస్టర్</v>
      </c>
      <c r="C131" s="1" t="s">
        <v>2248</v>
      </c>
      <c r="D131" s="1" t="str">
        <f>IFERROR(__xludf.DUMMYFUNCTION("GOOGLETRANSLATE(C:C, ""en"", ""te"")"),"క్లౌడ్‌బస్టర్ అల్ట్రాలైట్స్ క్లౌడ్‌బస్టర్ అనేది ఒక అమెరికన్ అల్ట్రాలైట్ విమానం, దీనిని 1980 ల ప్రారంభంలో ఫ్లోరిడాలోని సరసోటా యొక్క క్లౌడ్‌బస్టర్ అల్ట్రాలైట్స్ కంపెనీ రూపొందించింది మరియు ఉత్పత్తి చేసింది. ఈ విమానం te త్సాహిక నిర్మాణానికి కిట్‌గా సరఫరా చేయబ"&amp;"డింది. [1] [2] వర్గం యొక్క గరిష్ట ఖాళీ బరువు 254 పౌండ్లు (115 కిలోలు) తో సహా యుఎస్ ఫార్ 103 అల్ట్రాలైట్ వెహికల్స్ నిబంధనలకు అనుగుణంగా ఈ విమానం రూపొందించబడింది. క్లౌడ్‌బస్టర్ ప్రామాణిక ఖాళీ బరువు 248 పౌండ్లు (112 కిలోలు). ఇది స్ట్రట్-బ్రేస్డ్ హై-వింగ్, సిం"&amp;"గిల్-సీట్, ఓపెన్ కాక్‌పిట్, ట్రైసైకిల్ ల్యాండింగ్ గేర్ మరియు ట్రాక్టర్ కాన్ఫిగరేషన్‌లో ఒకే ఇంజిన్ కలిగి ఉంది. [1] విమాన ఫ్యూజ్‌లేజ్ నిర్మాణం బోల్ట్-టుగెథర్ అల్యూమినియం గొట్టాల నుండి తయారవుతుంది, ఒక గొట్టపు కీల్ తోకకు మద్దతు ఇస్తుంది, వింగ్ మౌంట్‌లు మరియు "&amp;"ముందు భాగంలో ఇంజిన్. ప్రామాణిక ఫ్యాక్టరీ సరఫరా చేసిన పవర్‌ప్లాంట్ 20 హెచ్‌పి (15 కిలోవాట్) యొక్క జెనోవా జి -25 బి. దాని 37 అడుగుల (11.3 మీ) స్పాన్ వింగ్ ప్రతి వైపు సింగిల్ లిఫ్ట్ స్ట్రట్‌తో కలుపుతారు. వింగ్ అన్యదేశ మిశ్రమ నిర్మాణంలో ఉంది, అల్యూమినియం గొట్"&amp;"టపు స్పార్స్, యురేథేన్ ఫోమ్ మరియు ఫైబర్గ్లాస్ వింగ్ పక్కటెముకలు, ప్రముఖ అంచు వినైల్-కప్పబడి ఉంటుంది మరియు వెనుకంజలో ఉన్న అంచు షీట్ అల్యూమినియం మరియు మొత్తం రెక్క డోప్డ్ ఎయిర్క్రాఫ్ట్ ఫాబ్రిక్ కవరింగ్‌లో పూర్తయింది. పైలట్ విండ్‌షీల్డ్‌తో కూడిన ఓపెన్ సీటుపై"&amp;" కూర్చున్నాడు. ల్యాండింగ్ గేర్‌లో మెయిన్ వీల్ సస్పెన్షన్ మరియు స్టీరబుల్ నోస్‌వీల్ ఉన్నాయి. ఎయిర్ఫ్రేమ్ రుజువు +4.5/-2.25 గ్రా. [1] కాంప్లెక్స్ వింగ్ విమానానికి మంచి గ్లైడింగ్ పనితీరును ఇస్తుంది, 13: 1 గ్లైడ్ నిష్పత్తి మరియు కనిష్ట సింక్ వేగాన్ని 260 అడుగ"&amp;"ులు/నిమి (1.3 m/s) సాధిస్తుంది. అయినప్పటికీ రెక్కల నిర్మాణం యొక్క సంక్లిష్టత విమాన రూపకల్పన యొక్క వాణిజ్య వైఫల్యానికి దారితీస్తుంది మరియు కొన్ని ఉత్పత్తి చేయబడ్డాయి. [1] క్లిచ్ నుండి డేటా [1] సాధారణ లక్షణాల పనితీరు")</f>
        <v>క్లౌడ్‌బస్టర్ అల్ట్రాలైట్స్ క్లౌడ్‌బస్టర్ అనేది ఒక అమెరికన్ అల్ట్రాలైట్ విమానం, దీనిని 1980 ల ప్రారంభంలో ఫ్లోరిడాలోని సరసోటా యొక్క క్లౌడ్‌బస్టర్ అల్ట్రాలైట్స్ కంపెనీ రూపొందించింది మరియు ఉత్పత్తి చేసింది. ఈ విమానం te త్సాహిక నిర్మాణానికి కిట్‌గా సరఫరా చేయబడింది. [1] [2] వర్గం యొక్క గరిష్ట ఖాళీ బరువు 254 పౌండ్లు (115 కిలోలు) తో సహా యుఎస్ ఫార్ 103 అల్ట్రాలైట్ వెహికల్స్ నిబంధనలకు అనుగుణంగా ఈ విమానం రూపొందించబడింది. క్లౌడ్‌బస్టర్ ప్రామాణిక ఖాళీ బరువు 248 పౌండ్లు (112 కిలోలు). ఇది స్ట్రట్-బ్రేస్డ్ హై-వింగ్, సింగిల్-సీట్, ఓపెన్ కాక్‌పిట్, ట్రైసైకిల్ ల్యాండింగ్ గేర్ మరియు ట్రాక్టర్ కాన్ఫిగరేషన్‌లో ఒకే ఇంజిన్ కలిగి ఉంది. [1] విమాన ఫ్యూజ్‌లేజ్ నిర్మాణం బోల్ట్-టుగెథర్ అల్యూమినియం గొట్టాల నుండి తయారవుతుంది, ఒక గొట్టపు కీల్ తోకకు మద్దతు ఇస్తుంది, వింగ్ మౌంట్‌లు మరియు ముందు భాగంలో ఇంజిన్. ప్రామాణిక ఫ్యాక్టరీ సరఫరా చేసిన పవర్‌ప్లాంట్ 20 హెచ్‌పి (15 కిలోవాట్) యొక్క జెనోవా జి -25 బి. దాని 37 అడుగుల (11.3 మీ) స్పాన్ వింగ్ ప్రతి వైపు సింగిల్ లిఫ్ట్ స్ట్రట్‌తో కలుపుతారు. వింగ్ అన్యదేశ మిశ్రమ నిర్మాణంలో ఉంది, అల్యూమినియం గొట్టపు స్పార్స్, యురేథేన్ ఫోమ్ మరియు ఫైబర్గ్లాస్ వింగ్ పక్కటెముకలు, ప్రముఖ అంచు వినైల్-కప్పబడి ఉంటుంది మరియు వెనుకంజలో ఉన్న అంచు షీట్ అల్యూమినియం మరియు మొత్తం రెక్క డోప్డ్ ఎయిర్క్రాఫ్ట్ ఫాబ్రిక్ కవరింగ్‌లో పూర్తయింది. పైలట్ విండ్‌షీల్డ్‌తో కూడిన ఓపెన్ సీటుపై కూర్చున్నాడు. ల్యాండింగ్ గేర్‌లో మెయిన్ వీల్ సస్పెన్షన్ మరియు స్టీరబుల్ నోస్‌వీల్ ఉన్నాయి. ఎయిర్ఫ్రేమ్ రుజువు +4.5/-2.25 గ్రా. [1] కాంప్లెక్స్ వింగ్ విమానానికి మంచి గ్లైడింగ్ పనితీరును ఇస్తుంది, 13: 1 గ్లైడ్ నిష్పత్తి మరియు కనిష్ట సింక్ వేగాన్ని 260 అడుగులు/నిమి (1.3 m/s) సాధిస్తుంది. అయినప్పటికీ రెక్కల నిర్మాణం యొక్క సంక్లిష్టత విమాన రూపకల్పన యొక్క వాణిజ్య వైఫల్యానికి దారితీస్తుంది మరియు కొన్ని ఉత్పత్తి చేయబడ్డాయి. [1] క్లిచ్ నుండి డేటా [1] సాధారణ లక్షణాల పనితీరు</v>
      </c>
      <c r="E131" s="1" t="s">
        <v>488</v>
      </c>
      <c r="F131" s="1" t="str">
        <f>IFERROR(__xludf.DUMMYFUNCTION("GOOGLETRANSLATE(E:E, ""en"", ""te"")"),"అల్ట్రాలైట్ విమానం")</f>
        <v>అల్ట్రాలైట్ విమానం</v>
      </c>
      <c r="G131" s="1" t="s">
        <v>522</v>
      </c>
      <c r="H131" s="1" t="str">
        <f>IFERROR(__xludf.DUMMYFUNCTION("GOOGLETRANSLATE(G:G, ""en"", ""te"")"),"సంయుక్త రాష్ట్రాలు")</f>
        <v>సంయుక్త రాష్ట్రాలు</v>
      </c>
      <c r="I131" s="1" t="s">
        <v>738</v>
      </c>
      <c r="M131" s="1" t="s">
        <v>162</v>
      </c>
      <c r="N131" s="1" t="str">
        <f>IFERROR(__xludf.DUMMYFUNCTION("GOOGLETRANSLATE(M:M, ""en"", ""te"")"),"ఉత్పత్తి పూర్తయింది")</f>
        <v>ఉత్పత్తి పూర్తయింది</v>
      </c>
      <c r="P131" s="1" t="s">
        <v>163</v>
      </c>
      <c r="R131" s="1" t="s">
        <v>2249</v>
      </c>
      <c r="T131" s="1" t="s">
        <v>2250</v>
      </c>
      <c r="U131" s="1" t="s">
        <v>2251</v>
      </c>
      <c r="V131" s="1" t="s">
        <v>2252</v>
      </c>
      <c r="W131" s="1" t="s">
        <v>2253</v>
      </c>
      <c r="Y131" s="1" t="s">
        <v>480</v>
      </c>
      <c r="Z131" s="1" t="s">
        <v>499</v>
      </c>
      <c r="AA131" s="1" t="s">
        <v>2254</v>
      </c>
      <c r="AM131" s="1" t="s">
        <v>500</v>
      </c>
      <c r="AN131" s="1" t="s">
        <v>2255</v>
      </c>
      <c r="AO131" s="1" t="s">
        <v>2256</v>
      </c>
      <c r="AQ131" s="1" t="s">
        <v>2257</v>
      </c>
      <c r="AR131" s="1" t="s">
        <v>2258</v>
      </c>
      <c r="AS131" s="1" t="s">
        <v>2182</v>
      </c>
      <c r="AX131" s="1">
        <v>8.9</v>
      </c>
      <c r="BI131" s="1" t="s">
        <v>1487</v>
      </c>
      <c r="BQ131" s="1" t="s">
        <v>2259</v>
      </c>
      <c r="CV131" s="1" t="s">
        <v>2260</v>
      </c>
      <c r="DI131" s="1">
        <v>13.0</v>
      </c>
    </row>
    <row r="132">
      <c r="A132" s="1" t="s">
        <v>2261</v>
      </c>
      <c r="B132" s="1" t="str">
        <f>IFERROR(__xludf.DUMMYFUNCTION("GOOGLETRANSLATE(A:A, ""en"", ""te"")"),"కాక్స్-క్లెమిన్ XA-1")</f>
        <v>కాక్స్-క్లెమిన్ XA-1</v>
      </c>
      <c r="C132" s="1" t="s">
        <v>2262</v>
      </c>
      <c r="D132" s="1" t="str">
        <f>IFERROR(__xludf.DUMMYFUNCTION("GOOGLETRANSLATE(C:C, ""en"", ""te"")"),"కాక్స్-క్లెమిన్ XA-1 1920 ల అమెరికన్ ఎయిర్ అంబులెన్స్ బైప్‌లేన్, ఇది యునైటెడ్ స్టేట్స్ ఆర్మీ ఎయిర్ సర్వీస్ కోసం కాక్స్-క్లెమిన్ ఎయిర్‌క్రాఫ్ట్ కార్పొరేషన్ రూపొందించి నిర్మించబడింది, రెండు ప్రోటోటైప్‌లు మాత్రమే నిర్మించబడ్డాయి. [1] సవరించిన డి హవిలాండ్ డుహ"&amp;"ెచ్ 4 విమానాలను యునైటెడ్ స్టేట్స్ ఆర్మీ ఎయిర్ సర్వీస్‌తో భర్తీ చేయడానికి XA-1 ను అంబులెన్స్ విమానంగా రూపొందించారు. [1] XA-1 అనేది 420 HP (313 kW) లిబర్టీ 12A ఇంజిన్‌తో పనిచేసే బిప్‌లేన్, ఇది స్థిరమైన సాంప్రదాయిక ల్యాండింగ్ గేర్‌తో, దీనికి రెండు సిబ్బంది మ"&amp;"రియు రెండు స్ట్రెచర్లకు గది ఉంది. [1] రెండు ప్రోటోటైప్ విమానం XA-1 (A-1 ఆర్మీ ఎయిర్ సర్వీసెస్ అంబులెన్స్ హోదా వ్యవస్థలో మొదటి కేటాయింపు) ఎగురవేయబడింది, కాని తదుపరి విమానాలు నిర్మించబడలేదు. [1] టెక్సాస్‌లోని రాక్‌స్ప్రింగ్స్‌ను నాశనం చేసిన 1927 సుడిగాలి తర"&amp;"ువాత గాయపడిన వ్యక్తులను ఆసుపత్రులకు ఎగురుతున్నందుకు ఈ విమానం కీర్తిని పొందింది. ఇది 1932 లో రిటైర్ చేయబడింది. [2] [3] సాధారణ లక్షణాల పనితీరు నుండి డేటా 1920 ల విమానంలో ఈ వ్యాసం ఒక స్టబ్. వికీపీడియా విస్తరించడం ద్వారా మీరు సహాయపడవచ్చు.")</f>
        <v>కాక్స్-క్లెమిన్ XA-1 1920 ల అమెరికన్ ఎయిర్ అంబులెన్స్ బైప్‌లేన్, ఇది యునైటెడ్ స్టేట్స్ ఆర్మీ ఎయిర్ సర్వీస్ కోసం కాక్స్-క్లెమిన్ ఎయిర్‌క్రాఫ్ట్ కార్పొరేషన్ రూపొందించి నిర్మించబడింది, రెండు ప్రోటోటైప్‌లు మాత్రమే నిర్మించబడ్డాయి. [1] సవరించిన డి హవిలాండ్ డుహెచ్ 4 విమానాలను యునైటెడ్ స్టేట్స్ ఆర్మీ ఎయిర్ సర్వీస్‌తో భర్తీ చేయడానికి XA-1 ను అంబులెన్స్ విమానంగా రూపొందించారు. [1] XA-1 అనేది 420 HP (313 kW) లిబర్టీ 12A ఇంజిన్‌తో పనిచేసే బిప్‌లేన్, ఇది స్థిరమైన సాంప్రదాయిక ల్యాండింగ్ గేర్‌తో, దీనికి రెండు సిబ్బంది మరియు రెండు స్ట్రెచర్లకు గది ఉంది. [1] రెండు ప్రోటోటైప్ విమానం XA-1 (A-1 ఆర్మీ ఎయిర్ సర్వీసెస్ అంబులెన్స్ హోదా వ్యవస్థలో మొదటి కేటాయింపు) ఎగురవేయబడింది, కాని తదుపరి విమానాలు నిర్మించబడలేదు. [1] టెక్సాస్‌లోని రాక్‌స్ప్రింగ్స్‌ను నాశనం చేసిన 1927 సుడిగాలి తరువాత గాయపడిన వ్యక్తులను ఆసుపత్రులకు ఎగురుతున్నందుకు ఈ విమానం కీర్తిని పొందింది. ఇది 1932 లో రిటైర్ చేయబడింది. [2] [3] సాధారణ లక్షణాల పనితీరు నుండి డేటా 1920 ల విమానంలో ఈ వ్యాసం ఒక స్టబ్. వికీపీడియా విస్తరించడం ద్వారా మీరు సహాయపడవచ్చు.</v>
      </c>
      <c r="E132" s="1" t="s">
        <v>2263</v>
      </c>
      <c r="F132" s="1" t="str">
        <f>IFERROR(__xludf.DUMMYFUNCTION("GOOGLETRANSLATE(E:E, ""en"", ""te"")"),"అంబులెన్స్ బిప్‌లేన్")</f>
        <v>అంబులెన్స్ బిప్‌లేన్</v>
      </c>
      <c r="G132" s="1" t="s">
        <v>522</v>
      </c>
      <c r="H132" s="1" t="str">
        <f>IFERROR(__xludf.DUMMYFUNCTION("GOOGLETRANSLATE(G:G, ""en"", ""te"")"),"సంయుక్త రాష్ట్రాలు")</f>
        <v>సంయుక్త రాష్ట్రాలు</v>
      </c>
      <c r="L132" s="1">
        <v>1923.0</v>
      </c>
      <c r="O132" s="1">
        <v>2.0</v>
      </c>
      <c r="P132" s="1">
        <v>2.0</v>
      </c>
      <c r="Q132" s="1" t="s">
        <v>2264</v>
      </c>
      <c r="R132" s="1" t="s">
        <v>2265</v>
      </c>
      <c r="W132" s="1" t="s">
        <v>2266</v>
      </c>
      <c r="Y132" s="1" t="s">
        <v>2267</v>
      </c>
      <c r="AM132" s="1" t="s">
        <v>2268</v>
      </c>
      <c r="AN132" s="1" t="s">
        <v>2243</v>
      </c>
      <c r="AO132" s="1" t="s">
        <v>2244</v>
      </c>
      <c r="AP132" s="1" t="s">
        <v>2269</v>
      </c>
      <c r="AU132" s="1" t="s">
        <v>2270</v>
      </c>
      <c r="BB132" s="1" t="s">
        <v>2271</v>
      </c>
      <c r="BC132" s="1" t="s">
        <v>2272</v>
      </c>
    </row>
    <row r="133">
      <c r="A133" s="1" t="s">
        <v>2273</v>
      </c>
      <c r="B133" s="1" t="str">
        <f>IFERROR(__xludf.DUMMYFUNCTION("GOOGLETRANSLATE(A:A, ""en"", ""te"")"),"కల్వర్ XPQ-15")</f>
        <v>కల్వర్ XPQ-15</v>
      </c>
      <c r="C133" s="1" t="s">
        <v>2274</v>
      </c>
      <c r="D133" s="1" t="str">
        <f>IFERROR(__xludf.DUMMYFUNCTION("GOOGLETRANSLATE(C:C, ""en"", ""te"")"),"కల్వర్ XPQ-15, XTD3C-1 అని కూడా పిలుస్తారు, ఇది రెండవ ప్రపంచ యుద్ధం చివరిలో కల్వర్ ఎయిర్క్రాఫ్ట్ కంపెనీ అభివృద్ధి చేసిన ఒక అమెరికన్ టార్గెట్ డ్రోన్. XPQ-15 సాంప్రదాయిక రూపకల్పన యొక్క తక్కువ-వింగ్ మోనోప్లేన్. ఇది ఫ్రాంక్లిన్ O-405 వ్యతిరేక పిస్టన్ ఇంజిన్ చ"&amp;"ేత శక్తిని పొందింది. [1] డిజైన్ పని 1943 లో ప్రారంభమైంది. [2] XPQ-15 యొక్క నాలుగు ఉదాహరణలు 1945 లో యునైటెడ్ స్టేట్స్ ఆర్మీ ఎయిర్ ఫోర్సెస్ చేత మూల్యాంకనం కోసం నిర్మించబడ్డాయి; రెండు అదనపు విమానాలను యునైటెడ్ స్టేట్స్ నేవీ XTD3C-1 గా పరీక్షించారు. ఉత్పత్తి ఒ"&amp;"ప్పందం ఉంచబడలేదు. [1] పార్ష్ [1] పనితీరు నుండి డేటా")</f>
        <v>కల్వర్ XPQ-15, XTD3C-1 అని కూడా పిలుస్తారు, ఇది రెండవ ప్రపంచ యుద్ధం చివరిలో కల్వర్ ఎయిర్క్రాఫ్ట్ కంపెనీ అభివృద్ధి చేసిన ఒక అమెరికన్ టార్గెట్ డ్రోన్. XPQ-15 సాంప్రదాయిక రూపకల్పన యొక్క తక్కువ-వింగ్ మోనోప్లేన్. ఇది ఫ్రాంక్లిన్ O-405 వ్యతిరేక పిస్టన్ ఇంజిన్ చేత శక్తిని పొందింది. [1] డిజైన్ పని 1943 లో ప్రారంభమైంది. [2] XPQ-15 యొక్క నాలుగు ఉదాహరణలు 1945 లో యునైటెడ్ స్టేట్స్ ఆర్మీ ఎయిర్ ఫోర్సెస్ చేత మూల్యాంకనం కోసం నిర్మించబడ్డాయి; రెండు అదనపు విమానాలను యునైటెడ్ స్టేట్స్ నేవీ XTD3C-1 గా పరీక్షించారు. ఉత్పత్తి ఒప్పందం ఉంచబడలేదు. [1] పార్ష్ [1] పనితీరు నుండి డేటా</v>
      </c>
      <c r="E133" s="1" t="s">
        <v>2275</v>
      </c>
      <c r="F133" s="1" t="str">
        <f>IFERROR(__xludf.DUMMYFUNCTION("GOOGLETRANSLATE(E:E, ""en"", ""te"")"),"టార్గెట్ డ్రోన్")</f>
        <v>టార్గెట్ డ్రోన్</v>
      </c>
      <c r="G133" s="1" t="s">
        <v>522</v>
      </c>
      <c r="H133" s="1" t="str">
        <f>IFERROR(__xludf.DUMMYFUNCTION("GOOGLETRANSLATE(G:G, ""en"", ""te"")"),"సంయుక్త రాష్ట్రాలు")</f>
        <v>సంయుక్త రాష్ట్రాలు</v>
      </c>
      <c r="I133" s="1" t="s">
        <v>738</v>
      </c>
      <c r="L133" s="1">
        <v>1945.0</v>
      </c>
      <c r="W133" s="1" t="s">
        <v>2276</v>
      </c>
      <c r="Y133" s="1" t="s">
        <v>2277</v>
      </c>
      <c r="AM133" s="1" t="s">
        <v>2278</v>
      </c>
      <c r="AN133" s="1" t="s">
        <v>2279</v>
      </c>
      <c r="AO133" s="1" t="s">
        <v>2280</v>
      </c>
      <c r="AU133" s="1" t="s">
        <v>2281</v>
      </c>
      <c r="AW133" s="1" t="s">
        <v>206</v>
      </c>
      <c r="BD133" s="1">
        <v>6.0</v>
      </c>
      <c r="BU133" s="1" t="s">
        <v>2282</v>
      </c>
      <c r="BV133" s="1" t="s">
        <v>2283</v>
      </c>
    </row>
    <row r="134">
      <c r="A134" s="1" t="s">
        <v>2284</v>
      </c>
      <c r="B134" s="1" t="str">
        <f>IFERROR(__xludf.DUMMYFUNCTION("GOOGLETRANSLATE(A:A, ""en"", ""te"")"),"దార్ 21 వెక్టర్ II")</f>
        <v>దార్ 21 వెక్టర్ II</v>
      </c>
      <c r="C134" s="1" t="s">
        <v>2285</v>
      </c>
      <c r="D134" s="1" t="str">
        <f>IFERROR(__xludf.DUMMYFUNCTION("GOOGLETRANSLATE(C:C, ""en"", ""te"")"),"DAR 21 వెక్టర్ II అనేది బల్గేరియన్ అల్ట్రాలైట్ విమానం, ఇది విమానాల దార్ చేత రూపొందించబడింది మరియు ఉత్పత్తి చేయబడింది, మొదట 1 ఆగస్టు 2000 న ఎగురుతుంది. [1] ఇది అందుబాటులో ఉన్నప్పుడు విమానం te త్సాహిక నిర్మాణానికి కిట్‌గా లేదా పూర్తి రెడీ-టు-ఫ్లై-విమానయానంగ"&amp;"ా సరఫరా చేయబడింది. [2] ఈ విమానం 2001 లో ప్రవేశపెట్టబడింది మరియు ఉత్పత్తి 2014 లో ముగిసింది, ఆ సంవత్సరం నాటికి ఈ విమానం ఇకపై సంస్థ విక్రయించబడలేదు. [1] [3] [4] ఈ విమానం ఫెడెరేషన్ ఏరోనటిక్ ఇంటర్నేషనల్ మైక్రోలైట్ నిబంధనలకు అనుగుణంగా రూపొందించబడింది. ఇది స్ట్"&amp;"రట్-బ్రేస్డ్ హై వింగ్, రెండు-సీట్ల-టెన్డం పరివేష్టిత కాక్‌పిట్, సాంప్రదాయిక ల్యాండింగ్ గేర్ మరియు ట్రాక్టర్ కాన్ఫిగరేషన్‌లో ఒకే ఇంజిన్ కలిగి ఉంది. [2] వెక్టర్ II తుప్పు నిరోధకత కోసం 1050 మరియు 3105 అల్యూమినియం షీట్‌తో తయారు చేసిన ఒత్తిడితో కూడిన చర్మాన్ని"&amp;" కలిగి ఉంది. ఫ్యూజ్‌లేజ్‌లో చదరపు క్రాస్ సెక్షన్ ఉంది. దీని 9.2 మీ (30.2 అడుగులు) స్పాన్ వింగ్ టేకాఫ్ కోసం 15 ° మరియు ల్యాండింగ్ కోసం 30 ° కు సెట్ చేయవచ్చు. అందుబాటులో ఉన్న ప్రామాణిక ఇంజిన్ 64 హెచ్‌పి (48 కిలోవాట్ల) రోటాక్స్ 582 ట్విన్-సిలిండర్, లిక్విడ్-"&amp;"కూల్డ్, టూ-స్ట్రోక్ పవర్‌ప్లాంట్, నాలుగు-స్ట్రోక్ 80 హెచ్‌పి (60 కిలోవాట్) రోటాక్స్ 912 ఐచ్ఛికం. ముందు సీటు నుండి సోలో ఫ్లైట్ సాధించబడుతుంది. [2] [5] బేయర్ల్ మరియు దార్ నుండి డేటా [2] [5] సాధారణ లక్షణాల పనితీరు")</f>
        <v>DAR 21 వెక్టర్ II అనేది బల్గేరియన్ అల్ట్రాలైట్ విమానం, ఇది విమానాల దార్ చేత రూపొందించబడింది మరియు ఉత్పత్తి చేయబడింది, మొదట 1 ఆగస్టు 2000 న ఎగురుతుంది. [1] ఇది అందుబాటులో ఉన్నప్పుడు విమానం te త్సాహిక నిర్మాణానికి కిట్‌గా లేదా పూర్తి రెడీ-టు-ఫ్లై-విమానయానంగా సరఫరా చేయబడింది. [2] ఈ విమానం 2001 లో ప్రవేశపెట్టబడింది మరియు ఉత్పత్తి 2014 లో ముగిసింది, ఆ సంవత్సరం నాటికి ఈ విమానం ఇకపై సంస్థ విక్రయించబడలేదు. [1] [3] [4] ఈ విమానం ఫెడెరేషన్ ఏరోనటిక్ ఇంటర్నేషనల్ మైక్రోలైట్ నిబంధనలకు అనుగుణంగా రూపొందించబడింది. ఇది స్ట్రట్-బ్రేస్డ్ హై వింగ్, రెండు-సీట్ల-టెన్డం పరివేష్టిత కాక్‌పిట్, సాంప్రదాయిక ల్యాండింగ్ గేర్ మరియు ట్రాక్టర్ కాన్ఫిగరేషన్‌లో ఒకే ఇంజిన్ కలిగి ఉంది. [2] వెక్టర్ II తుప్పు నిరోధకత కోసం 1050 మరియు 3105 అల్యూమినియం షీట్‌తో తయారు చేసిన ఒత్తిడితో కూడిన చర్మాన్ని కలిగి ఉంది. ఫ్యూజ్‌లేజ్‌లో చదరపు క్రాస్ సెక్షన్ ఉంది. దీని 9.2 మీ (30.2 అడుగులు) స్పాన్ వింగ్ టేకాఫ్ కోసం 15 ° మరియు ల్యాండింగ్ కోసం 30 ° కు సెట్ చేయవచ్చు. అందుబాటులో ఉన్న ప్రామాణిక ఇంజిన్ 64 హెచ్‌పి (48 కిలోవాట్ల) రోటాక్స్ 582 ట్విన్-సిలిండర్, లిక్విడ్-కూల్డ్, టూ-స్ట్రోక్ పవర్‌ప్లాంట్, నాలుగు-స్ట్రోక్ 80 హెచ్‌పి (60 కిలోవాట్) రోటాక్స్ 912 ఐచ్ఛికం. ముందు సీటు నుండి సోలో ఫ్లైట్ సాధించబడుతుంది. [2] [5] బేయర్ల్ మరియు దార్ నుండి డేటా [2] [5] సాధారణ లక్షణాల పనితీరు</v>
      </c>
      <c r="E134" s="1" t="s">
        <v>488</v>
      </c>
      <c r="F134" s="1" t="str">
        <f>IFERROR(__xludf.DUMMYFUNCTION("GOOGLETRANSLATE(E:E, ""en"", ""te"")"),"అల్ట్రాలైట్ విమానం")</f>
        <v>అల్ట్రాలైట్ విమానం</v>
      </c>
      <c r="G134" s="1" t="s">
        <v>2286</v>
      </c>
      <c r="H134" s="1" t="str">
        <f>IFERROR(__xludf.DUMMYFUNCTION("GOOGLETRANSLATE(G:G, ""en"", ""te"")"),"బల్గేరియా")</f>
        <v>బల్గేరియా</v>
      </c>
      <c r="I134" s="2" t="s">
        <v>2287</v>
      </c>
      <c r="L134" s="3">
        <v>36739.0</v>
      </c>
      <c r="M134" s="1" t="s">
        <v>2288</v>
      </c>
      <c r="N134" s="1" t="str">
        <f>IFERROR(__xludf.DUMMYFUNCTION("GOOGLETRANSLATE(M:M, ""en"", ""te"")"),"ఉత్పత్తి పూర్తయింది (2014)")</f>
        <v>ఉత్పత్తి పూర్తయింది (2014)</v>
      </c>
      <c r="P134" s="1" t="s">
        <v>163</v>
      </c>
      <c r="Q134" s="1" t="s">
        <v>2289</v>
      </c>
      <c r="R134" s="1" t="s">
        <v>2290</v>
      </c>
      <c r="S134" s="1" t="s">
        <v>2291</v>
      </c>
      <c r="T134" s="1" t="s">
        <v>2292</v>
      </c>
      <c r="U134" s="1" t="s">
        <v>2293</v>
      </c>
      <c r="V134" s="1" t="s">
        <v>167</v>
      </c>
      <c r="W134" s="1" t="s">
        <v>2294</v>
      </c>
      <c r="Y134" s="1" t="s">
        <v>586</v>
      </c>
      <c r="Z134" s="1" t="s">
        <v>2295</v>
      </c>
      <c r="AM134" s="1" t="s">
        <v>500</v>
      </c>
      <c r="AN134" s="1" t="s">
        <v>2296</v>
      </c>
      <c r="AO134" s="1" t="s">
        <v>2297</v>
      </c>
      <c r="AP134" s="1" t="s">
        <v>175</v>
      </c>
      <c r="AQ134" s="1" t="s">
        <v>2298</v>
      </c>
      <c r="AR134" s="1" t="s">
        <v>2299</v>
      </c>
      <c r="AS134" s="1" t="s">
        <v>178</v>
      </c>
      <c r="AT134" s="1" t="s">
        <v>2300</v>
      </c>
      <c r="AV134" s="1" t="s">
        <v>2301</v>
      </c>
      <c r="AW134" s="1" t="s">
        <v>206</v>
      </c>
      <c r="BD134" s="1" t="s">
        <v>2302</v>
      </c>
      <c r="BQ134" s="1" t="s">
        <v>2303</v>
      </c>
    </row>
    <row r="135">
      <c r="A135" s="1" t="s">
        <v>2304</v>
      </c>
      <c r="B135" s="1" t="str">
        <f>IFERROR(__xludf.DUMMYFUNCTION("GOOGLETRANSLATE(A:A, ""en"", ""te"")"),"క్రికెట్ క్రోస్")</f>
        <v>క్రికెట్ క్రోస్</v>
      </c>
      <c r="C135" s="1" t="s">
        <v>2305</v>
      </c>
      <c r="D135" s="1" t="str">
        <f>IFERROR(__xludf.DUMMYFUNCTION("GOOGLETRANSLATE(C:C, ""en"", ""te"")"),"క్రోసెస్ EC-6 క్రిక్వెట్ (""లోకస్ట్"") అనేది 1960 ల ఫ్రెంచ్ రెండు సీట్ల హోమ్‌బిల్ట్ విమానం, ఇది ఎమిలియన్ క్రోసెస్ రూపొందించింది. EC-6 క్రిక్వెట్ అనేది టెయిల్‌వీల్ ల్యాండింగ్ గేర్‌తో కూడిన హోమ్‌బిల్ట్ విమానం మరియు మిగ్నెట్ POU-డు-సిల్ కుటుంబానికి సమానమైన ట"&amp;"ెన్డం వింగ్ కాన్ఫిగరేషన్. ఇది రెండు సైడ్-బై-సైడ్ సీట్లను కలిగి ఉంది. ఇది మొదట 1965 లో ప్రయాణించింది, మరియు 1977 నాటికి ఏడు ఉదాహరణలు ఎగిరిపోయాయి, 60 మందికి పైగా నిర్మాణంలో ఉన్నారు. EC-6 క్రికెట్ లెగర్ (మినీ క్రిక్వెట్) అల్ట్రాలైట్ వేరియంట్. [1] LC-6 క్రిక్"&amp;"వెట్ గిల్బర్ట్ లాండ్రే అభివృద్ధి చేసిన మెరుగైన వెర్షన్. [1] LC-10 క్రిక్వెట్ మొత్తం విమానాలలో ఫైబర్గ్లాస్ నిర్మాణాన్ని ఉపయోగించిన సోషియాట్ కో-ప్లాసూడ్ యొక్క మిస్టర్ మిల్లెట్ చేత అభివృద్ధి చేయబడింది. దీనిని ఏరో-క్లబ్ డు మాకోన్నైస్ శిక్షకుడిగా ఉపయోగించారు. "&amp;"సాంప్రదాయిక చెక్క క్రికెట్ కంటే నిర్మించడానికి చాలా ఖరీదైనది అయినప్పటికీ, ఫైబర్గ్లాస్ వెర్షన్ కూడా 80 కిలోల (180 పౌండ్లు) భారీగా ఉంది. [2] స్థానిక ఎగిరే కోసం ఉపయోగించడంతో పాటు, క్రిక్వెట్ జాతీయ మరియు అంతర్జాతీయ లైట్ ఎయిర్క్రాఫ్ట్ ర్యాలీలకు ఎగరబడింది. ఒక ఫ"&amp;"్రెంచ్ యాజమాన్యంలోని ఉదాహరణ ఇంగ్లాండ్‌లోని విల్ట్‌షైర్‌లోని స్విండన్ సమీపంలో ఉన్న RAF వ్రోటన్ ఎయిర్‌ఫీల్డ్‌లో 1992 ర్యాలీని సందర్శించింది. జేన్ యొక్క ఆల్ ది వరల్డ్ విమానాల నుండి డేటా, 1975-76, [4] సింప్సన్ (2001) [1] సాధారణ లక్షణాల పనితీరు")</f>
        <v>క్రోసెస్ EC-6 క్రిక్వెట్ ("లోకస్ట్") అనేది 1960 ల ఫ్రెంచ్ రెండు సీట్ల హోమ్‌బిల్ట్ విమానం, ఇది ఎమిలియన్ క్రోసెస్ రూపొందించింది. EC-6 క్రిక్వెట్ అనేది టెయిల్‌వీల్ ల్యాండింగ్ గేర్‌తో కూడిన హోమ్‌బిల్ట్ విమానం మరియు మిగ్నెట్ POU-డు-సిల్ కుటుంబానికి సమానమైన టెన్డం వింగ్ కాన్ఫిగరేషన్. ఇది రెండు సైడ్-బై-సైడ్ సీట్లను కలిగి ఉంది. ఇది మొదట 1965 లో ప్రయాణించింది, మరియు 1977 నాటికి ఏడు ఉదాహరణలు ఎగిరిపోయాయి, 60 మందికి పైగా నిర్మాణంలో ఉన్నారు. EC-6 క్రికెట్ లెగర్ (మినీ క్రిక్వెట్) అల్ట్రాలైట్ వేరియంట్. [1] LC-6 క్రిక్వెట్ గిల్బర్ట్ లాండ్రే అభివృద్ధి చేసిన మెరుగైన వెర్షన్. [1] LC-10 క్రిక్వెట్ మొత్తం విమానాలలో ఫైబర్గ్లాస్ నిర్మాణాన్ని ఉపయోగించిన సోషియాట్ కో-ప్లాసూడ్ యొక్క మిస్టర్ మిల్లెట్ చేత అభివృద్ధి చేయబడింది. దీనిని ఏరో-క్లబ్ డు మాకోన్నైస్ శిక్షకుడిగా ఉపయోగించారు. సాంప్రదాయిక చెక్క క్రికెట్ కంటే నిర్మించడానికి చాలా ఖరీదైనది అయినప్పటికీ, ఫైబర్గ్లాస్ వెర్షన్ కూడా 80 కిలోల (180 పౌండ్లు) భారీగా ఉంది. [2] స్థానిక ఎగిరే కోసం ఉపయోగించడంతో పాటు, క్రిక్వెట్ జాతీయ మరియు అంతర్జాతీయ లైట్ ఎయిర్క్రాఫ్ట్ ర్యాలీలకు ఎగరబడింది. ఒక ఫ్రెంచ్ యాజమాన్యంలోని ఉదాహరణ ఇంగ్లాండ్‌లోని విల్ట్‌షైర్‌లోని స్విండన్ సమీపంలో ఉన్న RAF వ్రోటన్ ఎయిర్‌ఫీల్డ్‌లో 1992 ర్యాలీని సందర్శించింది. జేన్ యొక్క ఆల్ ది వరల్డ్ విమానాల నుండి డేటా, 1975-76, [4] సింప్సన్ (2001) [1] సాధారణ లక్షణాల పనితీరు</v>
      </c>
      <c r="E135" s="1" t="s">
        <v>2306</v>
      </c>
      <c r="F135" s="1" t="str">
        <f>IFERROR(__xludf.DUMMYFUNCTION("GOOGLETRANSLATE(E:E, ""en"", ""te"")"),"వినోద విమానం")</f>
        <v>వినోద విమానం</v>
      </c>
      <c r="J135" s="1" t="s">
        <v>2307</v>
      </c>
      <c r="K135" s="1" t="str">
        <f>IFERROR(__xludf.DUMMYFUNCTION("GOOGLETRANSLATE(J:J, ""en"", ""te"")"),"ఎమిలియన్ క్రోసెస్")</f>
        <v>ఎమిలియన్ క్రోసెస్</v>
      </c>
      <c r="L135" s="3">
        <v>23929.0</v>
      </c>
      <c r="P135" s="1">
        <v>2.0</v>
      </c>
      <c r="Q135" s="1" t="s">
        <v>2308</v>
      </c>
      <c r="T135" s="1" t="s">
        <v>2309</v>
      </c>
      <c r="U135" s="1" t="s">
        <v>2227</v>
      </c>
      <c r="V135" s="1" t="s">
        <v>2310</v>
      </c>
      <c r="W135" s="1" t="s">
        <v>2311</v>
      </c>
      <c r="X135" s="1" t="s">
        <v>2312</v>
      </c>
      <c r="Y135" s="1" t="s">
        <v>2313</v>
      </c>
      <c r="Z135" s="1" t="s">
        <v>2314</v>
      </c>
      <c r="AA135" s="1" t="s">
        <v>2315</v>
      </c>
      <c r="AN135" s="1" t="s">
        <v>2316</v>
      </c>
      <c r="AO135" s="2" t="s">
        <v>2317</v>
      </c>
      <c r="AQ135" s="1" t="s">
        <v>2318</v>
      </c>
      <c r="AU135" s="1" t="s">
        <v>2319</v>
      </c>
      <c r="AW135" s="1" t="s">
        <v>206</v>
      </c>
      <c r="AX135" s="1" t="s">
        <v>2320</v>
      </c>
      <c r="AY135" s="1" t="s">
        <v>2321</v>
      </c>
      <c r="BB135" s="1" t="s">
        <v>2322</v>
      </c>
      <c r="BG135" s="1" t="s">
        <v>2323</v>
      </c>
      <c r="BH135" s="1" t="s">
        <v>2310</v>
      </c>
      <c r="BN135" s="1" t="s">
        <v>2324</v>
      </c>
      <c r="BP135" s="1" t="s">
        <v>2325</v>
      </c>
      <c r="DJ135" s="1" t="s">
        <v>2326</v>
      </c>
    </row>
    <row r="136">
      <c r="A136" s="1" t="s">
        <v>2327</v>
      </c>
      <c r="B136" s="1" t="str">
        <f>IFERROR(__xludf.DUMMYFUNCTION("GOOGLETRANSLATE(A:A, ""en"", ""te"")"),"పారా కార్గోను క్రోస్ చేస్తుంది")</f>
        <v>పారా కార్గోను క్రోస్ చేస్తుంది</v>
      </c>
      <c r="C136" s="1" t="s">
        <v>2328</v>
      </c>
      <c r="D136" s="1" t="str">
        <f>IFERROR(__xludf.DUMMYFUNCTION("GOOGLETRANSLATE(C:C, ""en"", ""te"")"),"క్రోసెస్ EC-9 పారా-కార్గో 1960 ల ఫ్రెంచ్ ఆరు-సీట్ల టెన్డం-వింగ్ కార్గో-మోసే హోమ్‌బిల్ట్ విమానం ఎమిలియన్ క్రోసెస్ రూపొందించింది. అంతకుముందు రెండు-సీట్ల EC-6 క్రికెట్ మరియు మూడు-సీట్ల EC-8 టూరిజం నుండి అభివృద్ధి చేయబడిన పారా కార్గో ఒక కార్గో-మోసే విమానం, ఇద"&amp;"ి టెయిల్‌వీల్ ల్యాండింగ్ గేర్ మరియు మిగ్నెట్ POU-డు-సియల్ కుటుంబానికి సమానమైన టెన్డం వింగ్. ఇది ఆరుగురు వ్యక్తులు లేదా 450 కిలోల (990 ఎల్బి) సరుకు రవాణా [1] ను తీసుకెళ్లగలదు మరియు ముఖ్యంగా స్కైడైవర్లను మోయడానికి ఉద్దేశించబడింది: ఈ విమానం ఒక పెద్ద పక్క తలు"&amp;"పుతో అమర్చబడి ఉంది, ఇది స్కైడైవర్ ఎగ్రెస్ను సులభతరం చేయడానికి లోపలికి మరియు పైకి అతుక్కొని ఉంది. ఫ్యూజ్‌లేజ్ వెనుక భాగంలో ఉన్న మరో తలుపు భారీగా లోడ్లు తీసుకువెళ్ళడానికి అందించబడింది. పారా-కార్గో విమానంలో కోసాండే ఫ్లాప్‌లు ఉన్నాయి, వెనుక వింగ్ పైకి తిప్పబడ"&amp;"ిన ఫ్లాప్‌లను కలిగి ఉంది, వీటిని రోల్ కంట్రోల్‌కు సహాయపడటానికి స్వతంత్రంగా ఉపయోగించవచ్చు లేదా సంయుక్తంగా ఎలివేటర్‌గా, ఇవి తరచుగా ఐలెరాన్‌ల కోసం తప్పుగా భావించబడతాయి. కనీసం రెండు ఉదాహరణలు (F-ACVC మరియు F-PYBC) 1965 నాటికి నిర్మించబడ్డాయి. సాధారణ లక్షణాల పన"&amp;"ితీరు")</f>
        <v>క్రోసెస్ EC-9 పారా-కార్గో 1960 ల ఫ్రెంచ్ ఆరు-సీట్ల టెన్డం-వింగ్ కార్గో-మోసే హోమ్‌బిల్ట్ విమానం ఎమిలియన్ క్రోసెస్ రూపొందించింది. అంతకుముందు రెండు-సీట్ల EC-6 క్రికెట్ మరియు మూడు-సీట్ల EC-8 టూరిజం నుండి అభివృద్ధి చేయబడిన పారా కార్గో ఒక కార్గో-మోసే విమానం, ఇది టెయిల్‌వీల్ ల్యాండింగ్ గేర్ మరియు మిగ్నెట్ POU-డు-సియల్ కుటుంబానికి సమానమైన టెన్డం వింగ్. ఇది ఆరుగురు వ్యక్తులు లేదా 450 కిలోల (990 ఎల్బి) సరుకు రవాణా [1] ను తీసుకెళ్లగలదు మరియు ముఖ్యంగా స్కైడైవర్లను మోయడానికి ఉద్దేశించబడింది: ఈ విమానం ఒక పెద్ద పక్క తలుపుతో అమర్చబడి ఉంది, ఇది స్కైడైవర్ ఎగ్రెస్ను సులభతరం చేయడానికి లోపలికి మరియు పైకి అతుక్కొని ఉంది. ఫ్యూజ్‌లేజ్ వెనుక భాగంలో ఉన్న మరో తలుపు భారీగా లోడ్లు తీసుకువెళ్ళడానికి అందించబడింది. పారా-కార్గో విమానంలో కోసాండే ఫ్లాప్‌లు ఉన్నాయి, వెనుక వింగ్ పైకి తిప్పబడిన ఫ్లాప్‌లను కలిగి ఉంది, వీటిని రోల్ కంట్రోల్‌కు సహాయపడటానికి స్వతంత్రంగా ఉపయోగించవచ్చు లేదా సంయుక్తంగా ఎలివేటర్‌గా, ఇవి తరచుగా ఐలెరాన్‌ల కోసం తప్పుగా భావించబడతాయి. కనీసం రెండు ఉదాహరణలు (F-ACVC మరియు F-PYBC) 1965 నాటికి నిర్మించబడ్డాయి. సాధారణ లక్షణాల పనితీరు</v>
      </c>
      <c r="E136" s="1" t="s">
        <v>2329</v>
      </c>
      <c r="F136" s="1" t="str">
        <f>IFERROR(__xludf.DUMMYFUNCTION("GOOGLETRANSLATE(E:E, ""en"", ""te"")"),"కార్గో విమానం")</f>
        <v>కార్గో విమానం</v>
      </c>
      <c r="J136" s="1" t="s">
        <v>2307</v>
      </c>
      <c r="K136" s="1" t="str">
        <f>IFERROR(__xludf.DUMMYFUNCTION("GOOGLETRANSLATE(J:J, ""en"", ""te"")"),"ఎమిలియన్ క్రోసెస్")</f>
        <v>ఎమిలియన్ క్రోసెస్</v>
      </c>
      <c r="O136" s="1" t="s">
        <v>2330</v>
      </c>
      <c r="P136" s="1" t="s">
        <v>1053</v>
      </c>
      <c r="Q136" s="1" t="s">
        <v>2331</v>
      </c>
      <c r="R136" s="1" t="s">
        <v>2332</v>
      </c>
      <c r="U136" s="1" t="s">
        <v>2068</v>
      </c>
      <c r="W136" s="1" t="s">
        <v>2333</v>
      </c>
      <c r="Z136" s="1" t="s">
        <v>2334</v>
      </c>
      <c r="AN136" s="1" t="s">
        <v>2316</v>
      </c>
      <c r="AO136" s="2" t="s">
        <v>2317</v>
      </c>
      <c r="AP136" s="1" t="s">
        <v>2335</v>
      </c>
      <c r="AS136" s="1" t="s">
        <v>2336</v>
      </c>
      <c r="AY136" s="1" t="s">
        <v>2321</v>
      </c>
    </row>
    <row r="137">
      <c r="A137" s="1" t="s">
        <v>2337</v>
      </c>
      <c r="B137" s="1" t="str">
        <f>IFERROR(__xludf.DUMMYFUNCTION("GOOGLETRANSLATE(A:A, ""en"", ""te"")"),"కబ్‌క్రాఫ్టర్లు CC11-160 కార్బన్ కబ్ ఎస్ఎస్")</f>
        <v>కబ్‌క్రాఫ్టర్లు CC11-160 కార్బన్ కబ్ ఎస్ఎస్</v>
      </c>
      <c r="C137" s="1" t="s">
        <v>2338</v>
      </c>
      <c r="D137" s="1" t="str">
        <f>IFERROR(__xludf.DUMMYFUNCTION("GOOGLETRANSLATE(C:C, ""en"", ""te"")"),"కబ్‌క్రాఫ్టర్లు CC11-160 కార్బన్ కబ్ SS అనేది కబ్ క్రాఫ్టర్లు తయారుచేసిన పైపర్ J-3 కబ్ ఆధారంగా ASTM సర్టిఫైడ్ లైట్-స్పోర్ట్ విమానం. ఇది తేలికపాటి కార్బన్ ఫైబర్ భాగాలు మరియు 180 హెచ్‌పి ఇంజిన్‌తో ఆధునికీకరించబడింది. [1] జనవరి 2016 లో కార్బన్ కబ్ 2015 కోసం "&amp;"అవ్వేబ్ యొక్క ""ఎయిర్ప్లేన్ ఆఫ్ ది ఇయర్"" గా ఎంపికైంది. [2] కార్బన్ కబ్ ఎస్ఎస్ మొదట ""క్యూక్రాఫ్టర్స్ సూపర్ స్పోర్ట్ కబ్"" అని పేరు పెట్టారు. [3] అమెరికన్ లైట్ స్పోర్ట్ ఎయిర్క్రాఫ్ట్ పరిమితుల క్రింద ధృవీకరణను నిర్వహించడానికి గరిష్ట టేకాఫ్ శక్తి ఐదు నిమిషా"&amp;"లకు పరిమితం చేయబడింది. కార్బన్ కబ్ ఎస్ఎస్ కార్బన్ ఫైబర్ స్పిన్నర్ మరియు ఎయిర్-ఇండక్షన్ స్కూప్‌ను ఉపయోగిస్తుంది. కార్బన్ కబ్ బరువు 300 పౌండ్లు (140 కిలోలు) పైపర్ PA-18 సూపర్ కబ్ కంటే తక్కువ. [4] కార్బన్ కౌలింగ్ బరువు ఆరు పౌండ్లు (2.7 కిలోలు). [5] ఫ్యూజ్‌లే"&amp;"జ్ వెల్డెడ్ SAE 4130 క్రోమ్-మాలిబ్డినం స్టీల్ ట్యూబింగ్ ఫాబ్రిక్ కవరింగ్‌తో ఉంటుంది. తక్కువ-స్పీడ్ ఫ్లైట్ కంట్రోల్ కోసం రెక్కలు సుడి జనరేటర్లతో అమర్చబడి ఉంటాయి. కొన్ని నమూనాలు సిల్వర్ బేస్ కోట్ పెయింట్ ఉద్యోగంలో పాక్షిక రంగును ఉపయోగిస్తాయి, ఇది 11 పౌండ్ల "&amp;"(5.0 కిలోలు) బరువున్న ఆల్-కలర్ పెయింట్ ఉద్యోగం కంటే తక్కువ. లైమింగ్ O-320 ఆధారంగా CC340 ఇంజిన్, ఇంజిన్ కాంపోనెంట్స్ ఇంటర్నేషనల్, ఇంక్. (ECI), [6] తో డ్యూయల్ ఎలక్ట్రానిక్ జ్వలన మరియు ECI O-320 సిలిండర్లను ఉపయోగించి అభివృద్ధి చేయబడింది. [5] ఈ ఇంజిన్ 80 హార్"&amp;"స్‌పవర్ (60 కిలోవాట్) క్రూయిజ్ సెట్టింగ్‌లో గంటకు 5 యుఎస్ గ్యాలన్ల (19 లీటర్లు) ఇంధన వినియోగం. [సైటేషన్ అవసరం] టండ్రా టైర్లపై ప్రారంభ కార్బన్ కబ్ ఎస్ఎస్. ఐప్యాడ్ (ఆస్ట్రేలియన్ విఎఫ్ఆర్ నావిగేషనల్ చార్ట్ను ప్రదర్శిస్తోంది) కార్బన్ కబ్ ఎస్ఎస్ ఫ్లైయింగ్ జనరల"&amp;"్ క్యారెక్టరిస్ట్స్ నుండి నిర్వహణ డేటా కింద వికీమీడియా కామన్స్ వద్ద క్యూబ్రాఫ్టర్స్ కార్బన్ కబ్ కు సంబంధించిన పనితీరు మీడియా")</f>
        <v>కబ్‌క్రాఫ్టర్లు CC11-160 కార్బన్ కబ్ SS అనేది కబ్ క్రాఫ్టర్లు తయారుచేసిన పైపర్ J-3 కబ్ ఆధారంగా ASTM సర్టిఫైడ్ లైట్-స్పోర్ట్ విమానం. ఇది తేలికపాటి కార్బన్ ఫైబర్ భాగాలు మరియు 180 హెచ్‌పి ఇంజిన్‌తో ఆధునికీకరించబడింది. [1] జనవరి 2016 లో కార్బన్ కబ్ 2015 కోసం అవ్వేబ్ యొక్క "ఎయిర్ప్లేన్ ఆఫ్ ది ఇయర్" గా ఎంపికైంది. [2] కార్బన్ కబ్ ఎస్ఎస్ మొదట "క్యూక్రాఫ్టర్స్ సూపర్ స్పోర్ట్ కబ్" అని పేరు పెట్టారు. [3] అమెరికన్ లైట్ స్పోర్ట్ ఎయిర్క్రాఫ్ట్ పరిమితుల క్రింద ధృవీకరణను నిర్వహించడానికి గరిష్ట టేకాఫ్ శక్తి ఐదు నిమిషాలకు పరిమితం చేయబడింది. కార్బన్ కబ్ ఎస్ఎస్ కార్బన్ ఫైబర్ స్పిన్నర్ మరియు ఎయిర్-ఇండక్షన్ స్కూప్‌ను ఉపయోగిస్తుంది. కార్బన్ కబ్ బరువు 300 పౌండ్లు (140 కిలోలు) పైపర్ PA-18 సూపర్ కబ్ కంటే తక్కువ. [4] కార్బన్ కౌలింగ్ బరువు ఆరు పౌండ్లు (2.7 కిలోలు). [5] ఫ్యూజ్‌లేజ్ వెల్డెడ్ SAE 4130 క్రోమ్-మాలిబ్డినం స్టీల్ ట్యూబింగ్ ఫాబ్రిక్ కవరింగ్‌తో ఉంటుంది. తక్కువ-స్పీడ్ ఫ్లైట్ కంట్రోల్ కోసం రెక్కలు సుడి జనరేటర్లతో అమర్చబడి ఉంటాయి. కొన్ని నమూనాలు సిల్వర్ బేస్ కోట్ పెయింట్ ఉద్యోగంలో పాక్షిక రంగును ఉపయోగిస్తాయి, ఇది 11 పౌండ్ల (5.0 కిలోలు) బరువున్న ఆల్-కలర్ పెయింట్ ఉద్యోగం కంటే తక్కువ. లైమింగ్ O-320 ఆధారంగా CC340 ఇంజిన్, ఇంజిన్ కాంపోనెంట్స్ ఇంటర్నేషనల్, ఇంక్. (ECI), [6] తో డ్యూయల్ ఎలక్ట్రానిక్ జ్వలన మరియు ECI O-320 సిలిండర్లను ఉపయోగించి అభివృద్ధి చేయబడింది. [5] ఈ ఇంజిన్ 80 హార్స్‌పవర్ (60 కిలోవాట్) క్రూయిజ్ సెట్టింగ్‌లో గంటకు 5 యుఎస్ గ్యాలన్ల (19 లీటర్లు) ఇంధన వినియోగం. [సైటేషన్ అవసరం] టండ్రా టైర్లపై ప్రారంభ కార్బన్ కబ్ ఎస్ఎస్. ఐప్యాడ్ (ఆస్ట్రేలియన్ విఎఫ్ఆర్ నావిగేషనల్ చార్ట్ను ప్రదర్శిస్తోంది) కార్బన్ కబ్ ఎస్ఎస్ ఫ్లైయింగ్ జనరల్ క్యారెక్టరిస్ట్స్ నుండి నిర్వహణ డేటా కింద వికీమీడియా కామన్స్ వద్ద క్యూబ్రాఫ్టర్స్ కార్బన్ కబ్ కు సంబంధించిన పనితీరు మీడియా</v>
      </c>
      <c r="E137" s="1" t="s">
        <v>2339</v>
      </c>
      <c r="F137" s="1" t="str">
        <f>IFERROR(__xludf.DUMMYFUNCTION("GOOGLETRANSLATE(E:E, ""en"", ""te"")"),"లైట్-స్పోర్ట్ విమానం")</f>
        <v>లైట్-స్పోర్ట్ విమానం</v>
      </c>
      <c r="G137" s="1" t="s">
        <v>522</v>
      </c>
      <c r="H137" s="1" t="str">
        <f>IFERROR(__xludf.DUMMYFUNCTION("GOOGLETRANSLATE(G:G, ""en"", ""te"")"),"సంయుక్త రాష్ట్రాలు")</f>
        <v>సంయుక్త రాష్ట్రాలు</v>
      </c>
      <c r="I137" s="1" t="s">
        <v>738</v>
      </c>
      <c r="Q137" s="1" t="s">
        <v>2340</v>
      </c>
      <c r="R137" s="1" t="s">
        <v>2341</v>
      </c>
      <c r="S137" s="1" t="s">
        <v>2342</v>
      </c>
      <c r="T137" s="1" t="s">
        <v>2343</v>
      </c>
      <c r="U137" s="1" t="s">
        <v>2344</v>
      </c>
      <c r="V137" s="1" t="s">
        <v>2345</v>
      </c>
      <c r="W137" s="1" t="s">
        <v>2346</v>
      </c>
      <c r="X137" s="1" t="s">
        <v>2347</v>
      </c>
      <c r="Y137" s="1" t="s">
        <v>2348</v>
      </c>
      <c r="AA137" s="1" t="s">
        <v>2349</v>
      </c>
      <c r="AM137" s="1" t="s">
        <v>2350</v>
      </c>
      <c r="AN137" s="1" t="s">
        <v>2351</v>
      </c>
      <c r="AO137" s="1" t="s">
        <v>2352</v>
      </c>
      <c r="AP137" s="1">
        <v>2.0</v>
      </c>
      <c r="AQ137" s="1" t="s">
        <v>2353</v>
      </c>
      <c r="AR137" s="1" t="s">
        <v>2354</v>
      </c>
      <c r="AS137" s="1" t="s">
        <v>2355</v>
      </c>
      <c r="AT137" s="1" t="s">
        <v>2356</v>
      </c>
      <c r="AU137" s="1" t="s">
        <v>2357</v>
      </c>
      <c r="AV137" s="1" t="s">
        <v>2358</v>
      </c>
      <c r="AW137" s="1" t="s">
        <v>206</v>
      </c>
      <c r="AX137" s="1" t="s">
        <v>2359</v>
      </c>
      <c r="AZ137" s="1" t="s">
        <v>2360</v>
      </c>
      <c r="BE137" s="1" t="s">
        <v>2361</v>
      </c>
      <c r="BF137" s="1" t="s">
        <v>2362</v>
      </c>
      <c r="BG137" s="1" t="s">
        <v>2363</v>
      </c>
      <c r="BI137" s="1" t="s">
        <v>2364</v>
      </c>
      <c r="DF137" s="1" t="s">
        <v>2365</v>
      </c>
      <c r="DK137" s="1" t="s">
        <v>2366</v>
      </c>
    </row>
    <row r="138">
      <c r="A138" s="1" t="s">
        <v>2367</v>
      </c>
      <c r="B138" s="1" t="str">
        <f>IFERROR(__xludf.DUMMYFUNCTION("GOOGLETRANSLATE(A:A, ""en"", ""te"")"),"కల్వర్ మోడల్ v")</f>
        <v>కల్వర్ మోడల్ v</v>
      </c>
      <c r="C138" s="1" t="s">
        <v>2368</v>
      </c>
      <c r="D138" s="1" t="str">
        <f>IFERROR(__xludf.DUMMYFUNCTION("GOOGLETRANSLATE(C:C, ""en"", ""te"")"),"కల్వర్ మోడల్ V అనేది రెండు-సీట్ల క్యాబిన్ మోనోప్లేన్, ఇది కల్వర్ ఎయిర్క్రాఫ్ట్ కంపెనీ రూపొందించింది మరియు నిర్మించింది. రెండవ ప్రపంచ యుద్ధానికి పూర్వం II క్యాడెట్ ఆధారంగా మరియు రేడియో-నియంత్రిత విమానాలతో యుద్ధకాల అనుభవాన్ని ఉపయోగించడం సంస్థ రెండు సీట్ల క్"&amp;"యాబిన్ మోనోప్లేన్‌ను రూపొందించింది. మోడల్ V లో తక్కువ-సెట్ కాంటిలివర్ వింగ్ ఉంది, బాహ్య ప్యానెల్స్‌తో ఉచ్చారణ డైహెడ్రల్ ఉంటుంది. ఇది ట్రైసైకిల్ ముడుచుకునే ల్యాండింగ్ గేర్ మరియు రెండు కోసం సైడ్ బై సైట్ తో పరివేష్టిత క్యాబిన్ కలిగి ఉంది. ఇది సింప్లి-ఫ్లై కం"&amp;"ట్రోల్ అనే వ్యవస్థను కలిగి ఉండటం ప్రత్యేకమైనది, ఇక్కడ విమానం స్వయంచాలకంగా టేకాఫ్, ల్యాండింగ్ మరియు క్రూయిజ్ కోసం కత్తిరించబడింది, రెండు సీట్ల మధ్య ఒక చిన్న లోహ చక్రం తిప్పడం ద్వారా మరియు విమానం ఎగురుతున్న మోడ్‌తో రెండు బాణాలను పైకి లేపడం ద్వారా. ఇంటర్‌కనె"&amp;"క్టింగ్ నియంత్రణలు బాణం సెట్టింగుల ప్రకారం ట్రిమ్‌ను సర్దుబాటు చేస్తాయి. [1] 1956 లో సుపీరియర్ ఎయిర్క్రాఫ్ట్ కంపెనీ కల్వర్ యొక్క ఆస్తులను కొనుగోలు చేసింది మరియు మోడల్ V ని తిరిగి ఉత్పత్తిలోకి ఉంచింది. ప్రధాన వ్యత్యాసం 95 హెచ్‌పి కాంటినెంటల్ ఇంజిన్‌ను ఉపయో"&amp;"గించడం, ఇది క్రూయిజ్ వేగాన్ని 130 mph (209 కిమీ/గం) కు పెంచింది. ఒక నమూనా మరియు ఐదు ఉత్పత్తి విమానాలు మాత్రమే నిర్మించబడ్డాయి. [2] సాధారణ లక్షణాల పనితీరు నుండి డేటా")</f>
        <v>కల్వర్ మోడల్ V అనేది రెండు-సీట్ల క్యాబిన్ మోనోప్లేన్, ఇది కల్వర్ ఎయిర్క్రాఫ్ట్ కంపెనీ రూపొందించింది మరియు నిర్మించింది. రెండవ ప్రపంచ యుద్ధానికి పూర్వం II క్యాడెట్ ఆధారంగా మరియు రేడియో-నియంత్రిత విమానాలతో యుద్ధకాల అనుభవాన్ని ఉపయోగించడం సంస్థ రెండు సీట్ల క్యాబిన్ మోనోప్లేన్‌ను రూపొందించింది. మోడల్ V లో తక్కువ-సెట్ కాంటిలివర్ వింగ్ ఉంది, బాహ్య ప్యానెల్స్‌తో ఉచ్చారణ డైహెడ్రల్ ఉంటుంది. ఇది ట్రైసైకిల్ ముడుచుకునే ల్యాండింగ్ గేర్ మరియు రెండు కోసం సైడ్ బై సైట్ తో పరివేష్టిత క్యాబిన్ కలిగి ఉంది. ఇది సింప్లి-ఫ్లై కంట్రోల్ అనే వ్యవస్థను కలిగి ఉండటం ప్రత్యేకమైనది, ఇక్కడ విమానం స్వయంచాలకంగా టేకాఫ్, ల్యాండింగ్ మరియు క్రూయిజ్ కోసం కత్తిరించబడింది, రెండు సీట్ల మధ్య ఒక చిన్న లోహ చక్రం తిప్పడం ద్వారా మరియు విమానం ఎగురుతున్న మోడ్‌తో రెండు బాణాలను పైకి లేపడం ద్వారా. ఇంటర్‌కనెక్టింగ్ నియంత్రణలు బాణం సెట్టింగుల ప్రకారం ట్రిమ్‌ను సర్దుబాటు చేస్తాయి. [1] 1956 లో సుపీరియర్ ఎయిర్క్రాఫ్ట్ కంపెనీ కల్వర్ యొక్క ఆస్తులను కొనుగోలు చేసింది మరియు మోడల్ V ని తిరిగి ఉత్పత్తిలోకి ఉంచింది. ప్రధాన వ్యత్యాసం 95 హెచ్‌పి కాంటినెంటల్ ఇంజిన్‌ను ఉపయోగించడం, ఇది క్రూయిజ్ వేగాన్ని 130 mph (209 కిమీ/గం) కు పెంచింది. ఒక నమూనా మరియు ఐదు ఉత్పత్తి విమానాలు మాత్రమే నిర్మించబడ్డాయి. [2] సాధారణ లక్షణాల పనితీరు నుండి డేటా</v>
      </c>
      <c r="E138" s="1" t="s">
        <v>2369</v>
      </c>
      <c r="F138" s="1" t="str">
        <f>IFERROR(__xludf.DUMMYFUNCTION("GOOGLETRANSLATE(E:E, ""en"", ""te"")"),"రెండు-సీట్ల క్యాబిన్ మోనోప్లేన్")</f>
        <v>రెండు-సీట్ల క్యాబిన్ మోనోప్లేన్</v>
      </c>
      <c r="G138" s="1" t="s">
        <v>522</v>
      </c>
      <c r="H138" s="1" t="str">
        <f>IFERROR(__xludf.DUMMYFUNCTION("GOOGLETRANSLATE(G:G, ""en"", ""te"")"),"సంయుక్త రాష్ట్రాలు")</f>
        <v>సంయుక్త రాష్ట్రాలు</v>
      </c>
      <c r="L138" s="1">
        <v>1946.0</v>
      </c>
      <c r="P138" s="1" t="s">
        <v>2370</v>
      </c>
      <c r="Q138" s="1" t="s">
        <v>2371</v>
      </c>
      <c r="R138" s="1" t="s">
        <v>2372</v>
      </c>
      <c r="S138" s="1" t="s">
        <v>2373</v>
      </c>
      <c r="T138" s="1" t="s">
        <v>2374</v>
      </c>
      <c r="U138" s="1" t="s">
        <v>2375</v>
      </c>
      <c r="V138" s="1" t="s">
        <v>1474</v>
      </c>
      <c r="W138" s="1" t="s">
        <v>2376</v>
      </c>
      <c r="Z138" s="1" t="s">
        <v>923</v>
      </c>
      <c r="AA138" s="1" t="s">
        <v>2377</v>
      </c>
      <c r="AN138" s="1" t="s">
        <v>2279</v>
      </c>
      <c r="AO138" s="1" t="s">
        <v>2280</v>
      </c>
      <c r="AP138" s="1" t="s">
        <v>175</v>
      </c>
      <c r="AU138" s="1" t="s">
        <v>2378</v>
      </c>
      <c r="AW138" s="1" t="s">
        <v>206</v>
      </c>
      <c r="BI138" s="1" t="s">
        <v>2379</v>
      </c>
    </row>
    <row r="139">
      <c r="A139" s="1" t="s">
        <v>2380</v>
      </c>
      <c r="B139" s="1" t="str">
        <f>IFERROR(__xludf.DUMMYFUNCTION("GOOGLETRANSLATE(A:A, ""en"", ""te"")"),"కస్టమ్ ఫ్లైట్ లైట్ స్టార్")</f>
        <v>కస్టమ్ ఫ్లైట్ లైట్ స్టార్</v>
      </c>
      <c r="C139" s="1" t="s">
        <v>2381</v>
      </c>
      <c r="D139" s="1" t="str">
        <f>IFERROR(__xludf.DUMMYFUNCTION("GOOGLETRANSLATE(C:C, ""en"", ""te"")"),"కస్టమ్ ఫ్లైట్ లైట్ స్టార్, లేదా లైట్ స్టార్, కెనడియన్ te త్సాహిక-నిర్మిత మరియు లైట్-స్పోర్ట్ విమానం, ఇది అంటారియోలోని చిన్న ఫ్లైట్ ఆఫ్ చిన్న ఫ్లైట్ చేత రూపొందించబడింది మరియు ఉత్పత్తి చేయబడింది. ఈ విమానం te త్సాహిక నిర్మాణానికి కిట్‌గా సరఫరా చేయబడుతుంది లే"&amp;"దా పూర్తి చేయడానికి పూర్తి సిద్ధంగా ఉంది. [1] లైట్ స్టార్‌లో స్ట్రట్-బ్రెస్డ్ హై-వింగ్, సింగిల్-సీట్, రెండు-సీట్ల-సైడ్-సైడ్-సైడ్ కాన్ఫిగరేషన్ పరివేష్టిత కాక్‌పిట్ ఉంది, ఇది 39.8 లో (101 సెం.మీ) వెడల్పు, స్థిర సాంప్రదాయ ల్యాండింగ్ గేర్ మరియు ఒకే ఇంజిన్ ట్ర"&amp;"ాక్టర్ కాన్ఫిగరేషన్‌లో. [1] విమానం ఫ్యూజ్‌లేజ్ వెల్డెడ్ 4130 స్టీల్ గొట్టాల నుండి తయారవుతుంది, వింగ్ అల్యూమినియం షీట్ నుండి నిర్మించబడింది, దాని ఎగిరే ఉపరితలాలు డోప్డ్ ఎయిర్‌క్రాఫ్ట్ ఫాబ్రిక్‌లో కప్పబడి ఉంటాయి. దీని 30.5 అడుగుల (9.3 మీ) స్పాన్ వింగ్ 160 చ"&amp;"దరపు అడుగుల (15 మీ 2) విస్తీర్ణంలో ఉంది మరియు ఫ్లాప్‌లు లేవు. రెక్కకు ""V"" -స్ట్రట్స్ మరియు జ్యూరీ స్ట్రట్స్ మద్దతు ఇస్తున్నాయి. విమానం యొక్క సిఫార్సు చేసిన ఇంజిన్ శక్తి శ్రేణి 65 నుండి 110 హెచ్‌పి (48 నుండి 82 కిలోవాట్) మరియు ఉపయోగించిన ప్రామాణిక ఇంజన్ల"&amp;"ు 110 హెచ్‌పి (82 కిలోవాట్) చేవ్రొలెట్ కొర్వైర్ ఆటోమోటివ్ మార్పిడి ఫోర్-స్ట్రోక్ పవర్‌ప్లాంట్. సరఫరా చేసిన కిట్ నుండి నిర్మాణ సమయం 400 గంటలు. [1] డిసెంబర్ 2016 నాటికి రెండు ఉదాహరణలు ట్రాన్స్పోర్ట్ కెనడాలో లైట్ స్టార్స్ గా నమోదు చేయబడ్డాయి. [2] డిసెంబర్ 20"&amp;"16 నాటికి, ఫెడరల్ ఏవియేషన్ అడ్మినిస్ట్రేషన్ యొక్క ఆమోదించబడిన ప్రత్యేక లైట్-స్పోర్ట్ విమానాల జాబితాలో డిజైన్ కనిపించదు. [3] కిట్‌ప్లాన్‌ల నుండి డేటా [1] సాధారణ లక్షణాల పనితీరు")</f>
        <v>కస్టమ్ ఫ్లైట్ లైట్ స్టార్, లేదా లైట్ స్టార్, కెనడియన్ te త్సాహిక-నిర్మిత మరియు లైట్-స్పోర్ట్ విమానం, ఇది అంటారియోలోని చిన్న ఫ్లైట్ ఆఫ్ చిన్న ఫ్లైట్ చేత రూపొందించబడింది మరియు ఉత్పత్తి చేయబడింది. ఈ విమానం te త్సాహిక నిర్మాణానికి కిట్‌గా సరఫరా చేయబడుతుంది లేదా పూర్తి చేయడానికి పూర్తి సిద్ధంగా ఉంది. [1] లైట్ స్టార్‌లో స్ట్రట్-బ్రెస్డ్ హై-వింగ్, సింగిల్-సీట్, రెండు-సీట్ల-సైడ్-సైడ్-సైడ్ కాన్ఫిగరేషన్ పరివేష్టిత కాక్‌పిట్ ఉంది, ఇది 39.8 లో (101 సెం.మీ) వెడల్పు, స్థిర సాంప్రదాయ ల్యాండింగ్ గేర్ మరియు ఒకే ఇంజిన్ ట్రాక్టర్ కాన్ఫిగరేషన్‌లో. [1] విమానం ఫ్యూజ్‌లేజ్ వెల్డెడ్ 4130 స్టీల్ గొట్టాల నుండి తయారవుతుంది, వింగ్ అల్యూమినియం షీట్ నుండి నిర్మించబడింది, దాని ఎగిరే ఉపరితలాలు డోప్డ్ ఎయిర్‌క్రాఫ్ట్ ఫాబ్రిక్‌లో కప్పబడి ఉంటాయి. దీని 30.5 అడుగుల (9.3 మీ) స్పాన్ వింగ్ 160 చదరపు అడుగుల (15 మీ 2) విస్తీర్ణంలో ఉంది మరియు ఫ్లాప్‌లు లేవు. రెక్కకు "V" -స్ట్రట్స్ మరియు జ్యూరీ స్ట్రట్స్ మద్దతు ఇస్తున్నాయి. విమానం యొక్క సిఫార్సు చేసిన ఇంజిన్ శక్తి శ్రేణి 65 నుండి 110 హెచ్‌పి (48 నుండి 82 కిలోవాట్) మరియు ఉపయోగించిన ప్రామాణిక ఇంజన్లు 110 హెచ్‌పి (82 కిలోవాట్) చేవ్రొలెట్ కొర్వైర్ ఆటోమోటివ్ మార్పిడి ఫోర్-స్ట్రోక్ పవర్‌ప్లాంట్. సరఫరా చేసిన కిట్ నుండి నిర్మాణ సమయం 400 గంటలు. [1] డిసెంబర్ 2016 నాటికి రెండు ఉదాహరణలు ట్రాన్స్పోర్ట్ కెనడాలో లైట్ స్టార్స్ గా నమోదు చేయబడ్డాయి. [2] డిసెంబర్ 2016 నాటికి, ఫెడరల్ ఏవియేషన్ అడ్మినిస్ట్రేషన్ యొక్క ఆమోదించబడిన ప్రత్యేక లైట్-స్పోర్ట్ విమానాల జాబితాలో డిజైన్ కనిపించదు. [3] కిట్‌ప్లాన్‌ల నుండి డేటా [1] సాధారణ లక్షణాల పనితీరు</v>
      </c>
      <c r="E139" s="1" t="s">
        <v>2076</v>
      </c>
      <c r="F139" s="1" t="str">
        <f>IFERROR(__xludf.DUMMYFUNCTION("GOOGLETRANSLATE(E:E, ""en"", ""te"")"),"Te త్సాహిక నిర్మించిన విమానం")</f>
        <v>Te త్సాహిక నిర్మించిన విమానం</v>
      </c>
      <c r="G139" s="1" t="s">
        <v>489</v>
      </c>
      <c r="H139" s="1" t="str">
        <f>IFERROR(__xludf.DUMMYFUNCTION("GOOGLETRANSLATE(G:G, ""en"", ""te"")"),"కెనడా")</f>
        <v>కెనడా</v>
      </c>
      <c r="I139" s="2" t="s">
        <v>490</v>
      </c>
      <c r="M139" s="1" t="s">
        <v>2382</v>
      </c>
      <c r="N139" s="1" t="str">
        <f>IFERROR(__xludf.DUMMYFUNCTION("GOOGLETRANSLATE(M:M, ""en"", ""te"")"),"ఉత్పత్తిలో (2016)")</f>
        <v>ఉత్పత్తిలో (2016)</v>
      </c>
      <c r="O139" s="1" t="s">
        <v>2383</v>
      </c>
      <c r="P139" s="1" t="s">
        <v>163</v>
      </c>
      <c r="Q139" s="1" t="s">
        <v>2384</v>
      </c>
      <c r="R139" s="1" t="s">
        <v>2385</v>
      </c>
      <c r="T139" s="1" t="s">
        <v>2386</v>
      </c>
      <c r="U139" s="1" t="s">
        <v>2387</v>
      </c>
      <c r="V139" s="1" t="s">
        <v>2345</v>
      </c>
      <c r="W139" s="1" t="s">
        <v>2388</v>
      </c>
      <c r="X139" s="1" t="s">
        <v>2389</v>
      </c>
      <c r="Z139" s="1" t="s">
        <v>796</v>
      </c>
      <c r="AA139" s="1" t="s">
        <v>2058</v>
      </c>
      <c r="AM139" s="1" t="s">
        <v>2085</v>
      </c>
      <c r="AN139" s="1" t="s">
        <v>2390</v>
      </c>
      <c r="AO139" s="1" t="s">
        <v>2391</v>
      </c>
      <c r="AP139" s="1" t="s">
        <v>175</v>
      </c>
      <c r="AQ139" s="1" t="s">
        <v>2392</v>
      </c>
      <c r="AR139" s="1" t="s">
        <v>1143</v>
      </c>
      <c r="AS139" s="1" t="s">
        <v>1482</v>
      </c>
      <c r="AT139" s="1" t="s">
        <v>2393</v>
      </c>
      <c r="BE139" s="1" t="s">
        <v>2394</v>
      </c>
      <c r="BF139" s="1" t="s">
        <v>2395</v>
      </c>
    </row>
    <row r="140">
      <c r="A140" s="1" t="s">
        <v>2396</v>
      </c>
      <c r="B140" s="1" t="str">
        <f>IFERROR(__xludf.DUMMYFUNCTION("GOOGLETRANSLATE(A:A, ""en"", ""te"")"),"DAR-23")</f>
        <v>DAR-23</v>
      </c>
      <c r="C140" s="1" t="s">
        <v>2397</v>
      </c>
      <c r="D140" s="1" t="str">
        <f>IFERROR(__xludf.DUMMYFUNCTION("GOOGLETRANSLATE(C:C, ""en"", ""te"")"),"DAR-23 అనేది బల్గేరియన్ అల్ట్రాలైట్ విమానం, ఇది విమానాలు DAR చేత రూపొందించబడింది మరియు ఉత్పత్తి చేయబడింది, మొదట ఆగస్టు 2001 లో ఎగురుతుంది. [2] ఈ విమానం te త్సాహిక నిర్మాణానికి కిట్‌గా సరఫరా చేయబడుతుంది. [3] DAR-23 ప్రాజెక్ట్ డిసెంబర్ 2000 లో ప్రారంభమైంది,"&amp;" ప్రోటోటైప్ ఆగస్టు 2001 లో పూర్తయింది. ఈ డిజైన్ మొదట ఉత్తర అమెరికాలో జూలై 2012 లో ఎయిర్‌వెంచర్‌లో ప్రదర్శించబడింది. రెండు కంటే ఎక్కువ ప్రోటోటైప్‌లు పూర్తయ్యాయని లేదా సిరీస్ ఉత్పత్తి జరిగిందని సూచనలు లేవు ప్రారంభమైంది. [3] [4] మార్చి 2014 లో, డిజైన్ తిరిగి"&amp;" అభివృద్ధి చేయబడుతుందని కంపెనీ సూచించింది. [1] DAR-23 లో స్ట్రట్-బ్రేస్డ్ హై-వింగ్, విండ్‌షీల్డ్, స్థిర ట్రైసైకిల్ ల్యాండింగ్ గేర్ మరియు ట్రాక్టర్ కాన్ఫిగరేషన్‌లో ఒకే ఇంజిన్, కాక్‌పిట్ పైన ఎత్తైన రెండు-సైడ్-సైడ్ కాన్ఫిగరేషన్ ఓపెన్ కాక్‌పిట్ ఉన్నాయి. [[(3]"&amp;" విమాన నిర్మాణం 1050, 2024, 3130 మరియు 6164 అల్యూమినియం గొట్టాల కలయిక నుండి తయారవుతుంది, ప్రధాన పుంజం, కాక్‌పిట్ పాడ్ మరియు మిశ్రమాలతో తయారు చేసిన ప్రధాన ల్యాండింగ్ గేర్‌లతో. ల్యాండింగ్ గేర్ డిజైన్‌లో పిరమిడల్. దీని ఆల్-మెటల్ వింగ్ మిశ్రమ ఫ్లాపెరాన్లను ఉప"&amp;"యోగిస్తుంది. పుష్-పుల్ కేబుల్స్ ద్వారా నియంత్రణలు పనిచేస్తాయి, ఎలివేటర్ ట్రిమ్ ఎలక్ట్రిక్. నోస్‌వీల్ స్టీరబుల్. విమానం యొక్క సిఫార్సు చేసిన ఇంజిన్ శక్తి శ్రేణి 50 నుండి 64 హెచ్‌పి (37 నుండి 48 కిలోవాట్) మరియు ఉపయోగించిన ప్రామాణిక ఇంజన్లు 50 హెచ్‌పి (37 కి"&amp;"లోవాట్ ) రోటాక్స్ 582 రెండు-స్ట్రోక్ పవర్‌ప్లాంట్లు. సరఫరా చేసిన ప్రామాణిక కిట్ నుండి నిర్మాణ సమయం 350 గంటలుగా అంచనా వేయబడింది, అయినప్పటికీ శీఘ్ర-నిర్మాణ కిట్ కూడా అందుబాటులో ఉంది. [3] [5] కిట్‌ప్లాన్లు మరియు DAR నుండి డేటా [3] [5] సాధారణ లక్షణాలు")</f>
        <v>DAR-23 అనేది బల్గేరియన్ అల్ట్రాలైట్ విమానం, ఇది విమానాలు DAR చేత రూపొందించబడింది మరియు ఉత్పత్తి చేయబడింది, మొదట ఆగస్టు 2001 లో ఎగురుతుంది. [2] ఈ విమానం te త్సాహిక నిర్మాణానికి కిట్‌గా సరఫరా చేయబడుతుంది. [3] DAR-23 ప్రాజెక్ట్ డిసెంబర్ 2000 లో ప్రారంభమైంది, ప్రోటోటైప్ ఆగస్టు 2001 లో పూర్తయింది. ఈ డిజైన్ మొదట ఉత్తర అమెరికాలో జూలై 2012 లో ఎయిర్‌వెంచర్‌లో ప్రదర్శించబడింది. రెండు కంటే ఎక్కువ ప్రోటోటైప్‌లు పూర్తయ్యాయని లేదా సిరీస్ ఉత్పత్తి జరిగిందని సూచనలు లేవు ప్రారంభమైంది. [3] [4] మార్చి 2014 లో, డిజైన్ తిరిగి అభివృద్ధి చేయబడుతుందని కంపెనీ సూచించింది. [1] DAR-23 లో స్ట్రట్-బ్రేస్డ్ హై-వింగ్, విండ్‌షీల్డ్, స్థిర ట్రైసైకిల్ ల్యాండింగ్ గేర్ మరియు ట్రాక్టర్ కాన్ఫిగరేషన్‌లో ఒకే ఇంజిన్, కాక్‌పిట్ పైన ఎత్తైన రెండు-సైడ్-సైడ్ కాన్ఫిగరేషన్ ఓపెన్ కాక్‌పిట్ ఉన్నాయి. [[(3] విమాన నిర్మాణం 1050, 2024, 3130 మరియు 6164 అల్యూమినియం గొట్టాల కలయిక నుండి తయారవుతుంది, ప్రధాన పుంజం, కాక్‌పిట్ పాడ్ మరియు మిశ్రమాలతో తయారు చేసిన ప్రధాన ల్యాండింగ్ గేర్‌లతో. ల్యాండింగ్ గేర్ డిజైన్‌లో పిరమిడల్. దీని ఆల్-మెటల్ వింగ్ మిశ్రమ ఫ్లాపెరాన్లను ఉపయోగిస్తుంది. పుష్-పుల్ కేబుల్స్ ద్వారా నియంత్రణలు పనిచేస్తాయి, ఎలివేటర్ ట్రిమ్ ఎలక్ట్రిక్. నోస్‌వీల్ స్టీరబుల్. విమానం యొక్క సిఫార్సు చేసిన ఇంజిన్ శక్తి శ్రేణి 50 నుండి 64 హెచ్‌పి (37 నుండి 48 కిలోవాట్) మరియు ఉపయోగించిన ప్రామాణిక ఇంజన్లు 50 హెచ్‌పి (37 కిలోవాట్ ) రోటాక్స్ 582 రెండు-స్ట్రోక్ పవర్‌ప్లాంట్లు. సరఫరా చేసిన ప్రామాణిక కిట్ నుండి నిర్మాణ సమయం 350 గంటలుగా అంచనా వేయబడింది, అయినప్పటికీ శీఘ్ర-నిర్మాణ కిట్ కూడా అందుబాటులో ఉంది. [3] [5] కిట్‌ప్లాన్లు మరియు DAR నుండి డేటా [3] [5] సాధారణ లక్షణాలు</v>
      </c>
      <c r="E140" s="1" t="s">
        <v>2398</v>
      </c>
      <c r="F140" s="1" t="str">
        <f>IFERROR(__xludf.DUMMYFUNCTION("GOOGLETRANSLATE(E:E, ""en"", ""te"")"),"Te త్సాహిక-నిర్మిత అల్ట్రాలైట్ విమానం")</f>
        <v>Te త్సాహిక-నిర్మిత అల్ట్రాలైట్ విమానం</v>
      </c>
      <c r="G140" s="1" t="s">
        <v>2286</v>
      </c>
      <c r="H140" s="1" t="str">
        <f>IFERROR(__xludf.DUMMYFUNCTION("GOOGLETRANSLATE(G:G, ""en"", ""te"")"),"బల్గేరియా")</f>
        <v>బల్గేరియా</v>
      </c>
      <c r="I140" s="2" t="s">
        <v>2287</v>
      </c>
      <c r="L140" s="4">
        <v>37104.0</v>
      </c>
      <c r="M140" s="1" t="s">
        <v>2399</v>
      </c>
      <c r="N140" s="1" t="str">
        <f>IFERROR(__xludf.DUMMYFUNCTION("GOOGLETRANSLATE(M:M, ""en"", ""te"")"),"రీ-డెవలప్‌మెంట్ (మార్చి 2014) కింద [1]")</f>
        <v>రీ-డెవలప్‌మెంట్ (మార్చి 2014) కింద [1]</v>
      </c>
      <c r="O140" s="1" t="s">
        <v>2400</v>
      </c>
      <c r="P140" s="1" t="s">
        <v>163</v>
      </c>
      <c r="V140" s="1" t="s">
        <v>2401</v>
      </c>
      <c r="W140" s="1" t="s">
        <v>2402</v>
      </c>
      <c r="AM140" s="1" t="s">
        <v>2403</v>
      </c>
      <c r="AN140" s="1" t="s">
        <v>2296</v>
      </c>
      <c r="AO140" s="1" t="s">
        <v>2297</v>
      </c>
      <c r="AP140" s="1" t="s">
        <v>175</v>
      </c>
      <c r="AQ140" s="1" t="s">
        <v>2404</v>
      </c>
      <c r="AU140" s="1" t="s">
        <v>2405</v>
      </c>
      <c r="AZ140" s="1">
        <v>2001.0</v>
      </c>
    </row>
    <row r="141">
      <c r="A141" s="1" t="s">
        <v>2406</v>
      </c>
      <c r="B141" s="1" t="str">
        <f>IFERROR(__xludf.DUMMYFUNCTION("GOOGLETRANSLATE(A:A, ""en"", ""te"")"),"డాగో రెడ్")</f>
        <v>డాగో రెడ్</v>
      </c>
      <c r="C141" s="1" t="s">
        <v>2407</v>
      </c>
      <c r="D141" s="1" t="str">
        <f>IFERROR(__xludf.DUMMYFUNCTION("GOOGLETRANSLATE(C:C, ""en"", ""te"")"),"డాగో రెడ్ ఒక నార్త్ అమెరికన్ పి -51 ముస్తాంగ్ (44-74996), ఇది 1981 లో ఫ్రాంక్ టేలర్ చేత పోటీ ఎయిర్ రేసర్‌గా పునరుద్ధరించబడింది. డాగో రెడ్ 1983 లో 15 కిమీ (517.323 ఎమ్‌పిహెచ్) తో సహా అనేక ప్రపంచ రికార్డులను కలిగి ఉంది. ఫ్రాంక్ టేలర్ పైలట్డ్ ఈ విమానం 1980 ల"&amp;"లో దాని ప్రపంచ రికార్డులకు చాలా వరకు. సాధారణ లక్షణాల పనితీరు")</f>
        <v>డాగో రెడ్ ఒక నార్త్ అమెరికన్ పి -51 ముస్తాంగ్ (44-74996), ఇది 1981 లో ఫ్రాంక్ టేలర్ చేత పోటీ ఎయిర్ రేసర్‌గా పునరుద్ధరించబడింది. డాగో రెడ్ 1983 లో 15 కిమీ (517.323 ఎమ్‌పిహెచ్) తో సహా అనేక ప్రపంచ రికార్డులను కలిగి ఉంది. ఫ్రాంక్ టేలర్ పైలట్డ్ ఈ విమానం 1980 లలో దాని ప్రపంచ రికార్డులకు చాలా వరకు. సాధారణ లక్షణాల పనితీరు</v>
      </c>
      <c r="F141" s="1" t="str">
        <f>IFERROR(__xludf.DUMMYFUNCTION("GOOGLETRANSLATE(E:E, ""en"", ""te"")"),"#VALUE!")</f>
        <v>#VALUE!</v>
      </c>
      <c r="L141" s="1" t="s">
        <v>2408</v>
      </c>
      <c r="P141" s="1">
        <v>1.0</v>
      </c>
      <c r="Q141" s="1" t="s">
        <v>2409</v>
      </c>
      <c r="R141" s="1" t="s">
        <v>2410</v>
      </c>
      <c r="S141" s="1" t="s">
        <v>2411</v>
      </c>
      <c r="T141" s="1" t="s">
        <v>689</v>
      </c>
      <c r="U141" s="1" t="s">
        <v>2412</v>
      </c>
      <c r="V141" s="1" t="s">
        <v>2413</v>
      </c>
      <c r="W141" s="1" t="s">
        <v>2414</v>
      </c>
      <c r="X141" s="1" t="s">
        <v>2415</v>
      </c>
      <c r="Y141" s="1" t="s">
        <v>2416</v>
      </c>
      <c r="AA141" s="1" t="s">
        <v>2417</v>
      </c>
      <c r="AC141" s="1" t="s">
        <v>2418</v>
      </c>
      <c r="AN141" s="1" t="s">
        <v>2419</v>
      </c>
      <c r="AO141" s="1" t="s">
        <v>2420</v>
      </c>
      <c r="AS141" s="1" t="s">
        <v>2421</v>
      </c>
      <c r="AU141" s="1" t="s">
        <v>2422</v>
      </c>
      <c r="BH141" s="1" t="s">
        <v>2423</v>
      </c>
      <c r="BI141" s="1" t="s">
        <v>2424</v>
      </c>
      <c r="DC141" s="1" t="s">
        <v>2425</v>
      </c>
      <c r="DD141" s="1" t="s">
        <v>2426</v>
      </c>
      <c r="DL141" s="1" t="s">
        <v>2427</v>
      </c>
      <c r="DM141" s="1" t="s">
        <v>2428</v>
      </c>
    </row>
    <row r="142">
      <c r="A142" s="1" t="s">
        <v>2429</v>
      </c>
      <c r="B142" s="1" t="str">
        <f>IFERROR(__xludf.DUMMYFUNCTION("GOOGLETRANSLATE(A:A, ""en"", ""te"")"),"డైమ్లెర్ ఎల్ 11")</f>
        <v>డైమ్లెర్ ఎల్ 11</v>
      </c>
      <c r="C142" s="1" t="s">
        <v>2430</v>
      </c>
      <c r="D142" s="1" t="str">
        <f>IFERROR(__xludf.DUMMYFUNCTION("GOOGLETRANSLATE(C:C, ""en"", ""te"")"),"డైమ్లెర్ ఎల్ 11 ఒక జర్మన్ సింగిల్-సీట్, హై-వింగ్, మోనోప్లేన్ ఫైటర్, ఇది 185 హెచ్‌పి (138 కిలోవాట్) డైమ్లెర్ డి. ఏకైక ప్రోటోటైప్ మొదట 8 నవంబర్ 1918 న ప్రయాణించింది మరియు తరువాతి సంవత్సరం ఫిబ్రవరి వరకు పరీక్షను కొనసాగించింది. డైమ్లెర్ L14 తరువాత ఈ విమానం యొ"&amp;"క్క రెండు-వ్యక్తుల సంస్కరణగా నిర్మించబడింది. [1] పూర్తి బుక్ ఆఫ్ ఫైటర్స్ నుండి డేటా [1] సాధారణ లక్షణాల పనితీరు")</f>
        <v>డైమ్లెర్ ఎల్ 11 ఒక జర్మన్ సింగిల్-సీట్, హై-వింగ్, మోనోప్లేన్ ఫైటర్, ఇది 185 హెచ్‌పి (138 కిలోవాట్) డైమ్లెర్ డి. ఏకైక ప్రోటోటైప్ మొదట 8 నవంబర్ 1918 న ప్రయాణించింది మరియు తరువాతి సంవత్సరం ఫిబ్రవరి వరకు పరీక్షను కొనసాగించింది. డైమ్లెర్ L14 తరువాత ఈ విమానం యొక్క రెండు-వ్యక్తుల సంస్కరణగా నిర్మించబడింది. [1] పూర్తి బుక్ ఆఫ్ ఫైటర్స్ నుండి డేటా [1] సాధారణ లక్షణాల పనితీరు</v>
      </c>
      <c r="E142" s="1" t="s">
        <v>1082</v>
      </c>
      <c r="F142" s="1" t="str">
        <f>IFERROR(__xludf.DUMMYFUNCTION("GOOGLETRANSLATE(E:E, ""en"", ""te"")"),"యుద్ధ")</f>
        <v>యుద్ధ</v>
      </c>
      <c r="G142" s="1" t="s">
        <v>2431</v>
      </c>
      <c r="H142" s="1" t="str">
        <f>IFERROR(__xludf.DUMMYFUNCTION("GOOGLETRANSLATE(G:G, ""en"", ""te"")"),"జర్మనీ")</f>
        <v>జర్మనీ</v>
      </c>
      <c r="I142" s="2" t="s">
        <v>2432</v>
      </c>
      <c r="J142" s="1" t="s">
        <v>2433</v>
      </c>
      <c r="K142" s="1" t="str">
        <f>IFERROR(__xludf.DUMMYFUNCTION("GOOGLETRANSLATE(J:J, ""en"", ""te"")"),"హాన్స్ క్లెమ్")</f>
        <v>హాన్స్ క్లెమ్</v>
      </c>
      <c r="L142" s="8">
        <v>6887.0</v>
      </c>
      <c r="O142" s="1">
        <v>1.0</v>
      </c>
      <c r="P142" s="1">
        <v>1.0</v>
      </c>
      <c r="Q142" s="1" t="s">
        <v>2434</v>
      </c>
      <c r="R142" s="1" t="s">
        <v>2435</v>
      </c>
      <c r="T142" s="1" t="s">
        <v>2436</v>
      </c>
      <c r="W142" s="1" t="s">
        <v>2437</v>
      </c>
      <c r="X142" s="1" t="s">
        <v>399</v>
      </c>
      <c r="Y142" s="1" t="s">
        <v>586</v>
      </c>
      <c r="AM142" s="2" t="s">
        <v>2106</v>
      </c>
      <c r="AN142" s="1" t="s">
        <v>2438</v>
      </c>
      <c r="AO142" s="2" t="s">
        <v>2439</v>
      </c>
      <c r="AS142" s="1" t="s">
        <v>2440</v>
      </c>
      <c r="AU142" s="1" t="s">
        <v>2441</v>
      </c>
      <c r="AW142" s="1" t="s">
        <v>2442</v>
      </c>
      <c r="AY142" s="1" t="s">
        <v>2443</v>
      </c>
      <c r="BI142" s="1" t="s">
        <v>2444</v>
      </c>
      <c r="BO142" s="1" t="s">
        <v>2445</v>
      </c>
    </row>
    <row r="143">
      <c r="A143" s="1" t="s">
        <v>2446</v>
      </c>
      <c r="B143" s="1" t="str">
        <f>IFERROR(__xludf.DUMMYFUNCTION("GOOGLETRANSLATE(A:A, ""en"", ""te"")"),"పౌప్ల్యూమ్ క్రోస్")</f>
        <v>పౌప్ల్యూమ్ క్రోస్</v>
      </c>
      <c r="C143" s="1" t="s">
        <v>2447</v>
      </c>
      <c r="D143" s="1" t="str">
        <f>IFERROR(__xludf.DUMMYFUNCTION("GOOGLETRANSLATE(C:C, ""en"", ""te"")"),"క్రోసెస్ పౌప్ల్యూమ్ (""లౌస్‌ఫెదర్"") 1960 లలో ఫ్రాన్స్‌లో అభివృద్ధి చేయబడిన అసాధారణ అల్ట్రాలైట్ విమానం. ఇది హెన్రీ మిగ్నెట్ యొక్క POU-డు-సియల్ డిజైన్ దాని విలక్షణమైన టెన్డం వింగ్ లేఅవుట్‌తో ప్రేరణ పొందింది. ఇదే విధమైన విమానాన్ని అభివృద్ధి చేయడానికి క్రోసె"&amp;"స్ బయలుదేరింది, సింగిల్ సిలిండర్ మోటారుసైకిల్ ఇంజిన్ సుమారు 6 కిలోవాట్ల (8 హెచ్‌పి) ద్వారా శక్తినిస్తుంది. నిర్మాణం ఫాబ్రిక్ కవరింగ్ తో కలప. [1] ఫలిత యంత్రం, EC-1 బరువు 108 కిలోల (238 పౌండ్లు) మాత్రమే ఖాళీగా ఉంది, మరియు మొదట 1960 లో ఎగిరింది. పౌ-డ్యూ-సియల"&amp;"్ లాగా, సాంప్రదాయ ఐలెరాన్లు మరియు ఎలివేటర్లతో పంపిణీ చేయబడిన పౌప్లమ్, మరియు మొత్తం ఫార్వర్డ్ వింగ్‌ను పైవట్ చేసింది పిచ్ నియంత్రణను అందించండి. EC-1 తరువాత EC-2, సాంప్రదాయిక ఏరో-ఇంజిన్ చేత శక్తినిచ్చే రెండు-సీట్ల వెర్షన్, మరియు EAC-3, హోమ్‌బిల్డింగ్ కోసం వ"&amp;"ిక్రయించే ఖచ్చితమైన వెర్షన్, మళ్ళీ మోటారుసైకిల్ ఇంజిన్‌తో శక్తినిస్తుంది. 1977 నాటికి, EAC-3 యొక్క కనీసం పన్నెండు ఉదాహరణలు ఎగిరిపోయాయి. మరింత అభివృద్ధి, పౌప్ల్యూమ్ స్పోర్ట్ 1500 సిసి వోక్స్వ్యాగన్ ఎయిర్-కూల్డ్ ఇంజిన్ చేత శక్తినిచ్చేలా రూపొందించబడింది మరియ"&amp;"ు తగ్గిన స్పాన్ యొక్క రెక్కలను కలిగి ఉంది. 1977 లో, ఈ సంస్కరణలో 55 మంది నిర్మాణంలో ఉన్నట్లు తెలిసింది. సాధారణ లక్షణాల పనితీరు 1960 ల విమానంలో ఈ వ్యాసం ఒక స్టబ్. వికీపీడియా విస్తరించడం ద్వారా మీరు సహాయపడవచ్చు.")</f>
        <v>క్రోసెస్ పౌప్ల్యూమ్ ("లౌస్‌ఫెదర్") 1960 లలో ఫ్రాన్స్‌లో అభివృద్ధి చేయబడిన అసాధారణ అల్ట్రాలైట్ విమానం. ఇది హెన్రీ మిగ్నెట్ యొక్క POU-డు-సియల్ డిజైన్ దాని విలక్షణమైన టెన్డం వింగ్ లేఅవుట్‌తో ప్రేరణ పొందింది. ఇదే విధమైన విమానాన్ని అభివృద్ధి చేయడానికి క్రోసెస్ బయలుదేరింది, సింగిల్ సిలిండర్ మోటారుసైకిల్ ఇంజిన్ సుమారు 6 కిలోవాట్ల (8 హెచ్‌పి) ద్వారా శక్తినిస్తుంది. నిర్మాణం ఫాబ్రిక్ కవరింగ్ తో కలప. [1] ఫలిత యంత్రం, EC-1 బరువు 108 కిలోల (238 పౌండ్లు) మాత్రమే ఖాళీగా ఉంది, మరియు మొదట 1960 లో ఎగిరింది. పౌ-డ్యూ-సియల్ లాగా, సాంప్రదాయ ఐలెరాన్లు మరియు ఎలివేటర్లతో పంపిణీ చేయబడిన పౌప్లమ్, మరియు మొత్తం ఫార్వర్డ్ వింగ్‌ను పైవట్ చేసింది పిచ్ నియంత్రణను అందించండి. EC-1 తరువాత EC-2, సాంప్రదాయిక ఏరో-ఇంజిన్ చేత శక్తినిచ్చే రెండు-సీట్ల వెర్షన్, మరియు EAC-3, హోమ్‌బిల్డింగ్ కోసం విక్రయించే ఖచ్చితమైన వెర్షన్, మళ్ళీ మోటారుసైకిల్ ఇంజిన్‌తో శక్తినిస్తుంది. 1977 నాటికి, EAC-3 యొక్క కనీసం పన్నెండు ఉదాహరణలు ఎగిరిపోయాయి. మరింత అభివృద్ధి, పౌప్ల్యూమ్ స్పోర్ట్ 1500 సిసి వోక్స్వ్యాగన్ ఎయిర్-కూల్డ్ ఇంజిన్ చేత శక్తినిచ్చేలా రూపొందించబడింది మరియు తగ్గిన స్పాన్ యొక్క రెక్కలను కలిగి ఉంది. 1977 లో, ఈ సంస్కరణలో 55 మంది నిర్మాణంలో ఉన్నట్లు తెలిసింది. సాధారణ లక్షణాల పనితీరు 1960 ల విమానంలో ఈ వ్యాసం ఒక స్టబ్. వికీపీడియా విస్తరించడం ద్వారా మీరు సహాయపడవచ్చు.</v>
      </c>
      <c r="E143" s="1" t="s">
        <v>1164</v>
      </c>
      <c r="F143" s="1" t="str">
        <f>IFERROR(__xludf.DUMMYFUNCTION("GOOGLETRANSLATE(E:E, ""en"", ""te"")"),"అల్ట్రాలైట్")</f>
        <v>అల్ట్రాలైట్</v>
      </c>
      <c r="J143" s="1" t="s">
        <v>2307</v>
      </c>
      <c r="K143" s="1" t="str">
        <f>IFERROR(__xludf.DUMMYFUNCTION("GOOGLETRANSLATE(J:J, ""en"", ""te"")"),"ఎమిలియన్ క్రోసెస్")</f>
        <v>ఎమిలియన్ క్రోసెస్</v>
      </c>
      <c r="L143" s="1">
        <v>1960.0</v>
      </c>
      <c r="P143" s="1" t="s">
        <v>1053</v>
      </c>
      <c r="Q143" s="1" t="s">
        <v>2448</v>
      </c>
      <c r="R143" s="1" t="s">
        <v>2449</v>
      </c>
      <c r="S143" s="1" t="s">
        <v>2291</v>
      </c>
      <c r="T143" s="1" t="s">
        <v>2450</v>
      </c>
      <c r="U143" s="1" t="s">
        <v>2451</v>
      </c>
      <c r="V143" s="1" t="s">
        <v>1297</v>
      </c>
      <c r="W143" s="1" t="s">
        <v>2452</v>
      </c>
      <c r="Y143" s="1" t="s">
        <v>2453</v>
      </c>
      <c r="AN143" s="1" t="s">
        <v>2316</v>
      </c>
      <c r="AO143" s="2" t="s">
        <v>2317</v>
      </c>
      <c r="AU143" s="1" t="s">
        <v>2454</v>
      </c>
      <c r="AW143" s="1" t="s">
        <v>206</v>
      </c>
      <c r="AY143" s="1" t="s">
        <v>2321</v>
      </c>
      <c r="BP143" s="2" t="s">
        <v>2455</v>
      </c>
    </row>
    <row r="144">
      <c r="A144" s="1" t="s">
        <v>2456</v>
      </c>
      <c r="B144" s="1" t="str">
        <f>IFERROR(__xludf.DUMMYFUNCTION("GOOGLETRANSLATE(A:A, ""en"", ""te"")"),"కర్టిస్ XBT2C")</f>
        <v>కర్టిస్ XBT2C</v>
      </c>
      <c r="C144" s="1" t="s">
        <v>2457</v>
      </c>
      <c r="D144" s="1" t="str">
        <f>IFERROR(__xludf.DUMMYFUNCTION("GOOGLETRANSLATE(C:C, ""en"", ""te"")"),"కర్టిస్ XBT2C అనేది యునైటెడ్ స్టేట్స్ నేవీ కోసం రెండవ ప్రపంచ యుద్ధంలో అభివృద్ధి చెందిన రెండు-సీట్ల, సింగిల్-ఇంజిన్ డైవ్/టార్పెడో బాంబర్. కర్టిస్ SB2C హెల్డివర్ డైవ్ బాంబర్ నుండి ఉద్భవించిన, ఇది గతంలో ప్రత్యేక రకాలు అవసరమయ్యే పాత్రలను కలపడానికి ఒక విమానం క"&amp;"ోసం 1945 నేవీ స్పెసిఫికేషన్‌ను తీర్చడం విజయవంతం కాని పోటీదారు. ఇతర పోటీదారుల మాదిరిగా కాకుండా, XBT2C రాడార్ ఆపరేటర్‌కు అనుగుణంగా రూపొందించబడింది. 1930 లలో మరియు 1940 ల ప్రారంభంలో, నేవీ క్యారియర్-బార్న్ బాంబర్లను రెండు రకాలుగా విభజించింది: టార్పెడో బాంబర్ "&amp;"మరియు డైవ్ బాంబర్, ఒక్కొక్కటి ఇద్దరు లేదా ముగ్గురు పురుషుల సిబ్బందితో. యుద్ధకాల అనుభవం పైలట్లు ఇతర సిబ్బంది సహాయం లేకుండా బాంబులు మరియు టార్పెడోలను లక్ష్యంగా చేసుకోవచ్చని అలాగే రేడియో బీకాన్‌ల సహాయంతో నావిగేట్ చెయ్యవచ్చు మరియు మరింత శక్తివంతమైన ఇంజిన్ల అభ"&amp;"ివృద్ధి అంటే వేగంగా విమానాలకు ఆత్మరక్షణ కోసం వెనుక గన్నర్ అవసరం లేదు. ఇంకా, రెండు రకాల బాంబర్ల ఏకీకరణ క్యారియర్ యొక్క వాయు సమూహం యొక్క వశ్యతను బాగా పెంచింది మరియు గాలి సమూహంలోని యోధుల సంఖ్యను పెంచడానికి అనుమతించింది. [1] 1942 లో విమానం ఉత్పత్తిలోకి ప్రవేశ"&amp;"ించినప్పటి నుండి కర్టిస్ SB2C హెల్డివర్ రెండు-సీట్ల డైవ్ బాంబర్‌ను మెరుగుపరచడానికి కర్టిస్ మార్పులను ప్రతిపాదిస్తోంది, కాని నేవీ ఉత్పత్తిని ప్రతికూలంగా ప్రభావితం చేసే వాటిని తిరస్కరించింది. ఈ తరగతి విమానం కోసం ఒక పోటీని తీర్చడానికి మరింత శక్తివంతమైన రైట్ "&amp;"R-3350 డ్యూప్లెక్స్-సైక్లోన్ రేడియల్ ఇంజిన్‌తో హెల్డివర్ యొక్క పున es రూపకల్పన చేసిన సింగిల్-సీట్ డైవ్/టార్పెడో బాంబర్ వెర్షన్ కోసం ఆగస్టు 1944 లో కంపెనీ ఒక ప్రతిపాదనను సమర్పించింది, అయితే ఇది తిరస్కరించబడింది ఎందుకంటే ఎందుకంటే ఇది తిరస్కరించబడింది ఎందుకం"&amp;"టే ఉత్పత్తికి అంతరాయం కలిగించడానికి ఇది తగినంత మెరుగుదలగా పరిగణించబడలేదు. ఆరు నెలల తరువాత కర్టిస్ పునర్నిర్మించిన ప్రతిపాదనను సమర్పించాడు, ఇందులో బబుల్ పందిరి, క్రమబద్ధీకరించిన ఫ్యూజ్‌లేజ్ మరియు ఎంపెనేజ్ ఉన్నాయి, మరియు స్టార్‌బోర్డ్ వింగ్ కింద పాడ్‌లో అమర"&amp;"్చబడిన రాడార్‌ను ఆపరేట్ చేయడానికి వెనుక ఫ్యూజ్‌లేజ్‌లో రెండవ సిబ్బందిని తీసుకువెళ్లారు. అభివృద్ధిని వేగవంతం చేయడానికి మరియు ఉత్పత్తిని సులభతరం చేయడానికి, XBT2C హెల్డివర్ యొక్క రెక్క మరియు ఫ్యూజ్‌లేజ్ నిర్మాణాన్ని చాలావరకు నిలుపుకుంది. [2] XBT2C-1 కోసం 29 "&amp;"జనవరి 1945 న నేవీ వివరాలు స్పెసిఫికేషన్ SD-394A ను జారీ చేసింది, ఇది కర్టిస్ యొక్క ప్రతిపాదనను సరిపోల్చింది మరియు తరువాతి నెలలో పది ప్రోటోటైప్‌ల కోసం ఒక ఒప్పందాన్ని అనుసరించింది. ఇంజిన్ కౌలింగ్, రెక్కలు మరియు పదవ విమానాల సామ్రాజ్యం బదులుగా తొమ్మిది విమానా"&amp;"లు మాత్రమే పూర్తయ్యాయి, బదులుగా కర్టిస్ XSB2C-6 ప్రోటోటైప్‌లలో ఒకదానికి అమర్చారు. [3] దాని భాగాలలో సగం హెల్డివర్‌తో పంచుకోవడం, మొదటి విమానం నిర్మాణం చాలా త్వరగా ఉంది మరియు ఇది ఆగస్టు 7 న మొదటి విమానంలో చేసింది. [4] హెల్డివర్ మాదిరిగానే XBT2C ముడుచుకునే సా"&amp;"ంప్రదాయిక ల్యాండింగ్ గేర్‌తో తక్కువ-వింగ్ మోనోప్లేన్, అయినప్పటికీ దాని శక్తివంతమైన R-3350 ఇంజిన్‌కు 13-అడుగుల-8-అంగుళాల (4.17 మీ) ప్రొపెల్లర్ అవసరం. హెల్డివర్ నుండి వారసత్వంగా వచ్చిన విమానం వీల్ బావులను మార్చలేక, కర్టిస్ ల్యాండింగ్ గేర్ యొక్క అవసరమైన అదనప"&amp;"ు పొడవును అందించడానికి టెలిస్కోపింగ్ ఒలియో స్ట్రట్ మెకానిజమ్‌ను ఉపయోగించాడు. ల్యాండింగ్ గేర్ యొక్క అదనపు ఎత్తు విమానం యొక్క ఎత్తును పెంచేది, తద్వారా ఇది ఎసెక్స్-క్లాస్ ఎయిర్క్రాఫ్ట్ క్యారియర్‌ల యొక్క హ్యాంగర్‌ల లోపల ఇకపై సరిపోదు, దాని రెక్కలతో ముడుచుకుంటు"&amp;"ంది ఎత్తు 16 అడుగుల 8 లో (5.1 మీ). పోలిక ప్రయోజనాల కోసం, నేవీ ఇంజిన్ శీతలీకరణ అభిమానిని డిమాండ్ చేసింది, వివిధ జపనీస్ విమానాలు ఉపయోగించినట్లుగా, వ్యవస్థాపించబడాలి. ఇంజిన్ మరియు దాని ఉపకరణాలను చల్లబరచడానికి సాంప్రదాయకంగా అవసరమైన కౌల్ ఫ్లాప్‌ల అవసరాన్ని అభి"&amp;"మాని తొలగించినట్లు ట్రయల్స్ చూపించాయి. [5] XBTC 45-US-GALLON (170 L; 37 IMP గాల్) ట్యాంకులతో పాటు హెల్డివర్ వలె అదే ఇంధన ట్యాంకులను ఉపయోగించింది. ఇది విమానం యొక్క మొత్తం అంతర్గత ఇంధన సరఫరాను 410 యుఎస్ గ్యాలన్లకు (1,600 ఎల్; 340 ఇంప్ గాల్) 110-యుఎస్-గాలన్ "&amp;"(420 ఎల్; 92 ఇంప్ గాల్) ఫ్యూజ్‌లేజ్ ట్యాంక్ మరియు 105-యుఎస్-గాలన్ (400 మధ్య విభజించబడిన వింగ్ ట్యాంకుల మధ్య విభజించబడింది. ఎల్; 87 ఇంప్ గాల్) మరియు 45-యుఎస్-గాలన్ సామర్థ్యం. ట్యాంకులన్నీ స్వీయ సీలింగ్. XBTC మూడు డ్రాప్ ట్యాంకులలో అదనంగా 300 యుఎస్ గ్యాలన్ల"&amp;" (1,100 ఎల్; 250 ఇంప్ గల్) ఇంధనాన్ని మోయగలదు. ఒకటి బాంబు బేలోని సెంటర్ సంకెళ్ళకు మరియు ఇతరులు ప్రధాన వింగ్ హార్డ్ పాయింట్లపై ఉంచవచ్చు. [6] XBT2C యొక్క ఆయుధాలు లోపలి వింగ్ ప్యానెల్‌లో రెండు 20 mM (0.8 అంగుళాలు) ఆటోకానన్ కలిగి ఉన్నాయి, ఒక్కొక్కటి 200 రౌండ్ల"&amp;"ు. బాంబు బేలో ఏడు సంకెళ్ళు ఉన్నాయి, వీటిలో సెంటర్ సంకెళ్ళు బరువులో 2,000 పౌండ్లు (910 కిలోలు) వరకు ఆర్డినెన్స్‌ను నిర్వహించగలవు; ఇది పూర్తిగా లోడ్ అయినప్పుడు, ఇతర ఆర్డినెన్స్ తీసుకోబడదు. ఇది 1,600 ఎల్బి (730 కిలోల) సెమీ ఆర్మర్-పియెర్సింగ్ బాంబులు, 2000-ఎల"&amp;"్బి హై-ఎక్స్‌ప్లోసివ్ బాంబులు, టార్పెడో (మార్క్ 13 వంటివి) లేదా 11.75-అంగుళాల (298 మిమీ) చిన్న టిమ్ రాకెట్ కలిగి ఉండటానికి రూపొందించబడింది. రాకెట్ ఎగ్జాస్ట్ నుండి పేలుడు నష్టాన్ని నివారించడానికి, చిన్న టిమ్స్ బాంబు లాగా పడిపోయాయి; విమానానికి అనుసంధానించబడ"&amp;"ిన లాన్యార్డ్‌ను లాగడానికి వారు చాలా దూరంగా పడిపోయినప్పుడు మాత్రమే వారి మోటార్లు మండిపోతాయి. ఈ సంకెళ్ళను మరో ఇద్దరు చుట్టుముట్టారు, ఇవి 1,000-పౌండ్ల (450 కిలోల) బాంబుల కోసం రేట్ చేయబడ్డాయి. ఈ మూడు సంకెళ్ళకు డైవ్‌లో ప్రొపెల్లర్ నుండి బాంబులను స్పష్టంగా మార"&amp;"్చడానికి ట్రాపెజెస్ అందించబడ్డాయి. మిగతా నాలుగు సంకెళ్ళు డైవింగ్ దాడులలో ఉపయోగించబడలేదు మరియు ఒక్కొక్కటి 260 ఎల్బి (120 కిలోల) కు పరిమితం చేయబడ్డాయి. ల్యాండింగ్ గేర్ మరియు వింగ్-మడత విధానం మధ్య ప్రాధమిక వింగ్ హార్డ్ పాయింట్లు 2,000 పౌండ్ల బరువున్న ఆయుధాలన"&amp;"ు మోయాలని నొక్కిచెప్పాయి. Uter టర్ వింగ్ ప్యానెల్లు ప్రతి ఒక్కటి 260 పౌండ్ల రేట్ చేయబడిన నాలుగు చిన్న హార్డ్ పాయింట్లను అందించాయి మరియు పరిమాణం లేదా బాంబులలో 5-అంగుళాల (127 మిమీ) వరకు రాకెట్లతో ఉపయోగించవచ్చు. XBT2C వింగ్ పైలాన్లతో సహా మొత్తం బాహ్య దుకాణాల"&amp;" బరువుకు 4,890 పౌండ్లు (2,220 కిలోలు) పరిమితం చేయబడింది. [7] రాడార్ ఆపరేటర్ కోసం వెనుక ఫ్యూజ్‌లేజ్‌లోని కంపార్ట్‌మెంట్ వెనుక వైపున ఉన్న సీటు, రెండు చిన్న కిటికీలు మరియు ఫ్యూజ్‌లేజ్ వైపు ఒక హాచ్‌తో అమర్చారు. అతను AN/APS-4 సెర్చ్ రాడార్‌ను నిర్వహించాడు, దాన"&amp;"ి ట్రాన్స్‌సీవర్ మరియు యాంటెన్నా స్టార్‌బోర్డ్ వింగ్ యొక్క ప్రాధమిక హార్డ్ పాయింట్‌లో క్రమబద్ధీకరించిన పాడ్‌లో ఉంచారు. [8] ఇది ఉపరితల-శోధన రాడార్‌గా రూపొందించబడింది, ఇది 30 MI (48 కిమీ) పరిధిలో ఓడను గుర్తించగలదు, కానీ విమానాన్ని గుర్తించే పరిమిత సామర్థ్యా"&amp;"న్ని కలిగి ఉంది (5 మైళ్ళు (8.0 కిమీ)). [9] విమానంలో ఏరోడైనమిక్ డ్రాగ్‌ను సమతుల్యం చేయడానికి, పోర్ట్ వింగ్ ప్రాధమిక హార్డ్ పాయింట్ సాధారణంగా 100-యుఎస్-గాలన్ డ్రాప్ ట్యాంక్‌ను కలిగి ఉంటుంది. [10] పూర్తయిన తొమ్మిది విమానాలు 1946 లో నేవీకి పంపిణీ చేయబడ్డాయి, "&amp;"అక్కడ వాటిని 1947 వరకు అంచనా వేశారు. పరీక్ష యొక్క బతికి ఉన్న డాక్యుమెంటేషన్ అసంపూర్ణంగా ఉంది, కానీ XBT2C-1 తులనాత్మక టార్పెడో డ్రాపింగ్ ట్రయల్స్ మరియు తక్కువ సులభం సమయంలో డగ్లస్ XBT2D కంటే హీనంగా నిర్ణయించబడింది గ్రుమ్మన్ టిబిఎఫ్ అవెంజర్ టార్పెడో బాంబర్ క"&amp;"ంటే నిర్వహించడానికి. క్యారియర్-సూటిబిలిటీ రిపోర్ట్ యొక్క ముగింపు మనుగడ సాగించకపోయినా, దాని విభాగాలలో ఒకటి ల్యాండింగ్ ట్రయల్స్ బాహ్య దుకాణాలతో పనితీరు ""విద్యుత్ రిజర్వ్ దృక్కోణం నుండి కీలకం"" అని వెల్లడించింది మరియు ""విమానం కంటే ఎక్కువ ఎక్కడానికి వేగంగా "&amp;"వేగవంతం చేయదు కొన్ని అడుగులు మరియు ఫ్లైట్ డెక్‌ను క్లియర్ చేయడానికి ఆచార ఎడమ మలుపు చేయలేకపోతున్నారు ""ల్యాండింగ్ సిగ్నల్ ఆఫీసర్ ఆలస్యంగా వేవ్ ఆఫ్ చేసినప్పుడు. [11] పరీక్ష ముగిసిన తరువాత వారి కార్యకలాపాలు తెలియకపోయినా, అన్నీ 1940 ల చివరలో రద్దు చేయబడ్డాయి."&amp;" [2] కర్టిస్ ఎయిర్క్రాఫ్ట్ నుండి డేటా 1907-1947;")</f>
        <v>కర్టిస్ XBT2C అనేది యునైటెడ్ స్టేట్స్ నేవీ కోసం రెండవ ప్రపంచ యుద్ధంలో అభివృద్ధి చెందిన రెండు-సీట్ల, సింగిల్-ఇంజిన్ డైవ్/టార్పెడో బాంబర్. కర్టిస్ SB2C హెల్డివర్ డైవ్ బాంబర్ నుండి ఉద్భవించిన, ఇది గతంలో ప్రత్యేక రకాలు అవసరమయ్యే పాత్రలను కలపడానికి ఒక విమానం కోసం 1945 నేవీ స్పెసిఫికేషన్‌ను తీర్చడం విజయవంతం కాని పోటీదారు. ఇతర పోటీదారుల మాదిరిగా కాకుండా, XBT2C రాడార్ ఆపరేటర్‌కు అనుగుణంగా రూపొందించబడింది. 1930 లలో మరియు 1940 ల ప్రారంభంలో, నేవీ క్యారియర్-బార్న్ బాంబర్లను రెండు రకాలుగా విభజించింది: టార్పెడో బాంబర్ మరియు డైవ్ బాంబర్, ఒక్కొక్కటి ఇద్దరు లేదా ముగ్గురు పురుషుల సిబ్బందితో. యుద్ధకాల అనుభవం పైలట్లు ఇతర సిబ్బంది సహాయం లేకుండా బాంబులు మరియు టార్పెడోలను లక్ష్యంగా చేసుకోవచ్చని అలాగే రేడియో బీకాన్‌ల సహాయంతో నావిగేట్ చెయ్యవచ్చు మరియు మరింత శక్తివంతమైన ఇంజిన్ల అభివృద్ధి అంటే వేగంగా విమానాలకు ఆత్మరక్షణ కోసం వెనుక గన్నర్ అవసరం లేదు. ఇంకా, రెండు రకాల బాంబర్ల ఏకీకరణ క్యారియర్ యొక్క వాయు సమూహం యొక్క వశ్యతను బాగా పెంచింది మరియు గాలి సమూహంలోని యోధుల సంఖ్యను పెంచడానికి అనుమతించింది. [1] 1942 లో విమానం ఉత్పత్తిలోకి ప్రవేశించినప్పటి నుండి కర్టిస్ SB2C హెల్డివర్ రెండు-సీట్ల డైవ్ బాంబర్‌ను మెరుగుపరచడానికి కర్టిస్ మార్పులను ప్రతిపాదిస్తోంది, కాని నేవీ ఉత్పత్తిని ప్రతికూలంగా ప్రభావితం చేసే వాటిని తిరస్కరించింది. ఈ తరగతి విమానం కోసం ఒక పోటీని తీర్చడానికి మరింత శక్తివంతమైన రైట్ R-3350 డ్యూప్లెక్స్-సైక్లోన్ రేడియల్ ఇంజిన్‌తో హెల్డివర్ యొక్క పున es రూపకల్పన చేసిన సింగిల్-సీట్ డైవ్/టార్పెడో బాంబర్ వెర్షన్ కోసం ఆగస్టు 1944 లో కంపెనీ ఒక ప్రతిపాదనను సమర్పించింది, అయితే ఇది తిరస్కరించబడింది ఎందుకంటే ఎందుకంటే ఇది తిరస్కరించబడింది ఎందుకంటే ఉత్పత్తికి అంతరాయం కలిగించడానికి ఇది తగినంత మెరుగుదలగా పరిగణించబడలేదు. ఆరు నెలల తరువాత కర్టిస్ పునర్నిర్మించిన ప్రతిపాదనను సమర్పించాడు, ఇందులో బబుల్ పందిరి, క్రమబద్ధీకరించిన ఫ్యూజ్‌లేజ్ మరియు ఎంపెనేజ్ ఉన్నాయి, మరియు స్టార్‌బోర్డ్ వింగ్ కింద పాడ్‌లో అమర్చబడిన రాడార్‌ను ఆపరేట్ చేయడానికి వెనుక ఫ్యూజ్‌లేజ్‌లో రెండవ సిబ్బందిని తీసుకువెళ్లారు. అభివృద్ధిని వేగవంతం చేయడానికి మరియు ఉత్పత్తిని సులభతరం చేయడానికి, XBT2C హెల్డివర్ యొక్క రెక్క మరియు ఫ్యూజ్‌లేజ్ నిర్మాణాన్ని చాలావరకు నిలుపుకుంది. [2] XBT2C-1 కోసం 29 జనవరి 1945 న నేవీ వివరాలు స్పెసిఫికేషన్ SD-394A ను జారీ చేసింది, ఇది కర్టిస్ యొక్క ప్రతిపాదనను సరిపోల్చింది మరియు తరువాతి నెలలో పది ప్రోటోటైప్‌ల కోసం ఒక ఒప్పందాన్ని అనుసరించింది. ఇంజిన్ కౌలింగ్, రెక్కలు మరియు పదవ విమానాల సామ్రాజ్యం బదులుగా తొమ్మిది విమానాలు మాత్రమే పూర్తయ్యాయి, బదులుగా కర్టిస్ XSB2C-6 ప్రోటోటైప్‌లలో ఒకదానికి అమర్చారు. [3] దాని భాగాలలో సగం హెల్డివర్‌తో పంచుకోవడం, మొదటి విమానం నిర్మాణం చాలా త్వరగా ఉంది మరియు ఇది ఆగస్టు 7 న మొదటి విమానంలో చేసింది. [4] హెల్డివర్ మాదిరిగానే XBT2C ముడుచుకునే సాంప్రదాయిక ల్యాండింగ్ గేర్‌తో తక్కువ-వింగ్ మోనోప్లేన్, అయినప్పటికీ దాని శక్తివంతమైన R-3350 ఇంజిన్‌కు 13-అడుగుల-8-అంగుళాల (4.17 మీ) ప్రొపెల్లర్ అవసరం. హెల్డివర్ నుండి వారసత్వంగా వచ్చిన విమానం వీల్ బావులను మార్చలేక, కర్టిస్ ల్యాండింగ్ గేర్ యొక్క అవసరమైన అదనపు పొడవును అందించడానికి టెలిస్కోపింగ్ ఒలియో స్ట్రట్ మెకానిజమ్‌ను ఉపయోగించాడు. ల్యాండింగ్ గేర్ యొక్క అదనపు ఎత్తు విమానం యొక్క ఎత్తును పెంచేది, తద్వారా ఇది ఎసెక్స్-క్లాస్ ఎయిర్క్రాఫ్ట్ క్యారియర్‌ల యొక్క హ్యాంగర్‌ల లోపల ఇకపై సరిపోదు, దాని రెక్కలతో ముడుచుకుంటుంది ఎత్తు 16 అడుగుల 8 లో (5.1 మీ). పోలిక ప్రయోజనాల కోసం, నేవీ ఇంజిన్ శీతలీకరణ అభిమానిని డిమాండ్ చేసింది, వివిధ జపనీస్ విమానాలు ఉపయోగించినట్లుగా, వ్యవస్థాపించబడాలి. ఇంజిన్ మరియు దాని ఉపకరణాలను చల్లబరచడానికి సాంప్రదాయకంగా అవసరమైన కౌల్ ఫ్లాప్‌ల అవసరాన్ని అభిమాని తొలగించినట్లు ట్రయల్స్ చూపించాయి. [5] XBTC 45-US-GALLON (170 L; 37 IMP గాల్) ట్యాంకులతో పాటు హెల్డివర్ వలె అదే ఇంధన ట్యాంకులను ఉపయోగించింది. ఇది విమానం యొక్క మొత్తం అంతర్గత ఇంధన సరఫరాను 410 యుఎస్ గ్యాలన్లకు (1,600 ఎల్; 340 ఇంప్ గాల్) 110-యుఎస్-గాలన్ (420 ఎల్; 92 ఇంప్ గాల్) ఫ్యూజ్‌లేజ్ ట్యాంక్ మరియు 105-యుఎస్-గాలన్ (400 మధ్య విభజించబడిన వింగ్ ట్యాంకుల మధ్య విభజించబడింది. ఎల్; 87 ఇంప్ గాల్) మరియు 45-యుఎస్-గాలన్ సామర్థ్యం. ట్యాంకులన్నీ స్వీయ సీలింగ్. XBTC మూడు డ్రాప్ ట్యాంకులలో అదనంగా 300 యుఎస్ గ్యాలన్ల (1,100 ఎల్; 250 ఇంప్ గల్) ఇంధనాన్ని మోయగలదు. ఒకటి బాంబు బేలోని సెంటర్ సంకెళ్ళకు మరియు ఇతరులు ప్రధాన వింగ్ హార్డ్ పాయింట్లపై ఉంచవచ్చు. [6] XBT2C యొక్క ఆయుధాలు లోపలి వింగ్ ప్యానెల్‌లో రెండు 20 mM (0.8 అంగుళాలు) ఆటోకానన్ కలిగి ఉన్నాయి, ఒక్కొక్కటి 200 రౌండ్లు. బాంబు బేలో ఏడు సంకెళ్ళు ఉన్నాయి, వీటిలో సెంటర్ సంకెళ్ళు బరువులో 2,000 పౌండ్లు (910 కిలోలు) వరకు ఆర్డినెన్స్‌ను నిర్వహించగలవు; ఇది పూర్తిగా లోడ్ అయినప్పుడు, ఇతర ఆర్డినెన్స్ తీసుకోబడదు. ఇది 1,600 ఎల్బి (730 కిలోల) సెమీ ఆర్మర్-పియెర్సింగ్ బాంబులు, 2000-ఎల్బి హై-ఎక్స్‌ప్లోసివ్ బాంబులు, టార్పెడో (మార్క్ 13 వంటివి) లేదా 11.75-అంగుళాల (298 మిమీ) చిన్న టిమ్ రాకెట్ కలిగి ఉండటానికి రూపొందించబడింది. రాకెట్ ఎగ్జాస్ట్ నుండి పేలుడు నష్టాన్ని నివారించడానికి, చిన్న టిమ్స్ బాంబు లాగా పడిపోయాయి; విమానానికి అనుసంధానించబడిన లాన్యార్డ్‌ను లాగడానికి వారు చాలా దూరంగా పడిపోయినప్పుడు మాత్రమే వారి మోటార్లు మండిపోతాయి. ఈ సంకెళ్ళను మరో ఇద్దరు చుట్టుముట్టారు, ఇవి 1,000-పౌండ్ల (450 కిలోల) బాంబుల కోసం రేట్ చేయబడ్డాయి. ఈ మూడు సంకెళ్ళకు డైవ్‌లో ప్రొపెల్లర్ నుండి బాంబులను స్పష్టంగా మార్చడానికి ట్రాపెజెస్ అందించబడ్డాయి. మిగతా నాలుగు సంకెళ్ళు డైవింగ్ దాడులలో ఉపయోగించబడలేదు మరియు ఒక్కొక్కటి 260 ఎల్బి (120 కిలోల) కు పరిమితం చేయబడ్డాయి. ల్యాండింగ్ గేర్ మరియు వింగ్-మడత విధానం మధ్య ప్రాధమిక వింగ్ హార్డ్ పాయింట్లు 2,000 పౌండ్ల బరువున్న ఆయుధాలను మోయాలని నొక్కిచెప్పాయి. Uter టర్ వింగ్ ప్యానెల్లు ప్రతి ఒక్కటి 260 పౌండ్ల రేట్ చేయబడిన నాలుగు చిన్న హార్డ్ పాయింట్లను అందించాయి మరియు పరిమాణం లేదా బాంబులలో 5-అంగుళాల (127 మిమీ) వరకు రాకెట్లతో ఉపయోగించవచ్చు. XBT2C వింగ్ పైలాన్లతో సహా మొత్తం బాహ్య దుకాణాల బరువుకు 4,890 పౌండ్లు (2,220 కిలోలు) పరిమితం చేయబడింది. [7] రాడార్ ఆపరేటర్ కోసం వెనుక ఫ్యూజ్‌లేజ్‌లోని కంపార్ట్‌మెంట్ వెనుక వైపున ఉన్న సీటు, రెండు చిన్న కిటికీలు మరియు ఫ్యూజ్‌లేజ్ వైపు ఒక హాచ్‌తో అమర్చారు. అతను AN/APS-4 సెర్చ్ రాడార్‌ను నిర్వహించాడు, దాని ట్రాన్స్‌సీవర్ మరియు యాంటెన్నా స్టార్‌బోర్డ్ వింగ్ యొక్క ప్రాధమిక హార్డ్ పాయింట్‌లో క్రమబద్ధీకరించిన పాడ్‌లో ఉంచారు. [8] ఇది ఉపరితల-శోధన రాడార్‌గా రూపొందించబడింది, ఇది 30 MI (48 కిమీ) పరిధిలో ఓడను గుర్తించగలదు, కానీ విమానాన్ని గుర్తించే పరిమిత సామర్థ్యాన్ని కలిగి ఉంది (5 మైళ్ళు (8.0 కిమీ)). [9] విమానంలో ఏరోడైనమిక్ డ్రాగ్‌ను సమతుల్యం చేయడానికి, పోర్ట్ వింగ్ ప్రాధమిక హార్డ్ పాయింట్ సాధారణంగా 100-యుఎస్-గాలన్ డ్రాప్ ట్యాంక్‌ను కలిగి ఉంటుంది. [10] పూర్తయిన తొమ్మిది విమానాలు 1946 లో నేవీకి పంపిణీ చేయబడ్డాయి, అక్కడ వాటిని 1947 వరకు అంచనా వేశారు. పరీక్ష యొక్క బతికి ఉన్న డాక్యుమెంటేషన్ అసంపూర్ణంగా ఉంది, కానీ XBT2C-1 తులనాత్మక టార్పెడో డ్రాపింగ్ ట్రయల్స్ మరియు తక్కువ సులభం సమయంలో డగ్లస్ XBT2D కంటే హీనంగా నిర్ణయించబడింది గ్రుమ్మన్ టిబిఎఫ్ అవెంజర్ టార్పెడో బాంబర్ కంటే నిర్వహించడానికి. క్యారియర్-సూటిబిలిటీ రిపోర్ట్ యొక్క ముగింపు మనుగడ సాగించకపోయినా, దాని విభాగాలలో ఒకటి ల్యాండింగ్ ట్రయల్స్ బాహ్య దుకాణాలతో పనితీరు "విద్యుత్ రిజర్వ్ దృక్కోణం నుండి కీలకం" అని వెల్లడించింది మరియు "విమానం కంటే ఎక్కువ ఎక్కడానికి వేగంగా వేగవంతం చేయదు కొన్ని అడుగులు మరియు ఫ్లైట్ డెక్‌ను క్లియర్ చేయడానికి ఆచార ఎడమ మలుపు చేయలేకపోతున్నారు "ల్యాండింగ్ సిగ్నల్ ఆఫీసర్ ఆలస్యంగా వేవ్ ఆఫ్ చేసినప్పుడు. [11] పరీక్ష ముగిసిన తరువాత వారి కార్యకలాపాలు తెలియకపోయినా, అన్నీ 1940 ల చివరలో రద్దు చేయబడ్డాయి. [2] కర్టిస్ ఎయిర్క్రాఫ్ట్ నుండి డేటా 1907-1947;</v>
      </c>
      <c r="E144" s="1" t="s">
        <v>2458</v>
      </c>
      <c r="F144" s="1" t="str">
        <f>IFERROR(__xludf.DUMMYFUNCTION("GOOGLETRANSLATE(E:E, ""en"", ""te"")"),"దాడి విమానం")</f>
        <v>దాడి విమానం</v>
      </c>
      <c r="G144" s="1" t="s">
        <v>522</v>
      </c>
      <c r="H144" s="1" t="str">
        <f>IFERROR(__xludf.DUMMYFUNCTION("GOOGLETRANSLATE(G:G, ""en"", ""te"")"),"సంయుక్త రాష్ట్రాలు")</f>
        <v>సంయుక్త రాష్ట్రాలు</v>
      </c>
      <c r="I144" s="1" t="s">
        <v>738</v>
      </c>
      <c r="L144" s="3">
        <v>16656.0</v>
      </c>
      <c r="O144" s="1">
        <v>9.0</v>
      </c>
      <c r="P144" s="1">
        <v>2.0</v>
      </c>
      <c r="Q144" s="1" t="s">
        <v>2459</v>
      </c>
      <c r="R144" s="1" t="s">
        <v>2460</v>
      </c>
      <c r="S144" s="1" t="s">
        <v>2461</v>
      </c>
      <c r="T144" s="1" t="s">
        <v>2462</v>
      </c>
      <c r="U144" s="1" t="s">
        <v>2463</v>
      </c>
      <c r="V144" s="1" t="s">
        <v>2464</v>
      </c>
      <c r="W144" s="1" t="s">
        <v>2465</v>
      </c>
      <c r="X144" s="1" t="s">
        <v>2466</v>
      </c>
      <c r="Y144" s="1" t="s">
        <v>2467</v>
      </c>
      <c r="Z144" s="1" t="s">
        <v>2468</v>
      </c>
      <c r="AA144" s="1" t="s">
        <v>2469</v>
      </c>
      <c r="AN144" s="1" t="s">
        <v>2470</v>
      </c>
      <c r="AO144" s="1" t="s">
        <v>2471</v>
      </c>
      <c r="AQ144" s="1" t="s">
        <v>2472</v>
      </c>
      <c r="AS144" s="1" t="s">
        <v>2473</v>
      </c>
      <c r="AU144" s="1" t="s">
        <v>2474</v>
      </c>
      <c r="BE144" s="1" t="s">
        <v>2475</v>
      </c>
      <c r="BF144" s="1" t="s">
        <v>2476</v>
      </c>
      <c r="BG144" s="1" t="s">
        <v>291</v>
      </c>
      <c r="BI144" s="1" t="s">
        <v>2477</v>
      </c>
      <c r="BK144" s="1" t="s">
        <v>2478</v>
      </c>
      <c r="BL144" s="1" t="s">
        <v>2479</v>
      </c>
      <c r="CS144" s="1" t="s">
        <v>2480</v>
      </c>
      <c r="DN144" s="1" t="s">
        <v>2123</v>
      </c>
      <c r="DO144" s="1" t="s">
        <v>1687</v>
      </c>
      <c r="DP144" s="1" t="s">
        <v>2481</v>
      </c>
    </row>
    <row r="145">
      <c r="A145" s="1" t="s">
        <v>2482</v>
      </c>
      <c r="B145" s="1" t="str">
        <f>IFERROR(__xludf.DUMMYFUNCTION("GOOGLETRANSLATE(A:A, ""en"", ""te"")"),"కర్టిస్ XSB3C")</f>
        <v>కర్టిస్ XSB3C</v>
      </c>
      <c r="C145" s="1" t="s">
        <v>2483</v>
      </c>
      <c r="D145" s="1" t="str">
        <f>IFERROR(__xludf.DUMMYFUNCTION("GOOGLETRANSLATE(C:C, ""en"", ""te"")"),"కర్టిస్ XSB3C కర్టిస్ SB2C హెల్డివర్ డైవ్ బాంబర్ యొక్క కర్టిస్-రైట్ చేత ప్రతిపాదిత అభివృద్ధి, SB2C ను సేవలో భర్తీ చేయడానికి కొత్త డైవ్ బాంబర్ కోసం యు.ఎస్. నేవీ అవసరాన్ని తీర్చడానికి సమర్పించబడింది. పోటీ పడుతున్న డగ్లస్ XSB2D కంటే తక్కువగా పరిగణించబడుతుంది"&amp;" మరియు విమాన వాహక నౌకలలో అందించిన దానికంటే ఎక్కువ గ్రేడ్ ఇంధనం అవసరం, ఏదైనా విమానం నిర్మించబడటానికి ముందే ఈ ప్రాజెక్ట్ రద్దు చేయబడింది. SB2C కోసం భర్తీ చేయడానికి 3 ఫిబ్రవరి 1941 న జారీ చేసిన ప్రతిపాదనల కోసం నావికాదళ అభ్యర్థనకు ప్రతిస్పందనగా, [1] [2] కర్టి"&amp;"స్ హెల్డివర్ యొక్క మెరుగైన మరియు విస్తరించిన సంస్కరణను రూపొందించాడు, ఆ సమయంలో, ఇప్పటికీ ప్రక్రియలో మాత్రమే ఉంది విమాన పరీక్ష. ఒక పెద్ద తోక, సవరించిన వింగ్ ప్లాన్‌ఫార్మ్ మరియు ట్రైసైకిల్ ల్యాండింగ్ గేర్ విమానాన్ని దాని పూర్వీకుడు [1] నుండి భారీ ఆయుధాల సదుప"&amp;"ాయంతో పాటు వేరు చేసింది. విమానం మధ్యలో ఒక అంతర్గత బాంబు బే 4,000 పౌండ్ల (1,800 కిలోల) బాంబులను తీసుకెళ్లవచ్చు లేదా ప్రత్యామ్నాయంగా, రెండు టార్పెడోలను సెమీ సబ్మెర్జ్డ్ మౌంటులలో తీసుకెళ్లవచ్చు. అదనంగా, రెండు 500-పౌండ్ల (230 కిలోల) బాంబుల కోసం హార్డ్ పాయింట్"&amp;"లు రెక్కల కింద అమర్చబడ్డాయి. [1] ఫార్వర్డ్-ఫైరింగ్ ఆయుధ ప్రతిపాదనలు విమానానికి ఆరు .50-క్యాలిబర్ మెషిన్ గన్స్ లేదా రెక్కలలో నాలుగు 20 మిమీ ఫిరంగిని అమర్చడం, రక్షణాత్మక ఆయుధాన్ని పవర్-ఆపరేటెడ్ టరెట్‌లో అమర్చాలని అనుకున్నారు. [1] శక్తిని 2,500 హార్స్‌పవర్ ("&amp;"1,900 కిలోవాట్) యొక్క రైట్ R-3350 అందించడానికి ఉద్దేశించబడింది, అయితే ప్రాట్ &amp; విట్నీ R-4360, 3,000 హార్స్‌పవర్ (2,200 kW) ఇచ్చింది, భవిష్యత్ సంస్థాపన కోసం పరిగణించబడింది. [3] డిసెంబర్ 1941 లో భారీ విమానాల మోకాప్ యొక్క తనిఖీతో ఆకట్టుకున్న నేవీ రెండు ప్రోట"&amp;"ోటైప్‌లను ఆదేశించింది, మరియు డిజైన్ యొక్క భాగాలను XSB2C-6 పరీక్షించారు. [1] అయితే, 1942 లో ఈ ప్రాజెక్ట్ అభివృద్ధి చెందుతున్నప్పుడు, ఇది పోటీ డగ్లస్ విమానాల కంటే హీనంగా ఉందని నిర్ణయించబడింది. [1] ఇది, 115/145 ఆక్టేన్ ఇంధనం కోసం విమానం యొక్క అవసరాన్ని కలిపి"&amp;", ఇది ఓడ మీదిని నిర్వహించడం కష్టంగా భావించబడింది, [1] మరియు భవిష్యత్ దాడి విమానం సింగిల్-సీట్ల విమానం అని బ్యూరో ఆఫ్ ఏరోనాటిక్స్ నిర్ణయం, [3] దారితీసింది ప్రోటోటైప్ ఒప్పందాన్ని రద్దు చేయాలన్న నేవీ తీసుకున్న నిర్ణయం మరియు XSB3C యొక్క ఉదాహరణలు ఎప్పుడూ నిర్మ"&amp;"ించబడలేదు. [1] [1] సాధారణ లక్షణాల నుండి డేటా పోల్చదగిన పాత్ర, కాన్ఫిగరేషన్ మరియు ERA సంబంధిత జాబితాల ఆయుధ సంబంధిత అభివృద్ధి విమానం")</f>
        <v>కర్టిస్ XSB3C కర్టిస్ SB2C హెల్డివర్ డైవ్ బాంబర్ యొక్క కర్టిస్-రైట్ చేత ప్రతిపాదిత అభివృద్ధి, SB2C ను సేవలో భర్తీ చేయడానికి కొత్త డైవ్ బాంబర్ కోసం యు.ఎస్. నేవీ అవసరాన్ని తీర్చడానికి సమర్పించబడింది. పోటీ పడుతున్న డగ్లస్ XSB2D కంటే తక్కువగా పరిగణించబడుతుంది మరియు విమాన వాహక నౌకలలో అందించిన దానికంటే ఎక్కువ గ్రేడ్ ఇంధనం అవసరం, ఏదైనా విమానం నిర్మించబడటానికి ముందే ఈ ప్రాజెక్ట్ రద్దు చేయబడింది. SB2C కోసం భర్తీ చేయడానికి 3 ఫిబ్రవరి 1941 న జారీ చేసిన ప్రతిపాదనల కోసం నావికాదళ అభ్యర్థనకు ప్రతిస్పందనగా, [1] [2] కర్టిస్ హెల్డివర్ యొక్క మెరుగైన మరియు విస్తరించిన సంస్కరణను రూపొందించాడు, ఆ సమయంలో, ఇప్పటికీ ప్రక్రియలో మాత్రమే ఉంది విమాన పరీక్ష. ఒక పెద్ద తోక, సవరించిన వింగ్ ప్లాన్‌ఫార్మ్ మరియు ట్రైసైకిల్ ల్యాండింగ్ గేర్ విమానాన్ని దాని పూర్వీకుడు [1] నుండి భారీ ఆయుధాల సదుపాయంతో పాటు వేరు చేసింది. విమానం మధ్యలో ఒక అంతర్గత బాంబు బే 4,000 పౌండ్ల (1,800 కిలోల) బాంబులను తీసుకెళ్లవచ్చు లేదా ప్రత్యామ్నాయంగా, రెండు టార్పెడోలను సెమీ సబ్మెర్జ్డ్ మౌంటులలో తీసుకెళ్లవచ్చు. అదనంగా, రెండు 500-పౌండ్ల (230 కిలోల) బాంబుల కోసం హార్డ్ పాయింట్లు రెక్కల కింద అమర్చబడ్డాయి. [1] ఫార్వర్డ్-ఫైరింగ్ ఆయుధ ప్రతిపాదనలు విమానానికి ఆరు .50-క్యాలిబర్ మెషిన్ గన్స్ లేదా రెక్కలలో నాలుగు 20 మిమీ ఫిరంగిని అమర్చడం, రక్షణాత్మక ఆయుధాన్ని పవర్-ఆపరేటెడ్ టరెట్‌లో అమర్చాలని అనుకున్నారు. [1] శక్తిని 2,500 హార్స్‌పవర్ (1,900 కిలోవాట్) యొక్క రైట్ R-3350 అందించడానికి ఉద్దేశించబడింది, అయితే ప్రాట్ &amp; విట్నీ R-4360, 3,000 హార్స్‌పవర్ (2,200 kW) ఇచ్చింది, భవిష్యత్ సంస్థాపన కోసం పరిగణించబడింది. [3] డిసెంబర్ 1941 లో భారీ విమానాల మోకాప్ యొక్క తనిఖీతో ఆకట్టుకున్న నేవీ రెండు ప్రోటోటైప్‌లను ఆదేశించింది, మరియు డిజైన్ యొక్క భాగాలను XSB2C-6 పరీక్షించారు. [1] అయితే, 1942 లో ఈ ప్రాజెక్ట్ అభివృద్ధి చెందుతున్నప్పుడు, ఇది పోటీ డగ్లస్ విమానాల కంటే హీనంగా ఉందని నిర్ణయించబడింది. [1] ఇది, 115/145 ఆక్టేన్ ఇంధనం కోసం విమానం యొక్క అవసరాన్ని కలిపి, ఇది ఓడ మీదిని నిర్వహించడం కష్టంగా భావించబడింది, [1] మరియు భవిష్యత్ దాడి విమానం సింగిల్-సీట్ల విమానం అని బ్యూరో ఆఫ్ ఏరోనాటిక్స్ నిర్ణయం, [3] దారితీసింది ప్రోటోటైప్ ఒప్పందాన్ని రద్దు చేయాలన్న నేవీ తీసుకున్న నిర్ణయం మరియు XSB3C యొక్క ఉదాహరణలు ఎప్పుడూ నిర్మించబడలేదు. [1] [1] సాధారణ లక్షణాల నుండి డేటా పోల్చదగిన పాత్ర, కాన్ఫిగరేషన్ మరియు ERA సంబంధిత జాబితాల ఆయుధ సంబంధిత అభివృద్ధి విమానం</v>
      </c>
      <c r="E145" s="1" t="s">
        <v>2484</v>
      </c>
      <c r="F145" s="1" t="str">
        <f>IFERROR(__xludf.DUMMYFUNCTION("GOOGLETRANSLATE(E:E, ""en"", ""te"")"),"టార్పెడో/డైవ్ బాంబర్")</f>
        <v>టార్పెడో/డైవ్ బాంబర్</v>
      </c>
      <c r="O145" s="1" t="s">
        <v>2485</v>
      </c>
      <c r="P145" s="1" t="s">
        <v>2486</v>
      </c>
      <c r="W145" s="1" t="s">
        <v>2487</v>
      </c>
      <c r="AM145" s="1" t="s">
        <v>2488</v>
      </c>
      <c r="AN145" s="1" t="s">
        <v>2489</v>
      </c>
      <c r="AO145" s="2" t="s">
        <v>2490</v>
      </c>
      <c r="AU145" s="1" t="s">
        <v>2491</v>
      </c>
      <c r="BB145" s="1" t="s">
        <v>2492</v>
      </c>
      <c r="BC145" s="1" t="s">
        <v>2493</v>
      </c>
      <c r="BE145" s="1" t="s">
        <v>2475</v>
      </c>
      <c r="BF145" s="1" t="s">
        <v>2476</v>
      </c>
    </row>
    <row r="146">
      <c r="A146" s="1" t="s">
        <v>2494</v>
      </c>
      <c r="B146" s="1" t="str">
        <f>IFERROR(__xludf.DUMMYFUNCTION("GOOGLETRANSLATE(A:A, ""en"", ""te"")"),"హాయిగా ఉన్న MK IV")</f>
        <v>హాయిగా ఉన్న MK IV</v>
      </c>
      <c r="C146" s="1" t="s">
        <v>2495</v>
      </c>
      <c r="D146" s="1" t="str">
        <f>IFERROR(__xludf.DUMMYFUNCTION("GOOGLETRANSLATE(C:C, ""en"", ""te"")"),"హాయిగా మార్క్ IV అనేది 4-సీట్ల, సింగిల్ ఇంజిన్, నాట్ పఫర్ రూపొందించిన హోమ్‌బిల్ట్ లైట్ ఎయిర్‌క్రాఫ్ట్, ఎయిర్‌క్రాఫ్ట్ స్ప్రూస్ &amp; స్పెషాలిటీ కో అందించిన భాగాలు మరియు ప్రణాళికలు. ఈ విమానం ప్రాథమిక ముడి పదార్థాలను ఉపయోగించి ప్రణాళికల నుండి నిర్మించబడింది. ఇద"&amp;"ి కిట్ విమానం కాదు, అయినప్పటికీ చాలా చిన్న భాగాలు అందుబాటులో ఉన్నాయి. హాయిగా డిజైన్ మరియు నిర్మాణంలో 2-సీట్ల రుటాన్ లాంగ్-EZ కు సమానంగా ఉంటుంది, దాని నుండి అది తీసుకోబడింది, [2] [3] బర్ట్ రుటాన్ ఆమోదంతో. హాయిగా ఉన్న మార్క్ IV నురుగు మరియు ఫైబర్‌గ్లాస్ శాం"&amp;"డ్‌విచ్ నిర్మాణాన్ని ఉపయోగిస్తుంది, నురుగు వాడకానికి సరిపోతుంది, ఒత్తిడి కోసం ఫైబర్‌గ్లాస్ మరియు వాటిని కలిసి బంధించడానికి ఎపోక్సీ. [3] నాట్ పఫర్ ఈ విమానాన్ని హై స్పీడ్ క్రాస్ కంట్రీ విజువల్ ఫ్లైట్ రూల్స్ (విఎఫ్ఆర్) విమానంగా రూపొందించింది, అయినప్పటికీ చాల"&amp;"ా మంది బిల్డర్లు తమ విమానాలను ఇన్స్ట్రుమెంట్ ఫ్లైట్ రూల్స్ (ఐఎఫ్ఆర్) సామర్థ్యాలతో సన్నద్ధం చేస్తుంది. [4] ఈ విమానం ప్రధానంగా ఫైబర్గ్లాస్, నురుగు మరియు ఎపోక్సీలతో నిర్మించబడింది. మూత్ర మరియు వింగ్ చిట్కాలు వంటి అధిక వంగిన, చేతితో చెక్కిన ఆకృతులను ఏర్పడటాని"&amp;"కి యురేథేన్ నురుగు ఉపయోగించబడుతుంది. బ్లూ రిజిడ్ స్టైరోఫోమ్ హాట్ వైర్ రంపంతో కత్తిరించబడుతుంది. సన్నని పివిసి నురుగు షీట్లను బల్క్‌హెడ్‌లు మరియు ఫ్యూజ్‌లేజ్ వైపులా రూపొందించడానికి ఉపయోగిస్తారు. మిశ్రమ శాండ్‌విచ్ యొక్క ఉపరితల బలాన్ని అందించడానికి రెండు రకా"&amp;"ల నేసిన ఫైబర్‌గ్లాస్ ఉపయోగించబడుతుంది. RA7715 ఫైబర్గ్లాస్ దాని ఫైబర్ ధోరణిలో పూర్తిగా ఏక దిశలో ఉంటుంది. RA7725 లంబ ఫైబర్గ్లాస్ తంతువులకు సమానమైన భాగాన్ని కలిగి ఉంది. ఉపయోగించిన ఎపోక్సీ వ్యవస్థలలో EZ- పాక్సీ, సేఫ్-టి-పాక్సీ, MGS L285 మరియు L335 మరియు వెస్ట"&amp;"్ సిస్టమ్స్ ఉన్నాయి. ల్యాండింగ్ గేర్ విల్లు మరియు ముక్కు గేర్ స్ట్రట్ మినహా విమానం పూర్తి చేయడానికి బిల్డర్‌కు ముందే తయారుచేసిన వస్తువులు అవసరం లేదు, దీనికి ఫారమ్‌లు మరియు పోస్ట్ క్యూరింగ్ కోసం ఓవెన్ అవసరం, కానీ ఈ భాగాలకు అనేక సరఫరాదారులు ఉన్నారు. [సైటేషన"&amp;"్ అవసరం] సిఫార్సు చేసిన ఇంజిన్ 180 హెచ్‌పి (134 కిలోవాట్) లైమింగ్ ఓ -360, కానీ 160 నుండి 220 హెచ్‌పి (119 నుండి 164 కిలోవాట్) వరకు వివిధ రకాల పవర్‌ప్లాంట్లు ఉపయోగించబడ్డాయి. ఒక సంస్థాపన రెండు సుజుకి 1600 ఆటోమొబైల్ ఇంజిన్లను రెండు కేంద్రీకృత విరుద్ధమైన ప్ర"&amp;"ొపెల్లర్లను నడుపుతుంది. [3] [2] [5] సాధారణ లక్షణాల పనితీరు నుండి డేటా")</f>
        <v>హాయిగా మార్క్ IV అనేది 4-సీట్ల, సింగిల్ ఇంజిన్, నాట్ పఫర్ రూపొందించిన హోమ్‌బిల్ట్ లైట్ ఎయిర్‌క్రాఫ్ట్, ఎయిర్‌క్రాఫ్ట్ స్ప్రూస్ &amp; స్పెషాలిటీ కో అందించిన భాగాలు మరియు ప్రణాళికలు. ఈ విమానం ప్రాథమిక ముడి పదార్థాలను ఉపయోగించి ప్రణాళికల నుండి నిర్మించబడింది. ఇది కిట్ విమానం కాదు, అయినప్పటికీ చాలా చిన్న భాగాలు అందుబాటులో ఉన్నాయి. హాయిగా డిజైన్ మరియు నిర్మాణంలో 2-సీట్ల రుటాన్ లాంగ్-EZ కు సమానంగా ఉంటుంది, దాని నుండి అది తీసుకోబడింది, [2] [3] బర్ట్ రుటాన్ ఆమోదంతో. హాయిగా ఉన్న మార్క్ IV నురుగు మరియు ఫైబర్‌గ్లాస్ శాండ్‌విచ్ నిర్మాణాన్ని ఉపయోగిస్తుంది, నురుగు వాడకానికి సరిపోతుంది, ఒత్తిడి కోసం ఫైబర్‌గ్లాస్ మరియు వాటిని కలిసి బంధించడానికి ఎపోక్సీ. [3] నాట్ పఫర్ ఈ విమానాన్ని హై స్పీడ్ క్రాస్ కంట్రీ విజువల్ ఫ్లైట్ రూల్స్ (విఎఫ్ఆర్) విమానంగా రూపొందించింది, అయినప్పటికీ చాలా మంది బిల్డర్లు తమ విమానాలను ఇన్స్ట్రుమెంట్ ఫ్లైట్ రూల్స్ (ఐఎఫ్ఆర్) సామర్థ్యాలతో సన్నద్ధం చేస్తుంది. [4] ఈ విమానం ప్రధానంగా ఫైబర్గ్లాస్, నురుగు మరియు ఎపోక్సీలతో నిర్మించబడింది. మూత్ర మరియు వింగ్ చిట్కాలు వంటి అధిక వంగిన, చేతితో చెక్కిన ఆకృతులను ఏర్పడటానికి యురేథేన్ నురుగు ఉపయోగించబడుతుంది. బ్లూ రిజిడ్ స్టైరోఫోమ్ హాట్ వైర్ రంపంతో కత్తిరించబడుతుంది. సన్నని పివిసి నురుగు షీట్లను బల్క్‌హెడ్‌లు మరియు ఫ్యూజ్‌లేజ్ వైపులా రూపొందించడానికి ఉపయోగిస్తారు. మిశ్రమ శాండ్‌విచ్ యొక్క ఉపరితల బలాన్ని అందించడానికి రెండు రకాల నేసిన ఫైబర్‌గ్లాస్ ఉపయోగించబడుతుంది. RA7715 ఫైబర్గ్లాస్ దాని ఫైబర్ ధోరణిలో పూర్తిగా ఏక దిశలో ఉంటుంది. RA7725 లంబ ఫైబర్గ్లాస్ తంతువులకు సమానమైన భాగాన్ని కలిగి ఉంది. ఉపయోగించిన ఎపోక్సీ వ్యవస్థలలో EZ- పాక్సీ, సేఫ్-టి-పాక్సీ, MGS L285 మరియు L335 మరియు వెస్ట్ సిస్టమ్స్ ఉన్నాయి. ల్యాండింగ్ గేర్ విల్లు మరియు ముక్కు గేర్ స్ట్రట్ మినహా విమానం పూర్తి చేయడానికి బిల్డర్‌కు ముందే తయారుచేసిన వస్తువులు అవసరం లేదు, దీనికి ఫారమ్‌లు మరియు పోస్ట్ క్యూరింగ్ కోసం ఓవెన్ అవసరం, కానీ ఈ భాగాలకు అనేక సరఫరాదారులు ఉన్నారు. [సైటేషన్ అవసరం] సిఫార్సు చేసిన ఇంజిన్ 180 హెచ్‌పి (134 కిలోవాట్) లైమింగ్ ఓ -360, కానీ 160 నుండి 220 హెచ్‌పి (119 నుండి 164 కిలోవాట్) వరకు వివిధ రకాల పవర్‌ప్లాంట్లు ఉపయోగించబడ్డాయి. ఒక సంస్థాపన రెండు సుజుకి 1600 ఆటోమొబైల్ ఇంజిన్లను రెండు కేంద్రీకృత విరుద్ధమైన ప్రొపెల్లర్లను నడుపుతుంది. [3] [2] [5] సాధారణ లక్షణాల పనితీరు నుండి డేటా</v>
      </c>
      <c r="E146" s="1" t="s">
        <v>182</v>
      </c>
      <c r="F146" s="1" t="str">
        <f>IFERROR(__xludf.DUMMYFUNCTION("GOOGLETRANSLATE(E:E, ""en"", ""te"")"),"హోమ్‌బిల్ట్ విమానం")</f>
        <v>హోమ్‌బిల్ట్ విమానం</v>
      </c>
      <c r="G146" s="1" t="s">
        <v>522</v>
      </c>
      <c r="H146" s="1" t="str">
        <f>IFERROR(__xludf.DUMMYFUNCTION("GOOGLETRANSLATE(G:G, ""en"", ""te"")"),"సంయుక్త రాష్ట్రాలు")</f>
        <v>సంయుక్త రాష్ట్రాలు</v>
      </c>
      <c r="I146" s="1" t="s">
        <v>738</v>
      </c>
      <c r="J146" s="1" t="s">
        <v>2496</v>
      </c>
      <c r="K146" s="1" t="str">
        <f>IFERROR(__xludf.DUMMYFUNCTION("GOOGLETRANSLATE(J:J, ""en"", ""te"")"),"నాట్ పఫర్")</f>
        <v>నాట్ పఫర్</v>
      </c>
      <c r="L146" s="1" t="s">
        <v>2497</v>
      </c>
      <c r="O146" s="1" t="s">
        <v>2498</v>
      </c>
      <c r="P146" s="1" t="s">
        <v>163</v>
      </c>
      <c r="Q146" s="1" t="s">
        <v>2499</v>
      </c>
      <c r="R146" s="1" t="s">
        <v>2500</v>
      </c>
      <c r="S146" s="1" t="s">
        <v>2501</v>
      </c>
      <c r="T146" s="1" t="s">
        <v>2502</v>
      </c>
      <c r="U146" s="1" t="s">
        <v>1730</v>
      </c>
      <c r="V146" s="1" t="s">
        <v>2503</v>
      </c>
      <c r="W146" s="1" t="s">
        <v>2504</v>
      </c>
      <c r="Z146" s="1" t="s">
        <v>2505</v>
      </c>
      <c r="AA146" s="1" t="s">
        <v>2506</v>
      </c>
      <c r="AM146" s="1" t="s">
        <v>186</v>
      </c>
      <c r="AN146" s="1" t="s">
        <v>2507</v>
      </c>
      <c r="AO146" s="1" t="s">
        <v>2508</v>
      </c>
      <c r="AP146" s="1" t="s">
        <v>775</v>
      </c>
      <c r="AS146" s="1" t="s">
        <v>2509</v>
      </c>
      <c r="AU146" s="1" t="s">
        <v>2510</v>
      </c>
      <c r="AZ146" s="1">
        <v>1991.0</v>
      </c>
      <c r="BE146" s="1" t="s">
        <v>2511</v>
      </c>
      <c r="BF146" s="1" t="s">
        <v>2512</v>
      </c>
      <c r="BI146" s="1" t="s">
        <v>2513</v>
      </c>
    </row>
    <row r="147">
      <c r="A147" s="1" t="s">
        <v>2514</v>
      </c>
      <c r="B147" s="1" t="str">
        <f>IFERROR(__xludf.DUMMYFUNCTION("GOOGLETRANSLATE(A:A, ""en"", ""te"")"),"టూరిజం క్రోస్")</f>
        <v>టూరిజం క్రోస్</v>
      </c>
      <c r="C147" s="1" t="s">
        <v>2515</v>
      </c>
      <c r="D147" s="1" t="str">
        <f>IFERROR(__xludf.DUMMYFUNCTION("GOOGLETRANSLATE(C:C, ""en"", ""te"")"),"క్రోసెస్ EC-8 టూరిస్మే 1960 ల ఫ్రెంచ్ మూడు-సీట్ల టెన్డం-వింగ్ హోమ్‌బిల్ట్ విమానం, ఇది ఎమిలియన్ క్రోసెస్ రూపొందించింది. అంతకుముందు రెండు-సీట్ల EC-6 క్రికెట్ నుండి అభివృద్ధి చేయబడిన పర్యాటకం మూడు-సీట్ల వెర్షన్. క్రికెట్ మాదిరిగా ఇది టెయిల్‌వీల్ ల్యాండింగ్ గ"&amp;"ేర్ మరియు మిగ్నెట్-రకం టెన్డం వింగ్ కలిగి ఉంది. [1] క్రాస్ కంట్రీ ఫ్లయింగ్ కోసం దీనిని సన్నద్ధం చేయడానికి, EC-8 దాని పూర్వీకుల కంటే ధృడమైన అండర్ క్యారేజీతో అమర్చబడింది, ఇది ప్రతి ప్రధాన అండర్ క్యారేజ్ యూనిట్‌లో రెండు చక్రాల అసాధారణమైన టెన్డం అమరికను కలిగి"&amp;" ఉంది. 1960 ల విమానంలో ఈ వ్యాసం ఒక స్టబ్. వికీపీడియా విస్తరించడం ద్వారా మీరు సహాయపడవచ్చు.")</f>
        <v>క్రోసెస్ EC-8 టూరిస్మే 1960 ల ఫ్రెంచ్ మూడు-సీట్ల టెన్డం-వింగ్ హోమ్‌బిల్ట్ విమానం, ఇది ఎమిలియన్ క్రోసెస్ రూపొందించింది. అంతకుముందు రెండు-సీట్ల EC-6 క్రికెట్ నుండి అభివృద్ధి చేయబడిన పర్యాటకం మూడు-సీట్ల వెర్షన్. క్రికెట్ మాదిరిగా ఇది టెయిల్‌వీల్ ల్యాండింగ్ గేర్ మరియు మిగ్నెట్-రకం టెన్డం వింగ్ కలిగి ఉంది. [1] క్రాస్ కంట్రీ ఫ్లయింగ్ కోసం దీనిని సన్నద్ధం చేయడానికి, EC-8 దాని పూర్వీకుల కంటే ధృడమైన అండర్ క్యారేజీతో అమర్చబడింది, ఇది ప్రతి ప్రధాన అండర్ క్యారేజ్ యూనిట్‌లో రెండు చక్రాల అసాధారణమైన టెన్డం అమరికను కలిగి ఉంది. 1960 ల విమానంలో ఈ వ్యాసం ఒక స్టబ్. వికీపీడియా విస్తరించడం ద్వారా మీరు సహాయపడవచ్చు.</v>
      </c>
      <c r="E147" s="1" t="s">
        <v>2516</v>
      </c>
      <c r="F147" s="1" t="str">
        <f>IFERROR(__xludf.DUMMYFUNCTION("GOOGLETRANSLATE(E:E, ""en"", ""te"")"),"మూడు-సీట్ల టెన్డం-వింగ్ హోమ్‌బిల్ట్")</f>
        <v>మూడు-సీట్ల టెన్డం-వింగ్ హోమ్‌బిల్ట్</v>
      </c>
      <c r="J147" s="1" t="s">
        <v>2307</v>
      </c>
      <c r="K147" s="1" t="str">
        <f>IFERROR(__xludf.DUMMYFUNCTION("GOOGLETRANSLATE(J:J, ""en"", ""te"")"),"ఎమిలియన్ క్రోసెస్")</f>
        <v>ఎమిలియన్ క్రోసెస్</v>
      </c>
      <c r="AY147" s="1" t="s">
        <v>2321</v>
      </c>
    </row>
    <row r="148">
      <c r="A148" s="1" t="s">
        <v>2517</v>
      </c>
      <c r="B148" s="1" t="str">
        <f>IFERROR(__xludf.DUMMYFUNCTION("GOOGLETRANSLATE(A:A, ""en"", ""te"")"),"కబ్‌క్రాఫ్టర్లు కార్బన్ కబ్ ఎక్స్")</f>
        <v>కబ్‌క్రాఫ్టర్లు కార్బన్ కబ్ ఎక్స్</v>
      </c>
      <c r="C148" s="1" t="s">
        <v>2518</v>
      </c>
      <c r="D148" s="1" t="str">
        <f>IFERROR(__xludf.DUMMYFUNCTION("GOOGLETRANSLATE(C:C, ""en"", ""te"")"),"కబ్‌క్రాఫ్టర్స్ కార్బన్ కబ్ ఎక్స్ (ఎక్స్ - ఎక్స్‌పెరిమెంటల్) అనేది ఒక అమెరికన్ te త్సాహిక -నిర్మిత విమానం, ఇది వాషింగ్టన్‌లోని యాకిమా యొక్క కబ్ క్రాఫ్టర్లు రూపొందించి ఉత్పత్తి చేస్తుంది. ఈ విమానం te త్సాహిక నిర్మాణానికి కిట్‌గా సరఫరా చేయబడుతుంది. [1] కార్"&amp;"బన్ కబ్ EX లో స్ట్రట్-బ్రేస్డ్ హై-వింగ్, రెండు-సీట్ల-టెన్డం పరివేష్టిత కాక్‌పిట్ ఉంది, ఇది 24 లో (61 సెం.మీ) వెడల్పు మరియు తలుపు ద్వారా యాక్సెస్ చేయబడింది, స్థిర సాంప్రదాయ ల్యాండింగ్ గేర్ మరియు ట్రాక్టర్ కాన్ఫిగరేషన్‌లో ఒకే ఇంజిన్. ఈ డిజైన్ సంస్థ యొక్క కబ"&amp;"్‌క్రాఫ్టర్స్ కార్బన్ కబ్ ఎస్ఎస్ లైట్-స్పోర్ట్ విమానాలకు సంబంధించినది, కాని యుఎస్ ప్రయోగాత్మక te త్సాహిక-నిర్మిత వర్గానికి అనుగుణంగా ఉంటుంది. [1] విమానం యొక్క ఎయిర్‌ఫ్రేమ్ వెల్డెడ్ స్టీల్ ట్యూబింగ్, అల్యూమినియం మరియు డోప్డ్ ఎయిర్‌క్రాఫ్ట్ ఫాబ్రిక్‌లో కప్ప"&amp;"బడిన కార్బన్ ఫైబర్ యొక్క న్యాయమైన ఉపయోగం నుండి తయారవుతుంది. దీని 34.2 అడుగుల (10.4 మీ) స్పాన్ వింగ్ 179 చదరపు అడుగుల (16.6 మీ 2) విస్తీర్ణంలో ఉంది మరియు ఫ్లాప్‌లను మౌంట్ చేస్తుంది. విమానం యొక్క సిఫార్సు చేసిన ఇంజిన్ శక్తి 100 నుండి 180 హెచ్‌పి (75 నుండి 1"&amp;"34 కిలోవాట్) మరియు ఉపయోగించిన ప్రామాణిక ఇంజన్లు 100 హెచ్‌పి (75 కిలోవాట్ kW) ECI CC340 ఫోర్-స్ట్రోక్ పవర్‌ప్లాంట్. సరఫరా చేసిన కిట్ నుండి నిర్మాణ సమయం 700 నుండి 1100 గంటల వరకు ఉంటుంది (బిల్డర్ అనుభవాన్ని బట్టి). [1] డిసెంబర్ 2016 నాటికి నాలుగు ఉదాహరణలు యు"&amp;"నైటెడ్ స్టేట్స్లో ఫెడరల్ ఏవియేషన్ అడ్మినిస్ట్రేషన్ మరియు ఆరు ట్రాన్స్పోర్ట్ కెనడాతో నమోదు చేయబడ్డాయి. [2] [3] కిట్‌ప్లాన్‌ల నుండి డేటా [1] సాధారణ లక్షణాల పనితీరు")</f>
        <v>కబ్‌క్రాఫ్టర్స్ కార్బన్ కబ్ ఎక్స్ (ఎక్స్ - ఎక్స్‌పెరిమెంటల్) అనేది ఒక అమెరికన్ te త్సాహిక -నిర్మిత విమానం, ఇది వాషింగ్టన్‌లోని యాకిమా యొక్క కబ్ క్రాఫ్టర్లు రూపొందించి ఉత్పత్తి చేస్తుంది. ఈ విమానం te త్సాహిక నిర్మాణానికి కిట్‌గా సరఫరా చేయబడుతుంది. [1] కార్బన్ కబ్ EX లో స్ట్రట్-బ్రేస్డ్ హై-వింగ్, రెండు-సీట్ల-టెన్డం పరివేష్టిత కాక్‌పిట్ ఉంది, ఇది 24 లో (61 సెం.మీ) వెడల్పు మరియు తలుపు ద్వారా యాక్సెస్ చేయబడింది, స్థిర సాంప్రదాయ ల్యాండింగ్ గేర్ మరియు ట్రాక్టర్ కాన్ఫిగరేషన్‌లో ఒకే ఇంజిన్. ఈ డిజైన్ సంస్థ యొక్క కబ్‌క్రాఫ్టర్స్ కార్బన్ కబ్ ఎస్ఎస్ లైట్-స్పోర్ట్ విమానాలకు సంబంధించినది, కాని యుఎస్ ప్రయోగాత్మక te త్సాహిక-నిర్మిత వర్గానికి అనుగుణంగా ఉంటుంది. [1] విమానం యొక్క ఎయిర్‌ఫ్రేమ్ వెల్డెడ్ స్టీల్ ట్యూబింగ్, అల్యూమినియం మరియు డోప్డ్ ఎయిర్‌క్రాఫ్ట్ ఫాబ్రిక్‌లో కప్పబడిన కార్బన్ ఫైబర్ యొక్క న్యాయమైన ఉపయోగం నుండి తయారవుతుంది. దీని 34.2 అడుగుల (10.4 మీ) స్పాన్ వింగ్ 179 చదరపు అడుగుల (16.6 మీ 2) విస్తీర్ణంలో ఉంది మరియు ఫ్లాప్‌లను మౌంట్ చేస్తుంది. విమానం యొక్క సిఫార్సు చేసిన ఇంజిన్ శక్తి 100 నుండి 180 హెచ్‌పి (75 నుండి 134 కిలోవాట్) మరియు ఉపయోగించిన ప్రామాణిక ఇంజన్లు 100 హెచ్‌పి (75 కిలోవాట్ kW) ECI CC340 ఫోర్-స్ట్రోక్ పవర్‌ప్లాంట్. సరఫరా చేసిన కిట్ నుండి నిర్మాణ సమయం 700 నుండి 1100 గంటల వరకు ఉంటుంది (బిల్డర్ అనుభవాన్ని బట్టి). [1] డిసెంబర్ 2016 నాటికి నాలుగు ఉదాహరణలు యునైటెడ్ స్టేట్స్లో ఫెడరల్ ఏవియేషన్ అడ్మినిస్ట్రేషన్ మరియు ఆరు ట్రాన్స్పోర్ట్ కెనడాతో నమోదు చేయబడ్డాయి. [2] [3] కిట్‌ప్లాన్‌ల నుండి డేటా [1] సాధారణ లక్షణాల పనితీరు</v>
      </c>
      <c r="E148" s="1" t="s">
        <v>2076</v>
      </c>
      <c r="F148" s="1" t="str">
        <f>IFERROR(__xludf.DUMMYFUNCTION("GOOGLETRANSLATE(E:E, ""en"", ""te"")"),"Te త్సాహిక నిర్మించిన విమానం")</f>
        <v>Te త్సాహిక నిర్మించిన విమానం</v>
      </c>
      <c r="G148" s="1" t="s">
        <v>522</v>
      </c>
      <c r="H148" s="1" t="str">
        <f>IFERROR(__xludf.DUMMYFUNCTION("GOOGLETRANSLATE(G:G, ""en"", ""te"")"),"సంయుక్త రాష్ట్రాలు")</f>
        <v>సంయుక్త రాష్ట్రాలు</v>
      </c>
      <c r="I148" s="1" t="s">
        <v>738</v>
      </c>
      <c r="M148" s="1" t="s">
        <v>2018</v>
      </c>
      <c r="N148" s="1" t="str">
        <f>IFERROR(__xludf.DUMMYFUNCTION("GOOGLETRANSLATE(M:M, ""en"", ""te"")"),"ఉత్పత్తిలో (2012)")</f>
        <v>ఉత్పత్తిలో (2012)</v>
      </c>
      <c r="O148" s="1" t="s">
        <v>2519</v>
      </c>
      <c r="P148" s="1" t="s">
        <v>163</v>
      </c>
      <c r="Q148" s="1" t="s">
        <v>2520</v>
      </c>
      <c r="R148" s="1" t="s">
        <v>2521</v>
      </c>
      <c r="T148" s="1" t="s">
        <v>2522</v>
      </c>
      <c r="U148" s="1" t="s">
        <v>1473</v>
      </c>
      <c r="V148" s="1" t="s">
        <v>2523</v>
      </c>
      <c r="W148" s="1" t="s">
        <v>2524</v>
      </c>
      <c r="X148" s="1" t="s">
        <v>1665</v>
      </c>
      <c r="Z148" s="1" t="s">
        <v>2090</v>
      </c>
      <c r="AA148" s="1" t="s">
        <v>2058</v>
      </c>
      <c r="AM148" s="1" t="s">
        <v>2085</v>
      </c>
      <c r="AN148" s="1" t="s">
        <v>2351</v>
      </c>
      <c r="AO148" s="1" t="s">
        <v>2352</v>
      </c>
      <c r="AP148" s="1" t="s">
        <v>175</v>
      </c>
      <c r="AQ148" s="1" t="s">
        <v>2525</v>
      </c>
      <c r="AR148" s="1" t="s">
        <v>2526</v>
      </c>
      <c r="AS148" s="1" t="s">
        <v>2527</v>
      </c>
      <c r="AT148" s="1" t="s">
        <v>2528</v>
      </c>
      <c r="AU148" s="1" t="s">
        <v>2529</v>
      </c>
      <c r="AW148" s="1" t="s">
        <v>206</v>
      </c>
      <c r="BE148" s="1" t="s">
        <v>2530</v>
      </c>
      <c r="BF148" s="1" t="s">
        <v>2531</v>
      </c>
      <c r="BO148" s="1" t="s">
        <v>2532</v>
      </c>
    </row>
    <row r="149">
      <c r="A149" s="1" t="s">
        <v>2533</v>
      </c>
      <c r="B149" s="1" t="str">
        <f>IFERROR(__xludf.DUMMYFUNCTION("GOOGLETRANSLATE(A:A, ""en"", ""te"")"),"DAC రేంజర్")</f>
        <v>DAC రేంజర్</v>
      </c>
      <c r="C149" s="1" t="s">
        <v>2534</v>
      </c>
      <c r="D149" s="1" t="str">
        <f>IFERROR(__xludf.DUMMYFUNCTION("GOOGLETRANSLATE(C:C, ""en"", ""te"")"),"DAC రేంజర్ అనేది డచ్ te త్సాహిక-నిర్మిత విమానం, దీనిని డోర్డ్రెచ్ట్ యొక్క డచ్ ఎయిర్‌ప్లేన్ కంపెనీ (DAC) రూపొందించి ఉత్పత్తి చేసింది. ఇది అందుబాటులో ఉన్నప్పుడు విమానం te త్సాహిక నిర్మాణానికి కిట్‌గా సరఫరా చేయబడింది. [1] [2] రేంజర్ లూకాస్ డీజిలిస్ యొక్క అభి"&amp;"వృద్ధి మరియు కాంటిలివర్ లో-వింగ్, బబుల్ పందిరి కింద రెండు-సీట్ల-సైడ్-సైడ్ కాన్ఫిగరేషన్ పరివేష్టిత కాక్‌పిట్, స్థిర ట్రైసైకిల్ ల్యాండింగ్ గేర్ మరియు ట్రాక్టర్ కాన్ఫిగరేషన్‌లో ఒకే ఇంజిన్ ఉన్నాయి. [[[[ 7.ఎన్ 1] ఈ విమానం మిశ్రమ శాండ్‌విచ్‌ల నుండి తయారవుతుంది."&amp;" దీని 9.75 మీ (32.0 అడుగులు) స్పాన్ వింగ్ 10.24 మీ 2 (110.2 చదరపు అడుగులు) మరియు ఫ్లాప్‌లను కలిగి ఉంది. అందుబాటులో ఉన్న ప్రామాణిక పవర్‌ప్లాంట్ 95 HP (71 kW) DAC YDT 1.7 లీటర్ డీజిల్ ఇంజిన్, ఇది ఎయిర్‌ఫ్రేమ్ డిజైనర్లు అభివృద్ధి చేసింది మరియు ఇసుజు డిజైన్ ఆ"&amp;"ధారంగా. [1] [2] 2015 నాటికి ఈ విమానం పున es రూపకల్పన ద్వారా వెళ్ళింది, విస్తరించిన కాక్‌పిట్ మరియు మార్టిన్ హోలోమన్ చేత కొత్త వింగ్ డిజైన్ జోడించబడింది, కాని 2015 చివరి నాటికి కంపెనీ వెబ్‌సైట్ తీసివేయబడింది మరియు సంస్థ వ్యాపారం నుండి బయటపడినట్లు అనిపించిం"&amp;"ది. [2] [ 3] బేయర్ల్ మరియు DAC నుండి డేటా [1] [4] సాధారణ లక్షణాల పనితీరు")</f>
        <v>DAC రేంజర్ అనేది డచ్ te త్సాహిక-నిర్మిత విమానం, దీనిని డోర్డ్రెచ్ట్ యొక్క డచ్ ఎయిర్‌ప్లేన్ కంపెనీ (DAC) రూపొందించి ఉత్పత్తి చేసింది. ఇది అందుబాటులో ఉన్నప్పుడు విమానం te త్సాహిక నిర్మాణానికి కిట్‌గా సరఫరా చేయబడింది. [1] [2] రేంజర్ లూకాస్ డీజిలిస్ యొక్క అభివృద్ధి మరియు కాంటిలివర్ లో-వింగ్, బబుల్ పందిరి కింద రెండు-సీట్ల-సైడ్-సైడ్ కాన్ఫిగరేషన్ పరివేష్టిత కాక్‌పిట్, స్థిర ట్రైసైకిల్ ల్యాండింగ్ గేర్ మరియు ట్రాక్టర్ కాన్ఫిగరేషన్‌లో ఒకే ఇంజిన్ ఉన్నాయి. [[[[ 7.ఎన్ 1] ఈ విమానం మిశ్రమ శాండ్‌విచ్‌ల నుండి తయారవుతుంది. దీని 9.75 మీ (32.0 అడుగులు) స్పాన్ వింగ్ 10.24 మీ 2 (110.2 చదరపు అడుగులు) మరియు ఫ్లాప్‌లను కలిగి ఉంది. అందుబాటులో ఉన్న ప్రామాణిక పవర్‌ప్లాంట్ 95 HP (71 kW) DAC YDT 1.7 లీటర్ డీజిల్ ఇంజిన్, ఇది ఎయిర్‌ఫ్రేమ్ డిజైనర్లు అభివృద్ధి చేసింది మరియు ఇసుజు డిజైన్ ఆధారంగా. [1] [2] 2015 నాటికి ఈ విమానం పున es రూపకల్పన ద్వారా వెళ్ళింది, విస్తరించిన కాక్‌పిట్ మరియు మార్టిన్ హోలోమన్ చేత కొత్త వింగ్ డిజైన్ జోడించబడింది, కాని 2015 చివరి నాటికి కంపెనీ వెబ్‌సైట్ తీసివేయబడింది మరియు సంస్థ వ్యాపారం నుండి బయటపడినట్లు అనిపించింది. [2] [ 3] బేయర్ల్ మరియు DAC నుండి డేటా [1] [4] సాధారణ లక్షణాల పనితీరు</v>
      </c>
      <c r="E149" s="1" t="s">
        <v>2076</v>
      </c>
      <c r="F149" s="1" t="str">
        <f>IFERROR(__xludf.DUMMYFUNCTION("GOOGLETRANSLATE(E:E, ""en"", ""te"")"),"Te త్సాహిక నిర్మించిన విమానం")</f>
        <v>Te త్సాహిక నిర్మించిన విమానం</v>
      </c>
      <c r="G149" s="1" t="s">
        <v>2535</v>
      </c>
      <c r="H149" s="1" t="str">
        <f>IFERROR(__xludf.DUMMYFUNCTION("GOOGLETRANSLATE(G:G, ""en"", ""te"")"),"నెదర్లాండ్స్")</f>
        <v>నెదర్లాండ్స్</v>
      </c>
      <c r="I149" s="2" t="s">
        <v>2536</v>
      </c>
      <c r="L149" s="3">
        <v>38975.0</v>
      </c>
      <c r="M149" s="1" t="s">
        <v>2537</v>
      </c>
      <c r="N149" s="1" t="str">
        <f>IFERROR(__xludf.DUMMYFUNCTION("GOOGLETRANSLATE(M:M, ""en"", ""te"")"),"ఉత్పత్తి పూర్తయింది (2015)")</f>
        <v>ఉత్పత్తి పూర్తయింది (2015)</v>
      </c>
      <c r="P149" s="1" t="s">
        <v>163</v>
      </c>
      <c r="Q149" s="1" t="s">
        <v>2538</v>
      </c>
      <c r="T149" s="1" t="s">
        <v>2539</v>
      </c>
      <c r="U149" s="1" t="s">
        <v>2540</v>
      </c>
      <c r="V149" s="1" t="s">
        <v>1495</v>
      </c>
      <c r="W149" s="1" t="s">
        <v>2541</v>
      </c>
      <c r="X149" s="1" t="s">
        <v>2542</v>
      </c>
      <c r="Y149" s="1" t="s">
        <v>943</v>
      </c>
      <c r="Z149" s="1" t="s">
        <v>2543</v>
      </c>
      <c r="AM149" s="1" t="s">
        <v>2085</v>
      </c>
      <c r="AN149" s="1" t="s">
        <v>2544</v>
      </c>
      <c r="AO149" s="1" t="s">
        <v>2545</v>
      </c>
      <c r="AP149" s="1" t="s">
        <v>175</v>
      </c>
      <c r="AQ149" s="1" t="s">
        <v>992</v>
      </c>
      <c r="AR149" s="1" t="s">
        <v>1336</v>
      </c>
      <c r="AS149" s="1" t="s">
        <v>2546</v>
      </c>
      <c r="AT149" s="1" t="s">
        <v>2547</v>
      </c>
      <c r="BD149" s="1" t="s">
        <v>2548</v>
      </c>
      <c r="BE149" s="1" t="s">
        <v>2549</v>
      </c>
      <c r="BF149" s="1" t="s">
        <v>2550</v>
      </c>
    </row>
    <row r="150">
      <c r="A150" s="1" t="s">
        <v>2442</v>
      </c>
      <c r="B150" s="1" t="str">
        <f>IFERROR(__xludf.DUMMYFUNCTION("GOOGLETRANSLATE(A:A, ""en"", ""te"")"),"డైమ్లెర్ ఎల్ 14")</f>
        <v>డైమ్లెర్ ఎల్ 14</v>
      </c>
      <c r="C150" s="1" t="s">
        <v>2551</v>
      </c>
      <c r="D150" s="1" t="str">
        <f>IFERROR(__xludf.DUMMYFUNCTION("GOOGLETRANSLATE(C:C, ""en"", ""te"")"),"డైమ్లెర్ ఎల్ 14 1919 లో నిర్మించిన రెండు-సీట్ల, హై-వింగ్, మోనోప్లేన్ ఫైటర్. ఇది డైమ్లెర్ ఎల్ 11 విమానం యొక్క ఇద్దరు-వ్యక్తి, ఏరోడైనమిక్‌గా మెరుగైన సంస్కరణగా నిర్మించబడింది. ఇది డైమ్లెర్ డి.ఐఐఐబి వాటర్-కూల్డ్ వి -8 ఇంజిన్ చేత శక్తిని పొందింది మరియు రెండు 7"&amp;".92 మిమీ (0.312 అంగుళాలు) మెషిన్ గన్స్, ఒక ఫార్వర్డ్ మరియు ఒక వెనుక కాల్పులతో సాయుధమైంది. ఒక నమూనా నిర్మించబడింది. L14V, నిర్మించిన మెయిల్ క్యారియర్ వేరియంట్ చిలీకి విక్రయించడానికి అందించబడింది, కాని ఎటువంటి ఆర్డర్లు పాటించలేదు. [1] పూర్తి బుక్ ఆఫ్ ఫైటర్స"&amp;"్ నుండి డేటా [1] సాధారణ లక్షణాలు పనితీరు ఆయుధాలు")</f>
        <v>డైమ్లెర్ ఎల్ 14 1919 లో నిర్మించిన రెండు-సీట్ల, హై-వింగ్, మోనోప్లేన్ ఫైటర్. ఇది డైమ్లెర్ ఎల్ 11 విమానం యొక్క ఇద్దరు-వ్యక్తి, ఏరోడైనమిక్‌గా మెరుగైన సంస్కరణగా నిర్మించబడింది. ఇది డైమ్లెర్ డి.ఐఐఐబి వాటర్-కూల్డ్ వి -8 ఇంజిన్ చేత శక్తిని పొందింది మరియు రెండు 7.92 మిమీ (0.312 అంగుళాలు) మెషిన్ గన్స్, ఒక ఫార్వర్డ్ మరియు ఒక వెనుక కాల్పులతో సాయుధమైంది. ఒక నమూనా నిర్మించబడింది. L14V, నిర్మించిన మెయిల్ క్యారియర్ వేరియంట్ చిలీకి విక్రయించడానికి అందించబడింది, కాని ఎటువంటి ఆర్డర్లు పాటించలేదు. [1] పూర్తి బుక్ ఆఫ్ ఫైటర్స్ నుండి డేటా [1] సాధారణ లక్షణాలు పనితీరు ఆయుధాలు</v>
      </c>
      <c r="E150" s="1" t="s">
        <v>1082</v>
      </c>
      <c r="F150" s="1" t="str">
        <f>IFERROR(__xludf.DUMMYFUNCTION("GOOGLETRANSLATE(E:E, ""en"", ""te"")"),"యుద్ధ")</f>
        <v>యుద్ధ</v>
      </c>
      <c r="G150" s="1" t="s">
        <v>2431</v>
      </c>
      <c r="H150" s="1" t="str">
        <f>IFERROR(__xludf.DUMMYFUNCTION("GOOGLETRANSLATE(G:G, ""en"", ""te"")"),"జర్మనీ")</f>
        <v>జర్మనీ</v>
      </c>
      <c r="I150" s="2" t="s">
        <v>2432</v>
      </c>
      <c r="J150" s="1" t="s">
        <v>2433</v>
      </c>
      <c r="K150" s="1" t="str">
        <f>IFERROR(__xludf.DUMMYFUNCTION("GOOGLETRANSLATE(J:J, ""en"", ""te"")"),"హాన్స్ క్లెమ్")</f>
        <v>హాన్స్ క్లెమ్</v>
      </c>
      <c r="L150" s="1">
        <v>1919.0</v>
      </c>
      <c r="O150" s="1">
        <v>1.0</v>
      </c>
      <c r="P150" s="1">
        <v>2.0</v>
      </c>
      <c r="R150" s="1" t="s">
        <v>222</v>
      </c>
      <c r="T150" s="1" t="s">
        <v>456</v>
      </c>
      <c r="U150" s="1" t="s">
        <v>2552</v>
      </c>
      <c r="V150" s="1" t="s">
        <v>2553</v>
      </c>
      <c r="W150" s="1" t="s">
        <v>2437</v>
      </c>
      <c r="X150" s="1" t="s">
        <v>399</v>
      </c>
      <c r="Y150" s="1" t="s">
        <v>2554</v>
      </c>
      <c r="AA150" s="1" t="s">
        <v>2555</v>
      </c>
      <c r="AM150" s="2" t="s">
        <v>2106</v>
      </c>
      <c r="AN150" s="1" t="s">
        <v>2438</v>
      </c>
      <c r="AO150" s="2" t="s">
        <v>2439</v>
      </c>
      <c r="AS150" s="1" t="s">
        <v>2556</v>
      </c>
      <c r="AU150" s="1" t="s">
        <v>2557</v>
      </c>
      <c r="AY150" s="1" t="s">
        <v>2443</v>
      </c>
      <c r="BE150" s="1" t="s">
        <v>2429</v>
      </c>
      <c r="BF150" s="1" t="s">
        <v>2558</v>
      </c>
      <c r="BK150" s="1" t="s">
        <v>2559</v>
      </c>
    </row>
    <row r="151">
      <c r="A151" s="1" t="s">
        <v>2560</v>
      </c>
      <c r="B151" s="1" t="str">
        <f>IFERROR(__xludf.DUMMYFUNCTION("GOOGLETRANSLATE(A:A, ""en"", ""te"")"),"దార్ 6")</f>
        <v>దార్ 6</v>
      </c>
      <c r="C151" s="1" t="s">
        <v>2561</v>
      </c>
      <c r="D151" s="1" t="str">
        <f>IFERROR(__xludf.DUMMYFUNCTION("GOOGLETRANSLATE(C:C, ""en"", ""te"")"),"DAR 6 1930 ల బల్గేరియన్ రెండు-సీట్ల బేసిక్ లేదా అడ్వాన్స్‌డ్ బిప్‌లేన్ శిక్షణా విమానం. DAR 6 ను జెవ్టాన్ లాజరోవ్ రూపొందించారు. దీనిని బల్గేరియన్ స్టేట్ ఎయిర్క్రాఫ్ట్ వర్క్‌షాప్‌లు (DAR) నిర్మించింది. ఈ విమానం స్థిరమైన టెయిల్‌స్కిడ్ ల్యాండింగ్ గేర్‌తో సాంప"&amp;"్రదాయిక బైప్‌లేన్. ఇది రేడియల్ ఇంజిన్ ద్వారా శక్తిని పొందింది. మూడు వెర్షన్లు మొదట్లో అభివృద్ధి చేయబడ్డాయి: ఇలస్ట్రేటెడ్ ఎన్సైక్లోపీడియా ఆఫ్ ఎయిర్క్రాఫ్ట్, (పార్ట్ వర్క్ 1982-1985), ఓర్బిస్ ​​పబ్లిషింగ్, పేజీ 1295 జనరల్ లక్షణాల పనితీరు")</f>
        <v>DAR 6 1930 ల బల్గేరియన్ రెండు-సీట్ల బేసిక్ లేదా అడ్వాన్స్‌డ్ బిప్‌లేన్ శిక్షణా విమానం. DAR 6 ను జెవ్టాన్ లాజరోవ్ రూపొందించారు. దీనిని బల్గేరియన్ స్టేట్ ఎయిర్క్రాఫ్ట్ వర్క్‌షాప్‌లు (DAR) నిర్మించింది. ఈ విమానం స్థిరమైన టెయిల్‌స్కిడ్ ల్యాండింగ్ గేర్‌తో సాంప్రదాయిక బైప్‌లేన్. ఇది రేడియల్ ఇంజిన్ ద్వారా శక్తిని పొందింది. మూడు వెర్షన్లు మొదట్లో అభివృద్ధి చేయబడ్డాయి: ఇలస్ట్రేటెడ్ ఎన్సైక్లోపీడియా ఆఫ్ ఎయిర్క్రాఫ్ట్, (పార్ట్ వర్క్ 1982-1985), ఓర్బిస్ ​​పబ్లిషింగ్, పేజీ 1295 జనరల్ లక్షణాల పనితీరు</v>
      </c>
      <c r="E151" s="1" t="s">
        <v>2562</v>
      </c>
      <c r="F151" s="1" t="str">
        <f>IFERROR(__xludf.DUMMYFUNCTION("GOOGLETRANSLATE(E:E, ""en"", ""te"")"),"శిక్షణ బిప్‌లేన్")</f>
        <v>శిక్షణ బిప్‌లేన్</v>
      </c>
      <c r="J151" s="1" t="s">
        <v>2563</v>
      </c>
      <c r="K151" s="1" t="str">
        <f>IFERROR(__xludf.DUMMYFUNCTION("GOOGLETRANSLATE(J:J, ""en"", ""te"")"),"జెవ్తాన్ లాజరోవ్")</f>
        <v>జెవ్తాన్ లాజరోవ్</v>
      </c>
      <c r="L151" s="1" t="s">
        <v>2564</v>
      </c>
      <c r="P151" s="1" t="s">
        <v>2565</v>
      </c>
      <c r="Q151" s="1" t="s">
        <v>2566</v>
      </c>
      <c r="R151" s="1" t="s">
        <v>2567</v>
      </c>
      <c r="S151" s="1" t="s">
        <v>2568</v>
      </c>
      <c r="T151" s="1" t="s">
        <v>2569</v>
      </c>
      <c r="U151" s="1" t="s">
        <v>1370</v>
      </c>
      <c r="V151" s="1" t="s">
        <v>2570</v>
      </c>
      <c r="W151" s="1" t="s">
        <v>2571</v>
      </c>
      <c r="Y151" s="1" t="s">
        <v>2572</v>
      </c>
      <c r="AA151" s="1" t="s">
        <v>2573</v>
      </c>
      <c r="AN151" s="1" t="s">
        <v>2574</v>
      </c>
      <c r="AO151" s="2" t="s">
        <v>2575</v>
      </c>
      <c r="AU151" s="1" t="s">
        <v>2576</v>
      </c>
      <c r="BB151" s="1" t="s">
        <v>2577</v>
      </c>
      <c r="BC151" s="1" t="s">
        <v>2578</v>
      </c>
    </row>
    <row r="152">
      <c r="A152" s="1" t="s">
        <v>2579</v>
      </c>
      <c r="B152" s="1" t="str">
        <f>IFERROR(__xludf.DUMMYFUNCTION("GOOGLETRANSLATE(A:A, ""en"", ""te"")"),"దార్ సోలో")</f>
        <v>దార్ సోలో</v>
      </c>
      <c r="C152" s="1" t="s">
        <v>2580</v>
      </c>
      <c r="D152" s="1" t="str">
        <f>IFERROR(__xludf.DUMMYFUNCTION("GOOGLETRANSLATE(C:C, ""en"", ""te"")"),"DAR సోలో అనేది బల్గేరియన్ అల్ట్రాలైట్ విమానం, ఇది టోనీ ఇలిఫ్ చేత రూపొందించబడింది మరియు విమానాలు దార్ చేత ఉత్పత్తి చేయబడినది, మొదట ఆగస్టు 2008 లో ఎగురుతుంది. [1] [2] ఈ విమానం te త్సాహిక నిర్మాణానికి కిట్‌గా లేదా పూర్తి రెడీ-టు-ఫ్లై-ఎయిర్‌క్రాఫ్ట్‌గా సరఫరా "&amp;"చేయబడుతుంది. [1] [3] ఈ విమానం యుఎస్ ఫార్ పార్ట్ 103 అల్ట్రాలైట్ వెహికల్స్ నిబంధనలతో పాటు జర్మన్ 120 కిలోల తరగతి (సోలో 120 అని పిలుస్తారు) మరియు యునైటెడ్ కింగ్‌డమ్‌లో 115 కిలోల తరగతిని సడలించింది. ఇది స్ట్రట్-బ్రేస్డ్ హై వింగ్, సింగిల్-సీట్ ఓపెన్ కాక్‌పిట్"&amp;", ట్రైసైకిల్ ల్యాండింగ్ గేర్ మరియు ట్రాక్టర్ కాన్ఫిగరేషన్‌లో ఒకే ఇంజిన్ కలిగి ఉంది. [1] [3] ఈ విమానం మిశ్రమ ఫ్యూజ్‌లేజ్ మరియు అల్యూమినియం వింగ్‌తో నిర్మించబడింది. దాని 8.97 మీ (29.4 అడుగులు) స్పాన్ వింగ్ ఫ్లాపెరాన్లను కలిగి ఉంది మరియు ఐచ్ఛిక జ్యూరీ స్ట్రట"&amp;"్ మద్దతు ఉన్న ప్రతి వైపు ఒకే స్ట్రట్‌ను ఉపయోగిస్తుంది. రకం ప్రవేశపెట్టినప్పుడు ఉపయోగించిన ప్రామాణిక ఇంజన్లు 28 హెచ్‌పి (21 కిలోవాట్) హిర్త్ ఎఫ్ 33 మరియు 50 హెచ్‌పి (37 కిలోవాట్ ఈ డిజైన్ మూడు రకాల రెక్కలు, మూడు రకాల ఇంజన్లు మరియు నాలుగు రకాల చక్రాల కలయికలన"&amp;"ు అందిస్తుంది. [1] బేయర్ల్ నుండి డేటా [3] సాధారణ లక్షణాల పనితీరు")</f>
        <v>DAR సోలో అనేది బల్గేరియన్ అల్ట్రాలైట్ విమానం, ఇది టోనీ ఇలిఫ్ చేత రూపొందించబడింది మరియు విమానాలు దార్ చేత ఉత్పత్తి చేయబడినది, మొదట ఆగస్టు 2008 లో ఎగురుతుంది. [1] [2] ఈ విమానం te త్సాహిక నిర్మాణానికి కిట్‌గా లేదా పూర్తి రెడీ-టు-ఫ్లై-ఎయిర్‌క్రాఫ్ట్‌గా సరఫరా చేయబడుతుంది. [1] [3] ఈ విమానం యుఎస్ ఫార్ పార్ట్ 103 అల్ట్రాలైట్ వెహికల్స్ నిబంధనలతో పాటు జర్మన్ 120 కిలోల తరగతి (సోలో 120 అని పిలుస్తారు) మరియు యునైటెడ్ కింగ్‌డమ్‌లో 115 కిలోల తరగతిని సడలించింది. ఇది స్ట్రట్-బ్రేస్డ్ హై వింగ్, సింగిల్-సీట్ ఓపెన్ కాక్‌పిట్, ట్రైసైకిల్ ల్యాండింగ్ గేర్ మరియు ట్రాక్టర్ కాన్ఫిగరేషన్‌లో ఒకే ఇంజిన్ కలిగి ఉంది. [1] [3] ఈ విమానం మిశ్రమ ఫ్యూజ్‌లేజ్ మరియు అల్యూమినియం వింగ్‌తో నిర్మించబడింది. దాని 8.97 మీ (29.4 అడుగులు) స్పాన్ వింగ్ ఫ్లాపెరాన్లను కలిగి ఉంది మరియు ఐచ్ఛిక జ్యూరీ స్ట్రట్ మద్దతు ఉన్న ప్రతి వైపు ఒకే స్ట్రట్‌ను ఉపయోగిస్తుంది. రకం ప్రవేశపెట్టినప్పుడు ఉపయోగించిన ప్రామాణిక ఇంజన్లు 28 హెచ్‌పి (21 కిలోవాట్) హిర్త్ ఎఫ్ 33 మరియు 50 హెచ్‌పి (37 కిలోవాట్ ఈ డిజైన్ మూడు రకాల రెక్కలు, మూడు రకాల ఇంజన్లు మరియు నాలుగు రకాల చక్రాల కలయికలను అందిస్తుంది. [1] బేయర్ల్ నుండి డేటా [3] సాధారణ లక్షణాల పనితీరు</v>
      </c>
      <c r="E152" s="1" t="s">
        <v>488</v>
      </c>
      <c r="F152" s="1" t="str">
        <f>IFERROR(__xludf.DUMMYFUNCTION("GOOGLETRANSLATE(E:E, ""en"", ""te"")"),"అల్ట్రాలైట్ విమానం")</f>
        <v>అల్ట్రాలైట్ విమానం</v>
      </c>
      <c r="G152" s="1" t="s">
        <v>2286</v>
      </c>
      <c r="H152" s="1" t="str">
        <f>IFERROR(__xludf.DUMMYFUNCTION("GOOGLETRANSLATE(G:G, ""en"", ""te"")"),"బల్గేరియా")</f>
        <v>బల్గేరియా</v>
      </c>
      <c r="I152" s="2" t="s">
        <v>2287</v>
      </c>
      <c r="J152" s="1" t="s">
        <v>2581</v>
      </c>
      <c r="K152" s="1" t="str">
        <f>IFERROR(__xludf.DUMMYFUNCTION("GOOGLETRANSLATE(J:J, ""en"", ""te"")"),"టోనీ ఇలిఫ్")</f>
        <v>టోనీ ఇలిఫ్</v>
      </c>
      <c r="L152" s="4">
        <v>39661.0</v>
      </c>
      <c r="M152" s="1" t="s">
        <v>492</v>
      </c>
      <c r="N152" s="1" t="str">
        <f>IFERROR(__xludf.DUMMYFUNCTION("GOOGLETRANSLATE(M:M, ""en"", ""te"")"),"ఉత్పత్తిలో")</f>
        <v>ఉత్పత్తిలో</v>
      </c>
      <c r="P152" s="1" t="s">
        <v>163</v>
      </c>
      <c r="R152" s="1" t="s">
        <v>2582</v>
      </c>
      <c r="T152" s="1" t="s">
        <v>2583</v>
      </c>
      <c r="U152" s="1" t="s">
        <v>2584</v>
      </c>
      <c r="V152" s="1" t="s">
        <v>1297</v>
      </c>
      <c r="W152" s="1" t="s">
        <v>2585</v>
      </c>
      <c r="Y152" s="1" t="s">
        <v>1061</v>
      </c>
      <c r="Z152" s="1" t="s">
        <v>1336</v>
      </c>
      <c r="AM152" s="1" t="s">
        <v>500</v>
      </c>
      <c r="AN152" s="1" t="s">
        <v>2296</v>
      </c>
      <c r="AO152" s="1" t="s">
        <v>2297</v>
      </c>
      <c r="AQ152" s="1" t="s">
        <v>2586</v>
      </c>
      <c r="AR152" s="1" t="s">
        <v>2587</v>
      </c>
      <c r="AS152" s="1" t="s">
        <v>1766</v>
      </c>
      <c r="AU152" s="1" t="s">
        <v>2588</v>
      </c>
      <c r="BD152" s="1" t="s">
        <v>2589</v>
      </c>
    </row>
    <row r="153">
      <c r="A153" s="1" t="s">
        <v>2590</v>
      </c>
      <c r="B153" s="1" t="str">
        <f>IFERROR(__xludf.DUMMYFUNCTION("GOOGLETRANSLATE(A:A, ""en"", ""te"")"),"కల్వర్ డార్ట్")</f>
        <v>కల్వర్ డార్ట్</v>
      </c>
      <c r="C153" s="1" t="s">
        <v>2591</v>
      </c>
      <c r="D153" s="1" t="str">
        <f>IFERROR(__xludf.DUMMYFUNCTION("GOOGLETRANSLATE(C:C, ""en"", ""te"")"),"కల్వర్ డార్ట్ 1930 ల అమెరికన్ రెండు-సీట్ల లైట్ మోనోప్లేన్ విమానం, ఇది డార్ట్ ఎయిర్క్రాఫ్ట్ కంపెనీ (తరువాత కల్వర్ ఎయిర్క్రాఫ్ట్ కంపెనీ) నిర్మించింది. 1930 ల ప్రారంభంలో అల్ మూనీ మోనోకౌప్ సిరీస్ విమానం యొక్క బిల్డర్ల లాంబెర్ట్ ఎయిర్క్రాఫ్ట్ కార్పొరేషన్ కోసం "&amp;"పనిచేస్తున్నాడు. అతను రెండు-సీట్ల మోనోప్లేన్ అనే చిన్న మోనోస్పోర్ట్ జి. [1] సంస్థ ఆర్థిక ఇబ్బందుల్లో పడినప్పుడు మూనీ తన రూపకల్పనకు మరియు కె.కె. కల్వర్ డార్ట్ ఎయిర్క్రాఫ్ట్ కంపెనీని ఏర్పాటు చేశాడు. [2] ఈ విమానం డార్ట్ డార్ట్ లేదా డార్ట్ మోడల్ జి. [3] గా మా"&amp;"ర్చబడింది ఈ విమానం తక్కువ-వింగ్ మోనోప్లేన్, ఇది తక్కువ శక్తితో కూడిన ఏరో-ఇంజిన్లను ఉపయోగించడానికి వీలుగా శుభ్రమైన పంక్తులతో తేలికగా రూపొందించబడింది. దీనికి స్థిర అండర్ క్యారేజ్ మరియు టెయిల్‌వీల్ ఉన్నాయి. ప్రారంభ సంస్కరణకు 90 హెచ్‌పి (67 కిలోవాట్) లాంబెర్ట"&amp;"్ ఆర్ -266 రేడియల్ ఇంజిన్ చేత శక్తినిచ్చే డార్ట్ జి అని పేరు పెట్టారు. ఆ ఇంజిన్ తక్కువ సరఫరాలో ఉంది, కాబట్టి ఈ విమానం కెన్ రాయిస్ ఇంజిన్‌తో అమర్చబడి, డార్ట్ జికెను నియమించారు. చివరి వెర్షన్ వార్నర్ స్కార్బ్ జూనియర్ రేడియల్ ఇంజిన్ చేత నడిచే DART GW. రెండు "&amp;"ప్రత్యేక విమానాలు పెద్ద ఇంజిన్లతో నిర్మించబడ్డాయి. 1939 లో ఈ సంస్థకు కల్వర్ ఎయిర్క్రాఫ్ట్ కంపెనీగా పేరు మార్చబడింది మరియు ఈ విమానం కల్వర్ డార్ట్ గా పేరు మార్చబడింది. ఒహియో హిస్టరీ కనెక్షన్ 2000 నుండి దాని శాశ్వత సేకరణలో కల్వర్ డార్ట్ జి, ఎన్‌సి 18449 ను క"&amp;"లిగి ఉంది. ఈ విమానం ప్రస్తుతం ఆఫ్‌సైట్ నిల్వలో ఉంది. సింప్సన్, 2001, పే .170 జనరల్ లక్షణాల పనితీరు నుండి డేటా")</f>
        <v>కల్వర్ డార్ట్ 1930 ల అమెరికన్ రెండు-సీట్ల లైట్ మోనోప్లేన్ విమానం, ఇది డార్ట్ ఎయిర్క్రాఫ్ట్ కంపెనీ (తరువాత కల్వర్ ఎయిర్క్రాఫ్ట్ కంపెనీ) నిర్మించింది. 1930 ల ప్రారంభంలో అల్ మూనీ మోనోకౌప్ సిరీస్ విమానం యొక్క బిల్డర్ల లాంబెర్ట్ ఎయిర్క్రాఫ్ట్ కార్పొరేషన్ కోసం పనిచేస్తున్నాడు. అతను రెండు-సీట్ల మోనోప్లేన్ అనే చిన్న మోనోస్పోర్ట్ జి. [1] సంస్థ ఆర్థిక ఇబ్బందుల్లో పడినప్పుడు మూనీ తన రూపకల్పనకు మరియు కె.కె. కల్వర్ డార్ట్ ఎయిర్క్రాఫ్ట్ కంపెనీని ఏర్పాటు చేశాడు. [2] ఈ విమానం డార్ట్ డార్ట్ లేదా డార్ట్ మోడల్ జి. [3] గా మార్చబడింది ఈ విమానం తక్కువ-వింగ్ మోనోప్లేన్, ఇది తక్కువ శక్తితో కూడిన ఏరో-ఇంజిన్లను ఉపయోగించడానికి వీలుగా శుభ్రమైన పంక్తులతో తేలికగా రూపొందించబడింది. దీనికి స్థిర అండర్ క్యారేజ్ మరియు టెయిల్‌వీల్ ఉన్నాయి. ప్రారంభ సంస్కరణకు 90 హెచ్‌పి (67 కిలోవాట్) లాంబెర్ట్ ఆర్ -266 రేడియల్ ఇంజిన్ చేత శక్తినిచ్చే డార్ట్ జి అని పేరు పెట్టారు. ఆ ఇంజిన్ తక్కువ సరఫరాలో ఉంది, కాబట్టి ఈ విమానం కెన్ రాయిస్ ఇంజిన్‌తో అమర్చబడి, డార్ట్ జికెను నియమించారు. చివరి వెర్షన్ వార్నర్ స్కార్బ్ జూనియర్ రేడియల్ ఇంజిన్ చేత నడిచే DART GW. రెండు ప్రత్యేక విమానాలు పెద్ద ఇంజిన్లతో నిర్మించబడ్డాయి. 1939 లో ఈ సంస్థకు కల్వర్ ఎయిర్క్రాఫ్ట్ కంపెనీగా పేరు మార్చబడింది మరియు ఈ విమానం కల్వర్ డార్ట్ గా పేరు మార్చబడింది. ఒహియో హిస్టరీ కనెక్షన్ 2000 నుండి దాని శాశ్వత సేకరణలో కల్వర్ డార్ట్ జి, ఎన్‌సి 18449 ను కలిగి ఉంది. ఈ విమానం ప్రస్తుతం ఆఫ్‌సైట్ నిల్వలో ఉంది. సింప్సన్, 2001, పే .170 జనరల్ లక్షణాల పనితీరు నుండి డేటా</v>
      </c>
      <c r="E153" s="1" t="s">
        <v>2592</v>
      </c>
      <c r="F153" s="1" t="str">
        <f>IFERROR(__xludf.DUMMYFUNCTION("GOOGLETRANSLATE(E:E, ""en"", ""te"")"),"రెండు-సీట్ల లైట్ మోనోప్లేన్")</f>
        <v>రెండు-సీట్ల లైట్ మోనోప్లేన్</v>
      </c>
      <c r="J153" s="1" t="s">
        <v>2593</v>
      </c>
      <c r="K153" s="1" t="str">
        <f>IFERROR(__xludf.DUMMYFUNCTION("GOOGLETRANSLATE(J:J, ""en"", ""te"")"),"ఆల్బర్ట్ మూనీ")</f>
        <v>ఆల్బర్ట్ మూనీ</v>
      </c>
      <c r="P153" s="1">
        <v>2.0</v>
      </c>
      <c r="Q153" s="1" t="s">
        <v>1864</v>
      </c>
      <c r="R153" s="1" t="s">
        <v>2594</v>
      </c>
      <c r="S153" s="1" t="s">
        <v>2595</v>
      </c>
      <c r="T153" s="1" t="s">
        <v>2596</v>
      </c>
      <c r="U153" s="1" t="s">
        <v>2597</v>
      </c>
      <c r="W153" s="1" t="s">
        <v>2598</v>
      </c>
      <c r="Y153" s="1" t="s">
        <v>2599</v>
      </c>
      <c r="AA153" s="1" t="s">
        <v>1321</v>
      </c>
      <c r="AN153" s="1" t="s">
        <v>2279</v>
      </c>
      <c r="AO153" s="1" t="s">
        <v>2280</v>
      </c>
      <c r="AU153" s="1" t="s">
        <v>2600</v>
      </c>
      <c r="AW153" s="1" t="s">
        <v>2601</v>
      </c>
      <c r="AY153" s="1" t="s">
        <v>2602</v>
      </c>
      <c r="BH153" s="1" t="s">
        <v>2603</v>
      </c>
      <c r="BI153" s="1" t="s">
        <v>2604</v>
      </c>
    </row>
    <row r="154">
      <c r="A154" s="1" t="s">
        <v>2605</v>
      </c>
      <c r="B154" s="1" t="str">
        <f>IFERROR(__xludf.DUMMYFUNCTION("GOOGLETRANSLATE(A:A, ""en"", ""te"")"),"క్యూరీ వోట్")</f>
        <v>క్యూరీ వోట్</v>
      </c>
      <c r="C154" s="1" t="s">
        <v>2606</v>
      </c>
      <c r="D154" s="1" t="str">
        <f>IFERROR(__xludf.DUMMYFUNCTION("GOOGLETRANSLATE(C:C, ""en"", ""te"")"),"క్యూరీ వోట్ (""వాట్"" అని ఉచ్ఛరిస్తారు) 1930 ల బ్రిటిష్ సింగిల్-సీట్ల ఏరోబాటిక్ బిప్‌లేన్ విమానం. విమానం యొక్క ఇంటి నిర్మాణానికి ప్రణాళికలు విక్రయించబడ్డాయి. WOT ను J R (జో) క్యూరీ రూపొందించారు, మరియు రెండు ఉదాహరణలు 1937 లో లింప్నే ఏరోడ్రోమ్‌లో సిన్క్యూ ప"&amp;"ోర్ట్స్ ఏవియేషన్ లిమిటెడ్ చేత నిర్మించబడ్డాయి. అవి రెండూ ఒకే 40 HP ఏరోన్కా-జాప్ J-99 రెండు-సిలిండర్ ఇంజిన్లతో శక్తిని పొందాయి, కాని చిన్నవి రూపకల్పనలో తేడాలు. వారు WOT 1 మరియు WOT 2 గా నియమించబడ్డారు; క్యూరీ మొదటి విమానాన్ని నిర్మిస్తున్నప్పుడు మరియు అతను"&amp;" దానిని ఏమని పిలుస్తానని అడిగినప్పుడు అలసిపోతున్నప్పుడు పేరు వచ్చింది, ""అని పిలవండి:"" మీరు బాగా వికసించడం అని పిలవండి "". క్యూరీ రెండు విమానాలను (జి-ఎఎఫ్‌సిజి మరియు జి-ఎఫ్డిలు) నిర్మించాడు, అతను £ 250 వద్ద అమ్మకానికి ఇచ్చాడు. [1] 1940 లో లింప్నేలో రెండవ"&amp;" ప్రపంచ యుద్ధం జర్మన్ వైమానిక దాడిలో రెండూ ధ్వంసమయ్యాయి. యుద్ధం తరువాత, ఈస్ట్లీలోని హాంప్‌షైర్ ఎయిర్‌ప్లేన్ క్లబ్ (HAC) వద్ద చీఫ్ ఫ్లయింగ్ బోధకుడు వివ్ బెల్లామి అభ్యర్థన మేరకు, క్యూరీ అదే డ్రాయింగ్‌లను ఉపయోగించాడు, HAC J o ఐజాక్స్ పర్యవేక్షణలో మరో రెండు ఉ"&amp;"దాహరణలను నిర్మించటానికి వీలు కల్పించారు. మొట్టమొదటి విమానం, రిజిస్టర్డ్ జి-ఎపిఎన్‌టి, మొదట 11 సెప్టెంబర్ 1958 న ప్రయాణించింది. జి-ఎపిఎన్‌టి త్వరలో నాలుగు సిలిండర్ల 60 హెచ్‌పి వాల్టర్ మైక్రాన్ II ఇంజిన్‌తో తిరిగి ఇంజిన్ చేయబడింది మరియు ఫ్లోట్‌లను ఉపయోగించి"&amp;" కూడా ట్రయల్ చేయబడింది. మరింత శక్తివంతమైన మిక్రోన్ ఇంజిన్‌తో దీనిని హాట్ వోట్ అని పిలుస్తారు మరియు తరువాత, ఫ్లోట్లతో, తడి వోట్ గా. ఫ్లోట్‌ప్లేన్ వెర్షన్ విజయవంతం కాలేదు మరియు అవి త్వరలో తొలగించబడ్డాయి. [1] అసలు ఏరోంకా-జాప్ ఇంజిన్ అమర్చినప్పుడు, 29 మే 1959"&amp;" న వెస్ట్‌ల్యాండ్ ఎయిర్‌క్రాఫ్ట్ టెస్ట్ పైలట్ యొక్క వ్యక్తిగత విమానంగా పంపిణీ చేయబడింది, అతను విమానం 'అయిరామౌస్' అని నామకరణం చేశాడు మరియు విమానం ఎగురుతున్న అతని అనుభవాల గురించి అదే పేరుతో ఒక పుస్తకం రాశాడు [[[ 2] రెండవ విమానం, రిజిస్టర్డ్ జి-ఎపిడబ్ల్యుటిల"&amp;"ో ట్రయల్స్ కోసం అనేక విభిన్న ఇంజన్లు ఉన్నాయి, వీటిలో 60 హెచ్‌పి రోవర్ టిపి 60/1 ఇండస్ట్రియల్ గ్యాస్ టర్బైన్ ఇంజిన్, [2] రాబర్ట్ రస్ట్ సీనియర్ మరియు యునైటెడ్ స్టేట్స్లో జార్జియాలోని ఫాయెట్విల్లేకు మార్చబడ్డాడు. ఈ విమానం ఎగిరే స్థితికి పునరుద్ధరించబడింది మర"&amp;"ియు 2008 లో అసలు వాల్టర్ మిక్రోన్ ఇంజిన్‌తో మొదటిసారి మళ్లీ ఎగిరింది. ఆ సమయంలో ఇది రిజిస్ట్రేషన్ N67247 ను కలిగి ఉంది, కాని రిజిస్ట్రేషన్ 2013 లో తగ్గడానికి అనుమతించబడింది. విమాన ప్రణాళికలు te త్సాహిక బిల్డర్లకు విక్రయించబడ్డాయి మరియు త్వరలో ఉదాహరణలు నిర్"&amp;"మించబడ్డాయి, 1963 లో ఎగురుతున్న మొట్టమొదటి గృహనిర్మాణ విమానం. ఈ విమానం ఆల్-వుడ్ నిర్మాణాన్ని కలిగి ఉంది కవరింగ్. [3] అత్యంత అసాధారణమైన వోట్లను 1967 లో స్లింగ్స్బీ సెయిల్‌ప్లాన్స్ లిమిటెడ్ నిర్మించింది. చలనచిత్ర పనుల కోసం రాయల్ ఎయిర్క్రాఫ్ట్ ఫ్యాక్టరీ S.E."&amp;"5A ను సూచించడానికి స్లింగ్స్బీ ఆరు విమానాలను సవరించారు. అవి 115 హెచ్‌పి లైమింగ్ ఓ -235 ఇంజన్లతో డమ్మీ ఎగ్జాస్ట్‌లు మరియు ఇతర మార్పులతో 0.83 స్కేల్ ప్రతిరూపాలుగా పనిచేశాయి. వారు ఐర్లాండ్‌కు పంపిణీ చేయబడ్డారు మరియు డార్లింగ్ లిలి చిత్రం కోసం డమ్మీ తుపాకులతో"&amp;" అమర్చారు. నేను రిచ్‌థోఫెన్‌ను కాల్చి చంపిన చిత్రాలలో కొన్ని విమానాలను కూడా ఉపయోగించారు, నేను అనుకుంటున్నాను మరియు సందేహాస్పదమైన పేట్రియాట్. క్యూరీ సూపర్ వోట్ అనేది క్లిప్డ్-వింగ్ వేరియంట్, ఇది అండర్ క్యారేజ్ వి-స్ట్రట్స్ మధ్య ఎక్స్-బ్రేసింగ్ తో ఇరుసుకు బ"&amp;"దులుగా. సూపర్ WOT లోని ఇతర మెరుగుదలలు ఫ్యూజ్‌లేజ్‌ను ఫార్మర్‌లు మరియు స్ట్రింగర్‌లతో చుట్టుముట్టడం మరియు అప్పర్ వింగ్ సెంటర్-సెక్షన్‌ను తొలగించడం, క్యాబనే స్ట్రట్‌లను విలోమ V గొట్టపు స్ట్రట్‌లతో భర్తీ చేయడం పిట్స్ స్పెషల్‌కు సమానంగా ఉంటుంది. ఈ శుద్ధీకరణలు"&amp;" వేగంగా క్రూయిజ్ మరియు మెరుగైన ఆరోహణ రేటు మరియు వేగంగా రోల్ రేటుకు కారణమవుతాయి. 90 హెచ్‌పి కాంటినెంటల్‌తో అమర్చిన సూపర్ వోట్ క్వార్టర్-నిలువు రోల్‌ను ఎగురుతుంది, ఇది బహుశా ప్రామాణిక WOT యొక్క సామర్థ్యానికి వెలుపల ఉంటుంది. నిక్ బ్లూమ్ తన సూపర్ వోట్ గురించి"&amp;" వరుస వ్యాసాలు రాశాడు, ఇది పైలట్ మ్యాగజైన్‌లో 'డైరీ ఆఫ్ ఎ హోమ్‌బిల్డర్' పేరుతో కనిపించింది. అతని క్యూరీ సూపర్ వోట్ జి-రిజిస్టర్‌లో రెండు మాత్రమే ఒకటి, మరియు రిజిస్ట్రేషన్ జి-బిజెస్ ఉంది. క్యూరీ వోట్ యొక్క డిజైన్ హక్కులను మొదట డాక్టర్ జె హెచ్ బి ఉర్మ్స్టన్"&amp;" (బోట్లీ ఎయిర్క్రాఫ్ట్ గా ట్రేడింగ్) కు విక్రయించారు, వీరు డిజైన్లను ఫీనిక్స్ ఎయిర్క్రాఫ్ట్ లిమిటెడ్‌కు విక్రయించారు. బ్రిటిష్ సివిల్ ఎయిర్క్రాఫ్ట్ నుండి డేటా, 1919-1972 వాల్యూమ్ II [4] సాధారణ లక్షణాల పనితీరు")</f>
        <v>క్యూరీ వోట్ ("వాట్" అని ఉచ్ఛరిస్తారు) 1930 ల బ్రిటిష్ సింగిల్-సీట్ల ఏరోబాటిక్ బిప్‌లేన్ విమానం. విమానం యొక్క ఇంటి నిర్మాణానికి ప్రణాళికలు విక్రయించబడ్డాయి. WOT ను J R (జో) క్యూరీ రూపొందించారు, మరియు రెండు ఉదాహరణలు 1937 లో లింప్నే ఏరోడ్రోమ్‌లో సిన్క్యూ పోర్ట్స్ ఏవియేషన్ లిమిటెడ్ చేత నిర్మించబడ్డాయి. అవి రెండూ ఒకే 40 HP ఏరోన్కా-జాప్ J-99 రెండు-సిలిండర్ ఇంజిన్లతో శక్తిని పొందాయి, కాని చిన్నవి రూపకల్పనలో తేడాలు. వారు WOT 1 మరియు WOT 2 గా నియమించబడ్డారు; క్యూరీ మొదటి విమానాన్ని నిర్మిస్తున్నప్పుడు మరియు అతను దానిని ఏమని పిలుస్తానని అడిగినప్పుడు అలసిపోతున్నప్పుడు పేరు వచ్చింది, "అని పిలవండి:" మీరు బాగా వికసించడం అని పిలవండి ". క్యూరీ రెండు విమానాలను (జి-ఎఎఫ్‌సిజి మరియు జి-ఎఫ్డిలు) నిర్మించాడు, అతను £ 250 వద్ద అమ్మకానికి ఇచ్చాడు. [1] 1940 లో లింప్నేలో రెండవ ప్రపంచ యుద్ధం జర్మన్ వైమానిక దాడిలో రెండూ ధ్వంసమయ్యాయి. యుద్ధం తరువాత, ఈస్ట్లీలోని హాంప్‌షైర్ ఎయిర్‌ప్లేన్ క్లబ్ (HAC) వద్ద చీఫ్ ఫ్లయింగ్ బోధకుడు వివ్ బెల్లామి అభ్యర్థన మేరకు, క్యూరీ అదే డ్రాయింగ్‌లను ఉపయోగించాడు, HAC J o ఐజాక్స్ పర్యవేక్షణలో మరో రెండు ఉదాహరణలను నిర్మించటానికి వీలు కల్పించారు. మొట్టమొదటి విమానం, రిజిస్టర్డ్ జి-ఎపిఎన్‌టి, మొదట 11 సెప్టెంబర్ 1958 న ప్రయాణించింది. జి-ఎపిఎన్‌టి త్వరలో నాలుగు సిలిండర్ల 60 హెచ్‌పి వాల్టర్ మైక్రాన్ II ఇంజిన్‌తో తిరిగి ఇంజిన్ చేయబడింది మరియు ఫ్లోట్‌లను ఉపయోగించి కూడా ట్రయల్ చేయబడింది. మరింత శక్తివంతమైన మిక్రోన్ ఇంజిన్‌తో దీనిని హాట్ వోట్ అని పిలుస్తారు మరియు తరువాత, ఫ్లోట్లతో, తడి వోట్ గా. ఫ్లోట్‌ప్లేన్ వెర్షన్ విజయవంతం కాలేదు మరియు అవి త్వరలో తొలగించబడ్డాయి. [1] అసలు ఏరోంకా-జాప్ ఇంజిన్ అమర్చినప్పుడు, 29 మే 1959 న వెస్ట్‌ల్యాండ్ ఎయిర్‌క్రాఫ్ట్ టెస్ట్ పైలట్ యొక్క వ్యక్తిగత విమానంగా పంపిణీ చేయబడింది, అతను విమానం 'అయిరామౌస్' అని నామకరణం చేశాడు మరియు విమానం ఎగురుతున్న అతని అనుభవాల గురించి అదే పేరుతో ఒక పుస్తకం రాశాడు [[[ 2] రెండవ విమానం, రిజిస్టర్డ్ జి-ఎపిడబ్ల్యుటిలో ట్రయల్స్ కోసం అనేక విభిన్న ఇంజన్లు ఉన్నాయి, వీటిలో 60 హెచ్‌పి రోవర్ టిపి 60/1 ఇండస్ట్రియల్ గ్యాస్ టర్బైన్ ఇంజిన్, [2] రాబర్ట్ రస్ట్ సీనియర్ మరియు యునైటెడ్ స్టేట్స్లో జార్జియాలోని ఫాయెట్విల్లేకు మార్చబడ్డాడు. ఈ విమానం ఎగిరే స్థితికి పునరుద్ధరించబడింది మరియు 2008 లో అసలు వాల్టర్ మిక్రోన్ ఇంజిన్‌తో మొదటిసారి మళ్లీ ఎగిరింది. ఆ సమయంలో ఇది రిజిస్ట్రేషన్ N67247 ను కలిగి ఉంది, కాని రిజిస్ట్రేషన్ 2013 లో తగ్గడానికి అనుమతించబడింది. విమాన ప్రణాళికలు te త్సాహిక బిల్డర్లకు విక్రయించబడ్డాయి మరియు త్వరలో ఉదాహరణలు నిర్మించబడ్డాయి, 1963 లో ఎగురుతున్న మొట్టమొదటి గృహనిర్మాణ విమానం. ఈ విమానం ఆల్-వుడ్ నిర్మాణాన్ని కలిగి ఉంది కవరింగ్. [3] అత్యంత అసాధారణమైన వోట్లను 1967 లో స్లింగ్స్బీ సెయిల్‌ప్లాన్స్ లిమిటెడ్ నిర్మించింది. చలనచిత్ర పనుల కోసం రాయల్ ఎయిర్క్రాఫ్ట్ ఫ్యాక్టరీ S.E.5A ను సూచించడానికి స్లింగ్స్బీ ఆరు విమానాలను సవరించారు. అవి 115 హెచ్‌పి లైమింగ్ ఓ -235 ఇంజన్లతో డమ్మీ ఎగ్జాస్ట్‌లు మరియు ఇతర మార్పులతో 0.83 స్కేల్ ప్రతిరూపాలుగా పనిచేశాయి. వారు ఐర్లాండ్‌కు పంపిణీ చేయబడ్డారు మరియు డార్లింగ్ లిలి చిత్రం కోసం డమ్మీ తుపాకులతో అమర్చారు. నేను రిచ్‌థోఫెన్‌ను కాల్చి చంపిన చిత్రాలలో కొన్ని విమానాలను కూడా ఉపయోగించారు, నేను అనుకుంటున్నాను మరియు సందేహాస్పదమైన పేట్రియాట్. క్యూరీ సూపర్ వోట్ అనేది క్లిప్డ్-వింగ్ వేరియంట్, ఇది అండర్ క్యారేజ్ వి-స్ట్రట్స్ మధ్య ఎక్స్-బ్రేసింగ్ తో ఇరుసుకు బదులుగా. సూపర్ WOT లోని ఇతర మెరుగుదలలు ఫ్యూజ్‌లేజ్‌ను ఫార్మర్‌లు మరియు స్ట్రింగర్‌లతో చుట్టుముట్టడం మరియు అప్పర్ వింగ్ సెంటర్-సెక్షన్‌ను తొలగించడం, క్యాబనే స్ట్రట్‌లను విలోమ V గొట్టపు స్ట్రట్‌లతో భర్తీ చేయడం పిట్స్ స్పెషల్‌కు సమానంగా ఉంటుంది. ఈ శుద్ధీకరణలు వేగంగా క్రూయిజ్ మరియు మెరుగైన ఆరోహణ రేటు మరియు వేగంగా రోల్ రేటుకు కారణమవుతాయి. 90 హెచ్‌పి కాంటినెంటల్‌తో అమర్చిన సూపర్ వోట్ క్వార్టర్-నిలువు రోల్‌ను ఎగురుతుంది, ఇది బహుశా ప్రామాణిక WOT యొక్క సామర్థ్యానికి వెలుపల ఉంటుంది. నిక్ బ్లూమ్ తన సూపర్ వోట్ గురించి వరుస వ్యాసాలు రాశాడు, ఇది పైలట్ మ్యాగజైన్‌లో 'డైరీ ఆఫ్ ఎ హోమ్‌బిల్డర్' పేరుతో కనిపించింది. అతని క్యూరీ సూపర్ వోట్ జి-రిజిస్టర్‌లో రెండు మాత్రమే ఒకటి, మరియు రిజిస్ట్రేషన్ జి-బిజెస్ ఉంది. క్యూరీ వోట్ యొక్క డిజైన్ హక్కులను మొదట డాక్టర్ జె హెచ్ బి ఉర్మ్స్టన్ (బోట్లీ ఎయిర్క్రాఫ్ట్ గా ట్రేడింగ్) కు విక్రయించారు, వీరు డిజైన్లను ఫీనిక్స్ ఎయిర్క్రాఫ్ట్ లిమిటెడ్‌కు విక్రయించారు. బ్రిటిష్ సివిల్ ఎయిర్క్రాఫ్ట్ నుండి డేటా, 1919-1972 వాల్యూమ్ II [4] సాధారణ లక్షణాల పనితీరు</v>
      </c>
      <c r="E154" s="1" t="s">
        <v>2607</v>
      </c>
      <c r="F154" s="1" t="str">
        <f>IFERROR(__xludf.DUMMYFUNCTION("GOOGLETRANSLATE(E:E, ""en"", ""te"")"),"సింగిల్-సీట్ ఏరోబాటిక్")</f>
        <v>సింగిల్-సీట్ ఏరోబాటిక్</v>
      </c>
      <c r="J154" s="1" t="s">
        <v>2608</v>
      </c>
      <c r="K154" s="1" t="str">
        <f>IFERROR(__xludf.DUMMYFUNCTION("GOOGLETRANSLATE(J:J, ""en"", ""te"")"),"J. R. క్యూరీ")</f>
        <v>J. R. క్యూరీ</v>
      </c>
      <c r="L154" s="1">
        <v>1937.0</v>
      </c>
      <c r="P154" s="1">
        <v>1.0</v>
      </c>
      <c r="Q154" s="1" t="s">
        <v>2609</v>
      </c>
      <c r="R154" s="1" t="s">
        <v>982</v>
      </c>
      <c r="S154" s="1" t="s">
        <v>2610</v>
      </c>
      <c r="T154" s="1" t="s">
        <v>2611</v>
      </c>
      <c r="U154" s="1" t="s">
        <v>851</v>
      </c>
      <c r="V154" s="1" t="s">
        <v>1530</v>
      </c>
      <c r="W154" s="1" t="s">
        <v>2612</v>
      </c>
      <c r="X154" s="1" t="s">
        <v>399</v>
      </c>
      <c r="Y154" s="1" t="s">
        <v>1213</v>
      </c>
      <c r="Z154" s="1" t="s">
        <v>2613</v>
      </c>
      <c r="AA154" s="1" t="s">
        <v>2614</v>
      </c>
      <c r="AN154" s="1" t="s">
        <v>696</v>
      </c>
      <c r="AS154" s="1" t="s">
        <v>1787</v>
      </c>
      <c r="AU154" s="1" t="s">
        <v>2615</v>
      </c>
      <c r="AW154" s="1" t="s">
        <v>2616</v>
      </c>
      <c r="AY154" s="1" t="s">
        <v>2617</v>
      </c>
      <c r="BG154" s="1" t="s">
        <v>2618</v>
      </c>
      <c r="BO154" s="1" t="s">
        <v>2619</v>
      </c>
      <c r="BP154" s="2" t="s">
        <v>2620</v>
      </c>
    </row>
    <row r="155">
      <c r="A155" s="1" t="s">
        <v>2621</v>
      </c>
      <c r="B155" s="1" t="str">
        <f>IFERROR(__xludf.DUMMYFUNCTION("GOOGLETRANSLATE(A:A, ""en"", ""te"")"),"కర్టిస్ కాక్స్ రేసర్")</f>
        <v>కర్టిస్ కాక్స్ రేసర్</v>
      </c>
      <c r="C155" s="1" t="s">
        <v>2622</v>
      </c>
      <c r="D155" s="1" t="str">
        <f>IFERROR(__xludf.DUMMYFUNCTION("GOOGLETRANSLATE(C:C, ""en"", ""te"")"),"కర్టిస్ మోడల్ 22 కాక్స్ రేసర్లు అమెరికన్ కర్టిస్ విమానం మరియు మోటార్ కంపెనీ నిర్మించిన రెండు ప్రత్యేకమైన రేసింగ్ విమానాలు. ఈ రకాన్ని మోనోప్లేన్, బిప్‌లేన్ మరియు ట్రిప్లేన్‌గా ఎగురవేశారు. 1920 లో, అమెరికన్ ఆయిల్ మిలియనీర్ ఎస్.కాక్స్ కర్టిస్ విమానం మరియు మో"&amp;"టార్ కంపెనీ అతని కోసం నిర్మించిన రెండు ప్రత్యేకమైన రేసింగ్ మోనోప్లేన్లను కలిగి ఉంది, సెప్టెంబర్ 1920 లో ఫ్రాన్స్‌లో జరగబోయే గోర్డాన్ బెన్నెట్ ట్రోఫీ రేసులో పాల్గొనడానికి. [1] టెక్సాస్ వైల్డ్‌క్యాట్ మరియు కాక్టస్ పిల్లి అని పిలువబడే రెండు విమానాలు సింగిల్-"&amp;"ఇంజిన్, బ్రేస్డ్, హై-వింగ్ మోనోప్లేన్స్ 427 హెచ్‌పి (318 కిలోవాట్) కర్టిస్ సి -12 ఇన్లైన్ పిస్టన్ ఇంజిన్. [1] ఫార్వర్డ్ స్లైడింగ్ పందిరి కింద, ఫ్యూజ్‌లేజ్ వెనుక వైపున పరివేష్టిత కాక్‌పిట్‌లో కూర్చున్న పైలట్‌తో వారు చెక్క ఫ్యూజ్‌లేజ్‌లను క్రమబద్ధీకరించారు."&amp;" ప్రత్యేకమైన డబుల్ కాంబర్ ఎయిర్‌ఫాయిల్ విభాగాన్ని కలిగి ఉన్న వింగ్ అధిక-మౌంటెడ్, మరియు స్థిర సాంప్రదాయ ల్యాండింగ్ గేర్ యొక్క మెయిన్‌వీల్స్‌కు స్ట్రట్‌ల ద్వారా కలుపుతారు. V-12 ఇంజిన్ రెండు-బ్లేడెడ్ ట్రాక్టర్ ప్రొపెల్లర్‌ను నడిపించింది మరియు కాక్‌పిట్ మరియు"&amp;" రెక్కల మధ్య ఫ్యూజ్‌లేజ్ వైపు అమర్చిన రేడియేటర్ల ద్వారా చల్లబడింది. [2] టెక్సాస్ వైల్డ్‌క్యాట్ రవాణాకు ముందు యునైటెడ్ స్టేట్స్‌లో క్లుప్తంగా పరీక్షించబడింది, పరిమిత కర్టిస్ ఫీల్డ్ నుండి ఆపరేషన్ కోసం మరింత సాంప్రదాయిక ఎయిర్‌ఫాయిల్‌తో వేరే రెక్కతో అమర్చబడిం"&amp;"ది. జూలై 25 న మొదట ఎగురుతూ, ఇది 183 mph (295 కిమీ/గం) వేగాన్ని ప్రదర్శించింది, హై స్పీడ్ రేసింగ్ వింగ్‌తో అమర్చినప్పుడు 215 mph (346 కిమీ/గం) వేగం expected హించింది. రెండు విమానాలను ఓడ ద్వారా ఫ్రాన్స్‌కు పంపారు, హై స్పీడ్ వింగ్ మరియు కాక్టస్ పిల్లిపై ఎటువ"&amp;"ంటి పరీక్షలు జరగలేదు. [2] టెక్సాస్ వైల్డ్‌క్యాట్ మోరనే-సాల్నియర్ ఫ్యాక్టరీలో హై స్పీడ్ వింగ్‌తో తిరిగి కలపబడింది, కాని టెస్ట్ పైలట్ రోలాండ్ రోహ్ల్ఫ్స్ చేత ఎగిరినప్పుడు అధిక వేగంతో అస్థిరంగా ఉన్నట్లు కనుగొనబడింది. అందువల్ల బిప్‌లేన్ రెక్కల సమితి త్వరగా రూప"&amp;"ొందించబడింది మరియు టెక్సాస్ వైల్డ్‌క్యాట్‌కు అమర్చబడింది. [1] [3] జాతికి ముందు ఎటాంప్స్‌కు ఎగిరినప్పుడు టెక్సాస్ వైల్డ్‌క్యాట్ ల్యాండింగ్ ప్రమాదంలో ధ్వంసమైంది. [1] [4] కాక్టస్ పిల్లిని ఫ్రాన్స్‌కు తీసుకువెళ్ళినప్పటికీ, అది విప్పబడి ఉంది మరియు తిరిగి యునైట"&amp;"ెడ్ స్టేట్స్‌కు పంపబడింది. [1] ఇది కర్టిస్ 18 టి నుండి సవరించిన షార్ట్-స్పాన్ ట్రిప్లేన్ రెక్కల సమితితో పునర్నిర్మించబడింది, పరివేష్టిత కాక్‌పిట్ స్థానంలో మరింత సాంప్రదాయిక ఓపెన్ కాక్‌పిట్ స్థానంలో ఉంది. ఈ విధంగా సవరించబడింది, ఇది 1921 పులిట్జర్ ట్రోఫీ రే"&amp;"సులో ప్రవేశించబడింది, ఇక్కడ, క్లారెన్స్ కూంబ్స్ ద్వారా సగటున 170.3 mph (274.1 కిమీ/గం) వేగంతో ఎగిరింది, ఇది బెర్ట్ అకోస్టా చేత పైలట్ చేయబడిన కర్టిస్ CR వెనుక రెండవ స్థానాన్ని సంపాదించింది. [1] [1] 40 తరువాత దీనిని హై-స్పీడ్ రేసింగ్ విమానాలకు శిక్షకుడిగా య"&amp;"ునైటెడ్ స్టేట్స్ నేవీకి విక్రయించారు. [6] ఒమాహా వద్ద రెండవ వార్షిక పులిట్జర్ రేసు నుండి డేటా [5] సాధారణ లక్షణాల పనితీరు")</f>
        <v>కర్టిస్ మోడల్ 22 కాక్స్ రేసర్లు అమెరికన్ కర్టిస్ విమానం మరియు మోటార్ కంపెనీ నిర్మించిన రెండు ప్రత్యేకమైన రేసింగ్ విమానాలు. ఈ రకాన్ని మోనోప్లేన్, బిప్‌లేన్ మరియు ట్రిప్లేన్‌గా ఎగురవేశారు. 1920 లో, అమెరికన్ ఆయిల్ మిలియనీర్ ఎస్.కాక్స్ కర్టిస్ విమానం మరియు మోటార్ కంపెనీ అతని కోసం నిర్మించిన రెండు ప్రత్యేకమైన రేసింగ్ మోనోప్లేన్లను కలిగి ఉంది, సెప్టెంబర్ 1920 లో ఫ్రాన్స్‌లో జరగబోయే గోర్డాన్ బెన్నెట్ ట్రోఫీ రేసులో పాల్గొనడానికి. [1] టెక్సాస్ వైల్డ్‌క్యాట్ మరియు కాక్టస్ పిల్లి అని పిలువబడే రెండు విమానాలు సింగిల్-ఇంజిన్, బ్రేస్డ్, హై-వింగ్ మోనోప్లేన్స్ 427 హెచ్‌పి (318 కిలోవాట్) కర్టిస్ సి -12 ఇన్లైన్ పిస్టన్ ఇంజిన్. [1] ఫార్వర్డ్ స్లైడింగ్ పందిరి కింద, ఫ్యూజ్‌లేజ్ వెనుక వైపున పరివేష్టిత కాక్‌పిట్‌లో కూర్చున్న పైలట్‌తో వారు చెక్క ఫ్యూజ్‌లేజ్‌లను క్రమబద్ధీకరించారు. ప్రత్యేకమైన డబుల్ కాంబర్ ఎయిర్‌ఫాయిల్ విభాగాన్ని కలిగి ఉన్న వింగ్ అధిక-మౌంటెడ్, మరియు స్థిర సాంప్రదాయ ల్యాండింగ్ గేర్ యొక్క మెయిన్‌వీల్స్‌కు స్ట్రట్‌ల ద్వారా కలుపుతారు. V-12 ఇంజిన్ రెండు-బ్లేడెడ్ ట్రాక్టర్ ప్రొపెల్లర్‌ను నడిపించింది మరియు కాక్‌పిట్ మరియు రెక్కల మధ్య ఫ్యూజ్‌లేజ్ వైపు అమర్చిన రేడియేటర్ల ద్వారా చల్లబడింది. [2] టెక్సాస్ వైల్డ్‌క్యాట్ రవాణాకు ముందు యునైటెడ్ స్టేట్స్‌లో క్లుప్తంగా పరీక్షించబడింది, పరిమిత కర్టిస్ ఫీల్డ్ నుండి ఆపరేషన్ కోసం మరింత సాంప్రదాయిక ఎయిర్‌ఫాయిల్‌తో వేరే రెక్కతో అమర్చబడింది. జూలై 25 న మొదట ఎగురుతూ, ఇది 183 mph (295 కిమీ/గం) వేగాన్ని ప్రదర్శించింది, హై స్పీడ్ రేసింగ్ వింగ్‌తో అమర్చినప్పుడు 215 mph (346 కిమీ/గం) వేగం expected హించింది. రెండు విమానాలను ఓడ ద్వారా ఫ్రాన్స్‌కు పంపారు, హై స్పీడ్ వింగ్ మరియు కాక్టస్ పిల్లిపై ఎటువంటి పరీక్షలు జరగలేదు. [2] టెక్సాస్ వైల్డ్‌క్యాట్ మోరనే-సాల్నియర్ ఫ్యాక్టరీలో హై స్పీడ్ వింగ్‌తో తిరిగి కలపబడింది, కాని టెస్ట్ పైలట్ రోలాండ్ రోహ్ల్ఫ్స్ చేత ఎగిరినప్పుడు అధిక వేగంతో అస్థిరంగా ఉన్నట్లు కనుగొనబడింది. అందువల్ల బిప్‌లేన్ రెక్కల సమితి త్వరగా రూపొందించబడింది మరియు టెక్సాస్ వైల్డ్‌క్యాట్‌కు అమర్చబడింది. [1] [3] జాతికి ముందు ఎటాంప్స్‌కు ఎగిరినప్పుడు టెక్సాస్ వైల్డ్‌క్యాట్ ల్యాండింగ్ ప్రమాదంలో ధ్వంసమైంది. [1] [4] కాక్టస్ పిల్లిని ఫ్రాన్స్‌కు తీసుకువెళ్ళినప్పటికీ, అది విప్పబడి ఉంది మరియు తిరిగి యునైటెడ్ స్టేట్స్‌కు పంపబడింది. [1] ఇది కర్టిస్ 18 టి నుండి సవరించిన షార్ట్-స్పాన్ ట్రిప్లేన్ రెక్కల సమితితో పునర్నిర్మించబడింది, పరివేష్టిత కాక్‌పిట్ స్థానంలో మరింత సాంప్రదాయిక ఓపెన్ కాక్‌పిట్ స్థానంలో ఉంది. ఈ విధంగా సవరించబడింది, ఇది 1921 పులిట్జర్ ట్రోఫీ రేసులో ప్రవేశించబడింది, ఇక్కడ, క్లారెన్స్ కూంబ్స్ ద్వారా సగటున 170.3 mph (274.1 కిమీ/గం) వేగంతో ఎగిరింది, ఇది బెర్ట్ అకోస్టా చేత పైలట్ చేయబడిన కర్టిస్ CR వెనుక రెండవ స్థానాన్ని సంపాదించింది. [1] [1] 40 తరువాత దీనిని హై-స్పీడ్ రేసింగ్ విమానాలకు శిక్షకుడిగా యునైటెడ్ స్టేట్స్ నేవీకి విక్రయించారు. [6] ఒమాహా వద్ద రెండవ వార్షిక పులిట్జర్ రేసు నుండి డేటా [5] సాధారణ లక్షణాల పనితీరు</v>
      </c>
      <c r="E155" s="1" t="s">
        <v>737</v>
      </c>
      <c r="F155" s="1" t="str">
        <f>IFERROR(__xludf.DUMMYFUNCTION("GOOGLETRANSLATE(E:E, ""en"", ""te"")"),"రేసింగ్ విమానం")</f>
        <v>రేసింగ్ విమానం</v>
      </c>
      <c r="G155" s="1" t="s">
        <v>522</v>
      </c>
      <c r="H155" s="1" t="str">
        <f>IFERROR(__xludf.DUMMYFUNCTION("GOOGLETRANSLATE(G:G, ""en"", ""te"")"),"సంయుక్త రాష్ట్రాలు")</f>
        <v>సంయుక్త రాష్ట్రాలు</v>
      </c>
      <c r="L155" s="1">
        <v>1920.0</v>
      </c>
      <c r="O155" s="1">
        <v>2.0</v>
      </c>
      <c r="P155" s="1" t="s">
        <v>163</v>
      </c>
      <c r="Q155" s="1" t="s">
        <v>823</v>
      </c>
      <c r="R155" s="1" t="s">
        <v>2623</v>
      </c>
      <c r="T155" s="1" t="s">
        <v>2624</v>
      </c>
      <c r="V155" s="1" t="s">
        <v>2625</v>
      </c>
      <c r="W155" s="1" t="s">
        <v>2626</v>
      </c>
      <c r="Y155" s="1" t="s">
        <v>2627</v>
      </c>
      <c r="AM155" s="1" t="s">
        <v>1732</v>
      </c>
      <c r="AN155" s="1" t="s">
        <v>2470</v>
      </c>
      <c r="AO155" s="1" t="s">
        <v>2471</v>
      </c>
      <c r="AU155" s="1" t="s">
        <v>2628</v>
      </c>
      <c r="BG155" s="1" t="s">
        <v>2629</v>
      </c>
    </row>
    <row r="156">
      <c r="A156" s="1" t="s">
        <v>2630</v>
      </c>
      <c r="B156" s="1" t="str">
        <f>IFERROR(__xludf.DUMMYFUNCTION("GOOGLETRANSLATE(A:A, ""en"", ""te"")"),"డకోటా కబ్ సూపర్ 18")</f>
        <v>డకోటా కబ్ సూపర్ 18</v>
      </c>
      <c r="C156" s="1" t="s">
        <v>2631</v>
      </c>
      <c r="D156" s="1" t="str">
        <f>IFERROR(__xludf.DUMMYFUNCTION("GOOGLETRANSLATE(C:C, ""en"", ""te"")"),"డకోటా కబ్ సూపర్ 18 అనేది ఒక అమెరికన్ te త్సాహిక-నిర్మిత విమానం, ఇది దక్షిణ డకోటాలోని డకోటా కబ్ ఆఫ్ సియోక్స్ ఫాల్స్ చేత రూపొందించబడింది మరియు నిర్మించింది. ఈ విమానం te త్సాహిక నిర్మాణానికి కిట్‌గా సరఫరా చేయబడుతుంది. [1] సూపర్ 18 అనేది టైప్ సర్టిఫైడ్ సూపర్ "&amp;"18 మోడల్ S18-180 యొక్క కిట్ ఉత్పన్నం, ఇది ప్రత్యేక, కానీ అనుబంధ సంస్థ సూపర్ 18 చేత తయారు చేయబడుతుంది. డకోటా కబ్ సూపర్ 18 లో స్ట్రట్-బ్రెస్డ్ హై వింగ్, రెండు-సీట్ల-ఇన్ ఉన్నాయి -టాండెమ్ పరివేష్టిత కాక్‌పిట్ 28 లో (71 సెం.మీ) వెడల్పు, స్థిర సాంప్రదాయ ల్యాండి"&amp;"ంగ్ గేర్ మరియు ట్రాక్టర్ కాన్ఫిగరేషన్‌లో ఒకే ఇంజిన్. [1] విమానం ఫ్యూజ్‌లేజ్ వెల్డెడ్ 4130 స్టీల్ గొట్టాల నుండి తయారవుతుంది, అల్యూమినియం షీట్ యొక్క రెక్కల నిర్మాణం మరియు డోప్డ్ ఎయిర్‌క్రాఫ్ట్ ఫాబ్రిక్‌లో కప్పబడిన అన్ని ఉపరితలాలు ఉంటాయి. రెక్కలకు ""V"" స్ట్"&amp;"రట్స్ మరియు జ్యూరీ స్ట్రట్స్ మద్దతు ఇస్తున్నాయి. కొలతలు మరియు ఇంజన్లు నిర్దిష్ట మోడల్‌తో మారుతూ ఉంటాయి. సరఫరా చేసిన కిట్ నుండి అన్ని మోడళ్లకు నిర్మాణ సమయం 900 గంటలు. [1] కిట్‌ప్లాన్‌ల నుండి డేటా [1] సాధారణ లక్షణాల పనితీరు")</f>
        <v>డకోటా కబ్ సూపర్ 18 అనేది ఒక అమెరికన్ te త్సాహిక-నిర్మిత విమానం, ఇది దక్షిణ డకోటాలోని డకోటా కబ్ ఆఫ్ సియోక్స్ ఫాల్స్ చేత రూపొందించబడింది మరియు నిర్మించింది. ఈ విమానం te త్సాహిక నిర్మాణానికి కిట్‌గా సరఫరా చేయబడుతుంది. [1] సూపర్ 18 అనేది టైప్ సర్టిఫైడ్ సూపర్ 18 మోడల్ S18-180 యొక్క కిట్ ఉత్పన్నం, ఇది ప్రత్యేక, కానీ అనుబంధ సంస్థ సూపర్ 18 చేత తయారు చేయబడుతుంది. డకోటా కబ్ సూపర్ 18 లో స్ట్రట్-బ్రెస్డ్ హై వింగ్, రెండు-సీట్ల-ఇన్ ఉన్నాయి -టాండెమ్ పరివేష్టిత కాక్‌పిట్ 28 లో (71 సెం.మీ) వెడల్పు, స్థిర సాంప్రదాయ ల్యాండింగ్ గేర్ మరియు ట్రాక్టర్ కాన్ఫిగరేషన్‌లో ఒకే ఇంజిన్. [1] విమానం ఫ్యూజ్‌లేజ్ వెల్డెడ్ 4130 స్టీల్ గొట్టాల నుండి తయారవుతుంది, అల్యూమినియం షీట్ యొక్క రెక్కల నిర్మాణం మరియు డోప్డ్ ఎయిర్‌క్రాఫ్ట్ ఫాబ్రిక్‌లో కప్పబడిన అన్ని ఉపరితలాలు ఉంటాయి. రెక్కలకు "V" స్ట్రట్స్ మరియు జ్యూరీ స్ట్రట్స్ మద్దతు ఇస్తున్నాయి. కొలతలు మరియు ఇంజన్లు నిర్దిష్ట మోడల్‌తో మారుతూ ఉంటాయి. సరఫరా చేసిన కిట్ నుండి అన్ని మోడళ్లకు నిర్మాణ సమయం 900 గంటలు. [1] కిట్‌ప్లాన్‌ల నుండి డేటా [1] సాధారణ లక్షణాల పనితీరు</v>
      </c>
      <c r="E156" s="1" t="s">
        <v>2076</v>
      </c>
      <c r="F156" s="1" t="str">
        <f>IFERROR(__xludf.DUMMYFUNCTION("GOOGLETRANSLATE(E:E, ""en"", ""te"")"),"Te త్సాహిక నిర్మించిన విమానం")</f>
        <v>Te త్సాహిక నిర్మించిన విమానం</v>
      </c>
      <c r="G156" s="1" t="s">
        <v>522</v>
      </c>
      <c r="H156" s="1" t="str">
        <f>IFERROR(__xludf.DUMMYFUNCTION("GOOGLETRANSLATE(G:G, ""en"", ""te"")"),"సంయుక్త రాష్ట్రాలు")</f>
        <v>సంయుక్త రాష్ట్రాలు</v>
      </c>
      <c r="I156" s="1" t="s">
        <v>738</v>
      </c>
      <c r="M156" s="1" t="s">
        <v>2018</v>
      </c>
      <c r="N156" s="1" t="str">
        <f>IFERROR(__xludf.DUMMYFUNCTION("GOOGLETRANSLATE(M:M, ""en"", ""te"")"),"ఉత్పత్తిలో (2012)")</f>
        <v>ఉత్పత్తిలో (2012)</v>
      </c>
      <c r="O156" s="1" t="s">
        <v>2632</v>
      </c>
      <c r="P156" s="1" t="s">
        <v>163</v>
      </c>
      <c r="Q156" s="1" t="s">
        <v>2237</v>
      </c>
      <c r="R156" s="1" t="s">
        <v>2633</v>
      </c>
      <c r="T156" s="1" t="s">
        <v>766</v>
      </c>
      <c r="U156" s="1" t="s">
        <v>767</v>
      </c>
      <c r="V156" s="1" t="s">
        <v>969</v>
      </c>
      <c r="W156" s="1" t="s">
        <v>2634</v>
      </c>
      <c r="X156" s="1" t="s">
        <v>2635</v>
      </c>
      <c r="Z156" s="1" t="s">
        <v>796</v>
      </c>
      <c r="AA156" s="1" t="s">
        <v>2058</v>
      </c>
      <c r="AM156" s="1" t="s">
        <v>2085</v>
      </c>
      <c r="AN156" s="1" t="s">
        <v>2636</v>
      </c>
      <c r="AO156" s="1" t="s">
        <v>2637</v>
      </c>
      <c r="AP156" s="1" t="s">
        <v>175</v>
      </c>
      <c r="AQ156" s="1" t="s">
        <v>2638</v>
      </c>
      <c r="AR156" s="1" t="s">
        <v>2639</v>
      </c>
      <c r="AS156" s="1" t="s">
        <v>994</v>
      </c>
      <c r="AU156" s="1" t="s">
        <v>2640</v>
      </c>
      <c r="AW156" s="1" t="s">
        <v>206</v>
      </c>
      <c r="BE156" s="1" t="s">
        <v>2641</v>
      </c>
      <c r="BF156" s="1" t="s">
        <v>2642</v>
      </c>
    </row>
    <row r="157">
      <c r="A157" s="1" t="s">
        <v>2643</v>
      </c>
      <c r="B157" s="1" t="str">
        <f>IFERROR(__xludf.DUMMYFUNCTION("GOOGLETRANSLATE(A:A, ""en"", ""te"")"),"క్రియేటివ్ ఫ్లైట్ ఏరోకాట్")</f>
        <v>క్రియేటివ్ ఫ్లైట్ ఏరోకాట్</v>
      </c>
      <c r="C157" s="1" t="s">
        <v>2644</v>
      </c>
      <c r="D157" s="1" t="str">
        <f>IFERROR(__xludf.DUMMYFUNCTION("GOOGLETRANSLATE(C:C, ""en"", ""te"")"),"సృజనాత్మక ఫ్లైట్ ఏరోకాట్ కెనడియన్ మిడ్-వింగ్, అన్ని మిశ్రమ, నాలుగు ప్రయాణీకుల ప్రయోగాత్మక విమానాలు, ఇది ఉభయచర ఫ్లోట్ కార్యకలాపాల కోసం కాన్ఫిగర్ చేయవచ్చు. 1998 నుండి అభివృద్ధిలో, ఈ విమానం te త్సాహిక నిర్మాణం కోసం అంటారియోలోని హాలిబర్టన్ యొక్క క్రియేటివ్ ఫ్"&amp;"లైట్ ద్వారా కిట్ రూపంలో సరఫరా చేయడానికి ఉద్దేశించబడింది. అప్పటి నుండి ఈ సంస్థకు ఆరిగా డిజైన్ అని పేరు మార్చారు. [1] [2] [3] అభివృద్ధి 1998 లో MPA ఏరోకాట్‌లో ప్రారంభమైంది. 2002 లో, ఈ వాహనానికి క్రియేటివ్ ఫ్లైట్ ఏరోకాట్ అని పేరు మార్చారు. [4] అన్ని మిశ్రమ వ"&amp;"ిమానాలు ఫ్లోట్లు అటాచ్ చేయగల పాడ్స్‌తో విలక్షణమైన గల్-వింగ్ డిజైన్‌ను కలిగి ఉన్నాయి. ట్విన్ ఇంజిన్ వేరియంట్ రెండు జబిరు 3300 ఇంజన్లతో పనిచేస్తుంది. సింగిల్ మరియు ట్విన్ ఇంజిన్ వెర్షన్ల విషయంలో, కాక్‌పిట్ వెనుక ఉన్న మిశ్రమ వంపుపై ఇంజన్లు పషర్ కాన్ఫిగరేషన్‌"&amp;"లో అమర్చబడి ఉంటాయి. [2] సింగిల్ ఇంజిన్ ప్రోటోటైప్ 2001 లో ఎగిరింది, తరువాత ట్విన్ ఇంజిన్ ఆపరేషన్ల కోసం తిరిగి అమర్చబడింది మరియు 2002 లో ఎగిరింది. కొంతకాలం తర్వాత విమానం ఫ్లోట్లతో పరీక్షించబడింది. [5] 2003 లో, ప్రోటోటైప్ EAA ఎయిర్‌వెంచర్ ఓష్కోష్ ఎయిర్‌షోకు"&amp;" ఎగిరి ప్రదర్శించబడింది. [1] ఆగష్టు 2019 నాటికి, ప్రోటోటైప్, సి-జిసిసి, ఎగురుతున్న ఏకైక ఉదాహరణగా మిగిలిపోయింది. [2] [3] [6] క్రియేటివ్ ఫ్లైట్ నుండి డేటా [1] సాధారణ లక్షణాల పనితీరు")</f>
        <v>సృజనాత్మక ఫ్లైట్ ఏరోకాట్ కెనడియన్ మిడ్-వింగ్, అన్ని మిశ్రమ, నాలుగు ప్రయాణీకుల ప్రయోగాత్మక విమానాలు, ఇది ఉభయచర ఫ్లోట్ కార్యకలాపాల కోసం కాన్ఫిగర్ చేయవచ్చు. 1998 నుండి అభివృద్ధిలో, ఈ విమానం te త్సాహిక నిర్మాణం కోసం అంటారియోలోని హాలిబర్టన్ యొక్క క్రియేటివ్ ఫ్లైట్ ద్వారా కిట్ రూపంలో సరఫరా చేయడానికి ఉద్దేశించబడింది. అప్పటి నుండి ఈ సంస్థకు ఆరిగా డిజైన్ అని పేరు మార్చారు. [1] [2] [3] అభివృద్ధి 1998 లో MPA ఏరోకాట్‌లో ప్రారంభమైంది. 2002 లో, ఈ వాహనానికి క్రియేటివ్ ఫ్లైట్ ఏరోకాట్ అని పేరు మార్చారు. [4] అన్ని మిశ్రమ విమానాలు ఫ్లోట్లు అటాచ్ చేయగల పాడ్స్‌తో విలక్షణమైన గల్-వింగ్ డిజైన్‌ను కలిగి ఉన్నాయి. ట్విన్ ఇంజిన్ వేరియంట్ రెండు జబిరు 3300 ఇంజన్లతో పనిచేస్తుంది. సింగిల్ మరియు ట్విన్ ఇంజిన్ వెర్షన్ల విషయంలో, కాక్‌పిట్ వెనుక ఉన్న మిశ్రమ వంపుపై ఇంజన్లు పషర్ కాన్ఫిగరేషన్‌లో అమర్చబడి ఉంటాయి. [2] సింగిల్ ఇంజిన్ ప్రోటోటైప్ 2001 లో ఎగిరింది, తరువాత ట్విన్ ఇంజిన్ ఆపరేషన్ల కోసం తిరిగి అమర్చబడింది మరియు 2002 లో ఎగిరింది. కొంతకాలం తర్వాత విమానం ఫ్లోట్లతో పరీక్షించబడింది. [5] 2003 లో, ప్రోటోటైప్ EAA ఎయిర్‌వెంచర్ ఓష్కోష్ ఎయిర్‌షోకు ఎగిరి ప్రదర్శించబడింది. [1] ఆగష్టు 2019 నాటికి, ప్రోటోటైప్, సి-జిసిసి, ఎగురుతున్న ఏకైక ఉదాహరణగా మిగిలిపోయింది. [2] [3] [6] క్రియేటివ్ ఫ్లైట్ నుండి డేటా [1] సాధారణ లక్షణాల పనితీరు</v>
      </c>
      <c r="E157" s="1" t="s">
        <v>761</v>
      </c>
      <c r="F157" s="1" t="str">
        <f>IFERROR(__xludf.DUMMYFUNCTION("GOOGLETRANSLATE(E:E, ""en"", ""te"")"),"కిట్ విమానం")</f>
        <v>కిట్ విమానం</v>
      </c>
      <c r="G157" s="1" t="s">
        <v>489</v>
      </c>
      <c r="H157" s="1" t="str">
        <f>IFERROR(__xludf.DUMMYFUNCTION("GOOGLETRANSLATE(G:G, ""en"", ""te"")"),"కెనడా")</f>
        <v>కెనడా</v>
      </c>
      <c r="I157" s="2" t="s">
        <v>490</v>
      </c>
      <c r="J157" s="1" t="s">
        <v>2645</v>
      </c>
      <c r="K157" s="1" t="str">
        <f>IFERROR(__xludf.DUMMYFUNCTION("GOOGLETRANSLATE(J:J, ""en"", ""te"")"),"కిర్క్ క్రీల్మాన్")</f>
        <v>కిర్క్ క్రీల్మాన్</v>
      </c>
      <c r="L157" s="1" t="s">
        <v>2646</v>
      </c>
      <c r="M157" s="1" t="s">
        <v>792</v>
      </c>
      <c r="N157" s="1" t="str">
        <f>IFERROR(__xludf.DUMMYFUNCTION("GOOGLETRANSLATE(M:M, ""en"", ""te"")"),"మెరుగుపరచబడుతున్నది")</f>
        <v>మెరుగుపరచబడుతున్నది</v>
      </c>
      <c r="O157" s="1" t="s">
        <v>2647</v>
      </c>
      <c r="U157" s="1" t="s">
        <v>2648</v>
      </c>
      <c r="V157" s="1" t="s">
        <v>2649</v>
      </c>
      <c r="W157" s="1" t="s">
        <v>2650</v>
      </c>
      <c r="Z157" s="1" t="s">
        <v>2651</v>
      </c>
      <c r="AM157" s="1" t="s">
        <v>772</v>
      </c>
      <c r="AN157" s="1" t="s">
        <v>2652</v>
      </c>
      <c r="AO157" s="1" t="s">
        <v>2653</v>
      </c>
      <c r="AQ157" s="1" t="s">
        <v>2654</v>
      </c>
      <c r="AR157" s="1" t="s">
        <v>142</v>
      </c>
      <c r="AS157" s="1" t="s">
        <v>2655</v>
      </c>
      <c r="AU157" s="1" t="s">
        <v>2656</v>
      </c>
      <c r="AW157" s="1" t="s">
        <v>206</v>
      </c>
      <c r="AZ157" s="1">
        <v>2001.0</v>
      </c>
    </row>
    <row r="158">
      <c r="A158" s="1" t="s">
        <v>2394</v>
      </c>
      <c r="B158" s="1" t="str">
        <f>IFERROR(__xludf.DUMMYFUNCTION("GOOGLETRANSLATE(A:A, ""en"", ""te"")"),"కస్టమ్ ఫ్లైట్ నార్త్ స్టార్")</f>
        <v>కస్టమ్ ఫ్లైట్ నార్త్ స్టార్</v>
      </c>
      <c r="C158" s="1" t="s">
        <v>2657</v>
      </c>
      <c r="D158" s="1" t="str">
        <f>IFERROR(__xludf.DUMMYFUNCTION("GOOGLETRANSLATE(C:C, ""en"", ""te"")"),"కస్టమ్ ఫ్లైట్ నార్త్ స్టార్ కెనడియన్ te త్సాహిక-నిర్మిత విమానం, ఇది మోర్గాన్ విలియమ్స్ చేత రూపొందించబడింది మరియు అంటారియోలోని చిన్న చిన్న ఫ్లైట్ చేత ఉత్పత్తి చేయబడింది. ఈ విమానం పైపర్ PA-18 సూపర్ కబ్ మీద ఆధారపడి ఉంటుంది మరియు ఇది te త్సాహిక నిర్మాణానికి క"&amp;"ిట్‌గా సరఫరా చేయబడుతుంది. [1] [2] నార్త్ స్టార్‌లో స్ట్రట్-బ్రేస్డ్ హై-వింగ్, సింగిల్-సీట్, రెండు-సీట్ల-టెన్డం పరివేష్టిత కాక్‌పిట్ ఉంది, ఇది 29 లో (74 సెం.మీ) వెడల్పు, స్థిర సాంప్రదాయ ల్యాండింగ్ గేర్ మరియు ట్రాక్టర్ కాన్ఫిగరేషన్‌లో ఒకే ఇంజిన్. [[[ 1] విమ"&amp;"ానం ఫ్యూజ్‌లేజ్ వెల్డెడ్ 4130 స్టీల్ గొట్టాల నుండి తయారవుతుంది, వింగ్ అల్యూమినియం షీట్ నుండి నిర్మించబడింది మరియు డోప్డ్ ఎయిర్‌క్రాఫ్ట్ ఫాబ్రిక్‌లో కప్పబడిన అన్ని ఉపరితలాలు. దీని 36.3 అడుగుల (11.1 మీ) స్పాన్ వింగ్ USA 35B ఎయిర్‌ఫాయిల్‌ను ఉపయోగిస్తుంది, ఇద"&amp;"ి 190.7 చదరపు అడుగుల (17.72 మీ 2) మరియు ఫ్లాప్‌లను మౌంట్ చేస్తుంది. రెక్కకు ""V"" -స్ట్రట్స్ మరియు జ్యూరీ స్ట్రట్స్ మద్దతు ఇస్తున్నాయి. విమానం యొక్క సిఫార్సు చేసిన ఇంజిన్ శక్తి శ్రేణి 150 నుండి 180 హెచ్‌పి (112 నుండి 134 కిలోవాట్) మరియు ఉపయోగించిన ప్రామాణ"&amp;"ిక ఇంజన్లు 150 హెచ్‌పి (112 కిలోవాట్) లైమింగ్ ఓ -320 ఫోర్-స్ట్రోక్ పవర్‌ప్లాంట్. సరఫరా చేసిన కిట్ నుండి నిర్మాణ సమయం 1200 గంటలు. విమానం చక్రాలు, ఫ్లోట్లు లేదా స్కిస్‌పై అమర్చవచ్చు. [1] డిసెంబర్ 2011 నాటికి 20 ఉదాహరణలు పూర్తయ్యాయని మరియు ఎగిరిపోయాయని కంపెన"&amp;"ీ సూచించింది. డిసెంబర్ 2015 నాటికి, 10 ఉదాహరణలు ట్రాన్స్పోర్ట్ కెనడాలో మరియు 13 యునైటెడ్ స్టేట్స్లో ఫెడరల్ ఏవియేషన్ అడ్మినిస్ట్రేషన్ తో నమోదు చేయబడ్డాయి. [1] [3] [4] కిట్‌ప్లాన్‌ల నుండి డేటా [1] సాధారణ లక్షణాల పనితీరు")</f>
        <v>కస్టమ్ ఫ్లైట్ నార్త్ స్టార్ కెనడియన్ te త్సాహిక-నిర్మిత విమానం, ఇది మోర్గాన్ విలియమ్స్ చేత రూపొందించబడింది మరియు అంటారియోలోని చిన్న చిన్న ఫ్లైట్ చేత ఉత్పత్తి చేయబడింది. ఈ విమానం పైపర్ PA-18 సూపర్ కబ్ మీద ఆధారపడి ఉంటుంది మరియు ఇది te త్సాహిక నిర్మాణానికి కిట్‌గా సరఫరా చేయబడుతుంది. [1] [2] నార్త్ స్టార్‌లో స్ట్రట్-బ్రేస్డ్ హై-వింగ్, సింగిల్-సీట్, రెండు-సీట్ల-టెన్డం పరివేష్టిత కాక్‌పిట్ ఉంది, ఇది 29 లో (74 సెం.మీ) వెడల్పు, స్థిర సాంప్రదాయ ల్యాండింగ్ గేర్ మరియు ట్రాక్టర్ కాన్ఫిగరేషన్‌లో ఒకే ఇంజిన్. [[[ 1] విమానం ఫ్యూజ్‌లేజ్ వెల్డెడ్ 4130 స్టీల్ గొట్టాల నుండి తయారవుతుంది, వింగ్ అల్యూమినియం షీట్ నుండి నిర్మించబడింది మరియు డోప్డ్ ఎయిర్‌క్రాఫ్ట్ ఫాబ్రిక్‌లో కప్పబడిన అన్ని ఉపరితలాలు. దీని 36.3 అడుగుల (11.1 మీ) స్పాన్ వింగ్ USA 35B ఎయిర్‌ఫాయిల్‌ను ఉపయోగిస్తుంది, ఇది 190.7 చదరపు అడుగుల (17.72 మీ 2) మరియు ఫ్లాప్‌లను మౌంట్ చేస్తుంది. రెక్కకు "V" -స్ట్రట్స్ మరియు జ్యూరీ స్ట్రట్స్ మద్దతు ఇస్తున్నాయి. విమానం యొక్క సిఫార్సు చేసిన ఇంజిన్ శక్తి శ్రేణి 150 నుండి 180 హెచ్‌పి (112 నుండి 134 కిలోవాట్) మరియు ఉపయోగించిన ప్రామాణిక ఇంజన్లు 150 హెచ్‌పి (112 కిలోవాట్) లైమింగ్ ఓ -320 ఫోర్-స్ట్రోక్ పవర్‌ప్లాంట్. సరఫరా చేసిన కిట్ నుండి నిర్మాణ సమయం 1200 గంటలు. విమానం చక్రాలు, ఫ్లోట్లు లేదా స్కిస్‌పై అమర్చవచ్చు. [1] డిసెంబర్ 2011 నాటికి 20 ఉదాహరణలు పూర్తయ్యాయని మరియు ఎగిరిపోయాయని కంపెనీ సూచించింది. డిసెంబర్ 2015 నాటికి, 10 ఉదాహరణలు ట్రాన్స్పోర్ట్ కెనడాలో మరియు 13 యునైటెడ్ స్టేట్స్లో ఫెడరల్ ఏవియేషన్ అడ్మినిస్ట్రేషన్ తో నమోదు చేయబడ్డాయి. [1] [3] [4] కిట్‌ప్లాన్‌ల నుండి డేటా [1] సాధారణ లక్షణాల పనితీరు</v>
      </c>
      <c r="E158" s="1" t="s">
        <v>2076</v>
      </c>
      <c r="F158" s="1" t="str">
        <f>IFERROR(__xludf.DUMMYFUNCTION("GOOGLETRANSLATE(E:E, ""en"", ""te"")"),"Te త్సాహిక నిర్మించిన విమానం")</f>
        <v>Te త్సాహిక నిర్మించిన విమానం</v>
      </c>
      <c r="G158" s="1" t="s">
        <v>489</v>
      </c>
      <c r="H158" s="1" t="str">
        <f>IFERROR(__xludf.DUMMYFUNCTION("GOOGLETRANSLATE(G:G, ""en"", ""te"")"),"కెనడా")</f>
        <v>కెనడా</v>
      </c>
      <c r="I158" s="2" t="s">
        <v>490</v>
      </c>
      <c r="J158" s="1" t="s">
        <v>2658</v>
      </c>
      <c r="K158" s="1" t="str">
        <f>IFERROR(__xludf.DUMMYFUNCTION("GOOGLETRANSLATE(J:J, ""en"", ""te"")"),"మోర్గాన్ విలియమ్స్")</f>
        <v>మోర్గాన్ విలియమ్స్</v>
      </c>
      <c r="M158" s="1" t="s">
        <v>2018</v>
      </c>
      <c r="N158" s="1" t="str">
        <f>IFERROR(__xludf.DUMMYFUNCTION("GOOGLETRANSLATE(M:M, ""en"", ""te"")"),"ఉత్పత్తిలో (2012)")</f>
        <v>ఉత్పత్తిలో (2012)</v>
      </c>
      <c r="O158" s="1" t="s">
        <v>2659</v>
      </c>
      <c r="P158" s="1" t="s">
        <v>163</v>
      </c>
      <c r="Q158" s="1" t="s">
        <v>1931</v>
      </c>
      <c r="R158" s="1" t="s">
        <v>2660</v>
      </c>
      <c r="T158" s="1" t="s">
        <v>2661</v>
      </c>
      <c r="U158" s="1" t="s">
        <v>2662</v>
      </c>
      <c r="V158" s="1" t="s">
        <v>2663</v>
      </c>
      <c r="W158" s="1" t="s">
        <v>2664</v>
      </c>
      <c r="X158" s="1" t="s">
        <v>1665</v>
      </c>
      <c r="Z158" s="1" t="s">
        <v>2090</v>
      </c>
      <c r="AA158" s="1" t="s">
        <v>2665</v>
      </c>
      <c r="AM158" s="1" t="s">
        <v>2085</v>
      </c>
      <c r="AN158" s="1" t="s">
        <v>2390</v>
      </c>
      <c r="AO158" s="1" t="s">
        <v>2391</v>
      </c>
      <c r="AP158" s="1" t="s">
        <v>175</v>
      </c>
      <c r="AQ158" s="1" t="s">
        <v>2666</v>
      </c>
      <c r="AR158" s="1" t="s">
        <v>2258</v>
      </c>
      <c r="AS158" s="1" t="s">
        <v>345</v>
      </c>
      <c r="AT158" s="1" t="s">
        <v>2667</v>
      </c>
      <c r="AU158" s="1" t="s">
        <v>2668</v>
      </c>
      <c r="AW158" s="1" t="s">
        <v>2380</v>
      </c>
      <c r="BE158" s="1" t="s">
        <v>2530</v>
      </c>
      <c r="BF158" s="1" t="s">
        <v>2531</v>
      </c>
      <c r="BG158" s="1" t="s">
        <v>2669</v>
      </c>
      <c r="BO158" s="1" t="s">
        <v>2670</v>
      </c>
    </row>
    <row r="159">
      <c r="A159" s="1" t="s">
        <v>2671</v>
      </c>
      <c r="B159" s="1" t="str">
        <f>IFERROR(__xludf.DUMMYFUNCTION("GOOGLETRANSLATE(A:A, ""en"", ""te"")"),"D'Apuzzo సీనియర్ ఏరో స్పోర్ట్")</f>
        <v>D'Apuzzo సీనియర్ ఏరో స్పోర్ట్</v>
      </c>
      <c r="C159" s="1" t="s">
        <v>2672</v>
      </c>
      <c r="D159" s="1" t="str">
        <f>IFERROR(__xludf.DUMMYFUNCTION("GOOGLETRANSLATE(C:C, ""en"", ""te"")"),"పార్సన్స్-జోసెలిన్ పిజె -260 బుడాపెస్ట్‌లో 1962 లో జరిగిన ప్రపంచ ఏరోబాటిక్ ఛాంపియన్‌షిప్‌లో పాల్గొనడానికి యునైటెడ్ స్టేట్స్లో నిర్మించిన ఏరోబాటిక్ బైప్‌లేన్ విమానం. డిజైనర్ నిక్ డి అపుజో పేరుతో ఉత్పత్తి చేయబడిన దగ్గరి సంబంధం ఉన్న విమానాల కుటుంబానికి ఇది ప"&amp;"్రోటోటైప్‌గా పనిచేసింది, D-260 మరియు D-295 సీనియర్ ఏరో స్పోర్ట్, D-200 జూనియర్ ఏరో స్పోర్ట్ మరియు D-2010 స్పోర్ట్‌వింగ్ కోసం విక్రయించబడింది హోమ్‌బిల్డింగ్. విమానం నియమించిన మరియు దానితో పోటీ పడాలని భావించిన పైలట్లకు అసలు పిజె -260 పేరు పెట్టారు, లిండ్సే "&amp;"పార్సన్స్ మరియు రాడ్ జోసెలిన్. PJ-260 మరియు దాని ఉత్పన్నాలు స్థిర టెయిల్‌వీల్ అండర్ క్యారేజీతో సాంప్రదాయిక షార్ట్-కపుల్డ్ బైప్‌లాన్‌లు. సింగిల్-బే, ఈక్వల్-స్పాన్ రెక్కలు (D-295 లో అసమానత-స్పాన్) అస్థిరంగా మరియు N- స్ట్రట్స్‌తో కలుపుతారు, మరియు ఎగువ వింగ్ "&amp;"యొక్క బయటి ప్యానెల్లు వెనక్కి తగ్గాయి. ఫ్యూజ్‌లేజ్ నిర్మాణం స్టీల్-ట్యూబ్ ఫ్రేమ్‌వర్క్‌పై ఫాబ్రిక్ కలిగి ఉంది, మరియు రెక్కలు ఫాబ్రిక్ కప్పబడిన చెక్క స్పార్లు మరియు లోహ పక్కటెముకలు. స్పోర్ట్ ఏవియేషన్ నుండి డేటా జనవరి 1966 పోల్చదగిన పాత్ర, కాన్ఫిగరేషన్ మరియ"&amp;"ు ERA యొక్క పనితీరు విమానం సాధారణ లక్షణాలు")</f>
        <v>పార్సన్స్-జోసెలిన్ పిజె -260 బుడాపెస్ట్‌లో 1962 లో జరిగిన ప్రపంచ ఏరోబాటిక్ ఛాంపియన్‌షిప్‌లో పాల్గొనడానికి యునైటెడ్ స్టేట్స్లో నిర్మించిన ఏరోబాటిక్ బైప్‌లేన్ విమానం. డిజైనర్ నిక్ డి అపుజో పేరుతో ఉత్పత్తి చేయబడిన దగ్గరి సంబంధం ఉన్న విమానాల కుటుంబానికి ఇది ప్రోటోటైప్‌గా పనిచేసింది, D-260 మరియు D-295 సీనియర్ ఏరో స్పోర్ట్, D-200 జూనియర్ ఏరో స్పోర్ట్ మరియు D-2010 స్పోర్ట్‌వింగ్ కోసం విక్రయించబడింది హోమ్‌బిల్డింగ్. విమానం నియమించిన మరియు దానితో పోటీ పడాలని భావించిన పైలట్లకు అసలు పిజె -260 పేరు పెట్టారు, లిండ్సే పార్సన్స్ మరియు రాడ్ జోసెలిన్. PJ-260 మరియు దాని ఉత్పన్నాలు స్థిర టెయిల్‌వీల్ అండర్ క్యారేజీతో సాంప్రదాయిక షార్ట్-కపుల్డ్ బైప్‌లాన్‌లు. సింగిల్-బే, ఈక్వల్-స్పాన్ రెక్కలు (D-295 లో అసమానత-స్పాన్) అస్థిరంగా మరియు N- స్ట్రట్స్‌తో కలుపుతారు, మరియు ఎగువ వింగ్ యొక్క బయటి ప్యానెల్లు వెనక్కి తగ్గాయి. ఫ్యూజ్‌లేజ్ నిర్మాణం స్టీల్-ట్యూబ్ ఫ్రేమ్‌వర్క్‌పై ఫాబ్రిక్ కలిగి ఉంది, మరియు రెక్కలు ఫాబ్రిక్ కప్పబడిన చెక్క స్పార్లు మరియు లోహ పక్కటెముకలు. స్పోర్ట్ ఏవియేషన్ నుండి డేటా జనవరి 1966 పోల్చదగిన పాత్ర, కాన్ఫిగరేషన్ మరియు ERA యొక్క పనితీరు విమానం సాధారణ లక్షణాలు</v>
      </c>
      <c r="E159" s="1" t="s">
        <v>2673</v>
      </c>
      <c r="F159" s="1" t="str">
        <f>IFERROR(__xludf.DUMMYFUNCTION("GOOGLETRANSLATE(E:E, ""en"", ""te"")"),"ఏరోబాటిక్ బిప్‌లేన్")</f>
        <v>ఏరోబాటిక్ బిప్‌లేన్</v>
      </c>
      <c r="J159" s="1" t="s">
        <v>2674</v>
      </c>
      <c r="K159" s="1" t="str">
        <f>IFERROR(__xludf.DUMMYFUNCTION("GOOGLETRANSLATE(J:J, ""en"", ""te"")"),"నిక్ డి అపుజో")</f>
        <v>నిక్ డి అపుజో</v>
      </c>
      <c r="L159" s="1">
        <v>1962.0</v>
      </c>
      <c r="O159" s="1" t="s">
        <v>2675</v>
      </c>
      <c r="P159" s="1" t="s">
        <v>333</v>
      </c>
      <c r="Q159" s="1" t="s">
        <v>2676</v>
      </c>
      <c r="R159" s="1" t="s">
        <v>1207</v>
      </c>
      <c r="S159" s="1" t="s">
        <v>2677</v>
      </c>
      <c r="T159" s="1" t="s">
        <v>2678</v>
      </c>
      <c r="V159" s="1" t="s">
        <v>2679</v>
      </c>
      <c r="W159" s="1" t="s">
        <v>2680</v>
      </c>
      <c r="Y159" s="1" t="s">
        <v>2681</v>
      </c>
      <c r="Z159" s="1" t="s">
        <v>923</v>
      </c>
      <c r="AA159" s="1" t="s">
        <v>695</v>
      </c>
      <c r="AN159" s="1" t="s">
        <v>696</v>
      </c>
      <c r="AO159" s="2" t="s">
        <v>697</v>
      </c>
      <c r="AP159" s="1" t="s">
        <v>175</v>
      </c>
      <c r="AW159" s="1" t="s">
        <v>2682</v>
      </c>
      <c r="AY159" s="1" t="s">
        <v>2683</v>
      </c>
      <c r="BI159" s="1" t="s">
        <v>2513</v>
      </c>
      <c r="BP159" s="2" t="s">
        <v>2684</v>
      </c>
    </row>
    <row r="160">
      <c r="A160" s="1" t="s">
        <v>2685</v>
      </c>
      <c r="B160" s="1" t="str">
        <f>IFERROR(__xludf.DUMMYFUNCTION("GOOGLETRANSLATE(A:A, ""en"", ""te"")"),"డ్రూయిన్ టర్బి")</f>
        <v>డ్రూయిన్ టర్బి</v>
      </c>
      <c r="C160" s="1" t="s">
        <v>2686</v>
      </c>
      <c r="D160" s="1" t="str">
        <f>IFERROR(__xludf.DUMMYFUNCTION("GOOGLETRANSLATE(C:C, ""en"", ""te"")"),"డ్రూయిన్ డి. ఇది తక్కువ-వింగ్ కాంటిలివర్ మోనోప్లేన్, ఇది స్థిర టెయిల్స్కిడ్ అండర్ క్యారేజ్. పైలట్ మరియు ఒకే ప్రయాణీకుడు సమిష్టిగా కూర్చున్నారు, ఓపెన్ కాక్‌పిట్స్. తప్పనిసరిగా డ్రూయిన్ అల్లకల్లోల రూపకల్పన యొక్క స్కేల్-అప్ వెర్షన్, టర్బి ఆ విమానం యొక్క చెక్"&amp;"క నిర్మాణాన్ని పంచుకుంది. మళ్ళీ, దాని పూర్వీకుల మాదిరిగానే, ఇది వివిధ రకాల ఎయిర్-కూల్డ్ ఇంజిన్ల ద్వారా శక్తినివ్వగలదని ఉద్దేశించబడింది. ఈ విమానం ప్రణాళికలుగా మరియు కెనడాలోని అల్బెర్టాలోని ఎడ్మొంటన్‌కు చెందిన ఫాల్కోనార్ ఏవియా చేత కిట్‌గా విక్రయించబడింది. ప"&amp;"్రణాళికలు ఇప్పుడు ఆస్ట్రేలియాకు చెందిన మన్నా ఏవియేషన్ ద్వారా సరఫరా చేయబడ్డాయి. [1] [2] ఆల్-వుడ్ నిర్మాణాన్ని ఉపయోగించి టర్బిని నిర్మించారు. వింగ్ రెండు-స్పేర్ డిజైన్‌ను ఉపయోగిస్తుంది. ఇది స్లాట్ చేసిన ఐలెరాన్‌లను ఉపయోగిస్తుంది. [3] జేన్ యొక్క ఆల్ ది వరల్డ"&amp;"్ విమానాల నుండి డేటా 1961-62, [4] జేన్ యొక్క ఆల్ ది వరల్డ్ విమానాలు 1958-59 [5] సాధారణ లక్షణాల పనితీరు")</f>
        <v>డ్రూయిన్ డి. ఇది తక్కువ-వింగ్ కాంటిలివర్ మోనోప్లేన్, ఇది స్థిర టెయిల్స్కిడ్ అండర్ క్యారేజ్. పైలట్ మరియు ఒకే ప్రయాణీకుడు సమిష్టిగా కూర్చున్నారు, ఓపెన్ కాక్‌పిట్స్. తప్పనిసరిగా డ్రూయిన్ అల్లకల్లోల రూపకల్పన యొక్క స్కేల్-అప్ వెర్షన్, టర్బి ఆ విమానం యొక్క చెక్క నిర్మాణాన్ని పంచుకుంది. మళ్ళీ, దాని పూర్వీకుల మాదిరిగానే, ఇది వివిధ రకాల ఎయిర్-కూల్డ్ ఇంజిన్ల ద్వారా శక్తినివ్వగలదని ఉద్దేశించబడింది. ఈ విమానం ప్రణాళికలుగా మరియు కెనడాలోని అల్బెర్టాలోని ఎడ్మొంటన్‌కు చెందిన ఫాల్కోనార్ ఏవియా చేత కిట్‌గా విక్రయించబడింది. ప్రణాళికలు ఇప్పుడు ఆస్ట్రేలియాకు చెందిన మన్నా ఏవియేషన్ ద్వారా సరఫరా చేయబడ్డాయి. [1] [2] ఆల్-వుడ్ నిర్మాణాన్ని ఉపయోగించి టర్బిని నిర్మించారు. వింగ్ రెండు-స్పేర్ డిజైన్‌ను ఉపయోగిస్తుంది. ఇది స్లాట్ చేసిన ఐలెరాన్‌లను ఉపయోగిస్తుంది. [3] జేన్ యొక్క ఆల్ ది వరల్డ్ విమానాల నుండి డేటా 1961-62, [4] జేన్ యొక్క ఆల్ ది వరల్డ్ విమానాలు 1958-59 [5] సాధారణ లక్షణాల పనితీరు</v>
      </c>
      <c r="E160" s="1" t="s">
        <v>685</v>
      </c>
      <c r="F160" s="1" t="str">
        <f>IFERROR(__xludf.DUMMYFUNCTION("GOOGLETRANSLATE(E:E, ""en"", ""te"")"),"వినోద విమానం")</f>
        <v>వినోద విమానం</v>
      </c>
      <c r="J160" s="1" t="s">
        <v>2687</v>
      </c>
      <c r="K160" s="1" t="str">
        <f>IFERROR(__xludf.DUMMYFUNCTION("GOOGLETRANSLATE(J:J, ""en"", ""te"")"),"రోజర్ డ్రూయిన్")</f>
        <v>రోజర్ డ్రూయిన్</v>
      </c>
      <c r="L160" s="1" t="s">
        <v>2688</v>
      </c>
      <c r="P160" s="1" t="s">
        <v>163</v>
      </c>
      <c r="Q160" s="1" t="s">
        <v>2689</v>
      </c>
      <c r="R160" s="1" t="s">
        <v>2690</v>
      </c>
      <c r="T160" s="1" t="s">
        <v>2691</v>
      </c>
      <c r="U160" s="1" t="s">
        <v>1009</v>
      </c>
      <c r="V160" s="1" t="s">
        <v>2692</v>
      </c>
      <c r="W160" s="1" t="s">
        <v>2693</v>
      </c>
      <c r="X160" s="1" t="s">
        <v>1440</v>
      </c>
      <c r="Y160" s="1" t="s">
        <v>2230</v>
      </c>
      <c r="Z160" s="1" t="s">
        <v>141</v>
      </c>
      <c r="AA160" s="1" t="s">
        <v>2694</v>
      </c>
      <c r="AN160" s="1" t="s">
        <v>2695</v>
      </c>
      <c r="AO160" s="1" t="s">
        <v>2696</v>
      </c>
      <c r="AP160" s="1" t="s">
        <v>175</v>
      </c>
      <c r="AS160" s="1" t="s">
        <v>2697</v>
      </c>
      <c r="AU160" s="1" t="s">
        <v>2698</v>
      </c>
      <c r="AY160" s="1" t="s">
        <v>2699</v>
      </c>
      <c r="BG160" s="1" t="s">
        <v>1046</v>
      </c>
    </row>
    <row r="161">
      <c r="A161" s="1" t="s">
        <v>2700</v>
      </c>
      <c r="B161" s="1" t="str">
        <f>IFERROR(__xludf.DUMMYFUNCTION("GOOGLETRANSLATE(A:A, ""en"", ""te"")"),"డైరెక్ట్ ఫ్లై ఆల్టో")</f>
        <v>డైరెక్ట్ ఫ్లై ఆల్టో</v>
      </c>
      <c r="C161" s="1" t="s">
        <v>2701</v>
      </c>
      <c r="D161" s="1" t="str">
        <f>IFERROR(__xludf.DUMMYFUNCTION("GOOGLETRANSLATE(C:C, ""en"", ""te"")"),"డైరెక్ట్ ఫ్లై ఆల్టో (ఇంగ్లీష్: హై) అనేది చెక్ అల్ట్రాలైట్ మరియు లైట్-స్పోర్ట్ విమానం, ఇది HLUK యొక్క ప్రత్యక్ష ఫ్లై SRO చేత రూపొందించబడింది మరియు ఉత్పత్తి చేస్తుంది. ఈ విమానం te త్సాహిక నిర్మాణానికి కిట్‌గా లేదా పూర్తి రెడీ-టు-ఫ్లై-ఎయిర్‌క్రాఫ్ట్‌గా సరఫరా"&amp;" చేయబడుతుంది. [1] [2] [3] ఈ విమానం ఫెడెరేషన్ ఏరోనటిక్ ఇంటర్నేషనల్ మైక్రోలైట్ రూల్స్ మరియు యుఎస్ లైట్-స్పోర్ట్ ఎయిర్క్రాఫ్ట్ నిబంధనలకు అనుగుణంగా రూపొందించబడింది. ఇది కాంటిలివర్ లో-వింగ్, రెండు-సీట్ల-సైడ్-సైడ్-సైడ్ కాన్ఫిగరేషన్ పరివేష్టిత కాక్‌పిట్, స్థిర ట"&amp;"్రైసైకిల్ ల్యాండింగ్ గేర్ లేదా ఐచ్ఛికంగా సాంప్రదాయిక ల్యాండింగ్ గేర్ మరియు ట్రాక్టర్ కాన్ఫిగరేషన్‌లో ఒకే ఇంజిన్ కలిగి ఉంది. [1] [2] ఈ విమానం అల్యూమినియం షీట్ నుండి నిర్మించబడింది, రెక్కతో 8.10 మీ (26.6 అడుగులు) మరియు 10.14 మీ 2 (109.1 చదరపు అడుగులు) విస్త"&amp;"ీర్ణం ఉంటుంది. ప్రామాణిక ఇంజన్లు 80 హెచ్‌పి (60 కిలోవాట్ల) రోటాక్స్ 912UL, 100 హెచ్‌పి (75 కిలోవాట్ మాగ్నమ్ 501 రాకెట్ శక్తితో కూడిన పారాచూట్ వ్యవస్థ విమానం కోసం అభివృద్ధిలో ఉంది. [4] [5] 2011 లో ఈ డిజైన్‌ను ఫెడరల్ ఏవియేషన్ అడ్మినిస్ట్రేషన్ ఆమోదించిన ప్రత"&amp;"్యేక లైట్-స్పోర్ట్ విమానంగా అంగీకరించారు. [2] [6] ఈ విమానం మొట్టమొదట 2010 సన్ ఎన్ ఫన్ వద్ద యుఎస్ లైట్ స్పోర్ట్స్ మార్కెట్‌కు పదోన్నతి పొందింది. [7] జనవరి 2015 లో యుఎస్ ఫెడరల్ ఏవియేషన్ అడ్మినిస్ట్రేషన్‌లో రెండు ఆల్టోలు నమోదు చేయబడ్డాయి. [8] బేయర్ల్ మరియు డ"&amp;"ైరెక్ట్ ఫ్లై నుండి డేటా [1] [9] పోల్చదగిన పాత్ర, కాన్ఫిగరేషన్ మరియు ERA యొక్క సాధారణ లక్షణాలు పనితీరు విమానం")</f>
        <v>డైరెక్ట్ ఫ్లై ఆల్టో (ఇంగ్లీష్: హై) అనేది చెక్ అల్ట్రాలైట్ మరియు లైట్-స్పోర్ట్ విమానం, ఇది HLUK యొక్క ప్రత్యక్ష ఫ్లై SRO చేత రూపొందించబడింది మరియు ఉత్పత్తి చేస్తుంది. ఈ విమానం te త్సాహిక నిర్మాణానికి కిట్‌గా లేదా పూర్తి రెడీ-టు-ఫ్లై-ఎయిర్‌క్రాఫ్ట్‌గా సరఫరా చేయబడుతుంది. [1] [2] [3] ఈ విమానం ఫెడెరేషన్ ఏరోనటిక్ ఇంటర్నేషనల్ మైక్రోలైట్ రూల్స్ మరియు యుఎస్ లైట్-స్పోర్ట్ ఎయిర్క్రాఫ్ట్ నిబంధనలకు అనుగుణంగా రూపొందించబడింది. ఇది కాంటిలివర్ లో-వింగ్, రెండు-సీట్ల-సైడ్-సైడ్-సైడ్ కాన్ఫిగరేషన్ పరివేష్టిత కాక్‌పిట్, స్థిర ట్రైసైకిల్ ల్యాండింగ్ గేర్ లేదా ఐచ్ఛికంగా సాంప్రదాయిక ల్యాండింగ్ గేర్ మరియు ట్రాక్టర్ కాన్ఫిగరేషన్‌లో ఒకే ఇంజిన్ కలిగి ఉంది. [1] [2] ఈ విమానం అల్యూమినియం షీట్ నుండి నిర్మించబడింది, రెక్కతో 8.10 మీ (26.6 అడుగులు) మరియు 10.14 మీ 2 (109.1 చదరపు అడుగులు) విస్తీర్ణం ఉంటుంది. ప్రామాణిక ఇంజన్లు 80 హెచ్‌పి (60 కిలోవాట్ల) రోటాక్స్ 912UL, 100 హెచ్‌పి (75 కిలోవాట్ మాగ్నమ్ 501 రాకెట్ శక్తితో కూడిన పారాచూట్ వ్యవస్థ విమానం కోసం అభివృద్ధిలో ఉంది. [4] [5] 2011 లో ఈ డిజైన్‌ను ఫెడరల్ ఏవియేషన్ అడ్మినిస్ట్రేషన్ ఆమోదించిన ప్రత్యేక లైట్-స్పోర్ట్ విమానంగా అంగీకరించారు. [2] [6] ఈ విమానం మొట్టమొదట 2010 సన్ ఎన్ ఫన్ వద్ద యుఎస్ లైట్ స్పోర్ట్స్ మార్కెట్‌కు పదోన్నతి పొందింది. [7] జనవరి 2015 లో యుఎస్ ఫెడరల్ ఏవియేషన్ అడ్మినిస్ట్రేషన్‌లో రెండు ఆల్టోలు నమోదు చేయబడ్డాయి. [8] బేయర్ల్ మరియు డైరెక్ట్ ఫ్లై నుండి డేటా [1] [9] పోల్చదగిన పాత్ర, కాన్ఫిగరేషన్ మరియు ERA యొక్క సాధారణ లక్షణాలు పనితీరు విమానం</v>
      </c>
      <c r="E161" s="1" t="s">
        <v>2702</v>
      </c>
      <c r="F161" s="1" t="str">
        <f>IFERROR(__xludf.DUMMYFUNCTION("GOOGLETRANSLATE(E:E, ""en"", ""te"")"),"తేలికపాటి క్రీడా విమానం")</f>
        <v>తేలికపాటి క్రీడా విమానం</v>
      </c>
      <c r="G161" s="1" t="s">
        <v>2703</v>
      </c>
      <c r="H161" s="1" t="str">
        <f>IFERROR(__xludf.DUMMYFUNCTION("GOOGLETRANSLATE(G:G, ""en"", ""te"")"),"చెక్ రిపబ్లిక్")</f>
        <v>చెక్ రిపబ్లిక్</v>
      </c>
      <c r="I161" s="1" t="s">
        <v>2704</v>
      </c>
      <c r="M161" s="1" t="s">
        <v>492</v>
      </c>
      <c r="N161" s="1" t="str">
        <f>IFERROR(__xludf.DUMMYFUNCTION("GOOGLETRANSLATE(M:M, ""en"", ""te"")"),"ఉత్పత్తిలో")</f>
        <v>ఉత్పత్తిలో</v>
      </c>
      <c r="O161" s="1">
        <v>41.0</v>
      </c>
      <c r="P161" s="1" t="s">
        <v>163</v>
      </c>
      <c r="Q161" s="1" t="s">
        <v>2705</v>
      </c>
      <c r="R161" s="1" t="s">
        <v>2706</v>
      </c>
      <c r="S161" s="1" t="s">
        <v>2707</v>
      </c>
      <c r="T161" s="1" t="s">
        <v>2708</v>
      </c>
      <c r="U161" s="1" t="s">
        <v>2709</v>
      </c>
      <c r="V161" s="1" t="s">
        <v>2710</v>
      </c>
      <c r="W161" s="1" t="s">
        <v>168</v>
      </c>
      <c r="Y161" s="1" t="s">
        <v>2711</v>
      </c>
      <c r="Z161" s="1" t="s">
        <v>2712</v>
      </c>
      <c r="AN161" s="1" t="s">
        <v>2713</v>
      </c>
      <c r="AO161" s="1" t="s">
        <v>2714</v>
      </c>
      <c r="AP161" s="1" t="s">
        <v>175</v>
      </c>
      <c r="AQ161" s="1" t="s">
        <v>2715</v>
      </c>
      <c r="AR161" s="1" t="s">
        <v>1948</v>
      </c>
      <c r="AS161" s="1" t="s">
        <v>2716</v>
      </c>
      <c r="AT161" s="1" t="s">
        <v>2717</v>
      </c>
      <c r="AU161" s="1" t="s">
        <v>2718</v>
      </c>
      <c r="AV161" s="1" t="s">
        <v>2719</v>
      </c>
      <c r="AW161" s="1" t="s">
        <v>206</v>
      </c>
      <c r="BQ161" s="1" t="s">
        <v>2303</v>
      </c>
    </row>
    <row r="162">
      <c r="A162" s="1" t="s">
        <v>2720</v>
      </c>
      <c r="B162" s="1" t="str">
        <f>IFERROR(__xludf.DUMMYFUNCTION("GOOGLETRANSLATE(A:A, ""en"", ""te"")"),"డోర్మోయ్ బాత్‌టబ్")</f>
        <v>డోర్మోయ్ బాత్‌టబ్</v>
      </c>
      <c r="C162" s="1" t="s">
        <v>2721</v>
      </c>
      <c r="D162" s="1" t="str">
        <f>IFERROR(__xludf.DUMMYFUNCTION("GOOGLETRANSLATE(C:C, ""en"", ""te"")"),"డోర్మోయ్ బాత్‌టబ్ 1920 లలో సరళమైన-నియంత్రణ, హై వింగ్ రేసింగ్ విమానం. [2] బాత్‌టబ్‌ను ఒహియోలోని డేటన్లోని మెక్‌కూక్ ఫీల్డ్‌లో ఫ్రెంచ్ ఇంజనీర్ ఎటియన్నే డోర్మాయ్ అభివృద్ధి చేశారు, ఇది తక్కువ-ధర మరియు అల్ట్రా-లైట్ విమానంగా. డోర్మోయ్ తరువాత బుహ్ల్ బుల్ పప్ ను "&amp;"రూపొందిస్తాడు. [3] విమానం బహిర్గతమైన తోక విభాగంతో స్టీల్ ట్యూబ్ ఫ్యూజ్‌లేజ్‌ను ఉపయోగించింది. పారాసోల్ రెక్కలు కలప స్పార్స్‌ను స్టీల్ లిఫ్ట్ స్ట్రట్‌లచే మద్దతు ఉన్న ఫాబ్రిక్ కవరింగ్‌తో ఉపయోగించాయి. ఐలెరాన్స్ స్టీల్ కంట్రోల్ కేబుల్స్ ను ఉపయోగించారు, ఇవి రెక"&amp;"్క యొక్క ప్రముఖ అంచు ముందు బహిర్గతమయ్యాయి. ఇంజిన్ $ 325 కు కొనుగోలు చేసిన సవరించిన హెండర్సన్ మోటారుసైకిల్ ఇంజిన్. [3] డోర్మోయ్ బాత్‌టబ్ 1924 మరియు 1925 నేషనల్ ఎయిర్ రేసుల్లో పోటీ పడింది, 1924 లో రికెన్‌బ్యాకర్ ట్రోఫీని గెలుచుకుంది. 1925 మోడల్‌లో పూర్తిగా "&amp;"కప్పబడిన తోక విభాగాన్ని కలిగి ఉంది, దాని ""బాత్‌టబ్"" రూపాన్ని తొలగించింది. [4] హీత్-హెండర్సన్ ఇంజిన్‌తో 1924 డోర్మాయ్ బాత్‌టబ్ ఫ్యూజ్‌లేజ్ యొక్క ఉదాహరణ ఒహియోలోని వెస్టర్‌విల్లేలోని మోటార్‌సైకిల్ హెరిటేజ్ మ్యూజియంలో ప్రదర్శనలో ఉంది. [5] ఫ్లోరిడాలోని ఇంటర్"&amp;"నేషనల్ స్పోర్ట్ ఏవియేషన్ మ్యూజియంలో 1924 డోర్మాయ్ బాత్‌టబ్ యొక్క పెద్ద ఎత్తున మోడల్ ప్రదర్శనలో ఉంది. [6] 40 హెచ్‌పి (30 కిలోవాట్ పోల్చదగిన పాత్ర, కాన్ఫిగరేషన్ మరియు ERA యొక్క పనితీరు విమానం ఈజెనరల్ లక్షణాల నుండి డేటా")</f>
        <v>డోర్మోయ్ బాత్‌టబ్ 1920 లలో సరళమైన-నియంత్రణ, హై వింగ్ రేసింగ్ విమానం. [2] బాత్‌టబ్‌ను ఒహియోలోని డేటన్లోని మెక్‌కూక్ ఫీల్డ్‌లో ఫ్రెంచ్ ఇంజనీర్ ఎటియన్నే డోర్మాయ్ అభివృద్ధి చేశారు, ఇది తక్కువ-ధర మరియు అల్ట్రా-లైట్ విమానంగా. డోర్మోయ్ తరువాత బుహ్ల్ బుల్ పప్ ను రూపొందిస్తాడు. [3] విమానం బహిర్గతమైన తోక విభాగంతో స్టీల్ ట్యూబ్ ఫ్యూజ్‌లేజ్‌ను ఉపయోగించింది. పారాసోల్ రెక్కలు కలప స్పార్స్‌ను స్టీల్ లిఫ్ట్ స్ట్రట్‌లచే మద్దతు ఉన్న ఫాబ్రిక్ కవరింగ్‌తో ఉపయోగించాయి. ఐలెరాన్స్ స్టీల్ కంట్రోల్ కేబుల్స్ ను ఉపయోగించారు, ఇవి రెక్క యొక్క ప్రముఖ అంచు ముందు బహిర్గతమయ్యాయి. ఇంజిన్ $ 325 కు కొనుగోలు చేసిన సవరించిన హెండర్సన్ మోటారుసైకిల్ ఇంజిన్. [3] డోర్మోయ్ బాత్‌టబ్ 1924 మరియు 1925 నేషనల్ ఎయిర్ రేసుల్లో పోటీ పడింది, 1924 లో రికెన్‌బ్యాకర్ ట్రోఫీని గెలుచుకుంది. 1925 మోడల్‌లో పూర్తిగా కప్పబడిన తోక విభాగాన్ని కలిగి ఉంది, దాని "బాత్‌టబ్" రూపాన్ని తొలగించింది. [4] హీత్-హెండర్సన్ ఇంజిన్‌తో 1924 డోర్మాయ్ బాత్‌టబ్ ఫ్యూజ్‌లేజ్ యొక్క ఉదాహరణ ఒహియోలోని వెస్టర్‌విల్లేలోని మోటార్‌సైకిల్ హెరిటేజ్ మ్యూజియంలో ప్రదర్శనలో ఉంది. [5] ఫ్లోరిడాలోని ఇంటర్నేషనల్ స్పోర్ట్ ఏవియేషన్ మ్యూజియంలో 1924 డోర్మాయ్ బాత్‌టబ్ యొక్క పెద్ద ఎత్తున మోడల్ ప్రదర్శనలో ఉంది. [6] 40 హెచ్‌పి (30 కిలోవాట్ పోల్చదగిన పాత్ర, కాన్ఫిగరేషన్ మరియు ERA యొక్క పనితీరు విమానం ఈజెనరల్ లక్షణాల నుండి డేటా</v>
      </c>
      <c r="E162" s="1" t="s">
        <v>737</v>
      </c>
      <c r="F162" s="1" t="str">
        <f>IFERROR(__xludf.DUMMYFUNCTION("GOOGLETRANSLATE(E:E, ""en"", ""te"")"),"రేసింగ్ విమానం")</f>
        <v>రేసింగ్ విమానం</v>
      </c>
      <c r="G162" s="1" t="s">
        <v>605</v>
      </c>
      <c r="H162" s="1" t="str">
        <f>IFERROR(__xludf.DUMMYFUNCTION("GOOGLETRANSLATE(G:G, ""en"", ""te"")"),"అమెరికా సంయుక్త రాష్ట్రాలు")</f>
        <v>అమెరికా సంయుక్త రాష్ట్రాలు</v>
      </c>
      <c r="J162" s="1" t="s">
        <v>848</v>
      </c>
      <c r="K162" s="1" t="str">
        <f>IFERROR(__xludf.DUMMYFUNCTION("GOOGLETRANSLATE(J:J, ""en"", ""te"")"),"ఎటియన్నే డోర్మాయ్ [1]")</f>
        <v>ఎటియన్నే డోర్మాయ్ [1]</v>
      </c>
      <c r="L162" s="1">
        <v>1924.0</v>
      </c>
      <c r="Q162" s="1" t="s">
        <v>2722</v>
      </c>
      <c r="R162" s="1" t="s">
        <v>1616</v>
      </c>
      <c r="T162" s="1" t="s">
        <v>2723</v>
      </c>
      <c r="V162" s="1" t="s">
        <v>2724</v>
      </c>
      <c r="W162" s="1" t="s">
        <v>2725</v>
      </c>
      <c r="Z162" s="1" t="s">
        <v>2726</v>
      </c>
      <c r="AQ162" s="1" t="s">
        <v>2727</v>
      </c>
      <c r="AU162" s="1" t="s">
        <v>2728</v>
      </c>
      <c r="AW162" s="1" t="s">
        <v>206</v>
      </c>
      <c r="AY162" s="1" t="s">
        <v>863</v>
      </c>
    </row>
    <row r="163">
      <c r="A163" s="1" t="s">
        <v>2729</v>
      </c>
      <c r="B163" s="1" t="str">
        <f>IFERROR(__xludf.DUMMYFUNCTION("GOOGLETRANSLATE(A:A, ""en"", ""te"")"),"డగ్లస్ ఎక్స్‌టి -30")</f>
        <v>డగ్లస్ ఎక్స్‌టి -30</v>
      </c>
      <c r="C163" s="1" t="s">
        <v>2730</v>
      </c>
      <c r="D163" s="1" t="str">
        <f>IFERROR(__xludf.DUMMYFUNCTION("GOOGLETRANSLATE(C:C, ""en"", ""te"")"),"డగ్లస్ ఎక్స్‌టి -30 ప్రతిపాదిత అమెరికన్ మిలిటరీ అడ్వాన్స్‌డ్ ట్రైనర్. ఇది ఎప్పుడూ నిర్మించబడలేదు. నార్త్ అమెరికన్ టి -6 టెక్సాన్ స్థానంలో, XT-30 ను 1948 లో యునైటెడ్ స్టేట్స్ వైమానిక దళం పోటీ కోసం రూపొందించారు. ఈ డిజైన్‌లో 800 హెచ్‌పి (600 కిలోవాట్ R-1300 "&amp;"పొడిగింపు షాఫ్ట్ (డ్రైవ్‌షాఫ్ట్) ద్వారా మూడు-బ్లేడెడ్ ప్రొపెల్లర్‌ను నడిపించింది. [3] XT-30 డిజైన్ ఒక ఫ్రేమ్డ్ గ్రీన్హౌస్ పందిరి క్రింద [4] మరియు నేరుగా తక్కువ రెక్కను కలిగి ఉంది. [5] నార్త్ అమెరికన్ టి -28 ట్రోజాన్‌తో పోటీ పడుతున్నప్పుడు, మరింత సంక్లిష్ట"&amp;"మైన ఎక్స్‌టి -30 ఉత్పత్తికి ఎంపిక చేయబడలేదు మరియు ఏదీ నిర్మించబడలేదు. [6] 1920 నుండి మెక్‌డోనెల్ డగ్లస్ విమానం నుండి డేటా: వాల్యూమ్ I [7] సాధారణ లక్షణాల పనితీరు")</f>
        <v>డగ్లస్ ఎక్స్‌టి -30 ప్రతిపాదిత అమెరికన్ మిలిటరీ అడ్వాన్స్‌డ్ ట్రైనర్. ఇది ఎప్పుడూ నిర్మించబడలేదు. నార్త్ అమెరికన్ టి -6 టెక్సాన్ స్థానంలో, XT-30 ను 1948 లో యునైటెడ్ స్టేట్స్ వైమానిక దళం పోటీ కోసం రూపొందించారు. ఈ డిజైన్‌లో 800 హెచ్‌పి (600 కిలోవాట్ R-1300 పొడిగింపు షాఫ్ట్ (డ్రైవ్‌షాఫ్ట్) ద్వారా మూడు-బ్లేడెడ్ ప్రొపెల్లర్‌ను నడిపించింది. [3] XT-30 డిజైన్ ఒక ఫ్రేమ్డ్ గ్రీన్హౌస్ పందిరి క్రింద [4] మరియు నేరుగా తక్కువ రెక్కను కలిగి ఉంది. [5] నార్త్ అమెరికన్ టి -28 ట్రోజాన్‌తో పోటీ పడుతున్నప్పుడు, మరింత సంక్లిష్టమైన ఎక్స్‌టి -30 ఉత్పత్తికి ఎంపిక చేయబడలేదు మరియు ఏదీ నిర్మించబడలేదు. [6] 1920 నుండి మెక్‌డోనెల్ డగ్లస్ విమానం నుండి డేటా: వాల్యూమ్ I [7] సాధారణ లక్షణాల పనితీరు</v>
      </c>
      <c r="E163" s="1" t="s">
        <v>2731</v>
      </c>
      <c r="F163" s="1" t="str">
        <f>IFERROR(__xludf.DUMMYFUNCTION("GOOGLETRANSLATE(E:E, ""en"", ""te"")"),"అధునాతన శిక్షకుడు")</f>
        <v>అధునాతన శిక్షకుడు</v>
      </c>
      <c r="G163" s="1" t="s">
        <v>522</v>
      </c>
      <c r="H163" s="1" t="str">
        <f>IFERROR(__xludf.DUMMYFUNCTION("GOOGLETRANSLATE(G:G, ""en"", ""te"")"),"సంయుక్త రాష్ట్రాలు")</f>
        <v>సంయుక్త రాష్ట్రాలు</v>
      </c>
      <c r="I163" s="1" t="s">
        <v>738</v>
      </c>
      <c r="M163" s="1" t="s">
        <v>2732</v>
      </c>
      <c r="N163" s="1" t="str">
        <f>IFERROR(__xludf.DUMMYFUNCTION("GOOGLETRANSLATE(M:M, ""en"", ""te"")"),"నిర్మించబడలేదు")</f>
        <v>నిర్మించబడలేదు</v>
      </c>
      <c r="P163" s="1">
        <v>2.0</v>
      </c>
      <c r="Q163" s="1" t="s">
        <v>2733</v>
      </c>
      <c r="R163" s="1" t="s">
        <v>2660</v>
      </c>
      <c r="V163" s="1" t="s">
        <v>2734</v>
      </c>
      <c r="W163" s="1" t="s">
        <v>2735</v>
      </c>
      <c r="X163" s="1" t="s">
        <v>2736</v>
      </c>
      <c r="Y163" s="1" t="s">
        <v>2737</v>
      </c>
      <c r="Z163" s="1" t="s">
        <v>1073</v>
      </c>
      <c r="AM163" s="1" t="s">
        <v>2738</v>
      </c>
      <c r="AN163" s="1" t="s">
        <v>2739</v>
      </c>
      <c r="AO163" s="1" t="s">
        <v>2740</v>
      </c>
      <c r="BI163" s="1" t="s">
        <v>2741</v>
      </c>
      <c r="BM163" s="1" t="s">
        <v>2742</v>
      </c>
    </row>
    <row r="164">
      <c r="A164" s="1" t="s">
        <v>2743</v>
      </c>
      <c r="B164" s="1" t="str">
        <f>IFERROR(__xludf.DUMMYFUNCTION("GOOGLETRANSLATE(A:A, ""en"", ""te"")"),"డురాండ్ Mk v")</f>
        <v>డురాండ్ Mk v</v>
      </c>
      <c r="C164" s="1" t="s">
        <v>2744</v>
      </c>
      <c r="D164" s="1" t="str">
        <f>IFERROR(__xludf.DUMMYFUNCTION("GOOGLETRANSLATE(C:C, ""en"", ""te"")"),"డురాండ్ MK V అనేది 1970 లలో యునైటెడ్ స్టేట్స్లో అభివృద్ధి చేయబడిన రెండు-సీట్ల స్పోర్ట్స్ బిప్‌లేన్ విమానం మరియు ఇంటి భవనం కోసం విక్రయించబడింది. రెక్కలపై పెద్ద ప్రతికూల అస్థిరత కారణంగా డిజైన్ విలక్షణమైనది, కాని సాంప్రదాయకంగా ఉంది. సింగిల్-బే రెక్కలు ఐ-స్ట్"&amp;"రట్స్‌తో కలుపుతారు, మరియు ఎగువ మరియు దిగువ రెక్కలు రెండూ పూర్తి-స్పాన్ ఫ్లాప్‌లతో అమర్చబడి ఉండగా, పార్శ్వ నియంత్రణ ఐలెరాన్‌ల కంటే దిగువ రెక్కపై స్పాయిలర్ల ద్వారా. విమాన పరీక్షలో విమానం నిలిచిపోవడం అసాధ్యమని వెల్లడించింది. పైలట్ మరియు సింగిల్ ప్యాసింజర్ వి"&amp;"స్తారమైన పందిరి క్రింద పక్కపక్కనే కూర్చున్నారు, మరియు అండర్ క్యారేజ్ స్థిరమైన, ట్రైసైకిల్ రకాన్ని కలిగి ఉంది. డురాండ్ 1987 నాటికి 75 సెట్ల ప్రణాళికలను విక్రయించాడు, ఆ సమయానికి, కనీసం ఐదు విమానాలు (ప్రోటోటైప్‌తో సహా) ఎగురుతున్నట్లు తెలిసింది. 1998 నాటికి 9"&amp;"1 సెట్ల ప్రణాళికలు అమ్ముడయ్యాయని మరియు తొమ్మిది విమానాలు ఎగిరిపోయాయని కంపెనీ తెలిపింది. [1] సాధారణ లక్షణాల పనితీరు")</f>
        <v>డురాండ్ MK V అనేది 1970 లలో యునైటెడ్ స్టేట్స్లో అభివృద్ధి చేయబడిన రెండు-సీట్ల స్పోర్ట్స్ బిప్‌లేన్ విమానం మరియు ఇంటి భవనం కోసం విక్రయించబడింది. రెక్కలపై పెద్ద ప్రతికూల అస్థిరత కారణంగా డిజైన్ విలక్షణమైనది, కాని సాంప్రదాయకంగా ఉంది. సింగిల్-బే రెక్కలు ఐ-స్ట్రట్స్‌తో కలుపుతారు, మరియు ఎగువ మరియు దిగువ రెక్కలు రెండూ పూర్తి-స్పాన్ ఫ్లాప్‌లతో అమర్చబడి ఉండగా, పార్శ్వ నియంత్రణ ఐలెరాన్‌ల కంటే దిగువ రెక్కపై స్పాయిలర్ల ద్వారా. విమాన పరీక్షలో విమానం నిలిచిపోవడం అసాధ్యమని వెల్లడించింది. పైలట్ మరియు సింగిల్ ప్యాసింజర్ విస్తారమైన పందిరి క్రింద పక్కపక్కనే కూర్చున్నారు, మరియు అండర్ క్యారేజ్ స్థిరమైన, ట్రైసైకిల్ రకాన్ని కలిగి ఉంది. డురాండ్ 1987 నాటికి 75 సెట్ల ప్రణాళికలను విక్రయించాడు, ఆ సమయానికి, కనీసం ఐదు విమానాలు (ప్రోటోటైప్‌తో సహా) ఎగురుతున్నట్లు తెలిసింది. 1998 నాటికి 91 సెట్ల ప్రణాళికలు అమ్ముడయ్యాయని మరియు తొమ్మిది విమానాలు ఎగిరిపోయాయని కంపెనీ తెలిపింది. [1] సాధారణ లక్షణాల పనితీరు</v>
      </c>
      <c r="E164" s="1" t="s">
        <v>1027</v>
      </c>
      <c r="F164" s="1" t="str">
        <f>IFERROR(__xludf.DUMMYFUNCTION("GOOGLETRANSLATE(E:E, ""en"", ""te"")"),"స్పోర్ట్స్ ప్లేన్")</f>
        <v>స్పోర్ట్స్ ప్లేన్</v>
      </c>
      <c r="J164" s="1" t="s">
        <v>2745</v>
      </c>
      <c r="K164" s="1" t="str">
        <f>IFERROR(__xludf.DUMMYFUNCTION("GOOGLETRANSLATE(J:J, ""en"", ""te"")"),"విలియం హెచ్. డురాండ్")</f>
        <v>విలియం హెచ్. డురాండ్</v>
      </c>
      <c r="L164" s="3">
        <v>28669.0</v>
      </c>
      <c r="O164" s="1" t="s">
        <v>2746</v>
      </c>
      <c r="P164" s="1" t="s">
        <v>1053</v>
      </c>
      <c r="Q164" s="1" t="s">
        <v>2747</v>
      </c>
      <c r="R164" s="1" t="s">
        <v>2748</v>
      </c>
      <c r="S164" s="1" t="s">
        <v>2749</v>
      </c>
      <c r="T164" s="1" t="s">
        <v>2750</v>
      </c>
      <c r="U164" s="1" t="s">
        <v>2751</v>
      </c>
      <c r="V164" s="1" t="s">
        <v>2752</v>
      </c>
      <c r="W164" s="1" t="s">
        <v>2753</v>
      </c>
      <c r="Z164" s="1" t="s">
        <v>2754</v>
      </c>
      <c r="AA164" s="1" t="s">
        <v>2755</v>
      </c>
      <c r="AN164" s="1" t="s">
        <v>696</v>
      </c>
      <c r="AO164" s="2" t="s">
        <v>697</v>
      </c>
      <c r="AP164" s="1" t="s">
        <v>322</v>
      </c>
      <c r="AS164" s="1" t="s">
        <v>2655</v>
      </c>
      <c r="AU164" s="1" t="s">
        <v>2756</v>
      </c>
      <c r="AY164" s="1" t="s">
        <v>2757</v>
      </c>
      <c r="BI164" s="1" t="s">
        <v>2758</v>
      </c>
    </row>
    <row r="165">
      <c r="A165" s="1" t="s">
        <v>2759</v>
      </c>
      <c r="B165" s="1" t="str">
        <f>IFERROR(__xludf.DUMMYFUNCTION("GOOGLETRANSLATE(A:A, ""en"", ""te"")"),"డగ్లస్ O-31")</f>
        <v>డగ్లస్ O-31</v>
      </c>
      <c r="C165" s="1" t="s">
        <v>2760</v>
      </c>
      <c r="D165" s="1" t="str">
        <f>IFERROR(__xludf.DUMMYFUNCTION("GOOGLETRANSLATE(C:C, ""en"", ""te"")"),"డగ్లస్ O-31 డగ్లస్ ఎయిర్క్రాఫ్ట్ కంపెనీ యొక్క మొట్టమొదటి మోనోప్లేన్ అబ్జర్వేషన్ స్ట్రెయిట్-వింగ్ విమానం యునైటెడ్ స్టేట్స్ ఆర్మీ ఎయిర్ కార్ప్స్ ఉపయోగించింది. USAAC కి పరిశీలన విమానాల చీఫ్ సరఫరాదారుగా తన స్థానాన్ని నిలుపుకోవటానికి ఆత్రుతగా ఉన్న డగ్లస్ O-2 క"&amp;"ి హై-వింగ్ మోనోప్లేన్ వారసుడి కోసం ఒక ప్రతిపాదనను అభివృద్ధి చేశాడు. రెండు Xo-31 ప్రోటోటైప్ విమానాల కోసం జనవరి 7, 1930 న ఒక ఒప్పందం కుదుర్చుకుంది, వాటిలో మొదటిది అదే సంవత్సరం డిసెంబర్‌లో ఎగురవేయబడింది. ఫాబ్రిక్-కప్పబడిన గుల్-వింగ్ మోనోప్లేన్, [1] Xo-31 లో "&amp;"థామస్-మోర్స్ O-19 మాదిరిగానే స్లిమ్ ముడతలు పెట్టిన డ్యూరల్-చుట్టిన ఫ్యూజ్‌లేజ్ ఉంది, [2] పైలట్ మరియు పరిశీలకుడి కోసం ఓపెన్ కాక్‌పిట్‌ల యొక్క టెన్డం అమరికను కలిగి ఉంది . ఇది ఒక 675 హెచ్‌పి (503 కిలోవాట్ Xo-31 దిశాత్మక అస్థిరతతో బాధపడుతోంది మరియు సమస్యను నయ"&amp;"ం చేసే ప్రయత్నంలో వివిధ రెక్కలు, సహాయక రెక్కలు మరియు చుక్కాని ఆకారాలతో ప్రయోగాలు జరిగాయి. రెండవ విమానం YO-31 గా పూర్తయింది, గేర్డ్ కర్టిస్ V-1570-7 విజేత ఇంజిన్ [1] మరియు విస్తరించిన FIN, 3 ""పొడవైన కౌలింగ్, మరియు రెండు-బ్లేడ్, డెక్స్ట్రోరోటేటరీ ప్రొపెల్ల"&amp;"ర్. నాలుగు YO-31A ఎయిర్‌క్రాఫ్ట్ పంపిణీ చేయబడింది 1932 ప్రారంభంలో ఎలిప్టికల్ వింగ్ ప్లాన్‌ఫార్మ్, కొత్త టెయిల్ అసెంబ్లీ, మృదువైన సెమిమోనోకోక్ ఫ్యూజ్‌లేజ్, మూడు-బ్లేడ్ ప్రొపెల్లర్ మరియు కాక్‌పిట్‌లపై పందిరితో సమూలంగా సవరించబడింది. విమానం వివిధ రకాల తోక యూన"&amp;"ిట్లతో, తుది వెర్షన్ (ఐదు నిర్మించబడింది . ఇది పరిశీలకుడు తన సింగిల్ 0.3-ఇన్ (7.62 మిమీ) మెషిన్-గన్‌ను నిలబడి ఉన్న స్థానం నుండి మరింత సమర్థవంతంగా ఆపరేట్ చేయడానికి వీలు కల్పించింది. Y1O-43. అవి తుది కాన్ఫిగరేషన్ నుండి భిన్నంగా ఉన్నాయి O-31A, వైర్-బ్రేస్డ్ "&amp;"పారాసోల్ వింగ్, మరియు కొత్త ఫిన్ మరియు చుక్కానితో. [3] డేటా: ""యు.ఎస్. ఆర్మీ ఎయిర్క్రాఫ్ట్ 1908-1946 ""జేమ్స్ సి. ఫహే, 1946, 64 పి.")</f>
        <v>డగ్లస్ O-31 డగ్లస్ ఎయిర్క్రాఫ్ట్ కంపెనీ యొక్క మొట్టమొదటి మోనోప్లేన్ అబ్జర్వేషన్ స్ట్రెయిట్-వింగ్ విమానం యునైటెడ్ స్టేట్స్ ఆర్మీ ఎయిర్ కార్ప్స్ ఉపయోగించింది. USAAC కి పరిశీలన విమానాల చీఫ్ సరఫరాదారుగా తన స్థానాన్ని నిలుపుకోవటానికి ఆత్రుతగా ఉన్న డగ్లస్ O-2 కి హై-వింగ్ మోనోప్లేన్ వారసుడి కోసం ఒక ప్రతిపాదనను అభివృద్ధి చేశాడు. రెండు Xo-31 ప్రోటోటైప్ విమానాల కోసం జనవరి 7, 1930 న ఒక ఒప్పందం కుదుర్చుకుంది, వాటిలో మొదటిది అదే సంవత్సరం డిసెంబర్‌లో ఎగురవేయబడింది. ఫాబ్రిక్-కప్పబడిన గుల్-వింగ్ మోనోప్లేన్, [1] Xo-31 లో థామస్-మోర్స్ O-19 మాదిరిగానే స్లిమ్ ముడతలు పెట్టిన డ్యూరల్-చుట్టిన ఫ్యూజ్‌లేజ్ ఉంది, [2] పైలట్ మరియు పరిశీలకుడి కోసం ఓపెన్ కాక్‌పిట్‌ల యొక్క టెన్డం అమరికను కలిగి ఉంది . ఇది ఒక 675 హెచ్‌పి (503 కిలోవాట్ Xo-31 దిశాత్మక అస్థిరతతో బాధపడుతోంది మరియు సమస్యను నయం చేసే ప్రయత్నంలో వివిధ రెక్కలు, సహాయక రెక్కలు మరియు చుక్కాని ఆకారాలతో ప్రయోగాలు జరిగాయి. రెండవ విమానం YO-31 గా పూర్తయింది, గేర్డ్ కర్టిస్ V-1570-7 విజేత ఇంజిన్ [1] మరియు విస్తరించిన FIN, 3 "పొడవైన కౌలింగ్, మరియు రెండు-బ్లేడ్, డెక్స్ట్రోరోటేటరీ ప్రొపెల్లర్. నాలుగు YO-31A ఎయిర్‌క్రాఫ్ట్ పంపిణీ చేయబడింది 1932 ప్రారంభంలో ఎలిప్టికల్ వింగ్ ప్లాన్‌ఫార్మ్, కొత్త టెయిల్ అసెంబ్లీ, మృదువైన సెమిమోనోకోక్ ఫ్యూజ్‌లేజ్, మూడు-బ్లేడ్ ప్రొపెల్లర్ మరియు కాక్‌పిట్‌లపై పందిరితో సమూలంగా సవరించబడింది. విమానం వివిధ రకాల తోక యూనిట్లతో, తుది వెర్షన్ (ఐదు నిర్మించబడింది . ఇది పరిశీలకుడు తన సింగిల్ 0.3-ఇన్ (7.62 మిమీ) మెషిన్-గన్‌ను నిలబడి ఉన్న స్థానం నుండి మరింత సమర్థవంతంగా ఆపరేట్ చేయడానికి వీలు కల్పించింది. Y1O-43. అవి తుది కాన్ఫిగరేషన్ నుండి భిన్నంగా ఉన్నాయి O-31A, వైర్-బ్రేస్డ్ పారాసోల్ వింగ్, మరియు కొత్త ఫిన్ మరియు చుక్కానితో. [3] డేటా: "యు.ఎస్. ఆర్మీ ఎయిర్క్రాఫ్ట్ 1908-1946 "జేమ్స్ సి. ఫహే, 1946, 64 పి.</v>
      </c>
      <c r="E165" s="1" t="s">
        <v>2761</v>
      </c>
      <c r="F165" s="1" t="str">
        <f>IFERROR(__xludf.DUMMYFUNCTION("GOOGLETRANSLATE(E:E, ""en"", ""te"")"),"పరిశీలన")</f>
        <v>పరిశీలన</v>
      </c>
      <c r="O165" s="1" t="s">
        <v>2762</v>
      </c>
      <c r="P165" s="1">
        <v>2.0</v>
      </c>
      <c r="Q165" s="1" t="s">
        <v>2139</v>
      </c>
      <c r="R165" s="1" t="s">
        <v>2763</v>
      </c>
      <c r="S165" s="1" t="s">
        <v>2764</v>
      </c>
      <c r="T165" s="1" t="s">
        <v>2765</v>
      </c>
      <c r="U165" s="1" t="s">
        <v>2766</v>
      </c>
      <c r="V165" s="1" t="s">
        <v>2767</v>
      </c>
      <c r="W165" s="1" t="s">
        <v>2768</v>
      </c>
      <c r="Y165" s="1" t="s">
        <v>2769</v>
      </c>
      <c r="Z165" s="1" t="s">
        <v>2770</v>
      </c>
      <c r="AA165" s="1" t="s">
        <v>856</v>
      </c>
      <c r="AN165" s="1" t="s">
        <v>2739</v>
      </c>
      <c r="AO165" s="1" t="s">
        <v>2740</v>
      </c>
      <c r="AS165" s="1" t="s">
        <v>2771</v>
      </c>
      <c r="AT165" s="1" t="s">
        <v>2772</v>
      </c>
      <c r="AU165" s="1" t="s">
        <v>2773</v>
      </c>
      <c r="AW165" s="1" t="s">
        <v>2774</v>
      </c>
      <c r="AZ165" s="1">
        <v>1930.0</v>
      </c>
      <c r="BB165" s="1" t="s">
        <v>2245</v>
      </c>
      <c r="BC165" s="1" t="s">
        <v>2246</v>
      </c>
      <c r="BD165" s="1" t="s">
        <v>2775</v>
      </c>
      <c r="BI165" s="1" t="s">
        <v>2776</v>
      </c>
      <c r="BJ165" s="1" t="s">
        <v>2777</v>
      </c>
      <c r="BK165" s="1" t="s">
        <v>2778</v>
      </c>
      <c r="BN165" s="1" t="s">
        <v>2779</v>
      </c>
      <c r="BY165" s="1" t="s">
        <v>2780</v>
      </c>
      <c r="BZ165" s="1" t="s">
        <v>2781</v>
      </c>
    </row>
    <row r="166">
      <c r="A166" s="1" t="s">
        <v>2782</v>
      </c>
      <c r="B166" s="1" t="str">
        <f>IFERROR(__xludf.DUMMYFUNCTION("GOOGLETRANSLATE(A:A, ""en"", ""te"")"),"డూరుబుల్ ఎడెల్విస్")</f>
        <v>డూరుబుల్ ఎడెల్విస్</v>
      </c>
      <c r="C166" s="1" t="s">
        <v>2783</v>
      </c>
      <c r="D166" s="1" t="str">
        <f>IFERROR(__xludf.DUMMYFUNCTION("GOOGLETRANSLATE(C:C, ""en"", ""te"")"),"డ్రూబుల్ ఎడెల్విస్ అనేది 1960 ల ప్రారంభంలో ఫ్రాన్స్‌లో రూపొందించిన తేలికపాటి యుటిలిటీ విమానం మరియు హోమ్‌బిల్డింగ్ కోసం విక్రయించబడింది. ఇది తక్కువ-వింగ్ కాంటిలివర్ మోనోప్లేన్, ఇది ముడుచుకునే ట్రైసైకిల్ అండర్ క్యారేజ్ మరియు ఆల్-మెటల్ నిర్మాణంతో ఉంటుంది. ఈ "&amp;"విమానం 9 యొక్క లోడ్ కారకం కోసం రూపొందించబడింది. [1] రెండు మరియు నాలుగు-సీట్ల సంస్కరణలు రూపొందించబడ్డాయి. విమానం యొక్క సృష్టికర్త, రోలాండ్ డ్యూరబుల్ మొదటి ఉదాహరణను ఎగరవేసింది, ఇది 1962 లో రెండు సీట్ల నియమించబడిన RD-02, మరియు 1970 లో RD-03 గా వెనుక బెంచ్ సీ"&amp;"టుతో విస్తరించిన వెర్షన్ కోసం ప్రణాళికలను మార్కెట్ చేయడం ప్రారంభించింది. తరువాతి 15 సంవత్సరాల్లో, 56 సెట్ల ప్రణాళికలు అమ్ముడయ్యాయి మరియు కనీసం తొమ్మిది ఎడెల్విసెస్ పూర్తయ్యాయి మరియు ఎగిరిపోయాయి. 1980 వ దశకంలో, డ్యూరబుల్ తన అసలు రెండు-సీట్ల యొక్క నవీకరించబ"&amp;"డిన సంస్కరణను RD-02A గా విక్రయించింది మరియు 1985 నాటికి కనీసం ఒక విమానంలో ఎగురుతూ ఏడు సెట్ల ప్రణాళికలను విక్రయించింది. జేన్ యొక్క ఆల్ ది వరల్డ్ విమానాల నుండి డేటా 1975-76 [ 3] సాధారణ లక్షణాలు పోల్చదగిన పాత్ర, కాన్ఫిగరేషన్ మరియు యుగం యొక్క పనితీరు విమానం")</f>
        <v>డ్రూబుల్ ఎడెల్విస్ అనేది 1960 ల ప్రారంభంలో ఫ్రాన్స్‌లో రూపొందించిన తేలికపాటి యుటిలిటీ విమానం మరియు హోమ్‌బిల్డింగ్ కోసం విక్రయించబడింది. ఇది తక్కువ-వింగ్ కాంటిలివర్ మోనోప్లేన్, ఇది ముడుచుకునే ట్రైసైకిల్ అండర్ క్యారేజ్ మరియు ఆల్-మెటల్ నిర్మాణంతో ఉంటుంది. ఈ విమానం 9 యొక్క లోడ్ కారకం కోసం రూపొందించబడింది. [1] రెండు మరియు నాలుగు-సీట్ల సంస్కరణలు రూపొందించబడ్డాయి. విమానం యొక్క సృష్టికర్త, రోలాండ్ డ్యూరబుల్ మొదటి ఉదాహరణను ఎగరవేసింది, ఇది 1962 లో రెండు సీట్ల నియమించబడిన RD-02, మరియు 1970 లో RD-03 గా వెనుక బెంచ్ సీటుతో విస్తరించిన వెర్షన్ కోసం ప్రణాళికలను మార్కెట్ చేయడం ప్రారంభించింది. తరువాతి 15 సంవత్సరాల్లో, 56 సెట్ల ప్రణాళికలు అమ్ముడయ్యాయి మరియు కనీసం తొమ్మిది ఎడెల్విసెస్ పూర్తయ్యాయి మరియు ఎగిరిపోయాయి. 1980 వ దశకంలో, డ్యూరబుల్ తన అసలు రెండు-సీట్ల యొక్క నవీకరించబడిన సంస్కరణను RD-02A గా విక్రయించింది మరియు 1985 నాటికి కనీసం ఒక విమానంలో ఎగురుతూ ఏడు సెట్ల ప్రణాళికలను విక్రయించింది. జేన్ యొక్క ఆల్ ది వరల్డ్ విమానాల నుండి డేటా 1975-76 [ 3] సాధారణ లక్షణాలు పోల్చదగిన పాత్ర, కాన్ఫిగరేషన్ మరియు యుగం యొక్క పనితీరు విమానం</v>
      </c>
      <c r="E166" s="1" t="s">
        <v>912</v>
      </c>
      <c r="F166" s="1" t="str">
        <f>IFERROR(__xludf.DUMMYFUNCTION("GOOGLETRANSLATE(E:E, ""en"", ""te"")"),"యుటిలిటీ విమానం")</f>
        <v>యుటిలిటీ విమానం</v>
      </c>
      <c r="J166" s="1" t="s">
        <v>2784</v>
      </c>
      <c r="K166" s="1" t="str">
        <f>IFERROR(__xludf.DUMMYFUNCTION("GOOGLETRANSLATE(J:J, ""en"", ""te"")"),"రోలాండ్ టి. డూరుబుల్")</f>
        <v>రోలాండ్ టి. డూరుబుల్</v>
      </c>
      <c r="L166" s="3">
        <v>22834.0</v>
      </c>
      <c r="O166" s="1" t="s">
        <v>2785</v>
      </c>
      <c r="P166" s="1">
        <v>2.0</v>
      </c>
      <c r="Q166" s="1" t="s">
        <v>2786</v>
      </c>
      <c r="R166" s="1" t="s">
        <v>2787</v>
      </c>
      <c r="S166" s="1" t="s">
        <v>2788</v>
      </c>
      <c r="T166" s="1" t="s">
        <v>2789</v>
      </c>
      <c r="U166" s="1" t="s">
        <v>2790</v>
      </c>
      <c r="W166" s="1" t="s">
        <v>2791</v>
      </c>
      <c r="X166" s="1" t="s">
        <v>2792</v>
      </c>
      <c r="Y166" s="1" t="s">
        <v>2793</v>
      </c>
      <c r="Z166" s="1" t="s">
        <v>2794</v>
      </c>
      <c r="AA166" s="1" t="s">
        <v>2795</v>
      </c>
      <c r="AN166" s="1" t="s">
        <v>696</v>
      </c>
      <c r="AO166" s="2" t="s">
        <v>697</v>
      </c>
      <c r="AQ166" s="1" t="s">
        <v>2796</v>
      </c>
      <c r="AR166" s="1" t="s">
        <v>2797</v>
      </c>
      <c r="AS166" s="1" t="s">
        <v>2798</v>
      </c>
      <c r="AT166" s="1" t="s">
        <v>2799</v>
      </c>
      <c r="AV166" s="1" t="s">
        <v>2800</v>
      </c>
      <c r="AW166" s="1" t="s">
        <v>206</v>
      </c>
      <c r="AX166" s="1">
        <v>6.95</v>
      </c>
      <c r="BG166" s="1" t="s">
        <v>2801</v>
      </c>
      <c r="BH166" s="1" t="s">
        <v>2802</v>
      </c>
      <c r="BI166" s="1" t="s">
        <v>2803</v>
      </c>
      <c r="BP166" s="1" t="s">
        <v>2804</v>
      </c>
    </row>
    <row r="167">
      <c r="A167" s="1" t="s">
        <v>2805</v>
      </c>
      <c r="B167" s="1" t="str">
        <f>IFERROR(__xludf.DUMMYFUNCTION("GOOGLETRANSLATE(A:A, ""en"", ""te"")"),"ఫ్లినానో నానో")</f>
        <v>ఫ్లినానో నానో</v>
      </c>
      <c r="C167" s="1" t="s">
        <v>2806</v>
      </c>
      <c r="D167" s="1" t="str">
        <f>IFERROR(__xludf.DUMMYFUNCTION("GOOGLETRANSLATE(C:C, ""en"", ""te"")"),"ఫ్లైనానో నానో అనేది ఫిన్నిష్ ఎలక్ట్రిక్ సింగిల్ సీట్ సీప్లేన్, దీనిని అకీ సుయోకాస్ రూపొందించారు మరియు లాహ్తికి చెందిన ఫ్లినానో నిర్మించారు. ఇది 2011 లో ఏరో ఫ్రెడ్రిచ్‌షాఫెన్‌లో ప్రవేశపెట్టబడింది మరియు ప్రోటోటైప్ ప్రోటో వెర్షన్ మొదట 11 జూన్ 2012 న ప్రయాణిం"&amp;"చింది. ఈ విమానం పూర్తి రెడీ-టు-ఫ్లై-ఎయిర్‌క్రాఫ్ట్‌గా సరఫరా చేయబడుతుంది. [1] [2] [3] [4] 70 కిలోల (154 ఎల్బి) ఖాళీ బరువులో ఉన్న నియంత్రణ తరగతి కోసం EC 216/2008 అనెక్స్ 2 (J) నిబంధనలను పాటించేలా ఈ విమానం రూపొందించబడింది. ఇది చేరిన వింగ్ బాక్స్ వింగ్, విండ్"&amp;"‌షీల్డ్ లేని సింగిల్-సీట్ ఓపెన్ కాక్‌పిట్, నీటి కార్యకలాపాల కోసం ఒక పొట్టు, కానీ చక్రాల ల్యాండింగ్ గేర్ మరియు కాక్‌పిట్ పైన అమర్చిన ట్రాక్టర్ కాన్ఫిగరేషన్‌లో ఒకే ఎలక్ట్రిక్ ఇంజిన్ లేదు. [1] [2] [3 నటించు ఈ విమానం కార్బన్ ఫైబర్ నుండి తయారు చేయబడింది. దాని "&amp;"4.8 మీ (15.7 అడుగులు) స్పాన్ వింగ్‌కు ఫ్లాప్‌లు లేవు. రెండు-స్ట్రోక్ శక్తితో కూడిన అల్ట్రాలైట్, అధిక-శక్తితో కూడిన రేసింగ్ మోడల్ మరియు ఎలక్ట్రిక్ మోడల్‌తో సహా వివిధ పవర్‌ప్లాంట్ ఎంపికలతో అనేక మోడళ్లను ఉత్పత్తి చేయడమే ప్రారంభ ప్రణాళిక. ""ఇది నిశ్శబ్దంగా, స"&amp;"మర్థవంతంగా, పర్యావరణ అనుకూలమైనది మరియు నిర్వహించడం సులభం"" అని పేర్కొంటూ ఎలక్ట్రిక్ మోడల్ మాత్రమే ఉత్పత్తి అవుతుందని కంపెనీ ఇటీవల ప్రకటించింది. నిల్వ లేదా భూ రవాణా కోసం విమానం విభాగాన్ని తొలగించవచ్చు. [1] [2] [5] బేయర్ల్ మరియు ఫ్లినానో నుండి డేటా [1] [5] "&amp;"సాధారణ లక్షణాల పనితీరు")</f>
        <v>ఫ్లైనానో నానో అనేది ఫిన్నిష్ ఎలక్ట్రిక్ సింగిల్ సీట్ సీప్లేన్, దీనిని అకీ సుయోకాస్ రూపొందించారు మరియు లాహ్తికి చెందిన ఫ్లినానో నిర్మించారు. ఇది 2011 లో ఏరో ఫ్రెడ్రిచ్‌షాఫెన్‌లో ప్రవేశపెట్టబడింది మరియు ప్రోటోటైప్ ప్రోటో వెర్షన్ మొదట 11 జూన్ 2012 న ప్రయాణించింది. ఈ విమానం పూర్తి రెడీ-టు-ఫ్లై-ఎయిర్‌క్రాఫ్ట్‌గా సరఫరా చేయబడుతుంది. [1] [2] [3] [4] 70 కిలోల (154 ఎల్బి) ఖాళీ బరువులో ఉన్న నియంత్రణ తరగతి కోసం EC 216/2008 అనెక్స్ 2 (J) నిబంధనలను పాటించేలా ఈ విమానం రూపొందించబడింది. ఇది చేరిన వింగ్ బాక్స్ వింగ్, విండ్‌షీల్డ్ లేని సింగిల్-సీట్ ఓపెన్ కాక్‌పిట్, నీటి కార్యకలాపాల కోసం ఒక పొట్టు, కానీ చక్రాల ల్యాండింగ్ గేర్ మరియు కాక్‌పిట్ పైన అమర్చిన ట్రాక్టర్ కాన్ఫిగరేషన్‌లో ఒకే ఎలక్ట్రిక్ ఇంజిన్ లేదు. [1] [2] [3 నటించు ఈ విమానం కార్బన్ ఫైబర్ నుండి తయారు చేయబడింది. దాని 4.8 మీ (15.7 అడుగులు) స్పాన్ వింగ్‌కు ఫ్లాప్‌లు లేవు. రెండు-స్ట్రోక్ శక్తితో కూడిన అల్ట్రాలైట్, అధిక-శక్తితో కూడిన రేసింగ్ మోడల్ మరియు ఎలక్ట్రిక్ మోడల్‌తో సహా వివిధ పవర్‌ప్లాంట్ ఎంపికలతో అనేక మోడళ్లను ఉత్పత్తి చేయడమే ప్రారంభ ప్రణాళిక. "ఇది నిశ్శబ్దంగా, సమర్థవంతంగా, పర్యావరణ అనుకూలమైనది మరియు నిర్వహించడం సులభం" అని పేర్కొంటూ ఎలక్ట్రిక్ మోడల్ మాత్రమే ఉత్పత్తి అవుతుందని కంపెనీ ఇటీవల ప్రకటించింది. నిల్వ లేదా భూ రవాణా కోసం విమానం విభాగాన్ని తొలగించవచ్చు. [1] [2] [5] బేయర్ల్ మరియు ఫ్లినానో నుండి డేటా [1] [5] సాధారణ లక్షణాల పనితీరు</v>
      </c>
      <c r="E167" s="1" t="s">
        <v>2807</v>
      </c>
      <c r="F167" s="1" t="str">
        <f>IFERROR(__xludf.DUMMYFUNCTION("GOOGLETRANSLATE(E:E, ""en"", ""te"")"),"సింగిల్-సీట్ సీప్లేన్, 70 కిలోల లోపు")</f>
        <v>సింగిల్-సీట్ సీప్లేన్, 70 కిలోల లోపు</v>
      </c>
      <c r="G167" s="1" t="s">
        <v>2808</v>
      </c>
      <c r="H167" s="1" t="str">
        <f>IFERROR(__xludf.DUMMYFUNCTION("GOOGLETRANSLATE(G:G, ""en"", ""te"")"),"ఫిన్లాండ్")</f>
        <v>ఫిన్లాండ్</v>
      </c>
      <c r="I167" s="2" t="s">
        <v>2809</v>
      </c>
      <c r="J167" s="1" t="s">
        <v>2810</v>
      </c>
      <c r="K167" s="1" t="str">
        <f>IFERROR(__xludf.DUMMYFUNCTION("GOOGLETRANSLATE(J:J, ""en"", ""te"")"),"అకి సుయోకాస్")</f>
        <v>అకి సుయోకాస్</v>
      </c>
      <c r="L167" s="3">
        <v>41071.0</v>
      </c>
      <c r="M167" s="1" t="s">
        <v>2811</v>
      </c>
      <c r="N167" s="1" t="str">
        <f>IFERROR(__xludf.DUMMYFUNCTION("GOOGLETRANSLATE(M:M, ""en"", ""te"")"),"అభివృద్ధిలో")</f>
        <v>అభివృద్ధిలో</v>
      </c>
      <c r="O167" s="1" t="s">
        <v>2812</v>
      </c>
      <c r="P167" s="1" t="s">
        <v>163</v>
      </c>
      <c r="R167" s="1" t="s">
        <v>2813</v>
      </c>
      <c r="U167" s="1" t="s">
        <v>2814</v>
      </c>
      <c r="V167" s="1" t="s">
        <v>236</v>
      </c>
      <c r="W167" s="1" t="s">
        <v>2815</v>
      </c>
      <c r="Z167" s="1" t="s">
        <v>171</v>
      </c>
      <c r="AN167" s="1" t="s">
        <v>2816</v>
      </c>
      <c r="AO167" s="2" t="s">
        <v>2817</v>
      </c>
      <c r="AU167" s="1" t="s">
        <v>2818</v>
      </c>
      <c r="AZ167" s="1">
        <v>2011.0</v>
      </c>
      <c r="BI167" s="1" t="s">
        <v>2819</v>
      </c>
      <c r="DI167" s="1">
        <v>6.0</v>
      </c>
    </row>
    <row r="168">
      <c r="A168" s="1" t="s">
        <v>2780</v>
      </c>
      <c r="B168" s="1" t="str">
        <f>IFERROR(__xludf.DUMMYFUNCTION("GOOGLETRANSLATE(A:A, ""en"", ""te"")"),"డగ్లస్ O-43")</f>
        <v>డగ్లస్ O-43</v>
      </c>
      <c r="C168" s="1" t="s">
        <v>2820</v>
      </c>
      <c r="D168" s="1" t="str">
        <f>IFERROR(__xludf.DUMMYFUNCTION("GOOGLETRANSLATE(C:C, ""en"", ""te"")"),"డగ్లస్ O-43 అనేది యునైటెడ్ స్టేట్స్ ఆర్మీ ఎయిర్ కార్ప్స్ ఉపయోగించే మోనోప్లేన్ పరిశీలన విమానం. ఐదు Y1O-31A సర్వీస్-టెస్ట్ విమానాలను 1931 లో ఆదేశించారు మరియు 1933 ప్రారంభంలో USAAC కి Y1O-43 నియమించబడ్డాయి. అవి O-31A యొక్క తుది కాన్ఫిగరేషన్ నుండి, వైర్-బ్రెస"&amp;"్డ్ పారాసోల్ వింగ్ మరియు కొత్త ఫిన్ మరియు చుక్కానితో భిన్నంగా ఉన్నాయి. 1934 లో 23 O-43A విమానాల కోసం ఒక ఆర్డర్ పూర్తయింది, ఇది లోతైన ఫ్యూజ్‌లేజ్‌తో, ఇది పరిశీలకుడి స్థానంలో వెంట్రల్ ఉబ్బెత్తు యొక్క అవసరాన్ని తొలగించింది. ఒకే 675 HP కర్టిస్ V-1570-59 ఇన్లై"&amp;"న్ ఇంజిన్ చేత ఆధారితం, ఇది O-31A మాదిరిగానే ఇన్సెట్ చుక్కానితో పొడవైన నిలువు ఉపరితలాలను కలిగి ఉంది. పందిరి విస్తరించింది మరియు పూర్తిగా రెండు కాక్‌పిట్‌లను కలిగి ఉంది. O-43 మరియు O-43A నేషనల్ గార్డ్ యూనిట్లకు కేటాయించబడటానికి ముందు USSAC అబ్జర్వేషన్ స్క్వ"&amp;"ాడ్రన్లతో చాలా సంవత్సరాలు పనిచేశాయి, [2] 111 వ పరిశీలన స్క్వాడ్రన్ బ్రౌన్వుడ్ ఎయిర్ఫీల్డ్ టెక్సాస్, 15 వ అబ్జర్వేషన్ స్క్వాడ్రన్ ఫోర్ట్ సిల్ ఓక్లహోమా మరియు 3 వ అబ్జర్వేషన్ స్క్వాడ్రన్ లాంగ్లీ వంటివి ఫీల్డ్ వర్జీనియా. O-43A ఒప్పందం యొక్క 24 వ ఎయిర్ఫ్రేమ్ X"&amp;"O-46 ప్రోటోటైప్ గా పూర్తయింది. 1920 నుండి మెక్‌డోనెల్ డగ్లస్ విమానం నుండి వచ్చిన డేటా: వాల్యూమ్ I [3], 1909 నుండి యునైటెడ్ స్టేట్స్ మిలిటరీ విమానం [4] సాధారణ లక్షణాలు పనితీరు ఆయుధ సంబంధిత పాత్ర, కాన్ఫిగరేషన్ మరియు ERA సంబంధిత జాబితాల యొక్క సంబంధిత అభివృద్"&amp;"ధి విమానం")</f>
        <v>డగ్లస్ O-43 అనేది యునైటెడ్ స్టేట్స్ ఆర్మీ ఎయిర్ కార్ప్స్ ఉపయోగించే మోనోప్లేన్ పరిశీలన విమానం. ఐదు Y1O-31A సర్వీస్-టెస్ట్ విమానాలను 1931 లో ఆదేశించారు మరియు 1933 ప్రారంభంలో USAAC కి Y1O-43 నియమించబడ్డాయి. అవి O-31A యొక్క తుది కాన్ఫిగరేషన్ నుండి, వైర్-బ్రెస్డ్ పారాసోల్ వింగ్ మరియు కొత్త ఫిన్ మరియు చుక్కానితో భిన్నంగా ఉన్నాయి. 1934 లో 23 O-43A విమానాల కోసం ఒక ఆర్డర్ పూర్తయింది, ఇది లోతైన ఫ్యూజ్‌లేజ్‌తో, ఇది పరిశీలకుడి స్థానంలో వెంట్రల్ ఉబ్బెత్తు యొక్క అవసరాన్ని తొలగించింది. ఒకే 675 HP కర్టిస్ V-1570-59 ఇన్లైన్ ఇంజిన్ చేత ఆధారితం, ఇది O-31A మాదిరిగానే ఇన్సెట్ చుక్కానితో పొడవైన నిలువు ఉపరితలాలను కలిగి ఉంది. పందిరి విస్తరించింది మరియు పూర్తిగా రెండు కాక్‌పిట్‌లను కలిగి ఉంది. O-43 మరియు O-43A నేషనల్ గార్డ్ యూనిట్లకు కేటాయించబడటానికి ముందు USSAC అబ్జర్వేషన్ స్క్వాడ్రన్లతో చాలా సంవత్సరాలు పనిచేశాయి, [2] 111 వ పరిశీలన స్క్వాడ్రన్ బ్రౌన్వుడ్ ఎయిర్ఫీల్డ్ టెక్సాస్, 15 వ అబ్జర్వేషన్ స్క్వాడ్రన్ ఫోర్ట్ సిల్ ఓక్లహోమా మరియు 3 వ అబ్జర్వేషన్ స్క్వాడ్రన్ లాంగ్లీ వంటివి ఫీల్డ్ వర్జీనియా. O-43A ఒప్పందం యొక్క 24 వ ఎయిర్ఫ్రేమ్ XO-46 ప్రోటోటైప్ గా పూర్తయింది. 1920 నుండి మెక్‌డోనెల్ డగ్లస్ విమానం నుండి వచ్చిన డేటా: వాల్యూమ్ I [3], 1909 నుండి యునైటెడ్ స్టేట్స్ మిలిటరీ విమానం [4] సాధారణ లక్షణాలు పనితీరు ఆయుధ సంబంధిత పాత్ర, కాన్ఫిగరేషన్ మరియు ERA సంబంధిత జాబితాల యొక్క సంబంధిత అభివృద్ధి విమానం</v>
      </c>
      <c r="E168" s="1" t="s">
        <v>2761</v>
      </c>
      <c r="F168" s="1" t="str">
        <f>IFERROR(__xludf.DUMMYFUNCTION("GOOGLETRANSLATE(E:E, ""en"", ""te"")"),"పరిశీలన")</f>
        <v>పరిశీలన</v>
      </c>
      <c r="O168" s="1" t="s">
        <v>2821</v>
      </c>
      <c r="P168" s="1">
        <v>2.0</v>
      </c>
      <c r="Q168" s="1" t="s">
        <v>2822</v>
      </c>
      <c r="R168" s="1" t="s">
        <v>2763</v>
      </c>
      <c r="S168" s="1" t="s">
        <v>2823</v>
      </c>
      <c r="T168" s="1" t="s">
        <v>2824</v>
      </c>
      <c r="U168" s="1" t="s">
        <v>2825</v>
      </c>
      <c r="V168" s="1" t="s">
        <v>2826</v>
      </c>
      <c r="W168" s="1" t="s">
        <v>2827</v>
      </c>
      <c r="X168" s="1" t="s">
        <v>2828</v>
      </c>
      <c r="Y168" s="1" t="s">
        <v>1073</v>
      </c>
      <c r="Z168" s="1" t="s">
        <v>2829</v>
      </c>
      <c r="AN168" s="1" t="s">
        <v>2739</v>
      </c>
      <c r="AO168" s="1" t="s">
        <v>2740</v>
      </c>
      <c r="AT168" s="1" t="s">
        <v>2830</v>
      </c>
      <c r="AU168" s="1" t="s">
        <v>2831</v>
      </c>
      <c r="AW168" s="1" t="s">
        <v>2832</v>
      </c>
      <c r="AZ168" s="1">
        <v>1930.0</v>
      </c>
      <c r="BB168" s="1" t="s">
        <v>2245</v>
      </c>
      <c r="BC168" s="1" t="s">
        <v>2246</v>
      </c>
      <c r="BE168" s="1" t="s">
        <v>2759</v>
      </c>
      <c r="BF168" s="1" t="s">
        <v>2833</v>
      </c>
      <c r="BI168" s="1" t="s">
        <v>2834</v>
      </c>
      <c r="BJ168" s="1" t="s">
        <v>2835</v>
      </c>
      <c r="BK168" s="1" t="s">
        <v>2836</v>
      </c>
      <c r="BN168" s="1" t="s">
        <v>2837</v>
      </c>
      <c r="BO168" s="1" t="s">
        <v>2838</v>
      </c>
    </row>
    <row r="169">
      <c r="A169" s="1" t="s">
        <v>2839</v>
      </c>
      <c r="B169" s="1" t="str">
        <f>IFERROR(__xludf.DUMMYFUNCTION("GOOGLETRANSLATE(A:A, ""en"", ""te"")"),"డేవిస్ డిఎ -2")</f>
        <v>డేవిస్ డిఎ -2</v>
      </c>
      <c r="C169" s="1" t="s">
        <v>2840</v>
      </c>
      <c r="D169" s="1" t="str">
        <f>IFERROR(__xludf.DUMMYFUNCTION("GOOGLETRANSLATE(C:C, ""en"", ""te"")"),"డేవిస్ డిఎ -2 అనేది 1960 లలో యునైటెడ్ స్టేట్స్లో రూపొందించిన తేలికపాటి విమానం మరియు ఇది హోమ్‌బిల్డింగ్ కోసం విక్రయించబడింది. [1] ఇది స్థిరమైన ట్రైసైకిల్ అండర్ క్యారేజీతో సాంప్రదాయిక రూపకల్పన యొక్క తక్కువ-వింగ్ మోనోప్లేన్ అయితే, DA-2 కి దాని స్లాబ్ లాంటి ఫ"&amp;"్యూజ్‌లేజ్ నిర్మాణం మరియు దాని V- తోక ద్వారా విలక్షణమైన రూపాన్ని ఇస్తుంది. [2] పైలట్ మరియు ఒకే ప్రయాణీకుడు పక్కపక్కనే కూర్చుంటారు. విమానం నిర్మాణం అంతటా షీట్ అల్యూమినియం, ఏకైక సమ్మేళనం వక్రతలు ఫైబర్గ్లాస్ కౌలింగ్ మరియు ఫెయిరింగ్‌లను ఏర్పరుస్తాయి. [3] ఈ నమ"&amp;"ూనా మే 21, 1966 న మొదటి విమానంలో సాధించింది మరియు ఆ సంవత్సరం ప్రయోగాత్మక ఎయిర్క్రాఫ్ట్ అసోసియేషన్ వార్షిక ఫ్లై-ఇన్ వద్ద ప్రదర్శించబడింది, ఇక్కడ ఇది ""అత్యంత అత్యుత్తమ డిజైన్"" మరియు ""అత్యంత ప్రజాదరణ పొందిన విమానాలకు అవార్డులను గెలుచుకుంది. [4] ఒక ప్రధాన "&amp;"రూపకల్పన పరిశీలన మొదటిసారి గృహ విమానాల బిల్డర్ కోసం అసెంబ్లీ సౌలభ్యం. దీనికి ఉదాహరణలు: కొన్ని వంగిన భాగాలు, ఒక వి-టెయిల్ నిర్మించడానికి ఒక తక్కువ నియంత్రణ ఉపరితలం, మరియు ప్రతి రెక్క అల్యూమినియం యొక్క రెండు షీట్ల నుండి తయారు చేయబడుతుంది. [5] DA-3 నలుగురు వ"&amp;"్యక్తులకు వసతి కల్పించడానికి ఒకే DA-2 విస్తరించింది. 1973-74 వరకు పని కొనసాగింది, కాని విమానం ఎప్పుడూ పూర్తి కాలేదు. సంవత్సరాలుగా ప్రణాళికలు అడపాదడపా అందుబాటులో ఉన్నాయి. అవి ఆగస్టు 2019 నాటికి, డి 2 విమానాల నుండి లభిస్తాయి. DA-2 యొక్క ఉదాహరణలు యునైటెడ్ స్"&amp;"టేట్స్, కెనడా మరియు యునైటెడ్ కింగ్‌డమ్‌లో పూర్తయ్యాయి మరియు ప్రస్తుతం (2015) ఆ దేశాలలో చురుకుగా ఎగురుతున్నాయి. పాపులర్ మెకానిక్స్ నుండి డేటా ఆగస్టు 1973 జనరల్ క్యారెక్టరిస్టిక్స్ పెర్ఫార్మెన్స్ బిల్డర్ గ్రూప్")</f>
        <v>డేవిస్ డిఎ -2 అనేది 1960 లలో యునైటెడ్ స్టేట్స్లో రూపొందించిన తేలికపాటి విమానం మరియు ఇది హోమ్‌బిల్డింగ్ కోసం విక్రయించబడింది. [1] ఇది స్థిరమైన ట్రైసైకిల్ అండర్ క్యారేజీతో సాంప్రదాయిక రూపకల్పన యొక్క తక్కువ-వింగ్ మోనోప్లేన్ అయితే, DA-2 కి దాని స్లాబ్ లాంటి ఫ్యూజ్‌లేజ్ నిర్మాణం మరియు దాని V- తోక ద్వారా విలక్షణమైన రూపాన్ని ఇస్తుంది. [2] పైలట్ మరియు ఒకే ప్రయాణీకుడు పక్కపక్కనే కూర్చుంటారు. విమానం నిర్మాణం అంతటా షీట్ అల్యూమినియం, ఏకైక సమ్మేళనం వక్రతలు ఫైబర్గ్లాస్ కౌలింగ్ మరియు ఫెయిరింగ్‌లను ఏర్పరుస్తాయి. [3] ఈ నమూనా మే 21, 1966 న మొదటి విమానంలో సాధించింది మరియు ఆ సంవత్సరం ప్రయోగాత్మక ఎయిర్క్రాఫ్ట్ అసోసియేషన్ వార్షిక ఫ్లై-ఇన్ వద్ద ప్రదర్శించబడింది, ఇక్కడ ఇది "అత్యంత అత్యుత్తమ డిజైన్" మరియు "అత్యంత ప్రజాదరణ పొందిన విమానాలకు అవార్డులను గెలుచుకుంది. [4] ఒక ప్రధాన రూపకల్పన పరిశీలన మొదటిసారి గృహ విమానాల బిల్డర్ కోసం అసెంబ్లీ సౌలభ్యం. దీనికి ఉదాహరణలు: కొన్ని వంగిన భాగాలు, ఒక వి-టెయిల్ నిర్మించడానికి ఒక తక్కువ నియంత్రణ ఉపరితలం, మరియు ప్రతి రెక్క అల్యూమినియం యొక్క రెండు షీట్ల నుండి తయారు చేయబడుతుంది. [5] DA-3 నలుగురు వ్యక్తులకు వసతి కల్పించడానికి ఒకే DA-2 విస్తరించింది. 1973-74 వరకు పని కొనసాగింది, కాని విమానం ఎప్పుడూ పూర్తి కాలేదు. సంవత్సరాలుగా ప్రణాళికలు అడపాదడపా అందుబాటులో ఉన్నాయి. అవి ఆగస్టు 2019 నాటికి, డి 2 విమానాల నుండి లభిస్తాయి. DA-2 యొక్క ఉదాహరణలు యునైటెడ్ స్టేట్స్, కెనడా మరియు యునైటెడ్ కింగ్‌డమ్‌లో పూర్తయ్యాయి మరియు ప్రస్తుతం (2015) ఆ దేశాలలో చురుకుగా ఎగురుతున్నాయి. పాపులర్ మెకానిక్స్ నుండి డేటా ఆగస్టు 1973 జనరల్ క్యారెక్టరిస్టిక్స్ పెర్ఫార్మెన్స్ బిల్డర్ గ్రూప్</v>
      </c>
      <c r="E169" s="1" t="s">
        <v>1114</v>
      </c>
      <c r="F169" s="1" t="str">
        <f>IFERROR(__xludf.DUMMYFUNCTION("GOOGLETRANSLATE(E:E, ""en"", ""te"")"),"సివిల్ యుటిలిటీ విమానం")</f>
        <v>సివిల్ యుటిలిటీ విమానం</v>
      </c>
      <c r="J169" s="1" t="s">
        <v>2841</v>
      </c>
      <c r="K169" s="1" t="str">
        <f>IFERROR(__xludf.DUMMYFUNCTION("GOOGLETRANSLATE(J:J, ""en"", ""te"")"),"లీన్ డి. డేవిస్")</f>
        <v>లీన్ డి. డేవిస్</v>
      </c>
      <c r="L169" s="3">
        <v>24248.0</v>
      </c>
      <c r="O169" s="1" t="s">
        <v>2842</v>
      </c>
      <c r="P169" s="1" t="s">
        <v>1053</v>
      </c>
      <c r="Q169" s="1" t="s">
        <v>2843</v>
      </c>
      <c r="R169" s="1" t="s">
        <v>2844</v>
      </c>
      <c r="S169" s="1" t="s">
        <v>2845</v>
      </c>
      <c r="T169" s="1" t="s">
        <v>2846</v>
      </c>
      <c r="U169" s="1" t="s">
        <v>2847</v>
      </c>
      <c r="V169" s="1" t="s">
        <v>2848</v>
      </c>
      <c r="W169" s="1" t="s">
        <v>2849</v>
      </c>
      <c r="Y169" s="1" t="s">
        <v>383</v>
      </c>
      <c r="Z169" s="1" t="s">
        <v>551</v>
      </c>
      <c r="AA169" s="1" t="s">
        <v>2850</v>
      </c>
      <c r="AN169" s="1" t="s">
        <v>696</v>
      </c>
      <c r="AO169" s="2" t="s">
        <v>697</v>
      </c>
      <c r="AP169" s="1" t="s">
        <v>322</v>
      </c>
      <c r="AU169" s="1" t="s">
        <v>2851</v>
      </c>
      <c r="AW169" s="1" t="s">
        <v>206</v>
      </c>
      <c r="AY169" s="1" t="s">
        <v>2852</v>
      </c>
      <c r="BB169" s="1" t="s">
        <v>2853</v>
      </c>
    </row>
    <row r="170">
      <c r="A170" s="1" t="s">
        <v>2854</v>
      </c>
      <c r="B170" s="1" t="str">
        <f>IFERROR(__xludf.DUMMYFUNCTION("GOOGLETRANSLATE(A:A, ""en"", ""te"")"),"డేవిస్ డిఎ -5")</f>
        <v>డేవిస్ డిఎ -5</v>
      </c>
      <c r="C170" s="1" t="s">
        <v>2855</v>
      </c>
      <c r="D170" s="1" t="str">
        <f>IFERROR(__xludf.DUMMYFUNCTION("GOOGLETRANSLATE(C:C, ""en"", ""te"")"),"డేవిస్ DA-5, A.K.A. DA-5A, 1970 లలో యునైటెడ్ స్టేట్స్లో రూపొందించిన సింగిల్-సీట్ల క్రీడా విమానం మరియు ఇది హోమ్‌బిల్డింగ్ కోసం విక్రయించబడింది. డిజైనర్ లియోన్ డి. డేవిస్ యొక్క విజయవంతమైన DA-2 మాదిరిగా, ఇది స్థిర ట్రైసైకిల్ అండర్ క్యారేజ్ మరియు V- తోకతో తక్"&amp;"కువ-వింగ్ మోనోప్లేన్, కానీ చాలా ఇరుకైన ఫ్యూజ్‌లేజ్‌తో పైలట్ మరియు పొడవుగా ఉన్న ముక్కుతో మాత్రమే ఉంటుంది. డిజైన్ పనులు 1972 లో జరిగాయి, కాని ఈ నమూనా 1974 వరకు నిర్మించబడలేదు, ఇది కేవలం 67 రోజుల్లో పూర్తయింది. జేన్ యొక్క అన్ని ప్రపంచ విమానాల నుండి డేటా 1976"&amp;"–77 [1] డేవిస్ DA-5 http://davisda2.com పై ప్రణాళికలు మరియు సమాచారం కోసం సాధారణ లక్షణాల పనితీరు మూలం 1970 ల విమానంలో ఈ వ్యాసం ఒక స్టబ్. వికీపీడియా విస్తరించడం ద్వారా మీరు సహాయపడవచ్చు.")</f>
        <v>డేవిస్ DA-5, A.K.A. DA-5A, 1970 లలో యునైటెడ్ స్టేట్స్లో రూపొందించిన సింగిల్-సీట్ల క్రీడా విమానం మరియు ఇది హోమ్‌బిల్డింగ్ కోసం విక్రయించబడింది. డిజైనర్ లియోన్ డి. డేవిస్ యొక్క విజయవంతమైన DA-2 మాదిరిగా, ఇది స్థిర ట్రైసైకిల్ అండర్ క్యారేజ్ మరియు V- తోకతో తక్కువ-వింగ్ మోనోప్లేన్, కానీ చాలా ఇరుకైన ఫ్యూజ్‌లేజ్‌తో పైలట్ మరియు పొడవుగా ఉన్న ముక్కుతో మాత్రమే ఉంటుంది. డిజైన్ పనులు 1972 లో జరిగాయి, కాని ఈ నమూనా 1974 వరకు నిర్మించబడలేదు, ఇది కేవలం 67 రోజుల్లో పూర్తయింది. జేన్ యొక్క అన్ని ప్రపంచ విమానాల నుండి డేటా 1976–77 [1] డేవిస్ DA-5 http://davisda2.com పై ప్రణాళికలు మరియు సమాచారం కోసం సాధారణ లక్షణాల పనితీరు మూలం 1970 ల విమానంలో ఈ వ్యాసం ఒక స్టబ్. వికీపీడియా విస్తరించడం ద్వారా మీరు సహాయపడవచ్చు.</v>
      </c>
      <c r="E170" s="1" t="s">
        <v>510</v>
      </c>
      <c r="F170" s="1" t="str">
        <f>IFERROR(__xludf.DUMMYFUNCTION("GOOGLETRANSLATE(E:E, ""en"", ""te"")"),"క్రీడా విమానం")</f>
        <v>క్రీడా విమానం</v>
      </c>
      <c r="J170" s="1" t="s">
        <v>2841</v>
      </c>
      <c r="K170" s="1" t="str">
        <f>IFERROR(__xludf.DUMMYFUNCTION("GOOGLETRANSLATE(J:J, ""en"", ""te"")"),"లీన్ డి. డేవిస్")</f>
        <v>లీన్ డి. డేవిస్</v>
      </c>
      <c r="L170" s="3">
        <v>27232.0</v>
      </c>
      <c r="P170" s="1">
        <v>1.0</v>
      </c>
      <c r="Q170" s="1" t="s">
        <v>1728</v>
      </c>
      <c r="R170" s="1" t="s">
        <v>2856</v>
      </c>
      <c r="S170" s="1" t="s">
        <v>2857</v>
      </c>
      <c r="T170" s="1" t="s">
        <v>2858</v>
      </c>
      <c r="U170" s="1" t="s">
        <v>2859</v>
      </c>
      <c r="W170" s="1" t="s">
        <v>2860</v>
      </c>
      <c r="X170" s="1" t="s">
        <v>2861</v>
      </c>
      <c r="Y170" s="1" t="s">
        <v>2862</v>
      </c>
      <c r="Z170" s="1" t="s">
        <v>2863</v>
      </c>
      <c r="AA170" s="1" t="s">
        <v>2864</v>
      </c>
      <c r="AN170" s="1" t="s">
        <v>696</v>
      </c>
      <c r="AO170" s="2" t="s">
        <v>697</v>
      </c>
      <c r="AQ170" s="1" t="s">
        <v>2865</v>
      </c>
      <c r="AR170" s="1" t="s">
        <v>480</v>
      </c>
      <c r="AS170" s="1" t="s">
        <v>994</v>
      </c>
      <c r="AV170" s="1" t="s">
        <v>2866</v>
      </c>
      <c r="AX170" s="1">
        <v>4.26</v>
      </c>
      <c r="AY170" s="1" t="s">
        <v>2852</v>
      </c>
      <c r="BG170" s="1" t="s">
        <v>2867</v>
      </c>
      <c r="BH170" s="1" t="s">
        <v>2868</v>
      </c>
      <c r="BI170" s="1" t="s">
        <v>1793</v>
      </c>
      <c r="BP170" s="1" t="s">
        <v>2869</v>
      </c>
      <c r="DQ170" s="1" t="s">
        <v>2870</v>
      </c>
      <c r="DR170" s="1" t="s">
        <v>2871</v>
      </c>
    </row>
    <row r="171">
      <c r="A171" s="1" t="s">
        <v>2872</v>
      </c>
      <c r="B171" s="1" t="str">
        <f>IFERROR(__xludf.DUMMYFUNCTION("GOOGLETRANSLATE(A:A, ""en"", ""te"")"),"డిడియర్ పిటి'టావియన్")</f>
        <v>డిడియర్ పిటి'టావియన్</v>
      </c>
      <c r="C171" s="1" t="s">
        <v>2873</v>
      </c>
      <c r="D171" s="1" t="str">
        <f>IFERROR(__xludf.DUMMYFUNCTION("GOOGLETRANSLATE(C:C, ""en"", ""te"")"),"డిడియర్ పిటి'టావియన్ (ఇంగ్లీష్: స్మాల్ విమానం) అనేది ఒక ఫ్రెంచ్ అల్ట్రాలైట్ విమానం, దీనిని ఫ్రాంచెవాల్ యొక్క డిడియర్ ఉల్మ్ రూపొందించి ఉత్పత్తి చేసింది. ఈ విమానం te త్సాహిక నిర్మాణానికి కిట్‌గా లేదా పూర్తి రెడీ-టు-ఫ్లై-ఎయిర్‌క్రాఫ్ట్‌గా సరఫరా చేయబడుతుంది. "&amp;"[1] [2] [3] ఈ విమానం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ఒకే"&amp;" ఇంజిన్ కలిగి ఉంది. [1] [2] [3] ఈ విమానం ప్రధానంగా వెల్డెడ్ స్టీల్ గొట్టాల నుండి తయారవుతుంది, దాని ఎగిరే ఉపరితలాలు డోప్డ్ ఎయిర్క్రాఫ్ట్ ఫాబ్రిక్‌లో కప్పబడి ఉంటాయి. దీని 9.40 మీ (30.8 అడుగులు) స్పాన్ వింగ్, 15.04 మీ 2 (161.9 చదరపు అడుగులు) విస్తీర్ణంలో ఉంద"&amp;"ి మరియు ఇది వెల్డెడ్ స్టీల్ ట్యూబ్ లాటిస్ స్పార్, అల్యూమినియం ట్యూబ్ పక్కటెముకలు మరియు లామినేట్ ప్రముఖ అంచుని ఉపయోగించి నిర్మించబడింది. ప్రామాణిక ఇంజిన్ 80 హెచ్‌పి (60 కిలోవాట్) రోటాక్స్ 912 ఎల్ ఫోర్-స్ట్రోక్ పవర్‌ప్లాంట్. కాక్‌పిట్ 1.15 మీ (45.3 అంగుళాలు"&amp;") వెడల్పు మరియు ఇది ""స్థూలమైన సిబ్బందికి"" వసతి కల్పించడానికి ఉద్దేశించబడింది. [1] [2] [3] ఈ విమానం భూ రవాణా కోసం దాని స్వంత ఓపెన్-ఫ్రేమ్ ట్రైలర్‌తో వస్తుంది. [1] [2] [3] బేయర్ల్ నుండి డేటా [1] సాధారణ లక్షణాల పనితీరు")</f>
        <v>డిడియర్ పిటి'టావియన్ (ఇంగ్లీష్: స్మాల్ విమానం) అనేది ఒక ఫ్రెంచ్ అల్ట్రాలైట్ విమానం, దీనిని ఫ్రాంచెవాల్ యొక్క డిడియర్ ఉల్మ్ రూపొందించి ఉత్పత్తి చేసింది. ఈ విమానం te త్సాహిక నిర్మాణానికి కిట్‌గా లేదా పూర్తి రెడీ-టు-ఫ్లై-ఎయిర్‌క్రాఫ్ట్‌గా సరఫరా చేయబడుతుంది. [1] [2] [3] ఈ విమానం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 ఇంజిన్ కలిగి ఉంది. [1] [2] [3] ఈ విమానం ప్రధానంగా వెల్డెడ్ స్టీల్ గొట్టాల నుండి తయారవుతుంది, దాని ఎగిరే ఉపరితలాలు డోప్డ్ ఎయిర్క్రాఫ్ట్ ఫాబ్రిక్‌లో కప్పబడి ఉంటాయి. దీని 9.40 మీ (30.8 అడుగులు) స్పాన్ వింగ్, 15.04 మీ 2 (161.9 చదరపు అడుగులు) విస్తీర్ణంలో ఉంది మరియు ఇది వెల్డెడ్ స్టీల్ ట్యూబ్ లాటిస్ స్పార్, అల్యూమినియం ట్యూబ్ పక్కటెముకలు మరియు లామినేట్ ప్రముఖ అంచుని ఉపయోగించి నిర్మించబడింది. ప్రామాణిక ఇంజిన్ 80 హెచ్‌పి (60 కిలోవాట్) రోటాక్స్ 912 ఎల్ ఫోర్-స్ట్రోక్ పవర్‌ప్లాంట్. కాక్‌పిట్ 1.15 మీ (45.3 అంగుళాలు) వెడల్పు మరియు ఇది "స్థూలమైన సిబ్బందికి" వసతి కల్పించడానికి ఉద్దేశించబడింది. [1] [2] [3] ఈ విమానం భూ రవాణా కోసం దాని స్వంత ఓపెన్-ఫ్రేమ్ ట్రైలర్‌తో వస్తుంది. [1] [2] [3] బేయర్ల్ నుండి డేటా [1] సాధారణ లక్షణాల పనితీరు</v>
      </c>
      <c r="E171" s="1" t="s">
        <v>488</v>
      </c>
      <c r="F171" s="1" t="str">
        <f>IFERROR(__xludf.DUMMYFUNCTION("GOOGLETRANSLATE(E:E, ""en"", ""te"")"),"అల్ట్రాలైట్ విమానం")</f>
        <v>అల్ట్రాలైట్ విమానం</v>
      </c>
      <c r="G171" s="1" t="s">
        <v>637</v>
      </c>
      <c r="H171" s="1" t="str">
        <f>IFERROR(__xludf.DUMMYFUNCTION("GOOGLETRANSLATE(G:G, ""en"", ""te"")"),"ఫ్రాన్స్")</f>
        <v>ఫ్రాన్స్</v>
      </c>
      <c r="I171" s="2" t="s">
        <v>1384</v>
      </c>
      <c r="M171" s="1" t="s">
        <v>492</v>
      </c>
      <c r="N171" s="1" t="str">
        <f>IFERROR(__xludf.DUMMYFUNCTION("GOOGLETRANSLATE(M:M, ""en"", ""te"")"),"ఉత్పత్తిలో")</f>
        <v>ఉత్పత్తిలో</v>
      </c>
      <c r="P171" s="1" t="s">
        <v>163</v>
      </c>
      <c r="R171" s="1" t="s">
        <v>2874</v>
      </c>
      <c r="T171" s="1" t="s">
        <v>2875</v>
      </c>
      <c r="U171" s="1" t="s">
        <v>2876</v>
      </c>
      <c r="V171" s="1" t="s">
        <v>167</v>
      </c>
      <c r="W171" s="1" t="s">
        <v>1764</v>
      </c>
      <c r="X171" s="1" t="s">
        <v>199</v>
      </c>
      <c r="Y171" s="1" t="s">
        <v>2295</v>
      </c>
      <c r="Z171" s="1" t="s">
        <v>2877</v>
      </c>
      <c r="AM171" s="1" t="s">
        <v>500</v>
      </c>
      <c r="AN171" s="1" t="s">
        <v>2878</v>
      </c>
      <c r="AO171" s="1" t="s">
        <v>2879</v>
      </c>
      <c r="AP171" s="1" t="s">
        <v>175</v>
      </c>
      <c r="AQ171" s="1" t="s">
        <v>2000</v>
      </c>
      <c r="AR171" s="1" t="s">
        <v>1948</v>
      </c>
      <c r="AS171" s="1" t="s">
        <v>178</v>
      </c>
    </row>
    <row r="172">
      <c r="A172" s="1" t="s">
        <v>2880</v>
      </c>
      <c r="B172" s="1" t="str">
        <f>IFERROR(__xludf.DUMMYFUNCTION("GOOGLETRANSLATE(A:A, ""en"", ""te"")"),"డోర్నియర్ డు హెచ్ ఫాల్కే")</f>
        <v>డోర్నియర్ డు హెచ్ ఫాల్కే</v>
      </c>
      <c r="C172" s="1" t="s">
        <v>2881</v>
      </c>
      <c r="D172" s="1" t="str">
        <f>IFERROR(__xludf.DUMMYFUNCTION("GOOGLETRANSLATE(C:C, ""en"", ""te"")"),"డోర్నియర్ డో హెచ్ ఫాల్కే ఒక జర్మన్ సింగిల్-సీట్ ఫైటర్, దీనిని క్లాడ్ డోర్నియర్ రూపొందించారు మరియు డోర్నియర్ ఫ్లూగ్జీగ్వెర్కే నిర్మించారు. దాని సమయం కోసం ఒక అధునాతన రూపకల్పన అయినప్పటికీ, యునైటెడ్ స్టేట్స్ నేవీ రైట్ WP-1 గా అంచనా వేసినప్పటికీ, అది ఉత్పత్తిల"&amp;"ోకి వెళ్ళలేదు. [1] జెప్పెలిన్-లిండౌ డి.ఐ. వంటి మునుపటి యుద్ధకాల డిజైన్ల ఆధారంగా 1920 ల ప్రారంభంలో కంపెనీ ప్రోటోటైప్ ఫైటర్‌ను రూపొందించడం ప్రారంభించింది. ఇది ఆల్-మెటల్ హై-వింగ్ కాంటిలివర్ మోనోప్లేన్, నాలుగు చిన్న స్ట్రట్‌లపై ఫ్యూజ్‌లేజ్ పైన రెక్క ఉంది. ఇది"&amp;" సాంప్రదాయ కాంటిలివర్ టెయిల్ యూనిట్ మరియు స్థిర టెయిల్స్కిడ్ ల్యాండింగ్ గేర్ కలిగి ఉంది. పైలట్ రెక్క యొక్క వెనుకంజలో ఉన్న అంచు వెనుక ఓపెన్ కాక్‌పిట్ కలిగి ఉన్నాడు. ఈ విమానం ముక్కులో ఉన్న హిస్పానో-సుయిజా పిస్టన్ ఇంజిన్ చేత శక్తిని పొందింది. రెండు విమానాలను"&amp;" డోర్నియర్ యొక్క స్విస్ అనుబంధ సంస్థ మరియు మూడు S.D.C.M.P. ఇటలీలో, [1] జర్మనీలో సైనిక విమాన ఉత్పత్తిపై పరిమితులను నివారించడానికి. [2] ఇది మొదట 1 నవంబర్ 1922 న ప్రయాణించింది, కానీ ఉత్పత్తికి వెళ్ళడంలో విఫలమైంది. ఫాక్లలో ఒకటి 1923 లో ఫ్లోట్‌ప్లేన్‌గా మార్చబ"&amp;"డింది, ఇది 261 కిలోవాట్ల (350 హెచ్‌పి) బిఎమ్‌డబ్ల్యూ ఐవా వి -12 ఇంజిన్‌తో, డోర్నియర్ సీఫాల్కేగా. ఒక సీఫాల్కేను యునైటెడ్ స్టేట్స్ ఆఫ్ అమెరికాకు రైట్ ఏరోనాటికల్ కంపెనీ రవాణా చేసింది, అతను దానిని లైసెన్స్ నిర్మించిన రైట్-హిస్సో హెచ్ -3 ఇంజిన్‌తో అమర్చాడు. దీ"&amp;"నిని యునైటెడ్ స్టేట్స్ నేవీ రైట్ WP-1 హోదాతో అంచనా వేసింది. [2] ఇది బాగా పనిచేసింది, కాని నేవీ మోనోప్లేన్ ఫైటర్‌ను దాని అవసరాలకు చాలా అభివృద్ధి చెందింది. [1] ఇలస్ట్రేటెడ్ ఎన్సైక్లోపీడియా ఆఫ్ ఎయిర్క్రాఫ్ట్ (పార్ట్ వర్క్ 1982-1985), 1985, ఆర్బిస్ ​​పబ్లిషిం"&amp;"గ్, పేజీ 1480 జనరల్ లక్షణాల పనితీరు సంబంధిత జాబితాలు")</f>
        <v>డోర్నియర్ డో హెచ్ ఫాల్కే ఒక జర్మన్ సింగిల్-సీట్ ఫైటర్, దీనిని క్లాడ్ డోర్నియర్ రూపొందించారు మరియు డోర్నియర్ ఫ్లూగ్జీగ్వెర్కే నిర్మించారు. దాని సమయం కోసం ఒక అధునాతన రూపకల్పన అయినప్పటికీ, యునైటెడ్ స్టేట్స్ నేవీ రైట్ WP-1 గా అంచనా వేసినప్పటికీ, అది ఉత్పత్తిలోకి వెళ్ళలేదు. [1] జెప్పెలిన్-లిండౌ డి.ఐ. వంటి మునుపటి యుద్ధకాల డిజైన్ల ఆధారంగా 1920 ల ప్రారంభంలో కంపెనీ ప్రోటోటైప్ ఫైటర్‌ను రూపొందించడం ప్రారంభించింది. ఇది ఆల్-మెటల్ హై-వింగ్ కాంటిలివర్ మోనోప్లేన్, నాలుగు చిన్న స్ట్రట్‌లపై ఫ్యూజ్‌లేజ్ పైన రెక్క ఉంది. ఇది సాంప్రదాయ కాంటిలివర్ టెయిల్ యూనిట్ మరియు స్థిర టెయిల్స్కిడ్ ల్యాండింగ్ గేర్ కలిగి ఉంది. పైలట్ రెక్క యొక్క వెనుకంజలో ఉన్న అంచు వెనుక ఓపెన్ కాక్‌పిట్ కలిగి ఉన్నాడు. ఈ విమానం ముక్కులో ఉన్న హిస్పానో-సుయిజా పిస్టన్ ఇంజిన్ చేత శక్తిని పొందింది. రెండు విమానాలను డోర్నియర్ యొక్క స్విస్ అనుబంధ సంస్థ మరియు మూడు S.D.C.M.P. ఇటలీలో, [1] జర్మనీలో సైనిక విమాన ఉత్పత్తిపై పరిమితులను నివారించడానికి. [2] ఇది మొదట 1 నవంబర్ 1922 న ప్రయాణించింది, కానీ ఉత్పత్తికి వెళ్ళడంలో విఫలమైంది. ఫాక్లలో ఒకటి 1923 లో ఫ్లోట్‌ప్లేన్‌గా మార్చబడింది, ఇది 261 కిలోవాట్ల (350 హెచ్‌పి) బిఎమ్‌డబ్ల్యూ ఐవా వి -12 ఇంజిన్‌తో, డోర్నియర్ సీఫాల్కేగా. ఒక సీఫాల్కేను యునైటెడ్ స్టేట్స్ ఆఫ్ అమెరికాకు రైట్ ఏరోనాటికల్ కంపెనీ రవాణా చేసింది, అతను దానిని లైసెన్స్ నిర్మించిన రైట్-హిస్సో హెచ్ -3 ఇంజిన్‌తో అమర్చాడు. దీనిని యునైటెడ్ స్టేట్స్ నేవీ రైట్ WP-1 హోదాతో అంచనా వేసింది. [2] ఇది బాగా పనిచేసింది, కాని నేవీ మోనోప్లేన్ ఫైటర్‌ను దాని అవసరాలకు చాలా అభివృద్ధి చెందింది. [1] ఇలస్ట్రేటెడ్ ఎన్సైక్లోపీడియా ఆఫ్ ఎయిర్క్రాఫ్ట్ (పార్ట్ వర్క్ 1982-1985), 1985, ఆర్బిస్ ​​పబ్లిషింగ్, పేజీ 1480 జనరల్ లక్షణాల పనితీరు సంబంధిత జాబితాలు</v>
      </c>
      <c r="E172" s="1" t="s">
        <v>1082</v>
      </c>
      <c r="F172" s="1" t="str">
        <f>IFERROR(__xludf.DUMMYFUNCTION("GOOGLETRANSLATE(E:E, ""en"", ""te"")"),"యుద్ధ")</f>
        <v>యుద్ధ</v>
      </c>
      <c r="J172" s="1" t="s">
        <v>2882</v>
      </c>
      <c r="K172" s="1" t="str">
        <f>IFERROR(__xludf.DUMMYFUNCTION("GOOGLETRANSLATE(J:J, ""en"", ""te"")"),"క్లాడ్ డోర్నియర్")</f>
        <v>క్లాడ్ డోర్నియర్</v>
      </c>
      <c r="L172" s="1">
        <v>1922.0</v>
      </c>
      <c r="O172" s="1" t="s">
        <v>2883</v>
      </c>
      <c r="P172" s="1" t="s">
        <v>163</v>
      </c>
      <c r="Q172" s="1" t="s">
        <v>2884</v>
      </c>
      <c r="R172" s="1" t="s">
        <v>2885</v>
      </c>
      <c r="S172" s="1" t="s">
        <v>2886</v>
      </c>
      <c r="T172" s="1" t="s">
        <v>2887</v>
      </c>
      <c r="U172" s="1" t="s">
        <v>2888</v>
      </c>
      <c r="V172" s="1" t="s">
        <v>2889</v>
      </c>
      <c r="W172" s="1" t="s">
        <v>2890</v>
      </c>
      <c r="Y172" s="1" t="s">
        <v>2891</v>
      </c>
      <c r="AA172" s="1" t="s">
        <v>2892</v>
      </c>
      <c r="AM172" s="2" t="s">
        <v>2106</v>
      </c>
      <c r="AN172" s="1" t="s">
        <v>2893</v>
      </c>
      <c r="AO172" s="2" t="s">
        <v>2894</v>
      </c>
      <c r="AU172" s="1" t="s">
        <v>2895</v>
      </c>
      <c r="AW172" s="1" t="s">
        <v>2896</v>
      </c>
      <c r="AY172" s="1" t="s">
        <v>2897</v>
      </c>
      <c r="BB172" s="1" t="s">
        <v>2492</v>
      </c>
      <c r="BC172" s="1" t="s">
        <v>2493</v>
      </c>
      <c r="BE172" s="1" t="s">
        <v>2898</v>
      </c>
      <c r="BF172" s="1" t="s">
        <v>2899</v>
      </c>
      <c r="BO172" s="1" t="s">
        <v>2900</v>
      </c>
      <c r="BP172" s="2" t="s">
        <v>2901</v>
      </c>
    </row>
    <row r="173">
      <c r="A173" s="1" t="s">
        <v>2902</v>
      </c>
      <c r="B173" s="1" t="str">
        <f>IFERROR(__xludf.DUMMYFUNCTION("GOOGLETRANSLATE(A:A, ""en"", ""te"")"),"EADS HC-144 ఓషన్ సెంట్రీ")</f>
        <v>EADS HC-144 ఓషన్ సెంట్రీ</v>
      </c>
      <c r="C173" s="1" t="s">
        <v>2903</v>
      </c>
      <c r="D173" s="1" t="str">
        <f>IFERROR(__xludf.DUMMYFUNCTION("GOOGLETRANSLATE(C:C, ""en"", ""te"")"),"EADS HC-144 ఓషన్ సెంట్రీ అనేది మీడియం-రేంజ్, ట్విన్-ఇంజిన్డ్ టర్బోప్రాప్ విమానం, ఇది యునైటెడ్ స్టేట్స్ కోస్ట్ గార్డ్ శోధన-మరియు-రెస్క్యూ మరియు మారిటైమ్ పెట్రోలింగ్ మిషన్లలో ఉపయోగిస్తుంది. ఎయిర్‌బస్ మిలిటరీ సిఎన్ -235 ఆధారంగా, దీనిని ""మీడియం రేంజ్ నిఘా వి"&amp;"మానం"" గా సేకరించారు. హెచ్‌సి -144 ను ఎయిర్‌బస్ గ్రూప్, ఇంక్, గతంలో ఉత్తర అమెరికాను సరఫరా చేస్తుంది మరియు దీనిని స్పెయిన్‌లో ఎయిర్‌బస్ మిలిటరీ నిర్మించింది. డసాల్ట్ హు -25 గార్డియన్ జెట్ స్థానంలో, [2] హెచ్‌సి -144 ఎ ఓషన్ సెంట్రీ కోస్ట్ గార్డ్ యొక్క ఇంటిగ్"&amp;"రేటెడ్ డీప్‌వాటర్ సిస్టమ్ ప్రోగ్రామ్‌లో భాగం మరియు కొత్త-ఆస్తి సముపార్జన. CN-235-300 MP పర్సువేడర్, CN-235 సైనిక రవాణా యొక్క మారిటైమ్ పెట్రోల్ వెర్షన్ ఆధారంగా, HC-144 U.S. కోస్ట్ గార్డ్ సేవలో భర్తీ చేస్తున్న HU-25 కంటే ఎక్కువ ఓర్పును అందిస్తుంది, అలాగే మె"&amp;"రుగైన పనితీరు తక్కువ-స్థాయి పరిశీలన పాత్రలో. [2] HC-144A కి ఎనిమిది గంటల ఓర్పు ఉంది, ఇది కమాండ్ అండ్ కంట్రోల్ అండ్ సెర్చ్ అండ్ రెస్క్యూ పాత్రలకు సరిపోతుంది. దీని వెనుక రాంప్ ప్రామాణిక కార్గో ప్యాలెట్లను రవాణా చేయడానికి అందిస్తుంది. ఇది చిన్న టేకాఫ్ మరియు "&amp;"ల్యాండింగ్ సామర్థ్యాన్ని కూడా కలిగి ఉంది. HC-144A మిషన్ సిస్టమ్ ప్యాలెట్ రోల్-ఆన్, లాక్‌హీడ్ మార్టిన్ నుండి రోల్-ఆఫ్ ఎలక్ట్రానిక్స్ సూట్, [3] పై ఎలక్ట్రానిక్ వ్యవస్థలను ఉపయోగిస్తుంది, ఇది సంస్థాపనపై విమానం యొక్క వ్యవస్థలకు అనుసంధానిస్తుంది. [2] HC-144A యొ"&amp;"క్క పరికరాలు కోస్ట్ గార్డ్ యొక్క HC-130 విమానాల మాదిరిగానే ఉంటాయి, ఇది నిర్వహణ మరియు శిక్షణ ఖర్చులను తగ్గిస్తుంది. [2] మొదటి HC-144 డిసెంబర్ 2006 లో యు.ఎస్. కోస్ట్ గార్డ్‌కు పంపిణీ చేయబడింది. [2] ప్రారంభ కార్యాచరణ సామర్ధ్యం (IOC) ఏప్రిల్ 2009 లో సాధించబడి"&amp;"ంది; [4] పదమూడు ఓషన్ సెంట్రీ విమానం జనవరి 2011 లో కోస్ట్ గార్డ్‌తో పనిచేసింది. [5] మొత్తం 36 విమానాలను సేకరించాలని అనుకున్నారు, కార్యాచరణ విమానాల మధ్య పన్నెండు మిషన్ సిస్టమ్ ప్యాలెట్లు మార్చబడ్డాయి. [3] హెచ్‌సి -144 ఎ తన కెరీర్‌లో అనేక మిషన్లలో పాల్గొంది,"&amp;" మార్క్విస్ కూపర్ సెర్చ్-అండ్-రెస్క్యూ మిషన్‌లో పాల్గొనడం, [6] 2010 హైతీ భూకంపానికి ప్రతిస్పందన, [7] పర్యావరణ మిషన్లు డీప్‌వాటర్ హారిజోన్ ఆయిల్ స్పిల్‌ను పర్యవేక్షిస్తాయి, . జూన్ 2014 లో, కోస్ట్ గార్డ్ యొక్క 17 హెచ్‌సి -144 ల విమానాలు ఐయోసి సాధించిన ఐదు స"&amp;"ంవత్సరాల తరువాత, 50,000 విమాన గంటలకు చేరుకున్నాయి. ఓషన్ సెంట్రీ ఇతర కోస్ట్ గార్డ్ విమానాల కంటే సంవత్సరానికి ఎయిర్ఫ్రేమ్‌కు ఎక్కువ గంటలు ఎగురవేయబడుతుంది. [9] 15 వ హెచ్‌సి -144 జూన్ 2013 లో పంపిణీ చేయబడింది. [10] కోస్ట్ గార్డ్ మాజీ వైమానిక దళం సి -27 జె స్ప"&amp;"ార్టన్ విమానంతో హెచ్‌సి -144 ను భర్తీ చేయడాన్ని పరిశీలిస్తోంది. బడ్జెట్ జాతులు ఈ సేవ 36 విమాన విమానాలను తిరిగి పొందటానికి కారణమయ్యాయి. మిగిలిన 18 ను తయారు చేయవలసి ఉంటుంది మరియు వాటిని 14 వరకు డికామిషన్డ్ సి -27J లతో భర్తీ చేయడం $ 500– $ 800 మిలియన్ల మధ్య "&amp;"ఆదా అవుతుంది. స్పార్టాన్‌లను శోధన-మరియు-రెస్క్యూ విమానాలకు మార్చడం పూర్తి ఆర్డర్ యొక్క నిధులు మరియు పంపిణీ కంటే వేగంగా మరియు చౌకగా ఉంటుంది. EAD లు స్పందిస్తూ, ప్రత్యక్ష నిర్వహణ మరియు ఇంధన వ్యయాల పరంగా సి -27J తో పోలిస్తే హెచ్‌సి -144 నిర్వహించడానికి మరియు"&amp;" పనిచేయడానికి సగం ఖరీదైనదని పేర్కొంది, ఈ ఆలోచనను ఖర్చు ఆదా చేసే కొలతగా ప్రశ్నించడం. [11] 26 డిసెంబర్ 2013 న 2014 ఆర్థిక సంవత్సరానికి యు.ఎస్. డిఫెన్స్ ఆథరైజేషన్ బిల్లు సంతకం చేయడంతో, కోస్ట్ గార్డ్‌కు అందుబాటులో ఉన్న 14 సి -27J లపై నియంత్రణ ఇవ్వబడింది. [12]"&amp;" 16 వ హెచ్‌సి -144 22 జనవరి 2014 న, [13] 7 ఏప్రిల్ 2014, [14] మరియు 18 వ మరియు చివరి హెచ్‌సి -144 ఎ 7 అక్టోబర్ 2014 న పంపిణీ చేయబడింది. [1] 22 సెప్టెంబర్ 2017 న, అలబామాలోని మొబైల్‌లో ఒక వేడుక జరిగింది, ఇక్కడ ఎయిర్‌బస్ మరియు కోస్ట్ గార్డ్ సేవల్లో 100,000 వ"&amp;" గంట ఆపరేషన్ను జరుపుకున్నారు. [15] కోస్ట్ గార్డ్ ఈ రకమైన విమానంలో 100,000 గంటలు చేరుకున్న మూడవ విమాన ఆపరేటర్ మాత్రమే, మరియు అలా చేసే వేగవంతమైనది (కేవలం 8 సంవత్సరాలు మాత్రమే). 2022 నాటికి ఈ రకం కోస్ట్ గార్డ్ సేవలో 200,000 గంటలకు చేరుకుంటుంది. [16] సాధారణ ల"&amp;"క్షణాల నుండి డేటా పోల్చదగిన పాత్ర, కాన్ఫిగరేషన్ మరియు ERA యొక్క పనితీరు సంబంధిత అభివృద్ధి విమానం")</f>
        <v>EADS HC-144 ఓషన్ సెంట్రీ అనేది మీడియం-రేంజ్, ట్విన్-ఇంజిన్డ్ టర్బోప్రాప్ విమానం, ఇది యునైటెడ్ స్టేట్స్ కోస్ట్ గార్డ్ శోధన-మరియు-రెస్క్యూ మరియు మారిటైమ్ పెట్రోలింగ్ మిషన్లలో ఉపయోగిస్తుంది. ఎయిర్‌బస్ మిలిటరీ సిఎన్ -235 ఆధారంగా, దీనిని "మీడియం రేంజ్ నిఘా విమానం" గా సేకరించారు. హెచ్‌సి -144 ను ఎయిర్‌బస్ గ్రూప్, ఇంక్, గతంలో ఉత్తర అమెరికాను సరఫరా చేస్తుంది మరియు దీనిని స్పెయిన్‌లో ఎయిర్‌బస్ మిలిటరీ నిర్మించింది. డసాల్ట్ హు -25 గార్డియన్ జెట్ స్థానంలో, [2] హెచ్‌సి -144 ఎ ఓషన్ సెంట్రీ కోస్ట్ గార్డ్ యొక్క ఇంటిగ్రేటెడ్ డీప్‌వాటర్ సిస్టమ్ ప్రోగ్రామ్‌లో భాగం మరియు కొత్త-ఆస్తి సముపార్జన. CN-235-300 MP పర్సువేడర్, CN-235 సైనిక రవాణా యొక్క మారిటైమ్ పెట్రోల్ వెర్షన్ ఆధారంగా, HC-144 U.S. కోస్ట్ గార్డ్ సేవలో భర్తీ చేస్తున్న HU-25 కంటే ఎక్కువ ఓర్పును అందిస్తుంది, అలాగే మెరుగైన పనితీరు తక్కువ-స్థాయి పరిశీలన పాత్రలో. [2] HC-144A కి ఎనిమిది గంటల ఓర్పు ఉంది, ఇది కమాండ్ అండ్ కంట్రోల్ అండ్ సెర్చ్ అండ్ రెస్క్యూ పాత్రలకు సరిపోతుంది. దీని వెనుక రాంప్ ప్రామాణిక కార్గో ప్యాలెట్లను రవాణా చేయడానికి అందిస్తుంది. ఇది చిన్న టేకాఫ్ మరియు ల్యాండింగ్ సామర్థ్యాన్ని కూడా కలిగి ఉంది. HC-144A మిషన్ సిస్టమ్ ప్యాలెట్ రోల్-ఆన్, లాక్‌హీడ్ మార్టిన్ నుండి రోల్-ఆఫ్ ఎలక్ట్రానిక్స్ సూట్, [3] పై ఎలక్ట్రానిక్ వ్యవస్థలను ఉపయోగిస్తుంది, ఇది సంస్థాపనపై విమానం యొక్క వ్యవస్థలకు అనుసంధానిస్తుంది. [2] HC-144A యొక్క పరికరాలు కోస్ట్ గార్డ్ యొక్క HC-130 విమానాల మాదిరిగానే ఉంటాయి, ఇది నిర్వహణ మరియు శిక్షణ ఖర్చులను తగ్గిస్తుంది. [2] మొదటి HC-144 డిసెంబర్ 2006 లో యు.ఎస్. కోస్ట్ గార్డ్‌కు పంపిణీ చేయబడింది. [2] ప్రారంభ కార్యాచరణ సామర్ధ్యం (IOC) ఏప్రిల్ 2009 లో సాధించబడింది; [4] పదమూడు ఓషన్ సెంట్రీ విమానం జనవరి 2011 లో కోస్ట్ గార్డ్‌తో పనిచేసింది. [5] మొత్తం 36 విమానాలను సేకరించాలని అనుకున్నారు, కార్యాచరణ విమానాల మధ్య పన్నెండు మిషన్ సిస్టమ్ ప్యాలెట్లు మార్చబడ్డాయి. [3] హెచ్‌సి -144 ఎ తన కెరీర్‌లో అనేక మిషన్లలో పాల్గొంది, మార్క్విస్ కూపర్ సెర్చ్-అండ్-రెస్క్యూ మిషన్‌లో పాల్గొనడం, [6] 2010 హైతీ భూకంపానికి ప్రతిస్పందన, [7] పర్యావరణ మిషన్లు డీప్‌వాటర్ హారిజోన్ ఆయిల్ స్పిల్‌ను పర్యవేక్షిస్తాయి, . జూన్ 2014 లో, కోస్ట్ గార్డ్ యొక్క 17 హెచ్‌సి -144 ల విమానాలు ఐయోసి సాధించిన ఐదు సంవత్సరాల తరువాత, 50,000 విమాన గంటలకు చేరుకున్నాయి. ఓషన్ సెంట్రీ ఇతర కోస్ట్ గార్డ్ విమానాల కంటే సంవత్సరానికి ఎయిర్ఫ్రేమ్‌కు ఎక్కువ గంటలు ఎగురవేయబడుతుంది. [9] 15 వ హెచ్‌సి -144 జూన్ 2013 లో పంపిణీ చేయబడింది. [10] కోస్ట్ గార్డ్ మాజీ వైమానిక దళం సి -27 జె స్పార్టన్ విమానంతో హెచ్‌సి -144 ను భర్తీ చేయడాన్ని పరిశీలిస్తోంది. బడ్జెట్ జాతులు ఈ సేవ 36 విమాన విమానాలను తిరిగి పొందటానికి కారణమయ్యాయి. మిగిలిన 18 ను తయారు చేయవలసి ఉంటుంది మరియు వాటిని 14 వరకు డికామిషన్డ్ సి -27J లతో భర్తీ చేయడం $ 500– $ 800 మిలియన్ల మధ్య ఆదా అవుతుంది. స్పార్టాన్‌లను శోధన-మరియు-రెస్క్యూ విమానాలకు మార్చడం పూర్తి ఆర్డర్ యొక్క నిధులు మరియు పంపిణీ కంటే వేగంగా మరియు చౌకగా ఉంటుంది. EAD లు స్పందిస్తూ, ప్రత్యక్ష నిర్వహణ మరియు ఇంధన వ్యయాల పరంగా సి -27J తో పోలిస్తే హెచ్‌సి -144 నిర్వహించడానికి మరియు పనిచేయడానికి సగం ఖరీదైనదని పేర్కొంది, ఈ ఆలోచనను ఖర్చు ఆదా చేసే కొలతగా ప్రశ్నించడం. [11] 26 డిసెంబర్ 2013 న 2014 ఆర్థిక సంవత్సరానికి యు.ఎస్. డిఫెన్స్ ఆథరైజేషన్ బిల్లు సంతకం చేయడంతో, కోస్ట్ గార్డ్‌కు అందుబాటులో ఉన్న 14 సి -27J లపై నియంత్రణ ఇవ్వబడింది. [12] 16 వ హెచ్‌సి -144 22 జనవరి 2014 న, [13] 7 ఏప్రిల్ 2014, [14] మరియు 18 వ మరియు చివరి హెచ్‌సి -144 ఎ 7 అక్టోబర్ 2014 న పంపిణీ చేయబడింది. [1] 22 సెప్టెంబర్ 2017 న, అలబామాలోని మొబైల్‌లో ఒక వేడుక జరిగింది, ఇక్కడ ఎయిర్‌బస్ మరియు కోస్ట్ గార్డ్ సేవల్లో 100,000 వ గంట ఆపరేషన్ను జరుపుకున్నారు. [15] కోస్ట్ గార్డ్ ఈ రకమైన విమానంలో 100,000 గంటలు చేరుకున్న మూడవ విమాన ఆపరేటర్ మాత్రమే, మరియు అలా చేసే వేగవంతమైనది (కేవలం 8 సంవత్సరాలు మాత్రమే). 2022 నాటికి ఈ రకం కోస్ట్ గార్డ్ సేవలో 200,000 గంటలకు చేరుకుంటుంది. [16] సాధారణ లక్షణాల నుండి డేటా పోల్చదగిన పాత్ర, కాన్ఫిగరేషన్ మరియు ERA యొక్క పనితీరు సంబంధిత అభివృద్ధి విమానం</v>
      </c>
      <c r="E173" s="1" t="s">
        <v>2904</v>
      </c>
      <c r="F173" s="1" t="str">
        <f>IFERROR(__xludf.DUMMYFUNCTION("GOOGLETRANSLATE(E:E, ""en"", ""te"")"),"శోధన-మరియు-రెస్క్యూ విమానం")</f>
        <v>శోధన-మరియు-రెస్క్యూ విమానం</v>
      </c>
      <c r="G173" s="1" t="s">
        <v>1004</v>
      </c>
      <c r="H173" s="1" t="str">
        <f>IFERROR(__xludf.DUMMYFUNCTION("GOOGLETRANSLATE(G:G, ""en"", ""te"")"),"స్పెయిన్")</f>
        <v>స్పెయిన్</v>
      </c>
      <c r="M173" s="1" t="s">
        <v>2905</v>
      </c>
      <c r="N173" s="1" t="str">
        <f>IFERROR(__xludf.DUMMYFUNCTION("GOOGLETRANSLATE(M:M, ""en"", ""te"")"),"క్రియాశీల సేవలో")</f>
        <v>క్రియాశీల సేవలో</v>
      </c>
      <c r="O173" s="1" t="s">
        <v>2906</v>
      </c>
      <c r="P173" s="1" t="s">
        <v>706</v>
      </c>
      <c r="Q173" s="1" t="s">
        <v>2907</v>
      </c>
      <c r="R173" s="1" t="s">
        <v>2908</v>
      </c>
      <c r="S173" s="1" t="s">
        <v>2909</v>
      </c>
      <c r="T173" s="1" t="s">
        <v>2910</v>
      </c>
      <c r="U173" s="1" t="s">
        <v>2911</v>
      </c>
      <c r="W173" s="1" t="s">
        <v>2912</v>
      </c>
      <c r="Y173" s="1" t="s">
        <v>2913</v>
      </c>
      <c r="AA173" s="1" t="s">
        <v>2914</v>
      </c>
      <c r="AM173" s="1" t="s">
        <v>2915</v>
      </c>
      <c r="AN173" s="1" t="s">
        <v>2916</v>
      </c>
      <c r="AO173" s="1" t="s">
        <v>2917</v>
      </c>
      <c r="AU173" s="1" t="s">
        <v>2918</v>
      </c>
      <c r="AZ173" s="1">
        <v>2009.0</v>
      </c>
      <c r="BB173" s="1" t="s">
        <v>2919</v>
      </c>
      <c r="BC173" s="1" t="s">
        <v>2920</v>
      </c>
      <c r="BE173" s="1" t="s">
        <v>2921</v>
      </c>
      <c r="BF173" s="1" t="s">
        <v>2922</v>
      </c>
      <c r="BH173" s="1" t="s">
        <v>2923</v>
      </c>
      <c r="BM173" s="1" t="s">
        <v>2924</v>
      </c>
    </row>
    <row r="174">
      <c r="A174" s="1" t="s">
        <v>2925</v>
      </c>
      <c r="B174" s="1" t="str">
        <f>IFERROR(__xludf.DUMMYFUNCTION("GOOGLETRANSLATE(A:A, ""en"", ""te"")"),"డోర్నా పరందే అబీ")</f>
        <v>డోర్నా పరందే అబీ</v>
      </c>
      <c r="C174" s="1" t="s">
        <v>2926</v>
      </c>
      <c r="D174" s="1" t="str">
        <f>IFERROR(__xludf.DUMMYFUNCTION("GOOGLETRANSLATE(C:C, ""en"", ""te"")"),"డోర్నా డి -139 పరందే అబి (ఇంగ్లీష్: బ్లూ బర్డ్) అనేది ఇరాన్‌లోని మిశ్రమ పదార్థాల నుండి నిర్మించిన తక్కువ-వింగ్ సింగిల్-ఇంజిన్ మోనోప్లేన్. ఇది సైడ్-బై-సైడ్ సీటింగ్‌తో వినోద మరియు శిక్షణా విమానం. ఆంగ్లంలో బ్లూ బర్డ్ అయిన పరందే అబీ యొక్క రూపకల్పన 1994 లో ప్ర"&amp;"ారంభమైంది మరియు మొదటి ఫ్లైట్ 27 జూలై 1998 న జరిగింది. ఇది సాంప్రదాయకంగా తక్కువ వింగ్ సింగిల్-ఇంజిన్ మోనోప్లేన్, ఇది పూర్తిగా మిశ్రమ పదార్థాల నుండి నిర్మించబడింది మరియు రెండు సైడ్-బైగా నిలిచింది -వైపు. దాని రెండు స్పార్ రెక్కలు మరియు సింగిల్ స్పార్ క్షితి"&amp;"జ సమాంతర తోక ప్రణాళికలో దీర్ఘచతురస్రాకారంగా ఉంటాయి. రెక్క 2.5 ° డైహెడ్రల్ కలిగి ఉంటుంది మరియు చిట్కాలు కొద్దిగా పైకి లేస్తాయి. సాదా ఫ్లాప్స్ ఐలెరాన్స్ యొక్క వెనుకంజలో ఉన్న అంచులను నింపుతాయి. చుక్కాని వలె ఎలివేటర్లు కొమ్ము సమతుల్యతతో ఉంటాయి. కలిసి, ఫిన్ మర"&amp;"ియు చుక్కాని చిన్న డోర్సల్ ఫిల్లెట్ తో నేరుగా దెబ్బతింటాయి. [1] పరందెహ్ అబి రోటాక్స్ 914 ఎఫ్ 3 అడ్డంగా వ్యతిరేకించిన నాలుగు సిలిండర్ల ఇంజిన్ మీ-బ్లేడెడ్ ప్రొపెల్లర్‌ను నడుపుతుంది. దాని స్థిర, స్వీయ-అద్భుతమైన స్టీల్ కాంటిలివర్ ట్రైసైకిల్ అండర్ క్యారేజ్ ఫ్య"&amp;"ూజ్‌లేజ్‌కు జతచేయబడుతుంది. అన్ని చక్రాలు స్పీడ్ ఫెయిరింగ్‌లను కలిగి ఉంటాయి. ప్రారంభ ఉత్పత్తి విమానంలో, క్యాబిన్‌కు ప్రాప్యత టాప్ అతుక్కొని, పైకి ఓపెనింగ్ పందిరి ద్వారా ఉంది, కాని తరువాత ఉదాహరణలు ముందుకు తలుపులు దాదాపుగా రెక్కకు చేరుకున్నాయి. మొత్తం క్యాబి"&amp;"న్ పారదర్శకత గణనీయంగా తగ్గినప్పటికీ తలుపులు ఫ్రేమ్డ్ విండోను కలిగి ఉంటాయి. అన్ని మోడళ్లలో సీట్ల వెనుక టేపింగ్ ఫ్యూజ్‌లేజ్‌లో చిన్న, స్థిర విండోస్ జత ఉన్నాయి, ఇక్కడ సామాను కంపార్ట్మెంట్ ఉంది. ఈ విమానం ప్రాధమిక నియంత్రణ కోసం కర్ర లేదా కాడితో అమర్చవచ్చు. ప్ర"&amp;"ారంభ మరియు తరువాత ఉత్పత్తి నమూనాల మధ్య ఇతర తేడాలు గడ్డం మరియు చెంప గాలి తీసుకోవడం, విస్తరించిన చుక్కాని కొమ్ము బ్యాలెన్స్‌లు, టెయిల్‌ప్లేన్ రూట్ ఫిల్లెట్లు మరియు ఐలెరాన్స్ మరియు చుక్కానిపై వేసిన స్కిన్నింగ్. [1] ఈ డిజైన్ JAR-VLA ప్రమాణాలకు ధృవీకరించబడింది"&amp;". [2] డోర్నా కూడా యుఎస్ ఎల్‌ఎస్‌ఎ అవసరాలను తీర్చడానికి ఒక సంస్కరణను అభివృద్ధి చేస్తోంది, దీనిని ఆంగ్లంలో పరందె సెఫిడ్ లేదా వైట్ బర్డ్ అని పిలుస్తారు. ఇది దాని ఇంజిన్‌లో ప్రధానంగా పారాండేహ్ అబీకి భిన్నంగా ఉంటుంది, ఇది 84.5 kW (113.3 HP) రోటాక్స్ 914 UL లేద"&amp;"ా 60 kW (80 HP) రోటాక్స్ 912 UL కావచ్చు. 914 UL తో అంచనా వేసిన పనితీరు పరందే అబి మాదిరిగానే ఉంటుంది, అయినప్పటికీ తక్కువ ఇంధన సామర్థ్యం ఫలితంగా పరిధి తక్కువగా ఉంటుంది. [1] 2012 చివరి నాటికి కంపెనీ వెబ్‌సైట్ పోయింది మరియు డొమైన్ అమ్మకానికి ఉంది. [3] సంస్థ ఇ"&amp;"కపై వ్యాపారంలో ఉండకపోవచ్చు. ఇరానియన్ ఫ్లయింగ్ క్లబ్‌ల నుండి 5 మందికి ఆర్డర్‌లతో పారాండేహ్ అబి ఉత్పత్తి 2001 లో ప్రారంభమైంది. మార్చి 2006 నాటికి డోర్నాకు 14 మరియు మరో 30 న ఎంపికలు ఉన్నాయి మరియు నవంబర్ 2008 నాటికి 28 నిర్మించబడ్డాయి. క్లబ్బులు మరియు శిక్షణా"&amp;" కేంద్రాలను సరఫరా చేయడంతో పాటు, పరండెహ్ అల్బిస్ ​​కూడా ఇరాన్ పోలీసులకు మరియు పౌర విమానయాన సంస్థకు వెళ్ళాడు. [1] 2005 లో ఈ విమానం దక్షిణాఫ్రికా లేదా విస్తృత మార్కెట్లలోకి ప్రవేశించే అవకాశం ఉంది. గౌటెంగ్ యొక్క ఏవియేషన్ ప్రయోజనం కొంత పూర్తి కొనడానికి మరియు స"&amp;"్థానిక తయారీ లేదా అసెంబ్లీకి లైసెన్స్ పొందటానికి ప్రయత్నించింది. [4] జేన్ యొక్క అన్ని ప్రపంచ విమానాల నుండి డేటా 2010-11 [1] సాధారణ లక్షణాల పనితీరు")</f>
        <v>డోర్నా డి -139 పరందే అబి (ఇంగ్లీష్: బ్లూ బర్డ్) అనేది ఇరాన్‌లోని మిశ్రమ పదార్థాల నుండి నిర్మించిన తక్కువ-వింగ్ సింగిల్-ఇంజిన్ మోనోప్లేన్. ఇది సైడ్-బై-సైడ్ సీటింగ్‌తో వినోద మరియు శిక్షణా విమానం. ఆంగ్లంలో బ్లూ బర్డ్ అయిన పరందే అబీ యొక్క రూపకల్పన 1994 లో ప్రారంభమైంది మరియు మొదటి ఫ్లైట్ 27 జూలై 1998 న జరిగింది. ఇది సాంప్రదాయకంగా తక్కువ వింగ్ సింగిల్-ఇంజిన్ మోనోప్లేన్, ఇది పూర్తిగా మిశ్రమ పదార్థాల నుండి నిర్మించబడింది మరియు రెండు సైడ్-బైగా నిలిచింది -వైపు. దాని రెండు స్పార్ రెక్కలు మరియు సింగిల్ స్పార్ క్షితిజ సమాంతర తోక ప్రణాళికలో దీర్ఘచతురస్రాకారంగా ఉంటాయి. రెక్క 2.5 ° డైహెడ్రల్ కలిగి ఉంటుంది మరియు చిట్కాలు కొద్దిగా పైకి లేస్తాయి. సాదా ఫ్లాప్స్ ఐలెరాన్స్ యొక్క వెనుకంజలో ఉన్న అంచులను నింపుతాయి. చుక్కాని వలె ఎలివేటర్లు కొమ్ము సమతుల్యతతో ఉంటాయి. కలిసి, ఫిన్ మరియు చుక్కాని చిన్న డోర్సల్ ఫిల్లెట్ తో నేరుగా దెబ్బతింటాయి. [1] పరందెహ్ అబి రోటాక్స్ 914 ఎఫ్ 3 అడ్డంగా వ్యతిరేకించిన నాలుగు సిలిండర్ల ఇంజిన్ మీ-బ్లేడెడ్ ప్రొపెల్లర్‌ను నడుపుతుంది. దాని స్థిర, స్వీయ-అద్భుతమైన స్టీల్ కాంటిలివర్ ట్రైసైకిల్ అండర్ క్యారేజ్ ఫ్యూజ్‌లేజ్‌కు జతచేయబడుతుంది. అన్ని చక్రాలు స్పీడ్ ఫెయిరింగ్‌లను కలిగి ఉంటాయి. ప్రారంభ ఉత్పత్తి విమానంలో, క్యాబిన్‌కు ప్రాప్యత టాప్ అతుక్కొని, పైకి ఓపెనింగ్ పందిరి ద్వారా ఉంది, కాని తరువాత ఉదాహరణలు ముందుకు తలుపులు దాదాపుగా రెక్కకు చేరుకున్నాయి. మొత్తం క్యాబిన్ పారదర్శకత గణనీయంగా తగ్గినప్పటికీ తలుపులు ఫ్రేమ్డ్ విండోను కలిగి ఉంటాయి. అన్ని మోడళ్లలో సీట్ల వెనుక టేపింగ్ ఫ్యూజ్‌లేజ్‌లో చిన్న, స్థిర విండోస్ జత ఉన్నాయి, ఇక్కడ సామాను కంపార్ట్మెంట్ ఉంది. ఈ విమానం ప్రాధమిక నియంత్రణ కోసం కర్ర లేదా కాడితో అమర్చవచ్చు. ప్రారంభ మరియు తరువాత ఉత్పత్తి నమూనాల మధ్య ఇతర తేడాలు గడ్డం మరియు చెంప గాలి తీసుకోవడం, విస్తరించిన చుక్కాని కొమ్ము బ్యాలెన్స్‌లు, టెయిల్‌ప్లేన్ రూట్ ఫిల్లెట్లు మరియు ఐలెరాన్స్ మరియు చుక్కానిపై వేసిన స్కిన్నింగ్. [1] ఈ డిజైన్ JAR-VLA ప్రమాణాలకు ధృవీకరించబడింది. [2] డోర్నా కూడా యుఎస్ ఎల్‌ఎస్‌ఎ అవసరాలను తీర్చడానికి ఒక సంస్కరణను అభివృద్ధి చేస్తోంది, దీనిని ఆంగ్లంలో పరందె సెఫిడ్ లేదా వైట్ బర్డ్ అని పిలుస్తారు. ఇది దాని ఇంజిన్‌లో ప్రధానంగా పారాండేహ్ అబీకి భిన్నంగా ఉంటుంది, ఇది 84.5 kW (113.3 HP) రోటాక్స్ 914 UL లేదా 60 kW (80 HP) రోటాక్స్ 912 UL కావచ్చు. 914 UL తో అంచనా వేసిన పనితీరు పరందే అబి మాదిరిగానే ఉంటుంది, అయినప్పటికీ తక్కువ ఇంధన సామర్థ్యం ఫలితంగా పరిధి తక్కువగా ఉంటుంది. [1] 2012 చివరి నాటికి కంపెనీ వెబ్‌సైట్ పోయింది మరియు డొమైన్ అమ్మకానికి ఉంది. [3] సంస్థ ఇకపై వ్యాపారంలో ఉండకపోవచ్చు. ఇరానియన్ ఫ్లయింగ్ క్లబ్‌ల నుండి 5 మందికి ఆర్డర్‌లతో పారాండేహ్ అబి ఉత్పత్తి 2001 లో ప్రారంభమైంది. మార్చి 2006 నాటికి డోర్నాకు 14 మరియు మరో 30 న ఎంపికలు ఉన్నాయి మరియు నవంబర్ 2008 నాటికి 28 నిర్మించబడ్డాయి. క్లబ్బులు మరియు శిక్షణా కేంద్రాలను సరఫరా చేయడంతో పాటు, పరండెహ్ అల్బిస్ ​​కూడా ఇరాన్ పోలీసులకు మరియు పౌర విమానయాన సంస్థకు వెళ్ళాడు. [1] 2005 లో ఈ విమానం దక్షిణాఫ్రికా లేదా విస్తృత మార్కెట్లలోకి ప్రవేశించే అవకాశం ఉంది. గౌటెంగ్ యొక్క ఏవియేషన్ ప్రయోజనం కొంత పూర్తి కొనడానికి మరియు స్థానిక తయారీ లేదా అసెంబ్లీకి లైసెన్స్ పొందటానికి ప్రయత్నించింది. [4] జేన్ యొక్క అన్ని ప్రపంచ విమానాల నుండి డేటా 2010-11 [1] సాధారణ లక్షణాల పనితీరు</v>
      </c>
      <c r="E174" s="1" t="s">
        <v>2927</v>
      </c>
      <c r="F174" s="1" t="str">
        <f>IFERROR(__xludf.DUMMYFUNCTION("GOOGLETRANSLATE(E:E, ""en"", ""te"")"),"రెండు సీట్ల తేలికపాటి విమానం మరియు శిక్షకుడు")</f>
        <v>రెండు సీట్ల తేలికపాటి విమానం మరియు శిక్షకుడు</v>
      </c>
      <c r="G174" s="1" t="s">
        <v>2928</v>
      </c>
      <c r="H174" s="1" t="str">
        <f>IFERROR(__xludf.DUMMYFUNCTION("GOOGLETRANSLATE(G:G, ""en"", ""te"")"),"ఇరాన్")</f>
        <v>ఇరాన్</v>
      </c>
      <c r="I174" s="2" t="s">
        <v>2929</v>
      </c>
      <c r="J174" s="1" t="s">
        <v>2930</v>
      </c>
      <c r="K174" s="1" t="str">
        <f>IFERROR(__xludf.DUMMYFUNCTION("GOOGLETRANSLATE(J:J, ""en"", ""te"")"),"మొహమ్మద్ హసన్ కరామి")</f>
        <v>మొహమ్మద్ హసన్ కరామి</v>
      </c>
      <c r="L174" s="3">
        <v>36003.0</v>
      </c>
      <c r="O174" s="1" t="s">
        <v>2931</v>
      </c>
      <c r="P174" s="1" t="s">
        <v>163</v>
      </c>
      <c r="Q174" s="1" t="s">
        <v>2747</v>
      </c>
      <c r="R174" s="1" t="s">
        <v>2932</v>
      </c>
      <c r="S174" s="1" t="s">
        <v>2933</v>
      </c>
      <c r="T174" s="1" t="s">
        <v>2934</v>
      </c>
      <c r="U174" s="1" t="s">
        <v>2935</v>
      </c>
      <c r="W174" s="1" t="s">
        <v>2936</v>
      </c>
      <c r="X174" s="1" t="s">
        <v>2937</v>
      </c>
      <c r="Y174" s="1" t="s">
        <v>2938</v>
      </c>
      <c r="Z174" s="1" t="s">
        <v>2939</v>
      </c>
      <c r="AA174" s="1" t="s">
        <v>2940</v>
      </c>
      <c r="AM174" s="1" t="s">
        <v>2941</v>
      </c>
      <c r="AN174" s="1" t="s">
        <v>2942</v>
      </c>
      <c r="AO174" s="1" t="s">
        <v>2943</v>
      </c>
      <c r="AP174" s="1" t="s">
        <v>175</v>
      </c>
      <c r="AQ174" s="1" t="s">
        <v>2944</v>
      </c>
      <c r="AR174" s="1" t="s">
        <v>2945</v>
      </c>
      <c r="AS174" s="1" t="s">
        <v>2946</v>
      </c>
      <c r="AV174" s="1" t="s">
        <v>2947</v>
      </c>
      <c r="BG174" s="1" t="s">
        <v>2948</v>
      </c>
      <c r="BH174" s="1" t="s">
        <v>1495</v>
      </c>
      <c r="BI174" s="1" t="s">
        <v>2949</v>
      </c>
    </row>
    <row r="175">
      <c r="A175" s="1" t="s">
        <v>2950</v>
      </c>
      <c r="B175" s="1" t="str">
        <f>IFERROR(__xludf.DUMMYFUNCTION("GOOGLETRANSLATE(A:A, ""en"", ""te"")"),"డగ్లస్ 1211-జె")</f>
        <v>డగ్లస్ 1211-జె</v>
      </c>
      <c r="C175" s="1" t="s">
        <v>2951</v>
      </c>
      <c r="D175" s="1" t="str">
        <f>IFERROR(__xludf.DUMMYFUNCTION("GOOGLETRANSLATE(C:C, ""en"", ""te"")"),"డగ్లస్ 1211-J అనేది 1946 మరియు 1954 మధ్య ఒక ప్రధాన యు.ఎస్. 227 అడుగుల, మరియు నాలుగు టర్బోప్రాప్ ఇంజిన్లతో నడిచేది. ఈ విమానం కొత్త 43,000-పౌండ్ల సంప్రదాయ బాంబు చుట్టూ రూపొందించబడింది, కాని అణ్వాయుధాలను కూడా మోయగలదు. ఇది దాని స్వంత ఫైటర్ ఎస్కార్ట్‌లను కూడా "&amp;"తీసుకెళ్లగలదు, దాని రెక్కల క్రింద పరాన్నజీవులు. టేకాఫ్ సమయంలో క్యారియర్ బాంబర్‌కు సహాయం చేయడానికి ఈ యోధుల జెట్ ఇంజన్లు శక్తినివ్వాలి; యోధుల ఇంధనం నింపడం అనేది మదర్‌షిప్ యొక్క అండర్ వింగ్ పైలాన్లలో ఉంచినప్పుడు జరగాలి. [1] ఏవియేషన్ వీక్, జనవరి 29, 1951 నుండ"&amp;"ి డేటా [2] సాధారణ లక్షణాలు పనితీరు ఆయుధాలు, కాన్ఫిగరేషన్ మరియు యుగం యొక్క ఆయుధ విమానం ఈ విమానం-సంబంధిత వ్యాసం ఒక స్టబ్. వికీపీడియా విస్తరించడం ద్వారా మీరు సహాయపడవచ్చు.")</f>
        <v>డగ్లస్ 1211-J అనేది 1946 మరియు 1954 మధ్య ఒక ప్రధాన యు.ఎస్. 227 అడుగుల, మరియు నాలుగు టర్బోప్రాప్ ఇంజిన్లతో నడిచేది. ఈ విమానం కొత్త 43,000-పౌండ్ల సంప్రదాయ బాంబు చుట్టూ రూపొందించబడింది, కాని అణ్వాయుధాలను కూడా మోయగలదు. ఇది దాని స్వంత ఫైటర్ ఎస్కార్ట్‌లను కూడా తీసుకెళ్లగలదు, దాని రెక్కల క్రింద పరాన్నజీవులు. టేకాఫ్ సమయంలో క్యారియర్ బాంబర్‌కు సహాయం చేయడానికి ఈ యోధుల జెట్ ఇంజన్లు శక్తినివ్వాలి; యోధుల ఇంధనం నింపడం అనేది మదర్‌షిప్ యొక్క అండర్ వింగ్ పైలాన్లలో ఉంచినప్పుడు జరగాలి. [1] ఏవియేషన్ వీక్, జనవరి 29, 1951 నుండి డేటా [2] సాధారణ లక్షణాలు పనితీరు ఆయుధాలు, కాన్ఫిగరేషన్ మరియు యుగం యొక్క ఆయుధ విమానం ఈ విమానం-సంబంధిత వ్యాసం ఒక స్టబ్. వికీపీడియా విస్తరించడం ద్వారా మీరు సహాయపడవచ్చు.</v>
      </c>
      <c r="E175" s="1" t="s">
        <v>2952</v>
      </c>
      <c r="F175" s="1" t="str">
        <f>IFERROR(__xludf.DUMMYFUNCTION("GOOGLETRANSLATE(E:E, ""en"", ""te"")"),"భారీ బాంబర్")</f>
        <v>భారీ బాంబర్</v>
      </c>
      <c r="M175" s="1" t="s">
        <v>2953</v>
      </c>
      <c r="N175" s="1" t="str">
        <f>IFERROR(__xludf.DUMMYFUNCTION("GOOGLETRANSLATE(M:M, ""en"", ""te"")"),"డిజైన్ మాత్రమే")</f>
        <v>డిజైన్ మాత్రమే</v>
      </c>
      <c r="P175" s="1" t="s">
        <v>2954</v>
      </c>
      <c r="Q175" s="1" t="s">
        <v>2955</v>
      </c>
      <c r="R175" s="1" t="s">
        <v>2956</v>
      </c>
      <c r="S175" s="1" t="s">
        <v>2957</v>
      </c>
      <c r="V175" s="1" t="s">
        <v>2958</v>
      </c>
      <c r="X175" s="1" t="s">
        <v>2959</v>
      </c>
      <c r="Y175" s="1" t="s">
        <v>2960</v>
      </c>
      <c r="AA175" s="1" t="s">
        <v>2961</v>
      </c>
      <c r="AM175" s="1" t="s">
        <v>2962</v>
      </c>
      <c r="AN175" s="1" t="s">
        <v>2739</v>
      </c>
      <c r="AO175" s="1" t="s">
        <v>2740</v>
      </c>
      <c r="AQ175" s="1" t="s">
        <v>2963</v>
      </c>
      <c r="AS175" s="1" t="s">
        <v>2964</v>
      </c>
      <c r="AT175" s="1" t="s">
        <v>2965</v>
      </c>
      <c r="BB175" s="1" t="s">
        <v>1850</v>
      </c>
      <c r="BC175" s="1" t="s">
        <v>1851</v>
      </c>
      <c r="BI175" s="1" t="s">
        <v>2966</v>
      </c>
      <c r="BK175" s="1" t="s">
        <v>2967</v>
      </c>
      <c r="BL175" s="1" t="s">
        <v>2968</v>
      </c>
      <c r="DS175" s="1" t="s">
        <v>2969</v>
      </c>
      <c r="DT175" s="1" t="s">
        <v>2970</v>
      </c>
    </row>
    <row r="176">
      <c r="A176" s="1" t="s">
        <v>2971</v>
      </c>
      <c r="B176" s="1" t="str">
        <f>IFERROR(__xludf.DUMMYFUNCTION("GOOGLETRANSLATE(A:A, ""en"", ""te"")"),"డగ్లస్ DC-7B N836D")</f>
        <v>డగ్లస్ DC-7B N836D</v>
      </c>
      <c r="C176" s="1" t="s">
        <v>2972</v>
      </c>
      <c r="D176" s="1" t="str">
        <f>IFERROR(__xludf.DUMMYFUNCTION("GOOGLETRANSLATE(C:C, ""en"", ""te"")"),"N836D అనేది మాజీ ఈస్టర్న్ ఎయిర్ లైన్స్ డగ్లస్ DC-7B ఫ్లయింగ్ కండిషన్‌కు పునరుద్ధరించబడింది మరియు గతంలో ఫ్లోరిడాలోని ఒపా-లోకాలోని మయామి-ఒపా లాకా ఎగ్జిక్యూటివ్ విమానాశ్రయం నుండి పనిచేసింది. విమానం యొక్క ఎయిర్ విలువైనది జూన్ 2013 లో గడువు ముగిసింది [1] మరియు"&amp;" ఇది స్టాటిక్ డిస్ప్లేలో షార్లెట్ డగ్లస్ అంతర్జాతీయ విమానాశ్రయంలోనే ఉంది. [2] డగ్లస్ DC-7 అనేది నాలుగు-ఇంజిన్డ్ లో-వింగ్ కాంటిలివర్ మోనోప్లేన్, ఇది నాలుగు రైట్ R-3350-30W 18-సిలిండర్ గాలి చల్లబడిన రేడియల్ ఇంజన్లు. [3] ఈ రకం మొదట 1953 లో ఎగిరింది మరియు 195"&amp;"3 మరియు 1958 మధ్య ఉత్పత్తిలో ఉంది. విమానం (సీరియల్ నంబర్ 45345, లైన్ నంబర్ 928) [3] మొదట జనవరి 23, 1958 న పంపిణీ చేయబడింది. [4] ఇది 1965 లో పదవీ విరమణ వరకు షెడ్యూల్ చేసిన సేవలో తూర్పుతో విమానయానంగా ప్రయాణించింది, దీనిని కాలిఫోర్నియా ఎయిర్‌మోటివ్‌కు విక్రయ"&amp;"ించినప్పుడు, ఉపయోగించిన విమాన డీలర్. కాలిఫోర్నియా ఎయిర్‌మోటివ్ ఈ విమానాన్ని 1966 లో డెట్రాయిట్ ఆధారిత నోమాడ్స్ ట్రావెల్ క్లబ్‌కు విక్రయించింది. క్లబ్ 1970 ల ప్రారంభం వరకు లాక్‌హీడ్ ఎలెక్ట్రా చేత భర్తీ చేయబడినప్పుడు దీనిని ఉపయోగించింది. నోమాడ్స్ పదవీ విరమణ"&amp;" తరువాత, దీనిని డెట్రాయిట్ యొక్క మెట్రోపాలిటన్ వేన్ కౌంటీ విమానాశ్రయంలో 1972 వరకు ఆపి ఉంచారు, దీనిని మళ్ళీ జో కోకోర్‌కు విక్రయించి సెయింట్ పాల్స్ డౌన్‌టౌన్ విమానాశ్రయం/హోల్మాన్ ఫీల్డ్‌కు వెళ్లారు. ఇది 32 సంవత్సరాలు అక్కడ ఉపయోగించబడలేదు, [4] యజమానులు అప్పు"&amp;"డప్పుడు ఇంజిన్లను నడుపుతున్నారు, కానీ ఎప్పుడూ విమానం ఎగురుతూ ఉండరు. నవంబర్ 2003 లో, ఇది ఇద్దరు విమానయాన ts త్సాహికులకు విక్రయించబడింది, వారు తమ స్వస్థలమైన మయామికి ఫెర్రీ ఫ్లైట్ కోసం విమానాన్ని సిద్ధం చేశారు, ఇక్కడ ఓపా-లోకా ఎగ్జిక్యూటివ్ విమానాశ్రయం యొక్క "&amp;"వారి ఇంటి స్థావరంలో పునరుద్ధరణ ప్రారంభమవుతుంది. [4] చాలా పని పూర్తయిన తరువాత మరియు విమానం మరోసారి వాయుమార్గం అయిన తరువాత, FAA ఫెర్రీ పర్మిట్ జారీ చేయబడింది మరియు విమానం 7 ఆగస్టు 2004 న ఒపా-లోకా కోసం సెయింట్ పాల్ నుండి బయలుదేరింది. విమానం యొక్క ప్రధాన పునర"&amp;"ుద్ధరణ 2009 చివరి నాటికి పూర్తయింది. అక్టోబర్ 2007, FAA ఒక తీర్పును జారీ చేసింది, ఇది చారిత్రాత్మకంగా ముఖ్యమైన విమానాలను ప్రయాణీకులను తీసుకువెళ్ళడానికి అనుమతించింది. ఈ విమానాల యజమానులు సాధారణ ప్రజలకు విమానాలను అందించడం ద్వారా వారి విమానాలను పరిరక్షించడాని"&amp;"కి నిధులను ఉత్పత్తి చేయడానికి ఈ కార్యక్రమం అభివృద్ధి చేయబడింది. రెండవ ప్రపంచ యుద్ధం బాంబర్ విమానంలో విమానాలను అందించే అనేక సమూహాలు ఉన్నాయి, కాని DC-7B ఈ కార్యక్రమంలో అతిపెద్ద విమానం. [4] కానీ చాలా కొత్త భద్రతా నిబంధనలు అమలులో ఉన్నాయి. కొత్త అగ్నిమాపక ప్రమ"&amp;"ాణాలకు అనుగుణంగా ఇంటీరియర్ మెటీరియల్స్ అప్‌గ్రేడ్ చేయబడ్డాయి. ఎగ్రెస్ స్లైడ్‌లు వ్యవస్థాపించబడ్డాయి. సీట్లను మార్చవలసి వచ్చింది, కాని విమానం మళ్ళీ గ్రౌన్దేడ్ అయిన రోజు అసలు సీట్లు నిల్వలో భద్రపరచబడతాయి. అదేవిధంగా, అసలు రూపకల్పనలో టోపీ అల్మారాలు ఉన్నాయి, అ"&amp;"వి ఇప్పుడు నిల్వలో భద్రపరచబడ్డాయి. [5] సెప్టెంబర్ 2009 నాటికి పునరుద్ధరణ తప్పనిసరిగా పూర్తయింది, మరియు ఈ విమానం పాతకాలపు తూర్పు విమానయాన సంస్థలలో పెయింట్ చేయబడింది. తుది సర్దుబాట్లు మరియు FAA తనిఖీలు మరియు వ్రాతపని జూలై 2010 నాటికి పూర్తయ్యాయి మరియు ఈ విమ"&amp;"ానం జూలై 4, 2010 న తన మొదటి పోస్ట్-రెస్టోరేషన్ ఫ్లైట్‌ను చేసింది. అప్పటి నుండి, ఈ విమానం USA లోని ఎయిర్‌షోలకు ఎగురవేయబడింది, ఇందులో ఓష్కోష్‌లోని EAA ఎయిర్‌వెంచర్, థండర్ ఓవర్ ఫ్లోరిడాలోని లేక్ ల్యాండ్లో మిచిగాన్ మరియు సన్ ఎన్ ఫన్. మే 2011 లో, మయామి మరియు స"&amp;"ెయింట్ మార్టెన్ మధ్య రౌండ్-ట్రిప్ ప్రయాణించినప్పుడు ఇది మొదటి అంతర్జాతీయ విమానాన్ని పూర్తి చేసింది. నవంబర్ 18, 2011 న, ఈ విమానం ఫ్లోరిడాలోని ఒపా-లోకా నుండి నార్త్ కరోలినాలోని షార్లెట్ వరకు కెప్టెన్ ""సుల్లీ"" సుల్లెన్‌బెర్గర్ మరియు మొదటి అధికారి జెఫ్ స్కై"&amp;"ల్స్‌తో ఛారిటీ ఫ్లైట్‌గా ప్రయాణించారు. షార్లెట్‌లో ల్యాండింగ్ చేస్తున్నప్పుడు, సిబ్బంది మరియు ప్రయాణీకులు 2009 లో హడ్సన్‌లో దిగిన ""హడ్సన్"" విమానంలో అద్భుతం ""విమానం, యుఎస్ ఎయిర్ ఫ్లైట్ 1549 లో పర్యటించారు. ఫ్లోరిడాకు తిరిగి వచ్చేటప్పుడు, కెప్టెన్ సుల్లీ"&amp;" లేదా స్కైల్స్ లేకుండా, విమానంలో టేకాఫ్‌లో నంబర్ 3 ఇంజిన్‌ను కోల్పోయింది మరియు ఒక ల్యాండింగ్ కోసం షార్లెట్‌కు తిరిగి వచ్చింది. 2013 ప్రారంభంలో, ఈ విమానం దాని మూడు నంబర్ ఇంజిన్‌లో టేకాఫ్ తర్వాత వైఫల్యాన్ని ఎదుర్కొంది, మరియు ఇది షార్లెట్ డగ్లస్ అంతర్జాతీయ వ"&amp;"ిమానాశ్రయంలో అత్యవసర ల్యాండింగ్ చేసింది. ఇది నవంబర్ 2014 నాటికి కరోలినాస్ ఏవియేషన్ మ్యూజియంలో తాత్కాలిక స్టాటిక్ డిస్ప్లేలో ఉంది, విమానానికి తిరిగి రావడానికి వేచి ఉంది.")</f>
        <v>N836D అనేది మాజీ ఈస్టర్న్ ఎయిర్ లైన్స్ డగ్లస్ DC-7B ఫ్లయింగ్ కండిషన్‌కు పునరుద్ధరించబడింది మరియు గతంలో ఫ్లోరిడాలోని ఒపా-లోకాలోని మయామి-ఒపా లాకా ఎగ్జిక్యూటివ్ విమానాశ్రయం నుండి పనిచేసింది. విమానం యొక్క ఎయిర్ విలువైనది జూన్ 2013 లో గడువు ముగిసింది [1] మరియు ఇది స్టాటిక్ డిస్ప్లేలో షార్లెట్ డగ్లస్ అంతర్జాతీయ విమానాశ్రయంలోనే ఉంది. [2] డగ్లస్ DC-7 అనేది నాలుగు-ఇంజిన్డ్ లో-వింగ్ కాంటిలివర్ మోనోప్లేన్, ఇది నాలుగు రైట్ R-3350-30W 18-సిలిండర్ గాలి చల్లబడిన రేడియల్ ఇంజన్లు. [3] ఈ రకం మొదట 1953 లో ఎగిరింది మరియు 1953 మరియు 1958 మధ్య ఉత్పత్తిలో ఉంది. విమానం (సీరియల్ నంబర్ 45345, లైన్ నంబర్ 928) [3] మొదట జనవరి 23, 1958 న పంపిణీ చేయబడింది. [4] ఇది 1965 లో పదవీ విరమణ వరకు షెడ్యూల్ చేసిన సేవలో తూర్పుతో విమానయానంగా ప్రయాణించింది, దీనిని కాలిఫోర్నియా ఎయిర్‌మోటివ్‌కు విక్రయించినప్పుడు, ఉపయోగించిన విమాన డీలర్. కాలిఫోర్నియా ఎయిర్‌మోటివ్ ఈ విమానాన్ని 1966 లో డెట్రాయిట్ ఆధారిత నోమాడ్స్ ట్రావెల్ క్లబ్‌కు విక్రయించింది. క్లబ్ 1970 ల ప్రారంభం వరకు లాక్‌హీడ్ ఎలెక్ట్రా చేత భర్తీ చేయబడినప్పుడు దీనిని ఉపయోగించింది. నోమాడ్స్ పదవీ విరమణ తరువాత, దీనిని డెట్రాయిట్ యొక్క మెట్రోపాలిటన్ వేన్ కౌంటీ విమానాశ్రయంలో 1972 వరకు ఆపి ఉంచారు, దీనిని మళ్ళీ జో కోకోర్‌కు విక్రయించి సెయింట్ పాల్స్ డౌన్‌టౌన్ విమానాశ్రయం/హోల్మాన్ ఫీల్డ్‌కు వెళ్లారు. ఇది 32 సంవత్సరాలు అక్కడ ఉపయోగించబడలేదు, [4] యజమానులు అప్పుడప్పుడు ఇంజిన్లను నడుపుతున్నారు, కానీ ఎప్పుడూ విమానం ఎగురుతూ ఉండరు. నవంబర్ 2003 లో, ఇది ఇద్దరు విమానయాన ts త్సాహికులకు విక్రయించబడింది, వారు తమ స్వస్థలమైన మయామికి ఫెర్రీ ఫ్లైట్ కోసం విమానాన్ని సిద్ధం చేశారు, ఇక్కడ ఓపా-లోకా ఎగ్జిక్యూటివ్ విమానాశ్రయం యొక్క వారి ఇంటి స్థావరంలో పునరుద్ధరణ ప్రారంభమవుతుంది. [4] చాలా పని పూర్తయిన తరువాత మరియు విమానం మరోసారి వాయుమార్గం అయిన తరువాత, FAA ఫెర్రీ పర్మిట్ జారీ చేయబడింది మరియు విమానం 7 ఆగస్టు 2004 న ఒపా-లోకా కోసం సెయింట్ పాల్ నుండి బయలుదేరింది. విమానం యొక్క ప్రధాన పునరుద్ధరణ 2009 చివరి నాటికి పూర్తయింది. అక్టోబర్ 2007, FAA ఒక తీర్పును జారీ చేసింది, ఇది చారిత్రాత్మకంగా ముఖ్యమైన విమానాలను ప్రయాణీకులను తీసుకువెళ్ళడానికి అనుమతించింది. ఈ విమానాల యజమానులు సాధారణ ప్రజలకు విమానాలను అందించడం ద్వారా వారి విమానాలను పరిరక్షించడానికి నిధులను ఉత్పత్తి చేయడానికి ఈ కార్యక్రమం అభివృద్ధి చేయబడింది. రెండవ ప్రపంచ యుద్ధం బాంబర్ విమానంలో విమానాలను అందించే అనేక సమూహాలు ఉన్నాయి, కాని DC-7B ఈ కార్యక్రమంలో అతిపెద్ద విమానం. [4] కానీ చాలా కొత్త భద్రతా నిబంధనలు అమలులో ఉన్నాయి. కొత్త అగ్నిమాపక ప్రమాణాలకు అనుగుణంగా ఇంటీరియర్ మెటీరియల్స్ అప్‌గ్రేడ్ చేయబడ్డాయి. ఎగ్రెస్ స్లైడ్‌లు వ్యవస్థాపించబడ్డాయి. సీట్లను మార్చవలసి వచ్చింది, కాని విమానం మళ్ళీ గ్రౌన్దేడ్ అయిన రోజు అసలు సీట్లు నిల్వలో భద్రపరచబడతాయి. అదేవిధంగా, అసలు రూపకల్పనలో టోపీ అల్మారాలు ఉన్నాయి, అవి ఇప్పుడు నిల్వలో భద్రపరచబడ్డాయి. [5] సెప్టెంబర్ 2009 నాటికి పునరుద్ధరణ తప్పనిసరిగా పూర్తయింది, మరియు ఈ విమానం పాతకాలపు తూర్పు విమానయాన సంస్థలలో పెయింట్ చేయబడింది. తుది సర్దుబాట్లు మరియు FAA తనిఖీలు మరియు వ్రాతపని జూలై 2010 నాటికి పూర్తయ్యాయి మరియు ఈ విమానం జూలై 4, 2010 న తన మొదటి పోస్ట్-రెస్టోరేషన్ ఫ్లైట్‌ను చేసింది. అప్పటి నుండి, ఈ విమానం USA లోని ఎయిర్‌షోలకు ఎగురవేయబడింది, ఇందులో ఓష్కోష్‌లోని EAA ఎయిర్‌వెంచర్, థండర్ ఓవర్ ఫ్లోరిడాలోని లేక్ ల్యాండ్లో మిచిగాన్ మరియు సన్ ఎన్ ఫన్. మే 2011 లో, మయామి మరియు సెయింట్ మార్టెన్ మధ్య రౌండ్-ట్రిప్ ప్రయాణించినప్పుడు ఇది మొదటి అంతర్జాతీయ విమానాన్ని పూర్తి చేసింది. నవంబర్ 18, 2011 న, ఈ విమానం ఫ్లోరిడాలోని ఒపా-లోకా నుండి నార్త్ కరోలినాలోని షార్లెట్ వరకు కెప్టెన్ "సుల్లీ" సుల్లెన్‌బెర్గర్ మరియు మొదటి అధికారి జెఫ్ స్కైల్స్‌తో ఛారిటీ ఫ్లైట్‌గా ప్రయాణించారు. షార్లెట్‌లో ల్యాండింగ్ చేస్తున్నప్పుడు, సిబ్బంది మరియు ప్రయాణీకులు 2009 లో హడ్సన్‌లో దిగిన "హడ్సన్" విమానంలో అద్భుతం "విమానం, యుఎస్ ఎయిర్ ఫ్లైట్ 1549 లో పర్యటించారు. ఫ్లోరిడాకు తిరిగి వచ్చేటప్పుడు, కెప్టెన్ సుల్లీ లేదా స్కైల్స్ లేకుండా, విమానంలో టేకాఫ్‌లో నంబర్ 3 ఇంజిన్‌ను కోల్పోయింది మరియు ఒక ల్యాండింగ్ కోసం షార్లెట్‌కు తిరిగి వచ్చింది. 2013 ప్రారంభంలో, ఈ విమానం దాని మూడు నంబర్ ఇంజిన్‌లో టేకాఫ్ తర్వాత వైఫల్యాన్ని ఎదుర్కొంది, మరియు ఇది షార్లెట్ డగ్లస్ అంతర్జాతీయ విమానాశ్రయంలో అత్యవసర ల్యాండింగ్ చేసింది. ఇది నవంబర్ 2014 నాటికి కరోలినాస్ ఏవియేషన్ మ్యూజియంలో తాత్కాలిక స్టాటిక్ డిస్ప్లేలో ఉంది, విమానానికి తిరిగి రావడానికి వేచి ఉంది.</v>
      </c>
      <c r="AC176" s="1" t="s">
        <v>2973</v>
      </c>
      <c r="AD176" s="1" t="s">
        <v>2974</v>
      </c>
      <c r="AN176" s="1" t="s">
        <v>2975</v>
      </c>
      <c r="AO176" s="2" t="s">
        <v>2976</v>
      </c>
      <c r="AU176" s="1" t="s">
        <v>2977</v>
      </c>
      <c r="DL176" s="1" t="s">
        <v>2978</v>
      </c>
      <c r="DM176" s="1" t="s">
        <v>2979</v>
      </c>
      <c r="DU176" s="1">
        <v>45345.0</v>
      </c>
      <c r="DV176" s="1">
        <v>1957.0</v>
      </c>
      <c r="DW176" s="1" t="s">
        <v>2980</v>
      </c>
    </row>
    <row r="177">
      <c r="A177" s="1" t="s">
        <v>2981</v>
      </c>
      <c r="B177" s="1" t="str">
        <f>IFERROR(__xludf.DUMMYFUNCTION("GOOGLETRANSLATE(A:A, ""en"", ""te"")"),"డేనిలి పియామా")</f>
        <v>డేనిలి పియామా</v>
      </c>
      <c r="C177" s="1" t="s">
        <v>2982</v>
      </c>
      <c r="D177" s="1" t="str">
        <f>IFERROR(__xludf.DUMMYFUNCTION("GOOGLETRANSLATE(C:C, ""en"", ""te"")"),"డేనిలి పియామా (ఇంగ్లీష్: ఫెదర్) ఇటాలియన్ హై-వింగ్, స్ట్రట్-బ్రేస్డ్, పషర్ కాన్ఫిగరేషన్ సింగిల్-సీట్ మోటార్ గ్లైడర్‌ల కుటుంబం, దీనిని షియోకు చెందిన టిజియానో ​​డేనిలి రూపొందించారు మరియు te త్సాహిక నిర్మాణానికి ప్రణాళికలుగా సరఫరా చేయబడింది. [1] [2] [[3] [4] "&amp;"[5] [6] పియామా చవకైన, సులభమైన మరియు సులభంగా నిర్మించగలిగే అల్ట్రాలైట్ మోటార్ గ్లైడర్‌గా రూపొందించబడింది. [1] మొదటి మోడల్‌ను మొదట్లో పియామా అని పిలుస్తారు, కాని ఇతర నమూనాలు అభివృద్ధి చేయబడినందున దీనిని పియామా ఒరిజినల్ అని పిలుస్తారు. [7] పియామా కలప నుండి న"&amp;"ిర్మించబడింది మరియు డోప్డ్ ఫాబ్రిక్‌తో ముగించబడింది. సెమీ టేపెర్డ్ 11.89 మీ (39.0 అడుగులు) స్పాన్ వింగ్‌కు ప్రతి వైపు ఒకే లిఫ్ట్ స్ట్రట్ మద్దతు ఇస్తుంది మరియు ఎయిర్ బ్రేక్‌లు ఉంటాయి. ఇంజిన్ కాక్‌పిట్ వెనుక అమర్చబడి ఉంటుంది. పేర్కొన్న ఇంజిన్ 22 కిలోవాట్ల ("&amp;"30 హెచ్‌పి) కెఎఫ్‌ఎం 107er, కానీ 15 నుండి 22 కిలోవాట్ల (20 నుండి 30 హెచ్‌పి) ఇంజన్లను అమర్చవచ్చు. ల్యాండింగ్ గేర్ ట్రైసైకిల్ కాన్ఫిగరేషన్ మరియు స్టీల్ నుండి రబ్బరు షాక్-శోషణలతో తయారు చేయబడింది, సహాయక టెయిల్‌వీల్‌తో మరియు డ్రాగ్‌ను తగ్గించడానికి చక్రాల ప్య"&amp;"ాంటుకు సరిపోతుంది. తోక క్రూసిఫార్మ్. ఈ విమానం గ్లైడ్ నిష్పత్తి 17: 1 వద్ద 64 కిమీ/గం (40 mph) వద్ద ఉంది. క్యాబిన్ వెడల్పు 58 సెం.మీ (23 అంగుళాలు) [1] [7] డిజైనర్ ప్రణాళికల నుండి విమానం పూర్తి చేయడానికి 1000 గంటలు బిల్డర్ పడుతుందని అంచనా వేశారు. ఈ ప్రణాళిక"&amp;"లు 1998 లో US $ 220 మరియు 30 పేజీల నిర్మాణ మాన్యువల్ను కలిగి ఉన్నాయి. [1] [6] పర్డీ మరియు డేనియల్ నుండి డేటా [1] [7] పోల్చదగిన పాత్ర, కాన్ఫిగరేషన్ మరియు ERA యొక్క సాధారణ లక్షణాల పనితీరు విమానం")</f>
        <v>డేనిలి పియామా (ఇంగ్లీష్: ఫెదర్) ఇటాలియన్ హై-వింగ్, స్ట్రట్-బ్రేస్డ్, పషర్ కాన్ఫిగరేషన్ సింగిల్-సీట్ మోటార్ గ్లైడర్‌ల కుటుంబం, దీనిని షియోకు చెందిన టిజియానో ​​డేనిలి రూపొందించారు మరియు te త్సాహిక నిర్మాణానికి ప్రణాళికలుగా సరఫరా చేయబడింది. [1] [2] [[3] [4] [5] [6] పియామా చవకైన, సులభమైన మరియు సులభంగా నిర్మించగలిగే అల్ట్రాలైట్ మోటార్ గ్లైడర్‌గా రూపొందించబడింది. [1] మొదటి మోడల్‌ను మొదట్లో పియామా అని పిలుస్తారు, కాని ఇతర నమూనాలు అభివృద్ధి చేయబడినందున దీనిని పియామా ఒరిజినల్ అని పిలుస్తారు. [7] పియామా కలప నుండి నిర్మించబడింది మరియు డోప్డ్ ఫాబ్రిక్‌తో ముగించబడింది. సెమీ టేపెర్డ్ 11.89 మీ (39.0 అడుగులు) స్పాన్ వింగ్‌కు ప్రతి వైపు ఒకే లిఫ్ట్ స్ట్రట్ మద్దతు ఇస్తుంది మరియు ఎయిర్ బ్రేక్‌లు ఉంటాయి. ఇంజిన్ కాక్‌పిట్ వెనుక అమర్చబడి ఉంటుంది. పేర్కొన్న ఇంజిన్ 22 కిలోవాట్ల (30 హెచ్‌పి) కెఎఫ్‌ఎం 107er, కానీ 15 నుండి 22 కిలోవాట్ల (20 నుండి 30 హెచ్‌పి) ఇంజన్లను అమర్చవచ్చు. ల్యాండింగ్ గేర్ ట్రైసైకిల్ కాన్ఫిగరేషన్ మరియు స్టీల్ నుండి రబ్బరు షాక్-శోషణలతో తయారు చేయబడింది, సహాయక టెయిల్‌వీల్‌తో మరియు డ్రాగ్‌ను తగ్గించడానికి చక్రాల ప్యాంటుకు సరిపోతుంది. తోక క్రూసిఫార్మ్. ఈ విమానం గ్లైడ్ నిష్పత్తి 17: 1 వద్ద 64 కిమీ/గం (40 mph) వద్ద ఉంది. క్యాబిన్ వెడల్పు 58 సెం.మీ (23 అంగుళాలు) [1] [7] డిజైనర్ ప్రణాళికల నుండి విమానం పూర్తి చేయడానికి 1000 గంటలు బిల్డర్ పడుతుందని అంచనా వేశారు. ఈ ప్రణాళికలు 1998 లో US $ 220 మరియు 30 పేజీల నిర్మాణ మాన్యువల్ను కలిగి ఉన్నాయి. [1] [6] పర్డీ మరియు డేనియల్ నుండి డేటా [1] [7] పోల్చదగిన పాత్ర, కాన్ఫిగరేషన్ మరియు ERA యొక్క సాధారణ లక్షణాల పనితీరు విమానం</v>
      </c>
      <c r="E177" s="1" t="s">
        <v>2983</v>
      </c>
      <c r="F177" s="1" t="str">
        <f>IFERROR(__xludf.DUMMYFUNCTION("GOOGLETRANSLATE(E:E, ""en"", ""te"")"),"మోటార్ గ్లైడర్")</f>
        <v>మోటార్ గ్లైడర్</v>
      </c>
      <c r="G177" s="1" t="s">
        <v>209</v>
      </c>
      <c r="H177" s="1" t="str">
        <f>IFERROR(__xludf.DUMMYFUNCTION("GOOGLETRANSLATE(G:G, ""en"", ""te"")"),"ఇటలీ")</f>
        <v>ఇటలీ</v>
      </c>
      <c r="I177" s="2" t="s">
        <v>210</v>
      </c>
      <c r="J177" s="1" t="s">
        <v>2984</v>
      </c>
      <c r="K177" s="1" t="str">
        <f>IFERROR(__xludf.DUMMYFUNCTION("GOOGLETRANSLATE(J:J, ""en"", ""te"")"),"టిజియానో ​​డేనిలీ")</f>
        <v>టిజియానో ​​డేనిలీ</v>
      </c>
      <c r="L177" s="1">
        <v>1990.0</v>
      </c>
      <c r="M177" s="1" t="s">
        <v>2985</v>
      </c>
      <c r="N177" s="1" t="str">
        <f>IFERROR(__xludf.DUMMYFUNCTION("GOOGLETRANSLATE(M:M, ""en"", ""te"")"),"ప్రణాళికలు అందుబాటులో ఉన్నాయి")</f>
        <v>ప్రణాళికలు అందుబాటులో ఉన్నాయి</v>
      </c>
      <c r="O177" s="1" t="s">
        <v>2986</v>
      </c>
      <c r="P177" s="1" t="s">
        <v>163</v>
      </c>
      <c r="Q177" s="1" t="s">
        <v>2987</v>
      </c>
      <c r="R177" s="1" t="s">
        <v>2988</v>
      </c>
      <c r="T177" s="1" t="s">
        <v>2989</v>
      </c>
      <c r="U177" s="1" t="s">
        <v>2990</v>
      </c>
      <c r="V177" s="1" t="s">
        <v>2991</v>
      </c>
      <c r="W177" s="1" t="s">
        <v>2992</v>
      </c>
      <c r="X177" s="1" t="s">
        <v>140</v>
      </c>
      <c r="Y177" s="1" t="s">
        <v>1336</v>
      </c>
      <c r="Z177" s="1" t="s">
        <v>142</v>
      </c>
      <c r="AA177" s="1" t="s">
        <v>143</v>
      </c>
      <c r="AM177" s="1" t="s">
        <v>2993</v>
      </c>
      <c r="AQ177" s="1" t="s">
        <v>216</v>
      </c>
      <c r="AR177" s="1" t="s">
        <v>2994</v>
      </c>
      <c r="AT177" s="1" t="s">
        <v>2995</v>
      </c>
      <c r="AW177" s="1" t="s">
        <v>206</v>
      </c>
      <c r="AX177" s="1">
        <v>11.0</v>
      </c>
      <c r="AY177" s="1" t="s">
        <v>2996</v>
      </c>
      <c r="AZ177" s="1">
        <v>1990.0</v>
      </c>
      <c r="BG177" s="1" t="s">
        <v>2997</v>
      </c>
      <c r="BI177" s="1" t="s">
        <v>2998</v>
      </c>
      <c r="CV177" s="1" t="s">
        <v>2999</v>
      </c>
      <c r="DI177" s="1">
        <v>17.0</v>
      </c>
    </row>
    <row r="178">
      <c r="A178" s="1" t="s">
        <v>3000</v>
      </c>
      <c r="B178" s="1" t="str">
        <f>IFERROR(__xludf.DUMMYFUNCTION("GOOGLETRANSLATE(A:A, ""en"", ""te"")"),"డేవిస్ డిఎ -6")</f>
        <v>డేవిస్ డిఎ -6</v>
      </c>
      <c r="C178" s="1" t="s">
        <v>3001</v>
      </c>
      <c r="D178" s="1" t="str">
        <f>IFERROR(__xludf.DUMMYFUNCTION("GOOGLETRANSLATE(C:C, ""en"", ""te"")"),"డేవిస్ డిఎ -6 ఒక ప్రోటోటైప్ వి-తోక, తక్కువ వింగ్, నాలుగు-ప్రదేశాల విమానం. ఈ విమానం డేవిస్ డిఎ -2 డిజైన్ ఆధారంగా విస్తరించిన ""గ్రీన్హౌస్"" గ్లాస్ క్యాబిన్‌తో రూపొందించబడింది. ప్రోటోటైప్ విమానం టెక్సాస్‌లోని స్టాంటన్‌లో నిర్మించబడింది మరియు లైమింగ్ ఓ -320 "&amp;"ఇంజిన్‌తో ధృవీకరించబడాలని అనుకుంది. ఈ విమానం హోమ్‌బిల్ట్ డిజైన్‌పై ఆధారపడి ఉన్నప్పటికీ, ఇది చివరికి ధృవీకరించబడటానికి ఉద్దేశించబడింది. [1] ఈ విమానం ఒక ప్రత్యేకమైన లక్షణాన్ని కలిగి ఉంది, ""ఫ్లయింగ్ ట్రిమ్ టాబ్"" గా ఉపయోగించే V- తోక క్రింద ఒక చిన్న 6 ""పొడవ"&amp;"ైన ఎయిర్‌ఫాయిల్. 1981 లో EAA కన్వెన్షన్ మరియు కెర్ర్విల్లే, టెక్సాస్ ఫ్లై-ఇన్ రెండింటిలో ప్రోటోటైప్ ప్రదర్శించబడింది. [2] లీన్ డేవిస్ విమానం నుండి డేటా [3] సాధారణ లక్షణాల పనితీరు")</f>
        <v>డేవిస్ డిఎ -6 ఒక ప్రోటోటైప్ వి-తోక, తక్కువ వింగ్, నాలుగు-ప్రదేశాల విమానం. ఈ విమానం డేవిస్ డిఎ -2 డిజైన్ ఆధారంగా విస్తరించిన "గ్రీన్హౌస్" గ్లాస్ క్యాబిన్‌తో రూపొందించబడింది. ప్రోటోటైప్ విమానం టెక్సాస్‌లోని స్టాంటన్‌లో నిర్మించబడింది మరియు లైమింగ్ ఓ -320 ఇంజిన్‌తో ధృవీకరించబడాలని అనుకుంది. ఈ విమానం హోమ్‌బిల్ట్ డిజైన్‌పై ఆధారపడి ఉన్నప్పటికీ, ఇది చివరికి ధృవీకరించబడటానికి ఉద్దేశించబడింది. [1] ఈ విమానం ఒక ప్రత్యేకమైన లక్షణాన్ని కలిగి ఉంది, "ఫ్లయింగ్ ట్రిమ్ టాబ్" గా ఉపయోగించే V- తోక క్రింద ఒక చిన్న 6 "పొడవైన ఎయిర్‌ఫాయిల్. 1981 లో EAA కన్వెన్షన్ మరియు కెర్ర్విల్లే, టెక్సాస్ ఫ్లై-ఇన్ రెండింటిలో ప్రోటోటైప్ ప్రదర్శించబడింది. [2] లీన్ డేవిస్ విమానం నుండి డేటా [3] సాధారణ లక్షణాల పనితీరు</v>
      </c>
      <c r="E178" s="1" t="s">
        <v>3002</v>
      </c>
      <c r="F178" s="1" t="str">
        <f>IFERROR(__xludf.DUMMYFUNCTION("GOOGLETRANSLATE(E:E, ""en"", ""te"")"),"సివిల్ యుటిలిటీ విమానం")</f>
        <v>సివిల్ యుటిలిటీ విమానం</v>
      </c>
      <c r="G178" s="1" t="s">
        <v>522</v>
      </c>
      <c r="H178" s="1" t="str">
        <f>IFERROR(__xludf.DUMMYFUNCTION("GOOGLETRANSLATE(G:G, ""en"", ""te"")"),"సంయుక్త రాష్ట్రాలు")</f>
        <v>సంయుక్త రాష్ట్రాలు</v>
      </c>
      <c r="I178" s="1" t="s">
        <v>738</v>
      </c>
      <c r="J178" s="1" t="s">
        <v>2841</v>
      </c>
      <c r="K178" s="1" t="str">
        <f>IFERROR(__xludf.DUMMYFUNCTION("GOOGLETRANSLATE(J:J, ""en"", ""te"")"),"లీన్ డి. డేవిస్")</f>
        <v>లీన్ డి. డేవిస్</v>
      </c>
      <c r="L178" s="1">
        <v>1981.0</v>
      </c>
      <c r="O178" s="1">
        <v>1.0</v>
      </c>
      <c r="P178" s="1">
        <v>1.0</v>
      </c>
      <c r="R178" s="1" t="s">
        <v>3003</v>
      </c>
      <c r="U178" s="1" t="s">
        <v>852</v>
      </c>
      <c r="V178" s="1" t="s">
        <v>3004</v>
      </c>
      <c r="W178" s="1" t="s">
        <v>3005</v>
      </c>
      <c r="AN178" s="1" t="s">
        <v>3006</v>
      </c>
      <c r="AP178" s="1">
        <v>3.0</v>
      </c>
      <c r="AY178" s="1" t="s">
        <v>2852</v>
      </c>
      <c r="AZ178" s="1">
        <v>1981.0</v>
      </c>
      <c r="BE178" s="1" t="s">
        <v>2839</v>
      </c>
      <c r="BF178" s="1" t="s">
        <v>3007</v>
      </c>
      <c r="BG178" s="1" t="s">
        <v>3008</v>
      </c>
    </row>
    <row r="179">
      <c r="A179" s="1" t="s">
        <v>3009</v>
      </c>
      <c r="B179" s="1" t="str">
        <f>IFERROR(__xludf.DUMMYFUNCTION("GOOGLETRANSLATE(A:A, ""en"", ""te"")"),"డెల్టా పెగాస్")</f>
        <v>డెల్టా పెగాస్</v>
      </c>
      <c r="C179" s="1" t="s">
        <v>3010</v>
      </c>
      <c r="D179" s="1" t="str">
        <f>IFERROR(__xludf.DUMMYFUNCTION("GOOGLETRANSLATE(C:C, ""en"", ""te"")"),"డెల్టా పెగాస్ అనేది చెక్ రెండు-సీట్ల అల్ట్రాలైట్ క్యాబిన్ మోనోప్లేన్, ఇది డెల్టా సిస్టమ్-ఎయిర్ రూపొందించింది మరియు నిర్మించబడింది. [1] పెగాస్ అనేది స్ట్రట్-బ్రేస్డ్ హై-వింగ్ మోనోప్లేన్, ఇది 80 హెచ్‌పి (60 కిలోవాట్ల) రోటాక్స్ 912UL లేదా 64 హెచ్‌పి (48 కిలో"&amp;"వాట్ల) రోటాక్స్ 582UL ఇంజిన్ మూడు-బ్లేడెడ్ ట్రాక్టర్ ప్రొపెల్లర్‌ను నడుపుతుంది. ఇది స్థిర ట్రైసైకిల్ ల్యాండింగ్ గేర్ మరియు రెండు సీట్లు పక్కపక్కనే క్యాబిన్, యాక్సెస్ కోసం ఫ్యూజ్‌లేజ్ యొక్క ప్రతి వైపు ఒక తలుపు. [1] జేన్ యొక్క అన్ని ప్రపంచ విమానాల నుండి డేట"&amp;"ా 2004-05 [1] సాధారణ లక్షణాల పనితీరు 1990 ల విమానంలో ఈ వ్యాసం ఒక స్టబ్. వికీపీడియా విస్తరించడం ద్వారా మీరు సహాయపడవచ్చు.")</f>
        <v>డెల్టా పెగాస్ అనేది చెక్ రెండు-సీట్ల అల్ట్రాలైట్ క్యాబిన్ మోనోప్లేన్, ఇది డెల్టా సిస్టమ్-ఎయిర్ రూపొందించింది మరియు నిర్మించబడింది. [1] పెగాస్ అనేది స్ట్రట్-బ్రేస్డ్ హై-వింగ్ మోనోప్లేన్, ఇది 80 హెచ్‌పి (60 కిలోవాట్ల) రోటాక్స్ 912UL లేదా 64 హెచ్‌పి (48 కిలోవాట్ల) రోటాక్స్ 582UL ఇంజిన్ మూడు-బ్లేడెడ్ ట్రాక్టర్ ప్రొపెల్లర్‌ను నడుపుతుంది. ఇది స్థిర ట్రైసైకిల్ ల్యాండింగ్ గేర్ మరియు రెండు సీట్లు పక్కపక్కనే క్యాబిన్, యాక్సెస్ కోసం ఫ్యూజ్‌లేజ్ యొక్క ప్రతి వైపు ఒక తలుపు. [1] జేన్ యొక్క అన్ని ప్రపంచ విమానాల నుండి డేటా 2004-05 [1] సాధారణ లక్షణాల పనితీరు 1990 ల విమానంలో ఈ వ్యాసం ఒక స్టబ్. వికీపీడియా విస్తరించడం ద్వారా మీరు సహాయపడవచ్చు.</v>
      </c>
      <c r="E179" s="1" t="s">
        <v>3011</v>
      </c>
      <c r="F179" s="1" t="str">
        <f>IFERROR(__xludf.DUMMYFUNCTION("GOOGLETRANSLATE(E:E, ""en"", ""te"")"),"రెండు-సీట్ల అల్ట్రాలైట్ క్యాబిన్ మోనోప్లేన్")</f>
        <v>రెండు-సీట్ల అల్ట్రాలైట్ క్యాబిన్ మోనోప్లేన్</v>
      </c>
      <c r="G179" s="1" t="s">
        <v>2703</v>
      </c>
      <c r="H179" s="1" t="str">
        <f>IFERROR(__xludf.DUMMYFUNCTION("GOOGLETRANSLATE(G:G, ""en"", ""te"")"),"చెక్ రిపబ్లిక్")</f>
        <v>చెక్ రిపబ్లిక్</v>
      </c>
      <c r="L179" s="1">
        <v>1995.0</v>
      </c>
      <c r="P179" s="1">
        <v>1.0</v>
      </c>
      <c r="Q179" s="1" t="s">
        <v>3012</v>
      </c>
      <c r="R179" s="1" t="s">
        <v>3013</v>
      </c>
      <c r="S179" s="1" t="s">
        <v>3014</v>
      </c>
      <c r="T179" s="1" t="s">
        <v>3015</v>
      </c>
      <c r="U179" s="1" t="s">
        <v>137</v>
      </c>
      <c r="V179" s="1" t="s">
        <v>167</v>
      </c>
      <c r="W179" s="1" t="s">
        <v>3016</v>
      </c>
      <c r="Y179" s="1" t="s">
        <v>3017</v>
      </c>
      <c r="AN179" s="1" t="s">
        <v>3018</v>
      </c>
      <c r="AO179" s="1" t="s">
        <v>3019</v>
      </c>
      <c r="AP179" s="1">
        <v>1.0</v>
      </c>
      <c r="AR179" s="1" t="s">
        <v>3020</v>
      </c>
      <c r="BM179" s="1" t="s">
        <v>3021</v>
      </c>
    </row>
    <row r="180">
      <c r="A180" s="1" t="s">
        <v>3022</v>
      </c>
      <c r="B180" s="1" t="str">
        <f>IFERROR(__xludf.DUMMYFUNCTION("GOOGLETRANSLATE(A:A, ""en"", ""te"")"),"డ్యూయిటిన్ d.26")</f>
        <v>డ్యూయిటిన్ d.26</v>
      </c>
      <c r="C180" s="1" t="s">
        <v>3023</v>
      </c>
      <c r="D180" s="1" t="str">
        <f>IFERROR(__xludf.DUMMYFUNCTION("GOOGLETRANSLATE(C:C, ""en"", ""te"")"),"డెవోయిటిన్ డి. D.26 ఎయిర్‌ఫ్రేమ్ D.27 మాదిరిగానే ఉంది. తేడాలు ఉన్నాయి: స్విట్జర్లాండ్‌లోని స్విస్ ఫ్యాక్టరీ కె+డబ్ల్యు థన్ చేత అసెంబ్లీ కోసం 10 ఉదాహరణలు డ్యూయిటిన్ నిర్మించాయి. ప్రారంభ బ్యాచ్‌కు శక్తినిచ్చే రైట్ 9 క్యూ ఇంజిన్ యొక్క కొంచెం ఎక్కువ శక్తితో క"&amp;"ూడిన సంస్కరణతో కూడిన మరో రెండు విమానాల కోసం వీటిని అనుసరించారు, మరియు అసలు D.26 లలో ఒకటి అదేవిధంగా తిరిగి ఇంజిన్ చేయబడింది. అసలు D.26 లను ప్రధానంగా గన్నరీ మరియు నిర్మాణ ఎగిరే శిక్షణ కోసం ఉపయోగించారు, అయితే మరింత శక్తివంతమైన విమానాలను గాలి నుండి గాలికి పోర"&amp;"ాట శిక్షణ కోసం ఉపయోగించారు. ఈ మేరకు, వారికి తుపాకీ కెమెరాలు ఉన్నాయి. D.26 సుదీర్ఘ సేవా జీవితాన్ని ఆస్వాదించింది, 1948 వరకు ఉపసంహరించుకోలేదు. ఈ సమయంలో, వాటిని ఏరో-క్లబ్ డెర్ ష్వీజ్‌కు బదిలీ చేశారు, అక్కడ వాటిని గ్లైడర్ టగ్‌లుగా ఉపయోగించారు. చివరి ఉదాహరణ 19"&amp;"70 వరకు ఏరోక్లబ్ వాడకం నుండి రిటైర్ కాలేదు, ఆ తర్వాత ఇది డబెండోర్ఫ్‌లోని మిలిటరీ ఏవియేషన్ మ్యూజియంలో భద్రపరచబడింది. అసలు స్థితిలో 2 విమానాలు మాత్రమే ఇప్పటికీ వాయుమార్గం. సంఖ్య 286 గ్రెన్చెన్ LSZG లో ఉంది మరియు 284 సంఖ్య లాసాన్ LSGL లో ఉంది. రెండు విమానాలు"&amp;" ఎయిర్‌షోలలో ""ప్యాట్‌రౌయిల్ డ్యూయిటిన్ - స్విస్ ఎయిర్ ఫోర్స్ 1931"" గా పర్యటిస్తాయి. సాధారణ లక్షణాలు")</f>
        <v>డెవోయిటిన్ డి. D.26 ఎయిర్‌ఫ్రేమ్ D.27 మాదిరిగానే ఉంది. తేడాలు ఉన్నాయి: స్విట్జర్లాండ్‌లోని స్విస్ ఫ్యాక్టరీ కె+డబ్ల్యు థన్ చేత అసెంబ్లీ కోసం 10 ఉదాహరణలు డ్యూయిటిన్ నిర్మించాయి. ప్రారంభ బ్యాచ్‌కు శక్తినిచ్చే రైట్ 9 క్యూ ఇంజిన్ యొక్క కొంచెం ఎక్కువ శక్తితో కూడిన సంస్కరణతో కూడిన మరో రెండు విమానాల కోసం వీటిని అనుసరించారు, మరియు అసలు D.26 లలో ఒకటి అదేవిధంగా తిరిగి ఇంజిన్ చేయబడింది. అసలు D.26 లను ప్రధానంగా గన్నరీ మరియు నిర్మాణ ఎగిరే శిక్షణ కోసం ఉపయోగించారు, అయితే మరింత శక్తివంతమైన విమానాలను గాలి నుండి గాలికి పోరాట శిక్షణ కోసం ఉపయోగించారు. ఈ మేరకు, వారికి తుపాకీ కెమెరాలు ఉన్నాయి. D.26 సుదీర్ఘ సేవా జీవితాన్ని ఆస్వాదించింది, 1948 వరకు ఉపసంహరించుకోలేదు. ఈ సమయంలో, వాటిని ఏరో-క్లబ్ డెర్ ష్వీజ్‌కు బదిలీ చేశారు, అక్కడ వాటిని గ్లైడర్ టగ్‌లుగా ఉపయోగించారు. చివరి ఉదాహరణ 1970 వరకు ఏరోక్లబ్ వాడకం నుండి రిటైర్ కాలేదు, ఆ తర్వాత ఇది డబెండోర్ఫ్‌లోని మిలిటరీ ఏవియేషన్ మ్యూజియంలో భద్రపరచబడింది. అసలు స్థితిలో 2 విమానాలు మాత్రమే ఇప్పటికీ వాయుమార్గం. సంఖ్య 286 గ్రెన్చెన్ LSZG లో ఉంది మరియు 284 సంఖ్య లాసాన్ LSGL లో ఉంది. రెండు విమానాలు ఎయిర్‌షోలలో "ప్యాట్‌రౌయిల్ డ్యూయిటిన్ - స్విస్ ఎయిర్ ఫోర్స్ 1931" గా పర్యటిస్తాయి. సాధారణ లక్షణాలు</v>
      </c>
      <c r="E180" s="1" t="s">
        <v>1450</v>
      </c>
      <c r="F180" s="1" t="str">
        <f>IFERROR(__xludf.DUMMYFUNCTION("GOOGLETRANSLATE(E:E, ""en"", ""te"")"),"శిక్షకుడు")</f>
        <v>శిక్షకుడు</v>
      </c>
      <c r="L180" s="4">
        <v>10928.0</v>
      </c>
      <c r="O180" s="1">
        <v>11.0</v>
      </c>
      <c r="P180" s="1" t="s">
        <v>3024</v>
      </c>
      <c r="Q180" s="1" t="s">
        <v>3025</v>
      </c>
      <c r="R180" s="1" t="s">
        <v>3026</v>
      </c>
      <c r="S180" s="1" t="s">
        <v>3027</v>
      </c>
      <c r="T180" s="1" t="s">
        <v>3028</v>
      </c>
      <c r="U180" s="1" t="s">
        <v>3029</v>
      </c>
      <c r="V180" s="1" t="s">
        <v>3030</v>
      </c>
      <c r="W180" s="1" t="s">
        <v>3031</v>
      </c>
      <c r="Y180" s="1" t="s">
        <v>1106</v>
      </c>
      <c r="AA180" s="1" t="s">
        <v>1041</v>
      </c>
      <c r="AM180" s="2" t="s">
        <v>3032</v>
      </c>
      <c r="AN180" s="1" t="s">
        <v>3033</v>
      </c>
      <c r="AO180" s="2" t="s">
        <v>3034</v>
      </c>
      <c r="AU180" s="1" t="s">
        <v>3035</v>
      </c>
      <c r="BB180" s="1" t="s">
        <v>3036</v>
      </c>
      <c r="BC180" s="1" t="s">
        <v>3037</v>
      </c>
      <c r="BI180" s="1" t="s">
        <v>3038</v>
      </c>
      <c r="BP180" s="1" t="s">
        <v>3039</v>
      </c>
    </row>
    <row r="181">
      <c r="A181" s="1" t="s">
        <v>3040</v>
      </c>
      <c r="B181" s="1" t="str">
        <f>IFERROR(__xludf.DUMMYFUNCTION("GOOGLETRANSLATE(A:A, ""en"", ""te"")"),"డోవా డివి -1 స్కైలార్క్")</f>
        <v>డోవా డివి -1 స్కైలార్క్</v>
      </c>
      <c r="C181" s="1" t="s">
        <v>3041</v>
      </c>
      <c r="D181" s="1" t="str">
        <f>IFERROR(__xludf.DUMMYFUNCTION("GOOGLETRANSLATE(C:C, ""en"", ""te"")"),"DOVA DV-1 స్కైలార్క్ అనేది చెక్ అల్ట్రాలైట్ మరియు లైట్-స్పోర్ట్ విమానం, ఇది పాస్కోవ్ యొక్క డోవా విమానాలు ఉత్పత్తి చేస్తుంది. ఈ విమానం te త్సాహిక నిర్మాణానికి కిట్‌గా లేదా పూర్తి రెడీ-టు-ఫ్లై-ఎయిర్‌క్రాఫ్ట్‌గా సరఫరా చేయబడుతుంది. [1] [2] DV-1 Fédération aér"&amp;"onautique ఇంటర్నేషనల్ మైక్రోలైట్ రూల్స్ మరియు యుఎస్ లైట్-స్పోర్ట్ ఎయిర్క్రాఫ్ట్ రూల్స్ ను పాటించడానికి రూపొందించబడింది. ఇది కాంటిలివర్ లో-వింగ్, టి-టెయిల్, బబుల్ పందిరి కింద రెండు-సైడ్-సైడ్-సైడ్ కాన్ఫిగరేషన్ పరివేష్టిత కాక్‌పిట్, వీల్ ప్యాంటుతో స్థిర ట్రై"&amp;"సైకిల్ ల్యాండింగ్ గేర్ మరియు ట్రాక్టర్ కాన్ఫిగరేషన్‌లో ఒకే ఇంజిన్ కలిగి ఉంది. [1 సామాన్య విమానం అల్యూమినియం షీట్ నుండి తయారు చేయబడింది. దాని 8.14 మీ (26.7 అడుగులు) స్పాన్ వింగ్ 9.44 మీ 2 (101.6 చదరపు అడుగులు) విస్తీర్ణంలో ఉంది మరియు ఫ్లాప్స్ మరియు వింగ్లె"&amp;"ట్స్ కలిగి ఉంటుంది. 80 హెచ్‌పి (60 కిలోవాట్ల) రోటాక్స్ 912UL, 100 హెచ్‌పి (75 కిలోవాట్) రోటాక్స్ 912లు, 115 హెచ్‌పి (86 కిలోవాట్) టర్బోచార్జ్డ్ రోటాక్స్ 914 మరియు బిఎమ్‌డబ్ల్యూ 1100 ఫోర్-స్ట్రోక్ పవర్‌ప్లాంట్లు అందుబాటులో ఉన్నాయి. [1] [2] డిజైన్ అంగీకరించ"&amp;"బడిన ఫెడరల్ ఏవియేషన్ అడ్మినిస్ట్రేషన్ స్పెషల్ లైట్-స్పోర్ట్ విమానం. [4] ఫిబ్రవరి 2017 నాటికి ఏడు ఉదాహరణలు ఫెడరల్ ఏవియేషన్ అడ్మినిస్ట్రేషన్తో యునైటెడ్ స్టేట్స్లో నమోదు చేయబడ్డాయి. [5] బేయర్ల్ మరియు తయారీదారు నుండి డేటా [1] [6] సాధారణ లక్షణాల పనితీరు")</f>
        <v>DOVA DV-1 స్కైలార్క్ అనేది చెక్ అల్ట్రాలైట్ మరియు లైట్-స్పోర్ట్ విమానం, ఇది పాస్కోవ్ యొక్క డోవా విమానాలు ఉత్పత్తి చేస్తుంది. ఈ విమానం te త్సాహిక నిర్మాణానికి కిట్‌గా లేదా పూర్తి రెడీ-టు-ఫ్లై-ఎయిర్‌క్రాఫ్ట్‌గా సరఫరా చేయబడుతుంది. [1] [2] DV-1 Fédération aéronautique ఇంటర్నేషనల్ మైక్రోలైట్ రూల్స్ మరియు యుఎస్ లైట్-స్పోర్ట్ ఎయిర్క్రాఫ్ట్ రూల్స్ ను పాటించడానికి రూపొందించబడింది. ఇది కాంటిలివర్ లో-వింగ్, టి-టెయిల్, బబుల్ పందిరి కింద రెండు-సైడ్-సైడ్-సైడ్ కాన్ఫిగరేషన్ పరివేష్టిత కాక్‌పిట్, వీల్ ప్యాంటుతో స్థిర ట్రైసైకిల్ ల్యాండింగ్ గేర్ మరియు ట్రాక్టర్ కాన్ఫిగరేషన్‌లో ఒకే ఇంజిన్ కలిగి ఉంది. [1 సామాన్య విమానం అల్యూమినియం షీట్ నుండి తయారు చేయబడింది. దాని 8.14 మీ (26.7 అడుగులు) స్పాన్ వింగ్ 9.44 మీ 2 (101.6 చదరపు అడుగులు) విస్తీర్ణంలో ఉంది మరియు ఫ్లాప్స్ మరియు వింగ్లెట్స్ కలిగి ఉంటుంది. 80 హెచ్‌పి (60 కిలోవాట్ల) రోటాక్స్ 912UL, 100 హెచ్‌పి (75 కిలోవాట్) రోటాక్స్ 912లు, 115 హెచ్‌పి (86 కిలోవాట్) టర్బోచార్జ్డ్ రోటాక్స్ 914 మరియు బిఎమ్‌డబ్ల్యూ 1100 ఫోర్-స్ట్రోక్ పవర్‌ప్లాంట్లు అందుబాటులో ఉన్నాయి. [1] [2] డిజైన్ అంగీకరించబడిన ఫెడరల్ ఏవియేషన్ అడ్మినిస్ట్రేషన్ స్పెషల్ లైట్-స్పోర్ట్ విమానం. [4] ఫిబ్రవరి 2017 నాటికి ఏడు ఉదాహరణలు ఫెడరల్ ఏవియేషన్ అడ్మినిస్ట్రేషన్తో యునైటెడ్ స్టేట్స్లో నమోదు చేయబడ్డాయి. [5] బేయర్ల్ మరియు తయారీదారు నుండి డేటా [1] [6] సాధారణ లక్షణాల పనితీరు</v>
      </c>
      <c r="E181" s="1" t="s">
        <v>980</v>
      </c>
      <c r="F181" s="1" t="str">
        <f>IFERROR(__xludf.DUMMYFUNCTION("GOOGLETRANSLATE(E:E, ""en"", ""te"")"),"అల్ట్రాలైట్ విమానం మరియు లైట్-స్పోర్ట్ విమానం")</f>
        <v>అల్ట్రాలైట్ విమానం మరియు లైట్-స్పోర్ట్ విమానం</v>
      </c>
      <c r="G181" s="1" t="s">
        <v>2703</v>
      </c>
      <c r="H181" s="1" t="str">
        <f>IFERROR(__xludf.DUMMYFUNCTION("GOOGLETRANSLATE(G:G, ""en"", ""te"")"),"చెక్ రిపబ్లిక్")</f>
        <v>చెక్ రిపబ్లిక్</v>
      </c>
      <c r="I181" s="1" t="s">
        <v>2704</v>
      </c>
      <c r="M181" s="1" t="s">
        <v>492</v>
      </c>
      <c r="N181" s="1" t="str">
        <f>IFERROR(__xludf.DUMMYFUNCTION("GOOGLETRANSLATE(M:M, ""en"", ""te"")"),"ఉత్పత్తిలో")</f>
        <v>ఉత్పత్తిలో</v>
      </c>
      <c r="P181" s="1" t="s">
        <v>163</v>
      </c>
      <c r="Q181" s="1" t="s">
        <v>3042</v>
      </c>
      <c r="R181" s="1" t="s">
        <v>3043</v>
      </c>
      <c r="S181" s="1" t="s">
        <v>3044</v>
      </c>
      <c r="T181" s="1" t="s">
        <v>3045</v>
      </c>
      <c r="U181" s="1" t="s">
        <v>3046</v>
      </c>
      <c r="V181" s="1" t="s">
        <v>2710</v>
      </c>
      <c r="W181" s="1" t="s">
        <v>168</v>
      </c>
      <c r="Y181" s="1" t="s">
        <v>1106</v>
      </c>
      <c r="Z181" s="1" t="s">
        <v>2712</v>
      </c>
      <c r="AA181" s="1" t="s">
        <v>3047</v>
      </c>
      <c r="AM181" s="1" t="s">
        <v>989</v>
      </c>
      <c r="AN181" s="1" t="s">
        <v>3048</v>
      </c>
      <c r="AO181" s="1" t="s">
        <v>3049</v>
      </c>
      <c r="AP181" s="1" t="s">
        <v>175</v>
      </c>
      <c r="AQ181" s="1" t="s">
        <v>992</v>
      </c>
      <c r="AR181" s="1" t="s">
        <v>3050</v>
      </c>
      <c r="AS181" s="1" t="s">
        <v>1597</v>
      </c>
      <c r="AT181" s="1" t="s">
        <v>3051</v>
      </c>
      <c r="AU181" s="1" t="s">
        <v>3052</v>
      </c>
      <c r="AV181" s="1" t="s">
        <v>3053</v>
      </c>
      <c r="AW181" s="1" t="s">
        <v>206</v>
      </c>
      <c r="BI181" s="1" t="s">
        <v>3054</v>
      </c>
      <c r="BQ181" s="1" t="s">
        <v>2303</v>
      </c>
    </row>
    <row r="182">
      <c r="A182" s="1" t="s">
        <v>3055</v>
      </c>
      <c r="B182" s="1" t="str">
        <f>IFERROR(__xludf.DUMMYFUNCTION("GOOGLETRANSLATE(A:A, ""en"", ""te"")"),"డ్రీం టండ్రా")</f>
        <v>డ్రీం టండ్రా</v>
      </c>
      <c r="C182" s="1" t="s">
        <v>3056</v>
      </c>
      <c r="D182" s="1" t="str">
        <f>IFERROR(__xludf.DUMMYFUNCTION("GOOGLETRANSLATE(C:C, ""en"", ""te"")"),"డ్రీమ్ టండ్రా కెనడాలో రూపొందించిన బలమైన, సింగిల్-ఇంజిన్, హై-వింగ్ మోనోప్లేన్. నాలుగు కూర్చునేటప్పుడు, దాని చిన్న టేకాఫ్ మరియు ల్యాండింగ్ లక్షణాలు భూమి, మంచు లేదా నీటి వినియోగానికి అనుగుణంగా ఉంటాయి. ఇది హోమ్‌బిల్డింగ్ కోసం కిట్‌గా ఉత్పత్తి అవుతుంది. [1] [2"&amp;"] టండ్రా, డ్రీమ్ ఎయిర్క్రాఫ్ట్ యొక్క మొట్టమొదటి మరియు ఏకైక ఉత్పత్తి, ఇది కిట్ నిర్మించిన విమానం, దృ ness త్వం మరియు స్టోల్ పనితీరు కోసం రూపొందించబడింది, రెండు పక్కపక్కనే వరుసలలో నాలుగు కూర్చుంది. ఇది దాదాపు పూర్తిగా రివర్టెడ్ అల్యూమినియం నిర్మాణంలో ఉంది, "&amp;"అయినప్పటికీ ఎగిరే ఉపరితల చిట్కాలు మిశ్రమంగా ఉంటాయి మరియు సాంప్రదాయిక హై-వింగ్, సింగిల్-ఇంజిన్, రూపంలో ఉంచబడ్డాయి. కిట్ భాగాలు సిఎన్‌సి-మెచినింగ్ చేత తయారు చేయబడతాయి. [3] [2] రెక్కలో స్థిరమైన తీగ, మారిన చిట్కాలు మరియు 2 ° వాష్అవుట్ ఉన్నాయి. ఇది క్యాబిన్ యొ"&amp;"క్క దిగువ ఫ్యూజ్‌లేజ్ లాంగన్స్‌తో జతచేయబడిన వి-స్ట్రట్‌ల జతల ద్వారా కలుపుతారు. నాలుగు-స్థానం ఫౌలర్ ఫ్లాప్‌లు అమర్చబడి ఉంటాయి. టైల్‌ప్లేన్ మరియు ఎలివేటర్లు ప్రణాళికలో దీర్ఘచతురస్రాకారంగా ఉంటాయి, చుక్కాని కదలికను అనుమతించడానికి తరువాతి కాలంలో కటౌట్ ఉంటుంది."&amp;" ఫిన్ మరియు చుక్కాని అదేవిధంగా ప్రముఖ అంచు కాకుండా దీర్ఘచతురస్రాకారంగా ఉంటాయి, ఇందులో వంగిన ఫిల్లెట్ ఉంటుంది. చుక్కాని మరియు ఎలివేటర్లు రెండూ కొమ్ము సమతుల్యతతో ఉంటాయి. [3] ఇంజిన్ వెనుక క్యాబిన్, రెక్క కింద, రెండు వైపులా టాప్ హింగ్డ్ తలుపుల ద్వారా యాక్సెస్"&amp;" చేయబడుతుంది. సామాను కోసం ప్రత్యేక, పోర్ట్ సైడ్ డోర్ ఉంది. ఫ్యూజ్‌లేజ్ టేపర్ యొక్క చదునైన వైపులా తోకకు. అనేక అండర్ క్యారేజ్ కాన్ఫిగరేషన్లు అందుబాటులో ఉన్నాయి; భూమి ఆధారిత కార్యకలాపాల కోసం టండ్రా బిల్డర్ ట్రైసైకిల్ మరియు టెయిల్‌వీల్ గేర్‌ల మధ్య ఎంచుకోవచ్చు"&amp;". రెండూ స్ప్రింగ్ కాంటిలివర్ ప్రధాన కాళ్ళను ఉపయోగిస్తాయి, మృదువైన భూమి నుండి పని చేయడానికి పెద్ద, తక్కువ పీడన టైర్లతో; ఈ కాళ్ళు సాంప్రదాయిక అమరిక కోసం వింగ్ స్ట్రట్స్ యొక్క అటాచ్మెంట్ పాయింట్ వద్ద ఉంచబడతాయి మరియు ట్రైసైకిల్ గేర్ కోసం మరింత వెనుకకు ఉంటాయి."&amp;" ఫ్లోట్లను కూడా అమర్చవచ్చు, వాటి ప్రధాన అటాచ్మెంట్ స్ట్రట్స్ బేస్ వద్ద మరియు ద్వితీయ ఫ్లోట్ స్ట్రట్స్ తో మరింత వెనుకకు ఉంటుంది. ఉభయచర ఫ్లోట్లు (మోంటానా 2800) వాడవచ్చు. [3] టండ్రాలో కూడా స్కిస్ అమర్చవచ్చు. చక్రాలు, స్కిస్ మరియు ఫ్లోట్‌లతో టేకాఫ్ రోల్ దూరాల"&amp;"ు వరుసగా 125 మీ, 200 మీ, మరియు 400 మీ (400 అడుగులు, 650 అడుగులు మరియు 1300 అడుగులు). [4] మొదటి టండ్రా 12 మే 2001 న ఎగిరింది, ఇది 134 kW (180 HP) టెక్స్ట్రాన్ లైమింగ్ O-360-A ఫ్లాట్ ఫోర్ ఇంజిన్. తరువాత టండ్రాస్ 150 kW (200 HP) టెక్స్ట్రాన్ లైమింగ్ IO-360 ఫ"&amp;"్లాట్ ఫోర్ [3] లేదా 175 kW (235 HP) టెక్స్ట్రాన్ లైమింగ్ O-540-B4B5 ఫ్లాట్ సిక్స్‌ను ఉపయోగించాయి. [5] ఇతర మార్పులు తరువాతి విమానాలకు, ప్రధానంగా అండర్ క్యారేజీకి (ప్రోటోటైప్ చక్రాలు కలిగి ఉన్నాయి, బంగీ పి-స్ట్రట్‌లపై బంగీ మొలకెత్తిన సగం-ఆక్సిల్స్‌తో, క్యాబ"&amp;"ిన్ తలుపులు సులువు కోసం, టెయిల్‌ప్లేన్ మరియు ఫిన్‌కి భవనం సౌలభ్యం కోసం, భవనం సౌలభ్యం మరియు మంచి సౌండ్ ఇన్సులేషన్ కోసం డబుల్ క్యాబిన్ అంతస్తును చేర్చడం ద్వారా. [3] [6] కిట్ తయారీదారు నిర్మాణ సమయాన్ని 1000 గంటలకు అంచనా వేస్తాడు. [1] [7] [2] ఆగష్టు 2009 నాటి"&amp;"కి 35 కిట్లు అమ్ముడయ్యాయి, 11 టండ్రాస్ ఎగురుతున్నాయి. సుమారు 23 మందికి టెయిల్‌వీల్ అండర్ క్యారేజ్ ఉంది [3] మరియు చాలావరకు, రెండవ ప్రోటోటైప్ సి-గాగ్ కాకుండా, మొదటి ప్రోటోటైప్ సి-గిప్ఎన్ యొక్క వక్ర ఫిన్ ఫిల్లెట్ను కలిగి ఉంది. జేన్ యొక్క అన్ని ప్రపంచ విమానాల"&amp;" నుండి డేటా 2010/11 [3] సాధారణ లక్షణాల పనితీరు")</f>
        <v>డ్రీమ్ టండ్రా కెనడాలో రూపొందించిన బలమైన, సింగిల్-ఇంజిన్, హై-వింగ్ మోనోప్లేన్. నాలుగు కూర్చునేటప్పుడు, దాని చిన్న టేకాఫ్ మరియు ల్యాండింగ్ లక్షణాలు భూమి, మంచు లేదా నీటి వినియోగానికి అనుగుణంగా ఉంటాయి. ఇది హోమ్‌బిల్డింగ్ కోసం కిట్‌గా ఉత్పత్తి అవుతుంది. [1] [2] టండ్రా, డ్రీమ్ ఎయిర్క్రాఫ్ట్ యొక్క మొట్టమొదటి మరియు ఏకైక ఉత్పత్తి, ఇది కిట్ నిర్మించిన విమానం, దృ ness త్వం మరియు స్టోల్ పనితీరు కోసం రూపొందించబడింది, రెండు పక్కపక్కనే వరుసలలో నాలుగు కూర్చుంది. ఇది దాదాపు పూర్తిగా రివర్టెడ్ అల్యూమినియం నిర్మాణంలో ఉంది, అయినప్పటికీ ఎగిరే ఉపరితల చిట్కాలు మిశ్రమంగా ఉంటాయి మరియు సాంప్రదాయిక హై-వింగ్, సింగిల్-ఇంజిన్, రూపంలో ఉంచబడ్డాయి. కిట్ భాగాలు సిఎన్‌సి-మెచినింగ్ చేత తయారు చేయబడతాయి. [3] [2] రెక్కలో స్థిరమైన తీగ, మారిన చిట్కాలు మరియు 2 ° వాష్అవుట్ ఉన్నాయి. ఇది క్యాబిన్ యొక్క దిగువ ఫ్యూజ్‌లేజ్ లాంగన్స్‌తో జతచేయబడిన వి-స్ట్రట్‌ల జతల ద్వారా కలుపుతారు. నాలుగు-స్థానం ఫౌలర్ ఫ్లాప్‌లు అమర్చబడి ఉంటాయి. టైల్‌ప్లేన్ మరియు ఎలివేటర్లు ప్రణాళికలో దీర్ఘచతురస్రాకారంగా ఉంటాయి, చుక్కాని కదలికను అనుమతించడానికి తరువాతి కాలంలో కటౌట్ ఉంటుంది. ఫిన్ మరియు చుక్కాని అదేవిధంగా ప్రముఖ అంచు కాకుండా దీర్ఘచతురస్రాకారంగా ఉంటాయి, ఇందులో వంగిన ఫిల్లెట్ ఉంటుంది. చుక్కాని మరియు ఎలివేటర్లు రెండూ కొమ్ము సమతుల్యతతో ఉంటాయి. [3] ఇంజిన్ వెనుక క్యాబిన్, రెక్క కింద, రెండు వైపులా టాప్ హింగ్డ్ తలుపుల ద్వారా యాక్సెస్ చేయబడుతుంది. సామాను కోసం ప్రత్యేక, పోర్ట్ సైడ్ డోర్ ఉంది. ఫ్యూజ్‌లేజ్ టేపర్ యొక్క చదునైన వైపులా తోకకు. అనేక అండర్ క్యారేజ్ కాన్ఫిగరేషన్లు అందుబాటులో ఉన్నాయి; భూమి ఆధారిత కార్యకలాపాల కోసం టండ్రా బిల్డర్ ట్రైసైకిల్ మరియు టెయిల్‌వీల్ గేర్‌ల మధ్య ఎంచుకోవచ్చు. రెండూ స్ప్రింగ్ కాంటిలివర్ ప్రధాన కాళ్ళను ఉపయోగిస్తాయి, మృదువైన భూమి నుండి పని చేయడానికి పెద్ద, తక్కువ పీడన టైర్లతో; ఈ కాళ్ళు సాంప్రదాయిక అమరిక కోసం వింగ్ స్ట్రట్స్ యొక్క అటాచ్మెంట్ పాయింట్ వద్ద ఉంచబడతాయి మరియు ట్రైసైకిల్ గేర్ కోసం మరింత వెనుకకు ఉంటాయి. ఫ్లోట్లను కూడా అమర్చవచ్చు, వాటి ప్రధాన అటాచ్మెంట్ స్ట్రట్స్ బేస్ వద్ద మరియు ద్వితీయ ఫ్లోట్ స్ట్రట్స్ తో మరింత వెనుకకు ఉంటుంది. ఉభయచర ఫ్లోట్లు (మోంటానా 2800) వాడవచ్చు. [3] టండ్రాలో కూడా స్కిస్ అమర్చవచ్చు. చక్రాలు, స్కిస్ మరియు ఫ్లోట్‌లతో టేకాఫ్ రోల్ దూరాలు వరుసగా 125 మీ, 200 మీ, మరియు 400 మీ (400 అడుగులు, 650 అడుగులు మరియు 1300 అడుగులు). [4] మొదటి టండ్రా 12 మే 2001 న ఎగిరింది, ఇది 134 kW (180 HP) టెక్స్ట్రాన్ లైమింగ్ O-360-A ఫ్లాట్ ఫోర్ ఇంజిన్. తరువాత టండ్రాస్ 150 kW (200 HP) టెక్స్ట్రాన్ లైమింగ్ IO-360 ఫ్లాట్ ఫోర్ [3] లేదా 175 kW (235 HP) టెక్స్ట్రాన్ లైమింగ్ O-540-B4B5 ఫ్లాట్ సిక్స్‌ను ఉపయోగించాయి. [5] ఇతర మార్పులు తరువాతి విమానాలకు, ప్రధానంగా అండర్ క్యారేజీకి (ప్రోటోటైప్ చక్రాలు కలిగి ఉన్నాయి, బంగీ పి-స్ట్రట్‌లపై బంగీ మొలకెత్తిన సగం-ఆక్సిల్స్‌తో, క్యాబిన్ తలుపులు సులువు కోసం, టెయిల్‌ప్లేన్ మరియు ఫిన్‌కి భవనం సౌలభ్యం కోసం, భవనం సౌలభ్యం మరియు మంచి సౌండ్ ఇన్సులేషన్ కోసం డబుల్ క్యాబిన్ అంతస్తును చేర్చడం ద్వారా. [3] [6] కిట్ తయారీదారు నిర్మాణ సమయాన్ని 1000 గంటలకు అంచనా వేస్తాడు. [1] [7] [2] ఆగష్టు 2009 నాటికి 35 కిట్లు అమ్ముడయ్యాయి, 11 టండ్రాస్ ఎగురుతున్నాయి. సుమారు 23 మందికి టెయిల్‌వీల్ అండర్ క్యారేజ్ ఉంది [3] మరియు చాలావరకు, రెండవ ప్రోటోటైప్ సి-గాగ్ కాకుండా, మొదటి ప్రోటోటైప్ సి-గిప్ఎన్ యొక్క వక్ర ఫిన్ ఫిల్లెట్ను కలిగి ఉంది. జేన్ యొక్క అన్ని ప్రపంచ విమానాల నుండి డేటా 2010/11 [3] సాధారణ లక్షణాల పనితీరు</v>
      </c>
      <c r="E182" s="1" t="s">
        <v>3057</v>
      </c>
      <c r="F182" s="1" t="str">
        <f>IFERROR(__xludf.DUMMYFUNCTION("GOOGLETRANSLATE(E:E, ""en"", ""te"")"),"4 సీట్ కిట్ నిర్మించిన స్టోల్ యుటిలిటీ ఎయిర్క్రాఫ్ట్")</f>
        <v>4 సీట్ కిట్ నిర్మించిన స్టోల్ యుటిలిటీ ఎయిర్క్రాఫ్ట్</v>
      </c>
      <c r="G182" s="1" t="s">
        <v>489</v>
      </c>
      <c r="H182" s="1" t="str">
        <f>IFERROR(__xludf.DUMMYFUNCTION("GOOGLETRANSLATE(G:G, ""en"", ""te"")"),"కెనడా")</f>
        <v>కెనడా</v>
      </c>
      <c r="I182" s="2" t="s">
        <v>490</v>
      </c>
      <c r="L182" s="3">
        <v>37023.0</v>
      </c>
      <c r="O182" s="1" t="s">
        <v>3058</v>
      </c>
      <c r="Q182" s="1" t="s">
        <v>3059</v>
      </c>
      <c r="R182" s="1" t="s">
        <v>3060</v>
      </c>
      <c r="S182" s="1" t="s">
        <v>3061</v>
      </c>
      <c r="T182" s="1" t="s">
        <v>3062</v>
      </c>
      <c r="U182" s="1" t="s">
        <v>3063</v>
      </c>
      <c r="W182" s="1" t="s">
        <v>3064</v>
      </c>
      <c r="X182" s="1" t="s">
        <v>3065</v>
      </c>
      <c r="Z182" s="1" t="s">
        <v>3066</v>
      </c>
      <c r="AA182" s="1" t="s">
        <v>3067</v>
      </c>
      <c r="AM182" s="1" t="s">
        <v>3068</v>
      </c>
      <c r="AN182" s="1" t="s">
        <v>3069</v>
      </c>
      <c r="AO182" s="1" t="s">
        <v>3070</v>
      </c>
      <c r="AP182" s="1">
        <v>4.0</v>
      </c>
      <c r="AR182" s="1" t="s">
        <v>3071</v>
      </c>
      <c r="AS182" s="1" t="s">
        <v>3072</v>
      </c>
      <c r="AU182" s="1" t="s">
        <v>3073</v>
      </c>
      <c r="AV182" s="1" t="s">
        <v>3074</v>
      </c>
      <c r="AW182" s="1" t="s">
        <v>3075</v>
      </c>
      <c r="BG182" s="1" t="s">
        <v>3076</v>
      </c>
      <c r="BH182" s="1" t="s">
        <v>3077</v>
      </c>
      <c r="BI182" s="1" t="s">
        <v>3078</v>
      </c>
      <c r="BM182" s="1" t="s">
        <v>3079</v>
      </c>
      <c r="BQ182" s="1" t="s">
        <v>3080</v>
      </c>
    </row>
    <row r="183">
      <c r="A183" s="1" t="s">
        <v>3081</v>
      </c>
      <c r="B183" s="1" t="str">
        <f>IFERROR(__xludf.DUMMYFUNCTION("GOOGLETRANSLATE(A:A, ""en"", ""te"")"),"డేవిస్ డి -1")</f>
        <v>డేవిస్ డి -1</v>
      </c>
      <c r="C183" s="1" t="s">
        <v>3082</v>
      </c>
      <c r="D183" s="1" t="str">
        <f>IFERROR(__xludf.DUMMYFUNCTION("GOOGLETRANSLATE(C:C, ""en"", ""te"")"),"డేవిస్ డి -1 1920 ల చివరలో ఒక అమెరికన్ లైట్ రెండు-సీట్ల పారాసోల్-రెక్కల మోనోప్లేన్. డేవిస్ డి -1 డేవిస్ వి -3 నుండి అభివృద్ధి చేయబడింది, ఇది వల్కాన్ అమెరికన్ చిమ్మట నుండి అభివృద్ధి చేయబడింది. డేవిస్ ఎయిర్క్రాఫ్ట్ కార్పొరేషన్ ఇండియానాలోని రిచ్మండ్ వద్ద కర్"&amp;"మాగారాన్ని కలిగి ఉంది. D-1 అనేది రెండు-స్పేర్ వింగ్ మరియు దీర్ఘచతురస్రాకార వెల్డెడ్ స్టీల్-ట్యూబ్ ఫ్యూజ్‌లేజ్‌తో మిశ్రమ నిర్మాణం యొక్క పారాసోల్-రెక్కల విమానం, మొత్తం ఫాబ్రిక్ చేత కప్పబడి ఉంటుంది. టెన్డం ఓపెన్ కాక్‌పిట్‌లు ఉన్నాయి మరియు ఇది స్థిర టెయిల్‌వీ"&amp;"ల్ అండర్ క్యారేజీతో అమర్చబడి ఉంటుంది, ఇది ఫ్యూజ్‌లేజ్ ఎగువ మరియు దిగువకు స్ట్రట్‌ల ద్వారా జతచేయబడుతుంది. రెక్క దిగువ ఫ్యూజ్‌లేజ్ నుండి స్ట్రట్‌ల ద్వారా కలుపుతారు. 60 నుండి 125 హెచ్‌పి (45 నుండి 93 కిలోవాట్) మధ్య వివిధ ఇంజన్లు అమర్చబడ్డాయి. [1] D-1 ను 1929"&amp;" నుండి క్రీడా పైలట్లు మరియు ప్రైవేట్ పైలట్ యజమానులు విశ్రాంతి ఫ్లయింగ్ కోసం ఉపయోగించారు. సెప్టెంబర్ 1930 లో, ఆర్ట్ చెస్టర్ డేవిస్ డి -1-85 పారాసోల్ ను కొనుగోలు చేసి, 1930 నేషనల్ ఎయిర్ రేసుల్లో విజయం సాధించాడు. [2] చివరి మోడల్ D-1W ""ది విస్లర్ II"" 1933 ల"&amp;"ో డేవిస్ కోసం పందిరితో నిర్మించబడింది. ఇది 1934 మయామి ఎయిర్ రేసులో ఆర్ట్ డేవిస్ 133.478 mph వద్ద ఈ వర్గాన్ని గెలుచుకుంది. ఇది తరువాత సినీ స్టార్ రిచర్డ్ అర్లెన్ యాజమాన్యంలో ఉంది మరియు గ్రాండ్ ఛాంపియన్ పురాతనంగా మారింది. [3] చాలా డేవిస్ విమానాలు యునైటెడ్ స"&amp;"్టేట్స్లో విక్రయించబడ్డాయి, కాని కనీసం ఒకరు అర్జెంటీనాకు వెళ్ళారు. పద్నాలుగు ఉదాహరణలు 2001 లో వివిధ రాష్ట్రాలలో ఉన్నాయి [4] మరియు అనేక 2011 లో ఇప్పటికీ వాయుమార్గం. (ఏరోఫైల్స్ నుండి డేటా) గ్రీన్ జనరల్ లక్షణాల పనితీరు నుండి డేటా")</f>
        <v>డేవిస్ డి -1 1920 ల చివరలో ఒక అమెరికన్ లైట్ రెండు-సీట్ల పారాసోల్-రెక్కల మోనోప్లేన్. డేవిస్ డి -1 డేవిస్ వి -3 నుండి అభివృద్ధి చేయబడింది, ఇది వల్కాన్ అమెరికన్ చిమ్మట నుండి అభివృద్ధి చేయబడింది. డేవిస్ ఎయిర్క్రాఫ్ట్ కార్పొరేషన్ ఇండియానాలోని రిచ్మండ్ వద్ద కర్మాగారాన్ని కలిగి ఉంది. D-1 అనేది రెండు-స్పేర్ వింగ్ మరియు దీర్ఘచతురస్రాకార వెల్డెడ్ స్టీల్-ట్యూబ్ ఫ్యూజ్‌లేజ్‌తో మిశ్రమ నిర్మాణం యొక్క పారాసోల్-రెక్కల విమానం, మొత్తం ఫాబ్రిక్ చేత కప్పబడి ఉంటుంది. టెన్డం ఓపెన్ కాక్‌పిట్‌లు ఉన్నాయి మరియు ఇది స్థిర టెయిల్‌వీల్ అండర్ క్యారేజీతో అమర్చబడి ఉంటుంది, ఇది ఫ్యూజ్‌లేజ్ ఎగువ మరియు దిగువకు స్ట్రట్‌ల ద్వారా జతచేయబడుతుంది. రెక్క దిగువ ఫ్యూజ్‌లేజ్ నుండి స్ట్రట్‌ల ద్వారా కలుపుతారు. 60 నుండి 125 హెచ్‌పి (45 నుండి 93 కిలోవాట్) మధ్య వివిధ ఇంజన్లు అమర్చబడ్డాయి. [1] D-1 ను 1929 నుండి క్రీడా పైలట్లు మరియు ప్రైవేట్ పైలట్ యజమానులు విశ్రాంతి ఫ్లయింగ్ కోసం ఉపయోగించారు. సెప్టెంబర్ 1930 లో, ఆర్ట్ చెస్టర్ డేవిస్ డి -1-85 పారాసోల్ ను కొనుగోలు చేసి, 1930 నేషనల్ ఎయిర్ రేసుల్లో విజయం సాధించాడు. [2] చివరి మోడల్ D-1W "ది విస్లర్ II" 1933 లో డేవిస్ కోసం పందిరితో నిర్మించబడింది. ఇది 1934 మయామి ఎయిర్ రేసులో ఆర్ట్ డేవిస్ 133.478 mph వద్ద ఈ వర్గాన్ని గెలుచుకుంది. ఇది తరువాత సినీ స్టార్ రిచర్డ్ అర్లెన్ యాజమాన్యంలో ఉంది మరియు గ్రాండ్ ఛాంపియన్ పురాతనంగా మారింది. [3] చాలా డేవిస్ విమానాలు యునైటెడ్ స్టేట్స్లో విక్రయించబడ్డాయి, కాని కనీసం ఒకరు అర్జెంటీనాకు వెళ్ళారు. పద్నాలుగు ఉదాహరణలు 2001 లో వివిధ రాష్ట్రాలలో ఉన్నాయి [4] మరియు అనేక 2011 లో ఇప్పటికీ వాయుమార్గం. (ఏరోఫైల్స్ నుండి డేటా) గ్రీన్ జనరల్ లక్షణాల పనితీరు నుండి డేటా</v>
      </c>
      <c r="E183" s="1" t="s">
        <v>3083</v>
      </c>
      <c r="F183" s="1" t="str">
        <f>IFERROR(__xludf.DUMMYFUNCTION("GOOGLETRANSLATE(E:E, ""en"", ""te"")"),"లైట్ స్పోర్ట్స్ విమానం")</f>
        <v>లైట్ స్పోర్ట్స్ విమానం</v>
      </c>
      <c r="G183" s="1" t="s">
        <v>522</v>
      </c>
      <c r="H183" s="1" t="str">
        <f>IFERROR(__xludf.DUMMYFUNCTION("GOOGLETRANSLATE(G:G, ""en"", ""te"")"),"సంయుక్త రాష్ట్రాలు")</f>
        <v>సంయుక్త రాష్ట్రాలు</v>
      </c>
      <c r="I183" s="1" t="s">
        <v>738</v>
      </c>
      <c r="M183" s="1" t="s">
        <v>3084</v>
      </c>
      <c r="N183" s="1" t="str">
        <f>IFERROR(__xludf.DUMMYFUNCTION("GOOGLETRANSLATE(M:M, ""en"", ""te"")"),"కొన్ని ఇప్పటికీ ఎగురుతున్నాయి")</f>
        <v>కొన్ని ఇప్పటికీ ఎగురుతున్నాయి</v>
      </c>
      <c r="P183" s="1" t="s">
        <v>163</v>
      </c>
      <c r="Q183" s="1" t="s">
        <v>3085</v>
      </c>
      <c r="R183" s="1" t="s">
        <v>3086</v>
      </c>
      <c r="S183" s="1" t="s">
        <v>2051</v>
      </c>
      <c r="U183" s="1" t="s">
        <v>3087</v>
      </c>
      <c r="V183" s="1" t="s">
        <v>3088</v>
      </c>
      <c r="W183" s="1" t="s">
        <v>3089</v>
      </c>
      <c r="Y183" s="1" t="s">
        <v>3090</v>
      </c>
      <c r="Z183" s="1" t="s">
        <v>3091</v>
      </c>
      <c r="AA183" s="1" t="s">
        <v>3092</v>
      </c>
      <c r="AN183" s="1" t="s">
        <v>3093</v>
      </c>
      <c r="AO183" s="1" t="s">
        <v>3094</v>
      </c>
      <c r="AP183" s="1" t="s">
        <v>175</v>
      </c>
      <c r="AR183" s="1" t="s">
        <v>3095</v>
      </c>
      <c r="AU183" s="1" t="s">
        <v>3096</v>
      </c>
      <c r="AW183" s="1" t="s">
        <v>3097</v>
      </c>
      <c r="AZ183" s="1">
        <v>1929.0</v>
      </c>
      <c r="BB183" s="1" t="s">
        <v>2322</v>
      </c>
      <c r="BD183" s="1" t="s">
        <v>3098</v>
      </c>
      <c r="BI183" s="1" t="s">
        <v>3099</v>
      </c>
    </row>
    <row r="184">
      <c r="A184" s="1" t="s">
        <v>3100</v>
      </c>
      <c r="B184" s="1" t="str">
        <f>IFERROR(__xludf.DUMMYFUNCTION("GOOGLETRANSLATE(A:A, ""en"", ""te"")"),"డ్యూయిటిన్ డి .7")</f>
        <v>డ్యూయిటిన్ డి .7</v>
      </c>
      <c r="C184" s="1" t="s">
        <v>3101</v>
      </c>
      <c r="D184" s="1" t="str">
        <f>IFERROR(__xludf.DUMMYFUNCTION("GOOGLETRANSLATE(C:C, ""en"", ""te"")"),"డ్యూయిటిన్ డి .7 అనేది 1920 ల మధ్యలో నిర్మించిన ఒక ఫ్రెంచ్ క్రీడా విమానం. D.7 సాంప్రదాయకంగా వేసిన మోనోప్లేన్, మందపాటి కాంటిలివర్ భుజం వింగ్. దాని సింగిల్ సీటు, ఓపెన్ కాక్‌పిట్, చిన్న విండ్‌స్క్రీన్‌తో అందించబడింది, ఇది రెక్కపై ఉంది. దీనికి సాంప్రదాయ, స్థి"&amp;"ర, తోక, తోక ల్యాండింగ్ గేర్ ఉంది. D.7 ఏదైనా చిన్న ఇంజిన్ ద్వారా శక్తినివ్వవచ్చు; సాల్మ్సన్ AD.3 రేడియల్ ఇంజిన్, మతాధికారి 2 కె ఫ్లాట్ ట్విన్, వాస్లిన్ ఫ్లాట్-ఫోర్ లేదా వాస్లిన్ వాటర్-కూల్డ్ ఆరు సిలిండర్ ఇన్లైన్ ఇంజన్లు అమర్చబడ్డాయి. సాధారణ లక్షణాల పనితీరు"&amp;" 1920 ల విమానంలో ఈ వ్యాసం ఒక స్టబ్. వికీపీడియా విస్తరించడం ద్వారా మీరు సహాయపడవచ్చు.")</f>
        <v>డ్యూయిటిన్ డి .7 అనేది 1920 ల మధ్యలో నిర్మించిన ఒక ఫ్రెంచ్ క్రీడా విమానం. D.7 సాంప్రదాయకంగా వేసిన మోనోప్లేన్, మందపాటి కాంటిలివర్ భుజం వింగ్. దాని సింగిల్ సీటు, ఓపెన్ కాక్‌పిట్, చిన్న విండ్‌స్క్రీన్‌తో అందించబడింది, ఇది రెక్కపై ఉంది. దీనికి సాంప్రదాయ, స్థిర, తోక, తోక ల్యాండింగ్ గేర్ ఉంది. D.7 ఏదైనా చిన్న ఇంజిన్ ద్వారా శక్తినివ్వవచ్చు; సాల్మ్సన్ AD.3 రేడియల్ ఇంజిన్, మతాధికారి 2 కె ఫ్లాట్ ట్విన్, వాస్లిన్ ఫ్లాట్-ఫోర్ లేదా వాస్లిన్ వాటర్-కూల్డ్ ఆరు సిలిండర్ ఇన్లైన్ ఇంజన్లు అమర్చబడ్డాయి. సాధారణ లక్షణాల పనితీరు 1920 ల విమానంలో ఈ వ్యాసం ఒక స్టబ్. వికీపీడియా విస్తరించడం ద్వారా మీరు సహాయపడవచ్చు.</v>
      </c>
      <c r="E184" s="1" t="s">
        <v>3102</v>
      </c>
      <c r="F184" s="1" t="str">
        <f>IFERROR(__xludf.DUMMYFUNCTION("GOOGLETRANSLATE(E:E, ""en"", ""te"")"),"అల్ట్రాలైట్ స్పోర్ట్ ప్లేన్")</f>
        <v>అల్ట్రాలైట్ స్పోర్ట్ ప్లేన్</v>
      </c>
      <c r="J184" s="1" t="s">
        <v>3103</v>
      </c>
      <c r="K184" s="1" t="str">
        <f>IFERROR(__xludf.DUMMYFUNCTION("GOOGLETRANSLATE(J:J, ""en"", ""te"")"),"ఎమిలే డ్యూయిటిన్")</f>
        <v>ఎమిలే డ్యూయిటిన్</v>
      </c>
      <c r="L184" s="1" t="s">
        <v>3104</v>
      </c>
      <c r="O184" s="1" t="s">
        <v>3105</v>
      </c>
      <c r="P184" s="1">
        <v>1.0</v>
      </c>
      <c r="Q184" s="1" t="s">
        <v>3106</v>
      </c>
      <c r="R184" s="1" t="s">
        <v>3107</v>
      </c>
      <c r="T184" s="1" t="s">
        <v>3108</v>
      </c>
      <c r="V184" s="1" t="s">
        <v>2293</v>
      </c>
      <c r="W184" s="1" t="s">
        <v>3109</v>
      </c>
      <c r="Y184" s="1" t="s">
        <v>3110</v>
      </c>
      <c r="AN184" s="1" t="s">
        <v>3033</v>
      </c>
      <c r="AO184" s="2" t="s">
        <v>3034</v>
      </c>
      <c r="AU184" s="1" t="s">
        <v>3111</v>
      </c>
      <c r="AY184" s="1" t="s">
        <v>3112</v>
      </c>
      <c r="BI184" s="1" t="s">
        <v>3113</v>
      </c>
      <c r="BM184" s="1" t="s">
        <v>3114</v>
      </c>
    </row>
    <row r="185">
      <c r="A185" s="1" t="s">
        <v>3115</v>
      </c>
      <c r="B185" s="1" t="str">
        <f>IFERROR(__xludf.DUMMYFUNCTION("GOOGLETRANSLATE(A:A, ""en"", ""te"")"),"ర్యాన్ యో -51 డ్రాగన్‌ఫ్లై")</f>
        <v>ర్యాన్ యో -51 డ్రాగన్‌ఫ్లై</v>
      </c>
      <c r="C185" s="1" t="s">
        <v>3116</v>
      </c>
      <c r="D185" s="1" t="str">
        <f>IFERROR(__xludf.DUMMYFUNCTION("GOOGLETRANSLATE(C:C, ""en"", ""te"")"),"ర్యాన్ యో -51 డ్రాగన్‌ఫ్లై అనేది యునైటెడ్ స్టేట్స్ ఆర్మీ ఎయిర్ కార్ప్స్ (యుఎస్‌ఎఎసి) కోసం ర్యాన్ ఏరోనాటికల్ రూపొందించిన మరియు నిర్మించిన ఒక పరిశీలన విమానం. సింగిల్-ఇంజిన్ పారాసోల్ వింగ్ మోనోప్లేన్, ఇది వాంఛనీయ STOL సామర్ధ్యం కోసం రూపొందించబడింది, అయితే మూ"&amp;"డు ప్రోటోటైప్‌లు పరీక్షలో అత్యంత విజయవంతమయ్యాయి, స్టిన్సన్ YO-49 ఉన్నతమైనది మరియు ఉత్పత్తి ఒప్పందం ఉంచబడలేదు. YO-51 డ్రాగన్‌ఫ్లై యొక్క రూపకల్పన దాని రకం విమానాలకు విలక్షణమైనది, పరిశీలన మరియు అనుసంధాన పాత్ర కోసం ఆప్టిమైజ్ చేయబడింది, సాధ్యమైనంత చిన్న ఎయిర్‌"&amp;"ఫీల్డ్‌ల నుండి పనిచేసే సామర్థ్యానికి ప్రాధాన్యత ఇవ్వబడింది. [1] డ్రాగన్‌ఫ్లై అనేది హై-వింగ్ బ్రేస్డ్ పారాసోల్ మోనోప్లేన్, ఇది స్థిర టెయిల్‌వీల్ ల్యాండింగ్ గేర్, రెండు-సీట్ల ఓపెన్ కాక్‌పిట్ మరియు పూర్తి-స్పాన్ స్లాట్లు మరియు స్టోల్ సామర్ధ్యం కోసం ఫౌలర్ ఫ్ల"&amp;"ాప్‌లు. [2] ఇది సింగిల్ ప్రాట్ &amp; విట్నీ R-985-21 కందిరీగ జూనియర్ రేడియల్ ఇంజిన్ ద్వారా శక్తిని పొందింది. [3] స్థూల బరువు వద్ద, యో -51 ఫ్లాప్స్ లేకుండా, 400 అడుగుల పరుగు తర్వాత టేకాఫ్ చేయగలదు, పూర్తి ఫ్లాప్‌లతో టేకాఫ్ రన్ 75 అడుగులు మాత్రమే ఉంటుంది, లేదా ద"&amp;"ాని స్వంత పొడవు కంటే రెండు రెట్లు ఎక్కువ. [4] డ్రాగన్‌ఫ్లై గంటకు 30 మైళ్ళు (48 కిమీ/గం), [5] వేగంతో స్థాయి విమానంలో ఉండే సామర్థ్యాన్ని కలిగి ఉంది మరియు విమానం యొక్క పొడవు కంటే తక్కువ దూరంలో ల్యాండింగ్ చేయగలదని పేర్కొంది. [6] ""ఫ్లయింగ్ మోటార్‌సైకిల్"" అనే"&amp;" మారుపేరుతో, [7] మూడు YO-51 విమానాలను యునైటెడ్ స్టేట్స్ ఆర్మీ ఎయిర్ కార్ప్స్ స్వాధీనం చేసుకుంది, స్టిన్సన్ YO-49 మరియు బెల్లాంకా యో -50 లకు వ్యతిరేకంగా ఫ్లై-ఆఫ్ మూల్యాంకనంలో పాల్గొనడానికి కొత్త పరిశీలనను సరఫరా చేయడానికి మరియు USAAC ఉపయోగం కోసం అనుసంధాన వి"&amp;"మానం. [8] YO-51 మూల్యాంకనం చేసిన మూడు విమానాలలో భారీగా ఉంది. [9] విమాన పరీక్ష సమయంలో డ్రాగన్‌ఫ్లై సంతృప్తికరంగా పరిగణించబడినప్పటికీ, [10] ఒహియోలోని రైట్ ఫీల్డ్‌లో నిర్వహించింది, [11] స్టిన్సన్ మెషిన్ ఉత్పత్తి ఒప్పందాన్ని గెలుచుకుంది, మరియు తదుపరి YO-51 లు"&amp;" నిర్మించబడలేదు. [12] డొనాల్డ్ 1997 నుండి డేటా [3] సాధారణ లక్షణాలు పనితీరు ఆయుధాలు పోల్చదగిన పాత్ర, కాన్ఫిగరేషన్ మరియు ERA సంబంధిత జాబితాల విమానం")</f>
        <v>ర్యాన్ యో -51 డ్రాగన్‌ఫ్లై అనేది యునైటెడ్ స్టేట్స్ ఆర్మీ ఎయిర్ కార్ప్స్ (యుఎస్‌ఎఎసి) కోసం ర్యాన్ ఏరోనాటికల్ రూపొందించిన మరియు నిర్మించిన ఒక పరిశీలన విమానం. సింగిల్-ఇంజిన్ పారాసోల్ వింగ్ మోనోప్లేన్, ఇది వాంఛనీయ STOL సామర్ధ్యం కోసం రూపొందించబడింది, అయితే మూడు ప్రోటోటైప్‌లు పరీక్షలో అత్యంత విజయవంతమయ్యాయి, స్టిన్సన్ YO-49 ఉన్నతమైనది మరియు ఉత్పత్తి ఒప్పందం ఉంచబడలేదు. YO-51 డ్రాగన్‌ఫ్లై యొక్క రూపకల్పన దాని రకం విమానాలకు విలక్షణమైనది, పరిశీలన మరియు అనుసంధాన పాత్ర కోసం ఆప్టిమైజ్ చేయబడింది, సాధ్యమైనంత చిన్న ఎయిర్‌ఫీల్డ్‌ల నుండి పనిచేసే సామర్థ్యానికి ప్రాధాన్యత ఇవ్వబడింది. [1] డ్రాగన్‌ఫ్లై అనేది హై-వింగ్ బ్రేస్డ్ పారాసోల్ మోనోప్లేన్, ఇది స్థిర టెయిల్‌వీల్ ల్యాండింగ్ గేర్, రెండు-సీట్ల ఓపెన్ కాక్‌పిట్ మరియు పూర్తి-స్పాన్ స్లాట్లు మరియు స్టోల్ సామర్ధ్యం కోసం ఫౌలర్ ఫ్లాప్‌లు. [2] ఇది సింగిల్ ప్రాట్ &amp; విట్నీ R-985-21 కందిరీగ జూనియర్ రేడియల్ ఇంజిన్ ద్వారా శక్తిని పొందింది. [3] స్థూల బరువు వద్ద, యో -51 ఫ్లాప్స్ లేకుండా, 400 అడుగుల పరుగు తర్వాత టేకాఫ్ చేయగలదు, పూర్తి ఫ్లాప్‌లతో టేకాఫ్ రన్ 75 అడుగులు మాత్రమే ఉంటుంది, లేదా దాని స్వంత పొడవు కంటే రెండు రెట్లు ఎక్కువ. [4] డ్రాగన్‌ఫ్లై గంటకు 30 మైళ్ళు (48 కిమీ/గం), [5] వేగంతో స్థాయి విమానంలో ఉండే సామర్థ్యాన్ని కలిగి ఉంది మరియు విమానం యొక్క పొడవు కంటే తక్కువ దూరంలో ల్యాండింగ్ చేయగలదని పేర్కొంది. [6] "ఫ్లయింగ్ మోటార్‌సైకిల్" అనే మారుపేరుతో, [7] మూడు YO-51 విమానాలను యునైటెడ్ స్టేట్స్ ఆర్మీ ఎయిర్ కార్ప్స్ స్వాధీనం చేసుకుంది, స్టిన్సన్ YO-49 మరియు బెల్లాంకా యో -50 లకు వ్యతిరేకంగా ఫ్లై-ఆఫ్ మూల్యాంకనంలో పాల్గొనడానికి కొత్త పరిశీలనను సరఫరా చేయడానికి మరియు USAAC ఉపయోగం కోసం అనుసంధాన విమానం. [8] YO-51 మూల్యాంకనం చేసిన మూడు విమానాలలో భారీగా ఉంది. [9] విమాన పరీక్ష సమయంలో డ్రాగన్‌ఫ్లై సంతృప్తికరంగా పరిగణించబడినప్పటికీ, [10] ఒహియోలోని రైట్ ఫీల్డ్‌లో నిర్వహించింది, [11] స్టిన్సన్ మెషిన్ ఉత్పత్తి ఒప్పందాన్ని గెలుచుకుంది, మరియు తదుపరి YO-51 లు నిర్మించబడలేదు. [12] డొనాల్డ్ 1997 నుండి డేటా [3] సాధారణ లక్షణాలు పనితీరు ఆయుధాలు పోల్చదగిన పాత్ర, కాన్ఫిగరేషన్ మరియు ERA సంబంధిత జాబితాల విమానం</v>
      </c>
      <c r="E185" s="1" t="s">
        <v>3117</v>
      </c>
      <c r="F185" s="1" t="str">
        <f>IFERROR(__xludf.DUMMYFUNCTION("GOOGLETRANSLATE(E:E, ""en"", ""te"")"),"సైన్య పరిశీలన మరియు సంబంధాలు")</f>
        <v>సైన్య పరిశీలన మరియు సంబంధాలు</v>
      </c>
      <c r="L185" s="1">
        <v>1940.0</v>
      </c>
      <c r="O185" s="1">
        <v>3.0</v>
      </c>
      <c r="P185" s="1" t="s">
        <v>3118</v>
      </c>
      <c r="Q185" s="1" t="s">
        <v>3119</v>
      </c>
      <c r="R185" s="1" t="s">
        <v>842</v>
      </c>
      <c r="S185" s="1" t="s">
        <v>3120</v>
      </c>
      <c r="V185" s="1" t="s">
        <v>3121</v>
      </c>
      <c r="W185" s="1" t="s">
        <v>3122</v>
      </c>
      <c r="Y185" s="1" t="s">
        <v>1151</v>
      </c>
      <c r="Z185" s="1" t="s">
        <v>3123</v>
      </c>
      <c r="AN185" s="1" t="s">
        <v>3124</v>
      </c>
      <c r="AO185" s="1" t="s">
        <v>3125</v>
      </c>
      <c r="AR185" s="1" t="s">
        <v>1536</v>
      </c>
      <c r="AU185" s="1" t="s">
        <v>3126</v>
      </c>
      <c r="BB185" s="1" t="s">
        <v>2245</v>
      </c>
      <c r="BC185" s="1" t="s">
        <v>2246</v>
      </c>
    </row>
    <row r="186">
      <c r="A186" s="1" t="s">
        <v>3127</v>
      </c>
      <c r="B186" s="1" t="str">
        <f>IFERROR(__xludf.DUMMYFUNCTION("GOOGLETRANSLATE(A:A, ""en"", ""te"")"),"ELA 07")</f>
        <v>ELA 07</v>
      </c>
      <c r="C186" s="1" t="s">
        <v>3128</v>
      </c>
      <c r="D186" s="1" t="str">
        <f>IFERROR(__xludf.DUMMYFUNCTION("GOOGLETRANSLATE(C:C, ""en"", ""te"")"),"ELA 07 అనేది స్పానిష్ ఆటోజిరోస్ శ్రేణి, ఇది అండలూసియాలోని కార్డోబాకు చెందిన ఎలా ఏవియాసియన్ చేత రూపొందించబడింది మరియు నిర్మించబడింది. విమానం పూర్తి మరియు ఎగరడానికి సిద్ధంగా ఉంది. [1] [2] ELA 07 సిరీస్‌లో ఒకే మెయిన్ రోటర్, విండ్‌షీల్డ్‌తో రెండు-సీట్ల తేమ ఓప"&amp;"ెన్ కాక్‌పిట్, వీల్ ప్యాంటుతో ట్రైసైకిల్ ల్యాండింగ్ గేర్ మరియు నాలుగు సిలిండర్, ఎయిర్-కూల్డ్, నాలుగు-స్ట్రోక్, డ్యూయల్-ఇగ్నిషన్ 100 హెచ్‌పి ( 75 kW) పషర్ కాన్ఫిగరేషన్‌లో రోటాక్స్ 912S ఇంజిన్. టర్బోచార్జ్డ్ 115 హెచ్‌పి (86 కిలోవాట్) రోటాక్స్ 914 పవర్‌ప్లాం"&amp;"ట్ ఐచ్ఛికం. [1] [2] విమానం ఫ్యూజ్‌లేజ్ టిగ్ వెల్డెడ్, సిఎన్‌సి లేజర్-కట్ స్టెయిన్లెస్ స్టీల్ ట్యూబింగ్ నుండి తుప్పు నిరోధకత కోసం తయారు చేయబడింది. కాక్‌పిట్ ఫెయిరింగ్ నిర్మాణేతర కార్బన్ ఫైబర్ మరియు రెసిన్. దీని 8.23 ​​మీ (27.0 అడుగులు) వ్యాసం రోటర్ 22 సెం."&amp;"మీ (8.7 అంగుళాలు) తీగను కలిగి ఉంది మరియు స్టెయిన్లెస్ స్టీల్ మరియు 7075 టి 6 అల్యూమినియం కలయికతో తయారు చేసిన రోటర్ తలపై అమర్చబడి ఉంటుంది. ట్రిపుల్ తోకను కార్బన్ ఫైబర్ మరియు రెసిన్ నుండి కూడా తయారు చేస్తారు. అమర్చిన పరికరాలలో ప్రీ-డేటర్, న్యూమాటిక్ పిచ్ ట్"&amp;"రిమ్ మరియు మెకానికల్ రోల్ ట్రిమ్ ఉన్నాయి. కౌగర్ వెర్షన్ ఖాళీ బరువు 250 కిలోల (550 ఎల్బి) మరియు స్థూల బరువు 450 కిలోలు (990 ఎల్బి), ఇది 200 కిలోల (440 ఎల్బి) ఉపయోగకరమైన లోడ్ ఇస్తుంది. 60 లీటర్ల (13 ఇంప్ గల్; 16 యుఎస్ గాల్) వాల్యూమ్‌తో ఫార్వర్డ్ సామాను కంపా"&amp;"ర్ట్మెంట్ ఐచ్ఛికం. [1] [2] [3] జనవరి 2013 నాటికి రెండు ఉదాహరణలు యునైటెడ్ కింగ్‌డమ్‌లో సివిల్ ఏవియేషన్ అథారిటీతో నమోదు చేయబడ్డాయి. [4] బేయర్ల్ మరియు ELA నుండి డేటా [1] [3] సాధారణ లక్షణాల పనితీరు")</f>
        <v>ELA 07 అనేది స్పానిష్ ఆటోజిరోస్ శ్రేణి, ఇది అండలూసియాలోని కార్డోబాకు చెందిన ఎలా ఏవియాసియన్ చేత రూపొందించబడింది మరియు నిర్మించబడింది. విమానం పూర్తి మరియు ఎగరడానికి సిద్ధంగా ఉంది. [1] [2] ELA 07 సిరీస్‌లో ఒకే మెయిన్ రోటర్, విండ్‌షీల్డ్‌తో రెండు-సీట్ల తేమ ఓపెన్ కాక్‌పిట్, వీల్ ప్యాంటుతో ట్రైసైకిల్ ల్యాండింగ్ గేర్ మరియు నాలుగు సిలిండర్, ఎయిర్-కూల్డ్, నాలుగు-స్ట్రోక్, డ్యూయల్-ఇగ్నిషన్ 100 హెచ్‌పి ( 75 kW) పషర్ కాన్ఫిగరేషన్‌లో రోటాక్స్ 912S ఇంజిన్. టర్బోచార్జ్డ్ 115 హెచ్‌పి (86 కిలోవాట్) రోటాక్స్ 914 పవర్‌ప్లాంట్ ఐచ్ఛికం. [1] [2] విమానం ఫ్యూజ్‌లేజ్ టిగ్ వెల్డెడ్, సిఎన్‌సి లేజర్-కట్ స్టెయిన్లెస్ స్టీల్ ట్యూబింగ్ నుండి తుప్పు నిరోధకత కోసం తయారు చేయబడింది. కాక్‌పిట్ ఫెయిరింగ్ నిర్మాణేతర కార్బన్ ఫైబర్ మరియు రెసిన్. దీని 8.23 ​​మీ (27.0 అడుగులు) వ్యాసం రోటర్ 22 సెం.మీ (8.7 అంగుళాలు) తీగను కలిగి ఉంది మరియు స్టెయిన్లెస్ స్టీల్ మరియు 7075 టి 6 అల్యూమినియం కలయికతో తయారు చేసిన రోటర్ తలపై అమర్చబడి ఉంటుంది. ట్రిపుల్ తోకను కార్బన్ ఫైబర్ మరియు రెసిన్ నుండి కూడా తయారు చేస్తారు. అమర్చిన పరికరాలలో ప్రీ-డేటర్, న్యూమాటిక్ పిచ్ ట్రిమ్ మరియు మెకానికల్ రోల్ ట్రిమ్ ఉన్నాయి. కౌగర్ వెర్షన్ ఖాళీ బరువు 250 కిలోల (550 ఎల్బి) మరియు స్థూల బరువు 450 కిలోలు (990 ఎల్బి), ఇది 200 కిలోల (440 ఎల్బి) ఉపయోగకరమైన లోడ్ ఇస్తుంది. 60 లీటర్ల (13 ఇంప్ గల్; 16 యుఎస్ గాల్) వాల్యూమ్‌తో ఫార్వర్డ్ సామాను కంపార్ట్మెంట్ ఐచ్ఛికం. [1] [2] [3] జనవరి 2013 నాటికి రెండు ఉదాహరణలు యునైటెడ్ కింగ్‌డమ్‌లో సివిల్ ఏవియేషన్ అథారిటీతో నమోదు చేయబడ్డాయి. [4] బేయర్ల్ మరియు ELA నుండి డేటా [1] [3] సాధారణ లక్షణాల పనితీరు</v>
      </c>
      <c r="E186" s="1" t="s">
        <v>1586</v>
      </c>
      <c r="F186" s="1" t="str">
        <f>IFERROR(__xludf.DUMMYFUNCTION("GOOGLETRANSLATE(E:E, ""en"", ""te"")"),"ఆటోజీరో")</f>
        <v>ఆటోజీరో</v>
      </c>
      <c r="G186" s="1" t="s">
        <v>1004</v>
      </c>
      <c r="H186" s="1" t="str">
        <f>IFERROR(__xludf.DUMMYFUNCTION("GOOGLETRANSLATE(G:G, ""en"", ""te"")"),"స్పెయిన్")</f>
        <v>స్పెయిన్</v>
      </c>
      <c r="I186" s="2" t="s">
        <v>1942</v>
      </c>
      <c r="M186" s="1" t="s">
        <v>2018</v>
      </c>
      <c r="N186" s="1" t="str">
        <f>IFERROR(__xludf.DUMMYFUNCTION("GOOGLETRANSLATE(M:M, ""en"", ""te"")"),"ఉత్పత్తిలో (2012)")</f>
        <v>ఉత్పత్తిలో (2012)</v>
      </c>
      <c r="P186" s="1" t="s">
        <v>163</v>
      </c>
      <c r="U186" s="1" t="s">
        <v>2293</v>
      </c>
      <c r="V186" s="1" t="s">
        <v>167</v>
      </c>
      <c r="W186" s="1" t="s">
        <v>168</v>
      </c>
      <c r="X186" s="1" t="s">
        <v>199</v>
      </c>
      <c r="Y186" s="1" t="s">
        <v>903</v>
      </c>
      <c r="Z186" s="1" t="s">
        <v>171</v>
      </c>
      <c r="AA186" s="1" t="s">
        <v>143</v>
      </c>
      <c r="AM186" s="2" t="s">
        <v>1593</v>
      </c>
      <c r="AN186" s="1" t="s">
        <v>3129</v>
      </c>
      <c r="AO186" s="1" t="s">
        <v>3130</v>
      </c>
      <c r="AP186" s="1" t="s">
        <v>175</v>
      </c>
      <c r="AQ186" s="1" t="s">
        <v>3131</v>
      </c>
      <c r="AS186" s="1" t="s">
        <v>178</v>
      </c>
      <c r="AU186" s="1" t="s">
        <v>3132</v>
      </c>
      <c r="AV186" s="1" t="s">
        <v>2295</v>
      </c>
      <c r="AW186" s="1" t="s">
        <v>206</v>
      </c>
      <c r="CR186" s="1" t="s">
        <v>3133</v>
      </c>
    </row>
    <row r="187">
      <c r="A187" s="1" t="s">
        <v>3134</v>
      </c>
      <c r="B187" s="1" t="str">
        <f>IFERROR(__xludf.DUMMYFUNCTION("GOOGLETRANSLATE(A:A, ""en"", ""te"")"),"డైక్ డెల్టా")</f>
        <v>డైక్ డెల్టా</v>
      </c>
      <c r="C187" s="1" t="s">
        <v>3135</v>
      </c>
      <c r="D187" s="1" t="str">
        <f>IFERROR(__xludf.DUMMYFUNCTION("GOOGLETRANSLATE(C:C, ""en"", ""te"")"),"డైక్ జెడి -2 డెల్టా అనేది 1960 లలో యునైటెడ్ స్టేట్స్లో రూపొందించిన మరియు te త్సాహిక నిర్మాణం కోసం విక్రయించబడిన ఒక అమెరికన్ హోమ్‌బిల్ట్ విమానం. ఇది ముడుచుకునే ట్రైసైకిల్ అండర్ క్యారేజ్ మరియు నలుగురికి కూర్చునే మోనోప్లేన్. రెక్కలను వెళ్ళుట లేదా నిల్వ కోసం "&amp;"ముడుచుకోవచ్చు మరియు ఫ్యూజ్‌లేజ్ పైన ఫ్లాట్‌గా ఉండటానికి, మరొకటి పైన ఉంటుంది. [1] నిర్మాణం ఫైబర్గ్లాస్ మరియు ఫాబ్రిక్ స్కిన్స్‌తో SAE 4130 గ్రేడ్ స్టీల్ ట్యూబ్ ఫ్రేమ్‌వర్క్. దాని ప్రామాణిక కాన్ఫిగరేషన్‌లో, విమానం క్షితిజ సమాంతర స్టెబిలైజర్ లేని నిజమైన డబుల"&amp;"్ డెల్టా; అయినప్పటికీ, అధిక-శక్తి ఇంజిన్లతో కూడిన వేరియంట్లను కత్తిరించడానికి ఒక చిన్న టి-తోక ఒక ఎంపిక. 1960 ల మధ్య నుండి, డిజైనర్ జాన్ డైక్ విమాన ప్రణాళికలను హోమ్‌బిల్డర్లకు విక్రయించారు. కిట్లు ఎప్పుడూ విక్రయించబడలేదు. యాభైకి పైగా ఉదాహరణలు పూర్తయ్యాయి. "&amp;"[2] డిజైనర్ జాన్ డైక్ ఈ విమానం కోసం తన ప్రేరణ అలెగ్జాండర్ లిప్పిష్ యొక్క డెల్టా డిజైన్ల నుండి వచ్చింది, ప్రత్యేకంగా LP-6 గ్లైడర్ మరియు తరువాత కన్వైర్ F-102 డెల్టా బాగర్. సాబ్ 35 యొక్క డబుల్ డెల్టా లేఅవుట్ డిజైన్‌లో చేర్చబడింది. పరీక్షల తర్వాత లిఫ్టింగ్ బా"&amp;"డీ ఫ్యూజ్‌లేజ్ చేర్చబడింది. [3] ప్రతిపాదిత లేఅవుట్ పై పరిశోధన కోసం, డైక్ తన కారు ముందు భాగంలో అమర్చిన మోడళ్లను నిర్మించారు మరియు ఏరోడైనమిక్ లక్షణాలను నిర్ణయించడానికి రేడియో-నియంత్రిత మోడళ్లను ఎగరేశాడు. ఇది డైక్ యొక్క మొట్టమొదటి వాస్తవ విమానం, జెడి -1 డెల్"&amp;"టాకు దారితీసింది, ఇది మొదటిసారి జూలై 1962 లో ప్రయాణించింది. జూన్ 1964 లో గ్యారేజీలో ఒక వెల్డింగ్ సంఘటన అగ్నిప్రమాదానికి కారణమైనప్పుడు ఆ విమానం నాశనం చేయబడింది. ఈ విమానం అప్పటికి 145 గంటల విమాన పరీక్షలను కూడబెట్టింది, మరియు అతని భార్య డైక్‌ను డైక్ జెడి -2 "&amp;"డెల్టాగా మెరుగైన సంస్కరణను నిర్మించమని ఒప్పించింది. [4] దీని మొదటి ఫ్లైట్ 18 జూలై 1966 న, [5] మరియు 40 సంవత్సరాలలో ఇది రెండు వేల విమాన గంటలకు పైగా పేరుకుపోయింది. ఈ విమానం మెటల్ లామినేటెడ్ ఫైబర్గ్లాస్ చర్మంతో లేదా డాక్రాన్ ఫాబ్రిక్ కవరింగ్ తో రూపొందించబడిం"&amp;"ది. దాని ల్యాండింగ్ గేర్ ముడుచుకునేది. డెల్టా కాన్ఫిగరేషన్ ఒకే బరువు మరియు శక్తి యొక్క సాంప్రదాయ విమానాలతో పోలిస్తే సాపేక్షంగా అధిక క్రూయిజ్ వేగాన్ని అందిస్తుంది. దాని స్టాల్ వేగం (70–75 mph) ఒక చిన్న సింగిల్-ఇంజిన్ విమానాలకు చాలా ఎక్కువ, మరియు టచ్‌డౌన్ వ"&amp;"ద్ద దాని కాన్ఫిగరేషన్ సాపేక్షంగా ముక్కు-అధికంగా ఉంటుంది. [4] 100-110 mph యొక్క అప్రోచ్ వేగం ఉపయోగించబడుతుంది. [6] ప్రోటోటైప్‌తో సహా, డజను కింద ఈ రోజు తెలిసిన ఎగిరే స్థితిలో ఉంది, అయితే ప్రస్తుతం చాలా మంది నిర్మాణంలో ఉన్నారు. [6] 2021 నాటికి, కనీసం 50 ఉదాహ"&amp;"రణలు ఉనికిలో ఉన్నట్లు తెలిసింది. [4] డైక్ డెల్టా నాసా-నిధుల విమాన పరీక్షలో పాల్గొంది [ఎప్పుడు?]. భవిష్యత్తులో స్పేస్-ట్రావెల్ డిజైన్లపై ఉపయోగం కోసం ఫ్లైట్ వెళ్ళుట మరియు ఇంజిన్-ఆఫ్ (గ్లైడర్) నియంత్రణ డేటాను పొందటానికి కెల్లీ ఏరోస్పేస్ మరొక విమానం వెనుక డెల"&amp;"్టాను లాగింది. డైక్ డెల్టా చాలా బాగా ఎగిరింది మరియు గ్లైడ్‌లో. సంవత్సరాలుగా, JD-2 నిర్మాణాన్ని ఉటా విశ్వవిద్యాలయం మరియు రైట్-ప్యాటర్సన్ ఎయిర్ ఫోర్స్ బేస్ (ఒహియో) స్ట్రక్చరల్ లాబొరేటరీ ద్వారా అంచనా వేసింది.")</f>
        <v>డైక్ జెడి -2 డెల్టా అనేది 1960 లలో యునైటెడ్ స్టేట్స్లో రూపొందించిన మరియు te త్సాహిక నిర్మాణం కోసం విక్రయించబడిన ఒక అమెరికన్ హోమ్‌బిల్ట్ విమానం. ఇది ముడుచుకునే ట్రైసైకిల్ అండర్ క్యారేజ్ మరియు నలుగురికి కూర్చునే మోనోప్లేన్. రెక్కలను వెళ్ళుట లేదా నిల్వ కోసం ముడుచుకోవచ్చు మరియు ఫ్యూజ్‌లేజ్ పైన ఫ్లాట్‌గా ఉండటానికి, మరొకటి పైన ఉంటుంది. [1] నిర్మాణం ఫైబర్గ్లాస్ మరియు ఫాబ్రిక్ స్కిన్స్‌తో SAE 4130 గ్రేడ్ స్టీల్ ట్యూబ్ ఫ్రేమ్‌వర్క్. దాని ప్రామాణిక కాన్ఫిగరేషన్‌లో, విమానం క్షితిజ సమాంతర స్టెబిలైజర్ లేని నిజమైన డబుల్ డెల్టా; అయినప్పటికీ, అధిక-శక్తి ఇంజిన్లతో కూడిన వేరియంట్లను కత్తిరించడానికి ఒక చిన్న టి-తోక ఒక ఎంపిక. 1960 ల మధ్య నుండి, డిజైనర్ జాన్ డైక్ విమాన ప్రణాళికలను హోమ్‌బిల్డర్లకు విక్రయించారు. కిట్లు ఎప్పుడూ విక్రయించబడలేదు. యాభైకి పైగా ఉదాహరణలు పూర్తయ్యాయి. [2] డిజైనర్ జాన్ డైక్ ఈ విమానం కోసం తన ప్రేరణ అలెగ్జాండర్ లిప్పిష్ యొక్క డెల్టా డిజైన్ల నుండి వచ్చింది, ప్రత్యేకంగా LP-6 గ్లైడర్ మరియు తరువాత కన్వైర్ F-102 డెల్టా బాగర్. సాబ్ 35 యొక్క డబుల్ డెల్టా లేఅవుట్ డిజైన్‌లో చేర్చబడింది. పరీక్షల తర్వాత లిఫ్టింగ్ బాడీ ఫ్యూజ్‌లేజ్ చేర్చబడింది. [3] ప్రతిపాదిత లేఅవుట్ పై పరిశోధన కోసం, డైక్ తన కారు ముందు భాగంలో అమర్చిన మోడళ్లను నిర్మించారు మరియు ఏరోడైనమిక్ లక్షణాలను నిర్ణయించడానికి రేడియో-నియంత్రిత మోడళ్లను ఎగరేశాడు. ఇది డైక్ యొక్క మొట్టమొదటి వాస్తవ విమానం, జెడి -1 డెల్టాకు దారితీసింది, ఇది మొదటిసారి జూలై 1962 లో ప్రయాణించింది. జూన్ 1964 లో గ్యారేజీలో ఒక వెల్డింగ్ సంఘటన అగ్నిప్రమాదానికి కారణమైనప్పుడు ఆ విమానం నాశనం చేయబడింది. ఈ విమానం అప్పటికి 145 గంటల విమాన పరీక్షలను కూడబెట్టింది, మరియు అతని భార్య డైక్‌ను డైక్ జెడి -2 డెల్టాగా మెరుగైన సంస్కరణను నిర్మించమని ఒప్పించింది. [4] దీని మొదటి ఫ్లైట్ 18 జూలై 1966 న, [5] మరియు 40 సంవత్సరాలలో ఇది రెండు వేల విమాన గంటలకు పైగా పేరుకుపోయింది. ఈ విమానం మెటల్ లామినేటెడ్ ఫైబర్గ్లాస్ చర్మంతో లేదా డాక్రాన్ ఫాబ్రిక్ కవరింగ్ తో రూపొందించబడింది. దాని ల్యాండింగ్ గేర్ ముడుచుకునేది. డెల్టా కాన్ఫిగరేషన్ ఒకే బరువు మరియు శక్తి యొక్క సాంప్రదాయ విమానాలతో పోలిస్తే సాపేక్షంగా అధిక క్రూయిజ్ వేగాన్ని అందిస్తుంది. దాని స్టాల్ వేగం (70–75 mph) ఒక చిన్న సింగిల్-ఇంజిన్ విమానాలకు చాలా ఎక్కువ, మరియు టచ్‌డౌన్ వద్ద దాని కాన్ఫిగరేషన్ సాపేక్షంగా ముక్కు-అధికంగా ఉంటుంది. [4] 100-110 mph యొక్క అప్రోచ్ వేగం ఉపయోగించబడుతుంది. [6] ప్రోటోటైప్‌తో సహా, డజను కింద ఈ రోజు తెలిసిన ఎగిరే స్థితిలో ఉంది, అయితే ప్రస్తుతం చాలా మంది నిర్మాణంలో ఉన్నారు. [6] 2021 నాటికి, కనీసం 50 ఉదాహరణలు ఉనికిలో ఉన్నట్లు తెలిసింది. [4] డైక్ డెల్టా నాసా-నిధుల విమాన పరీక్షలో పాల్గొంది [ఎప్పుడు?]. భవిష్యత్తులో స్పేస్-ట్రావెల్ డిజైన్లపై ఉపయోగం కోసం ఫ్లైట్ వెళ్ళుట మరియు ఇంజిన్-ఆఫ్ (గ్లైడర్) నియంత్రణ డేటాను పొందటానికి కెల్లీ ఏరోస్పేస్ మరొక విమానం వెనుక డెల్టాను లాగింది. డైక్ డెల్టా చాలా బాగా ఎగిరింది మరియు గ్లైడ్‌లో. సంవత్సరాలుగా, JD-2 నిర్మాణాన్ని ఉటా విశ్వవిద్యాలయం మరియు రైట్-ప్యాటర్సన్ ఎయిర్ ఫోర్స్ బేస్ (ఒహియో) స్ట్రక్చరల్ లాబొరేటరీ ద్వారా అంచనా వేసింది.</v>
      </c>
      <c r="E187" s="1" t="s">
        <v>182</v>
      </c>
      <c r="F187" s="1" t="str">
        <f>IFERROR(__xludf.DUMMYFUNCTION("GOOGLETRANSLATE(E:E, ""en"", ""te"")"),"హోమ్‌బిల్ట్ విమానం")</f>
        <v>హోమ్‌బిల్ట్ విమానం</v>
      </c>
      <c r="G187" s="1" t="s">
        <v>522</v>
      </c>
      <c r="H187" s="1" t="str">
        <f>IFERROR(__xludf.DUMMYFUNCTION("GOOGLETRANSLATE(G:G, ""en"", ""te"")"),"సంయుక్త రాష్ట్రాలు")</f>
        <v>సంయుక్త రాష్ట్రాలు</v>
      </c>
      <c r="J187" s="1" t="s">
        <v>3136</v>
      </c>
      <c r="K187" s="1" t="str">
        <f>IFERROR(__xludf.DUMMYFUNCTION("GOOGLETRANSLATE(J:J, ""en"", ""te"")"),"జాన్ మరియు జెన్నీ డైక్")</f>
        <v>జాన్ మరియు జెన్నీ డైక్</v>
      </c>
      <c r="L187" s="4">
        <v>24289.0</v>
      </c>
      <c r="O187" s="1" t="s">
        <v>3137</v>
      </c>
      <c r="P187" s="1" t="s">
        <v>1053</v>
      </c>
      <c r="Q187" s="1" t="s">
        <v>312</v>
      </c>
      <c r="R187" s="1" t="s">
        <v>3138</v>
      </c>
      <c r="S187" s="1" t="s">
        <v>1228</v>
      </c>
      <c r="T187" s="1" t="s">
        <v>3139</v>
      </c>
      <c r="U187" s="1" t="s">
        <v>3140</v>
      </c>
      <c r="V187" s="1" t="s">
        <v>3141</v>
      </c>
      <c r="W187" s="1" t="s">
        <v>3142</v>
      </c>
      <c r="Y187" s="1" t="s">
        <v>3143</v>
      </c>
      <c r="Z187" s="1" t="s">
        <v>3144</v>
      </c>
      <c r="AA187" s="1" t="s">
        <v>3145</v>
      </c>
      <c r="AM187" s="1" t="s">
        <v>186</v>
      </c>
      <c r="AP187" s="1">
        <v>3.0</v>
      </c>
      <c r="AU187" s="1" t="s">
        <v>3146</v>
      </c>
      <c r="AW187" s="1" t="s">
        <v>3147</v>
      </c>
      <c r="AY187" s="1" t="s">
        <v>3148</v>
      </c>
      <c r="BI187" s="1" t="s">
        <v>3149</v>
      </c>
      <c r="DX187" s="1" t="s">
        <v>3150</v>
      </c>
    </row>
    <row r="188">
      <c r="A188" s="1" t="s">
        <v>3151</v>
      </c>
      <c r="B188" s="1" t="str">
        <f>IFERROR(__xludf.DUMMYFUNCTION("GOOGLETRANSLATE(A:A, ""en"", ""te"")"),"ఎక్లిప్స్ 550")</f>
        <v>ఎక్లిప్స్ 550</v>
      </c>
      <c r="C188" s="1" t="s">
        <v>3152</v>
      </c>
      <c r="D188" s="1" t="str">
        <f>IFERROR(__xludf.DUMMYFUNCTION("GOOGLETRANSLATE(C:C, ""en"", ""te"")"),"ఎక్లిప్స్ 550 అనేది ప్రారంభంలో ఎక్లిప్స్ ఏరోస్పేస్ మరియు తరువాత యునైటెడ్ స్టేట్స్ లోని న్యూ మెక్సికోలోని అల్బుకెర్కీ యొక్క ఒక విమానయానం. ఈ విమానం ఎక్లిప్స్ 500 యొక్క అభివృద్ధి వెర్షన్, ఇది పూర్వపు గ్రహణం విమానయానం ద్వారా ఉత్పత్తి చేయబడింది. 500 మాదిరిగా, "&amp;"550 తక్కువ-వింగ్, ఆరు సీటు, ట్విన్ ఇంజిన్ జెట్-శక్తితో కూడిన విమానం. [2] ఎక్లిప్స్ 550 సింగిల్-పైలట్ ఆపరేషన్ కోసం ధృవీకరించబడింది. అక్టోబర్ 2011 లో నెవాడాలోని లాస్ వెగాస్‌లో జరిగిన నేషనల్ బిజినెస్ ఏవియేషన్ అసోసియేషన్ సదస్సులో ఈ విమానం ప్రకటించబడింది. మొదట"&amp;"ి ఉదాహరణ మార్చి 2013 లో రూపొందించబడింది మరియు మొదటి కస్టమర్ డెలివరీ 22 అక్టోబర్ 2013 న జరిగింది. [2] [3] [4] [ 5] మార్చి 2017 లో, కొత్త ఎక్లిప్స్ 700 మోడల్ ఆఫ్ విమానాలపై ఉత్పత్తిని కేంద్రీకరించడానికి, మరో నాలుగు విమానాలు పూర్తయిన తర్వాత 550 ఉత్పత్తి ముగుస"&amp;"్తుందని కంపెనీ ప్రకటించింది. [6] ఫిబ్రవరి 2021 లో, ఒక విమానయానం చాప్టర్ 7 దివాలా లిక్విడేషన్ ప్రక్రియలో ప్రవేశించింది. 550 ను మునుపటి ఎక్లిప్స్ 500 నుండి అభివృద్ధి చేశారు, ఇది 2010 లో ఎక్లిప్స్ ఏరోస్పేస్‌లో సికోర్స్కీ ఎయిర్క్రాఫ్ట్ యొక్క పెట్టుబడి ద్వారా "&amp;"ప్రారంభించబడింది. ఇది 500 యొక్క ఎయిర్‌ఫ్రేమ్ మరియు పిడబ్ల్యు 610 ఎఫ్ ఇంజిన్‌లను కలిగి ఉంది, కానీ మెరుగైన ఏవియానిక్స్ ప్యాకేజీని కలిగి ఉంది, వీటిలో ఉపగ్రహ ఫోన్లు, ఆటోథ్రాటిల్స్, సింథటిక్ విజన్ మరియు మెరుగైన దృష్టి వ్యవస్థలు ఉన్నాయి. అలాగే యాంటీ-స్కిడ్ బ్రే"&amp;"క్‌లు. [2] [3] మే 2012 లో, పోలిష్ కంపెనీ ఎక్లిప్స్ 550 ఫ్యూజ్‌లేజ్, ఎంపెన్నేజ్ మరియు వింగ్స్‌ను నిర్మించటానికి సికోర్స్కీ అనుబంధ సంస్థ పిజెడ్ఎల్ మిలెక్‌తో ఒప్పందం కుదుర్చుకుంది, తుది విమాన అసెంబ్లీ వారి అల్బుకెర్కీ, న్యూ మెక్సికో ప్లాంట్‌లో ఎక్లిప్స్ ఏరోస"&amp;"్పేస్ ద్వారా నిర్వహించబడుతుంది. [2] [[ 2011 లో 550 యొక్క ప్రారంభ ధర US $ 2.695M మరియు ఆ సమయంలో ఉత్పత్తి సంవత్సరానికి 50–100 విమానాలు అని ఉద్దేశించబడింది. [2] ఈ విమానం ఏప్రిల్ 2012 లో FAA ఉత్పత్తి ధృవీకరణ పత్రాన్ని సాధించింది. [9] జూన్ 2013 లో, FAA ఎక్లిప్"&amp;"స్ 550 ను 20,000 గంటలు లేదా 20,000 చక్రాల అలసట పరిమితికి అపరిమిత క్యాలెండర్ జీవితంతో ఆమోదించింది. [10] ఆగష్టు 2013 లో, ఈ విమానం ఆటోథ్రోటిల్స్, న్యూ ఇఫిస్ సాఫ్ట్‌వేర్, యాంటీ-లాక్ బ్రేకింగ్ సిస్టమ్ మరియు అధిక-రిజల్యూషన్ 3.25 ""x 4.3"" స్టాండ్‌బై డిస్ప్లేని "&amp;"కలిగి ఉంటుందని ప్రకటించారు. [11] ఫిబ్రవరి 2014 లో, FAA 550 కోసం ఆటోథ్రోటిల్స్ మరియు యాంటీ-స్కిడ్ బ్రేక్‌లను ఆమోదించింది. తయారీదారు కొత్త బ్రేకింగ్ వ్యవస్థ 700 అడుగుల (213 మీ) లో సాధారణ ల్యాండింగ్ వేగం నుండి విమానాన్ని ఆపివేస్తుందని పేర్కొంది. [12] 550 యొక"&amp;"్క మొదటి కస్టమర్ డెలివరీ 12 మార్చి 2014 న పూర్తయింది, [13] మరియు 10 ఆగస్టు నాటికి పంపిణీ చేయబడ్డాయి. అయినప్పటికీ, అమ్మకాలు నెమ్మదిగా ఉన్నాయి మరియు ఉద్యోగులు తొలగించబడ్డారు. [14] ఒక విమానయానం 18 నవంబర్ 2015 న దాని ఎక్లిప్స్ 550 కోసం EASA ధృవీకరణను పొందింది"&amp;", యూరోపియన్ యూనియన్లో లైట్ ట్విన్జెట్ అమ్మకాలకు మరియు అక్కడ ఎయిర్-టాక్సీ సేవ కోసం దాని ఉపయోగం కోసం మార్గం క్లియర్ చేసింది. డెలివరీ పెండింగ్ ధృవీకరణ కోసం ఎదురుచూస్తున్న అరడజను యూరోపియన్ కస్టమర్ల నుండి కంపెనీ డిపాజిట్లను కలిగి ఉంది. డెలివరీలు జనవరి 2016 లో "&amp;"ప్రారంభమవుతాయని ఒక ఏవియేషన్ ఎగ్జిక్యూటివ్ వైస్ ప్రెసిడెంట్ కారీ వింటర్ తెలిపారు. యు.ఎస్. ఉత్పత్తి నమూనాల నుండి అవసరమైన మార్పులు ""రెండు స్విచ్‌లను ఎరుపుగా చిత్రించడం మరియు డోర్ స్విచ్‌లో కనెక్టర్‌ను మార్చడం"" అని ఆయన అన్నారు. [15] మార్చి 2017 లో, 550 ఉత్ప"&amp;"త్తి కొత్త ""కెనడా"" విమానాల ఉత్పత్తికి అనుకూలంగా ముగుస్తుందని కంపెనీ ప్రకటించింది. [6] ఒక విమానయానం మెరుగైన 49 3.495 మిలియన్ ""ప్రాజెక్ట్ కెనడా"" వేరియంట్‌ను రూపకల్పన చేస్తోంది, ఇది 2017 లో దాని మొదటి విమానాన్ని కలిగి ఉండాలని అనుకుంది. కొత్త వింగ్ రూట్ వ"&amp;"ిభాగం దాని వ్యవధిని 3.8 అడుగుల (1.2 మీ) 41.7 అడుగుల (12.7 మీ) కు పొడిగిస్తుంది, ఇది ఇది అవుతుంది రెక్క ప్రాంతాన్ని 163 చదరపు అడుగులు (15.1 మీ 2), 13% ఎక్కువ పెంచండి మరియు డ్రాగ్‌ను తగ్గించడానికి చిట్కా ట్యాంకులను తొలగించండి. 321 యుఎస్ గల్ (1,220 ఎల్) చేరు"&amp;"కోవడానికి 70 యుఎస్ గాల్ (260 ఎల్) ఎక్కువ ఇంధనాన్ని తీసుకెళ్లవచ్చు, మరియు అధిక MTOW ఉపయోగకరమైన లోడ్‌ను 2,787 lb (1,264 kg), 476 lb (216 kg) కు పెంచుతుంది. ఇది మొదట్లో ఫ్లాట్ రేటెడ్ ప్రాట్ &amp; విట్నీ కెనడా పిడబ్ల్యు 615 ఇంజన్లను 1,170 ఎల్బిఎఫ్ (5.2 కెఎన్) థ్ర"&amp;"స్ట్ ఉపయోగించటానికి ఉద్దేశించబడింది. NBAA IFR శ్రేణి 1,400 NMI (2,600 కిమీ) కు మెరుగుపడుతుంది, మరియు ఇది మాక్ 0.65 (373 kN) వద్ద 43,000 అడుగుల (13,000 మీ) పైకప్పుతో క్రూజ్ చేస్తుంది. ఇది ఇలాంటి టేకాఫ్, అప్రోచ్ మరియు ల్యాండింగ్ వేగాన్ని కలిగి ఉంటుంది, కాని"&amp;" సముద్ర మట్టంలో టేకాఫ్ వద్ద 24% తక్కువ రన్వే మరియు ISA+25 అవసరం మరియు ISA+10 వద్ద FL400 కి ఎక్కే సమయం సగానికి సగం ఉంటుంది. గార్మిన్ జి 3000 ఏవియానిక్స్ సూట్‌లో సింథటిక్ విజన్, జిఎఫ్‌సి 700 ఆటోపైలట్, గార్మిన్ ఇఎస్‌పి ప్రొటెక్షన్ సిస్టమ్, ఎల్‌ఎన్‌ఎవి మరియు "&amp;"విఎన్‌ఎవి ఉన్నాయి మరియు ఇది ADS-B మరియు RVSM కంప్లైంట్. [16] జూన్ 2017 లో, పిడబ్ల్యు 615 లకు బదులుగా విలియమ్స్ ఎఫ్జె 33 టర్బోఫాన్‌లకు డిజైన్ సరిపోతుందని ప్రకటించారు, ఇది 1,900 ఎల్బిఎఫ్ (8.5 కెఎన్) నుండి 1,200 ఎల్బిఎఫ్ (5.3 కెఎన్) కు తగ్గింది. [17] ఈ ఎంపిక"&amp;" పిడబ్ల్యు 615 ఉత్పత్తి యొక్క ముగింపును అనుసరిస్తుంది, ఎక్లిప్స్ 500 కోసం ఇప్పటికే అభివృద్ధి చెందిన పిడబ్ల్యు 610 ల భాగాల బ్యాక్‌లాగ్‌గా వినియోగించబడుతుంది మరియు ఉత్పత్తి రేఖను తక్కువ రేటుతో పున art ప్రారంభించడం మరియు తక్కువ సమయం అనిశ్చితంగా ఉంటుంది. 550 "&amp;"యొక్క ఉత్పత్తికి 2017 ప్రారంభంలోనే అంతరాయం కలిగించవచ్చు, ""ప్రాజెక్ట్ కెనడా"" మార్కెట్‌ను చేరుకునే వరకు ఒక అంతరాన్ని వదిలివేస్తుంది, ఇది ప్రారంభంలో 2018 చివరిలో లేదా 2019 ప్రారంభంలో అంచనా వేయబడింది, కాని ఇది నెరవేర్చబడలేదు. [18] ""ప్రాజెక్ట్ కెనడా"" చివరి"&amp;"కి ఎక్లిప్స్ EA700 గా నియమించబడుతుందని ఉద్దేశించబడింది, అయితే అభివృద్ధిని పూర్తి చేయడానికి దీనికి US $ 50 మిలియన్ల అదనపు పెట్టుబడి అవసరం. ఇది హోండాజెట్ మరియు ఎంబ్రేర్ ఫినామ్ 100 వంటి ఇలాంటి లైట్ బిజినెస్ జెట్‌లతో మరియు దాహెర్ టిబిఎం 930/910 వంటి హై-స్పీడ్"&amp;" సింగిల్ టర్బోప్రోప్‌లతో కూడా పోటీపడుతుంది. [19] EA700 యొక్క ఫ్యూజ్‌లేజ్ 14 అంగుళాల (36 సెం.మీ) విస్తరించి ఉంది మరియు దాని క్షితిజ సమాంతర స్టెబిలైజర్ ఎక్కువ వ్యవధిని కలిగి ఉంటుంది. FJ33 ఇంజన్లు 75 kN (139 km/h) అధిక వేగంతో మరియు 1,470 NMI (2,720 కిమీ) పరి"&amp;"ధితో మెరుగైన వేడి మరియు అధిక పనితీరును అందిస్తాయి. 2017 లో ఈ విమానం ధర 6 3.6 మిలియన్లు మరియు జూలై 2017 నాటికి 30 ఆర్డర్లు అందుకున్నాయని అంచనా వేయబడింది, ఎక్కువగా ప్రస్తుత యజమానుల నుండి, వారు ట్రేడ్-ఇన్ ప్రోగ్రాం నుండి ప్రయోజనం పొందుతారు. జనవరి మరియు జూలై "&amp;"2019 మధ్య ధృవీకరణ on హించబడింది, ఒక విమానయానం తగినంత పెట్టుబడిని పొందింది. [20] మూడు ప్రోటోటైప్‌లు ప్రణాళిక చేయబడ్డాయి: మొదటిది, ఆగస్టు 2017 లో ప్రదర్శించబడింది మరియు ఎక్లిప్స్ 500 నుండి అభివృద్ధి చేయబడింది, ఏరోడైనమిక్‌గా కన్ఫార్మింగ్ వింగ్ మరియు తరువాతి,"&amp;" ఇప్పటికే ఉన్న విమానం ఆధారంగా కూడా FJ33 ను పరీక్షిస్తుంది. [21] EA700 వింగ్ మొదట సెప్టెంబర్ 2017 లో ఇప్పటికే ఉన్న ఫ్యూజ్‌లేజ్‌పై ఎగురవేయబడింది. [22] అక్టోబర్ 10, 2018 న, ఒక విమానయానం చాప్టర్ 11 దివాలా కోసం స్వచ్ఛందంగా దాఖలు చేసినట్లు ప్రకటించింది. [23] [2"&amp;"4] [25] సిటికింగ్ ఇంటర్నేషనల్, చైనీస్ మద్దతు ఉన్న సంస్థ, తరువాత సంస్థను కొనుగోలు చేసింది; మరియు సముపార్జన మార్చి 9, 2020 న క్లియర్ చేయబడింది. [26] ఏదేమైనా, ఫిబ్రవరి 2021 లో, ఆ ప్రయత్నాలు చివరికి విజయవంతం కాలేదని మరియు సంస్థ యొక్క చాప్టర్ 11 పునర్వ్యవస్థీక"&amp;"రణ కేసు 7 వ అధ్యాయాన్ని దివాలా లిక్విడేషన్ ప్రక్రియగా మార్చారని, యునైటెడ్ స్టేట్స్ ఆధారిత సంస్థ AML గ్లోబల్ ఎక్లిప్స్ LLC ప్రస్తుత అన్ని గ్రహణానికి మద్దతునిస్తుంది ఎక్లిప్స్ ఏరోస్పేస్, ఇంక్. [27] పేరుతో విమానం 2013 లో, ఎక్లిప్స్ USAF యొక్క చాలా తేలికపాటి "&amp;"జెట్ అవసరం కోసం 550 ను సమర్పించాలని యోచిస్తోంది, ఆ అవసరం చాలా పార్ట్ 25 ధృవీకరణను పేర్కొంది మరియు 550 తక్కువ-చమత్కారమైన పార్ట్ 23 కు ధృవీకరించబడింది. [28] ఒక విమానయానం నుండి డేటా [29] సాధారణ లక్షణాలు పనితీరు ఏవియానిక్స్ పోల్చదగిన పాత్ర, కాన్ఫిగరేషన్ మరియు"&amp;" ERA సంబంధిత జాబితాల విమానం")</f>
        <v>ఎక్లిప్స్ 550 అనేది ప్రారంభంలో ఎక్లిప్స్ ఏరోస్పేస్ మరియు తరువాత యునైటెడ్ స్టేట్స్ లోని న్యూ మెక్సికోలోని అల్బుకెర్కీ యొక్క ఒక విమానయానం. ఈ విమానం ఎక్లిప్స్ 500 యొక్క అభివృద్ధి వెర్షన్, ఇది పూర్వపు గ్రహణం విమానయానం ద్వారా ఉత్పత్తి చేయబడింది. 500 మాదిరిగా, 550 తక్కువ-వింగ్, ఆరు సీటు, ట్విన్ ఇంజిన్ జెట్-శక్తితో కూడిన విమానం. [2] ఎక్లిప్స్ 550 సింగిల్-పైలట్ ఆపరేషన్ కోసం ధృవీకరించబడింది. అక్టోబర్ 2011 లో నెవాడాలోని లాస్ వెగాస్‌లో జరిగిన నేషనల్ బిజినెస్ ఏవియేషన్ అసోసియేషన్ సదస్సులో ఈ విమానం ప్రకటించబడింది. మొదటి ఉదాహరణ మార్చి 2013 లో రూపొందించబడింది మరియు మొదటి కస్టమర్ డెలివరీ 22 అక్టోబర్ 2013 న జరిగింది. [2] [3] [4] [ 5] మార్చి 2017 లో, కొత్త ఎక్లిప్స్ 700 మోడల్ ఆఫ్ విమానాలపై ఉత్పత్తిని కేంద్రీకరించడానికి, మరో నాలుగు విమానాలు పూర్తయిన తర్వాత 550 ఉత్పత్తి ముగుస్తుందని కంపెనీ ప్రకటించింది. [6] ఫిబ్రవరి 2021 లో, ఒక విమానయానం చాప్టర్ 7 దివాలా లిక్విడేషన్ ప్రక్రియలో ప్రవేశించింది. 550 ను మునుపటి ఎక్లిప్స్ 500 నుండి అభివృద్ధి చేశారు, ఇది 2010 లో ఎక్లిప్స్ ఏరోస్పేస్‌లో సికోర్స్కీ ఎయిర్క్రాఫ్ట్ యొక్క పెట్టుబడి ద్వారా ప్రారంభించబడింది. ఇది 500 యొక్క ఎయిర్‌ఫ్రేమ్ మరియు పిడబ్ల్యు 610 ఎఫ్ ఇంజిన్‌లను కలిగి ఉంది, కానీ మెరుగైన ఏవియానిక్స్ ప్యాకేజీని కలిగి ఉంది, వీటిలో ఉపగ్రహ ఫోన్లు, ఆటోథ్రాటిల్స్, సింథటిక్ విజన్ మరియు మెరుగైన దృష్టి వ్యవస్థలు ఉన్నాయి. అలాగే యాంటీ-స్కిడ్ బ్రేక్‌లు. [2] [3] మే 2012 లో, పోలిష్ కంపెనీ ఎక్లిప్స్ 550 ఫ్యూజ్‌లేజ్, ఎంపెన్నేజ్ మరియు వింగ్స్‌ను నిర్మించటానికి సికోర్స్కీ అనుబంధ సంస్థ పిజెడ్ఎల్ మిలెక్‌తో ఒప్పందం కుదుర్చుకుంది, తుది విమాన అసెంబ్లీ వారి అల్బుకెర్కీ, న్యూ మెక్సికో ప్లాంట్‌లో ఎక్లిప్స్ ఏరోస్పేస్ ద్వారా నిర్వహించబడుతుంది. [2] [[ 2011 లో 550 యొక్క ప్రారంభ ధర US $ 2.695M మరియు ఆ సమయంలో ఉత్పత్తి సంవత్సరానికి 50–100 విమానాలు అని ఉద్దేశించబడింది. [2] ఈ విమానం ఏప్రిల్ 2012 లో FAA ఉత్పత్తి ధృవీకరణ పత్రాన్ని సాధించింది. [9] జూన్ 2013 లో, FAA ఎక్లిప్స్ 550 ను 20,000 గంటలు లేదా 20,000 చక్రాల అలసట పరిమితికి అపరిమిత క్యాలెండర్ జీవితంతో ఆమోదించింది. [10] ఆగష్టు 2013 లో, ఈ విమానం ఆటోథ్రోటిల్స్, న్యూ ఇఫిస్ సాఫ్ట్‌వేర్, యాంటీ-లాక్ బ్రేకింగ్ సిస్టమ్ మరియు అధిక-రిజల్యూషన్ 3.25 "x 4.3" స్టాండ్‌బై డిస్ప్లేని కలిగి ఉంటుందని ప్రకటించారు. [11] ఫిబ్రవరి 2014 లో, FAA 550 కోసం ఆటోథ్రోటిల్స్ మరియు యాంటీ-స్కిడ్ బ్రేక్‌లను ఆమోదించింది. తయారీదారు కొత్త బ్రేకింగ్ వ్యవస్థ 700 అడుగుల (213 మీ) లో సాధారణ ల్యాండింగ్ వేగం నుండి విమానాన్ని ఆపివేస్తుందని పేర్కొంది. [12] 550 యొక్క మొదటి కస్టమర్ డెలివరీ 12 మార్చి 2014 న పూర్తయింది, [13] మరియు 10 ఆగస్టు నాటికి పంపిణీ చేయబడ్డాయి. అయినప్పటికీ, అమ్మకాలు నెమ్మదిగా ఉన్నాయి మరియు ఉద్యోగులు తొలగించబడ్డారు. [14] ఒక విమానయానం 18 నవంబర్ 2015 న దాని ఎక్లిప్స్ 550 కోసం EASA ధృవీకరణను పొందింది, యూరోపియన్ యూనియన్లో లైట్ ట్విన్జెట్ అమ్మకాలకు మరియు అక్కడ ఎయిర్-టాక్సీ సేవ కోసం దాని ఉపయోగం కోసం మార్గం క్లియర్ చేసింది. డెలివరీ పెండింగ్ ధృవీకరణ కోసం ఎదురుచూస్తున్న అరడజను యూరోపియన్ కస్టమర్ల నుండి కంపెనీ డిపాజిట్లను కలిగి ఉంది. డెలివరీలు జనవరి 2016 లో ప్రారంభమవుతాయని ఒక ఏవియేషన్ ఎగ్జిక్యూటివ్ వైస్ ప్రెసిడెంట్ కారీ వింటర్ తెలిపారు. యు.ఎస్. ఉత్పత్తి నమూనాల నుండి అవసరమైన మార్పులు "రెండు స్విచ్‌లను ఎరుపుగా చిత్రించడం మరియు డోర్ స్విచ్‌లో కనెక్టర్‌ను మార్చడం" అని ఆయన అన్నారు. [15] మార్చి 2017 లో, 550 ఉత్పత్తి కొత్త "కెనడా" విమానాల ఉత్పత్తికి అనుకూలంగా ముగుస్తుందని కంపెనీ ప్రకటించింది. [6] ఒక విమానయానం మెరుగైన 49 3.495 మిలియన్ "ప్రాజెక్ట్ కెనడా" వేరియంట్‌ను రూపకల్పన చేస్తోంది, ఇది 2017 లో దాని మొదటి విమానాన్ని కలిగి ఉండాలని అనుకుంది. కొత్త వింగ్ రూట్ విభాగం దాని వ్యవధిని 3.8 అడుగుల (1.2 మీ) 41.7 అడుగుల (12.7 మీ) కు పొడిగిస్తుంది, ఇది ఇది అవుతుంది రెక్క ప్రాంతాన్ని 163 చదరపు అడుగులు (15.1 మీ 2), 13% ఎక్కువ పెంచండి మరియు డ్రాగ్‌ను తగ్గించడానికి చిట్కా ట్యాంకులను తొలగించండి. 321 యుఎస్ గల్ (1,220 ఎల్) చేరుకోవడానికి 70 యుఎస్ గాల్ (260 ఎల్) ఎక్కువ ఇంధనాన్ని తీసుకెళ్లవచ్చు, మరియు అధిక MTOW ఉపయోగకరమైన లోడ్‌ను 2,787 lb (1,264 kg), 476 lb (216 kg) కు పెంచుతుంది. ఇది మొదట్లో ఫ్లాట్ రేటెడ్ ప్రాట్ &amp; విట్నీ కెనడా పిడబ్ల్యు 615 ఇంజన్లను 1,170 ఎల్బిఎఫ్ (5.2 కెఎన్) థ్రస్ట్ ఉపయోగించటానికి ఉద్దేశించబడింది. NBAA IFR శ్రేణి 1,400 NMI (2,600 కిమీ) కు మెరుగుపడుతుంది, మరియు ఇది మాక్ 0.65 (373 kN) వద్ద 43,000 అడుగుల (13,000 మీ) పైకప్పుతో క్రూజ్ చేస్తుంది. ఇది ఇలాంటి టేకాఫ్, అప్రోచ్ మరియు ల్యాండింగ్ వేగాన్ని కలిగి ఉంటుంది, కాని సముద్ర మట్టంలో టేకాఫ్ వద్ద 24% తక్కువ రన్వే మరియు ISA+25 అవసరం మరియు ISA+10 వద్ద FL400 కి ఎక్కే సమయం సగానికి సగం ఉంటుంది. గార్మిన్ జి 3000 ఏవియానిక్స్ సూట్‌లో సింథటిక్ విజన్, జిఎఫ్‌సి 700 ఆటోపైలట్, గార్మిన్ ఇఎస్‌పి ప్రొటెక్షన్ సిస్టమ్, ఎల్‌ఎన్‌ఎవి మరియు విఎన్‌ఎవి ఉన్నాయి మరియు ఇది ADS-B మరియు RVSM కంప్లైంట్. [16] జూన్ 2017 లో, పిడబ్ల్యు 615 లకు బదులుగా విలియమ్స్ ఎఫ్జె 33 టర్బోఫాన్‌లకు డిజైన్ సరిపోతుందని ప్రకటించారు, ఇది 1,900 ఎల్బిఎఫ్ (8.5 కెఎన్) నుండి 1,200 ఎల్బిఎఫ్ (5.3 కెఎన్) కు తగ్గింది. [17] ఈ ఎంపిక పిడబ్ల్యు 615 ఉత్పత్తి యొక్క ముగింపును అనుసరిస్తుంది, ఎక్లిప్స్ 500 కోసం ఇప్పటికే అభివృద్ధి చెందిన పిడబ్ల్యు 610 ల భాగాల బ్యాక్‌లాగ్‌గా వినియోగించబడుతుంది మరియు ఉత్పత్తి రేఖను తక్కువ రేటుతో పున art ప్రారంభించడం మరియు తక్కువ సమయం అనిశ్చితంగా ఉంటుంది. 550 యొక్క ఉత్పత్తికి 2017 ప్రారంభంలోనే అంతరాయం కలిగించవచ్చు, "ప్రాజెక్ట్ కెనడా" మార్కెట్‌ను చేరుకునే వరకు ఒక అంతరాన్ని వదిలివేస్తుంది, ఇది ప్రారంభంలో 2018 చివరిలో లేదా 2019 ప్రారంభంలో అంచనా వేయబడింది, కాని ఇది నెరవేర్చబడలేదు. [18] "ప్రాజెక్ట్ కెనడా" చివరికి ఎక్లిప్స్ EA700 గా నియమించబడుతుందని ఉద్దేశించబడింది, అయితే అభివృద్ధిని పూర్తి చేయడానికి దీనికి US $ 50 మిలియన్ల అదనపు పెట్టుబడి అవసరం. ఇది హోండాజెట్ మరియు ఎంబ్రేర్ ఫినామ్ 100 వంటి ఇలాంటి లైట్ బిజినెస్ జెట్‌లతో మరియు దాహెర్ టిబిఎం 930/910 వంటి హై-స్పీడ్ సింగిల్ టర్బోప్రోప్‌లతో కూడా పోటీపడుతుంది. [19] EA700 యొక్క ఫ్యూజ్‌లేజ్ 14 అంగుళాల (36 సెం.మీ) విస్తరించి ఉంది మరియు దాని క్షితిజ సమాంతర స్టెబిలైజర్ ఎక్కువ వ్యవధిని కలిగి ఉంటుంది. FJ33 ఇంజన్లు 75 kN (139 km/h) అధిక వేగంతో మరియు 1,470 NMI (2,720 కిమీ) పరిధితో మెరుగైన వేడి మరియు అధిక పనితీరును అందిస్తాయి. 2017 లో ఈ విమానం ధర 6 3.6 మిలియన్లు మరియు జూలై 2017 నాటికి 30 ఆర్డర్లు అందుకున్నాయని అంచనా వేయబడింది, ఎక్కువగా ప్రస్తుత యజమానుల నుండి, వారు ట్రేడ్-ఇన్ ప్రోగ్రాం నుండి ప్రయోజనం పొందుతారు. జనవరి మరియు జూలై 2019 మధ్య ధృవీకరణ on హించబడింది, ఒక విమానయానం తగినంత పెట్టుబడిని పొందింది. [20] మూడు ప్రోటోటైప్‌లు ప్రణాళిక చేయబడ్డాయి: మొదటిది, ఆగస్టు 2017 లో ప్రదర్శించబడింది మరియు ఎక్లిప్స్ 500 నుండి అభివృద్ధి చేయబడింది, ఏరోడైనమిక్‌గా కన్ఫార్మింగ్ వింగ్ మరియు తరువాతి, ఇప్పటికే ఉన్న విమానం ఆధారంగా కూడా FJ33 ను పరీక్షిస్తుంది. [21] EA700 వింగ్ మొదట సెప్టెంబర్ 2017 లో ఇప్పటికే ఉన్న ఫ్యూజ్‌లేజ్‌పై ఎగురవేయబడింది. [22] అక్టోబర్ 10, 2018 న, ఒక విమానయానం చాప్టర్ 11 దివాలా కోసం స్వచ్ఛందంగా దాఖలు చేసినట్లు ప్రకటించింది. [23] [24] [25] సిటికింగ్ ఇంటర్నేషనల్, చైనీస్ మద్దతు ఉన్న సంస్థ, తరువాత సంస్థను కొనుగోలు చేసింది; మరియు సముపార్జన మార్చి 9, 2020 న క్లియర్ చేయబడింది. [26] ఏదేమైనా, ఫిబ్రవరి 2021 లో, ఆ ప్రయత్నాలు చివరికి విజయవంతం కాలేదని మరియు సంస్థ యొక్క చాప్టర్ 11 పునర్వ్యవస్థీకరణ కేసు 7 వ అధ్యాయాన్ని దివాలా లిక్విడేషన్ ప్రక్రియగా మార్చారని, యునైటెడ్ స్టేట్స్ ఆధారిత సంస్థ AML గ్లోబల్ ఎక్లిప్స్ LLC ప్రస్తుత అన్ని గ్రహణానికి మద్దతునిస్తుంది ఎక్లిప్స్ ఏరోస్పేస్, ఇంక్. [27] పేరుతో విమానం 2013 లో, ఎక్లిప్స్ USAF యొక్క చాలా తేలికపాటి జెట్ అవసరం కోసం 550 ను సమర్పించాలని యోచిస్తోంది, ఆ అవసరం చాలా పార్ట్ 25 ధృవీకరణను పేర్కొంది మరియు 550 తక్కువ-చమత్కారమైన పార్ట్ 23 కు ధృవీకరించబడింది. [28] ఒక విమానయానం నుండి డేటా [29] సాధారణ లక్షణాలు పనితీరు ఏవియానిక్స్ పోల్చదగిన పాత్ర, కాన్ఫిగరేషన్ మరియు ERA సంబంధిత జాబితాల విమానం</v>
      </c>
      <c r="E188" s="1" t="s">
        <v>3153</v>
      </c>
      <c r="F188" s="1" t="str">
        <f>IFERROR(__xludf.DUMMYFUNCTION("GOOGLETRANSLATE(E:E, ""en"", ""te"")"),"చాలా లైట్ జెట్")</f>
        <v>చాలా లైట్ జెట్</v>
      </c>
      <c r="G188" s="1" t="s">
        <v>522</v>
      </c>
      <c r="H188" s="1" t="str">
        <f>IFERROR(__xludf.DUMMYFUNCTION("GOOGLETRANSLATE(G:G, ""en"", ""te"")"),"సంయుక్త రాష్ట్రాలు")</f>
        <v>సంయుక్త రాష్ట్రాలు</v>
      </c>
      <c r="I188" s="1" t="s">
        <v>738</v>
      </c>
      <c r="M188" s="1" t="s">
        <v>162</v>
      </c>
      <c r="N188" s="1" t="str">
        <f>IFERROR(__xludf.DUMMYFUNCTION("GOOGLETRANSLATE(M:M, ""en"", ""te"")"),"ఉత్పత్తి పూర్తయింది")</f>
        <v>ఉత్పత్తి పూర్తయింది</v>
      </c>
      <c r="O188" s="1" t="s">
        <v>3154</v>
      </c>
      <c r="P188" s="1" t="s">
        <v>3155</v>
      </c>
      <c r="Q188" s="1" t="s">
        <v>3156</v>
      </c>
      <c r="R188" s="1" t="s">
        <v>3157</v>
      </c>
      <c r="S188" s="1" t="s">
        <v>3158</v>
      </c>
      <c r="U188" s="1" t="s">
        <v>3159</v>
      </c>
      <c r="V188" s="1" t="s">
        <v>3160</v>
      </c>
      <c r="W188" s="1" t="s">
        <v>3161</v>
      </c>
      <c r="Y188" s="1" t="s">
        <v>3162</v>
      </c>
      <c r="Z188" s="1" t="s">
        <v>3163</v>
      </c>
      <c r="AA188" s="1" t="s">
        <v>3164</v>
      </c>
      <c r="AM188" s="1" t="s">
        <v>3165</v>
      </c>
      <c r="AN188" s="1" t="s">
        <v>3166</v>
      </c>
      <c r="AO188" s="1" t="s">
        <v>3167</v>
      </c>
      <c r="AP188" s="1" t="s">
        <v>3168</v>
      </c>
      <c r="AQ188" s="1" t="s">
        <v>3169</v>
      </c>
      <c r="AS188" s="1" t="s">
        <v>3170</v>
      </c>
      <c r="AU188" s="1" t="s">
        <v>3171</v>
      </c>
      <c r="BD188" s="1" t="s">
        <v>3172</v>
      </c>
      <c r="BE188" s="1" t="s">
        <v>3173</v>
      </c>
      <c r="BF188" s="1" t="s">
        <v>3174</v>
      </c>
      <c r="BH188" s="1" t="s">
        <v>3175</v>
      </c>
      <c r="BI188" s="1" t="s">
        <v>3176</v>
      </c>
    </row>
    <row r="189">
      <c r="A189" s="1" t="s">
        <v>3177</v>
      </c>
      <c r="B189" s="1" t="str">
        <f>IFERROR(__xludf.DUMMYFUNCTION("GOOGLETRANSLATE(A:A, ""en"", ""te"")"),"ఎడ్గార్ పెర్సివాల్ E.P.9")</f>
        <v>ఎడ్గార్ పెర్సివాల్ E.P.9</v>
      </c>
      <c r="C189" s="1" t="s">
        <v>3178</v>
      </c>
      <c r="D189" s="1" t="str">
        <f>IFERROR(__xludf.DUMMYFUNCTION("GOOGLETRANSLATE(C:C, ""en"", ""te"")"),"ఎడ్గార్ పెర్సివాల్ E.P.9 అనేది 1950 ల బ్రిటిష్ లైట్ యుటిలిటీ విమానం, ఇది ఎడ్గార్ పెర్సివాల్ చేత రూపొందించబడింది మరియు ప్రారంభంలో అతని సంస్థ ఎడ్గార్ పెర్సివాల్ ఎయిర్‌క్రాఫ్ట్ లిమిటెడ్ మరియు తరువాత లాంక్షైర్ ఎయిర్‌క్రాఫ్ట్ కంపెనీ లాంక్షైర్ ఎయిర్‌క్రాఫ్ట్ EP"&amp;"-9 ప్రాస్పెక్టర్‌గా నిర్మించబడింది. 1954 లో, ఎడ్గార్ పెర్సివాల్ ఇంగ్లాండ్‌లోని స్టేపుల్‌ఫోర్డ్ ఏరోడ్రోమ్‌లో ఎడ్గార్ పెర్సివాల్ ఎయిర్‌క్రాఫ్ట్ లిమిటెడ్‌ను ఏర్పాటు చేసింది, అతని అసలు సంస్థ వేట సమూహంలో భాగమైంది. అతని మొట్టమొదటి కొత్త డిజైన్, ఎడ్గార్ పెర్సివా"&amp;"ల్ p.9 వ్యవసాయ ఉపయోగం కోసం రూపొందించిన యుటిలిటీ విమానం. ఈ విమానం అసాధారణమైన పాడ్ మరియు బూమ్ ఫ్యూజ్‌లేజ్‌తో అధిక-వింగ్ మోనోప్లేన్. పాడ్ మరియు బూమ్ డిజైన్ పంట స్ప్రేయింగ్ కోసం విమానాన్ని హాప్పర్‌తో అమర్చడానికి అనుమతించింది. పైలట్ మరియు ఒక ప్రయాణీకుడు మరో నల"&amp;"ుగురు ప్రయాణీకులకు గదితో కలిసి కూర్చున్నారు. క్లామ్‌షెల్ వైపు మరియు వెనుక తలుపులు ఈ విమానం ప్రామాణిక పరిమాణ ఉన్ని మరియు గడ్డి బేల్స్ లేదా 45 ఇంపీరియల్ గాలన్ (55 యు.ఎస్. గాలన్) ఆయిల్ డ్రమ్స్ లేదా పశువులను కూడా తీసుకువెళ్ళడానికి అనుమతించాయి. హాప్పర్ అమర్చిన"&amp;"ప్పుడు కూడా, సైట్ల మధ్య కదిలేటప్పుడు ముగ్గురు గ్రౌండ్ సిబ్బందిని తీసుకెళ్లవచ్చు. [1] ప్రోటోటైప్ (రిజిస్టర్డ్ జి-అఫు) మొదట 21 డిసెంబర్ 1955 న ప్రయాణించింది. [2] ఆస్ట్రేలియా యొక్క ప్రదర్శన పర్యటన తరువాత నాలుగు విమానాలను పంట-స్ప్రేయర్లు మరియు 20 యొక్క ప్రారం"&amp;"భ బ్యాచ్ నిర్మించారు. రెండు విమానాలను 1958 లో బ్రిటిష్ ఆర్మీ కొనుగోలు చేసింది. అదే సంవత్సరంలో, సామ్లెస్‌బరీ ఇంజనీరింగ్ లిమిటెడ్ డిజైన్‌కు హక్కులను సంపాదించింది మరియు లాంక్షైర్ ఎయిర్‌క్రాఫ్ట్ కంపెనీ అనే అనుబంధ సంస్థను ఏర్పాటు చేసింది. లాంక్షైర్ విమానం ఈ వి"&amp;"మానం లాంక్షైర్ ప్రాస్పెక్టర్ E.P.9 అని పేరు మార్చింది, కాని మరో ఆరు మాత్రమే నిర్మించబడ్డాయి, వీటిలో చివరిది ఆర్మ్‌స్ట్రాంగ్ సిడ్లీ చిరుత రేడియల్ ఇంజిన్‌తో ఏకైక కొత్త బిల్డ్ మార్క్ రెండుగా అమర్చబడింది. 1958 ప్రారంభంలో వరల్డ్ వైడ్ హెలికాప్టర్స్ లిమిటెడ్ చము"&amp;"రు అన్వేషణ సంస్థలకు (ప్రధానంగా ఎస్సో-లిబ్యా) మద్దతుగా లిబియాలోని ట్రిపోలీ, లిబియా నుండి లిబియా సహారాలోకి మరియు చుట్టుపక్కల విమానాలలో మూడు EP-9 లను నిర్వహిస్తోంది. ఈ విమానాలు జి-ఎపిసిఆర్, పిసిలు మరియు పిసిటి, వాటి నిర్మాణ సంఖ్య వరుసగా 21, 24 మరియు 25 నమోదు"&amp;" చేయబడ్డాయి. 1959 లో 'పిసిఆర్ దేశానికి నైరుతి దిశలో ప్రాణాంతకం కాని ప్రమాదానికి గురైంది మరియు తరువాత కోలుకోకపోవచ్చు. మిగతా రెండు విమానాలు 1959 చివరలో/1960 ప్రారంభంలో విక్రయించబడ్డాయి. 1959 లో ఆస్ట్రేలియాలోని బ్యాంక్‌స్టౌన్‌కు చెందిన కింగ్స్‌ఫోర్డ్ స్మిత్ "&amp;"ఏవియేషన్ రెండు విమానాలను ఆర్మ్‌స్ట్రాంగ్ సిడ్లీ చిరుత 10 రేడియల్ ఇంజిన్‌తో EP-9C గా తిరిగి ఇంజనీరింగ్ చేసింది. వారి వివిధ వేషాలలో E.P.9 లు ప్రైవేట్ విమానాలుగా సుదీర్ఘమైన మరియు విజయవంతమైన ఆయుష్షును కలిగి ఉన్నాయి, ఇది వ్యవసాయ స్ప్రేయర్, లైట్ కార్గో ఎయిర్క్ర"&amp;"ాఫ్ట్, జంప్ ఎయిర్క్రాఫ్ట్, ఎయిర్ అంబులెన్స్ మరియు గ్లైడర్ టగ్‌గా బహుళ-పాత్ర స్టోల్ కార్యకలాపాలలో ఉపయోగించబడింది. ఒక EP-9 N747JC మరింత తనిఖీ చేసిన వృత్తిని కలిగి ఉంది మరియు సీరియల్ XM819 తో బ్రిటిష్ ఆర్మీ ఎయిర్ కార్ప్స్ చేత అంచనా వేయబడిన రెండింటిలో ఇది ఒకట"&amp;"ి. ఇది ఒకప్పుడు 1960 ల చివరలో అంతర్జాతీయ స్మగ్లర్ల ముఠా యాజమాన్యంలో ఉంది, ఇది దొంగిలించబడిన బొచ్చులు మరియు ఇంగ్లాండ్ మరియు బెల్జియం మధ్య నకిలీ స్విస్ ఫ్రాంక్‌లను అక్రమంగా రవాణా చేయడానికి అనువైన మార్గాన్ని కనుగొన్నారు. 1969 లో నేరస్థులను పట్టుకున్నప్పటికీ,"&amp;" చివరకు EP-9 ను 1972 లో బెల్జియంలో విక్రయించడానికి అందించారు. ఇంగ్లాండ్‌లో మూడు సంవత్సరాల ఆనందం ఎగురుతున్న తరువాత, ఈ విమానం యునైటెడ్ స్టేట్స్కు రవాణా చేయబడింది, అక్కడ అది 1999 వరకు విస్కాన్సిన్ బార్న్‌లో నిల్వ చేయబడింది. విస్తృతమైన పునరుద్ధరణ తరువాత, N747"&amp;"JC 2001-03లో ఓష్కోష్ వద్ద కనిపించింది, మరియు 2008 లో ఈ విమానం అమ్మకానికి ఉంది. ప్రస్తుత యజమాని ప్రకారం, విమానం ఏప్రిల్ 2015 నాటికి అమ్మకానికి ఉంది. [3] జేన్ యొక్క ఆల్ ది వరల్డ్ విమానాల నుండి డేటా 1959-60, [5] 1919 నుండి బ్రిటిష్ పౌర విమానాలు - వాల్యూమ్ 2 "&amp;"[2] పోల్చదగిన పాత్ర, కాన్ఫిగరేషన్ మరియు యుగం యొక్క సాధారణ లక్షణాల పనితీరు విమానం")</f>
        <v>ఎడ్గార్ పెర్సివాల్ E.P.9 అనేది 1950 ల బ్రిటిష్ లైట్ యుటిలిటీ విమానం, ఇది ఎడ్గార్ పెర్సివాల్ చేత రూపొందించబడింది మరియు ప్రారంభంలో అతని సంస్థ ఎడ్గార్ పెర్సివాల్ ఎయిర్‌క్రాఫ్ట్ లిమిటెడ్ మరియు తరువాత లాంక్షైర్ ఎయిర్‌క్రాఫ్ట్ కంపెనీ లాంక్షైర్ ఎయిర్‌క్రాఫ్ట్ EP-9 ప్రాస్పెక్టర్‌గా నిర్మించబడింది. 1954 లో, ఎడ్గార్ పెర్సివాల్ ఇంగ్లాండ్‌లోని స్టేపుల్‌ఫోర్డ్ ఏరోడ్రోమ్‌లో ఎడ్గార్ పెర్సివాల్ ఎయిర్‌క్రాఫ్ట్ లిమిటెడ్‌ను ఏర్పాటు చేసింది, అతని అసలు సంస్థ వేట సమూహంలో భాగమైంది. అతని మొట్టమొదటి కొత్త డిజైన్, ఎడ్గార్ పెర్సివాల్ p.9 వ్యవసాయ ఉపయోగం కోసం రూపొందించిన యుటిలిటీ విమానం. ఈ విమానం అసాధారణమైన పాడ్ మరియు బూమ్ ఫ్యూజ్‌లేజ్‌తో అధిక-వింగ్ మోనోప్లేన్. పాడ్ మరియు బూమ్ డిజైన్ పంట స్ప్రేయింగ్ కోసం విమానాన్ని హాప్పర్‌తో అమర్చడానికి అనుమతించింది. పైలట్ మరియు ఒక ప్రయాణీకుడు మరో నలుగురు ప్రయాణీకులకు గదితో కలిసి కూర్చున్నారు. క్లామ్‌షెల్ వైపు మరియు వెనుక తలుపులు ఈ విమానం ప్రామాణిక పరిమాణ ఉన్ని మరియు గడ్డి బేల్స్ లేదా 45 ఇంపీరియల్ గాలన్ (55 యు.ఎస్. గాలన్) ఆయిల్ డ్రమ్స్ లేదా పశువులను కూడా తీసుకువెళ్ళడానికి అనుమతించాయి. హాప్పర్ అమర్చినప్పుడు కూడా, సైట్ల మధ్య కదిలేటప్పుడు ముగ్గురు గ్రౌండ్ సిబ్బందిని తీసుకెళ్లవచ్చు. [1] ప్రోటోటైప్ (రిజిస్టర్డ్ జి-అఫు) మొదట 21 డిసెంబర్ 1955 న ప్రయాణించింది. [2] ఆస్ట్రేలియా యొక్క ప్రదర్శన పర్యటన తరువాత నాలుగు విమానాలను పంట-స్ప్రేయర్లు మరియు 20 యొక్క ప్రారంభ బ్యాచ్ నిర్మించారు. రెండు విమానాలను 1958 లో బ్రిటిష్ ఆర్మీ కొనుగోలు చేసింది. అదే సంవత్సరంలో, సామ్లెస్‌బరీ ఇంజనీరింగ్ లిమిటెడ్ డిజైన్‌కు హక్కులను సంపాదించింది మరియు లాంక్షైర్ ఎయిర్‌క్రాఫ్ట్ కంపెనీ అనే అనుబంధ సంస్థను ఏర్పాటు చేసింది. లాంక్షైర్ విమానం ఈ విమానం లాంక్షైర్ ప్రాస్పెక్టర్ E.P.9 అని పేరు మార్చింది, కాని మరో ఆరు మాత్రమే నిర్మించబడ్డాయి, వీటిలో చివరిది ఆర్మ్‌స్ట్రాంగ్ సిడ్లీ చిరుత రేడియల్ ఇంజిన్‌తో ఏకైక కొత్త బిల్డ్ మార్క్ రెండుగా అమర్చబడింది. 1958 ప్రారంభంలో వరల్డ్ వైడ్ హెలికాప్టర్స్ లిమిటెడ్ చమురు అన్వేషణ సంస్థలకు (ప్రధానంగా ఎస్సో-లిబ్యా) మద్దతుగా లిబియాలోని ట్రిపోలీ, లిబియా నుండి లిబియా సహారాలోకి మరియు చుట్టుపక్కల విమానాలలో మూడు EP-9 లను నిర్వహిస్తోంది. ఈ విమానాలు జి-ఎపిసిఆర్, పిసిలు మరియు పిసిటి, వాటి నిర్మాణ సంఖ్య వరుసగా 21, 24 మరియు 25 నమోదు చేయబడ్డాయి. 1959 లో 'పిసిఆర్ దేశానికి నైరుతి దిశలో ప్రాణాంతకం కాని ప్రమాదానికి గురైంది మరియు తరువాత కోలుకోకపోవచ్చు. మిగతా రెండు విమానాలు 1959 చివరలో/1960 ప్రారంభంలో విక్రయించబడ్డాయి. 1959 లో ఆస్ట్రేలియాలోని బ్యాంక్‌స్టౌన్‌కు చెందిన కింగ్స్‌ఫోర్డ్ స్మిత్ ఏవియేషన్ రెండు విమానాలను ఆర్మ్‌స్ట్రాంగ్ సిడ్లీ చిరుత 10 రేడియల్ ఇంజిన్‌తో EP-9C గా తిరిగి ఇంజనీరింగ్ చేసింది. వారి వివిధ వేషాలలో E.P.9 లు ప్రైవేట్ విమానాలుగా సుదీర్ఘమైన మరియు విజయవంతమైన ఆయుష్షును కలిగి ఉన్నాయి, ఇది వ్యవసాయ స్ప్రేయర్, లైట్ కార్గో ఎయిర్క్రాఫ్ట్, జంప్ ఎయిర్క్రాఫ్ట్, ఎయిర్ అంబులెన్స్ మరియు గ్లైడర్ టగ్‌గా బహుళ-పాత్ర స్టోల్ కార్యకలాపాలలో ఉపయోగించబడింది. ఒక EP-9 N747JC మరింత తనిఖీ చేసిన వృత్తిని కలిగి ఉంది మరియు సీరియల్ XM819 తో బ్రిటిష్ ఆర్మీ ఎయిర్ కార్ప్స్ చేత అంచనా వేయబడిన రెండింటిలో ఇది ఒకటి. ఇది ఒకప్పుడు 1960 ల చివరలో అంతర్జాతీయ స్మగ్లర్ల ముఠా యాజమాన్యంలో ఉంది, ఇది దొంగిలించబడిన బొచ్చులు మరియు ఇంగ్లాండ్ మరియు బెల్జియం మధ్య నకిలీ స్విస్ ఫ్రాంక్‌లను అక్రమంగా రవాణా చేయడానికి అనువైన మార్గాన్ని కనుగొన్నారు. 1969 లో నేరస్థులను పట్టుకున్నప్పటికీ, చివరకు EP-9 ను 1972 లో బెల్జియంలో విక్రయించడానికి అందించారు. ఇంగ్లాండ్‌లో మూడు సంవత్సరాల ఆనందం ఎగురుతున్న తరువాత, ఈ విమానం యునైటెడ్ స్టేట్స్కు రవాణా చేయబడింది, అక్కడ అది 1999 వరకు విస్కాన్సిన్ బార్న్‌లో నిల్వ చేయబడింది. విస్తృతమైన పునరుద్ధరణ తరువాత, N747JC 2001-03లో ఓష్కోష్ వద్ద కనిపించింది, మరియు 2008 లో ఈ విమానం అమ్మకానికి ఉంది. ప్రస్తుత యజమాని ప్రకారం, విమానం ఏప్రిల్ 2015 నాటికి అమ్మకానికి ఉంది. [3] జేన్ యొక్క ఆల్ ది వరల్డ్ విమానాల నుండి డేటా 1959-60, [5] 1919 నుండి బ్రిటిష్ పౌర విమానాలు - వాల్యూమ్ 2 [2] పోల్చదగిన పాత్ర, కాన్ఫిగరేషన్ మరియు యుగం యొక్క సాధారణ లక్షణాల పనితీరు విమానం</v>
      </c>
      <c r="E189" s="1" t="s">
        <v>1291</v>
      </c>
      <c r="F189" s="1" t="str">
        <f>IFERROR(__xludf.DUMMYFUNCTION("GOOGLETRANSLATE(E:E, ""en"", ""te"")"),"తేలికపాటి విమానం")</f>
        <v>తేలికపాటి విమానం</v>
      </c>
      <c r="J189" s="1" t="s">
        <v>3179</v>
      </c>
      <c r="K189" s="1" t="str">
        <f>IFERROR(__xludf.DUMMYFUNCTION("GOOGLETRANSLATE(J:J, ""en"", ""te"")"),"ఎడ్గార్ పెర్సివాల్")</f>
        <v>ఎడ్గార్ పెర్సివాల్</v>
      </c>
      <c r="L189" s="3">
        <v>20444.0</v>
      </c>
      <c r="O189" s="1">
        <v>27.0</v>
      </c>
      <c r="P189" s="1">
        <v>1.0</v>
      </c>
      <c r="Q189" s="1" t="s">
        <v>2594</v>
      </c>
      <c r="R189" s="1" t="s">
        <v>3180</v>
      </c>
      <c r="S189" s="1" t="s">
        <v>475</v>
      </c>
      <c r="T189" s="1" t="s">
        <v>3181</v>
      </c>
      <c r="U189" s="1" t="s">
        <v>3182</v>
      </c>
      <c r="V189" s="1" t="s">
        <v>3183</v>
      </c>
      <c r="W189" s="1" t="s">
        <v>3184</v>
      </c>
      <c r="X189" s="1" t="s">
        <v>3185</v>
      </c>
      <c r="Y189" s="1" t="s">
        <v>3186</v>
      </c>
      <c r="Z189" s="1" t="s">
        <v>3187</v>
      </c>
      <c r="AA189" s="1" t="s">
        <v>3188</v>
      </c>
      <c r="AN189" s="1" t="s">
        <v>3189</v>
      </c>
      <c r="AO189" s="1" t="s">
        <v>3190</v>
      </c>
      <c r="AP189" s="1" t="s">
        <v>3191</v>
      </c>
      <c r="AQ189" s="1" t="s">
        <v>3192</v>
      </c>
      <c r="AR189" s="1" t="s">
        <v>3193</v>
      </c>
      <c r="AS189" s="1" t="s">
        <v>3194</v>
      </c>
      <c r="AU189" s="1" t="s">
        <v>3195</v>
      </c>
      <c r="AW189" s="1" t="s">
        <v>206</v>
      </c>
      <c r="AX189" s="1">
        <v>8.31</v>
      </c>
      <c r="AY189" s="1" t="s">
        <v>3196</v>
      </c>
      <c r="BH189" s="1" t="s">
        <v>3197</v>
      </c>
      <c r="BI189" s="1" t="s">
        <v>3198</v>
      </c>
      <c r="DF189" s="1" t="s">
        <v>3199</v>
      </c>
      <c r="DY189" s="1" t="s">
        <v>3200</v>
      </c>
      <c r="DZ189" s="1" t="s">
        <v>3201</v>
      </c>
    </row>
    <row r="190">
      <c r="A190" s="1" t="s">
        <v>3202</v>
      </c>
      <c r="B190" s="1" t="str">
        <f>IFERROR(__xludf.DUMMYFUNCTION("GOOGLETRANSLATE(A:A, ""en"", ""te"")"),"ఎలక్ట్రిక్ ఎయిర్క్రాఫ్ట్ కార్పొరేషన్ ఎలెక్ట్రాఫ్లైయర్-ఎక్స్")</f>
        <v>ఎలక్ట్రిక్ ఎయిర్క్రాఫ్ట్ కార్పొరేషన్ ఎలెక్ట్రాఫ్లైయర్-ఎక్స్</v>
      </c>
      <c r="C190" s="1" t="s">
        <v>3203</v>
      </c>
      <c r="D190" s="1" t="str">
        <f>IFERROR(__xludf.DUMMYFUNCTION("GOOGLETRANSLATE(C:C, ""en"", ""te"")"),"ఎలక్ట్రిక్ ఎయిర్క్రాఫ్ట్ కార్పొరేషన్ ఎలెక్ట్రాఫ్లైయర్-ఎక్స్ ఒక అమెరికన్ కిట్ మరియు లైట్-స్పోర్ట్ ఎలక్ట్రిక్ ఎయిర్ క్రాఫ్ట్, ఇది రాండాల్ ఫిష్మాన్ చేత రూపొందించబడింది మరియు ఒక సమయంలో న్యూజెర్సీలోని క్లిఫ్ సైడ్ పార్క్ యొక్క అతని కంపెనీ ఎలక్ట్రిక్ ఎయిర్క్రాఫ్"&amp;"ట్ కార్పొరేషన్ అభివృద్ధి చెందుతుంది. ఎలెక్ట్రాఫ్లైయర్-ఎక్స్ 2009 లో ఎయిర్‌వెంచర్‌లో ప్రవేశపెట్టబడింది. ఈ విమానం te త్సాహిక నిర్మాణానికి కిట్‌గా లేదా పూర్తి రెడీ-టు-ఫ్లై విమానంగా సరఫరా చేయడానికి ఉద్దేశించబడింది. [1] [2] ఫిబ్రవరి 2017 నాటికి డిజైన్ ఇకపై కంప"&amp;"ెనీ వెబ్‌సైట్‌లో కనిపించలేదు. [3] ఎలెక్ట్రాఫ్లైయర్-ఎక్స్ యుఎస్ లైట్-స్పోర్ట్ ఎయిర్క్రాఫ్ట్ (ఎల్‌ఎస్‌ఎ) నిబంధనలను పాటించడానికి రూపొందించబడింది. ప్రస్తుత LSA నియమాలు స్పెషల్-ఎల్‌ఎస్‌ఎ (ఎస్-ఎల్‌ఎస్‌ఎ) కోసం రెసిప్రొకేటింగ్ ఇంజిన్‌లను మినహాయించి పవర్‌ప్లాంట్లన"&amp;"ు అనుమతించవు, కాని ఫిష్మాన్ నిబంధనలు సకాలంలో సవరించబడతాయని భావిస్తున్నాడు. ఈ సమయంలో, విమానం ప్రయోగాత్మక-te త్సాహిక నిర్మించిన లేదా ప్రయోగాత్మక-LSA (E-LSA) వర్గాలలో నిర్మించవచ్చు. [1] [2] [4] ఈ విమానం ఒక కాంటిలివర్ లో వింగ్, బబుల్ పందిరి కింద రెండు-సైడ్-ఇన"&amp;"్-సైడ్ కాన్ఫిగరేషన్ పరివేష్టిత కాక్‌పిట్, స్థిర ట్రైసైకిల్ ల్యాండింగ్ గేర్ మరియు ట్రాక్టర్ కాన్ఫిగరేషన్‌లో ఒకే ఎలక్ట్రిక్ ఇంజిన్. [1] [2] ఎలెక్ట్రాఫ్లైయర్-ఎక్స్ మిశ్రమాల నుండి తయారవుతుంది. దాని పొడవైన 15 మీ (49.2 అడుగులు) స్పాన్ వింగ్ ఏరోడైనమిక్ సామర్థ్యం"&amp;" కోసం అధిక కారక నిష్పత్తిని కలిగి ఉంది. ఈ ఇంజిన్ ఎలక్ట్రిక్ ఎయిర్క్రాఫ్ట్ కార్పొరేషన్ 50 హెచ్‌పి (37 కిలోవాట్) బ్రష్‌లెస్, లిక్విడ్-కూల్డ్ పవర్‌ప్లాంట్, ఇది విమానం కోసం ప్రత్యేకంగా రూపొందించబడింది. ఇంజిన్ ఎయిర్-కూల్డ్ బ్యాటరీ ప్యాక్‌ల ద్వారా నడపబడుతుంది, "&amp;"ఇవి స్టెయిన్‌లెస్ స్టీల్ బాక్స్‌లలో అమర్చబడి ఉంటాయి మరియు ఇంజిన్ కంపార్ట్మెంట్ లేదా క్యాబిన్లో వ్యవస్థాపించబడతాయి. బ్యాటరీలు మూడు గంటల వ్యవధిలో విమానాలను అనుమతిస్తాయి. [1] [2] 2015 లో కిట్, తక్కువ బ్యాటరీల కోసం అంచనా వేసిన ధర US $ 65,000. బ్యాటరీలు ఖర్చుక"&amp;"ు US $ 15,000 ను జోడిస్తాయని అంచనా. [1] [2] ఏప్రిల్ 2010 లో, విమానం యొక్క మొట్టమొదటి ఫ్లైట్ మే లేదా జూన్ 2010 న అంచనా వేయబడింది. సిరీస్ ఉత్పత్తి మొదట 2010 కోసం ఉద్దేశించబడింది మరియు తరువాత 2011 వరకు ఆలస్యం చేయబడింది. జూన్ 2012 నాటికి డిజైన్ వాస్తవానికి ఎగ"&amp;"ిరిపోయిందని లేదా అది సమీపంలో ఉత్పత్తి అవుతుందని సూచనలు లేవు భవిష్యత్తు. జూన్ 2012 లో కంపెనీ వెబ్‌సైట్ దీనిని ""త్వరలో వస్తోంది"" అని మాత్రమే జాబితా చేసింది, అయితే విమానం యొక్క వివరణ పేజీ తొలగించబడింది. యుఎస్ ఫెడరల్ ఏవియేషన్ అడ్మినిస్ట్రేషన్ ప్రోటోటైప్ విమ"&amp;"ానం, N600EL, 15 జూలై 2009 న నమోదు చేయబడిందని మరియు దాని నమోదు 31 మే 2012 న రద్దు చేయబడింది. [1] [3] [5] [6] 2000 ల చివరలో మాంద్యం కంపెనీ ఉత్పత్తుల అభివృద్ధిని ఆలస్యం చేసిందని ఫిష్మాన్ సూచించాడు. 2011 లో ఫిష్మాన్ ఇలా అన్నాడు, ""మాంద్యం ప్రస్తుతం ఇది గొప్ప "&amp;"వ్యాపారంగా మారింది"". [7] బేయర్ల్ నుండి డేటా [1] సాధారణ లక్షణాల పనితీరు")</f>
        <v>ఎలక్ట్రిక్ ఎయిర్క్రాఫ్ట్ కార్పొరేషన్ ఎలెక్ట్రాఫ్లైయర్-ఎక్స్ ఒక అమెరికన్ కిట్ మరియు లైట్-స్పోర్ట్ ఎలక్ట్రిక్ ఎయిర్ క్రాఫ్ట్, ఇది రాండాల్ ఫిష్మాన్ చేత రూపొందించబడింది మరియు ఒక సమయంలో న్యూజెర్సీలోని క్లిఫ్ సైడ్ పార్క్ యొక్క అతని కంపెనీ ఎలక్ట్రిక్ ఎయిర్క్రాఫ్ట్ కార్పొరేషన్ అభివృద్ధి చెందుతుంది. ఎలెక్ట్రాఫ్లైయర్-ఎక్స్ 2009 లో ఎయిర్‌వెంచర్‌లో ప్రవేశపెట్టబడింది. ఈ విమానం te త్సాహిక నిర్మాణానికి కిట్‌గా లేదా పూర్తి రెడీ-టు-ఫ్లై విమానంగా సరఫరా చేయడానికి ఉద్దేశించబడింది. [1] [2] ఫిబ్రవరి 2017 నాటికి డిజైన్ ఇకపై కంపెనీ వెబ్‌సైట్‌లో కనిపించలేదు. [3] ఎలెక్ట్రాఫ్లైయర్-ఎక్స్ యుఎస్ లైట్-స్పోర్ట్ ఎయిర్క్రాఫ్ట్ (ఎల్‌ఎస్‌ఎ) నిబంధనలను పాటించడానికి రూపొందించబడింది. ప్రస్తుత LSA నియమాలు స్పెషల్-ఎల్‌ఎస్‌ఎ (ఎస్-ఎల్‌ఎస్‌ఎ) కోసం రెసిప్రొకేటింగ్ ఇంజిన్‌లను మినహాయించి పవర్‌ప్లాంట్లను అనుమతించవు, కాని ఫిష్మాన్ నిబంధనలు సకాలంలో సవరించబడతాయని భావిస్తున్నాడు. ఈ సమయంలో, విమానం ప్రయోగాత్మక-te త్సాహిక నిర్మించిన లేదా ప్రయోగాత్మక-LSA (E-LSA) వర్గాలలో నిర్మించవచ్చు. [1] [2] [4] ఈ విమానం ఒక కాంటిలివర్ లో వింగ్, బబుల్ పందిరి కింద రెండు-సైడ్-ఇన్-సైడ్ కాన్ఫిగరేషన్ పరివేష్టిత కాక్‌పిట్, స్థిర ట్రైసైకిల్ ల్యాండింగ్ గేర్ మరియు ట్రాక్టర్ కాన్ఫిగరేషన్‌లో ఒకే ఎలక్ట్రిక్ ఇంజిన్. [1] [2] ఎలెక్ట్రాఫ్లైయర్-ఎక్స్ మిశ్రమాల నుండి తయారవుతుంది. దాని పొడవైన 15 మీ (49.2 అడుగులు) స్పాన్ వింగ్ ఏరోడైనమిక్ సామర్థ్యం కోసం అధిక కారక నిష్పత్తిని కలిగి ఉంది. ఈ ఇంజిన్ ఎలక్ట్రిక్ ఎయిర్క్రాఫ్ట్ కార్పొరేషన్ 50 హెచ్‌పి (37 కిలోవాట్) బ్రష్‌లెస్, లిక్విడ్-కూల్డ్ పవర్‌ప్లాంట్, ఇది విమానం కోసం ప్రత్యేకంగా రూపొందించబడింది. ఇంజిన్ ఎయిర్-కూల్డ్ బ్యాటరీ ప్యాక్‌ల ద్వారా నడపబడుతుంది, ఇవి స్టెయిన్‌లెస్ స్టీల్ బాక్స్‌లలో అమర్చబడి ఉంటాయి మరియు ఇంజిన్ కంపార్ట్మెంట్ లేదా క్యాబిన్లో వ్యవస్థాపించబడతాయి. బ్యాటరీలు మూడు గంటల వ్యవధిలో విమానాలను అనుమతిస్తాయి. [1] [2] 2015 లో కిట్, తక్కువ బ్యాటరీల కోసం అంచనా వేసిన ధర US $ 65,000. బ్యాటరీలు ఖర్చుకు US $ 15,000 ను జోడిస్తాయని అంచనా. [1] [2] ఏప్రిల్ 2010 లో, విమానం యొక్క మొట్టమొదటి ఫ్లైట్ మే లేదా జూన్ 2010 న అంచనా వేయబడింది. సిరీస్ ఉత్పత్తి మొదట 2010 కోసం ఉద్దేశించబడింది మరియు తరువాత 2011 వరకు ఆలస్యం చేయబడింది. జూన్ 2012 నాటికి డిజైన్ వాస్తవానికి ఎగిరిపోయిందని లేదా అది సమీపంలో ఉత్పత్తి అవుతుందని సూచనలు లేవు భవిష్యత్తు. జూన్ 2012 లో కంపెనీ వెబ్‌సైట్ దీనిని "త్వరలో వస్తోంది" అని మాత్రమే జాబితా చేసింది, అయితే విమానం యొక్క వివరణ పేజీ తొలగించబడింది. యుఎస్ ఫెడరల్ ఏవియేషన్ అడ్మినిస్ట్రేషన్ ప్రోటోటైప్ విమానం, N600EL, 15 జూలై 2009 న నమోదు చేయబడిందని మరియు దాని నమోదు 31 మే 2012 న రద్దు చేయబడింది. [1] [3] [5] [6] 2000 ల చివరలో మాంద్యం కంపెనీ ఉత్పత్తుల అభివృద్ధిని ఆలస్యం చేసిందని ఫిష్మాన్ సూచించాడు. 2011 లో ఫిష్మాన్ ఇలా అన్నాడు, "మాంద్యం ప్రస్తుతం ఇది గొప్ప వ్యాపారంగా మారింది". [7] బేయర్ల్ నుండి డేటా [1] సాధారణ లక్షణాల పనితీరు</v>
      </c>
      <c r="E190" s="1" t="s">
        <v>3204</v>
      </c>
      <c r="F190" s="1" t="str">
        <f>IFERROR(__xludf.DUMMYFUNCTION("GOOGLETRANSLATE(E:E, ""en"", ""te"")"),"హోమ్‌బిల్ట్ మరియు లైట్-స్పోర్ట్ ఎలక్ట్రిక్ ఎయిర్‌క్రాఫ్ట్")</f>
        <v>హోమ్‌బిల్ట్ మరియు లైట్-స్పోర్ట్ ఎలక్ట్రిక్ ఎయిర్‌క్రాఫ్ట్</v>
      </c>
      <c r="G190" s="1" t="s">
        <v>522</v>
      </c>
      <c r="H190" s="1" t="str">
        <f>IFERROR(__xludf.DUMMYFUNCTION("GOOGLETRANSLATE(G:G, ""en"", ""te"")"),"సంయుక్త రాష్ట్రాలు")</f>
        <v>సంయుక్త రాష్ట్రాలు</v>
      </c>
      <c r="I190" s="1" t="s">
        <v>738</v>
      </c>
      <c r="J190" s="1" t="s">
        <v>3205</v>
      </c>
      <c r="K190" s="1" t="str">
        <f>IFERROR(__xludf.DUMMYFUNCTION("GOOGLETRANSLATE(J:J, ""en"", ""te"")"),"రాండాల్ ఫిష్మాన్")</f>
        <v>రాండాల్ ఫిష్మాన్</v>
      </c>
      <c r="M190" s="1" t="s">
        <v>792</v>
      </c>
      <c r="N190" s="1" t="str">
        <f>IFERROR(__xludf.DUMMYFUNCTION("GOOGLETRANSLATE(M:M, ""en"", ""te"")"),"మెరుగుపరచబడుతున్నది")</f>
        <v>మెరుగుపరచబడుతున్నది</v>
      </c>
      <c r="O190" s="1" t="s">
        <v>163</v>
      </c>
      <c r="P190" s="1" t="s">
        <v>163</v>
      </c>
      <c r="R190" s="1" t="s">
        <v>3206</v>
      </c>
      <c r="U190" s="1" t="s">
        <v>3207</v>
      </c>
      <c r="W190" s="1" t="s">
        <v>3208</v>
      </c>
      <c r="X190" s="1" t="s">
        <v>2542</v>
      </c>
      <c r="Z190" s="1" t="s">
        <v>1214</v>
      </c>
      <c r="AM190" s="1" t="s">
        <v>3209</v>
      </c>
      <c r="AN190" s="1" t="s">
        <v>3210</v>
      </c>
      <c r="AO190" s="1" t="s">
        <v>3211</v>
      </c>
      <c r="AP190" s="1" t="s">
        <v>175</v>
      </c>
      <c r="AR190" s="1" t="s">
        <v>993</v>
      </c>
      <c r="AU190" s="1" t="s">
        <v>3212</v>
      </c>
      <c r="AZ190" s="1">
        <v>2009.0</v>
      </c>
      <c r="BE190" s="1" t="s">
        <v>3213</v>
      </c>
      <c r="BF190" s="1" t="s">
        <v>3214</v>
      </c>
      <c r="BM190" s="1" t="s">
        <v>734</v>
      </c>
    </row>
    <row r="191">
      <c r="A191" s="1" t="s">
        <v>3215</v>
      </c>
      <c r="B191" s="1" t="str">
        <f>IFERROR(__xludf.DUMMYFUNCTION("GOOGLETRANSLATE(A:A, ""en"", ""te"")"),"ఇంజనీరింగ్ డివిజన్ TW-1")</f>
        <v>ఇంజనీరింగ్ డివిజన్ TW-1</v>
      </c>
      <c r="C191" s="1" t="s">
        <v>3216</v>
      </c>
      <c r="D191" s="1" t="str">
        <f>IFERROR(__xludf.DUMMYFUNCTION("GOOGLETRANSLATE(C:C, ""en"", ""te"")"),"ఇంజనీరింగ్ డివిజన్ TW-1 అనేది యునైటెడ్ స్టేట్స్ ఆర్మీ ఇంజనీరింగ్ డివిజన్ రూపొందించిన ఒక అమెరికన్ రెండు-సీట్ల శిక్షణా బిప్‌లేన్, రెండు మాత్రమే నిర్మించబడ్డాయి మరియు రకం ఉత్పత్తిలోకి ప్రవేశించలేదు. [1] [2] TW-1 యొక్క రెండు ప్రోటోటైప్‌లు 230 హెచ్‌పి (172 కిల"&amp;"ోవాట్) లిబర్టీ 6 చేత నిర్మించబడ్డాయి. [1] రెండవ విమానం మెక్‌కూక్ ఫీల్డ్‌లో పరీక్షించబడింది, (మెక్‌కూక్ హోదా P-200) మరియు తరువాత 350 HP (261 kW) ప్యాకర్డ్ 1A-1237 ఇంజిన్‌తో సవరించబడింది, కాని ఇతరులు నిర్మించబడలేదు. [1] [2] ఏరోఫైల్స్.కామ్ నుండి డేటా")</f>
        <v>ఇంజనీరింగ్ డివిజన్ TW-1 అనేది యునైటెడ్ స్టేట్స్ ఆర్మీ ఇంజనీరింగ్ డివిజన్ రూపొందించిన ఒక అమెరికన్ రెండు-సీట్ల శిక్షణా బిప్‌లేన్, రెండు మాత్రమే నిర్మించబడ్డాయి మరియు రకం ఉత్పత్తిలోకి ప్రవేశించలేదు. [1] [2] TW-1 యొక్క రెండు ప్రోటోటైప్‌లు 230 హెచ్‌పి (172 కిలోవాట్) లిబర్టీ 6 చేత నిర్మించబడ్డాయి. [1] రెండవ విమానం మెక్‌కూక్ ఫీల్డ్‌లో పరీక్షించబడింది, (మెక్‌కూక్ హోదా P-200) మరియు తరువాత 350 HP (261 kW) ప్యాకర్డ్ 1A-1237 ఇంజిన్‌తో సవరించబడింది, కాని ఇతరులు నిర్మించబడలేదు. [1] [2] ఏరోఫైల్స్.కామ్ నుండి డేటా</v>
      </c>
      <c r="E191" s="1" t="s">
        <v>2562</v>
      </c>
      <c r="F191" s="1" t="str">
        <f>IFERROR(__xludf.DUMMYFUNCTION("GOOGLETRANSLATE(E:E, ""en"", ""te"")"),"శిక్షణ బిప్‌లేన్")</f>
        <v>శిక్షణ బిప్‌లేన్</v>
      </c>
      <c r="G191" s="1" t="s">
        <v>522</v>
      </c>
      <c r="H191" s="1" t="str">
        <f>IFERROR(__xludf.DUMMYFUNCTION("GOOGLETRANSLATE(G:G, ""en"", ""te"")"),"సంయుక్త రాష్ట్రాలు")</f>
        <v>సంయుక్త రాష్ట్రాలు</v>
      </c>
      <c r="L191" s="1">
        <v>1920.0</v>
      </c>
      <c r="O191" s="1">
        <v>2.0</v>
      </c>
      <c r="P191" s="1">
        <v>2.0</v>
      </c>
      <c r="Q191" s="1" t="s">
        <v>1688</v>
      </c>
      <c r="R191" s="1" t="s">
        <v>3217</v>
      </c>
      <c r="W191" s="1" t="s">
        <v>3218</v>
      </c>
      <c r="AM191" s="1" t="s">
        <v>3219</v>
      </c>
      <c r="AN191" s="1" t="s">
        <v>3220</v>
      </c>
      <c r="AO191" s="1" t="s">
        <v>3221</v>
      </c>
      <c r="AU191" s="1" t="s">
        <v>3222</v>
      </c>
      <c r="BB191" s="1" t="s">
        <v>2271</v>
      </c>
      <c r="BC191" s="1" t="s">
        <v>2272</v>
      </c>
    </row>
    <row r="192">
      <c r="A192" s="1" t="s">
        <v>3223</v>
      </c>
      <c r="B192" s="1" t="str">
        <f>IFERROR(__xludf.DUMMYFUNCTION("GOOGLETRANSLATE(A:A, ""en"", ""te"")"),"ఇంజనీర్స్ ఎయిర్క్రాఫ్ట్ కార్పొరేషన్ EAC-1")</f>
        <v>ఇంజనీర్స్ ఎయిర్క్రాఫ్ట్ కార్పొరేషన్ EAC-1</v>
      </c>
      <c r="C192" s="1" t="s">
        <v>3224</v>
      </c>
      <c r="D192" s="1" t="str">
        <f>IFERROR(__xludf.DUMMYFUNCTION("GOOGLETRANSLATE(C:C, ""en"", ""te"")"),"EAC-1 అనేది మడత-పారాసోల్ వింగ్ విమానం, ఇది ఇంజనీర్స్ ఎయిర్క్రాఫ్ట్ కార్పొరేషన్ ఆఫ్ స్టాంఫోర్డ్, కనెక్టికట్. [1] EAC-1 సాధారణం ఉపయోగం కోసం తక్కువ ఖర్చుతో కూడిన క్రీడా విమానంగా రూపొందించబడింది, ఇది 11 x 20 అడుగుల చిన్న ప్రదేశంలో నిల్వ చేయబడుతుంది. [2] ఈ విమ"&amp;"ానంలో సాంప్రదాయిక ల్యాండింగ్ గేర్, ఓపెన్ కాక్‌పిట్, స్ట్రట్ కలుపులు మరియు తుడిచిపెట్టిన విభాగాలతో పారాసోల్ వింగ్ ఉన్నాయి. ఫ్యూజ్‌లేజ్ డోప్డ్ ఎయిర్‌క్రాఫ్ట్ ఫాబ్రిక్ కవరింగ్‌తో వెల్డెడ్ స్టీల్ గొట్టాలతో నిర్మించబడింది. [3] [4] పోల్చదగిన పాత్ర, కాన్ఫిగరేషన్"&amp;" మరియు ERA యొక్క ప్రసిద్ధ ఏవియేషన్ జనరల్ లక్షణాల పనితీరు పనితీరు విమానం")</f>
        <v>EAC-1 అనేది మడత-పారాసోల్ వింగ్ విమానం, ఇది ఇంజనీర్స్ ఎయిర్క్రాఫ్ట్ కార్పొరేషన్ ఆఫ్ స్టాంఫోర్డ్, కనెక్టికట్. [1] EAC-1 సాధారణం ఉపయోగం కోసం తక్కువ ఖర్చుతో కూడిన క్రీడా విమానంగా రూపొందించబడింది, ఇది 11 x 20 అడుగుల చిన్న ప్రదేశంలో నిల్వ చేయబడుతుంది. [2] ఈ విమానంలో సాంప్రదాయిక ల్యాండింగ్ గేర్, ఓపెన్ కాక్‌పిట్, స్ట్రట్ కలుపులు మరియు తుడిచిపెట్టిన విభాగాలతో పారాసోల్ వింగ్ ఉన్నాయి. ఫ్యూజ్‌లేజ్ డోప్డ్ ఎయిర్‌క్రాఫ్ట్ ఫాబ్రిక్ కవరింగ్‌తో వెల్డెడ్ స్టీల్ గొట్టాలతో నిర్మించబడింది. [3] [4] పోల్చదగిన పాత్ర, కాన్ఫిగరేషన్ మరియు ERA యొక్క ప్రసిద్ధ ఏవియేషన్ జనరల్ లక్షణాల పనితీరు పనితీరు విమానం</v>
      </c>
      <c r="E192" s="1" t="s">
        <v>3225</v>
      </c>
      <c r="F192" s="1" t="str">
        <f>IFERROR(__xludf.DUMMYFUNCTION("GOOGLETRANSLATE(E:E, ""en"", ""te"")"),"స్పోర్ట్ పారాసోల్")</f>
        <v>స్పోర్ట్ పారాసోల్</v>
      </c>
      <c r="G192" s="1" t="s">
        <v>605</v>
      </c>
      <c r="H192" s="1" t="str">
        <f>IFERROR(__xludf.DUMMYFUNCTION("GOOGLETRANSLATE(G:G, ""en"", ""te"")"),"అమెరికా సంయుక్త రాష్ట్రాలు")</f>
        <v>అమెరికా సంయుక్త రాష్ట్రాలు</v>
      </c>
      <c r="I192" s="1" t="s">
        <v>2209</v>
      </c>
      <c r="P192" s="1" t="s">
        <v>163</v>
      </c>
      <c r="R192" s="1" t="s">
        <v>512</v>
      </c>
      <c r="W192" s="1" t="s">
        <v>3226</v>
      </c>
      <c r="Y192" s="1" t="s">
        <v>3227</v>
      </c>
      <c r="Z192" s="1" t="s">
        <v>3228</v>
      </c>
      <c r="AN192" s="1" t="s">
        <v>3229</v>
      </c>
      <c r="AP192" s="1" t="s">
        <v>163</v>
      </c>
      <c r="AR192" s="1" t="s">
        <v>3230</v>
      </c>
      <c r="AU192" s="1" t="s">
        <v>3231</v>
      </c>
      <c r="AZ192" s="1">
        <v>1930.0</v>
      </c>
    </row>
    <row r="193">
      <c r="A193" s="1" t="s">
        <v>3232</v>
      </c>
      <c r="B193" s="1" t="str">
        <f>IFERROR(__xludf.DUMMYFUNCTION("GOOGLETRANSLATE(A:A, ""en"", ""te"")"),"యూరోడిస్ప్లే SR-01 మ్యాజిక్")</f>
        <v>యూరోడిస్ప్లే SR-01 మ్యాజిక్</v>
      </c>
      <c r="C193" s="1" t="s">
        <v>3233</v>
      </c>
      <c r="D193" s="1" t="str">
        <f>IFERROR(__xludf.DUMMYFUNCTION("GOOGLETRANSLATE(C:C, ""en"", ""te"")"),"యూరోడిస్ప్లే SR-01 మ్యాజిక్ అనేది చెక్ అల్ట్రాలైట్ మరియు లైట్-స్పోర్ట్ విమానం, ఇది కోజోమాన్ యొక్క యూరోడిస్ప్లే చేత రూపొందించబడింది మరియు ఉత్పత్తి చేయబడింది. ఈ విమానం te త్సాహిక నిర్మాణానికి కిట్‌గా లేదా పూర్తి రెడీ-టు-ఫ్లై-ఎయిర్‌క్రాఫ్ట్‌గా సరఫరా చేయబడుతు"&amp;"ంది. [1] [2] కంపెనీ 2016 మధ్యలో వ్యాపారం నుండి బయటపడినట్లు తెలుస్తోంది మరియు ఉత్పత్తి ముగిసింది. [3] SR-01 Fédération aéronautique ఇంటర్నేషనల్ మైక్రోలైట్ రూల్స్ మరియు యుఎస్ లైట్-స్పోర్ట్ ఎయిర్క్రాఫ్ట్ రూల్స్ ను పాటించడానికి రూపొందించబడింది. ఇది స్వీప్ కాం"&amp;"టిలివర్ లో-వింగ్, బబుల్ పందిరి కింద రెండు-సీట్ల-రుచిగల పరివేష్టిత కాక్‌పిట్, స్థిర లేదా ఐచ్ఛికంగా ముడుచుకునే, ట్రైసైకిల్ ల్యాండింగ్ గేర్ మరియు ట్రాక్టర్ కాన్ఫిగరేషన్‌లో ఒకే ఇంజిన్ కలిగి ఉంది. సైనిక శిక్షకుడు లాంటి సీటింగ్‌ను అందించడానికి టెన్డం అమరిక ఎంపి"&amp;"క చేయబడింది. [1] [2] ఈ విమానం షీట్ అల్యూమినియం నుండి తయారు చేయబడింది. దీని 9.45 మీ (31.0 అడుగులు) స్పాన్ వింగ్ 11.7 మీ 2 (126 చదరపు అడుగులు) మరియు సింగిల్-స్లాట్డ్ ఫ్లాప్‌లను కలిగి ఉంది. ప్రామాణిక ఇంజన్లు 80 హెచ్‌పి (60 కిలోవాట్ల) రోటాక్స్ 912UL, 100 హెచ్"&amp;"‌పి (75 కిలోవాట్ బేయర్ల్ మరియు యూరోడిస్ప్లే నుండి డేటా [1] [4] సాధారణ లక్షణాల పనితీరు")</f>
        <v>యూరోడిస్ప్లే SR-01 మ్యాజిక్ అనేది చెక్ అల్ట్రాలైట్ మరియు లైట్-స్పోర్ట్ విమానం, ఇది కోజోమాన్ యొక్క యూరోడిస్ప్లే చేత రూపొందించబడింది మరియు ఉత్పత్తి చేయబడింది. ఈ విమానం te త్సాహిక నిర్మాణానికి కిట్‌గా లేదా పూర్తి రెడీ-టు-ఫ్లై-ఎయిర్‌క్రాఫ్ట్‌గా సరఫరా చేయబడుతుంది. [1] [2] కంపెనీ 2016 మధ్యలో వ్యాపారం నుండి బయటపడినట్లు తెలుస్తోంది మరియు ఉత్పత్తి ముగిసింది. [3] SR-01 Fédération aéronautique ఇంటర్నేషనల్ మైక్రోలైట్ రూల్స్ మరియు యుఎస్ లైట్-స్పోర్ట్ ఎయిర్క్రాఫ్ట్ రూల్స్ ను పాటించడానికి రూపొందించబడింది. ఇది స్వీప్ కాంటిలివర్ లో-వింగ్, బబుల్ పందిరి కింద రెండు-సీట్ల-రుచిగల పరివేష్టిత కాక్‌పిట్, స్థిర లేదా ఐచ్ఛికంగా ముడుచుకునే, ట్రైసైకిల్ ల్యాండింగ్ గేర్ మరియు ట్రాక్టర్ కాన్ఫిగరేషన్‌లో ఒకే ఇంజిన్ కలిగి ఉంది. సైనిక శిక్షకుడు లాంటి సీటింగ్‌ను అందించడానికి టెన్డం అమరిక ఎంపిక చేయబడింది. [1] [2] ఈ విమానం షీట్ అల్యూమినియం నుండి తయారు చేయబడింది. దీని 9.45 మీ (31.0 అడుగులు) స్పాన్ వింగ్ 11.7 మీ 2 (126 చదరపు అడుగులు) మరియు సింగిల్-స్లాట్డ్ ఫ్లాప్‌లను కలిగి ఉంది. ప్రామాణిక ఇంజన్లు 80 హెచ్‌పి (60 కిలోవాట్ల) రోటాక్స్ 912UL, 100 హెచ్‌పి (75 కిలోవాట్ బేయర్ల్ మరియు యూరోడిస్ప్లే నుండి డేటా [1] [4] సాధారణ లక్షణాల పనితీరు</v>
      </c>
      <c r="E193" s="1" t="s">
        <v>980</v>
      </c>
      <c r="F193" s="1" t="str">
        <f>IFERROR(__xludf.DUMMYFUNCTION("GOOGLETRANSLATE(E:E, ""en"", ""te"")"),"అల్ట్రాలైట్ విమానం మరియు లైట్-స్పోర్ట్ విమానం")</f>
        <v>అల్ట్రాలైట్ విమానం మరియు లైట్-స్పోర్ట్ విమానం</v>
      </c>
      <c r="G193" s="1" t="s">
        <v>2703</v>
      </c>
      <c r="H193" s="1" t="str">
        <f>IFERROR(__xludf.DUMMYFUNCTION("GOOGLETRANSLATE(G:G, ""en"", ""te"")"),"చెక్ రిపబ్లిక్")</f>
        <v>చెక్ రిపబ్లిక్</v>
      </c>
      <c r="I193" s="1" t="s">
        <v>2704</v>
      </c>
      <c r="M193" s="1" t="s">
        <v>162</v>
      </c>
      <c r="N193" s="1" t="str">
        <f>IFERROR(__xludf.DUMMYFUNCTION("GOOGLETRANSLATE(M:M, ""en"", ""te"")"),"ఉత్పత్తి పూర్తయింది")</f>
        <v>ఉత్పత్తి పూర్తయింది</v>
      </c>
      <c r="P193" s="1" t="s">
        <v>163</v>
      </c>
      <c r="Q193" s="1" t="s">
        <v>3234</v>
      </c>
      <c r="R193" s="1" t="s">
        <v>2932</v>
      </c>
      <c r="S193" s="1" t="s">
        <v>3235</v>
      </c>
      <c r="T193" s="1" t="s">
        <v>3236</v>
      </c>
      <c r="U193" s="1" t="s">
        <v>3237</v>
      </c>
      <c r="V193" s="1" t="s">
        <v>2710</v>
      </c>
      <c r="W193" s="1" t="s">
        <v>1764</v>
      </c>
      <c r="Y193" s="1" t="s">
        <v>3238</v>
      </c>
      <c r="AA193" s="1" t="s">
        <v>3239</v>
      </c>
      <c r="AM193" s="1" t="s">
        <v>989</v>
      </c>
      <c r="AN193" s="1" t="s">
        <v>3240</v>
      </c>
      <c r="AO193" s="2" t="s">
        <v>3241</v>
      </c>
      <c r="AP193" s="1" t="s">
        <v>175</v>
      </c>
      <c r="AQ193" s="1" t="s">
        <v>3242</v>
      </c>
      <c r="AR193" s="1" t="s">
        <v>3050</v>
      </c>
      <c r="AS193" s="1" t="s">
        <v>178</v>
      </c>
      <c r="AV193" s="1" t="s">
        <v>3243</v>
      </c>
      <c r="AW193" s="1" t="s">
        <v>206</v>
      </c>
      <c r="BI193" s="1" t="s">
        <v>1048</v>
      </c>
      <c r="BQ193" s="1" t="s">
        <v>538</v>
      </c>
    </row>
    <row r="194">
      <c r="A194" s="1" t="s">
        <v>3244</v>
      </c>
      <c r="B194" s="1" t="str">
        <f>IFERROR(__xludf.DUMMYFUNCTION("GOOGLETRANSLATE(A:A, ""en"", ""te"")"),"ఈగిల్ EA-100")</f>
        <v>ఈగిల్ EA-100</v>
      </c>
      <c r="C194" s="1" t="s">
        <v>3245</v>
      </c>
      <c r="D194" s="1" t="str">
        <f>IFERROR(__xludf.DUMMYFUNCTION("GOOGLETRANSLATE(C:C, ""en"", ""te"")"),"ఈగిల్ EA-100 అనేది ఒక అమెరికన్ లైట్-స్పోర్ట్ విమానం, దీనిని విస్కాన్సిన్లోని ఓష్కోష్ యొక్క ఈగిల్ ఏవియేషన్ LLC రూపొందించారు మరియు 2008 లో ప్రవేశపెట్టారు. ఇది అందుబాటులో ఉన్నప్పుడు ఈ విమానం పూర్తి రెడీ-టు-ఫ్లై-ఎయిర్‌క్రాఫ్ట్‌గా సరఫరా చేయబడింది. [1 ] కంపెనీ "&amp;"వెబ్‌సైట్ మార్చి 2013 లో గడువు ముగిసింది మరియు పునరుద్ధరించబడలేదు. సంస్థ వ్యాపారం నుండి బయటపడింది మరియు ఉత్పత్తి ముగిసినట్లు ఉంది. [2] EA-100 US లైట్-స్పోర్ట్ ఎయిర్క్రాఫ్ట్ నిబంధనలకు అనుగుణంగా రూపొందించబడింది. ఇది స్ట్రట్-బ్రేస్డ్ హై-వింగ్, రెండు-సీట్ల-సై"&amp;"డ్-సైడ్ కాన్ఫిగరేషన్ పరివేష్టిత కాక్‌పిట్, రెండు నిలువు-అంటిపెట్టుకున్న తలుపులు, స్థిర ట్రైసైకిల్ ల్యాండింగ్ గేర్ మరియు ట్రాక్టర్ కాన్ఫిగరేషన్‌లో ఒకే ఇంజిన్ కలిగి ఉంది. [1] [3 ] విమానం అల్యూమినియం షీట్ నుండి తయారు చేయబడింది. దీని 28.5 అడుగుల (8.7 మీ) స్పా"&amp;"న్ వింగ్ 135 చదరపు అడుగుల (12.5 మీ 2) విస్తీర్ణంలో ఉంది మరియు విద్యుత్తుతో పనిచేసే ఫ్లాప్‌లను కలిగి ఉంటుంది. ప్రామాణిక ఇంజిన్ 100 HP (75 kW) రోటాక్స్ 912లు నాలుగు-స్ట్రోక్ పవర్‌ప్లాంట్ [1] అయితే ప్రామాణిక ప్రొపెల్లర్ ఒక సెన్సెనిచ్ కాంపోజిట్ గ్రౌండ్ సర్దుబ"&amp;"ాటు రకం. [4] ఆగస్టు 2019 నాటికి రెండు ఉదాహరణలు యుఎస్ ఫెడరల్ ఏవియేషన్ అడ్మినిస్ట్రేషన్‌లో నమోదు చేయబడ్డాయి. [5] బేయర్ల్ మరియు ఈగిల్ ఏవియేషన్ LLC నుండి డేటా [1] [6] సాధారణ లక్షణాల పనితీరు")</f>
        <v>ఈగిల్ EA-100 అనేది ఒక అమెరికన్ లైట్-స్పోర్ట్ విమానం, దీనిని విస్కాన్సిన్లోని ఓష్కోష్ యొక్క ఈగిల్ ఏవియేషన్ LLC రూపొందించారు మరియు 2008 లో ప్రవేశపెట్టారు. ఇది అందుబాటులో ఉన్నప్పుడు ఈ విమానం పూర్తి రెడీ-టు-ఫ్లై-ఎయిర్‌క్రాఫ్ట్‌గా సరఫరా చేయబడింది. [1 ] కంపెనీ వెబ్‌సైట్ మార్చి 2013 లో గడువు ముగిసింది మరియు పునరుద్ధరించబడలేదు. సంస్థ వ్యాపారం నుండి బయటపడింది మరియు ఉత్పత్తి ముగిసినట్లు ఉంది. [2] EA-100 US లైట్-స్పోర్ట్ ఎయిర్క్రాఫ్ట్ నిబంధనలకు అనుగుణంగా రూపొందించబడింది. ఇది స్ట్రట్-బ్రేస్డ్ హై-వింగ్, రెండు-సీట్ల-సైడ్-సైడ్ కాన్ఫిగరేషన్ పరివేష్టిత కాక్‌పిట్, రెండు నిలువు-అంటిపెట్టుకున్న తలుపులు, స్థిర ట్రైసైకిల్ ల్యాండింగ్ గేర్ మరియు ట్రాక్టర్ కాన్ఫిగరేషన్‌లో ఒకే ఇంజిన్ కలిగి ఉంది. [1] [3 ] విమానం అల్యూమినియం షీట్ నుండి తయారు చేయబడింది. దీని 28.5 అడుగుల (8.7 మీ) స్పాన్ వింగ్ 135 చదరపు అడుగుల (12.5 మీ 2) విస్తీర్ణంలో ఉంది మరియు విద్యుత్తుతో పనిచేసే ఫ్లాప్‌లను కలిగి ఉంటుంది. ప్రామాణిక ఇంజిన్ 100 HP (75 kW) రోటాక్స్ 912లు నాలుగు-స్ట్రోక్ పవర్‌ప్లాంట్ [1] అయితే ప్రామాణిక ప్రొపెల్లర్ ఒక సెన్సెనిచ్ కాంపోజిట్ గ్రౌండ్ సర్దుబాటు రకం. [4] ఆగస్టు 2019 నాటికి రెండు ఉదాహరణలు యుఎస్ ఫెడరల్ ఏవియేషన్ అడ్మినిస్ట్రేషన్‌లో నమోదు చేయబడ్డాయి. [5] బేయర్ల్ మరియు ఈగిల్ ఏవియేషన్ LLC నుండి డేటా [1] [6] సాధారణ లక్షణాల పనితీరు</v>
      </c>
      <c r="E194" s="1" t="s">
        <v>2339</v>
      </c>
      <c r="F194" s="1" t="str">
        <f>IFERROR(__xludf.DUMMYFUNCTION("GOOGLETRANSLATE(E:E, ""en"", ""te"")"),"లైట్-స్పోర్ట్ విమానం")</f>
        <v>లైట్-స్పోర్ట్ విమానం</v>
      </c>
      <c r="G194" s="1" t="s">
        <v>522</v>
      </c>
      <c r="H194" s="1" t="str">
        <f>IFERROR(__xludf.DUMMYFUNCTION("GOOGLETRANSLATE(G:G, ""en"", ""te"")"),"సంయుక్త రాష్ట్రాలు")</f>
        <v>సంయుక్త రాష్ట్రాలు</v>
      </c>
      <c r="I194" s="1" t="s">
        <v>738</v>
      </c>
      <c r="M194" s="1" t="s">
        <v>162</v>
      </c>
      <c r="N194" s="1" t="str">
        <f>IFERROR(__xludf.DUMMYFUNCTION("GOOGLETRANSLATE(M:M, ""en"", ""te"")"),"ఉత్పత్తి పూర్తయింది")</f>
        <v>ఉత్పత్తి పూర్తయింది</v>
      </c>
      <c r="O194" s="1">
        <v>2.0</v>
      </c>
      <c r="P194" s="1" t="s">
        <v>163</v>
      </c>
      <c r="Q194" s="1" t="s">
        <v>3246</v>
      </c>
      <c r="R194" s="1" t="s">
        <v>3247</v>
      </c>
      <c r="S194" s="1" t="s">
        <v>2051</v>
      </c>
      <c r="T194" s="1" t="s">
        <v>1690</v>
      </c>
      <c r="U194" s="1" t="s">
        <v>3248</v>
      </c>
      <c r="V194" s="1" t="s">
        <v>2345</v>
      </c>
      <c r="W194" s="1" t="s">
        <v>3249</v>
      </c>
      <c r="X194" s="1" t="s">
        <v>3250</v>
      </c>
      <c r="Z194" s="1" t="s">
        <v>3251</v>
      </c>
      <c r="AA194" s="1" t="s">
        <v>3252</v>
      </c>
      <c r="AM194" s="1" t="s">
        <v>2350</v>
      </c>
      <c r="AN194" s="1" t="s">
        <v>3253</v>
      </c>
      <c r="AO194" s="1" t="s">
        <v>3254</v>
      </c>
      <c r="AP194" s="1" t="s">
        <v>175</v>
      </c>
      <c r="AQ194" s="1" t="s">
        <v>3131</v>
      </c>
      <c r="AR194" s="1" t="s">
        <v>3255</v>
      </c>
      <c r="AS194" s="1" t="s">
        <v>1157</v>
      </c>
      <c r="AU194" s="1" t="s">
        <v>3256</v>
      </c>
      <c r="AV194" s="1" t="s">
        <v>3257</v>
      </c>
      <c r="AZ194" s="1">
        <v>2008.0</v>
      </c>
      <c r="BD194" s="1" t="s">
        <v>3258</v>
      </c>
      <c r="BI194" s="1" t="s">
        <v>1487</v>
      </c>
      <c r="BQ194" s="1" t="s">
        <v>3259</v>
      </c>
    </row>
    <row r="195">
      <c r="A195" s="1" t="s">
        <v>3260</v>
      </c>
      <c r="B195" s="1" t="str">
        <f>IFERROR(__xludf.DUMMYFUNCTION("GOOGLETRANSLATE(A:A, ""en"", ""te"")"),"ఎగ్వాయేజర్ వాయేజర్ 203")</f>
        <v>ఎగ్వాయేజర్ వాయేజర్ 203</v>
      </c>
      <c r="C195" s="1" t="s">
        <v>3261</v>
      </c>
      <c r="D195" s="1" t="str">
        <f>IFERROR(__xludf.DUMMYFUNCTION("GOOGLETRANSLATE(C:C, ""en"", ""te"")"),"ఎగ్‌వాయేజర్ వాయేజర్ 203 అనేది ఇటాలియన్ అల్ట్రాలైట్ విమానం, ఇది ఎగ్‌వాయేజర్ చేత రూపొందించబడింది మరియు మే 2011 లో ప్రవేశపెట్టింది. ఈ విమానం te త్సాహిక నిర్మాణానికి కిట్‌గా లేదా పూర్తి రెడీ-టు-ఫ్లై విమానం. [1] ఈ విమానం ఫెడెరేషన్ ఏరోనటిక్ ఇంటర్నేషనల్ మైక్రోలై"&amp;"ట్ నిబంధనలకు అనుగుణంగా రూపొందించబడింది. ఇది కాంటిలివర్ లో వింగ్, రెండు-సీట్ల-సైడ్-సైడ్-సైడ్ కాన్ఫిగరేషన్ పరివేష్టిత కాక్‌పిట్, బబుల్ పందిరి కింద గల్-రెక్కల తలుపులు, స్థిర లేదా ఐచ్ఛికంగా ముడుచుకునే, ట్రైసైకిల్ ల్యాండింగ్ గేర్ మరియు ట్రాక్టర్ కాన్ఫిగరేషన్‌ల"&amp;"ో ఒకే ఇంజిన్ ఉన్నాయి. 1] విమానం మిశ్రమాల నుండి తయారవుతుంది. దాని 8.0 మీ (26.2 అడుగులు) స్పాన్ వింగ్ ఫ్లాప్‌లను ఉపయోగిస్తుంది. అందుబాటులో ఉన్న ప్రామాణిక ఇంజిన్ 100 హెచ్‌పి (75 కిలోవాట్) రోటాక్స్ 912లు నాలుగు-స్ట్రోక్ పవర్‌ప్లాంట్. ప్రాథమిక మోడల్ వాయేజర్ ఫ్"&amp;"లై, వాయేజర్ క్లబ్ మరియు వాయేజర్ శైలి ప్రామాణిక పరికరాలుగా చేర్చబడిన ఎంపికలతో మోడల్స్. [1] యునైటెడ్ స్టేట్స్ మార్కెట్ కోసం లైట్-స్పోర్ట్ ఎయిర్క్రాఫ్ట్ కేటగిరీ వెర్షన్ ప్రణాళిక చేయబడింది. [1] బేయర్ల్ నుండి డేటా [1] సాధారణ లక్షణాల పనితీరు")</f>
        <v>ఎగ్‌వాయేజర్ వాయేజర్ 203 అనేది ఇటాలియన్ అల్ట్రాలైట్ విమానం, ఇది ఎగ్‌వాయేజర్ చేత రూపొందించబడింది మరియు మే 2011 లో ప్రవేశపెట్టింది. ఈ విమానం te త్సాహిక నిర్మాణానికి కిట్‌గా లేదా పూర్తి రెడీ-టు-ఫ్లై విమానం. [1] ఈ విమానం ఫెడెరేషన్ ఏరోనటిక్ ఇంటర్నేషనల్ మైక్రోలైట్ నిబంధనలకు అనుగుణంగా రూపొందించబడింది. ఇది కాంటిలివర్ లో వింగ్, రెండు-సీట్ల-సైడ్-సైడ్-సైడ్ కాన్ఫిగరేషన్ పరివేష్టిత కాక్‌పిట్, బబుల్ పందిరి కింద గల్-రెక్కల తలుపులు, స్థిర లేదా ఐచ్ఛికంగా ముడుచుకునే, ట్రైసైకిల్ ల్యాండింగ్ గేర్ మరియు ట్రాక్టర్ కాన్ఫిగరేషన్‌లో ఒకే ఇంజిన్ ఉన్నాయి. 1] విమానం మిశ్రమాల నుండి తయారవుతుంది. దాని 8.0 మీ (26.2 అడుగులు) స్పాన్ వింగ్ ఫ్లాప్‌లను ఉపయోగిస్తుంది. అందుబాటులో ఉన్న ప్రామాణిక ఇంజిన్ 100 హెచ్‌పి (75 కిలోవాట్) రోటాక్స్ 912లు నాలుగు-స్ట్రోక్ పవర్‌ప్లాంట్. ప్రాథమిక మోడల్ వాయేజర్ ఫ్లై, వాయేజర్ క్లబ్ మరియు వాయేజర్ శైలి ప్రామాణిక పరికరాలుగా చేర్చబడిన ఎంపికలతో మోడల్స్. [1] యునైటెడ్ స్టేట్స్ మార్కెట్ కోసం లైట్-స్పోర్ట్ ఎయిర్క్రాఫ్ట్ కేటగిరీ వెర్షన్ ప్రణాళిక చేయబడింది. [1] బేయర్ల్ నుండి డేటా [1] సాధారణ లక్షణాల పనితీరు</v>
      </c>
      <c r="E195" s="1" t="s">
        <v>488</v>
      </c>
      <c r="F195" s="1" t="str">
        <f>IFERROR(__xludf.DUMMYFUNCTION("GOOGLETRANSLATE(E:E, ""en"", ""te"")"),"అల్ట్రాలైట్ విమానం")</f>
        <v>అల్ట్రాలైట్ విమానం</v>
      </c>
      <c r="G195" s="1" t="s">
        <v>209</v>
      </c>
      <c r="H195" s="1" t="str">
        <f>IFERROR(__xludf.DUMMYFUNCTION("GOOGLETRANSLATE(G:G, ""en"", ""te"")"),"ఇటలీ")</f>
        <v>ఇటలీ</v>
      </c>
      <c r="I195" s="2" t="s">
        <v>210</v>
      </c>
      <c r="M195" s="1" t="s">
        <v>492</v>
      </c>
      <c r="N195" s="1" t="str">
        <f>IFERROR(__xludf.DUMMYFUNCTION("GOOGLETRANSLATE(M:M, ""en"", ""te"")"),"ఉత్పత్తిలో")</f>
        <v>ఉత్పత్తిలో</v>
      </c>
      <c r="P195" s="1" t="s">
        <v>163</v>
      </c>
      <c r="R195" s="1" t="s">
        <v>3262</v>
      </c>
      <c r="U195" s="1" t="s">
        <v>3263</v>
      </c>
      <c r="V195" s="1" t="s">
        <v>2710</v>
      </c>
      <c r="W195" s="1" t="s">
        <v>168</v>
      </c>
      <c r="Z195" s="1" t="s">
        <v>1106</v>
      </c>
      <c r="AM195" s="1" t="s">
        <v>500</v>
      </c>
      <c r="AN195" s="1" t="s">
        <v>3264</v>
      </c>
      <c r="AO195" s="2" t="s">
        <v>3265</v>
      </c>
      <c r="AP195" s="1" t="s">
        <v>175</v>
      </c>
      <c r="AQ195" s="1" t="s">
        <v>3266</v>
      </c>
      <c r="AR195" s="1" t="s">
        <v>3267</v>
      </c>
      <c r="AS195" s="1" t="s">
        <v>3268</v>
      </c>
      <c r="AV195" s="1" t="s">
        <v>3269</v>
      </c>
      <c r="AW195" s="1" t="s">
        <v>206</v>
      </c>
      <c r="AZ195" s="4">
        <v>40299.0</v>
      </c>
    </row>
    <row r="196">
      <c r="A196" s="1" t="s">
        <v>3270</v>
      </c>
      <c r="B196" s="1" t="str">
        <f>IFERROR(__xludf.DUMMYFUNCTION("GOOGLETRANSLATE(A:A, ""en"", ""te"")"),"EKOLOT KR-030 TOPAZ")</f>
        <v>EKOLOT KR-030 TOPAZ</v>
      </c>
      <c r="C196" s="1" t="s">
        <v>3271</v>
      </c>
      <c r="D196" s="1" t="str">
        <f>IFERROR(__xludf.DUMMYFUNCTION("GOOGLETRANSLATE(C:C, ""en"", ""te"")"),"ఎకోలోట్ KR-030 టోపాజ్ అనేది పోలిష్ అల్ట్రాలైట్ విమానం, దీనిని క్రోస్నోకు చెందిన ఎకోలోట్ రూపకల్పన చేసి ఉత్పత్తి చేస్తుంది. ఇది ఫిబ్రవరి 2010 లో పోలాండ్‌లో ధృవీకరించబడింది. ఈ విమానం te త్సాహిక నిర్మాణానికి కిట్‌గా లేదా పూర్తి రెడీ-టు-ఫ్లై విమానంగా సరఫరా చేయ"&amp;"బడుతుంది. [1] [2] టోపాజ్ అనేది ఎకోలోట్ జెకె -05 ఎల్ జూనియర్ యొక్క అభివృద్ధి మరియు ఇది ఫెడెరేషన్ ఏరోనటిక్ ఇంటర్నేషనల్ మైక్రోలైట్ నిబంధనలను పాటించేలా రూపొందించబడింది. ఇది జూనియర్ యొక్క స్ట్రట్-బ్రేస్డ్ వింగ్ స్థానంలో కాంటిలివర్ హై వింగ్, రెండు-సీట్ల-సైడ్-సై"&amp;"డ్-సైడ్ కాన్ఫిగరేషన్ పరివేష్టిత కాక్‌పిట్, స్థిర ట్రైసైకిల్ ల్యాండింగ్ గేర్ మరియు ట్రాక్టర్ కాన్ఫిగరేషన్‌లో ఒకే ఇంజిన్ కలిగి ఉంది. [1] [2] జూనియర్ మాదిరిగా, టోపాజ్ మిశ్రమాల నుండి తయారవుతుంది. దీని 10.76 మీ (35.3 అడుగులు) స్పాన్ వింగ్ NN-1817 ఎయిర్‌ఫాయిల్‌"&amp;"ను ఉపయోగిస్తుంది, ఇది 10.24 m2 (110.2 చదరపు అడుగులు) మరియు ఫ్లాప్‌లను కలిగి ఉంది. ద్వంద్వ 35 లీటర్లు (7.7 ఇంప్ గల్; 9.2 యుఎస్ గాల్) ఇంధన ట్యాంకులు సీట్ల వెనుక ఉన్నాయి. బాలిస్టిక్ పారాచూట్ అందుబాటులో ఉన్న ఎంపిక. అందుబాటులో ఉన్న ప్రామాణిక ఇంజిన్ 80 HP (60 k"&amp;"W) రోటాక్స్ 912UL ఫోర్-స్ట్రోక్ పవర్‌ప్లాంట్. [1] [2] [3] స్ట్రట్స్ లేకుండా వన్-పీస్ వింగ్ యొక్క ఉపయోగం పుష్పరాగముకు జూనియర్ కంటే 20 కిమీ/గం/గం (12.4 mph) అధిక క్రూయిజ్ వేగాన్ని ఇస్తుంది, అదే సమయంలో అదే ఖాళీ బరువు ఏర్పడుతుంది. [1] [2] పుష్పరా్యాన్ని యుఎస్"&amp;" ఫెడరల్ ఏవియేషన్ అడ్మినిస్ట్రేషన్ లైట్-స్పోర్ట్ విమానంగా అంగీకరించింది. [4] బేయర్ల్ నుండి డేటా [1] [3] సాధారణ లక్షణాల పనితీరు")</f>
        <v>ఎకోలోట్ KR-030 టోపాజ్ అనేది పోలిష్ అల్ట్రాలైట్ విమానం, దీనిని క్రోస్నోకు చెందిన ఎకోలోట్ రూపకల్పన చేసి ఉత్పత్తి చేస్తుంది. ఇది ఫిబ్రవరి 2010 లో పోలాండ్‌లో ధృవీకరించబడింది. ఈ విమానం te త్సాహిక నిర్మాణానికి కిట్‌గా లేదా పూర్తి రెడీ-టు-ఫ్లై విమానంగా సరఫరా చేయబడుతుంది. [1] [2] టోపాజ్ అనేది ఎకోలోట్ జెకె -05 ఎల్ జూనియర్ యొక్క అభివృద్ధి మరియు ఇది ఫెడెరేషన్ ఏరోనటిక్ ఇంటర్నేషనల్ మైక్రోలైట్ నిబంధనలను పాటించేలా రూపొందించబడింది. ఇది జూనియర్ యొక్క స్ట్రట్-బ్రేస్డ్ వింగ్ స్థానంలో కాంటిలివర్ హై వింగ్, రెండు-సీట్ల-సైడ్-సైడ్-సైడ్ కాన్ఫిగరేషన్ పరివేష్టిత కాక్‌పిట్, స్థిర ట్రైసైకిల్ ల్యాండింగ్ గేర్ మరియు ట్రాక్టర్ కాన్ఫిగరేషన్‌లో ఒకే ఇంజిన్ కలిగి ఉంది. [1] [2] జూనియర్ మాదిరిగా, టోపాజ్ మిశ్రమాల నుండి తయారవుతుంది. దీని 10.76 మీ (35.3 అడుగులు) స్పాన్ వింగ్ NN-1817 ఎయిర్‌ఫాయిల్‌ను ఉపయోగిస్తుంది, ఇది 10.24 m2 (110.2 చదరపు అడుగులు) మరియు ఫ్లాప్‌లను కలిగి ఉంది. ద్వంద్వ 35 లీటర్లు (7.7 ఇంప్ గల్; 9.2 యుఎస్ గాల్) ఇంధన ట్యాంకులు సీట్ల వెనుక ఉన్నాయి. బాలిస్టిక్ పారాచూట్ అందుబాటులో ఉన్న ఎంపిక. అందుబాటులో ఉన్న ప్రామాణిక ఇంజిన్ 80 HP (60 kW) రోటాక్స్ 912UL ఫోర్-స్ట్రోక్ పవర్‌ప్లాంట్. [1] [2] [3] స్ట్రట్స్ లేకుండా వన్-పీస్ వింగ్ యొక్క ఉపయోగం పుష్పరాగముకు జూనియర్ కంటే 20 కిమీ/గం/గం (12.4 mph) అధిక క్రూయిజ్ వేగాన్ని ఇస్తుంది, అదే సమయంలో అదే ఖాళీ బరువు ఏర్పడుతుంది. [1] [2] పుష్పరా్యాన్ని యుఎస్ ఫెడరల్ ఏవియేషన్ అడ్మినిస్ట్రేషన్ లైట్-స్పోర్ట్ విమానంగా అంగీకరించింది. [4] బేయర్ల్ నుండి డేటా [1] [3] సాధారణ లక్షణాల పనితీరు</v>
      </c>
      <c r="E196" s="1" t="s">
        <v>3272</v>
      </c>
      <c r="F196" s="1" t="str">
        <f>IFERROR(__xludf.DUMMYFUNCTION("GOOGLETRANSLATE(E:E, ""en"", ""te"")"),"అల్ట్రాలైట్ విమానం, లైట్-స్పోర్ట్ విమానం")</f>
        <v>అల్ట్రాలైట్ విమానం, లైట్-స్పోర్ట్ విమానం</v>
      </c>
      <c r="G196" s="1" t="s">
        <v>128</v>
      </c>
      <c r="H196" s="1" t="str">
        <f>IFERROR(__xludf.DUMMYFUNCTION("GOOGLETRANSLATE(G:G, ""en"", ""te"")"),"పోలాండ్")</f>
        <v>పోలాండ్</v>
      </c>
      <c r="I196" s="2" t="s">
        <v>129</v>
      </c>
      <c r="M196" s="1" t="s">
        <v>3273</v>
      </c>
      <c r="N196" s="1" t="str">
        <f>IFERROR(__xludf.DUMMYFUNCTION("GOOGLETRANSLATE(M:M, ""en"", ""te"")"),"ఉత్పత్తిలో (2014)")</f>
        <v>ఉత్పత్తిలో (2014)</v>
      </c>
      <c r="P196" s="1" t="s">
        <v>163</v>
      </c>
      <c r="R196" s="1" t="s">
        <v>3274</v>
      </c>
      <c r="T196" s="1" t="s">
        <v>2539</v>
      </c>
      <c r="U196" s="1" t="s">
        <v>3275</v>
      </c>
      <c r="V196" s="1" t="s">
        <v>2710</v>
      </c>
      <c r="W196" s="1" t="s">
        <v>1764</v>
      </c>
      <c r="X196" s="1" t="s">
        <v>199</v>
      </c>
      <c r="Y196" s="1" t="s">
        <v>3238</v>
      </c>
      <c r="Z196" s="1" t="s">
        <v>642</v>
      </c>
      <c r="AM196" s="1" t="s">
        <v>3276</v>
      </c>
      <c r="AN196" s="1" t="s">
        <v>3277</v>
      </c>
      <c r="AO196" s="2" t="s">
        <v>3278</v>
      </c>
      <c r="AP196" s="1" t="s">
        <v>175</v>
      </c>
      <c r="AQ196" s="1" t="s">
        <v>3279</v>
      </c>
      <c r="AR196" s="1" t="s">
        <v>1948</v>
      </c>
      <c r="AS196" s="1" t="s">
        <v>3280</v>
      </c>
      <c r="AU196" s="1" t="s">
        <v>3281</v>
      </c>
      <c r="BE196" s="1" t="s">
        <v>3282</v>
      </c>
      <c r="BF196" s="1" t="s">
        <v>3283</v>
      </c>
      <c r="BG196" s="1" t="s">
        <v>3284</v>
      </c>
    </row>
    <row r="197">
      <c r="A197" s="1" t="s">
        <v>3285</v>
      </c>
      <c r="B197" s="1" t="str">
        <f>IFERROR(__xludf.DUMMYFUNCTION("GOOGLETRANSLATE(A:A, ""en"", ""te"")"),"ఎలిప్స్ ట్విస్ట్")</f>
        <v>ఎలిప్స్ ట్విస్ట్</v>
      </c>
      <c r="C197" s="1" t="s">
        <v>3286</v>
      </c>
      <c r="D197" s="1" t="str">
        <f>IFERROR(__xludf.DUMMYFUNCTION("GOOGLETRANSLATE(C:C, ""en"", ""te"")"),"ఎలిప్స్ ట్విస్ట్ అనేది ఒక ఫ్రెంచ్ హై-వింగ్, సింగిల్-ప్లేస్, హాంగ్ గ్లైడర్, ఇది ఎటుజ్ యొక్క లా సోషియాట్ ఎలిప్స్ రూపొందించింది మరియు నిర్మించింది. [1] ట్విస్ట్ ఒక బిగినర్స్ హాంగ్ గ్లైడర్‌గా రూపొందించబడింది మరియు మూడు పరిమాణాలలో నిర్మించబడింది. [1] సిరీస్ యొ"&amp;"క్క విలక్షణమైన, ట్విస్ట్ 15 అల్యూమినియం గొట్టాల నుండి తయారవుతుంది, రెక్క డాక్రాన్ సెయిల్‌క్లాత్‌లో కప్పబడి ఉంటుంది. దాని 9.2 మీ (30.2 అడుగులు) స్పాన్ వింగ్, ఒకే ట్యూబ్-శైలి కింగ్‌పోస్ట్ మరియు ఎగువ ఫ్లయింగ్ వైర్లను ఉపయోగిస్తుంది. ముక్కు కోణం 120 ° మరియు కా"&amp;"రక నిష్పత్తి 6.5: 1. మోడల్ సంఖ్య చదరపు మీటర్లలో సుమారుగా రెక్కల ప్రాంతాన్ని సూచిస్తుంది. [1] బెర్ట్రాండ్ నుండి డేటా [1] సాధారణ లక్షణాలు")</f>
        <v>ఎలిప్స్ ట్విస్ట్ అనేది ఒక ఫ్రెంచ్ హై-వింగ్, సింగిల్-ప్లేస్, హాంగ్ గ్లైడర్, ఇది ఎటుజ్ యొక్క లా సోషియాట్ ఎలిప్స్ రూపొందించింది మరియు నిర్మించింది. [1] ట్విస్ట్ ఒక బిగినర్స్ హాంగ్ గ్లైడర్‌గా రూపొందించబడింది మరియు మూడు పరిమాణాలలో నిర్మించబడింది. [1] సిరీస్ యొక్క విలక్షణమైన, ట్విస్ట్ 15 అల్యూమినియం గొట్టాల నుండి తయారవుతుంది, రెక్క డాక్రాన్ సెయిల్‌క్లాత్‌లో కప్పబడి ఉంటుంది. దాని 9.2 మీ (30.2 అడుగులు) స్పాన్ వింగ్, ఒకే ట్యూబ్-శైలి కింగ్‌పోస్ట్ మరియు ఎగువ ఫ్లయింగ్ వైర్లను ఉపయోగిస్తుంది. ముక్కు కోణం 120 ° మరియు కారక నిష్పత్తి 6.5: 1. మోడల్ సంఖ్య చదరపు మీటర్లలో సుమారుగా రెక్కల ప్రాంతాన్ని సూచిస్తుంది. [1] బెర్ట్రాండ్ నుండి డేటా [1] సాధారణ లక్షణాలు</v>
      </c>
      <c r="E197" s="1" t="s">
        <v>3287</v>
      </c>
      <c r="F197" s="1" t="str">
        <f>IFERROR(__xludf.DUMMYFUNCTION("GOOGLETRANSLATE(E:E, ""en"", ""te"")"),"గ్లైడర్ హాంగ్")</f>
        <v>గ్లైడర్ హాంగ్</v>
      </c>
      <c r="G197" s="1" t="s">
        <v>637</v>
      </c>
      <c r="H197" s="1" t="str">
        <f>IFERROR(__xludf.DUMMYFUNCTION("GOOGLETRANSLATE(G:G, ""en"", ""te"")"),"ఫ్రాన్స్")</f>
        <v>ఫ్రాన్స్</v>
      </c>
      <c r="I197" s="2" t="s">
        <v>1384</v>
      </c>
      <c r="M197" s="1" t="s">
        <v>492</v>
      </c>
      <c r="N197" s="1" t="str">
        <f>IFERROR(__xludf.DUMMYFUNCTION("GOOGLETRANSLATE(M:M, ""en"", ""te"")"),"ఉత్పత్తిలో")</f>
        <v>ఉత్పత్తిలో</v>
      </c>
      <c r="P197" s="1" t="s">
        <v>163</v>
      </c>
      <c r="R197" s="1" t="s">
        <v>3288</v>
      </c>
      <c r="T197" s="1" t="s">
        <v>3289</v>
      </c>
      <c r="AM197" s="1" t="s">
        <v>3290</v>
      </c>
      <c r="AN197" s="1" t="s">
        <v>3291</v>
      </c>
      <c r="AO197" s="1" t="s">
        <v>3292</v>
      </c>
      <c r="AW197" s="1" t="s">
        <v>206</v>
      </c>
      <c r="AX197" s="1">
        <v>6.5</v>
      </c>
    </row>
    <row r="198">
      <c r="A198" s="1" t="s">
        <v>3293</v>
      </c>
      <c r="B198" s="1" t="str">
        <f>IFERROR(__xludf.DUMMYFUNCTION("GOOGLETRANSLATE(A:A, ""en"", ""te"")"),"ఎల్విస్")</f>
        <v>ఎల్విస్</v>
      </c>
      <c r="C198" s="1" t="s">
        <v>3294</v>
      </c>
      <c r="D198" s="1" t="str">
        <f>IFERROR(__xludf.DUMMYFUNCTION("GOOGLETRANSLATE(C:C, ""en"", ""te"")"),"ఎల్విస్ అనేది ఎరిక్సన్ ఎస్ -64 ఎయిర్-క్రేన్, తోక సంఖ్య OB-2081-P (N179AC) యొక్క మారుపేరు, ఇది ఆస్ట్రేలియాలో కీర్తిని బుష్ఫైర్ అణచివేతలో ఎక్కువగా కనిపించే మరియు విలువైన సాధనంగా పొందింది. [1] 9,500 లీటర్ల (2,500 యుఎస్ గాల్) నీరు లేదా నురుగు మిశ్రమాన్ని కలిగ"&amp;"ి ఉండగల హెలికాప్టర్, 2001-2002 నుండి ప్రతి అగ్నిమాపక కాలానికి విక్టోరియన్ ప్రభుత్వం యునైటెడ్ స్టేట్స్ నుండి బయటకు తీసుకువచ్చింది. సింగర్ ఎల్విస్ ప్రెస్లీ తన జీవితంలో ఎక్కువ భాగం నివసించిన మెంఫిస్‌లోని యునైటెడ్ స్టేట్స్ నేషనల్ గార్డ్ కోసం పనిచేసిన సమయం కార"&amp;"ణంగా ఈ విమానం దాని మారుపేరును పొందింది. [2] ఎరిక్సన్ ఎయిర్-క్రేన్ హెలిటాంకర్లను మొట్టమొదట డిసెంబర్ 1997 లో విక్టోరియాకు తీసుకువచ్చారు. మొదటిది, స్థానికులు ""ఎరిక్ ది వాటర్ బాంబర్"" (N223AC) గా పిలువబడింది, ఫ్రాంక్‌స్టన్‌లో మంటలు మరియు ఆల్పైన్ నేషనల్ పార్క"&amp;"్‌లో కాలెడోనియా ఫైర్లో అగ్నిప్రమాదం పోరాడటానికి ఉపయోగించబడింది , మరియు 2000-2001 వరకు తరువాతి అగ్ని సీజన్లలో మళ్ళీ బయటకు తీసుకురాబడింది. [3] డిసెంబర్ 27, 2001 న, మెల్బోర్న్ చేరుకున్న ఎల్విస్‌ను వెంటనే సిడ్నీ ప్రాంతంలో అగ్నిమాపక ప్రయత్నాలకు సహాయపడటానికి న్"&amp;"యూ సౌత్ వేల్స్‌లోని బ్యాంక్‌స్టౌన్‌కు నియమించారు మరియు దాదాపు 300 గృహాలను ఆదా చేయడంలో సహాయపడటంలో దాని పాత్ర కోసం ప్రశంసించబడింది. [2] న్యూ సౌత్ వేల్స్లోని బురగోరాంగ్ లోయలో 14 మంది అగ్నిమాపక సిబ్బంది ప్రాణాలను రక్షించడంలో సహాయపడిన ఘనత కూడా. [4] జార్జియా పీ"&amp;"చ్ (N154AC) మరియు ఇన్క్రెడిబుల్ హల్క్ (N164AC) అనే మరో రెండు విమానాలు U.S.A నుండి రష్యన్ ఆంటోనోవ్ AN-124 ఎయిర్ ఫ్రైటర్ బోర్డులో బయలుదేరారు, 2001-2002 సిడ్నీ బుష్‌ఫైర్‌లకు సహాయం చేయడానికి ఎల్విస్ విజయవంతంగా విస్తరించిన తరువాత. [5 నటించు అనేక ఇతర విమానాలు మ"&amp;"రియు స్కైక్రేన్‌లను తరువాత ప్రతి బుష్‌ఫైర్ సీజన్‌కు ఆస్ట్రేలియాకు తీసుకువచ్చారు మరియు దక్షిణ ఆస్ట్రేలియా, పశ్చిమ ఆస్ట్రేలియా, విక్టోరియా, న్యూ సౌత్ వేల్స్ మరియు ఆస్ట్రేలియన్ క్యాపిటల్ టెరిటరీ. [7] ఎల్విస్ కెనడాలోని అల్బెర్టాలో ట్రాన్స్మిషన్ టవర్లను ఎత్తివ"&amp;"ేసింది, 2014 టీవీ డాక్యుమెంటరీ రైజ్ ఆఫ్ ది మెషీన్లలో చిత్రీకరించబడింది. [8] [9] ఈ విమానాలు నేషనల్ ఏరియల్ ఫైర్‌ఫైటింగ్ సెంటర్ ద్వారా వివిధ రాష్ట్ర మరియు భూభాగ ప్రభుత్వాలకు ఒప్పందం కుదుర్చుకుంటాయి.")</f>
        <v>ఎల్విస్ అనేది ఎరిక్సన్ ఎస్ -64 ఎయిర్-క్రేన్, తోక సంఖ్య OB-2081-P (N179AC) యొక్క మారుపేరు, ఇది ఆస్ట్రేలియాలో కీర్తిని బుష్ఫైర్ అణచివేతలో ఎక్కువగా కనిపించే మరియు విలువైన సాధనంగా పొందింది. [1] 9,500 లీటర్ల (2,500 యుఎస్ గాల్) నీరు లేదా నురుగు మిశ్రమాన్ని కలిగి ఉండగల హెలికాప్టర్, 2001-2002 నుండి ప్రతి అగ్నిమాపక కాలానికి విక్టోరియన్ ప్రభుత్వం యునైటెడ్ స్టేట్స్ నుండి బయటకు తీసుకువచ్చింది. సింగర్ ఎల్విస్ ప్రెస్లీ తన జీవితంలో ఎక్కువ భాగం నివసించిన మెంఫిస్‌లోని యునైటెడ్ స్టేట్స్ నేషనల్ గార్డ్ కోసం పనిచేసిన సమయం కారణంగా ఈ విమానం దాని మారుపేరును పొందింది. [2] ఎరిక్సన్ ఎయిర్-క్రేన్ హెలిటాంకర్లను మొట్టమొదట డిసెంబర్ 1997 లో విక్టోరియాకు తీసుకువచ్చారు. మొదటిది, స్థానికులు "ఎరిక్ ది వాటర్ బాంబర్" (N223AC) గా పిలువబడింది, ఫ్రాంక్‌స్టన్‌లో మంటలు మరియు ఆల్పైన్ నేషనల్ పార్క్‌లో కాలెడోనియా ఫైర్లో అగ్నిప్రమాదం పోరాడటానికి ఉపయోగించబడింది , మరియు 2000-2001 వరకు తరువాతి అగ్ని సీజన్లలో మళ్ళీ బయటకు తీసుకురాబడింది. [3] డిసెంబర్ 27, 2001 న, మెల్బోర్న్ చేరుకున్న ఎల్విస్‌ను వెంటనే సిడ్నీ ప్రాంతంలో అగ్నిమాపక ప్రయత్నాలకు సహాయపడటానికి న్యూ సౌత్ వేల్స్‌లోని బ్యాంక్‌స్టౌన్‌కు నియమించారు మరియు దాదాపు 300 గృహాలను ఆదా చేయడంలో సహాయపడటంలో దాని పాత్ర కోసం ప్రశంసించబడింది. [2] న్యూ సౌత్ వేల్స్లోని బురగోరాంగ్ లోయలో 14 మంది అగ్నిమాపక సిబ్బంది ప్రాణాలను రక్షించడంలో సహాయపడిన ఘనత కూడా. [4] జార్జియా పీచ్ (N154AC) మరియు ఇన్క్రెడిబుల్ హల్క్ (N164AC) అనే మరో రెండు విమానాలు U.S.A నుండి రష్యన్ ఆంటోనోవ్ AN-124 ఎయిర్ ఫ్రైటర్ బోర్డులో బయలుదేరారు, 2001-2002 సిడ్నీ బుష్‌ఫైర్‌లకు సహాయం చేయడానికి ఎల్విస్ విజయవంతంగా విస్తరించిన తరువాత. [5 నటించు అనేక ఇతర విమానాలు మరియు స్కైక్రేన్‌లను తరువాత ప్రతి బుష్‌ఫైర్ సీజన్‌కు ఆస్ట్రేలియాకు తీసుకువచ్చారు మరియు దక్షిణ ఆస్ట్రేలియా, పశ్చిమ ఆస్ట్రేలియా, విక్టోరియా, న్యూ సౌత్ వేల్స్ మరియు ఆస్ట్రేలియన్ క్యాపిటల్ టెరిటరీ. [7] ఎల్విస్ కెనడాలోని అల్బెర్టాలో ట్రాన్స్మిషన్ టవర్లను ఎత్తివేసింది, 2014 టీవీ డాక్యుమెంటరీ రైజ్ ఆఫ్ ది మెషీన్లలో చిత్రీకరించబడింది. [8] [9] ఈ విమానాలు నేషనల్ ఏరియల్ ఫైర్‌ఫైటింగ్ సెంటర్ ద్వారా వివిధ రాష్ట్ర మరియు భూభాగ ప్రభుత్వాలకు ఒప్పందం కుదుర్చుకుంటాయి.</v>
      </c>
      <c r="AC198" s="1" t="s">
        <v>3295</v>
      </c>
      <c r="AD198" s="1" t="s">
        <v>3296</v>
      </c>
      <c r="AN198" s="1" t="s">
        <v>3297</v>
      </c>
      <c r="AO198" s="1" t="s">
        <v>3298</v>
      </c>
      <c r="AU198" s="1" t="s">
        <v>3299</v>
      </c>
      <c r="DD198" s="1" t="s">
        <v>3300</v>
      </c>
      <c r="DL198" s="1" t="s">
        <v>3301</v>
      </c>
      <c r="DM198" s="1" t="s">
        <v>3302</v>
      </c>
      <c r="EA198" s="1" t="s">
        <v>3303</v>
      </c>
    </row>
    <row r="199">
      <c r="A199" s="1" t="s">
        <v>3304</v>
      </c>
      <c r="B199" s="1" t="str">
        <f>IFERROR(__xludf.DUMMYFUNCTION("GOOGLETRANSLATE(A:A, ""en"", ""te"")"),"యూరోఫ్లీ ఫ్లాష్ లైట్")</f>
        <v>యూరోఫ్లీ ఫ్లాష్ లైట్</v>
      </c>
      <c r="C199" s="1" t="s">
        <v>3305</v>
      </c>
      <c r="D199" s="1" t="str">
        <f>IFERROR(__xludf.DUMMYFUNCTION("GOOGLETRANSLATE(C:C, ""en"", ""te"")"),"యూరోఫ్లీ ఫ్లాష్ లైట్ (కొన్నిసార్లు తయారీదారు ఫ్లాష్‌లైట్ గా రూపొందించబడింది) ఇటాలియన్ అల్ట్రాలైట్ విమానం, ఇది గల్లియెరా వెనెటాకు చెందిన యూరోఫ్లీ SRL చేత రూపొందించబడింది మరియు ఉత్పత్తి చేయబడింది. ఈ విమానం te త్సాహిక నిర్మాణానికి కిట్‌గా లేదా పూర్తి రెడీ-టు"&amp;"-ఫ్లై-ఎయిర్‌క్రాఫ్ట్‌గా సరఫరా చేయబడుతుంది. [1] [2] [3] ఈ విమానం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ల్యాండి"&amp;"ంగ్ గేర్ మరియు ట్రాక్టర్ కాన్ఫిగరేషన్‌లో ఒకే ఇంజిన్ కలిగి ఉంది. [1] [2] విమానం ఫ్యూజ్‌లేజ్ వెల్డెడ్ స్టీల్ గొట్టాల నుండి తయారవుతుంది, అల్యూమినియం గొట్టాల నుండి రెక్కలు తయారు చేయబడ్డాయి, అన్నీ హీట్-ష్రంక్ డాక్రాన్ ఎయిర్‌క్రాఫ్ట్ ఫాబ్రిక్‌లో కప్పబడి ఉంటాయి."&amp;" దాని 8.5 మీ (27.9 అడుగులు) స్పాన్ వింగ్ 13.5 మీ 2 (145 చదరపు అడుగులు) విస్తీర్ణంలో ఉంది మరియు జ్యూరీ స్ట్రట్‌లతో వి-స్ట్రట్‌లచే మద్దతు ఉంది. అందుబాటులో ఉన్న ప్రామాణిక ఇంజిన్ 64 హెచ్‌పి (48 కిలోవాట్) రోటాక్స్ 582 టూ-స్ట్రోక్, ఇది 80 హెచ్‌పి (60 కిలోవాట్ గ"&amp;"ంటకు 160 కిమీ (99 mph) క్రూజింగ్ వేగాన్ని ఇస్తుంది. [1] [2] [3] బేయర్ల్ మరియు యూరోఫ్లీ నుండి డేటా [1] [4] సాధారణ లక్షణాల పనితీరు")</f>
        <v>యూరోఫ్లీ ఫ్లాష్ లైట్ (కొన్నిసార్లు తయారీదారు ఫ్లాష్‌లైట్ గా రూపొందించబడింది) ఇటాలియన్ అల్ట్రాలైట్ విమానం, ఇది గల్లియెరా వెనెటాకు చెందిన యూరోఫ్లీ SRL చేత రూపొందించబడింది మరియు ఉత్పత్తి చేయబడింది. ఈ విమానం te త్సాహిక నిర్మాణానికి కిట్‌గా లేదా పూర్తి రెడీ-టు-ఫ్లై-ఎయిర్‌క్రాఫ్ట్‌గా సరఫరా చేయబడుతుంది. [1] [2] [3] ఈ విమానం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 ఇంజిన్ కలిగి ఉంది. [1] [2] విమానం ఫ్యూజ్‌లేజ్ వెల్డెడ్ స్టీల్ గొట్టాల నుండి తయారవుతుంది, అల్యూమినియం గొట్టాల నుండి రెక్కలు తయారు చేయబడ్డాయి, అన్నీ హీట్-ష్రంక్ డాక్రాన్ ఎయిర్‌క్రాఫ్ట్ ఫాబ్రిక్‌లో కప్పబడి ఉంటాయి. దాని 8.5 మీ (27.9 అడుగులు) స్పాన్ వింగ్ 13.5 మీ 2 (145 చదరపు అడుగులు) విస్తీర్ణంలో ఉంది మరియు జ్యూరీ స్ట్రట్‌లతో వి-స్ట్రట్‌లచే మద్దతు ఉంది. అందుబాటులో ఉన్న ప్రామాణిక ఇంజిన్ 64 హెచ్‌పి (48 కిలోవాట్) రోటాక్స్ 582 టూ-స్ట్రోక్, ఇది 80 హెచ్‌పి (60 కిలోవాట్ గంటకు 160 కిమీ (99 mph) క్రూజింగ్ వేగాన్ని ఇస్తుంది. [1] [2] [3] బేయర్ల్ మరియు యూరోఫ్లీ నుండి డేటా [1] [4] సాధారణ లక్షణాల పనితీరు</v>
      </c>
      <c r="E199" s="1" t="s">
        <v>488</v>
      </c>
      <c r="F199" s="1" t="str">
        <f>IFERROR(__xludf.DUMMYFUNCTION("GOOGLETRANSLATE(E:E, ""en"", ""te"")"),"అల్ట్రాలైట్ విమానం")</f>
        <v>అల్ట్రాలైట్ విమానం</v>
      </c>
      <c r="G199" s="1" t="s">
        <v>209</v>
      </c>
      <c r="H199" s="1" t="str">
        <f>IFERROR(__xludf.DUMMYFUNCTION("GOOGLETRANSLATE(G:G, ""en"", ""te"")"),"ఇటలీ")</f>
        <v>ఇటలీ</v>
      </c>
      <c r="I199" s="2" t="s">
        <v>210</v>
      </c>
      <c r="M199" s="1" t="s">
        <v>492</v>
      </c>
      <c r="N199" s="1" t="str">
        <f>IFERROR(__xludf.DUMMYFUNCTION("GOOGLETRANSLATE(M:M, ""en"", ""te"")"),"ఉత్పత్తిలో")</f>
        <v>ఉత్పత్తిలో</v>
      </c>
      <c r="P199" s="1" t="s">
        <v>163</v>
      </c>
      <c r="Q199" s="1" t="s">
        <v>3306</v>
      </c>
      <c r="R199" s="1" t="s">
        <v>3307</v>
      </c>
      <c r="S199" s="1" t="s">
        <v>3308</v>
      </c>
      <c r="T199" s="1" t="s">
        <v>1296</v>
      </c>
      <c r="U199" s="1" t="s">
        <v>3309</v>
      </c>
      <c r="V199" s="1" t="s">
        <v>167</v>
      </c>
      <c r="W199" s="1" t="s">
        <v>3310</v>
      </c>
      <c r="Y199" s="1" t="s">
        <v>642</v>
      </c>
      <c r="Z199" s="1" t="s">
        <v>1061</v>
      </c>
      <c r="AM199" s="1" t="s">
        <v>500</v>
      </c>
      <c r="AN199" s="1" t="s">
        <v>3311</v>
      </c>
      <c r="AO199" s="1" t="s">
        <v>3312</v>
      </c>
      <c r="AP199" s="1" t="s">
        <v>175</v>
      </c>
      <c r="AQ199" s="1" t="s">
        <v>1765</v>
      </c>
      <c r="AR199" s="1" t="s">
        <v>3313</v>
      </c>
      <c r="AS199" s="1" t="s">
        <v>178</v>
      </c>
      <c r="AT199" s="1" t="s">
        <v>3314</v>
      </c>
      <c r="AV199" s="1" t="s">
        <v>586</v>
      </c>
      <c r="BQ199" s="1" t="s">
        <v>1019</v>
      </c>
      <c r="CV199" s="1" t="s">
        <v>2220</v>
      </c>
      <c r="DI199" s="1">
        <v>10.0</v>
      </c>
    </row>
    <row r="200">
      <c r="A200" s="1" t="s">
        <v>3315</v>
      </c>
      <c r="B200" s="1" t="str">
        <f>IFERROR(__xludf.DUMMYFUNCTION("GOOGLETRANSLATE(A:A, ""en"", ""te"")"),"ఎవాన్స్ VP-1 వోక్స్‌ప్లేన్")</f>
        <v>ఎవాన్స్ VP-1 వోక్స్‌ప్లేన్</v>
      </c>
      <c r="C200" s="1" t="s">
        <v>3316</v>
      </c>
      <c r="D200" s="1" t="str">
        <f>IFERROR(__xludf.DUMMYFUNCTION("GOOGLETRANSLATE(C:C, ""en"", ""te"")"),"ఎవాన్స్ VP-1 వోక్స్‌ప్లేన్ te త్సాహిక నిర్మాణం కోసం ఒక అమెరికన్ రూపకల్పన విమానం. [1] ఈ విమానం మాజీ కన్వైర్, ర్యాన్ ఎయిర్క్రాఫ్ట్ మరియు జనరల్ డైనమిక్స్ ఏరోనాటికల్ ఇంజనీర్ విలియం శామ్యూల్ ఎవాన్స్, కాలిఫోర్నియాలోని లా జోల్లాకు చెందిన విలియం శామ్యూల్ ఎవాన్స్ "&amp;"రూపొందించారు. [2] .mw-Parser- అవుట్పుట్ .toclimit-2 .toclevel-1 ul, .mw- పార్సర్-అవుట్పుట్ .toclimit-3 .toclevel-2 ul, .mw- పార్సర్-అవుట్పుట్ .toclimit-4 .toclevel-3 ul, .mw -పార్సర్-అవుట్పుట్ .toclimit-5 .toclevel-4 ul, .mw-Parser-output .toclimit-6 .toc"&amp;"level-5 ul, .mw-Parser- అవుట్పుట్ .toclimit-7 .toclevel-6 Ul {display: none} 1966 లో, ఎవాన్స్ VP-1 లో ఇంజనీరింగ్ పనిని ప్రారంభించాడు, అన్ని-కలప, స్ట్రట్-బ్రెస్డ్ ఓపెన్-కాక్‌పిట్ సింగిల్-సీట్ లో-వింగ్ డిజైన్‌ను te త్సాహిక నిర్మాణంలో సులభంగా ఎంచుకున్నాడు. ["&amp;"3] నిర్మించడానికి సరళంగా మరియు ఎగరడానికి సురక్షితంగా రూపొందించబడింది, పనితీరు మరియు ప్రదర్శన ద్వితీయ ప్రాముఖ్యత కలిగి ఉంది. [4] నిర్మాణాన్ని సరళంగా చేయడానికి, స్లాబ్-సైడెడ్ ఫ్యూజ్‌లేజ్ నిర్మాణం కోసం మెరైన్ గ్రేడ్ ప్లైవుడ్ ఉపయోగించబడుతుంది. విమానం రహదారి ద"&amp;"్వారా రవాణా చేయడానికి రెక్కలు వేరు చేయగలిగేలా రూపొందించబడ్డాయి. [5] VW బీటిల్ నుండి సవరించిన VW టైప్ 1 ఆటోమోటివ్ ఇంజిన్‌ను ఉపయోగించడానికి VP-1 ప్రత్యేకంగా రూపొందించబడింది. [6] ఫ్యూజ్‌లేజ్ వారెన్ ట్రస్ అమరికలో నిర్మించబడింది, ఇక్కడ బాహ్య ప్లైవుడ్ వికర్ణ ఒత"&amp;"్తిడి లోడ్లను తీసుకుంటుంది, అందువల్ల వికర్ణ సభ్యులను సరళతను కాపాడుకోవడానికి తొలగిస్తుంది. కీళ్ళను వీలైనంత సరళంగా ఉంచడానికి నిలువు మరియు నిటారుగా ఉన్న సభ్యులు అస్థిరంగా ఉంటారు. రెక్కలు ముందుకు మరియు వెనుక ఖాళీ స్పార్ డిజైన్, ఇది నిర్మాణ సమయాన్ని తగ్గించడాన"&amp;"ికి సమాన పరిమాణంలో స్టాక్-కట్ ప్లైవుడ్ పక్కటెముకలను ఉపయోగిస్తుంది. ఐలెరాన్లు నేరుగా వెనుక స్పార్ వెనుక ఉన్నాయి. సరళత కోసం ఫ్లాప్‌లు అందించబడవు. రెక్కలు మరియు తోక ఉపరితలాలు ఫాబ్రిక్ కప్పబడి ఉంటాయి. [7] డిజైన్‌కు ఏరోడైనమిక్ శుద్ధీకరణ లేనందున, వోక్స్‌ప్లేన్‌"&amp;"కు చాలా విమానాల కంటే ఎక్కువ శక్తి అవసరం. కొంతమంది బిల్డర్లు ఏరోడైనమిక్స్ మరియు సౌందర్యాన్ని మెరుగుపరచడానికి ఫ్యూజ్‌లేజ్ డిజైన్‌ను మార్చారు. [4] [5] ఈ డిజైన్ రెండు-సీట్ల సంస్కరణగా అభివృద్ధి చేయబడింది, ఎవాన్స్ VP-2, విస్తరించిన కాక్‌పిట్‌తో ఈ వేరియంట్ ఇకపై "&amp;"అందించబడనప్పటికీ. [8] వోక్స్‌ప్లేన్ మొదట సెప్టెంబర్ 1968 లో ప్రయాణించింది. [3] ప్రణాళికల సమితిగా అందించబడుతుంది మరియు ""సరదా"" విమానంగా విక్రయించబడిన వోక్స్‌ప్లేన్ వెంటనే ఇంటి బిల్డర్లతో ప్రాచుర్యం పొందింది, వారు చవకైన మరియు సులభంగా నిర్మించే ప్రాజెక్టుగా"&amp;" చూశారు. డిజైన్‌లో వైవిధ్యాలతో అనేక ఉదాహరణలు నిర్మించబడ్డాయి. 1973 లో, మోహోగ్, మహోగని-చర్మం గల వోక్స్‌ప్లేన్, మోనోకోక్ రెక్కలు, బలోపేతం చేసిన రోల్ బార్ మరియు ఎగిరిన బబుల్ పందిరిని కలిగి ఉన్న ప్రాథమిక రూపకల్పనకు మరింత మార్పులతో, కాలిఫోర్నియాలోని ఎల్ కాజోన్"&amp;" యొక్క వోసికా కుటుంబం $ 3,000 ఖర్చుతో నిర్మించబడింది. 9] వోక్స్‌ప్లేన్ నిర్మాణం సాపేక్షంగా సూటిగా ఉంటుంది మరియు కొంతమంది గృహనిర్మాణదారుల ప్రకారం, దాదాపు ""జెయింట్ మోడల్ ఎయిర్‌క్రాఫ్ట్"" ను నిర్మించడం వంటిది. [10] ఎగిరే లక్షణాలు సాపేక్షంగా నిరపాయమైనవి, ఎంద"&amp;"ుకంటే సరళమైన మరియు సులభంగా ఎగిరిపోయే విమానాలను సృష్టించడం ఉద్దేశ్యం. ఏరోబాటిక్ డిజైన్ అని అనుకోనప్పటికీ, సున్నితమైన ""ఐలెరాన్ రోల్స్, సోమరితనం ఎనిమిది, వింగోవర్లు, చండెల్లెస్ మరియు నిటారుగా ఉన్న స్టాల్స్"" నిర్వహించబడ్డాయి. మొత్తం 6,000 ప్రణాళికలు ఈ రోజు "&amp;"వరకు అమ్ముడయ్యాయి. [11] జేన్ యొక్క అన్ని ప్రపంచ విమానాల నుండి డేటా 1982–83 [12] పోల్చదగిన పాత్ర, కాన్ఫిగరేషన్ మరియు ERA యొక్క సాధారణ లక్షణాల పనితీరు విమానం")</f>
        <v>ఎవాన్స్ VP-1 వోక్స్‌ప్లేన్ te త్సాహిక నిర్మాణం కోసం ఒక అమెరికన్ రూపకల్పన విమానం. [1] ఈ విమానం మాజీ కన్వైర్, ర్యాన్ ఎయిర్క్రాఫ్ట్ మరియు జనరల్ డైనమిక్స్ ఏరోనాటికల్ ఇంజనీర్ విలియం శామ్యూల్ ఎవాన్స్, కాలిఫోర్నియాలోని లా జోల్లాకు చెందిన విలియం శామ్యూల్ ఎవాన్స్ రూపొందించారు. [2] .mw-Parser- అవుట్పుట్ .toclimit-2 .toclevel-1 ul, .mw- పార్సర్-అవుట్పుట్ .toclimit-3 .toclevel-2 ul, .mw- పార్సర్-అవుట్పుట్ .toclimit-4 .toclevel-3 ul, .mw -పార్సర్-అవుట్పుట్ .toclimit-5 .toclevel-4 ul, .mw-Parser-output .toclimit-6 .toclevel-5 ul, .mw-Parser- అవుట్పుట్ .toclimit-7 .toclevel-6 Ul {display: none} 1966 లో, ఎవాన్స్ VP-1 లో ఇంజనీరింగ్ పనిని ప్రారంభించాడు, అన్ని-కలప, స్ట్రట్-బ్రెస్డ్ ఓపెన్-కాక్‌పిట్ సింగిల్-సీట్ లో-వింగ్ డిజైన్‌ను te త్సాహిక నిర్మాణంలో సులభంగా ఎంచుకున్నాడు. [3] నిర్మించడానికి సరళంగా మరియు ఎగరడానికి సురక్షితంగా రూపొందించబడింది, పనితీరు మరియు ప్రదర్శన ద్వితీయ ప్రాముఖ్యత కలిగి ఉంది. [4] నిర్మాణాన్ని సరళంగా చేయడానికి, స్లాబ్-సైడెడ్ ఫ్యూజ్‌లేజ్ నిర్మాణం కోసం మెరైన్ గ్రేడ్ ప్లైవుడ్ ఉపయోగించబడుతుంది. విమానం రహదారి ద్వారా రవాణా చేయడానికి రెక్కలు వేరు చేయగలిగేలా రూపొందించబడ్డాయి. [5] VW బీటిల్ నుండి సవరించిన VW టైప్ 1 ఆటోమోటివ్ ఇంజిన్‌ను ఉపయోగించడానికి VP-1 ప్రత్యేకంగా రూపొందించబడింది. [6] ఫ్యూజ్‌లేజ్ వారెన్ ట్రస్ అమరికలో నిర్మించబడింది, ఇక్కడ బాహ్య ప్లైవుడ్ వికర్ణ ఒత్తిడి లోడ్లను తీసుకుంటుంది, అందువల్ల వికర్ణ సభ్యులను సరళతను కాపాడుకోవడానికి తొలగిస్తుంది. కీళ్ళను వీలైనంత సరళంగా ఉంచడానికి నిలువు మరియు నిటారుగా ఉన్న సభ్యులు అస్థిరంగా ఉంటారు. రెక్కలు ముందుకు మరియు వెనుక ఖాళీ స్పార్ డిజైన్, ఇది నిర్మాణ సమయాన్ని తగ్గించడానికి సమాన పరిమాణంలో స్టాక్-కట్ ప్లైవుడ్ పక్కటెముకలను ఉపయోగిస్తుంది. ఐలెరాన్లు నేరుగా వెనుక స్పార్ వెనుక ఉన్నాయి. సరళత కోసం ఫ్లాప్‌లు అందించబడవు. రెక్కలు మరియు తోక ఉపరితలాలు ఫాబ్రిక్ కప్పబడి ఉంటాయి. [7] డిజైన్‌కు ఏరోడైనమిక్ శుద్ధీకరణ లేనందున, వోక్స్‌ప్లేన్‌కు చాలా విమానాల కంటే ఎక్కువ శక్తి అవసరం. కొంతమంది బిల్డర్లు ఏరోడైనమిక్స్ మరియు సౌందర్యాన్ని మెరుగుపరచడానికి ఫ్యూజ్‌లేజ్ డిజైన్‌ను మార్చారు. [4] [5] ఈ డిజైన్ రెండు-సీట్ల సంస్కరణగా అభివృద్ధి చేయబడింది, ఎవాన్స్ VP-2, విస్తరించిన కాక్‌పిట్‌తో ఈ వేరియంట్ ఇకపై అందించబడనప్పటికీ. [8] వోక్స్‌ప్లేన్ మొదట సెప్టెంబర్ 1968 లో ప్రయాణించింది. [3] ప్రణాళికల సమితిగా అందించబడుతుంది మరియు "సరదా" విమానంగా విక్రయించబడిన వోక్స్‌ప్లేన్ వెంటనే ఇంటి బిల్డర్లతో ప్రాచుర్యం పొందింది, వారు చవకైన మరియు సులభంగా నిర్మించే ప్రాజెక్టుగా చూశారు. డిజైన్‌లో వైవిధ్యాలతో అనేక ఉదాహరణలు నిర్మించబడ్డాయి. 1973 లో, మోహోగ్, మహోగని-చర్మం గల వోక్స్‌ప్లేన్, మోనోకోక్ రెక్కలు, బలోపేతం చేసిన రోల్ బార్ మరియు ఎగిరిన బబుల్ పందిరిని కలిగి ఉన్న ప్రాథమిక రూపకల్పనకు మరింత మార్పులతో, కాలిఫోర్నియాలోని ఎల్ కాజోన్ యొక్క వోసికా కుటుంబం $ 3,000 ఖర్చుతో నిర్మించబడింది. 9] వోక్స్‌ప్లేన్ నిర్మాణం సాపేక్షంగా సూటిగా ఉంటుంది మరియు కొంతమంది గృహనిర్మాణదారుల ప్రకారం, దాదాపు "జెయింట్ మోడల్ ఎయిర్‌క్రాఫ్ట్" ను నిర్మించడం వంటిది. [10] ఎగిరే లక్షణాలు సాపేక్షంగా నిరపాయమైనవి, ఎందుకంటే సరళమైన మరియు సులభంగా ఎగిరిపోయే విమానాలను సృష్టించడం ఉద్దేశ్యం. ఏరోబాటిక్ డిజైన్ అని అనుకోనప్పటికీ, సున్నితమైన "ఐలెరాన్ రోల్స్, సోమరితనం ఎనిమిది, వింగోవర్లు, చండెల్లెస్ మరియు నిటారుగా ఉన్న స్టాల్స్" నిర్వహించబడ్డాయి. మొత్తం 6,000 ప్రణాళికలు ఈ రోజు వరకు అమ్ముడయ్యాయి. [11] జేన్ యొక్క అన్ని ప్రపంచ విమానాల నుండి డేటా 1982–83 [12] పోల్చదగిన పాత్ర, కాన్ఫిగరేషన్ మరియు ERA యొక్క సాధారణ లక్షణాల పనితీరు విమానం</v>
      </c>
      <c r="E200" s="1" t="s">
        <v>3317</v>
      </c>
      <c r="F200" s="1" t="str">
        <f>IFERROR(__xludf.DUMMYFUNCTION("GOOGLETRANSLATE(E:E, ""en"", ""te"")"),"హోమ్‌బిల్ట్ లైట్ మోనోప్లేన్")</f>
        <v>హోమ్‌బిల్ట్ లైట్ మోనోప్లేన్</v>
      </c>
      <c r="J200" s="1" t="s">
        <v>3318</v>
      </c>
      <c r="K200" s="1" t="str">
        <f>IFERROR(__xludf.DUMMYFUNCTION("GOOGLETRANSLATE(J:J, ""en"", ""te"")"),"విలియం శామ్యూల్ ఎవాన్స్")</f>
        <v>విలియం శామ్యూల్ ఎవాన్స్</v>
      </c>
      <c r="L200" s="4">
        <v>25082.0</v>
      </c>
      <c r="P200" s="1">
        <v>1.0</v>
      </c>
      <c r="Q200" s="1" t="s">
        <v>3319</v>
      </c>
      <c r="R200" s="1" t="s">
        <v>1709</v>
      </c>
      <c r="S200" s="1" t="s">
        <v>3320</v>
      </c>
      <c r="T200" s="1" t="s">
        <v>3321</v>
      </c>
      <c r="U200" s="1" t="s">
        <v>3322</v>
      </c>
      <c r="W200" s="1" t="s">
        <v>3323</v>
      </c>
      <c r="X200" s="1" t="s">
        <v>3324</v>
      </c>
      <c r="Z200" s="1" t="s">
        <v>3325</v>
      </c>
      <c r="AN200" s="1" t="s">
        <v>696</v>
      </c>
      <c r="AO200" s="2" t="s">
        <v>697</v>
      </c>
      <c r="AR200" s="1" t="s">
        <v>3326</v>
      </c>
      <c r="AS200" s="1" t="s">
        <v>505</v>
      </c>
      <c r="AU200" s="1" t="s">
        <v>3327</v>
      </c>
      <c r="AV200" s="1" t="s">
        <v>3328</v>
      </c>
      <c r="AW200" s="1" t="s">
        <v>3329</v>
      </c>
      <c r="BD200" s="1" t="s">
        <v>3330</v>
      </c>
      <c r="BG200" s="1" t="s">
        <v>3331</v>
      </c>
      <c r="BH200" s="1" t="s">
        <v>2401</v>
      </c>
    </row>
  </sheetData>
  <hyperlinks>
    <hyperlink r:id="rId1" ref="I2"/>
    <hyperlink r:id="rId2" ref="AD3"/>
    <hyperlink r:id="rId3" ref="AF3"/>
    <hyperlink r:id="rId4" ref="AL3"/>
    <hyperlink r:id="rId5" ref="I6"/>
    <hyperlink r:id="rId6" ref="I7"/>
    <hyperlink r:id="rId7" ref="I8"/>
    <hyperlink r:id="rId8" ref="AM8"/>
    <hyperlink r:id="rId9" ref="I9"/>
    <hyperlink r:id="rId10" ref="I11"/>
    <hyperlink r:id="rId11" ref="AM17"/>
    <hyperlink r:id="rId12" ref="BP17"/>
    <hyperlink r:id="rId13" ref="BC20"/>
    <hyperlink r:id="rId14" ref="I21"/>
    <hyperlink r:id="rId15" ref="I24"/>
    <hyperlink r:id="rId16" ref="AO27"/>
    <hyperlink r:id="rId17" ref="AM29"/>
    <hyperlink r:id="rId18" ref="BP29"/>
    <hyperlink r:id="rId19" ref="I31"/>
    <hyperlink r:id="rId20" ref="AO32"/>
    <hyperlink r:id="rId21" ref="BP34"/>
    <hyperlink r:id="rId22" ref="BS35"/>
    <hyperlink r:id="rId23" ref="BT35"/>
    <hyperlink r:id="rId24" ref="AO36"/>
    <hyperlink r:id="rId25" ref="BZ37"/>
    <hyperlink r:id="rId26" ref="I38"/>
    <hyperlink r:id="rId27" ref="AO38"/>
    <hyperlink r:id="rId28" ref="I41"/>
    <hyperlink r:id="rId29" ref="AO47"/>
    <hyperlink r:id="rId30" ref="I48"/>
    <hyperlink r:id="rId31" ref="BP49"/>
    <hyperlink r:id="rId32" ref="AO51"/>
    <hyperlink r:id="rId33" ref="BP51"/>
    <hyperlink r:id="rId34" ref="AO53"/>
    <hyperlink r:id="rId35" ref="I55"/>
    <hyperlink r:id="rId36" ref="AO57"/>
    <hyperlink r:id="rId37" ref="I58"/>
    <hyperlink r:id="rId38" ref="AO59"/>
    <hyperlink r:id="rId39" ref="AO62"/>
    <hyperlink r:id="rId40" ref="BP63"/>
    <hyperlink r:id="rId41" ref="I64"/>
    <hyperlink r:id="rId42" ref="AO69"/>
    <hyperlink r:id="rId43" ref="I71"/>
    <hyperlink r:id="rId44" ref="AO71"/>
    <hyperlink r:id="rId45" ref="I72"/>
    <hyperlink r:id="rId46" ref="AO73"/>
    <hyperlink r:id="rId47" ref="AO74"/>
    <hyperlink r:id="rId48" ref="I75"/>
    <hyperlink r:id="rId49" ref="I76"/>
    <hyperlink r:id="rId50" ref="AO76"/>
    <hyperlink r:id="rId51" ref="I77"/>
    <hyperlink r:id="rId52" ref="AM77"/>
    <hyperlink r:id="rId53" ref="I79"/>
    <hyperlink r:id="rId54" ref="AO80"/>
    <hyperlink r:id="rId55" ref="I81"/>
    <hyperlink r:id="rId56" ref="AO82"/>
    <hyperlink r:id="rId57" ref="AO84"/>
    <hyperlink r:id="rId58" ref="BP86"/>
    <hyperlink r:id="rId59" ref="I88"/>
    <hyperlink r:id="rId60" ref="AO88"/>
    <hyperlink r:id="rId61" ref="I89"/>
    <hyperlink r:id="rId62" ref="AM89"/>
    <hyperlink r:id="rId63" ref="AO91"/>
    <hyperlink r:id="rId64" ref="BP91"/>
    <hyperlink r:id="rId65" ref="BP92"/>
    <hyperlink r:id="rId66" ref="AO93"/>
    <hyperlink r:id="rId67" ref="AO94"/>
    <hyperlink r:id="rId68" ref="AO96"/>
    <hyperlink r:id="rId69" ref="AO97"/>
    <hyperlink r:id="rId70" ref="I100"/>
    <hyperlink r:id="rId71" ref="AM100"/>
    <hyperlink r:id="rId72" ref="AO108"/>
    <hyperlink r:id="rId73" ref="I109"/>
    <hyperlink r:id="rId74" ref="AO109"/>
    <hyperlink r:id="rId75" ref="I111"/>
    <hyperlink r:id="rId76" ref="I112"/>
    <hyperlink r:id="rId77" ref="AM114"/>
    <hyperlink r:id="rId78" ref="AO114"/>
    <hyperlink r:id="rId79" ref="I117"/>
    <hyperlink r:id="rId80" ref="AO117"/>
    <hyperlink r:id="rId81" ref="I118"/>
    <hyperlink r:id="rId82" ref="AM119"/>
    <hyperlink r:id="rId83" ref="AO119"/>
    <hyperlink r:id="rId84" ref="AM120"/>
    <hyperlink r:id="rId85" ref="I122"/>
    <hyperlink r:id="rId86" ref="AO122"/>
    <hyperlink r:id="rId87" ref="I124"/>
    <hyperlink r:id="rId88" ref="I126"/>
    <hyperlink r:id="rId89" ref="AO127"/>
    <hyperlink r:id="rId90" ref="I128"/>
    <hyperlink r:id="rId91" ref="I129"/>
    <hyperlink r:id="rId92" ref="I134"/>
    <hyperlink r:id="rId93" ref="AO135"/>
    <hyperlink r:id="rId94" ref="AO136"/>
    <hyperlink r:id="rId95" ref="I139"/>
    <hyperlink r:id="rId96" ref="I140"/>
    <hyperlink r:id="rId97" ref="I142"/>
    <hyperlink r:id="rId98" ref="AM142"/>
    <hyperlink r:id="rId99" ref="AO142"/>
    <hyperlink r:id="rId100" ref="AO143"/>
    <hyperlink r:id="rId101" ref="BP143"/>
    <hyperlink r:id="rId102" ref="AO145"/>
    <hyperlink r:id="rId103" ref="I149"/>
    <hyperlink r:id="rId104" ref="I150"/>
    <hyperlink r:id="rId105" ref="AM150"/>
    <hyperlink r:id="rId106" ref="AO150"/>
    <hyperlink r:id="rId107" ref="AO151"/>
    <hyperlink r:id="rId108" ref="I152"/>
    <hyperlink r:id="rId109" ref="BP154"/>
    <hyperlink r:id="rId110" ref="I157"/>
    <hyperlink r:id="rId111" ref="I158"/>
    <hyperlink r:id="rId112" ref="AO159"/>
    <hyperlink r:id="rId113" ref="BP159"/>
    <hyperlink r:id="rId114" ref="AO164"/>
    <hyperlink r:id="rId115" ref="AO166"/>
    <hyperlink r:id="rId116" ref="I167"/>
    <hyperlink r:id="rId117" ref="AO167"/>
    <hyperlink r:id="rId118" ref="AO169"/>
    <hyperlink r:id="rId119" ref="AO170"/>
    <hyperlink r:id="rId120" ref="I171"/>
    <hyperlink r:id="rId121" ref="AM172"/>
    <hyperlink r:id="rId122" ref="AO172"/>
    <hyperlink r:id="rId123" ref="BP172"/>
    <hyperlink r:id="rId124" ref="I174"/>
    <hyperlink r:id="rId125" ref="AO176"/>
    <hyperlink r:id="rId126" ref="I177"/>
    <hyperlink r:id="rId127" ref="AM180"/>
    <hyperlink r:id="rId128" ref="AO180"/>
    <hyperlink r:id="rId129" ref="I182"/>
    <hyperlink r:id="rId130" ref="AO184"/>
    <hyperlink r:id="rId131" ref="I186"/>
    <hyperlink r:id="rId132" ref="AM186"/>
    <hyperlink r:id="rId133" ref="AO193"/>
    <hyperlink r:id="rId134" ref="I195"/>
    <hyperlink r:id="rId135" ref="AO195"/>
    <hyperlink r:id="rId136" ref="I196"/>
    <hyperlink r:id="rId137" ref="AO196"/>
    <hyperlink r:id="rId138" ref="I197"/>
    <hyperlink r:id="rId139" ref="I199"/>
    <hyperlink r:id="rId140" ref="AO200"/>
  </hyperlinks>
  <drawing r:id="rId141"/>
</worksheet>
</file>